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240" windowWidth="20055" windowHeight="9090" activeTab="1"/>
  </bookViews>
  <sheets>
    <sheet name="सामान्य जानकारी" sheetId="14" r:id="rId1"/>
    <sheet name="Master sheet" sheetId="22" r:id="rId2"/>
    <sheet name="Marks Entry 6th" sheetId="10" r:id="rId3"/>
    <sheet name="Marks Entry 7th" sheetId="25" r:id="rId4"/>
    <sheet name="Result Sheet" sheetId="17" r:id="rId5"/>
    <sheet name="Green Sheet" sheetId="28" r:id="rId6"/>
    <sheet name="Teacher &amp; Cat. Wise Result" sheetId="23" r:id="rId7"/>
    <sheet name="Result Aggregate" sheetId="24" r:id="rId8"/>
    <sheet name="Full Marksheet" sheetId="26" r:id="rId9"/>
    <sheet name="Duble Mark sheet" sheetId="27" r:id="rId10"/>
  </sheets>
  <definedNames>
    <definedName name="Mark">'Marks Entry 6th'!$I$7:$CI$206</definedName>
    <definedName name="Marks">'Result Sheet'!$B$8:$GC$207</definedName>
    <definedName name="Picture">INDEX('Master sheet'!$H$29,MATCH('Master sheet'!$E$27,'Master sheet'!$G$29,0))</definedName>
    <definedName name="_xlnm.Print_Area" localSheetId="9">'Duble Mark sheet'!$B$1:$AJ$32,'Duble Mark sheet'!$B$34:$AJ$65,'Duble Mark sheet'!$B$67:$AJ$98,'Duble Mark sheet'!$B$100:$AJ$131,'Duble Mark sheet'!$B$133:$AJ$164,'Duble Mark sheet'!$B$166:$AJ$197,'Duble Mark sheet'!$B$199:$AJ$230,'Duble Mark sheet'!$B$232:$AJ$263,'Duble Mark sheet'!$B$265:$AJ$296,'Duble Mark sheet'!$B$298:$AJ$329,'Duble Mark sheet'!$AL$1:$AP$7,'Duble Mark sheet'!$AM$13:$AP$19</definedName>
    <definedName name="_xlnm.Print_Area" localSheetId="8">'Full Marksheet'!$B$1:$R$32,'Full Marksheet'!$B$34:$R$65,'Full Marksheet'!$B$67:$R$98,'Full Marksheet'!$B$100:$R$131,'Full Marksheet'!$B$133:$R$164,'Full Marksheet'!$B$166:$R$197,'Full Marksheet'!$B$199:$R$230,'Full Marksheet'!$B$232:$R$263,'Full Marksheet'!$B$265:$R$296,'Full Marksheet'!$B$298:$R$329,'Full Marksheet'!$U$1:$Y$10</definedName>
    <definedName name="_xlnm.Print_Area" localSheetId="5">'Green Sheet'!$A$1:$AD$220</definedName>
    <definedName name="_xlnm.Print_Area" localSheetId="7">'Result Aggregate'!$A$1:$AB$213</definedName>
    <definedName name="_xlnm.Print_Area" localSheetId="4">'Result Sheet'!$A$2:$GC$218</definedName>
    <definedName name="_xlnm.Print_Area" localSheetId="6">'Teacher &amp; Cat. Wise Result'!$A$1:$O$19,'Teacher &amp; Cat. Wise Result'!$A$21:$O$40</definedName>
    <definedName name="sub_1">'Marks Entry 7th'!$CS$26:$CS$32</definedName>
    <definedName name="Sub_2">'Marks Entry 7th'!$CT$26:$CT$32</definedName>
    <definedName name="subject5">'Green Sheet'!$AQ$8:$AQ$19</definedName>
  </definedNames>
  <calcPr calcId="124519"/>
</workbook>
</file>

<file path=xl/calcChain.xml><?xml version="1.0" encoding="utf-8"?>
<calcChain xmlns="http://schemas.openxmlformats.org/spreadsheetml/2006/main">
  <c r="V7" i="28"/>
  <c r="R7"/>
  <c r="R9"/>
  <c r="R10"/>
  <c r="R11"/>
  <c r="R12"/>
  <c r="R13"/>
  <c r="R14"/>
  <c r="R15"/>
  <c r="R16"/>
  <c r="R17"/>
  <c r="R18"/>
  <c r="R19"/>
  <c r="R20"/>
  <c r="R21"/>
  <c r="R22"/>
  <c r="R23"/>
  <c r="R24"/>
  <c r="R25"/>
  <c r="R26"/>
  <c r="R27"/>
  <c r="R28"/>
  <c r="R29"/>
  <c r="R30"/>
  <c r="R31"/>
  <c r="R32"/>
  <c r="R33"/>
  <c r="R34"/>
  <c r="R35"/>
  <c r="R36"/>
  <c r="R37"/>
  <c r="R38"/>
  <c r="R39"/>
  <c r="R40"/>
  <c r="R41"/>
  <c r="R42"/>
  <c r="R43"/>
  <c r="R44"/>
  <c r="R45"/>
  <c r="R46"/>
  <c r="R47"/>
  <c r="R48"/>
  <c r="R49"/>
  <c r="R50"/>
  <c r="R51"/>
  <c r="R52"/>
  <c r="R53"/>
  <c r="R54"/>
  <c r="R55"/>
  <c r="R56"/>
  <c r="R57"/>
  <c r="R58"/>
  <c r="R59"/>
  <c r="R60"/>
  <c r="R61"/>
  <c r="R62"/>
  <c r="R63"/>
  <c r="R64"/>
  <c r="R65"/>
  <c r="R66"/>
  <c r="R67"/>
  <c r="R68"/>
  <c r="R69"/>
  <c r="R70"/>
  <c r="R71"/>
  <c r="R72"/>
  <c r="R73"/>
  <c r="R74"/>
  <c r="R75"/>
  <c r="R76"/>
  <c r="R77"/>
  <c r="R78"/>
  <c r="R79"/>
  <c r="R80"/>
  <c r="R81"/>
  <c r="R82"/>
  <c r="R83"/>
  <c r="R84"/>
  <c r="R85"/>
  <c r="R86"/>
  <c r="R87"/>
  <c r="R88"/>
  <c r="R89"/>
  <c r="R90"/>
  <c r="R91"/>
  <c r="R92"/>
  <c r="R93"/>
  <c r="R94"/>
  <c r="R95"/>
  <c r="R96"/>
  <c r="R97"/>
  <c r="R98"/>
  <c r="R99"/>
  <c r="R100"/>
  <c r="R101"/>
  <c r="R102"/>
  <c r="R103"/>
  <c r="R104"/>
  <c r="R105"/>
  <c r="R106"/>
  <c r="R107"/>
  <c r="R108"/>
  <c r="R109"/>
  <c r="R110"/>
  <c r="R111"/>
  <c r="R112"/>
  <c r="R113"/>
  <c r="R114"/>
  <c r="R115"/>
  <c r="R116"/>
  <c r="R117"/>
  <c r="R118"/>
  <c r="R119"/>
  <c r="R120"/>
  <c r="R121"/>
  <c r="R122"/>
  <c r="R123"/>
  <c r="R124"/>
  <c r="R125"/>
  <c r="R126"/>
  <c r="R127"/>
  <c r="R128"/>
  <c r="R129"/>
  <c r="R130"/>
  <c r="R131"/>
  <c r="R132"/>
  <c r="R133"/>
  <c r="R134"/>
  <c r="R135"/>
  <c r="R136"/>
  <c r="R137"/>
  <c r="R138"/>
  <c r="R139"/>
  <c r="R140"/>
  <c r="R141"/>
  <c r="R142"/>
  <c r="R143"/>
  <c r="R144"/>
  <c r="R145"/>
  <c r="R146"/>
  <c r="R147"/>
  <c r="R148"/>
  <c r="R149"/>
  <c r="R150"/>
  <c r="R151"/>
  <c r="R152"/>
  <c r="R153"/>
  <c r="R154"/>
  <c r="R155"/>
  <c r="R156"/>
  <c r="R157"/>
  <c r="R158"/>
  <c r="R159"/>
  <c r="R160"/>
  <c r="R161"/>
  <c r="R162"/>
  <c r="R163"/>
  <c r="R164"/>
  <c r="R165"/>
  <c r="R166"/>
  <c r="R167"/>
  <c r="R168"/>
  <c r="R169"/>
  <c r="R170"/>
  <c r="R171"/>
  <c r="R172"/>
  <c r="R173"/>
  <c r="R174"/>
  <c r="R175"/>
  <c r="R176"/>
  <c r="R177"/>
  <c r="R178"/>
  <c r="R179"/>
  <c r="R180"/>
  <c r="R181"/>
  <c r="R182"/>
  <c r="R183"/>
  <c r="R184"/>
  <c r="R185"/>
  <c r="R186"/>
  <c r="R187"/>
  <c r="R188"/>
  <c r="R189"/>
  <c r="R190"/>
  <c r="R191"/>
  <c r="R192"/>
  <c r="R193"/>
  <c r="R194"/>
  <c r="R195"/>
  <c r="R196"/>
  <c r="R197"/>
  <c r="R198"/>
  <c r="R199"/>
  <c r="R200"/>
  <c r="R201"/>
  <c r="R202"/>
  <c r="R203"/>
  <c r="R204"/>
  <c r="R205"/>
  <c r="R206"/>
  <c r="R207"/>
  <c r="V9"/>
  <c r="V10"/>
  <c r="V11"/>
  <c r="V12"/>
  <c r="V13"/>
  <c r="V14"/>
  <c r="V15"/>
  <c r="V16"/>
  <c r="V17"/>
  <c r="V18"/>
  <c r="V19"/>
  <c r="V20"/>
  <c r="V21"/>
  <c r="V22"/>
  <c r="V23"/>
  <c r="V24"/>
  <c r="V25"/>
  <c r="V26"/>
  <c r="V27"/>
  <c r="V28"/>
  <c r="V29"/>
  <c r="V30"/>
  <c r="V31"/>
  <c r="V32"/>
  <c r="V33"/>
  <c r="V34"/>
  <c r="V35"/>
  <c r="V36"/>
  <c r="V37"/>
  <c r="V38"/>
  <c r="V39"/>
  <c r="V40"/>
  <c r="V41"/>
  <c r="V42"/>
  <c r="V43"/>
  <c r="V44"/>
  <c r="V45"/>
  <c r="V46"/>
  <c r="V47"/>
  <c r="V48"/>
  <c r="V49"/>
  <c r="V50"/>
  <c r="V51"/>
  <c r="V52"/>
  <c r="V53"/>
  <c r="V54"/>
  <c r="V55"/>
  <c r="V56"/>
  <c r="V57"/>
  <c r="V58"/>
  <c r="V59"/>
  <c r="V60"/>
  <c r="V61"/>
  <c r="V62"/>
  <c r="V63"/>
  <c r="V64"/>
  <c r="V65"/>
  <c r="V66"/>
  <c r="V67"/>
  <c r="V68"/>
  <c r="V69"/>
  <c r="V70"/>
  <c r="V71"/>
  <c r="V72"/>
  <c r="V73"/>
  <c r="V74"/>
  <c r="V75"/>
  <c r="V76"/>
  <c r="V77"/>
  <c r="V78"/>
  <c r="V79"/>
  <c r="V80"/>
  <c r="V81"/>
  <c r="V82"/>
  <c r="V83"/>
  <c r="V84"/>
  <c r="V85"/>
  <c r="V86"/>
  <c r="V87"/>
  <c r="V88"/>
  <c r="V89"/>
  <c r="V90"/>
  <c r="V91"/>
  <c r="V92"/>
  <c r="V93"/>
  <c r="V94"/>
  <c r="V95"/>
  <c r="V96"/>
  <c r="V97"/>
  <c r="V98"/>
  <c r="V99"/>
  <c r="V100"/>
  <c r="V101"/>
  <c r="V102"/>
  <c r="V103"/>
  <c r="V104"/>
  <c r="V105"/>
  <c r="V106"/>
  <c r="V107"/>
  <c r="V108"/>
  <c r="V109"/>
  <c r="V110"/>
  <c r="V111"/>
  <c r="V112"/>
  <c r="V113"/>
  <c r="V114"/>
  <c r="V115"/>
  <c r="V116"/>
  <c r="V117"/>
  <c r="V118"/>
  <c r="V119"/>
  <c r="V120"/>
  <c r="V121"/>
  <c r="V122"/>
  <c r="V123"/>
  <c r="V124"/>
  <c r="V125"/>
  <c r="V126"/>
  <c r="V127"/>
  <c r="V128"/>
  <c r="V129"/>
  <c r="V130"/>
  <c r="V131"/>
  <c r="V132"/>
  <c r="V133"/>
  <c r="V134"/>
  <c r="V135"/>
  <c r="V136"/>
  <c r="V137"/>
  <c r="V138"/>
  <c r="V139"/>
  <c r="V140"/>
  <c r="V141"/>
  <c r="V142"/>
  <c r="V143"/>
  <c r="V144"/>
  <c r="V145"/>
  <c r="V146"/>
  <c r="V147"/>
  <c r="V148"/>
  <c r="V149"/>
  <c r="V150"/>
  <c r="V151"/>
  <c r="V152"/>
  <c r="V153"/>
  <c r="V154"/>
  <c r="V155"/>
  <c r="V156"/>
  <c r="V157"/>
  <c r="V158"/>
  <c r="V159"/>
  <c r="V160"/>
  <c r="V161"/>
  <c r="V162"/>
  <c r="V163"/>
  <c r="V164"/>
  <c r="V165"/>
  <c r="V166"/>
  <c r="V167"/>
  <c r="V168"/>
  <c r="V169"/>
  <c r="V170"/>
  <c r="V171"/>
  <c r="V172"/>
  <c r="V173"/>
  <c r="V174"/>
  <c r="V175"/>
  <c r="V176"/>
  <c r="V177"/>
  <c r="V178"/>
  <c r="V179"/>
  <c r="V180"/>
  <c r="V181"/>
  <c r="V182"/>
  <c r="V183"/>
  <c r="V184"/>
  <c r="V185"/>
  <c r="V186"/>
  <c r="V187"/>
  <c r="V188"/>
  <c r="V189"/>
  <c r="V190"/>
  <c r="V191"/>
  <c r="V192"/>
  <c r="V193"/>
  <c r="V194"/>
  <c r="V195"/>
  <c r="V196"/>
  <c r="V197"/>
  <c r="V198"/>
  <c r="V199"/>
  <c r="V200"/>
  <c r="V201"/>
  <c r="V202"/>
  <c r="V203"/>
  <c r="V204"/>
  <c r="V205"/>
  <c r="V206"/>
  <c r="V207"/>
  <c r="V8"/>
  <c r="R8"/>
  <c r="J8"/>
  <c r="AC327" i="27"/>
  <c r="T327"/>
  <c r="K327"/>
  <c r="B327"/>
  <c r="AC326"/>
  <c r="T326"/>
  <c r="K326"/>
  <c r="B326"/>
  <c r="AC261"/>
  <c r="T261"/>
  <c r="K261"/>
  <c r="B261"/>
  <c r="AC260"/>
  <c r="T260"/>
  <c r="K260"/>
  <c r="B260"/>
  <c r="AC228"/>
  <c r="T228"/>
  <c r="K228"/>
  <c r="B228"/>
  <c r="AC227"/>
  <c r="T227"/>
  <c r="K227"/>
  <c r="B227"/>
  <c r="AC195"/>
  <c r="T195"/>
  <c r="K195"/>
  <c r="B195"/>
  <c r="AC194"/>
  <c r="T194"/>
  <c r="K194"/>
  <c r="B194"/>
  <c r="AC162"/>
  <c r="T162"/>
  <c r="K162"/>
  <c r="B162"/>
  <c r="AC161"/>
  <c r="T161"/>
  <c r="K161"/>
  <c r="B161"/>
  <c r="AC129"/>
  <c r="T129"/>
  <c r="K129"/>
  <c r="B129"/>
  <c r="AC128"/>
  <c r="T128"/>
  <c r="K128"/>
  <c r="B128"/>
  <c r="AC96"/>
  <c r="T96"/>
  <c r="K96"/>
  <c r="B96"/>
  <c r="AC95"/>
  <c r="T95"/>
  <c r="K95"/>
  <c r="B95"/>
  <c r="AC63"/>
  <c r="T63"/>
  <c r="AC62"/>
  <c r="T62"/>
  <c r="K63"/>
  <c r="B63"/>
  <c r="K62"/>
  <c r="B62"/>
  <c r="AC30"/>
  <c r="T30"/>
  <c r="AC29"/>
  <c r="T29"/>
  <c r="K30"/>
  <c r="B30"/>
  <c r="K29"/>
  <c r="B29"/>
  <c r="K327" i="26"/>
  <c r="B327"/>
  <c r="K326"/>
  <c r="B326"/>
  <c r="K294"/>
  <c r="B294"/>
  <c r="K293"/>
  <c r="B293"/>
  <c r="K261"/>
  <c r="B261"/>
  <c r="K260"/>
  <c r="B260"/>
  <c r="K228"/>
  <c r="B228"/>
  <c r="K227"/>
  <c r="B227"/>
  <c r="K195"/>
  <c r="B195"/>
  <c r="K194"/>
  <c r="B194"/>
  <c r="K162"/>
  <c r="B162"/>
  <c r="K161"/>
  <c r="B161"/>
  <c r="K129"/>
  <c r="B129"/>
  <c r="K128"/>
  <c r="B128"/>
  <c r="K96"/>
  <c r="B96"/>
  <c r="K95"/>
  <c r="B95"/>
  <c r="K63"/>
  <c r="B63"/>
  <c r="K62"/>
  <c r="B62"/>
  <c r="B29"/>
  <c r="K30"/>
  <c r="O2" i="24"/>
  <c r="FY4" i="17"/>
  <c r="M16" i="23"/>
  <c r="L16"/>
  <c r="K16"/>
  <c r="M15"/>
  <c r="L15"/>
  <c r="K15"/>
  <c r="J3" i="17"/>
  <c r="I2" i="25"/>
  <c r="I2" i="10"/>
  <c r="CL4" i="25" l="1"/>
  <c r="CJ4"/>
  <c r="CL3"/>
  <c r="CJ3"/>
  <c r="CL4" i="10"/>
  <c r="CJ4"/>
  <c r="CL3"/>
  <c r="CJ3"/>
  <c r="BO3"/>
  <c r="D212" i="24"/>
  <c r="W6" i="28"/>
  <c r="V6"/>
  <c r="U6"/>
  <c r="S6"/>
  <c r="R6"/>
  <c r="Q6"/>
  <c r="O6"/>
  <c r="N6"/>
  <c r="M6"/>
  <c r="L6"/>
  <c r="K6"/>
  <c r="J6"/>
  <c r="U5"/>
  <c r="T5"/>
  <c r="Q5"/>
  <c r="P5"/>
  <c r="N5"/>
  <c r="L5"/>
  <c r="J5"/>
  <c r="A207"/>
  <c r="A206"/>
  <c r="A205"/>
  <c r="A204"/>
  <c r="A203"/>
  <c r="A202"/>
  <c r="A201"/>
  <c r="A200"/>
  <c r="A199"/>
  <c r="A198"/>
  <c r="A197"/>
  <c r="A196"/>
  <c r="A195"/>
  <c r="A194"/>
  <c r="A193"/>
  <c r="A192"/>
  <c r="A191"/>
  <c r="A190"/>
  <c r="A189"/>
  <c r="A188"/>
  <c r="A187"/>
  <c r="A186"/>
  <c r="A185"/>
  <c r="A184"/>
  <c r="A183"/>
  <c r="A182"/>
  <c r="A181"/>
  <c r="A180"/>
  <c r="A179"/>
  <c r="A178"/>
  <c r="A177"/>
  <c r="A176"/>
  <c r="A175"/>
  <c r="A174"/>
  <c r="A173"/>
  <c r="A172"/>
  <c r="A171"/>
  <c r="A170"/>
  <c r="A169"/>
  <c r="A168"/>
  <c r="A167"/>
  <c r="A166"/>
  <c r="A165"/>
  <c r="A164"/>
  <c r="A163"/>
  <c r="A162"/>
  <c r="A161"/>
  <c r="A160"/>
  <c r="A159"/>
  <c r="A158"/>
  <c r="A157"/>
  <c r="A156"/>
  <c r="A155"/>
  <c r="A154"/>
  <c r="A153"/>
  <c r="A152"/>
  <c r="A151"/>
  <c r="A150"/>
  <c r="A149"/>
  <c r="A148"/>
  <c r="A147"/>
  <c r="A146"/>
  <c r="A145"/>
  <c r="A144"/>
  <c r="A143"/>
  <c r="A142"/>
  <c r="A141"/>
  <c r="A140"/>
  <c r="A139"/>
  <c r="A138"/>
  <c r="A137"/>
  <c r="A136"/>
  <c r="A135"/>
  <c r="A134"/>
  <c r="A133"/>
  <c r="A132"/>
  <c r="A131"/>
  <c r="A130"/>
  <c r="A129"/>
  <c r="A128"/>
  <c r="A127"/>
  <c r="A126"/>
  <c r="A125"/>
  <c r="A124"/>
  <c r="A123"/>
  <c r="A122"/>
  <c r="A121"/>
  <c r="A120"/>
  <c r="A119"/>
  <c r="A118"/>
  <c r="A117"/>
  <c r="A116"/>
  <c r="A115"/>
  <c r="A114"/>
  <c r="A113"/>
  <c r="A112"/>
  <c r="A111"/>
  <c r="A110"/>
  <c r="A109"/>
  <c r="A108"/>
  <c r="A107"/>
  <c r="A106"/>
  <c r="A105"/>
  <c r="A104"/>
  <c r="A103"/>
  <c r="A102"/>
  <c r="A101"/>
  <c r="A100"/>
  <c r="A99"/>
  <c r="A98"/>
  <c r="A97"/>
  <c r="A96"/>
  <c r="A95"/>
  <c r="A94"/>
  <c r="A93"/>
  <c r="A92"/>
  <c r="A91"/>
  <c r="A90"/>
  <c r="A89"/>
  <c r="A88"/>
  <c r="A87"/>
  <c r="A86"/>
  <c r="A85"/>
  <c r="A84"/>
  <c r="A83"/>
  <c r="A82"/>
  <c r="A81"/>
  <c r="A80"/>
  <c r="A79"/>
  <c r="A78"/>
  <c r="A77"/>
  <c r="A76"/>
  <c r="A75"/>
  <c r="A74"/>
  <c r="A73"/>
  <c r="A72"/>
  <c r="A71"/>
  <c r="A70"/>
  <c r="A69"/>
  <c r="A68"/>
  <c r="A67"/>
  <c r="A66"/>
  <c r="A65"/>
  <c r="A64"/>
  <c r="A63"/>
  <c r="A62"/>
  <c r="A61"/>
  <c r="A60"/>
  <c r="A59"/>
  <c r="A58"/>
  <c r="A57"/>
  <c r="A56"/>
  <c r="A55"/>
  <c r="A54"/>
  <c r="A53"/>
  <c r="A52"/>
  <c r="A51"/>
  <c r="A50"/>
  <c r="A49"/>
  <c r="A48"/>
  <c r="A47"/>
  <c r="A46"/>
  <c r="A45"/>
  <c r="A44"/>
  <c r="A43"/>
  <c r="A42"/>
  <c r="A41"/>
  <c r="A40"/>
  <c r="A39"/>
  <c r="A38"/>
  <c r="A37"/>
  <c r="A36"/>
  <c r="A35"/>
  <c r="A34"/>
  <c r="A33"/>
  <c r="A32"/>
  <c r="A31"/>
  <c r="A30"/>
  <c r="A29"/>
  <c r="A28"/>
  <c r="A27"/>
  <c r="A26"/>
  <c r="A25"/>
  <c r="A24"/>
  <c r="A23"/>
  <c r="A22"/>
  <c r="A21"/>
  <c r="A20"/>
  <c r="A19"/>
  <c r="A18"/>
  <c r="A17"/>
  <c r="A16"/>
  <c r="A15"/>
  <c r="A14"/>
  <c r="A13"/>
  <c r="A12"/>
  <c r="A11"/>
  <c r="A10"/>
  <c r="A9"/>
  <c r="A8"/>
  <c r="D3"/>
  <c r="AD5"/>
  <c r="X5"/>
  <c r="I5"/>
  <c r="H5"/>
  <c r="G5"/>
  <c r="F5"/>
  <c r="E5"/>
  <c r="D5"/>
  <c r="C5"/>
  <c r="B5"/>
  <c r="A5"/>
  <c r="N3"/>
  <c r="G3"/>
  <c r="B3"/>
  <c r="A1"/>
  <c r="H209" l="1"/>
  <c r="T13" i="27" l="1"/>
  <c r="T14"/>
  <c r="P308" i="26"/>
  <c r="O308"/>
  <c r="N308"/>
  <c r="L308"/>
  <c r="K308"/>
  <c r="J308"/>
  <c r="H308"/>
  <c r="G308"/>
  <c r="F308"/>
  <c r="E308"/>
  <c r="D308"/>
  <c r="C308"/>
  <c r="R307"/>
  <c r="Q307"/>
  <c r="N307"/>
  <c r="M307"/>
  <c r="J307"/>
  <c r="I307"/>
  <c r="G307"/>
  <c r="E307"/>
  <c r="C307"/>
  <c r="P275"/>
  <c r="O275"/>
  <c r="N275"/>
  <c r="L275"/>
  <c r="K275"/>
  <c r="J275"/>
  <c r="H275"/>
  <c r="G275"/>
  <c r="F275"/>
  <c r="E275"/>
  <c r="D275"/>
  <c r="C275"/>
  <c r="R274"/>
  <c r="Q274"/>
  <c r="N274"/>
  <c r="M274"/>
  <c r="J274"/>
  <c r="I274"/>
  <c r="G274"/>
  <c r="E274"/>
  <c r="C274"/>
  <c r="P242"/>
  <c r="O242"/>
  <c r="N242"/>
  <c r="L242"/>
  <c r="K242"/>
  <c r="J242"/>
  <c r="H242"/>
  <c r="G242"/>
  <c r="F242"/>
  <c r="E242"/>
  <c r="D242"/>
  <c r="C242"/>
  <c r="R241"/>
  <c r="Q241"/>
  <c r="N241"/>
  <c r="M241"/>
  <c r="J241"/>
  <c r="I241"/>
  <c r="G241"/>
  <c r="E241"/>
  <c r="C241"/>
  <c r="P209"/>
  <c r="O209"/>
  <c r="N209"/>
  <c r="L209"/>
  <c r="K209"/>
  <c r="J209"/>
  <c r="H209"/>
  <c r="G209"/>
  <c r="F209"/>
  <c r="E209"/>
  <c r="D209"/>
  <c r="C209"/>
  <c r="R208"/>
  <c r="Q208"/>
  <c r="N208"/>
  <c r="M208"/>
  <c r="J208"/>
  <c r="I208"/>
  <c r="G208"/>
  <c r="E208"/>
  <c r="C208"/>
  <c r="P176"/>
  <c r="O176"/>
  <c r="N176"/>
  <c r="L176"/>
  <c r="K176"/>
  <c r="J176"/>
  <c r="H176"/>
  <c r="G176"/>
  <c r="F176"/>
  <c r="E176"/>
  <c r="D176"/>
  <c r="C176"/>
  <c r="R175"/>
  <c r="Q175"/>
  <c r="N175"/>
  <c r="M175"/>
  <c r="J175"/>
  <c r="I175"/>
  <c r="G175"/>
  <c r="E175"/>
  <c r="C175"/>
  <c r="P143"/>
  <c r="O143"/>
  <c r="N143"/>
  <c r="L143"/>
  <c r="K143"/>
  <c r="J143"/>
  <c r="H143"/>
  <c r="G143"/>
  <c r="F143"/>
  <c r="E143"/>
  <c r="D143"/>
  <c r="C143"/>
  <c r="R142"/>
  <c r="Q142"/>
  <c r="N142"/>
  <c r="M142"/>
  <c r="J142"/>
  <c r="I142"/>
  <c r="G142"/>
  <c r="E142"/>
  <c r="C142"/>
  <c r="P110"/>
  <c r="O110"/>
  <c r="N110"/>
  <c r="L110"/>
  <c r="K110"/>
  <c r="J110"/>
  <c r="H110"/>
  <c r="G110"/>
  <c r="F110"/>
  <c r="E110"/>
  <c r="D110"/>
  <c r="C110"/>
  <c r="R109"/>
  <c r="Q109"/>
  <c r="N109"/>
  <c r="M109"/>
  <c r="J109"/>
  <c r="I109"/>
  <c r="G109"/>
  <c r="E109"/>
  <c r="C109"/>
  <c r="P77"/>
  <c r="O77"/>
  <c r="N77"/>
  <c r="L77"/>
  <c r="K77"/>
  <c r="J77"/>
  <c r="H77"/>
  <c r="G77"/>
  <c r="F77"/>
  <c r="E77"/>
  <c r="D77"/>
  <c r="C77"/>
  <c r="R76"/>
  <c r="Q76"/>
  <c r="N76"/>
  <c r="M76"/>
  <c r="J76"/>
  <c r="I76"/>
  <c r="G76"/>
  <c r="E76"/>
  <c r="C76"/>
  <c r="P44"/>
  <c r="O44"/>
  <c r="N44"/>
  <c r="L44"/>
  <c r="K44"/>
  <c r="J44"/>
  <c r="H44"/>
  <c r="G44"/>
  <c r="F44"/>
  <c r="E44"/>
  <c r="D44"/>
  <c r="C44"/>
  <c r="R43"/>
  <c r="Q43"/>
  <c r="N43"/>
  <c r="M43"/>
  <c r="J43"/>
  <c r="I43"/>
  <c r="G43"/>
  <c r="E43"/>
  <c r="C43"/>
  <c r="J319"/>
  <c r="H319"/>
  <c r="F319"/>
  <c r="D319"/>
  <c r="B319"/>
  <c r="J286"/>
  <c r="H286"/>
  <c r="F286"/>
  <c r="D286"/>
  <c r="B286"/>
  <c r="J253"/>
  <c r="H253"/>
  <c r="F253"/>
  <c r="D253"/>
  <c r="B253"/>
  <c r="J220"/>
  <c r="H220"/>
  <c r="F220"/>
  <c r="D220"/>
  <c r="B220"/>
  <c r="J187"/>
  <c r="H187"/>
  <c r="F187"/>
  <c r="D187"/>
  <c r="B187"/>
  <c r="J154"/>
  <c r="H154"/>
  <c r="F154"/>
  <c r="D154"/>
  <c r="B154"/>
  <c r="J121"/>
  <c r="H121"/>
  <c r="F121"/>
  <c r="D121"/>
  <c r="B121"/>
  <c r="J88"/>
  <c r="H88"/>
  <c r="F88"/>
  <c r="D88"/>
  <c r="B88"/>
  <c r="J55"/>
  <c r="H55"/>
  <c r="F55"/>
  <c r="D55"/>
  <c r="B55"/>
  <c r="GB211" i="17"/>
  <c r="AE329" i="27"/>
  <c r="X329"/>
  <c r="T329"/>
  <c r="M329"/>
  <c r="F329"/>
  <c r="B329"/>
  <c r="AC325"/>
  <c r="T325"/>
  <c r="K325"/>
  <c r="B325"/>
  <c r="AC324"/>
  <c r="T324"/>
  <c r="K324"/>
  <c r="B324"/>
  <c r="AF322"/>
  <c r="Z322"/>
  <c r="T322"/>
  <c r="N322"/>
  <c r="H322"/>
  <c r="B322"/>
  <c r="AJ321"/>
  <c r="AI321"/>
  <c r="AF321"/>
  <c r="AE321"/>
  <c r="AC321"/>
  <c r="Z321"/>
  <c r="Y321"/>
  <c r="W321"/>
  <c r="T321"/>
  <c r="R321"/>
  <c r="Q321"/>
  <c r="N321"/>
  <c r="M321"/>
  <c r="K321"/>
  <c r="H321"/>
  <c r="G321"/>
  <c r="E321"/>
  <c r="B321"/>
  <c r="AI319"/>
  <c r="AG319"/>
  <c r="AE319"/>
  <c r="AB319"/>
  <c r="Z319"/>
  <c r="X319"/>
  <c r="V319"/>
  <c r="T319"/>
  <c r="Q319"/>
  <c r="O319"/>
  <c r="M319"/>
  <c r="J319"/>
  <c r="H319"/>
  <c r="F319"/>
  <c r="D319"/>
  <c r="B319"/>
  <c r="T318"/>
  <c r="B318"/>
  <c r="T316"/>
  <c r="B316"/>
  <c r="T315"/>
  <c r="B315"/>
  <c r="T314"/>
  <c r="B314"/>
  <c r="T313"/>
  <c r="B313"/>
  <c r="T311"/>
  <c r="B311"/>
  <c r="T310"/>
  <c r="B310"/>
  <c r="AH309"/>
  <c r="AD309"/>
  <c r="AA309"/>
  <c r="P309"/>
  <c r="L309"/>
  <c r="I309"/>
  <c r="AH308"/>
  <c r="AG308"/>
  <c r="AF308"/>
  <c r="AD308"/>
  <c r="AC308"/>
  <c r="AB308"/>
  <c r="Z308"/>
  <c r="Y308"/>
  <c r="X308"/>
  <c r="W308"/>
  <c r="V308"/>
  <c r="U308"/>
  <c r="P308"/>
  <c r="O308"/>
  <c r="N308"/>
  <c r="L308"/>
  <c r="K308"/>
  <c r="J308"/>
  <c r="H308"/>
  <c r="G308"/>
  <c r="F308"/>
  <c r="E308"/>
  <c r="D308"/>
  <c r="C308"/>
  <c r="AJ307"/>
  <c r="AI307"/>
  <c r="AF307"/>
  <c r="AE307"/>
  <c r="AB307"/>
  <c r="AA307"/>
  <c r="Y307"/>
  <c r="W307"/>
  <c r="U307"/>
  <c r="T307"/>
  <c r="R307"/>
  <c r="Q307"/>
  <c r="N307"/>
  <c r="M307"/>
  <c r="J307"/>
  <c r="I307"/>
  <c r="G307"/>
  <c r="E307"/>
  <c r="C307"/>
  <c r="B307"/>
  <c r="AE296"/>
  <c r="X296"/>
  <c r="T296"/>
  <c r="M296"/>
  <c r="F296"/>
  <c r="B296"/>
  <c r="T294"/>
  <c r="B294"/>
  <c r="AC293"/>
  <c r="T293"/>
  <c r="K293"/>
  <c r="B293"/>
  <c r="AC292"/>
  <c r="T292"/>
  <c r="K292"/>
  <c r="B292"/>
  <c r="AC291"/>
  <c r="T291"/>
  <c r="K291"/>
  <c r="B291"/>
  <c r="AF289"/>
  <c r="Z289"/>
  <c r="T289"/>
  <c r="N289"/>
  <c r="H289"/>
  <c r="B289"/>
  <c r="AJ288"/>
  <c r="AI288"/>
  <c r="AF288"/>
  <c r="AE288"/>
  <c r="AC288"/>
  <c r="Z288"/>
  <c r="Y288"/>
  <c r="W288"/>
  <c r="T288"/>
  <c r="R288"/>
  <c r="Q288"/>
  <c r="N288"/>
  <c r="M288"/>
  <c r="K288"/>
  <c r="H288"/>
  <c r="G288"/>
  <c r="E288"/>
  <c r="B288"/>
  <c r="AI286"/>
  <c r="AG286"/>
  <c r="AE286"/>
  <c r="AB286"/>
  <c r="Z286"/>
  <c r="X286"/>
  <c r="V286"/>
  <c r="T286"/>
  <c r="Q286"/>
  <c r="O286"/>
  <c r="M286"/>
  <c r="J286"/>
  <c r="H286"/>
  <c r="F286"/>
  <c r="D286"/>
  <c r="B286"/>
  <c r="T285"/>
  <c r="B285"/>
  <c r="T283"/>
  <c r="B283"/>
  <c r="T282"/>
  <c r="B282"/>
  <c r="T281"/>
  <c r="B281"/>
  <c r="T280"/>
  <c r="B280"/>
  <c r="T278"/>
  <c r="B278"/>
  <c r="T277"/>
  <c r="B277"/>
  <c r="AH276"/>
  <c r="AD276"/>
  <c r="AA276"/>
  <c r="P276"/>
  <c r="L276"/>
  <c r="I276"/>
  <c r="M309" s="1"/>
  <c r="AH275"/>
  <c r="AG275"/>
  <c r="AF275"/>
  <c r="AD275"/>
  <c r="AC275"/>
  <c r="AB275"/>
  <c r="Z275"/>
  <c r="Y275"/>
  <c r="X275"/>
  <c r="W275"/>
  <c r="V275"/>
  <c r="U275"/>
  <c r="P275"/>
  <c r="O275"/>
  <c r="N275"/>
  <c r="L275"/>
  <c r="K275"/>
  <c r="J275"/>
  <c r="H275"/>
  <c r="G275"/>
  <c r="F275"/>
  <c r="E275"/>
  <c r="D275"/>
  <c r="C275"/>
  <c r="AJ274"/>
  <c r="AI274"/>
  <c r="AF274"/>
  <c r="AE274"/>
  <c r="AB274"/>
  <c r="AA274"/>
  <c r="Y274"/>
  <c r="W274"/>
  <c r="U274"/>
  <c r="T274"/>
  <c r="R274"/>
  <c r="Q274"/>
  <c r="N274"/>
  <c r="M274"/>
  <c r="J274"/>
  <c r="I274"/>
  <c r="G274"/>
  <c r="E274"/>
  <c r="C274"/>
  <c r="B274"/>
  <c r="AE263"/>
  <c r="X263"/>
  <c r="T263"/>
  <c r="M263"/>
  <c r="F263"/>
  <c r="B263"/>
  <c r="AC259"/>
  <c r="T259"/>
  <c r="K259"/>
  <c r="B259"/>
  <c r="AC258"/>
  <c r="T258"/>
  <c r="K258"/>
  <c r="B258"/>
  <c r="AF256"/>
  <c r="Z256"/>
  <c r="T256"/>
  <c r="N256"/>
  <c r="H256"/>
  <c r="B256"/>
  <c r="AJ255"/>
  <c r="AI255"/>
  <c r="AF255"/>
  <c r="AE255"/>
  <c r="AC255"/>
  <c r="Z255"/>
  <c r="Y255"/>
  <c r="W255"/>
  <c r="T255"/>
  <c r="R255"/>
  <c r="Q255"/>
  <c r="N255"/>
  <c r="M255"/>
  <c r="K255"/>
  <c r="H255"/>
  <c r="G255"/>
  <c r="E255"/>
  <c r="B255"/>
  <c r="AI253"/>
  <c r="AG253"/>
  <c r="AE253"/>
  <c r="AB253"/>
  <c r="Z253"/>
  <c r="X253"/>
  <c r="V253"/>
  <c r="T253"/>
  <c r="Q253"/>
  <c r="O253"/>
  <c r="M253"/>
  <c r="J253"/>
  <c r="H253"/>
  <c r="F253"/>
  <c r="D253"/>
  <c r="B253"/>
  <c r="T252"/>
  <c r="B252"/>
  <c r="T250"/>
  <c r="B250"/>
  <c r="T249"/>
  <c r="B249"/>
  <c r="T248"/>
  <c r="B248"/>
  <c r="T247"/>
  <c r="B247"/>
  <c r="T245"/>
  <c r="B245"/>
  <c r="T244"/>
  <c r="B244"/>
  <c r="AH243"/>
  <c r="AD243"/>
  <c r="AA243"/>
  <c r="P243"/>
  <c r="L243"/>
  <c r="I243"/>
  <c r="M276" s="1"/>
  <c r="AH242"/>
  <c r="AG242"/>
  <c r="AF242"/>
  <c r="AD242"/>
  <c r="AC242"/>
  <c r="AB242"/>
  <c r="Z242"/>
  <c r="Y242"/>
  <c r="X242"/>
  <c r="W242"/>
  <c r="V242"/>
  <c r="U242"/>
  <c r="P242"/>
  <c r="O242"/>
  <c r="N242"/>
  <c r="L242"/>
  <c r="K242"/>
  <c r="J242"/>
  <c r="H242"/>
  <c r="G242"/>
  <c r="F242"/>
  <c r="E242"/>
  <c r="D242"/>
  <c r="C242"/>
  <c r="AJ241"/>
  <c r="AI241"/>
  <c r="AF241"/>
  <c r="AE241"/>
  <c r="AB241"/>
  <c r="AA241"/>
  <c r="Y241"/>
  <c r="W241"/>
  <c r="U241"/>
  <c r="T241"/>
  <c r="R241"/>
  <c r="Q241"/>
  <c r="N241"/>
  <c r="M241"/>
  <c r="J241"/>
  <c r="I241"/>
  <c r="G241"/>
  <c r="E241"/>
  <c r="C241"/>
  <c r="B241"/>
  <c r="AE230"/>
  <c r="X230"/>
  <c r="T230"/>
  <c r="M230"/>
  <c r="F230"/>
  <c r="B230"/>
  <c r="AC226"/>
  <c r="T226"/>
  <c r="K226"/>
  <c r="B226"/>
  <c r="AC225"/>
  <c r="T225"/>
  <c r="K225"/>
  <c r="B225"/>
  <c r="AF223"/>
  <c r="Z223"/>
  <c r="T223"/>
  <c r="N223"/>
  <c r="H223"/>
  <c r="B223"/>
  <c r="AJ222"/>
  <c r="AI222"/>
  <c r="AF222"/>
  <c r="AE222"/>
  <c r="AC222"/>
  <c r="Z222"/>
  <c r="Y222"/>
  <c r="W222"/>
  <c r="T222"/>
  <c r="R222"/>
  <c r="Q222"/>
  <c r="N222"/>
  <c r="M222"/>
  <c r="K222"/>
  <c r="H222"/>
  <c r="G222"/>
  <c r="E222"/>
  <c r="B222"/>
  <c r="AI220"/>
  <c r="AG220"/>
  <c r="AE220"/>
  <c r="AB220"/>
  <c r="Z220"/>
  <c r="X220"/>
  <c r="V220"/>
  <c r="T220"/>
  <c r="Q220"/>
  <c r="O220"/>
  <c r="M220"/>
  <c r="J220"/>
  <c r="H220"/>
  <c r="F220"/>
  <c r="D220"/>
  <c r="B220"/>
  <c r="T219"/>
  <c r="B219"/>
  <c r="T217"/>
  <c r="B217"/>
  <c r="T216"/>
  <c r="B216"/>
  <c r="T215"/>
  <c r="B215"/>
  <c r="T214"/>
  <c r="B214"/>
  <c r="T212"/>
  <c r="B212"/>
  <c r="T211"/>
  <c r="B211"/>
  <c r="AH210"/>
  <c r="AD210"/>
  <c r="AA210"/>
  <c r="P210"/>
  <c r="L210"/>
  <c r="I210"/>
  <c r="M243" s="1"/>
  <c r="AH209"/>
  <c r="AG209"/>
  <c r="AF209"/>
  <c r="AD209"/>
  <c r="AC209"/>
  <c r="AB209"/>
  <c r="Z209"/>
  <c r="Y209"/>
  <c r="X209"/>
  <c r="W209"/>
  <c r="V209"/>
  <c r="U209"/>
  <c r="P209"/>
  <c r="O209"/>
  <c r="N209"/>
  <c r="L209"/>
  <c r="K209"/>
  <c r="J209"/>
  <c r="H209"/>
  <c r="G209"/>
  <c r="F209"/>
  <c r="E209"/>
  <c r="D209"/>
  <c r="C209"/>
  <c r="AJ208"/>
  <c r="AI208"/>
  <c r="AF208"/>
  <c r="AE208"/>
  <c r="AB208"/>
  <c r="AA208"/>
  <c r="Y208"/>
  <c r="W208"/>
  <c r="U208"/>
  <c r="T208"/>
  <c r="R208"/>
  <c r="Q208"/>
  <c r="N208"/>
  <c r="M208"/>
  <c r="J208"/>
  <c r="I208"/>
  <c r="G208"/>
  <c r="E208"/>
  <c r="C208"/>
  <c r="B208"/>
  <c r="AE197"/>
  <c r="X197"/>
  <c r="T197"/>
  <c r="M197"/>
  <c r="F197"/>
  <c r="B197"/>
  <c r="AC193"/>
  <c r="T193"/>
  <c r="K193"/>
  <c r="B193"/>
  <c r="AC192"/>
  <c r="T192"/>
  <c r="K192"/>
  <c r="B192"/>
  <c r="AF190"/>
  <c r="Z190"/>
  <c r="T190"/>
  <c r="N190"/>
  <c r="H190"/>
  <c r="B190"/>
  <c r="AJ189"/>
  <c r="AI189"/>
  <c r="AF189"/>
  <c r="AE189"/>
  <c r="AC189"/>
  <c r="Z189"/>
  <c r="Y189"/>
  <c r="W189"/>
  <c r="T189"/>
  <c r="R189"/>
  <c r="Q189"/>
  <c r="N189"/>
  <c r="M189"/>
  <c r="K189"/>
  <c r="H189"/>
  <c r="G189"/>
  <c r="E189"/>
  <c r="B189"/>
  <c r="AI187"/>
  <c r="AG187"/>
  <c r="AE187"/>
  <c r="AB187"/>
  <c r="Z187"/>
  <c r="X187"/>
  <c r="V187"/>
  <c r="T187"/>
  <c r="Q187"/>
  <c r="O187"/>
  <c r="M187"/>
  <c r="J187"/>
  <c r="H187"/>
  <c r="F187"/>
  <c r="D187"/>
  <c r="B187"/>
  <c r="T186"/>
  <c r="B186"/>
  <c r="T184"/>
  <c r="B184"/>
  <c r="T183"/>
  <c r="B183"/>
  <c r="T182"/>
  <c r="B182"/>
  <c r="T181"/>
  <c r="B181"/>
  <c r="T179"/>
  <c r="B179"/>
  <c r="T178"/>
  <c r="B178"/>
  <c r="AH177"/>
  <c r="AD177"/>
  <c r="AA177"/>
  <c r="P177"/>
  <c r="L177"/>
  <c r="I177"/>
  <c r="M210" s="1"/>
  <c r="AH176"/>
  <c r="AG176"/>
  <c r="AF176"/>
  <c r="AD176"/>
  <c r="AC176"/>
  <c r="AB176"/>
  <c r="Z176"/>
  <c r="Y176"/>
  <c r="X176"/>
  <c r="W176"/>
  <c r="V176"/>
  <c r="U176"/>
  <c r="P176"/>
  <c r="O176"/>
  <c r="N176"/>
  <c r="L176"/>
  <c r="K176"/>
  <c r="J176"/>
  <c r="H176"/>
  <c r="G176"/>
  <c r="F176"/>
  <c r="E176"/>
  <c r="D176"/>
  <c r="C176"/>
  <c r="AJ175"/>
  <c r="AI175"/>
  <c r="AF175"/>
  <c r="AE175"/>
  <c r="AB175"/>
  <c r="AA175"/>
  <c r="Y175"/>
  <c r="W175"/>
  <c r="U175"/>
  <c r="T175"/>
  <c r="R175"/>
  <c r="Q175"/>
  <c r="N175"/>
  <c r="M175"/>
  <c r="J175"/>
  <c r="I175"/>
  <c r="G175"/>
  <c r="E175"/>
  <c r="C175"/>
  <c r="B175"/>
  <c r="AE164"/>
  <c r="X164"/>
  <c r="T164"/>
  <c r="M164"/>
  <c r="F164"/>
  <c r="B164"/>
  <c r="AC160"/>
  <c r="T160"/>
  <c r="K160"/>
  <c r="B160"/>
  <c r="AC159"/>
  <c r="T159"/>
  <c r="K159"/>
  <c r="B159"/>
  <c r="AF157"/>
  <c r="Z157"/>
  <c r="T157"/>
  <c r="N157"/>
  <c r="H157"/>
  <c r="B157"/>
  <c r="AJ156"/>
  <c r="AI156"/>
  <c r="AF156"/>
  <c r="AE156"/>
  <c r="AC156"/>
  <c r="Z156"/>
  <c r="Y156"/>
  <c r="W156"/>
  <c r="T156"/>
  <c r="R156"/>
  <c r="Q156"/>
  <c r="N156"/>
  <c r="M156"/>
  <c r="K156"/>
  <c r="H156"/>
  <c r="G156"/>
  <c r="E156"/>
  <c r="B156"/>
  <c r="AI154"/>
  <c r="AG154"/>
  <c r="AE154"/>
  <c r="AB154"/>
  <c r="Z154"/>
  <c r="X154"/>
  <c r="V154"/>
  <c r="T154"/>
  <c r="Q154"/>
  <c r="O154"/>
  <c r="M154"/>
  <c r="J154"/>
  <c r="H154"/>
  <c r="F154"/>
  <c r="D154"/>
  <c r="B154"/>
  <c r="T153"/>
  <c r="B153"/>
  <c r="T151"/>
  <c r="B151"/>
  <c r="T150"/>
  <c r="B150"/>
  <c r="T149"/>
  <c r="B149"/>
  <c r="T148"/>
  <c r="B148"/>
  <c r="T146"/>
  <c r="B146"/>
  <c r="T145"/>
  <c r="B145"/>
  <c r="AH144"/>
  <c r="AD144"/>
  <c r="AA144"/>
  <c r="P144"/>
  <c r="L144"/>
  <c r="I144"/>
  <c r="M177" s="1"/>
  <c r="AH143"/>
  <c r="AG143"/>
  <c r="AF143"/>
  <c r="AD143"/>
  <c r="AC143"/>
  <c r="AB143"/>
  <c r="Z143"/>
  <c r="Y143"/>
  <c r="X143"/>
  <c r="W143"/>
  <c r="V143"/>
  <c r="U143"/>
  <c r="P143"/>
  <c r="O143"/>
  <c r="N143"/>
  <c r="L143"/>
  <c r="K143"/>
  <c r="J143"/>
  <c r="H143"/>
  <c r="G143"/>
  <c r="F143"/>
  <c r="E143"/>
  <c r="D143"/>
  <c r="C143"/>
  <c r="AJ142"/>
  <c r="AI142"/>
  <c r="AF142"/>
  <c r="AE142"/>
  <c r="AB142"/>
  <c r="AA142"/>
  <c r="Y142"/>
  <c r="W142"/>
  <c r="U142"/>
  <c r="T142"/>
  <c r="R142"/>
  <c r="Q142"/>
  <c r="N142"/>
  <c r="M142"/>
  <c r="J142"/>
  <c r="I142"/>
  <c r="G142"/>
  <c r="E142"/>
  <c r="C142"/>
  <c r="B142"/>
  <c r="AE131"/>
  <c r="X131"/>
  <c r="T131"/>
  <c r="M131"/>
  <c r="F131"/>
  <c r="B131"/>
  <c r="AC127"/>
  <c r="T127"/>
  <c r="K127"/>
  <c r="B127"/>
  <c r="AC126"/>
  <c r="T126"/>
  <c r="K126"/>
  <c r="B126"/>
  <c r="AF124"/>
  <c r="Z124"/>
  <c r="T124"/>
  <c r="N124"/>
  <c r="H124"/>
  <c r="B124"/>
  <c r="AJ123"/>
  <c r="AI123"/>
  <c r="AF123"/>
  <c r="AE123"/>
  <c r="AC123"/>
  <c r="Z123"/>
  <c r="Y123"/>
  <c r="W123"/>
  <c r="T123"/>
  <c r="R123"/>
  <c r="Q123"/>
  <c r="N123"/>
  <c r="M123"/>
  <c r="K123"/>
  <c r="H123"/>
  <c r="G123"/>
  <c r="E123"/>
  <c r="B123"/>
  <c r="AI121"/>
  <c r="AG121"/>
  <c r="AE121"/>
  <c r="AB121"/>
  <c r="Z121"/>
  <c r="X121"/>
  <c r="V121"/>
  <c r="T121"/>
  <c r="Q121"/>
  <c r="O121"/>
  <c r="M121"/>
  <c r="J121"/>
  <c r="H121"/>
  <c r="F121"/>
  <c r="D121"/>
  <c r="B121"/>
  <c r="T120"/>
  <c r="B120"/>
  <c r="T118"/>
  <c r="B118"/>
  <c r="T117"/>
  <c r="B117"/>
  <c r="T116"/>
  <c r="B116"/>
  <c r="T115"/>
  <c r="B115"/>
  <c r="T113"/>
  <c r="B113"/>
  <c r="T112"/>
  <c r="B112"/>
  <c r="AH111"/>
  <c r="AD111"/>
  <c r="AA111"/>
  <c r="P111"/>
  <c r="L111"/>
  <c r="I111"/>
  <c r="M144" s="1"/>
  <c r="AH110"/>
  <c r="AG110"/>
  <c r="AF110"/>
  <c r="AD110"/>
  <c r="AC110"/>
  <c r="AB110"/>
  <c r="Z110"/>
  <c r="Y110"/>
  <c r="X110"/>
  <c r="W110"/>
  <c r="V110"/>
  <c r="U110"/>
  <c r="P110"/>
  <c r="O110"/>
  <c r="N110"/>
  <c r="L110"/>
  <c r="K110"/>
  <c r="J110"/>
  <c r="H110"/>
  <c r="G110"/>
  <c r="F110"/>
  <c r="E110"/>
  <c r="D110"/>
  <c r="C110"/>
  <c r="AJ109"/>
  <c r="AI109"/>
  <c r="AF109"/>
  <c r="AE109"/>
  <c r="AB109"/>
  <c r="AA109"/>
  <c r="Y109"/>
  <c r="W109"/>
  <c r="U109"/>
  <c r="T109"/>
  <c r="R109"/>
  <c r="Q109"/>
  <c r="N109"/>
  <c r="M109"/>
  <c r="J109"/>
  <c r="I109"/>
  <c r="G109"/>
  <c r="E109"/>
  <c r="C109"/>
  <c r="B109"/>
  <c r="AE98"/>
  <c r="X98"/>
  <c r="T98"/>
  <c r="M98"/>
  <c r="F98"/>
  <c r="B98"/>
  <c r="AC94"/>
  <c r="T94"/>
  <c r="K94"/>
  <c r="B94"/>
  <c r="AC93"/>
  <c r="T93"/>
  <c r="K93"/>
  <c r="B93"/>
  <c r="AF91"/>
  <c r="Z91"/>
  <c r="T91"/>
  <c r="N91"/>
  <c r="H91"/>
  <c r="B91"/>
  <c r="AJ90"/>
  <c r="AI90"/>
  <c r="AF90"/>
  <c r="AE90"/>
  <c r="AC90"/>
  <c r="Z90"/>
  <c r="Y90"/>
  <c r="W90"/>
  <c r="T90"/>
  <c r="R90"/>
  <c r="Q90"/>
  <c r="N90"/>
  <c r="M90"/>
  <c r="K90"/>
  <c r="H90"/>
  <c r="G90"/>
  <c r="E90"/>
  <c r="B90"/>
  <c r="AI88"/>
  <c r="AG88"/>
  <c r="AE88"/>
  <c r="AB88"/>
  <c r="Z88"/>
  <c r="X88"/>
  <c r="V88"/>
  <c r="T88"/>
  <c r="Q88"/>
  <c r="O88"/>
  <c r="M88"/>
  <c r="J88"/>
  <c r="H88"/>
  <c r="F88"/>
  <c r="D88"/>
  <c r="B88"/>
  <c r="T87"/>
  <c r="B87"/>
  <c r="T85"/>
  <c r="B85"/>
  <c r="T84"/>
  <c r="B84"/>
  <c r="T83"/>
  <c r="B83"/>
  <c r="T82"/>
  <c r="B82"/>
  <c r="T80"/>
  <c r="B80"/>
  <c r="T79"/>
  <c r="B79"/>
  <c r="AH78"/>
  <c r="AD78"/>
  <c r="AA78"/>
  <c r="P78"/>
  <c r="L78"/>
  <c r="I78"/>
  <c r="M111" s="1"/>
  <c r="AH77"/>
  <c r="AG77"/>
  <c r="AF77"/>
  <c r="AD77"/>
  <c r="AC77"/>
  <c r="AB77"/>
  <c r="Z77"/>
  <c r="Y77"/>
  <c r="X77"/>
  <c r="W77"/>
  <c r="V77"/>
  <c r="U77"/>
  <c r="P77"/>
  <c r="O77"/>
  <c r="N77"/>
  <c r="L77"/>
  <c r="K77"/>
  <c r="J77"/>
  <c r="H77"/>
  <c r="G77"/>
  <c r="F77"/>
  <c r="E77"/>
  <c r="D77"/>
  <c r="C77"/>
  <c r="AJ76"/>
  <c r="AI76"/>
  <c r="AF76"/>
  <c r="AE76"/>
  <c r="AB76"/>
  <c r="AA76"/>
  <c r="Y76"/>
  <c r="W76"/>
  <c r="U76"/>
  <c r="T76"/>
  <c r="R76"/>
  <c r="Q76"/>
  <c r="N76"/>
  <c r="M76"/>
  <c r="J76"/>
  <c r="I76"/>
  <c r="G76"/>
  <c r="E76"/>
  <c r="C76"/>
  <c r="B76"/>
  <c r="AE65"/>
  <c r="X65"/>
  <c r="T65"/>
  <c r="AC61"/>
  <c r="T61"/>
  <c r="AC60"/>
  <c r="T60"/>
  <c r="AF58"/>
  <c r="Z58"/>
  <c r="T58"/>
  <c r="AJ57"/>
  <c r="AI57"/>
  <c r="AF57"/>
  <c r="AE57"/>
  <c r="AC57"/>
  <c r="Z57"/>
  <c r="Y57"/>
  <c r="W57"/>
  <c r="T57"/>
  <c r="AI55"/>
  <c r="AG55"/>
  <c r="AE55"/>
  <c r="AB55"/>
  <c r="Z55"/>
  <c r="X55"/>
  <c r="V55"/>
  <c r="T55"/>
  <c r="T54"/>
  <c r="T52"/>
  <c r="T51"/>
  <c r="T50"/>
  <c r="T49"/>
  <c r="T47"/>
  <c r="T46"/>
  <c r="AH45"/>
  <c r="AD45"/>
  <c r="AA45"/>
  <c r="AH44"/>
  <c r="AG44"/>
  <c r="AF44"/>
  <c r="AD44"/>
  <c r="AC44"/>
  <c r="AB44"/>
  <c r="Z44"/>
  <c r="Y44"/>
  <c r="X44"/>
  <c r="W44"/>
  <c r="V44"/>
  <c r="U44"/>
  <c r="AJ43"/>
  <c r="AI43"/>
  <c r="AF43"/>
  <c r="AE43"/>
  <c r="AB43"/>
  <c r="AA43"/>
  <c r="Y43"/>
  <c r="W43"/>
  <c r="U43"/>
  <c r="T43"/>
  <c r="M65"/>
  <c r="F65"/>
  <c r="B65"/>
  <c r="K61"/>
  <c r="B61"/>
  <c r="K60"/>
  <c r="B60"/>
  <c r="N58"/>
  <c r="H58"/>
  <c r="B58"/>
  <c r="R57"/>
  <c r="Q57"/>
  <c r="N57"/>
  <c r="M57"/>
  <c r="K57"/>
  <c r="H57"/>
  <c r="G57"/>
  <c r="E57"/>
  <c r="B57"/>
  <c r="Q55"/>
  <c r="O55"/>
  <c r="M55"/>
  <c r="J55"/>
  <c r="H55"/>
  <c r="F55"/>
  <c r="D55"/>
  <c r="B55"/>
  <c r="B54"/>
  <c r="B52"/>
  <c r="B51"/>
  <c r="B50"/>
  <c r="B49"/>
  <c r="B47"/>
  <c r="B46"/>
  <c r="P45"/>
  <c r="L45"/>
  <c r="I45"/>
  <c r="M78" s="1"/>
  <c r="P44"/>
  <c r="O44"/>
  <c r="N44"/>
  <c r="L44"/>
  <c r="K44"/>
  <c r="J44"/>
  <c r="H44"/>
  <c r="G44"/>
  <c r="F44"/>
  <c r="E44"/>
  <c r="D44"/>
  <c r="C44"/>
  <c r="R43"/>
  <c r="Q43"/>
  <c r="N43"/>
  <c r="M43"/>
  <c r="J43"/>
  <c r="I43"/>
  <c r="G43"/>
  <c r="E43"/>
  <c r="C43"/>
  <c r="B43"/>
  <c r="AE32"/>
  <c r="X32"/>
  <c r="T32"/>
  <c r="AC28"/>
  <c r="T28"/>
  <c r="AC27"/>
  <c r="T27"/>
  <c r="M32"/>
  <c r="F32"/>
  <c r="B32"/>
  <c r="K28"/>
  <c r="B28"/>
  <c r="K27"/>
  <c r="B27"/>
  <c r="AF25"/>
  <c r="Z25"/>
  <c r="T25"/>
  <c r="AJ24"/>
  <c r="AI24"/>
  <c r="AF24"/>
  <c r="AE24"/>
  <c r="AC24"/>
  <c r="Z24"/>
  <c r="Y24"/>
  <c r="W24"/>
  <c r="T24"/>
  <c r="AI22"/>
  <c r="AG22"/>
  <c r="AE22"/>
  <c r="AB22"/>
  <c r="Z22"/>
  <c r="X22"/>
  <c r="V22"/>
  <c r="T22"/>
  <c r="N25"/>
  <c r="H25"/>
  <c r="B25"/>
  <c r="R24"/>
  <c r="Q24"/>
  <c r="N24"/>
  <c r="M24"/>
  <c r="K24"/>
  <c r="H24"/>
  <c r="G24"/>
  <c r="E24"/>
  <c r="B24"/>
  <c r="Q22"/>
  <c r="O22"/>
  <c r="M22"/>
  <c r="J22"/>
  <c r="H22"/>
  <c r="F22"/>
  <c r="D22"/>
  <c r="B22"/>
  <c r="AH12"/>
  <c r="AD12"/>
  <c r="AA12"/>
  <c r="AH11"/>
  <c r="AG11"/>
  <c r="AF11"/>
  <c r="AD11"/>
  <c r="AC11"/>
  <c r="AB11"/>
  <c r="Z11"/>
  <c r="Y11"/>
  <c r="X11"/>
  <c r="W11"/>
  <c r="V11"/>
  <c r="U11"/>
  <c r="AJ10"/>
  <c r="AI10"/>
  <c r="AF10"/>
  <c r="AE10"/>
  <c r="AB10"/>
  <c r="AA10"/>
  <c r="Y10"/>
  <c r="W10"/>
  <c r="U10"/>
  <c r="P12"/>
  <c r="L12"/>
  <c r="I12"/>
  <c r="AE45" s="1"/>
  <c r="P11"/>
  <c r="O11"/>
  <c r="N11"/>
  <c r="L11"/>
  <c r="K11"/>
  <c r="J11"/>
  <c r="H11"/>
  <c r="G11"/>
  <c r="F11"/>
  <c r="E11"/>
  <c r="D11"/>
  <c r="C11"/>
  <c r="R10"/>
  <c r="Q10"/>
  <c r="N10"/>
  <c r="M10"/>
  <c r="J10"/>
  <c r="I10"/>
  <c r="G10"/>
  <c r="E10"/>
  <c r="C10"/>
  <c r="M329" i="26"/>
  <c r="F329"/>
  <c r="B329"/>
  <c r="K325"/>
  <c r="B325"/>
  <c r="K324"/>
  <c r="B324"/>
  <c r="N322"/>
  <c r="H322"/>
  <c r="B322"/>
  <c r="R321"/>
  <c r="Q321"/>
  <c r="N321"/>
  <c r="M321"/>
  <c r="L321"/>
  <c r="I321"/>
  <c r="F321"/>
  <c r="E321"/>
  <c r="B321"/>
  <c r="Q319"/>
  <c r="O319"/>
  <c r="M319"/>
  <c r="B318"/>
  <c r="B316"/>
  <c r="B315"/>
  <c r="B314"/>
  <c r="B313"/>
  <c r="B311"/>
  <c r="B310"/>
  <c r="P309"/>
  <c r="L309"/>
  <c r="I309"/>
  <c r="M309" s="1"/>
  <c r="Q309" s="1"/>
  <c r="M296"/>
  <c r="F296"/>
  <c r="B296"/>
  <c r="K292"/>
  <c r="B292"/>
  <c r="K291"/>
  <c r="B291"/>
  <c r="N289"/>
  <c r="H289"/>
  <c r="B289"/>
  <c r="R288"/>
  <c r="Q288"/>
  <c r="N288"/>
  <c r="M288"/>
  <c r="L288"/>
  <c r="I288"/>
  <c r="F288"/>
  <c r="E288"/>
  <c r="B288"/>
  <c r="Q286"/>
  <c r="O286"/>
  <c r="M286"/>
  <c r="B285"/>
  <c r="B283"/>
  <c r="B282"/>
  <c r="B281"/>
  <c r="B280"/>
  <c r="B278"/>
  <c r="B277"/>
  <c r="P276"/>
  <c r="L276"/>
  <c r="I276"/>
  <c r="M263"/>
  <c r="F263"/>
  <c r="B263"/>
  <c r="K259"/>
  <c r="B259"/>
  <c r="K258"/>
  <c r="B258"/>
  <c r="N256"/>
  <c r="H256"/>
  <c r="B256"/>
  <c r="R255"/>
  <c r="Q255"/>
  <c r="N255"/>
  <c r="M255"/>
  <c r="L255"/>
  <c r="I255"/>
  <c r="F255"/>
  <c r="E255"/>
  <c r="B255"/>
  <c r="Q253"/>
  <c r="O253"/>
  <c r="M253"/>
  <c r="B252"/>
  <c r="B250"/>
  <c r="B249"/>
  <c r="B248"/>
  <c r="B247"/>
  <c r="B245"/>
  <c r="B244"/>
  <c r="P243"/>
  <c r="L243"/>
  <c r="I243"/>
  <c r="M243" s="1"/>
  <c r="M230"/>
  <c r="F230"/>
  <c r="B230"/>
  <c r="K226"/>
  <c r="B226"/>
  <c r="K225"/>
  <c r="B225"/>
  <c r="N223"/>
  <c r="H223"/>
  <c r="B223"/>
  <c r="R222"/>
  <c r="Q222"/>
  <c r="N222"/>
  <c r="M222"/>
  <c r="L222"/>
  <c r="I222"/>
  <c r="F222"/>
  <c r="E222"/>
  <c r="B222"/>
  <c r="Q220"/>
  <c r="O220"/>
  <c r="M220"/>
  <c r="B219"/>
  <c r="B217"/>
  <c r="B216"/>
  <c r="B215"/>
  <c r="B214"/>
  <c r="B212"/>
  <c r="B211"/>
  <c r="P210"/>
  <c r="L210"/>
  <c r="I210"/>
  <c r="M197"/>
  <c r="F197"/>
  <c r="B197"/>
  <c r="K193"/>
  <c r="B193"/>
  <c r="K192"/>
  <c r="B192"/>
  <c r="N190"/>
  <c r="H190"/>
  <c r="B190"/>
  <c r="R189"/>
  <c r="Q189"/>
  <c r="N189"/>
  <c r="M189"/>
  <c r="L189"/>
  <c r="I189"/>
  <c r="F189"/>
  <c r="E189"/>
  <c r="B189"/>
  <c r="Q187"/>
  <c r="O187"/>
  <c r="M187"/>
  <c r="B186"/>
  <c r="B184"/>
  <c r="B183"/>
  <c r="B182"/>
  <c r="B181"/>
  <c r="B179"/>
  <c r="B178"/>
  <c r="P177"/>
  <c r="L177"/>
  <c r="I177"/>
  <c r="M164"/>
  <c r="F164"/>
  <c r="B164"/>
  <c r="K160"/>
  <c r="B160"/>
  <c r="K159"/>
  <c r="B159"/>
  <c r="N157"/>
  <c r="H157"/>
  <c r="B157"/>
  <c r="R156"/>
  <c r="Q156"/>
  <c r="N156"/>
  <c r="M156"/>
  <c r="L156"/>
  <c r="I156"/>
  <c r="F156"/>
  <c r="E156"/>
  <c r="B156"/>
  <c r="Q154"/>
  <c r="O154"/>
  <c r="M154"/>
  <c r="B153"/>
  <c r="B151"/>
  <c r="B150"/>
  <c r="B149"/>
  <c r="B148"/>
  <c r="B146"/>
  <c r="B145"/>
  <c r="P144"/>
  <c r="L144"/>
  <c r="I144"/>
  <c r="M144" s="1"/>
  <c r="K127"/>
  <c r="B127"/>
  <c r="K126"/>
  <c r="B126"/>
  <c r="K94"/>
  <c r="B94"/>
  <c r="K93"/>
  <c r="B93"/>
  <c r="N124"/>
  <c r="H124"/>
  <c r="B124"/>
  <c r="R123"/>
  <c r="Q123"/>
  <c r="N123"/>
  <c r="M123"/>
  <c r="L123"/>
  <c r="I123"/>
  <c r="F123"/>
  <c r="E123"/>
  <c r="B123"/>
  <c r="Q121"/>
  <c r="O121"/>
  <c r="M121"/>
  <c r="B120"/>
  <c r="B118"/>
  <c r="B117"/>
  <c r="B116"/>
  <c r="B115"/>
  <c r="B113"/>
  <c r="B112"/>
  <c r="P111"/>
  <c r="L111"/>
  <c r="I111"/>
  <c r="N91"/>
  <c r="H91"/>
  <c r="B91"/>
  <c r="R90"/>
  <c r="Q90"/>
  <c r="N90"/>
  <c r="M90"/>
  <c r="L90"/>
  <c r="I90"/>
  <c r="F90"/>
  <c r="E90"/>
  <c r="B90"/>
  <c r="Q88"/>
  <c r="O88"/>
  <c r="M88"/>
  <c r="P78"/>
  <c r="L78"/>
  <c r="I78"/>
  <c r="N58"/>
  <c r="H58"/>
  <c r="B58"/>
  <c r="P45"/>
  <c r="L45"/>
  <c r="I45"/>
  <c r="G24"/>
  <c r="D22"/>
  <c r="F22"/>
  <c r="P12"/>
  <c r="L12"/>
  <c r="I12"/>
  <c r="M12" s="1"/>
  <c r="H11"/>
  <c r="G11"/>
  <c r="G10"/>
  <c r="DR7" i="17"/>
  <c r="DS7"/>
  <c r="CW7"/>
  <c r="CX7"/>
  <c r="CB7"/>
  <c r="CC7"/>
  <c r="AK7"/>
  <c r="AL7"/>
  <c r="P7"/>
  <c r="Q7"/>
  <c r="BG7"/>
  <c r="BH7"/>
  <c r="DR5"/>
  <c r="CB5"/>
  <c r="P5"/>
  <c r="AK5"/>
  <c r="DS6"/>
  <c r="DR6"/>
  <c r="Q6"/>
  <c r="P6"/>
  <c r="AL6"/>
  <c r="AK6"/>
  <c r="CX6"/>
  <c r="CW6"/>
  <c r="CC6"/>
  <c r="CB6"/>
  <c r="BD6"/>
  <c r="BC6"/>
  <c r="BH6"/>
  <c r="BG6"/>
  <c r="BG5"/>
  <c r="P4" i="25"/>
  <c r="BO3"/>
  <c r="DU4" i="17" s="1"/>
  <c r="BE3" i="25"/>
  <c r="CZ4" i="17" s="1"/>
  <c r="AU3" i="25"/>
  <c r="CE4" i="17" s="1"/>
  <c r="AJ3" i="25"/>
  <c r="Z3"/>
  <c r="AN4" i="17" s="1"/>
  <c r="P3" i="25"/>
  <c r="S4" i="17" s="1"/>
  <c r="BT5" i="25"/>
  <c r="BS5"/>
  <c r="BR5"/>
  <c r="BQ5"/>
  <c r="BP5"/>
  <c r="BO5"/>
  <c r="BN5"/>
  <c r="BM5"/>
  <c r="BL5"/>
  <c r="BK5"/>
  <c r="BJ5"/>
  <c r="BI5"/>
  <c r="BH5"/>
  <c r="BG5"/>
  <c r="BF5"/>
  <c r="BE5"/>
  <c r="BD5"/>
  <c r="BC5"/>
  <c r="BB5"/>
  <c r="BA5"/>
  <c r="AZ5"/>
  <c r="AY5"/>
  <c r="AX5"/>
  <c r="AW5"/>
  <c r="AV5"/>
  <c r="AU5"/>
  <c r="AT5"/>
  <c r="AS5"/>
  <c r="AR5"/>
  <c r="AQ5"/>
  <c r="AP5"/>
  <c r="AO5"/>
  <c r="AN5"/>
  <c r="AM5"/>
  <c r="AL5"/>
  <c r="AK5"/>
  <c r="AJ5"/>
  <c r="AI5"/>
  <c r="AH5"/>
  <c r="AG5"/>
  <c r="AE5"/>
  <c r="AD5"/>
  <c r="AC5"/>
  <c r="AB5"/>
  <c r="AA5"/>
  <c r="Z5"/>
  <c r="Y5"/>
  <c r="X5"/>
  <c r="W5"/>
  <c r="V5"/>
  <c r="U5"/>
  <c r="T5"/>
  <c r="S5"/>
  <c r="R5"/>
  <c r="Q5"/>
  <c r="P5"/>
  <c r="O5"/>
  <c r="N5"/>
  <c r="M5"/>
  <c r="L5"/>
  <c r="BS4"/>
  <c r="BQ4"/>
  <c r="BO4"/>
  <c r="BM4"/>
  <c r="BK4"/>
  <c r="BI4"/>
  <c r="BG4"/>
  <c r="BE4"/>
  <c r="BC4"/>
  <c r="BA4"/>
  <c r="AY4"/>
  <c r="AW4"/>
  <c r="AU4"/>
  <c r="AS4"/>
  <c r="AQ4"/>
  <c r="AO4"/>
  <c r="AM4"/>
  <c r="AK4"/>
  <c r="AI4"/>
  <c r="AG4"/>
  <c r="AD4"/>
  <c r="AB4"/>
  <c r="Z4"/>
  <c r="X4"/>
  <c r="V4"/>
  <c r="T4"/>
  <c r="R4"/>
  <c r="N4"/>
  <c r="L4"/>
  <c r="BK3"/>
  <c r="BA3"/>
  <c r="AQ3"/>
  <c r="AG3"/>
  <c r="AF3"/>
  <c r="V3"/>
  <c r="L3"/>
  <c r="BO4" i="10"/>
  <c r="BP5"/>
  <c r="BO5"/>
  <c r="BE4"/>
  <c r="BF5"/>
  <c r="BE5"/>
  <c r="AU4"/>
  <c r="AV5"/>
  <c r="AU5"/>
  <c r="AL5"/>
  <c r="AK5"/>
  <c r="AK4"/>
  <c r="AA5"/>
  <c r="Z5"/>
  <c r="Z4"/>
  <c r="P4"/>
  <c r="Q5"/>
  <c r="P5"/>
  <c r="B307" i="26"/>
  <c r="L305"/>
  <c r="B305"/>
  <c r="L304"/>
  <c r="B304"/>
  <c r="L303"/>
  <c r="B303"/>
  <c r="L302"/>
  <c r="E302"/>
  <c r="B302"/>
  <c r="B300"/>
  <c r="B299"/>
  <c r="B298"/>
  <c r="B274"/>
  <c r="L272"/>
  <c r="B272"/>
  <c r="L271"/>
  <c r="B271"/>
  <c r="L270"/>
  <c r="B270"/>
  <c r="L269"/>
  <c r="E269"/>
  <c r="B269"/>
  <c r="B267"/>
  <c r="B266"/>
  <c r="B265"/>
  <c r="B241"/>
  <c r="L239"/>
  <c r="B239"/>
  <c r="L238"/>
  <c r="B238"/>
  <c r="L237"/>
  <c r="B237"/>
  <c r="L236"/>
  <c r="E236"/>
  <c r="B236"/>
  <c r="B234"/>
  <c r="B233"/>
  <c r="B232"/>
  <c r="B208"/>
  <c r="L206"/>
  <c r="B206"/>
  <c r="L205"/>
  <c r="B205"/>
  <c r="L204"/>
  <c r="B204"/>
  <c r="L203"/>
  <c r="E203"/>
  <c r="B203"/>
  <c r="B201"/>
  <c r="B200"/>
  <c r="B199"/>
  <c r="B175"/>
  <c r="L173"/>
  <c r="B173"/>
  <c r="L172"/>
  <c r="B172"/>
  <c r="L171"/>
  <c r="B171"/>
  <c r="L170"/>
  <c r="E170"/>
  <c r="B170"/>
  <c r="B168"/>
  <c r="B167"/>
  <c r="B166"/>
  <c r="B142"/>
  <c r="L140"/>
  <c r="B140"/>
  <c r="L139"/>
  <c r="B139"/>
  <c r="L138"/>
  <c r="B138"/>
  <c r="L137"/>
  <c r="E137"/>
  <c r="B137"/>
  <c r="B135"/>
  <c r="B134"/>
  <c r="B133"/>
  <c r="M131"/>
  <c r="F131"/>
  <c r="B131"/>
  <c r="B109"/>
  <c r="L107"/>
  <c r="B107"/>
  <c r="L106"/>
  <c r="B106"/>
  <c r="L105"/>
  <c r="B105"/>
  <c r="L104"/>
  <c r="E104"/>
  <c r="B104"/>
  <c r="B102"/>
  <c r="B101"/>
  <c r="B100"/>
  <c r="M98"/>
  <c r="F98"/>
  <c r="B98"/>
  <c r="B87"/>
  <c r="B85"/>
  <c r="B84"/>
  <c r="B83"/>
  <c r="B82"/>
  <c r="B80"/>
  <c r="B79"/>
  <c r="B76"/>
  <c r="L74"/>
  <c r="B74"/>
  <c r="L73"/>
  <c r="B73"/>
  <c r="L72"/>
  <c r="B72"/>
  <c r="L71"/>
  <c r="E71"/>
  <c r="B71"/>
  <c r="B69"/>
  <c r="B68"/>
  <c r="B67"/>
  <c r="M65"/>
  <c r="F65"/>
  <c r="B65"/>
  <c r="K61"/>
  <c r="B61"/>
  <c r="K60"/>
  <c r="B60"/>
  <c r="R57"/>
  <c r="Q57"/>
  <c r="N57"/>
  <c r="M57"/>
  <c r="L57"/>
  <c r="I57"/>
  <c r="F57"/>
  <c r="E57"/>
  <c r="B57"/>
  <c r="Q55"/>
  <c r="O55"/>
  <c r="M55"/>
  <c r="B54"/>
  <c r="B52"/>
  <c r="B51"/>
  <c r="B50"/>
  <c r="B49"/>
  <c r="B47"/>
  <c r="B46"/>
  <c r="B43"/>
  <c r="L41"/>
  <c r="B41"/>
  <c r="L40"/>
  <c r="B40"/>
  <c r="L39"/>
  <c r="B39"/>
  <c r="L38"/>
  <c r="E38"/>
  <c r="B38"/>
  <c r="B36"/>
  <c r="B35"/>
  <c r="B34"/>
  <c r="AD305" i="27"/>
  <c r="T305"/>
  <c r="L305"/>
  <c r="B305"/>
  <c r="AD304"/>
  <c r="T304"/>
  <c r="L304"/>
  <c r="B304"/>
  <c r="AD303"/>
  <c r="T303"/>
  <c r="L303"/>
  <c r="B303"/>
  <c r="AD302"/>
  <c r="W302"/>
  <c r="T302"/>
  <c r="L302"/>
  <c r="E302"/>
  <c r="B302"/>
  <c r="T300"/>
  <c r="B300"/>
  <c r="T299"/>
  <c r="B299"/>
  <c r="T298"/>
  <c r="B298"/>
  <c r="AD272"/>
  <c r="T272"/>
  <c r="L272"/>
  <c r="B272"/>
  <c r="AD271"/>
  <c r="T271"/>
  <c r="L271"/>
  <c r="B271"/>
  <c r="AD270"/>
  <c r="T270"/>
  <c r="L270"/>
  <c r="B270"/>
  <c r="AD269"/>
  <c r="W269"/>
  <c r="T269"/>
  <c r="L269"/>
  <c r="E269"/>
  <c r="B269"/>
  <c r="T267"/>
  <c r="B267"/>
  <c r="T266"/>
  <c r="B266"/>
  <c r="T265"/>
  <c r="B265"/>
  <c r="AD239"/>
  <c r="T239"/>
  <c r="L239"/>
  <c r="B239"/>
  <c r="AD238"/>
  <c r="T238"/>
  <c r="L238"/>
  <c r="B238"/>
  <c r="AD237"/>
  <c r="T237"/>
  <c r="L237"/>
  <c r="B237"/>
  <c r="AD236"/>
  <c r="W236"/>
  <c r="T236"/>
  <c r="L236"/>
  <c r="E236"/>
  <c r="B236"/>
  <c r="T234"/>
  <c r="B234"/>
  <c r="T233"/>
  <c r="B233"/>
  <c r="T232"/>
  <c r="B232"/>
  <c r="AD206"/>
  <c r="T206"/>
  <c r="L206"/>
  <c r="B206"/>
  <c r="AD205"/>
  <c r="T205"/>
  <c r="L205"/>
  <c r="B205"/>
  <c r="AD204"/>
  <c r="T204"/>
  <c r="L204"/>
  <c r="B204"/>
  <c r="AD203"/>
  <c r="W203"/>
  <c r="T203"/>
  <c r="L203"/>
  <c r="E203"/>
  <c r="B203"/>
  <c r="T201"/>
  <c r="B201"/>
  <c r="T200"/>
  <c r="B200"/>
  <c r="T199"/>
  <c r="B199"/>
  <c r="AD173"/>
  <c r="T173"/>
  <c r="L173"/>
  <c r="B173"/>
  <c r="AD172"/>
  <c r="T172"/>
  <c r="L172"/>
  <c r="B172"/>
  <c r="AD171"/>
  <c r="T171"/>
  <c r="L171"/>
  <c r="B171"/>
  <c r="AD170"/>
  <c r="W170"/>
  <c r="T170"/>
  <c r="L170"/>
  <c r="E170"/>
  <c r="B170"/>
  <c r="T168"/>
  <c r="B168"/>
  <c r="T167"/>
  <c r="B167"/>
  <c r="T166"/>
  <c r="B166"/>
  <c r="AD140"/>
  <c r="T140"/>
  <c r="L140"/>
  <c r="B140"/>
  <c r="AD139"/>
  <c r="T139"/>
  <c r="L139"/>
  <c r="B139"/>
  <c r="AD138"/>
  <c r="T138"/>
  <c r="L138"/>
  <c r="B138"/>
  <c r="AD137"/>
  <c r="W137"/>
  <c r="T137"/>
  <c r="L137"/>
  <c r="E137"/>
  <c r="B137"/>
  <c r="T135"/>
  <c r="B135"/>
  <c r="T134"/>
  <c r="B134"/>
  <c r="T133"/>
  <c r="B133"/>
  <c r="AD107"/>
  <c r="T107"/>
  <c r="L107"/>
  <c r="B107"/>
  <c r="AD106"/>
  <c r="T106"/>
  <c r="L106"/>
  <c r="B106"/>
  <c r="AD105"/>
  <c r="T105"/>
  <c r="L105"/>
  <c r="B105"/>
  <c r="AD104"/>
  <c r="W104"/>
  <c r="T104"/>
  <c r="L104"/>
  <c r="E104"/>
  <c r="B104"/>
  <c r="T102"/>
  <c r="B102"/>
  <c r="T101"/>
  <c r="B101"/>
  <c r="T100"/>
  <c r="B100"/>
  <c r="AD74"/>
  <c r="T74"/>
  <c r="L74"/>
  <c r="B74"/>
  <c r="AD73"/>
  <c r="T73"/>
  <c r="L73"/>
  <c r="B73"/>
  <c r="AD72"/>
  <c r="T72"/>
  <c r="L72"/>
  <c r="B72"/>
  <c r="AD71"/>
  <c r="W71"/>
  <c r="T71"/>
  <c r="L71"/>
  <c r="E71"/>
  <c r="B71"/>
  <c r="T69"/>
  <c r="B69"/>
  <c r="T68"/>
  <c r="B68"/>
  <c r="T67"/>
  <c r="B67"/>
  <c r="AD41"/>
  <c r="T41"/>
  <c r="L41"/>
  <c r="B41"/>
  <c r="AD40"/>
  <c r="T40"/>
  <c r="L40"/>
  <c r="B40"/>
  <c r="AD39"/>
  <c r="T39"/>
  <c r="L39"/>
  <c r="B39"/>
  <c r="AD38"/>
  <c r="W38"/>
  <c r="T38"/>
  <c r="L38"/>
  <c r="E38"/>
  <c r="B38"/>
  <c r="T36"/>
  <c r="B36"/>
  <c r="T35"/>
  <c r="B35"/>
  <c r="T34"/>
  <c r="B34"/>
  <c r="V5" i="26"/>
  <c r="M210" l="1"/>
  <c r="Q210" s="1"/>
  <c r="M45"/>
  <c r="Q144"/>
  <c r="M78"/>
  <c r="Q12"/>
  <c r="Q111" i="27"/>
  <c r="Q144"/>
  <c r="Q177"/>
  <c r="Q210"/>
  <c r="Q243"/>
  <c r="Q276"/>
  <c r="Q309"/>
  <c r="Q45" i="26"/>
  <c r="AE12" i="27"/>
  <c r="AI111"/>
  <c r="AI144"/>
  <c r="AI177"/>
  <c r="AI210"/>
  <c r="AI243"/>
  <c r="AI276"/>
  <c r="AI309"/>
  <c r="Q78" i="26"/>
  <c r="M177"/>
  <c r="Q177" s="1"/>
  <c r="M12" i="27"/>
  <c r="Q12" s="1"/>
  <c r="M45"/>
  <c r="Q78" s="1"/>
  <c r="M276" i="26"/>
  <c r="Q276" s="1"/>
  <c r="AI12" i="27"/>
  <c r="AE78"/>
  <c r="AE111"/>
  <c r="AE144"/>
  <c r="AE177"/>
  <c r="AE210"/>
  <c r="AE243"/>
  <c r="AE276"/>
  <c r="AE309"/>
  <c r="M111" i="26"/>
  <c r="Q111" s="1"/>
  <c r="Q45" i="27"/>
  <c r="Q243" i="26"/>
  <c r="AM13" i="27"/>
  <c r="AI45" l="1"/>
  <c r="AI78"/>
  <c r="M32" i="26"/>
  <c r="F32"/>
  <c r="B32"/>
  <c r="B30"/>
  <c r="K29"/>
  <c r="K28"/>
  <c r="B28"/>
  <c r="K27"/>
  <c r="B27"/>
  <c r="N25"/>
  <c r="H25"/>
  <c r="B25"/>
  <c r="R24"/>
  <c r="Q24"/>
  <c r="N24"/>
  <c r="M24"/>
  <c r="K24"/>
  <c r="H24"/>
  <c r="E24"/>
  <c r="B24"/>
  <c r="Q22"/>
  <c r="O22"/>
  <c r="M22"/>
  <c r="J22"/>
  <c r="H22"/>
  <c r="B22"/>
  <c r="B21"/>
  <c r="B19"/>
  <c r="B18"/>
  <c r="B17"/>
  <c r="B16"/>
  <c r="B14"/>
  <c r="B13"/>
  <c r="P11"/>
  <c r="O11"/>
  <c r="N11"/>
  <c r="L11"/>
  <c r="K11"/>
  <c r="J11"/>
  <c r="F11"/>
  <c r="E11"/>
  <c r="D11"/>
  <c r="C11"/>
  <c r="R10"/>
  <c r="Q10"/>
  <c r="N10"/>
  <c r="M10"/>
  <c r="J10"/>
  <c r="I10"/>
  <c r="E10"/>
  <c r="C10"/>
  <c r="B10"/>
  <c r="L8"/>
  <c r="B8"/>
  <c r="L7"/>
  <c r="B7"/>
  <c r="L6"/>
  <c r="B6"/>
  <c r="L5"/>
  <c r="E5"/>
  <c r="B5"/>
  <c r="B3"/>
  <c r="B2"/>
  <c r="B1"/>
  <c r="T21" i="27"/>
  <c r="T19"/>
  <c r="T18"/>
  <c r="T17"/>
  <c r="T16"/>
  <c r="T10"/>
  <c r="AD8"/>
  <c r="T8"/>
  <c r="AD7"/>
  <c r="T7"/>
  <c r="AD6"/>
  <c r="T6"/>
  <c r="AD5"/>
  <c r="W5"/>
  <c r="T5"/>
  <c r="T3"/>
  <c r="T2"/>
  <c r="T1"/>
  <c r="FC4" i="17"/>
  <c r="AQ16" i="28" s="1"/>
  <c r="ES4" i="17"/>
  <c r="AQ15" i="28" s="1"/>
  <c r="EI4" i="17"/>
  <c r="AQ14" i="28" s="1"/>
  <c r="FM7" i="17"/>
  <c r="B19" i="27"/>
  <c r="B18"/>
  <c r="DN4" i="17"/>
  <c r="AQ13" i="28" s="1"/>
  <c r="B17" i="27"/>
  <c r="CS4" i="17"/>
  <c r="AQ12" i="28" s="1"/>
  <c r="B16" i="27"/>
  <c r="BX4" i="17"/>
  <c r="AQ11" i="28" s="1"/>
  <c r="B14" i="27"/>
  <c r="AG4" i="17"/>
  <c r="AQ9" i="28" s="1"/>
  <c r="B13" i="27"/>
  <c r="FQ4" i="17"/>
  <c r="AQ18" i="28" s="1"/>
  <c r="FM4" i="17"/>
  <c r="AQ17" i="28" s="1"/>
  <c r="B21" i="27"/>
  <c r="FQ209" i="17"/>
  <c r="A16" i="23" s="1"/>
  <c r="FM209" i="17"/>
  <c r="FQ208"/>
  <c r="B16" i="23" s="1"/>
  <c r="FM208" i="17"/>
  <c r="B15" i="23" s="1"/>
  <c r="FR7" i="17"/>
  <c r="FQ7"/>
  <c r="FN7"/>
  <c r="CM5" i="10"/>
  <c r="CL5"/>
  <c r="CK5"/>
  <c r="CJ5"/>
  <c r="CJ1"/>
  <c r="CM5" i="25"/>
  <c r="CL5"/>
  <c r="CK5"/>
  <c r="CJ5"/>
  <c r="CJ1"/>
  <c r="FT5" i="17"/>
  <c r="FS5"/>
  <c r="FR5"/>
  <c r="FQ5"/>
  <c r="FP5"/>
  <c r="FO5"/>
  <c r="FN5"/>
  <c r="FM5"/>
  <c r="FM3"/>
  <c r="B10" i="27"/>
  <c r="L8"/>
  <c r="B8"/>
  <c r="L7"/>
  <c r="B7"/>
  <c r="L6"/>
  <c r="B6"/>
  <c r="L5"/>
  <c r="E5"/>
  <c r="B5"/>
  <c r="B3"/>
  <c r="B2"/>
  <c r="B1"/>
  <c r="A15" i="23" l="1"/>
  <c r="L212" i="28"/>
  <c r="N212"/>
  <c r="P212"/>
  <c r="H212"/>
  <c r="J212"/>
  <c r="FS7" i="17"/>
  <c r="FO7"/>
  <c r="H217" l="1"/>
  <c r="F218" i="28" s="1"/>
  <c r="FU214" i="17"/>
  <c r="G212" i="24"/>
  <c r="H218" i="17"/>
  <c r="F220" i="28" s="1"/>
  <c r="H214" i="17"/>
  <c r="F215" i="28" s="1"/>
  <c r="H215" i="17"/>
  <c r="F216" i="28" s="1"/>
  <c r="H216" i="17"/>
  <c r="F217" i="28" s="1"/>
  <c r="FU213" i="17"/>
  <c r="D211" i="24"/>
  <c r="FU212" i="17"/>
  <c r="FU211"/>
  <c r="FU210"/>
  <c r="FU209"/>
  <c r="G213" i="24"/>
  <c r="D213"/>
  <c r="G211"/>
  <c r="FU216" i="17"/>
  <c r="G210" i="24"/>
  <c r="G209"/>
  <c r="G208"/>
  <c r="G207"/>
  <c r="D207"/>
  <c r="G206"/>
  <c r="D206"/>
  <c r="G205"/>
  <c r="P4"/>
  <c r="A6"/>
  <c r="A7"/>
  <c r="A8"/>
  <c r="A9"/>
  <c r="A10"/>
  <c r="A11"/>
  <c r="A12"/>
  <c r="A13"/>
  <c r="A14"/>
  <c r="A15"/>
  <c r="A16"/>
  <c r="A17"/>
  <c r="A18"/>
  <c r="A19"/>
  <c r="A20"/>
  <c r="A21"/>
  <c r="A22"/>
  <c r="A23"/>
  <c r="A24"/>
  <c r="A25"/>
  <c r="A26"/>
  <c r="A27"/>
  <c r="A28"/>
  <c r="A29"/>
  <c r="A30"/>
  <c r="A31"/>
  <c r="A32"/>
  <c r="A33"/>
  <c r="A34"/>
  <c r="A35"/>
  <c r="A36"/>
  <c r="A37"/>
  <c r="A38"/>
  <c r="A39"/>
  <c r="A40"/>
  <c r="A41"/>
  <c r="A42"/>
  <c r="A43"/>
  <c r="A44"/>
  <c r="A45"/>
  <c r="A46"/>
  <c r="A47"/>
  <c r="A48"/>
  <c r="A49"/>
  <c r="A50"/>
  <c r="A51"/>
  <c r="A52"/>
  <c r="A53"/>
  <c r="A54"/>
  <c r="A55"/>
  <c r="A56"/>
  <c r="A57"/>
  <c r="A58"/>
  <c r="A59"/>
  <c r="A60"/>
  <c r="A61"/>
  <c r="A62"/>
  <c r="A63"/>
  <c r="A64"/>
  <c r="A65"/>
  <c r="A66"/>
  <c r="A67"/>
  <c r="A68"/>
  <c r="A69"/>
  <c r="A70"/>
  <c r="A71"/>
  <c r="A72"/>
  <c r="A73"/>
  <c r="A74"/>
  <c r="A75"/>
  <c r="A76"/>
  <c r="A77"/>
  <c r="A78"/>
  <c r="A79"/>
  <c r="A80"/>
  <c r="A81"/>
  <c r="A82"/>
  <c r="A83"/>
  <c r="A84"/>
  <c r="A85"/>
  <c r="A86"/>
  <c r="A87"/>
  <c r="A88"/>
  <c r="A89"/>
  <c r="A90"/>
  <c r="A91"/>
  <c r="A92"/>
  <c r="A93"/>
  <c r="A94"/>
  <c r="A95"/>
  <c r="A96"/>
  <c r="A97"/>
  <c r="A98"/>
  <c r="A99"/>
  <c r="A100"/>
  <c r="A101"/>
  <c r="A102"/>
  <c r="A103"/>
  <c r="A104"/>
  <c r="A105"/>
  <c r="A106"/>
  <c r="A107"/>
  <c r="A108"/>
  <c r="A109"/>
  <c r="A110"/>
  <c r="A111"/>
  <c r="A112"/>
  <c r="A113"/>
  <c r="A114"/>
  <c r="A115"/>
  <c r="A116"/>
  <c r="A117"/>
  <c r="A118"/>
  <c r="A119"/>
  <c r="A120"/>
  <c r="A121"/>
  <c r="A122"/>
  <c r="A123"/>
  <c r="A124"/>
  <c r="A125"/>
  <c r="A126"/>
  <c r="A127"/>
  <c r="A128"/>
  <c r="A129"/>
  <c r="A130"/>
  <c r="A131"/>
  <c r="A132"/>
  <c r="A133"/>
  <c r="A134"/>
  <c r="A135"/>
  <c r="A136"/>
  <c r="A137"/>
  <c r="A138"/>
  <c r="A139"/>
  <c r="A140"/>
  <c r="A141"/>
  <c r="A142"/>
  <c r="A143"/>
  <c r="A144"/>
  <c r="A145"/>
  <c r="A146"/>
  <c r="A147"/>
  <c r="A148"/>
  <c r="A149"/>
  <c r="A150"/>
  <c r="A151"/>
  <c r="A152"/>
  <c r="A153"/>
  <c r="A154"/>
  <c r="A155"/>
  <c r="A156"/>
  <c r="A157"/>
  <c r="A158"/>
  <c r="A159"/>
  <c r="A160"/>
  <c r="A161"/>
  <c r="A162"/>
  <c r="A163"/>
  <c r="A164"/>
  <c r="A165"/>
  <c r="A166"/>
  <c r="A167"/>
  <c r="A168"/>
  <c r="A169"/>
  <c r="A170"/>
  <c r="A171"/>
  <c r="A172"/>
  <c r="A173"/>
  <c r="A174"/>
  <c r="A175"/>
  <c r="A176"/>
  <c r="A177"/>
  <c r="A178"/>
  <c r="A179"/>
  <c r="A180"/>
  <c r="A181"/>
  <c r="A182"/>
  <c r="A183"/>
  <c r="A184"/>
  <c r="A185"/>
  <c r="A186"/>
  <c r="A187"/>
  <c r="A188"/>
  <c r="A189"/>
  <c r="A190"/>
  <c r="A191"/>
  <c r="A192"/>
  <c r="A193"/>
  <c r="A194"/>
  <c r="A195"/>
  <c r="A196"/>
  <c r="A197"/>
  <c r="A198"/>
  <c r="A199"/>
  <c r="A200"/>
  <c r="A201"/>
  <c r="A202"/>
  <c r="A203"/>
  <c r="A204"/>
  <c r="A5"/>
  <c r="D205"/>
  <c r="Q4"/>
  <c r="O11" i="23"/>
  <c r="V206" i="24"/>
  <c r="GB217" i="17"/>
  <c r="M212" i="24"/>
  <c r="GB215" i="17"/>
  <c r="M210" i="24"/>
  <c r="GB213" i="17"/>
  <c r="M206" i="24"/>
  <c r="GB209" i="17"/>
  <c r="J212" i="24"/>
  <c r="J210"/>
  <c r="D210"/>
  <c r="D209"/>
  <c r="J208"/>
  <c r="D208"/>
  <c r="J206"/>
  <c r="V212"/>
  <c r="AA4"/>
  <c r="Z4"/>
  <c r="Y4"/>
  <c r="X4"/>
  <c r="W4"/>
  <c r="V4"/>
  <c r="U4"/>
  <c r="T4"/>
  <c r="S4"/>
  <c r="R4"/>
  <c r="C2"/>
  <c r="M208" s="1"/>
  <c r="J3"/>
  <c r="I3"/>
  <c r="H3"/>
  <c r="C3"/>
  <c r="B3"/>
  <c r="A3"/>
  <c r="N2"/>
  <c r="M2"/>
  <c r="L2"/>
  <c r="K2"/>
  <c r="H2"/>
  <c r="G2"/>
  <c r="F2"/>
  <c r="E2"/>
  <c r="D2"/>
  <c r="A2"/>
  <c r="P1"/>
  <c r="A1"/>
  <c r="A1" i="23"/>
  <c r="A37"/>
  <c r="FU217" i="17"/>
  <c r="A32" i="23"/>
  <c r="A33"/>
  <c r="A36"/>
  <c r="A35"/>
  <c r="A34"/>
  <c r="A31"/>
  <c r="A30"/>
  <c r="A29"/>
  <c r="A28"/>
  <c r="A27"/>
  <c r="L26"/>
  <c r="J2"/>
  <c r="G26"/>
  <c r="F2"/>
  <c r="A26"/>
  <c r="A24"/>
  <c r="A40"/>
  <c r="A19"/>
  <c r="J40"/>
  <c r="J19"/>
  <c r="B10"/>
  <c r="B9"/>
  <c r="B8"/>
  <c r="B7"/>
  <c r="BB4" i="17"/>
  <c r="AQ10" i="28" s="1"/>
  <c r="B6" i="23"/>
  <c r="B5"/>
  <c r="B14"/>
  <c r="B13"/>
  <c r="B12"/>
  <c r="O4"/>
  <c r="N4"/>
  <c r="M4"/>
  <c r="L4"/>
  <c r="K4"/>
  <c r="J4"/>
  <c r="I4"/>
  <c r="H4"/>
  <c r="G4"/>
  <c r="F4"/>
  <c r="E4"/>
  <c r="D4"/>
  <c r="C4"/>
  <c r="B4"/>
  <c r="A4"/>
  <c r="A2"/>
  <c r="A18" l="1"/>
  <c r="J18"/>
  <c r="J39"/>
  <c r="A39"/>
  <c r="L4" i="17"/>
  <c r="AQ8" i="28" s="1"/>
  <c r="G17" i="22"/>
  <c r="A208" i="17"/>
  <c r="H213"/>
  <c r="F214" i="28" s="1"/>
  <c r="H212" i="17"/>
  <c r="F213" i="28" s="1"/>
  <c r="H211" i="17"/>
  <c r="F212" i="28" s="1"/>
  <c r="H210" i="17"/>
  <c r="F211" i="28" s="1"/>
  <c r="H209" i="17"/>
  <c r="F210" i="28" s="1"/>
  <c r="H208" i="17"/>
  <c r="F209" i="28" s="1"/>
  <c r="H210" l="1"/>
  <c r="N7"/>
  <c r="O7"/>
  <c r="FZ217" i="17"/>
  <c r="FZ215"/>
  <c r="FZ213"/>
  <c r="FZ211"/>
  <c r="FZ209"/>
  <c r="FZ208"/>
  <c r="FU218"/>
  <c r="FU215"/>
  <c r="FU208"/>
  <c r="GB208"/>
  <c r="GC4"/>
  <c r="GB6"/>
  <c r="GA6"/>
  <c r="GA4"/>
  <c r="AB2" i="24" s="1"/>
  <c r="FZ4" i="17"/>
  <c r="FX4"/>
  <c r="FL5"/>
  <c r="FW4"/>
  <c r="DQ6"/>
  <c r="DP6"/>
  <c r="DO6"/>
  <c r="DN6"/>
  <c r="DT5"/>
  <c r="DP5"/>
  <c r="DN5"/>
  <c r="CV6"/>
  <c r="CU6"/>
  <c r="CT6"/>
  <c r="CS6"/>
  <c r="CY5"/>
  <c r="CU5"/>
  <c r="CS5"/>
  <c r="CA6"/>
  <c r="BZ6"/>
  <c r="BY6"/>
  <c r="BX6"/>
  <c r="CD5"/>
  <c r="BZ5"/>
  <c r="BX5"/>
  <c r="BI5"/>
  <c r="BE5"/>
  <c r="BC5"/>
  <c r="FV4"/>
  <c r="FU4"/>
  <c r="BB5" l="1"/>
  <c r="AG3" i="10"/>
  <c r="CS37"/>
  <c r="AF3"/>
  <c r="AF1"/>
  <c r="G19" i="22"/>
  <c r="AF1" i="25"/>
  <c r="CS37"/>
  <c r="BP6" i="17"/>
  <c r="GA7"/>
  <c r="AB4" i="24" s="1"/>
  <c r="FC7" i="17"/>
  <c r="ES7"/>
  <c r="EI7"/>
  <c r="FD7"/>
  <c r="FE7"/>
  <c r="FF7"/>
  <c r="FG7"/>
  <c r="EW7"/>
  <c r="ET7"/>
  <c r="EU7"/>
  <c r="EV7"/>
  <c r="EM7"/>
  <c r="EJ7"/>
  <c r="EK7"/>
  <c r="EL7"/>
  <c r="DZ7"/>
  <c r="CE3" i="25"/>
  <c r="BZ3"/>
  <c r="BU3"/>
  <c r="FB5" i="17"/>
  <c r="FG6"/>
  <c r="FF6"/>
  <c r="FD6"/>
  <c r="FC6"/>
  <c r="FH5"/>
  <c r="FG5"/>
  <c r="FF5"/>
  <c r="FE5"/>
  <c r="FD5"/>
  <c r="FC5"/>
  <c r="EW6"/>
  <c r="EV6"/>
  <c r="ET6"/>
  <c r="ES6"/>
  <c r="EX5"/>
  <c r="EW5"/>
  <c r="EV5"/>
  <c r="EU5"/>
  <c r="ET5"/>
  <c r="ES5"/>
  <c r="ER5"/>
  <c r="EN5"/>
  <c r="EA6"/>
  <c r="EM6"/>
  <c r="EL6"/>
  <c r="EK5"/>
  <c r="EJ6"/>
  <c r="EI6"/>
  <c r="EM5"/>
  <c r="EL5"/>
  <c r="EJ5"/>
  <c r="EI5"/>
  <c r="DY7"/>
  <c r="DU7"/>
  <c r="DN7"/>
  <c r="DV7"/>
  <c r="DO7"/>
  <c r="DP7"/>
  <c r="DQ7"/>
  <c r="EH5"/>
  <c r="DZ6"/>
  <c r="DY6"/>
  <c r="DW6"/>
  <c r="DV6"/>
  <c r="DU6"/>
  <c r="EB5"/>
  <c r="DY5"/>
  <c r="DX5"/>
  <c r="DU5"/>
  <c r="DD7"/>
  <c r="CZ7"/>
  <c r="CS7"/>
  <c r="DE7"/>
  <c r="DA7"/>
  <c r="CT7"/>
  <c r="CU7"/>
  <c r="CV7"/>
  <c r="G11" i="22"/>
  <c r="G10"/>
  <c r="G9"/>
  <c r="DM5" i="17"/>
  <c r="DF6"/>
  <c r="DE6"/>
  <c r="DD6"/>
  <c r="DB6"/>
  <c r="DA6"/>
  <c r="CZ6"/>
  <c r="DG5"/>
  <c r="DD5"/>
  <c r="DC5"/>
  <c r="CZ5"/>
  <c r="CR5"/>
  <c r="CI7"/>
  <c r="CE7"/>
  <c r="BX7"/>
  <c r="CJ7"/>
  <c r="CF7"/>
  <c r="BY7"/>
  <c r="BZ7"/>
  <c r="CA7"/>
  <c r="CK6"/>
  <c r="CJ6"/>
  <c r="CI6"/>
  <c r="CG6"/>
  <c r="CF6"/>
  <c r="CE6"/>
  <c r="CL5"/>
  <c r="CI5"/>
  <c r="CH5"/>
  <c r="CE5"/>
  <c r="BN7"/>
  <c r="BJ7"/>
  <c r="BC7"/>
  <c r="BO7"/>
  <c r="BK7"/>
  <c r="G8" i="22"/>
  <c r="BD7" i="17"/>
  <c r="BE7"/>
  <c r="BF7"/>
  <c r="BW5"/>
  <c r="BA5"/>
  <c r="BO6"/>
  <c r="BN6"/>
  <c r="BL6"/>
  <c r="BK6"/>
  <c r="BJ6"/>
  <c r="BF6"/>
  <c r="BE6"/>
  <c r="BQ5"/>
  <c r="BN5"/>
  <c r="BM5"/>
  <c r="BJ5"/>
  <c r="AS7"/>
  <c r="AR7"/>
  <c r="AO7"/>
  <c r="AN7"/>
  <c r="AH7"/>
  <c r="AI7"/>
  <c r="AJ7"/>
  <c r="AG7"/>
  <c r="AT6"/>
  <c r="AS6"/>
  <c r="AR6"/>
  <c r="AP6"/>
  <c r="AO6"/>
  <c r="AN6"/>
  <c r="AJ6"/>
  <c r="AI6"/>
  <c r="AH6"/>
  <c r="AG6"/>
  <c r="AU5"/>
  <c r="AR5"/>
  <c r="AQ5"/>
  <c r="AN5"/>
  <c r="AM5"/>
  <c r="AI5"/>
  <c r="AG5"/>
  <c r="AM7" l="1"/>
  <c r="CD7"/>
  <c r="DT7"/>
  <c r="CY7"/>
  <c r="BI7"/>
  <c r="DW7"/>
  <c r="EN7"/>
  <c r="FH7"/>
  <c r="EX7"/>
  <c r="EA7"/>
  <c r="DF7"/>
  <c r="DB7"/>
  <c r="CK7"/>
  <c r="CG7"/>
  <c r="BP7"/>
  <c r="BL7"/>
  <c r="AT7"/>
  <c r="AP7"/>
  <c r="W7"/>
  <c r="U7" i="28" s="1"/>
  <c r="S7" i="17"/>
  <c r="L7"/>
  <c r="J7" i="28" s="1"/>
  <c r="X7" i="17"/>
  <c r="T7"/>
  <c r="O7"/>
  <c r="M7" i="28" s="1"/>
  <c r="M7" i="17"/>
  <c r="K7" i="28" s="1"/>
  <c r="N7" i="17"/>
  <c r="L7" i="28" s="1"/>
  <c r="AF5" i="17"/>
  <c r="Y6"/>
  <c r="U6"/>
  <c r="R5"/>
  <c r="V5"/>
  <c r="Z5"/>
  <c r="X6"/>
  <c r="W6"/>
  <c r="T6"/>
  <c r="S6"/>
  <c r="W5"/>
  <c r="S5"/>
  <c r="O6"/>
  <c r="N6"/>
  <c r="M6"/>
  <c r="L6"/>
  <c r="N5"/>
  <c r="L5"/>
  <c r="GK9"/>
  <c r="B9" s="1"/>
  <c r="GK10"/>
  <c r="B10" s="1"/>
  <c r="GK11"/>
  <c r="B11" s="1"/>
  <c r="GK12"/>
  <c r="B12" s="1"/>
  <c r="GK13"/>
  <c r="B13" s="1"/>
  <c r="GK14"/>
  <c r="B14" s="1"/>
  <c r="GK15"/>
  <c r="B15" s="1"/>
  <c r="GK16"/>
  <c r="B16" s="1"/>
  <c r="GK17"/>
  <c r="B17" s="1"/>
  <c r="GK18"/>
  <c r="B18" s="1"/>
  <c r="GK19"/>
  <c r="B19" s="1"/>
  <c r="GK20"/>
  <c r="B20" s="1"/>
  <c r="GK21"/>
  <c r="B21" s="1"/>
  <c r="GK22"/>
  <c r="B22" s="1"/>
  <c r="GK23"/>
  <c r="B23" s="1"/>
  <c r="GK24"/>
  <c r="B24" s="1"/>
  <c r="GK25"/>
  <c r="B25" s="1"/>
  <c r="GK26"/>
  <c r="B26" s="1"/>
  <c r="GK27"/>
  <c r="B27" s="1"/>
  <c r="GK28"/>
  <c r="B28" s="1"/>
  <c r="GK29"/>
  <c r="B29" s="1"/>
  <c r="GK30"/>
  <c r="B30" s="1"/>
  <c r="GK31"/>
  <c r="B31" s="1"/>
  <c r="GK32"/>
  <c r="B32" s="1"/>
  <c r="GK33"/>
  <c r="B33" s="1"/>
  <c r="GK34"/>
  <c r="B34" s="1"/>
  <c r="GK35"/>
  <c r="B35" s="1"/>
  <c r="GK36"/>
  <c r="B36" s="1"/>
  <c r="GK37"/>
  <c r="B37" s="1"/>
  <c r="GK38"/>
  <c r="B38" s="1"/>
  <c r="GK39"/>
  <c r="B39" s="1"/>
  <c r="GK40"/>
  <c r="B40" s="1"/>
  <c r="GK41"/>
  <c r="B41" s="1"/>
  <c r="GK42"/>
  <c r="B42" s="1"/>
  <c r="GK43"/>
  <c r="B43" s="1"/>
  <c r="GK44"/>
  <c r="B44" s="1"/>
  <c r="GK45"/>
  <c r="B45" s="1"/>
  <c r="GK46"/>
  <c r="B46" s="1"/>
  <c r="GK47"/>
  <c r="B47" s="1"/>
  <c r="GK48"/>
  <c r="B48" s="1"/>
  <c r="GK49"/>
  <c r="B49" s="1"/>
  <c r="GK50"/>
  <c r="B50" s="1"/>
  <c r="GK51"/>
  <c r="B51" s="1"/>
  <c r="GK52"/>
  <c r="B52" s="1"/>
  <c r="GK53"/>
  <c r="B53" s="1"/>
  <c r="GK54"/>
  <c r="B54" s="1"/>
  <c r="GK55"/>
  <c r="B55" s="1"/>
  <c r="GK56"/>
  <c r="B56" s="1"/>
  <c r="GK57"/>
  <c r="B57" s="1"/>
  <c r="GK58"/>
  <c r="B58" s="1"/>
  <c r="GK59"/>
  <c r="B59" s="1"/>
  <c r="GK60"/>
  <c r="B60" s="1"/>
  <c r="GK61"/>
  <c r="B61" s="1"/>
  <c r="GK62"/>
  <c r="B62" s="1"/>
  <c r="GK63"/>
  <c r="B63" s="1"/>
  <c r="GK64"/>
  <c r="B64" s="1"/>
  <c r="GK65"/>
  <c r="B65" s="1"/>
  <c r="GK66"/>
  <c r="B66" s="1"/>
  <c r="GK67"/>
  <c r="B67" s="1"/>
  <c r="GK68"/>
  <c r="B68" s="1"/>
  <c r="GK69"/>
  <c r="B69" s="1"/>
  <c r="GK70"/>
  <c r="B70" s="1"/>
  <c r="GK71"/>
  <c r="B71" s="1"/>
  <c r="GK72"/>
  <c r="B72" s="1"/>
  <c r="GK73"/>
  <c r="B73" s="1"/>
  <c r="GK74"/>
  <c r="B74" s="1"/>
  <c r="GK75"/>
  <c r="B75" s="1"/>
  <c r="GK76"/>
  <c r="B76" s="1"/>
  <c r="GK77"/>
  <c r="B77" s="1"/>
  <c r="GK78"/>
  <c r="B78" s="1"/>
  <c r="GK79"/>
  <c r="B79" s="1"/>
  <c r="GK80"/>
  <c r="B80" s="1"/>
  <c r="GK81"/>
  <c r="B81" s="1"/>
  <c r="GK82"/>
  <c r="B82" s="1"/>
  <c r="GK83"/>
  <c r="B83" s="1"/>
  <c r="GK84"/>
  <c r="B84" s="1"/>
  <c r="GK85"/>
  <c r="B85" s="1"/>
  <c r="GK86"/>
  <c r="B86" s="1"/>
  <c r="GK87"/>
  <c r="B87" s="1"/>
  <c r="GK88"/>
  <c r="B88" s="1"/>
  <c r="GK89"/>
  <c r="B89" s="1"/>
  <c r="GK90"/>
  <c r="B90" s="1"/>
  <c r="GK91"/>
  <c r="B91" s="1"/>
  <c r="GK92"/>
  <c r="B92" s="1"/>
  <c r="GK93"/>
  <c r="B93" s="1"/>
  <c r="GK94"/>
  <c r="B94" s="1"/>
  <c r="GK95"/>
  <c r="B95" s="1"/>
  <c r="GK96"/>
  <c r="B96" s="1"/>
  <c r="GK97"/>
  <c r="B97" s="1"/>
  <c r="GK98"/>
  <c r="B98" s="1"/>
  <c r="GK99"/>
  <c r="B99" s="1"/>
  <c r="GK100"/>
  <c r="B100" s="1"/>
  <c r="GK101"/>
  <c r="B101" s="1"/>
  <c r="GK102"/>
  <c r="B102" s="1"/>
  <c r="GK103"/>
  <c r="B103" s="1"/>
  <c r="GK104"/>
  <c r="B104" s="1"/>
  <c r="GK105"/>
  <c r="B105" s="1"/>
  <c r="GK106"/>
  <c r="B106" s="1"/>
  <c r="GK107"/>
  <c r="B107" s="1"/>
  <c r="GK108"/>
  <c r="B108" s="1"/>
  <c r="GK109"/>
  <c r="B109" s="1"/>
  <c r="GK110"/>
  <c r="B110" s="1"/>
  <c r="GK111"/>
  <c r="B111" s="1"/>
  <c r="GK112"/>
  <c r="B112" s="1"/>
  <c r="GK113"/>
  <c r="B113" s="1"/>
  <c r="GK114"/>
  <c r="B114" s="1"/>
  <c r="GK115"/>
  <c r="B115" s="1"/>
  <c r="GK116"/>
  <c r="B116" s="1"/>
  <c r="GK117"/>
  <c r="B117" s="1"/>
  <c r="GK118"/>
  <c r="B118" s="1"/>
  <c r="GK119"/>
  <c r="B119" s="1"/>
  <c r="GK120"/>
  <c r="B120" s="1"/>
  <c r="GK121"/>
  <c r="B121" s="1"/>
  <c r="GK122"/>
  <c r="B122" s="1"/>
  <c r="GK123"/>
  <c r="B123" s="1"/>
  <c r="GK124"/>
  <c r="B124" s="1"/>
  <c r="GK125"/>
  <c r="B125" s="1"/>
  <c r="GK126"/>
  <c r="B126" s="1"/>
  <c r="GK127"/>
  <c r="B127" s="1"/>
  <c r="GK128"/>
  <c r="B128" s="1"/>
  <c r="GK129"/>
  <c r="B129" s="1"/>
  <c r="GK130"/>
  <c r="B130" s="1"/>
  <c r="GK131"/>
  <c r="B131" s="1"/>
  <c r="GK132"/>
  <c r="B132" s="1"/>
  <c r="GK133"/>
  <c r="B133" s="1"/>
  <c r="GK134"/>
  <c r="B134" s="1"/>
  <c r="GK135"/>
  <c r="B135" s="1"/>
  <c r="GK136"/>
  <c r="B136" s="1"/>
  <c r="GK137"/>
  <c r="B137" s="1"/>
  <c r="GK138"/>
  <c r="B138" s="1"/>
  <c r="GK139"/>
  <c r="B139" s="1"/>
  <c r="GK140"/>
  <c r="B140" s="1"/>
  <c r="GK141"/>
  <c r="B141" s="1"/>
  <c r="GK142"/>
  <c r="B142" s="1"/>
  <c r="GK143"/>
  <c r="B143" s="1"/>
  <c r="GK144"/>
  <c r="B144" s="1"/>
  <c r="GK145"/>
  <c r="B145" s="1"/>
  <c r="GK146"/>
  <c r="B146" s="1"/>
  <c r="GK147"/>
  <c r="B147" s="1"/>
  <c r="GK148"/>
  <c r="B148" s="1"/>
  <c r="GK149"/>
  <c r="B149" s="1"/>
  <c r="GK150"/>
  <c r="B150" s="1"/>
  <c r="GK151"/>
  <c r="B151" s="1"/>
  <c r="GK152"/>
  <c r="B152" s="1"/>
  <c r="GK153"/>
  <c r="B153" s="1"/>
  <c r="GK154"/>
  <c r="B154" s="1"/>
  <c r="GK155"/>
  <c r="B155" s="1"/>
  <c r="GK156"/>
  <c r="B156" s="1"/>
  <c r="GK157"/>
  <c r="B157" s="1"/>
  <c r="GK158"/>
  <c r="B158" s="1"/>
  <c r="GK159"/>
  <c r="B159" s="1"/>
  <c r="GK160"/>
  <c r="B160" s="1"/>
  <c r="GK161"/>
  <c r="B161" s="1"/>
  <c r="GK162"/>
  <c r="B162" s="1"/>
  <c r="GK163"/>
  <c r="B163" s="1"/>
  <c r="GK164"/>
  <c r="B164" s="1"/>
  <c r="GK165"/>
  <c r="B165" s="1"/>
  <c r="GK166"/>
  <c r="B166" s="1"/>
  <c r="GK167"/>
  <c r="B167" s="1"/>
  <c r="GK168"/>
  <c r="B168" s="1"/>
  <c r="GK169"/>
  <c r="B169" s="1"/>
  <c r="GK170"/>
  <c r="B170" s="1"/>
  <c r="GK171"/>
  <c r="B171" s="1"/>
  <c r="GK172"/>
  <c r="B172" s="1"/>
  <c r="GK173"/>
  <c r="B173" s="1"/>
  <c r="GK174"/>
  <c r="B174" s="1"/>
  <c r="GK175"/>
  <c r="B175" s="1"/>
  <c r="GK176"/>
  <c r="B176" s="1"/>
  <c r="GK177"/>
  <c r="B177" s="1"/>
  <c r="GK178"/>
  <c r="B178" s="1"/>
  <c r="GK179"/>
  <c r="B179" s="1"/>
  <c r="GK180"/>
  <c r="B180" s="1"/>
  <c r="GK181"/>
  <c r="B181" s="1"/>
  <c r="GK182"/>
  <c r="B182" s="1"/>
  <c r="GK183"/>
  <c r="B183" s="1"/>
  <c r="GK184"/>
  <c r="B184" s="1"/>
  <c r="GK185"/>
  <c r="B185" s="1"/>
  <c r="GK186"/>
  <c r="B186" s="1"/>
  <c r="GK187"/>
  <c r="B187" s="1"/>
  <c r="GK188"/>
  <c r="B188" s="1"/>
  <c r="GK189"/>
  <c r="B189" s="1"/>
  <c r="GK190"/>
  <c r="B190" s="1"/>
  <c r="GK191"/>
  <c r="B191" s="1"/>
  <c r="GK192"/>
  <c r="B192" s="1"/>
  <c r="GK193"/>
  <c r="B193" s="1"/>
  <c r="GK194"/>
  <c r="B194" s="1"/>
  <c r="GK195"/>
  <c r="B195" s="1"/>
  <c r="GK196"/>
  <c r="B196" s="1"/>
  <c r="GK197"/>
  <c r="B197" s="1"/>
  <c r="GK198"/>
  <c r="B198" s="1"/>
  <c r="GK199"/>
  <c r="B199" s="1"/>
  <c r="GK200"/>
  <c r="B200" s="1"/>
  <c r="GK201"/>
  <c r="B201" s="1"/>
  <c r="GK202"/>
  <c r="B202" s="1"/>
  <c r="GK203"/>
  <c r="B203" s="1"/>
  <c r="GK204"/>
  <c r="B204" s="1"/>
  <c r="GK205"/>
  <c r="B205" s="1"/>
  <c r="GK206"/>
  <c r="B206" s="1"/>
  <c r="GK207"/>
  <c r="B207" s="1"/>
  <c r="GK8"/>
  <c r="B8" s="1"/>
  <c r="G5"/>
  <c r="H5"/>
  <c r="I5"/>
  <c r="C5"/>
  <c r="D5"/>
  <c r="F5"/>
  <c r="B5"/>
  <c r="A5"/>
  <c r="K5"/>
  <c r="J5"/>
  <c r="E5"/>
  <c r="G4" i="25"/>
  <c r="K4"/>
  <c r="J4"/>
  <c r="I4"/>
  <c r="H4"/>
  <c r="F4"/>
  <c r="E4"/>
  <c r="D4"/>
  <c r="C4"/>
  <c r="B4"/>
  <c r="A4"/>
  <c r="A4" i="17"/>
  <c r="H3" i="28"/>
  <c r="G3" i="17"/>
  <c r="A3"/>
  <c r="F2"/>
  <c r="A2"/>
  <c r="AQ7" l="1"/>
  <c r="B194" i="28"/>
  <c r="AB194" s="1"/>
  <c r="ED194" i="17"/>
  <c r="DI194"/>
  <c r="BS194"/>
  <c r="CN194"/>
  <c r="AB194"/>
  <c r="AW194"/>
  <c r="B182" i="28"/>
  <c r="AB182" s="1"/>
  <c r="ED182" i="17"/>
  <c r="DI182"/>
  <c r="BS182"/>
  <c r="CN182"/>
  <c r="AB182"/>
  <c r="AW182"/>
  <c r="B166" i="28"/>
  <c r="AB166" s="1"/>
  <c r="ED166" i="17"/>
  <c r="DI166"/>
  <c r="BS166"/>
  <c r="CN166"/>
  <c r="AB166"/>
  <c r="AW166"/>
  <c r="B150" i="28"/>
  <c r="AB150" s="1"/>
  <c r="ED150" i="17"/>
  <c r="DI150"/>
  <c r="BS150"/>
  <c r="CN150"/>
  <c r="AB150"/>
  <c r="AW150"/>
  <c r="B134" i="28"/>
  <c r="AB134" s="1"/>
  <c r="ED134" i="17"/>
  <c r="DI134"/>
  <c r="BS134"/>
  <c r="CN134"/>
  <c r="AB134"/>
  <c r="AW134"/>
  <c r="B114" i="28"/>
  <c r="AB114" s="1"/>
  <c r="ED114" i="17"/>
  <c r="DI114"/>
  <c r="BS114"/>
  <c r="CN114"/>
  <c r="AB114"/>
  <c r="AW114"/>
  <c r="B98" i="28"/>
  <c r="AB98" s="1"/>
  <c r="ED98" i="17"/>
  <c r="DI98"/>
  <c r="BS98"/>
  <c r="CN98"/>
  <c r="AB98"/>
  <c r="AW98"/>
  <c r="B82" i="28"/>
  <c r="AB82" s="1"/>
  <c r="ED82" i="17"/>
  <c r="DI82"/>
  <c r="BS82"/>
  <c r="CN82"/>
  <c r="AB82"/>
  <c r="AW82"/>
  <c r="B66" i="28"/>
  <c r="AB66" s="1"/>
  <c r="ED66" i="17"/>
  <c r="DI66"/>
  <c r="BS66"/>
  <c r="CN66"/>
  <c r="AB66"/>
  <c r="AW66"/>
  <c r="B18" i="28"/>
  <c r="B14"/>
  <c r="B10"/>
  <c r="B206"/>
  <c r="AB206" s="1"/>
  <c r="ED206" i="17"/>
  <c r="DI206"/>
  <c r="BS206"/>
  <c r="CN206"/>
  <c r="AB206"/>
  <c r="AW206"/>
  <c r="B186" i="28"/>
  <c r="AB186" s="1"/>
  <c r="ED186" i="17"/>
  <c r="DI186"/>
  <c r="BS186"/>
  <c r="CN186"/>
  <c r="AB186"/>
  <c r="AW186"/>
  <c r="B170" i="28"/>
  <c r="AB170" s="1"/>
  <c r="ED170" i="17"/>
  <c r="DI170"/>
  <c r="BS170"/>
  <c r="CN170"/>
  <c r="AB170"/>
  <c r="AW170"/>
  <c r="B154" i="28"/>
  <c r="AB154" s="1"/>
  <c r="ED154" i="17"/>
  <c r="DI154"/>
  <c r="BS154"/>
  <c r="CN154"/>
  <c r="AB154"/>
  <c r="AW154"/>
  <c r="B142" i="28"/>
  <c r="AB142" s="1"/>
  <c r="ED142" i="17"/>
  <c r="DI142"/>
  <c r="BS142"/>
  <c r="CN142"/>
  <c r="AB142"/>
  <c r="AW142"/>
  <c r="B122" i="28"/>
  <c r="AB122" s="1"/>
  <c r="ED122" i="17"/>
  <c r="DI122"/>
  <c r="BS122"/>
  <c r="CN122"/>
  <c r="AB122"/>
  <c r="AW122"/>
  <c r="B106" i="28"/>
  <c r="AB106" s="1"/>
  <c r="ED106" i="17"/>
  <c r="DI106"/>
  <c r="BS106"/>
  <c r="CN106"/>
  <c r="AB106"/>
  <c r="AW106"/>
  <c r="B94" i="28"/>
  <c r="AB94" s="1"/>
  <c r="ED94" i="17"/>
  <c r="DI94"/>
  <c r="BS94"/>
  <c r="CN94"/>
  <c r="AB94"/>
  <c r="AW94"/>
  <c r="B74" i="28"/>
  <c r="AB74" s="1"/>
  <c r="ED74" i="17"/>
  <c r="DI74"/>
  <c r="BS74"/>
  <c r="CN74"/>
  <c r="AB74"/>
  <c r="AW74"/>
  <c r="B207" i="28"/>
  <c r="AB207" s="1"/>
  <c r="ED207" i="17"/>
  <c r="DI207"/>
  <c r="BS207"/>
  <c r="CN207"/>
  <c r="AW207"/>
  <c r="AB207"/>
  <c r="B203" i="28"/>
  <c r="AB203" s="1"/>
  <c r="ED203" i="17"/>
  <c r="DI203"/>
  <c r="BS203"/>
  <c r="CN203"/>
  <c r="AW203"/>
  <c r="AB203"/>
  <c r="B199" i="28"/>
  <c r="AB199" s="1"/>
  <c r="ED199" i="17"/>
  <c r="DI199"/>
  <c r="BS199"/>
  <c r="CN199"/>
  <c r="AW199"/>
  <c r="AB199"/>
  <c r="B195" i="28"/>
  <c r="AB195" s="1"/>
  <c r="ED195" i="17"/>
  <c r="DI195"/>
  <c r="BS195"/>
  <c r="CN195"/>
  <c r="AW195"/>
  <c r="AB195"/>
  <c r="B191" i="28"/>
  <c r="AB191" s="1"/>
  <c r="ED191" i="17"/>
  <c r="DI191"/>
  <c r="BS191"/>
  <c r="CN191"/>
  <c r="AW191"/>
  <c r="AB191"/>
  <c r="B187" i="28"/>
  <c r="AB187" s="1"/>
  <c r="ED187" i="17"/>
  <c r="DI187"/>
  <c r="BS187"/>
  <c r="CN187"/>
  <c r="AW187"/>
  <c r="AB187"/>
  <c r="B183" i="28"/>
  <c r="AB183" s="1"/>
  <c r="ED183" i="17"/>
  <c r="DI183"/>
  <c r="BS183"/>
  <c r="CN183"/>
  <c r="AW183"/>
  <c r="AB183"/>
  <c r="B179" i="28"/>
  <c r="AB179" s="1"/>
  <c r="ED179" i="17"/>
  <c r="DI179"/>
  <c r="BS179"/>
  <c r="CN179"/>
  <c r="AW179"/>
  <c r="AB179"/>
  <c r="B175" i="28"/>
  <c r="AB175" s="1"/>
  <c r="ED175" i="17"/>
  <c r="DI175"/>
  <c r="BS175"/>
  <c r="CN175"/>
  <c r="AW175"/>
  <c r="AB175"/>
  <c r="B171" i="28"/>
  <c r="AB171" s="1"/>
  <c r="ED171" i="17"/>
  <c r="DI171"/>
  <c r="BS171"/>
  <c r="CN171"/>
  <c r="AW171"/>
  <c r="AB171"/>
  <c r="B167" i="28"/>
  <c r="AB167" s="1"/>
  <c r="ED167" i="17"/>
  <c r="DI167"/>
  <c r="BS167"/>
  <c r="CN167"/>
  <c r="AW167"/>
  <c r="AB167"/>
  <c r="B163" i="28"/>
  <c r="AB163" s="1"/>
  <c r="ED163" i="17"/>
  <c r="DI163"/>
  <c r="BS163"/>
  <c r="CN163"/>
  <c r="AW163"/>
  <c r="AB163"/>
  <c r="B159" i="28"/>
  <c r="AB159" s="1"/>
  <c r="ED159" i="17"/>
  <c r="DI159"/>
  <c r="BS159"/>
  <c r="CN159"/>
  <c r="AW159"/>
  <c r="AB159"/>
  <c r="B155" i="28"/>
  <c r="AB155" s="1"/>
  <c r="ED155" i="17"/>
  <c r="DI155"/>
  <c r="BS155"/>
  <c r="CN155"/>
  <c r="AW155"/>
  <c r="AB155"/>
  <c r="B151" i="28"/>
  <c r="AB151" s="1"/>
  <c r="ED151" i="17"/>
  <c r="DI151"/>
  <c r="BS151"/>
  <c r="CN151"/>
  <c r="AW151"/>
  <c r="AB151"/>
  <c r="B147" i="28"/>
  <c r="AB147" s="1"/>
  <c r="ED147" i="17"/>
  <c r="DI147"/>
  <c r="BS147"/>
  <c r="CN147"/>
  <c r="AW147"/>
  <c r="AB147"/>
  <c r="B143" i="28"/>
  <c r="AB143" s="1"/>
  <c r="ED143" i="17"/>
  <c r="DI143"/>
  <c r="BS143"/>
  <c r="CN143"/>
  <c r="AW143"/>
  <c r="AB143"/>
  <c r="B139" i="28"/>
  <c r="AB139" s="1"/>
  <c r="ED139" i="17"/>
  <c r="DI139"/>
  <c r="BS139"/>
  <c r="CN139"/>
  <c r="AW139"/>
  <c r="AB139"/>
  <c r="B135" i="28"/>
  <c r="AB135" s="1"/>
  <c r="ED135" i="17"/>
  <c r="DI135"/>
  <c r="BS135"/>
  <c r="CN135"/>
  <c r="AW135"/>
  <c r="AB135"/>
  <c r="B131" i="28"/>
  <c r="AB131" s="1"/>
  <c r="ED131" i="17"/>
  <c r="DI131"/>
  <c r="BS131"/>
  <c r="CN131"/>
  <c r="AW131"/>
  <c r="AB131"/>
  <c r="B127" i="28"/>
  <c r="AB127" s="1"/>
  <c r="ED127" i="17"/>
  <c r="DI127"/>
  <c r="BS127"/>
  <c r="CN127"/>
  <c r="AW127"/>
  <c r="AB127"/>
  <c r="B123" i="28"/>
  <c r="AB123" s="1"/>
  <c r="ED123" i="17"/>
  <c r="DI123"/>
  <c r="BS123"/>
  <c r="CN123"/>
  <c r="AW123"/>
  <c r="AB123"/>
  <c r="B119" i="28"/>
  <c r="AB119" s="1"/>
  <c r="ED119" i="17"/>
  <c r="DI119"/>
  <c r="BS119"/>
  <c r="CN119"/>
  <c r="AW119"/>
  <c r="AB119"/>
  <c r="B115" i="28"/>
  <c r="AB115" s="1"/>
  <c r="ED115" i="17"/>
  <c r="DI115"/>
  <c r="BS115"/>
  <c r="CN115"/>
  <c r="AW115"/>
  <c r="AB115"/>
  <c r="B111" i="28"/>
  <c r="AB111" s="1"/>
  <c r="ED111" i="17"/>
  <c r="DI111"/>
  <c r="BS111"/>
  <c r="CN111"/>
  <c r="AW111"/>
  <c r="AB111"/>
  <c r="B107" i="28"/>
  <c r="AB107" s="1"/>
  <c r="ED107" i="17"/>
  <c r="DI107"/>
  <c r="BS107"/>
  <c r="CN107"/>
  <c r="AW107"/>
  <c r="AB107"/>
  <c r="B103" i="28"/>
  <c r="AB103" s="1"/>
  <c r="ED103" i="17"/>
  <c r="DI103"/>
  <c r="BS103"/>
  <c r="CN103"/>
  <c r="AW103"/>
  <c r="AB103"/>
  <c r="B99" i="28"/>
  <c r="AB99" s="1"/>
  <c r="ED99" i="17"/>
  <c r="DI99"/>
  <c r="BS99"/>
  <c r="CN99"/>
  <c r="AW99"/>
  <c r="AB99"/>
  <c r="B95" i="28"/>
  <c r="AB95" s="1"/>
  <c r="ED95" i="17"/>
  <c r="DI95"/>
  <c r="BS95"/>
  <c r="CN95"/>
  <c r="AW95"/>
  <c r="AB95"/>
  <c r="B91" i="28"/>
  <c r="AB91" s="1"/>
  <c r="ED91" i="17"/>
  <c r="DI91"/>
  <c r="BS91"/>
  <c r="CN91"/>
  <c r="AW91"/>
  <c r="AB91"/>
  <c r="B87" i="28"/>
  <c r="AB87" s="1"/>
  <c r="ED87" i="17"/>
  <c r="DI87"/>
  <c r="BS87"/>
  <c r="CN87"/>
  <c r="AW87"/>
  <c r="AB87"/>
  <c r="B83" i="28"/>
  <c r="AB83" s="1"/>
  <c r="ED83" i="17"/>
  <c r="DI83"/>
  <c r="BS83"/>
  <c r="CN83"/>
  <c r="AW83"/>
  <c r="AB83"/>
  <c r="B79" i="28"/>
  <c r="AB79" s="1"/>
  <c r="ED79" i="17"/>
  <c r="DI79"/>
  <c r="BS79"/>
  <c r="CN79"/>
  <c r="AW79"/>
  <c r="AB79"/>
  <c r="B75" i="28"/>
  <c r="AB75" s="1"/>
  <c r="ED75" i="17"/>
  <c r="DI75"/>
  <c r="BS75"/>
  <c r="CN75"/>
  <c r="AW75"/>
  <c r="AB75"/>
  <c r="B71" i="28"/>
  <c r="AB71" s="1"/>
  <c r="ED71" i="17"/>
  <c r="DI71"/>
  <c r="BS71"/>
  <c r="CN71"/>
  <c r="AW71"/>
  <c r="AB71"/>
  <c r="B67" i="28"/>
  <c r="AB67" s="1"/>
  <c r="ED67" i="17"/>
  <c r="DI67"/>
  <c r="BS67"/>
  <c r="CN67"/>
  <c r="AW67"/>
  <c r="AB67"/>
  <c r="B19" i="28"/>
  <c r="B15"/>
  <c r="B11"/>
  <c r="W7"/>
  <c r="B198"/>
  <c r="AB198" s="1"/>
  <c r="ED198" i="17"/>
  <c r="DI198"/>
  <c r="BS198"/>
  <c r="CN198"/>
  <c r="AB198"/>
  <c r="AW198"/>
  <c r="B178" i="28"/>
  <c r="AB178" s="1"/>
  <c r="ED178" i="17"/>
  <c r="DI178"/>
  <c r="BS178"/>
  <c r="CN178"/>
  <c r="AB178"/>
  <c r="AW178"/>
  <c r="B162" i="28"/>
  <c r="AB162" s="1"/>
  <c r="ED162" i="17"/>
  <c r="DI162"/>
  <c r="BS162"/>
  <c r="CN162"/>
  <c r="AB162"/>
  <c r="AW162"/>
  <c r="B146" i="28"/>
  <c r="AB146" s="1"/>
  <c r="ED146" i="17"/>
  <c r="DI146"/>
  <c r="BS146"/>
  <c r="CN146"/>
  <c r="AB146"/>
  <c r="AW146"/>
  <c r="B130" i="28"/>
  <c r="AB130" s="1"/>
  <c r="ED130" i="17"/>
  <c r="DI130"/>
  <c r="BS130"/>
  <c r="CN130"/>
  <c r="AB130"/>
  <c r="AW130"/>
  <c r="B118" i="28"/>
  <c r="AB118" s="1"/>
  <c r="ED118" i="17"/>
  <c r="DI118"/>
  <c r="BS118"/>
  <c r="CN118"/>
  <c r="AB118"/>
  <c r="AW118"/>
  <c r="B102" i="28"/>
  <c r="AB102" s="1"/>
  <c r="ED102" i="17"/>
  <c r="DI102"/>
  <c r="BS102"/>
  <c r="CN102"/>
  <c r="AB102"/>
  <c r="AW102"/>
  <c r="B86" i="28"/>
  <c r="AB86" s="1"/>
  <c r="ED86" i="17"/>
  <c r="DI86"/>
  <c r="BS86"/>
  <c r="CN86"/>
  <c r="AB86"/>
  <c r="AW86"/>
  <c r="B70" i="28"/>
  <c r="AB70" s="1"/>
  <c r="ED70" i="17"/>
  <c r="DI70"/>
  <c r="BS70"/>
  <c r="CN70"/>
  <c r="AB70"/>
  <c r="AW70"/>
  <c r="B8" i="28"/>
  <c r="B204"/>
  <c r="AB204" s="1"/>
  <c r="ED204" i="17"/>
  <c r="DI204"/>
  <c r="BS204"/>
  <c r="CN204"/>
  <c r="AW204"/>
  <c r="AB204"/>
  <c r="B200" i="28"/>
  <c r="AB200" s="1"/>
  <c r="ED200" i="17"/>
  <c r="DI200"/>
  <c r="BS200"/>
  <c r="CN200"/>
  <c r="AW200"/>
  <c r="AB200"/>
  <c r="B196" i="28"/>
  <c r="AB196" s="1"/>
  <c r="ED196" i="17"/>
  <c r="DI196"/>
  <c r="BS196"/>
  <c r="CN196"/>
  <c r="AW196"/>
  <c r="AB196"/>
  <c r="B192" i="28"/>
  <c r="AB192" s="1"/>
  <c r="ED192" i="17"/>
  <c r="DI192"/>
  <c r="BS192"/>
  <c r="CN192"/>
  <c r="AW192"/>
  <c r="AB192"/>
  <c r="B188" i="28"/>
  <c r="AB188" s="1"/>
  <c r="ED188" i="17"/>
  <c r="DI188"/>
  <c r="BS188"/>
  <c r="CN188"/>
  <c r="AW188"/>
  <c r="AB188"/>
  <c r="B184" i="28"/>
  <c r="AB184" s="1"/>
  <c r="ED184" i="17"/>
  <c r="DI184"/>
  <c r="BS184"/>
  <c r="CN184"/>
  <c r="AW184"/>
  <c r="AB184"/>
  <c r="B180" i="28"/>
  <c r="AB180" s="1"/>
  <c r="ED180" i="17"/>
  <c r="DI180"/>
  <c r="BS180"/>
  <c r="CN180"/>
  <c r="AW180"/>
  <c r="AB180"/>
  <c r="B176" i="28"/>
  <c r="AB176" s="1"/>
  <c r="ED176" i="17"/>
  <c r="DI176"/>
  <c r="BS176"/>
  <c r="CN176"/>
  <c r="AW176"/>
  <c r="AB176"/>
  <c r="B172" i="28"/>
  <c r="AB172" s="1"/>
  <c r="ED172" i="17"/>
  <c r="DI172"/>
  <c r="BS172"/>
  <c r="CN172"/>
  <c r="AW172"/>
  <c r="AB172"/>
  <c r="B168" i="28"/>
  <c r="AB168" s="1"/>
  <c r="ED168" i="17"/>
  <c r="DI168"/>
  <c r="BS168"/>
  <c r="CN168"/>
  <c r="AW168"/>
  <c r="AB168"/>
  <c r="B164" i="28"/>
  <c r="AB164" s="1"/>
  <c r="ED164" i="17"/>
  <c r="DI164"/>
  <c r="BS164"/>
  <c r="CN164"/>
  <c r="AW164"/>
  <c r="AB164"/>
  <c r="B160" i="28"/>
  <c r="AB160" s="1"/>
  <c r="ED160" i="17"/>
  <c r="DI160"/>
  <c r="BS160"/>
  <c r="CN160"/>
  <c r="AW160"/>
  <c r="AB160"/>
  <c r="B156" i="28"/>
  <c r="AB156" s="1"/>
  <c r="ED156" i="17"/>
  <c r="DI156"/>
  <c r="BS156"/>
  <c r="CN156"/>
  <c r="AW156"/>
  <c r="AB156"/>
  <c r="B152" i="28"/>
  <c r="AB152" s="1"/>
  <c r="ED152" i="17"/>
  <c r="DI152"/>
  <c r="BS152"/>
  <c r="CN152"/>
  <c r="AW152"/>
  <c r="AB152"/>
  <c r="B148" i="28"/>
  <c r="AB148" s="1"/>
  <c r="ED148" i="17"/>
  <c r="DI148"/>
  <c r="BS148"/>
  <c r="CN148"/>
  <c r="AW148"/>
  <c r="AB148"/>
  <c r="B144" i="28"/>
  <c r="AB144" s="1"/>
  <c r="ED144" i="17"/>
  <c r="DI144"/>
  <c r="BS144"/>
  <c r="CN144"/>
  <c r="AW144"/>
  <c r="AB144"/>
  <c r="B140" i="28"/>
  <c r="AB140" s="1"/>
  <c r="ED140" i="17"/>
  <c r="DI140"/>
  <c r="BS140"/>
  <c r="CN140"/>
  <c r="AW140"/>
  <c r="AB140"/>
  <c r="B136" i="28"/>
  <c r="AB136" s="1"/>
  <c r="ED136" i="17"/>
  <c r="DI136"/>
  <c r="BS136"/>
  <c r="CN136"/>
  <c r="AW136"/>
  <c r="AB136"/>
  <c r="B132" i="28"/>
  <c r="AB132" s="1"/>
  <c r="ED132" i="17"/>
  <c r="DI132"/>
  <c r="BS132"/>
  <c r="CN132"/>
  <c r="AW132"/>
  <c r="AB132"/>
  <c r="B128" i="28"/>
  <c r="AB128" s="1"/>
  <c r="ED128" i="17"/>
  <c r="DI128"/>
  <c r="BS128"/>
  <c r="CN128"/>
  <c r="AW128"/>
  <c r="AB128"/>
  <c r="B124" i="28"/>
  <c r="AB124" s="1"/>
  <c r="ED124" i="17"/>
  <c r="DI124"/>
  <c r="BS124"/>
  <c r="CN124"/>
  <c r="AW124"/>
  <c r="AB124"/>
  <c r="B120" i="28"/>
  <c r="AB120" s="1"/>
  <c r="ED120" i="17"/>
  <c r="DI120"/>
  <c r="BS120"/>
  <c r="CN120"/>
  <c r="AW120"/>
  <c r="AB120"/>
  <c r="B116" i="28"/>
  <c r="AB116" s="1"/>
  <c r="ED116" i="17"/>
  <c r="DI116"/>
  <c r="BS116"/>
  <c r="CN116"/>
  <c r="AW116"/>
  <c r="AB116"/>
  <c r="B112" i="28"/>
  <c r="AB112" s="1"/>
  <c r="ED112" i="17"/>
  <c r="DI112"/>
  <c r="BS112"/>
  <c r="CN112"/>
  <c r="AW112"/>
  <c r="AB112"/>
  <c r="B108" i="28"/>
  <c r="AB108" s="1"/>
  <c r="ED108" i="17"/>
  <c r="DI108"/>
  <c r="BS108"/>
  <c r="CN108"/>
  <c r="AW108"/>
  <c r="AB108"/>
  <c r="B104" i="28"/>
  <c r="AB104" s="1"/>
  <c r="ED104" i="17"/>
  <c r="DI104"/>
  <c r="BS104"/>
  <c r="CN104"/>
  <c r="AW104"/>
  <c r="AB104"/>
  <c r="B100" i="28"/>
  <c r="AB100" s="1"/>
  <c r="ED100" i="17"/>
  <c r="DI100"/>
  <c r="BS100"/>
  <c r="CN100"/>
  <c r="AW100"/>
  <c r="AB100"/>
  <c r="B96" i="28"/>
  <c r="AB96" s="1"/>
  <c r="ED96" i="17"/>
  <c r="DI96"/>
  <c r="BS96"/>
  <c r="CN96"/>
  <c r="AW96"/>
  <c r="AB96"/>
  <c r="B92" i="28"/>
  <c r="AB92" s="1"/>
  <c r="ED92" i="17"/>
  <c r="DI92"/>
  <c r="BS92"/>
  <c r="CN92"/>
  <c r="AW92"/>
  <c r="AB92"/>
  <c r="B88" i="28"/>
  <c r="AB88" s="1"/>
  <c r="ED88" i="17"/>
  <c r="DI88"/>
  <c r="BS88"/>
  <c r="CN88"/>
  <c r="AW88"/>
  <c r="AB88"/>
  <c r="B84" i="28"/>
  <c r="AB84" s="1"/>
  <c r="ED84" i="17"/>
  <c r="DI84"/>
  <c r="BS84"/>
  <c r="CN84"/>
  <c r="AW84"/>
  <c r="AB84"/>
  <c r="B80" i="28"/>
  <c r="AB80" s="1"/>
  <c r="ED80" i="17"/>
  <c r="DI80"/>
  <c r="BS80"/>
  <c r="CN80"/>
  <c r="AW80"/>
  <c r="AB80"/>
  <c r="B76" i="28"/>
  <c r="AB76" s="1"/>
  <c r="ED76" i="17"/>
  <c r="DI76"/>
  <c r="BS76"/>
  <c r="CN76"/>
  <c r="AW76"/>
  <c r="AB76"/>
  <c r="B72" i="28"/>
  <c r="AB72" s="1"/>
  <c r="ED72" i="17"/>
  <c r="DI72"/>
  <c r="BS72"/>
  <c r="CN72"/>
  <c r="AW72"/>
  <c r="AB72"/>
  <c r="B68" i="28"/>
  <c r="AB68" s="1"/>
  <c r="ED68" i="17"/>
  <c r="DI68"/>
  <c r="BS68"/>
  <c r="CN68"/>
  <c r="AW68"/>
  <c r="AB68"/>
  <c r="B16" i="28"/>
  <c r="B12"/>
  <c r="Q7"/>
  <c r="S7" s="1"/>
  <c r="B202"/>
  <c r="AB202" s="1"/>
  <c r="ED202" i="17"/>
  <c r="DI202"/>
  <c r="BS202"/>
  <c r="CN202"/>
  <c r="AB202"/>
  <c r="AW202"/>
  <c r="B190" i="28"/>
  <c r="AB190" s="1"/>
  <c r="ED190" i="17"/>
  <c r="DI190"/>
  <c r="BS190"/>
  <c r="CN190"/>
  <c r="AB190"/>
  <c r="AW190"/>
  <c r="B174" i="28"/>
  <c r="AB174" s="1"/>
  <c r="ED174" i="17"/>
  <c r="DI174"/>
  <c r="BS174"/>
  <c r="CN174"/>
  <c r="AB174"/>
  <c r="AW174"/>
  <c r="B158" i="28"/>
  <c r="AB158" s="1"/>
  <c r="ED158" i="17"/>
  <c r="DI158"/>
  <c r="BS158"/>
  <c r="CN158"/>
  <c r="AB158"/>
  <c r="AW158"/>
  <c r="B138" i="28"/>
  <c r="AB138" s="1"/>
  <c r="ED138" i="17"/>
  <c r="DI138"/>
  <c r="BS138"/>
  <c r="CN138"/>
  <c r="AB138"/>
  <c r="AW138"/>
  <c r="B126" i="28"/>
  <c r="AB126" s="1"/>
  <c r="ED126" i="17"/>
  <c r="DI126"/>
  <c r="BS126"/>
  <c r="CN126"/>
  <c r="AB126"/>
  <c r="AW126"/>
  <c r="B110" i="28"/>
  <c r="AB110" s="1"/>
  <c r="ED110" i="17"/>
  <c r="DI110"/>
  <c r="BS110"/>
  <c r="CN110"/>
  <c r="AB110"/>
  <c r="AW110"/>
  <c r="B90" i="28"/>
  <c r="AB90" s="1"/>
  <c r="ED90" i="17"/>
  <c r="DI90"/>
  <c r="BS90"/>
  <c r="CN90"/>
  <c r="AB90"/>
  <c r="AW90"/>
  <c r="B78" i="28"/>
  <c r="AB78" s="1"/>
  <c r="ED78" i="17"/>
  <c r="DI78"/>
  <c r="BS78"/>
  <c r="CN78"/>
  <c r="AB78"/>
  <c r="AW78"/>
  <c r="B205" i="28"/>
  <c r="AB205" s="1"/>
  <c r="ED205" i="17"/>
  <c r="CN205"/>
  <c r="DI205"/>
  <c r="BS205"/>
  <c r="AW205"/>
  <c r="AB205"/>
  <c r="B201" i="28"/>
  <c r="AB201" s="1"/>
  <c r="ED201" i="17"/>
  <c r="DI201"/>
  <c r="CN201"/>
  <c r="BS201"/>
  <c r="AW201"/>
  <c r="AB201"/>
  <c r="B197" i="28"/>
  <c r="AB197" s="1"/>
  <c r="ED197" i="17"/>
  <c r="CN197"/>
  <c r="DI197"/>
  <c r="BS197"/>
  <c r="AW197"/>
  <c r="AB197"/>
  <c r="B193" i="28"/>
  <c r="AB193" s="1"/>
  <c r="ED193" i="17"/>
  <c r="CN193"/>
  <c r="DI193"/>
  <c r="BS193"/>
  <c r="AW193"/>
  <c r="AB193"/>
  <c r="B189" i="28"/>
  <c r="AB189" s="1"/>
  <c r="ED189" i="17"/>
  <c r="CN189"/>
  <c r="DI189"/>
  <c r="BS189"/>
  <c r="AW189"/>
  <c r="AB189"/>
  <c r="B185" i="28"/>
  <c r="AB185" s="1"/>
  <c r="ED185" i="17"/>
  <c r="DI185"/>
  <c r="CN185"/>
  <c r="BS185"/>
  <c r="AW185"/>
  <c r="AB185"/>
  <c r="B181" i="28"/>
  <c r="AB181" s="1"/>
  <c r="ED181" i="17"/>
  <c r="CN181"/>
  <c r="DI181"/>
  <c r="BS181"/>
  <c r="AW181"/>
  <c r="AB181"/>
  <c r="B177" i="28"/>
  <c r="AB177" s="1"/>
  <c r="ED177" i="17"/>
  <c r="CN177"/>
  <c r="DI177"/>
  <c r="BS177"/>
  <c r="AW177"/>
  <c r="AB177"/>
  <c r="B173" i="28"/>
  <c r="AB173" s="1"/>
  <c r="ED173" i="17"/>
  <c r="CN173"/>
  <c r="DI173"/>
  <c r="BS173"/>
  <c r="AW173"/>
  <c r="AB173"/>
  <c r="B169" i="28"/>
  <c r="AB169" s="1"/>
  <c r="ED169" i="17"/>
  <c r="DI169"/>
  <c r="CN169"/>
  <c r="BS169"/>
  <c r="AW169"/>
  <c r="AB169"/>
  <c r="B165" i="28"/>
  <c r="AB165" s="1"/>
  <c r="ED165" i="17"/>
  <c r="CN165"/>
  <c r="DI165"/>
  <c r="BS165"/>
  <c r="AW165"/>
  <c r="AB165"/>
  <c r="B161" i="28"/>
  <c r="AB161" s="1"/>
  <c r="ED161" i="17"/>
  <c r="CN161"/>
  <c r="DI161"/>
  <c r="BS161"/>
  <c r="AW161"/>
  <c r="AB161"/>
  <c r="B157" i="28"/>
  <c r="AB157" s="1"/>
  <c r="ED157" i="17"/>
  <c r="CN157"/>
  <c r="DI157"/>
  <c r="BS157"/>
  <c r="AW157"/>
  <c r="AB157"/>
  <c r="B153" i="28"/>
  <c r="AB153" s="1"/>
  <c r="ED153" i="17"/>
  <c r="DI153"/>
  <c r="CN153"/>
  <c r="BS153"/>
  <c r="AW153"/>
  <c r="AB153"/>
  <c r="B149" i="28"/>
  <c r="AB149" s="1"/>
  <c r="ED149" i="17"/>
  <c r="CN149"/>
  <c r="DI149"/>
  <c r="BS149"/>
  <c r="AW149"/>
  <c r="AB149"/>
  <c r="B145" i="28"/>
  <c r="AB145" s="1"/>
  <c r="ED145" i="17"/>
  <c r="CN145"/>
  <c r="DI145"/>
  <c r="BS145"/>
  <c r="AW145"/>
  <c r="AB145"/>
  <c r="B141" i="28"/>
  <c r="AB141" s="1"/>
  <c r="ED141" i="17"/>
  <c r="CN141"/>
  <c r="DI141"/>
  <c r="BS141"/>
  <c r="AW141"/>
  <c r="AB141"/>
  <c r="B137" i="28"/>
  <c r="AB137" s="1"/>
  <c r="ED137" i="17"/>
  <c r="DI137"/>
  <c r="CN137"/>
  <c r="BS137"/>
  <c r="AW137"/>
  <c r="AB137"/>
  <c r="B133" i="28"/>
  <c r="AB133" s="1"/>
  <c r="ED133" i="17"/>
  <c r="CN133"/>
  <c r="DI133"/>
  <c r="BS133"/>
  <c r="AW133"/>
  <c r="AB133"/>
  <c r="B129" i="28"/>
  <c r="AB129" s="1"/>
  <c r="ED129" i="17"/>
  <c r="CN129"/>
  <c r="DI129"/>
  <c r="BS129"/>
  <c r="AW129"/>
  <c r="AB129"/>
  <c r="B125" i="28"/>
  <c r="AB125" s="1"/>
  <c r="ED125" i="17"/>
  <c r="CN125"/>
  <c r="DI125"/>
  <c r="BS125"/>
  <c r="AW125"/>
  <c r="AB125"/>
  <c r="B121" i="28"/>
  <c r="AB121" s="1"/>
  <c r="ED121" i="17"/>
  <c r="DI121"/>
  <c r="CN121"/>
  <c r="BS121"/>
  <c r="AW121"/>
  <c r="AB121"/>
  <c r="B117" i="28"/>
  <c r="AB117" s="1"/>
  <c r="ED117" i="17"/>
  <c r="CN117"/>
  <c r="DI117"/>
  <c r="BS117"/>
  <c r="AW117"/>
  <c r="AB117"/>
  <c r="B113" i="28"/>
  <c r="AB113" s="1"/>
  <c r="ED113" i="17"/>
  <c r="CN113"/>
  <c r="DI113"/>
  <c r="BS113"/>
  <c r="AW113"/>
  <c r="AB113"/>
  <c r="B109" i="28"/>
  <c r="AB109" s="1"/>
  <c r="ED109" i="17"/>
  <c r="CN109"/>
  <c r="DI109"/>
  <c r="BS109"/>
  <c r="AW109"/>
  <c r="AB109"/>
  <c r="B105" i="28"/>
  <c r="AB105" s="1"/>
  <c r="ED105" i="17"/>
  <c r="DI105"/>
  <c r="CN105"/>
  <c r="BS105"/>
  <c r="AW105"/>
  <c r="AB105"/>
  <c r="B101" i="28"/>
  <c r="AB101" s="1"/>
  <c r="ED101" i="17"/>
  <c r="CN101"/>
  <c r="DI101"/>
  <c r="BS101"/>
  <c r="AW101"/>
  <c r="AB101"/>
  <c r="B97" i="28"/>
  <c r="AB97" s="1"/>
  <c r="ED97" i="17"/>
  <c r="CN97"/>
  <c r="DI97"/>
  <c r="BS97"/>
  <c r="AW97"/>
  <c r="AB97"/>
  <c r="B93" i="28"/>
  <c r="AB93" s="1"/>
  <c r="ED93" i="17"/>
  <c r="CN93"/>
  <c r="DI93"/>
  <c r="BS93"/>
  <c r="AW93"/>
  <c r="AB93"/>
  <c r="B89" i="28"/>
  <c r="AB89" s="1"/>
  <c r="ED89" i="17"/>
  <c r="DI89"/>
  <c r="CN89"/>
  <c r="BS89"/>
  <c r="AW89"/>
  <c r="AB89"/>
  <c r="B85" i="28"/>
  <c r="AB85" s="1"/>
  <c r="ED85" i="17"/>
  <c r="CN85"/>
  <c r="DI85"/>
  <c r="BS85"/>
  <c r="AW85"/>
  <c r="AB85"/>
  <c r="B81" i="28"/>
  <c r="AB81" s="1"/>
  <c r="ED81" i="17"/>
  <c r="CN81"/>
  <c r="DI81"/>
  <c r="BS81"/>
  <c r="AW81"/>
  <c r="AB81"/>
  <c r="B77" i="28"/>
  <c r="AB77" s="1"/>
  <c r="ED77" i="17"/>
  <c r="CN77"/>
  <c r="DI77"/>
  <c r="BS77"/>
  <c r="AW77"/>
  <c r="AB77"/>
  <c r="B73" i="28"/>
  <c r="AB73" s="1"/>
  <c r="ED73" i="17"/>
  <c r="DI73"/>
  <c r="CN73"/>
  <c r="BS73"/>
  <c r="AW73"/>
  <c r="AB73"/>
  <c r="B69" i="28"/>
  <c r="AB69" s="1"/>
  <c r="ED69" i="17"/>
  <c r="CN69"/>
  <c r="DI69"/>
  <c r="BS69"/>
  <c r="AW69"/>
  <c r="AB69"/>
  <c r="B17" i="28"/>
  <c r="B13"/>
  <c r="B9"/>
  <c r="P7"/>
  <c r="T7" s="1"/>
  <c r="X7" s="1"/>
  <c r="B20"/>
  <c r="AB20" s="1"/>
  <c r="B65"/>
  <c r="ED65" i="17"/>
  <c r="CN65"/>
  <c r="BS65"/>
  <c r="DI65"/>
  <c r="AB65"/>
  <c r="AW65"/>
  <c r="B61" i="28"/>
  <c r="ED61" i="17"/>
  <c r="CN61"/>
  <c r="BS61"/>
  <c r="DI61"/>
  <c r="AB61"/>
  <c r="AW61"/>
  <c r="B57" i="28"/>
  <c r="ED57" i="17"/>
  <c r="CN57"/>
  <c r="BS57"/>
  <c r="DI57"/>
  <c r="AB57"/>
  <c r="AW57"/>
  <c r="B53" i="28"/>
  <c r="ED53" i="17"/>
  <c r="CN53"/>
  <c r="BS53"/>
  <c r="DI53"/>
  <c r="AB53"/>
  <c r="AW53"/>
  <c r="B49" i="28"/>
  <c r="ED49" i="17"/>
  <c r="CN49"/>
  <c r="BS49"/>
  <c r="DI49"/>
  <c r="AB49"/>
  <c r="AW49"/>
  <c r="B45" i="28"/>
  <c r="ED45" i="17"/>
  <c r="CN45"/>
  <c r="BS45"/>
  <c r="DI45"/>
  <c r="AB45"/>
  <c r="AW45"/>
  <c r="B41" i="28"/>
  <c r="ED41" i="17"/>
  <c r="CN41"/>
  <c r="BS41"/>
  <c r="DI41"/>
  <c r="AB41"/>
  <c r="AW41"/>
  <c r="B37" i="28"/>
  <c r="ED37" i="17"/>
  <c r="CN37"/>
  <c r="BS37"/>
  <c r="DI37"/>
  <c r="AB37"/>
  <c r="AW37"/>
  <c r="B33" i="28"/>
  <c r="ED33" i="17"/>
  <c r="CN33"/>
  <c r="BS33"/>
  <c r="DI33"/>
  <c r="AB33"/>
  <c r="AW33"/>
  <c r="B29" i="28"/>
  <c r="ED29" i="17"/>
  <c r="CN29"/>
  <c r="BS29"/>
  <c r="DI29"/>
  <c r="AB29"/>
  <c r="AW29"/>
  <c r="B25" i="28"/>
  <c r="ED25" i="17"/>
  <c r="CN25"/>
  <c r="BS25"/>
  <c r="DI25"/>
  <c r="AB25"/>
  <c r="AW25"/>
  <c r="B21" i="28"/>
  <c r="ED21" i="17"/>
  <c r="CN21"/>
  <c r="BS21"/>
  <c r="DI21"/>
  <c r="AB21"/>
  <c r="AW21"/>
  <c r="B62" i="28"/>
  <c r="ED62" i="17"/>
  <c r="CN62"/>
  <c r="BS62"/>
  <c r="DI62"/>
  <c r="AB62"/>
  <c r="AW62"/>
  <c r="B58" i="28"/>
  <c r="ED58" i="17"/>
  <c r="CN58"/>
  <c r="BS58"/>
  <c r="DI58"/>
  <c r="AB58"/>
  <c r="AW58"/>
  <c r="B54" i="28"/>
  <c r="ED54" i="17"/>
  <c r="CN54"/>
  <c r="BS54"/>
  <c r="DI54"/>
  <c r="AB54"/>
  <c r="AW54"/>
  <c r="B50" i="28"/>
  <c r="ED50" i="17"/>
  <c r="CN50"/>
  <c r="BS50"/>
  <c r="DI50"/>
  <c r="AB50"/>
  <c r="AW50"/>
  <c r="B46" i="28"/>
  <c r="ED46" i="17"/>
  <c r="CN46"/>
  <c r="BS46"/>
  <c r="DI46"/>
  <c r="AB46"/>
  <c r="AW46"/>
  <c r="B42" i="28"/>
  <c r="ED42" i="17"/>
  <c r="CN42"/>
  <c r="BS42"/>
  <c r="DI42"/>
  <c r="AB42"/>
  <c r="AW42"/>
  <c r="B38" i="28"/>
  <c r="ED38" i="17"/>
  <c r="CN38"/>
  <c r="BS38"/>
  <c r="DI38"/>
  <c r="AB38"/>
  <c r="AW38"/>
  <c r="B34" i="28"/>
  <c r="ED34" i="17"/>
  <c r="CN34"/>
  <c r="BS34"/>
  <c r="DI34"/>
  <c r="AB34"/>
  <c r="AW34"/>
  <c r="B30" i="28"/>
  <c r="ED30" i="17"/>
  <c r="CN30"/>
  <c r="BS30"/>
  <c r="DI30"/>
  <c r="AB30"/>
  <c r="AW30"/>
  <c r="B26" i="28"/>
  <c r="ED26" i="17"/>
  <c r="CN26"/>
  <c r="BS26"/>
  <c r="DI26"/>
  <c r="AB26"/>
  <c r="AW26"/>
  <c r="B22" i="28"/>
  <c r="ED22" i="17"/>
  <c r="CN22"/>
  <c r="BS22"/>
  <c r="DI22"/>
  <c r="AB22"/>
  <c r="AW22"/>
  <c r="B63" i="28"/>
  <c r="BS63" i="17"/>
  <c r="DI63"/>
  <c r="ED63"/>
  <c r="CN63"/>
  <c r="AB63"/>
  <c r="AW63"/>
  <c r="B59" i="28"/>
  <c r="BS59" i="17"/>
  <c r="DI59"/>
  <c r="ED59"/>
  <c r="CN59"/>
  <c r="AB59"/>
  <c r="AW59"/>
  <c r="B55" i="28"/>
  <c r="BS55" i="17"/>
  <c r="DI55"/>
  <c r="ED55"/>
  <c r="CN55"/>
  <c r="AB55"/>
  <c r="AW55"/>
  <c r="B51" i="28"/>
  <c r="BS51" i="17"/>
  <c r="DI51"/>
  <c r="ED51"/>
  <c r="CN51"/>
  <c r="AB51"/>
  <c r="AW51"/>
  <c r="B47" i="28"/>
  <c r="BS47" i="17"/>
  <c r="DI47"/>
  <c r="ED47"/>
  <c r="CN47"/>
  <c r="AB47"/>
  <c r="AW47"/>
  <c r="B43" i="28"/>
  <c r="BS43" i="17"/>
  <c r="DI43"/>
  <c r="ED43"/>
  <c r="CN43"/>
  <c r="AB43"/>
  <c r="AW43"/>
  <c r="B39" i="28"/>
  <c r="BS39" i="17"/>
  <c r="DI39"/>
  <c r="ED39"/>
  <c r="CN39"/>
  <c r="AB39"/>
  <c r="AW39"/>
  <c r="B35" i="28"/>
  <c r="BS35" i="17"/>
  <c r="DI35"/>
  <c r="ED35"/>
  <c r="CN35"/>
  <c r="AB35"/>
  <c r="AW35"/>
  <c r="B31" i="28"/>
  <c r="BS31" i="17"/>
  <c r="DI31"/>
  <c r="ED31"/>
  <c r="CN31"/>
  <c r="AB31"/>
  <c r="AW31"/>
  <c r="B27" i="28"/>
  <c r="BS27" i="17"/>
  <c r="DI27"/>
  <c r="ED27"/>
  <c r="CN27"/>
  <c r="AB27"/>
  <c r="AW27"/>
  <c r="B23" i="28"/>
  <c r="BS23" i="17"/>
  <c r="DI23"/>
  <c r="ED23"/>
  <c r="CN23"/>
  <c r="AB23"/>
  <c r="AW23"/>
  <c r="B64" i="28"/>
  <c r="DI64" i="17"/>
  <c r="ED64"/>
  <c r="CN64"/>
  <c r="BS64"/>
  <c r="AW64"/>
  <c r="AB64"/>
  <c r="B60" i="28"/>
  <c r="DI60" i="17"/>
  <c r="ED60"/>
  <c r="CN60"/>
  <c r="BS60"/>
  <c r="AW60"/>
  <c r="AB60"/>
  <c r="B56" i="28"/>
  <c r="DI56" i="17"/>
  <c r="ED56"/>
  <c r="CN56"/>
  <c r="BS56"/>
  <c r="AW56"/>
  <c r="AB56"/>
  <c r="B52" i="28"/>
  <c r="DI52" i="17"/>
  <c r="ED52"/>
  <c r="CN52"/>
  <c r="BS52"/>
  <c r="AW52"/>
  <c r="AB52"/>
  <c r="B48" i="28"/>
  <c r="DI48" i="17"/>
  <c r="ED48"/>
  <c r="CN48"/>
  <c r="BS48"/>
  <c r="AW48"/>
  <c r="AB48"/>
  <c r="B44" i="28"/>
  <c r="DI44" i="17"/>
  <c r="ED44"/>
  <c r="CN44"/>
  <c r="BS44"/>
  <c r="AW44"/>
  <c r="AB44"/>
  <c r="B40" i="28"/>
  <c r="DI40" i="17"/>
  <c r="ED40"/>
  <c r="CN40"/>
  <c r="BS40"/>
  <c r="AW40"/>
  <c r="AB40"/>
  <c r="B36" i="28"/>
  <c r="DI36" i="17"/>
  <c r="ED36"/>
  <c r="CN36"/>
  <c r="BS36"/>
  <c r="AW36"/>
  <c r="AB36"/>
  <c r="B32" i="28"/>
  <c r="DI32" i="17"/>
  <c r="ED32"/>
  <c r="CN32"/>
  <c r="BS32"/>
  <c r="AW32"/>
  <c r="AB32"/>
  <c r="B28" i="28"/>
  <c r="DI28" i="17"/>
  <c r="ED28"/>
  <c r="CN28"/>
  <c r="BS28"/>
  <c r="AW28"/>
  <c r="AB28"/>
  <c r="B24" i="28"/>
  <c r="DI24" i="17"/>
  <c r="ED24"/>
  <c r="CN24"/>
  <c r="BS24"/>
  <c r="AW24"/>
  <c r="AB24"/>
  <c r="E205"/>
  <c r="D205" i="28" s="1"/>
  <c r="J205" i="17"/>
  <c r="I205" i="28" s="1"/>
  <c r="F205" i="17"/>
  <c r="C205" i="28" s="1"/>
  <c r="K205" i="17"/>
  <c r="H205" i="28" s="1"/>
  <c r="I205" i="17"/>
  <c r="G205" i="28" s="1"/>
  <c r="C205" i="17"/>
  <c r="D205"/>
  <c r="G205"/>
  <c r="E205" i="28" s="1"/>
  <c r="H205" i="17"/>
  <c r="F205" i="28" s="1"/>
  <c r="E201" i="17"/>
  <c r="D201" i="28" s="1"/>
  <c r="J201" i="17"/>
  <c r="I201" i="28" s="1"/>
  <c r="K201" i="17"/>
  <c r="H201" i="28" s="1"/>
  <c r="C201" i="17"/>
  <c r="D201"/>
  <c r="I201"/>
  <c r="G201" i="28" s="1"/>
  <c r="F201" i="17"/>
  <c r="C201" i="28" s="1"/>
  <c r="G201" i="17"/>
  <c r="E201" i="28" s="1"/>
  <c r="H201" i="17"/>
  <c r="F201" i="28" s="1"/>
  <c r="E197" i="17"/>
  <c r="D197" i="28" s="1"/>
  <c r="J197" i="17"/>
  <c r="I197" i="28" s="1"/>
  <c r="F197" i="17"/>
  <c r="C197" i="28" s="1"/>
  <c r="K197" i="17"/>
  <c r="H197" i="28" s="1"/>
  <c r="I197" i="17"/>
  <c r="G197" i="28" s="1"/>
  <c r="C197" i="17"/>
  <c r="D197"/>
  <c r="G197"/>
  <c r="E197" i="28" s="1"/>
  <c r="H197" i="17"/>
  <c r="F197" i="28" s="1"/>
  <c r="E193" i="17"/>
  <c r="D193" i="28" s="1"/>
  <c r="J193" i="17"/>
  <c r="I193" i="28" s="1"/>
  <c r="F193" i="17"/>
  <c r="C193" i="28" s="1"/>
  <c r="K193" i="17"/>
  <c r="H193" i="28" s="1"/>
  <c r="C193" i="17"/>
  <c r="D193"/>
  <c r="I193"/>
  <c r="G193" i="28" s="1"/>
  <c r="G193" i="17"/>
  <c r="E193" i="28" s="1"/>
  <c r="H193" i="17"/>
  <c r="F193" i="28" s="1"/>
  <c r="E189" i="17"/>
  <c r="D189" i="28" s="1"/>
  <c r="J189" i="17"/>
  <c r="I189" i="28" s="1"/>
  <c r="F189" i="17"/>
  <c r="C189" i="28" s="1"/>
  <c r="K189" i="17"/>
  <c r="H189" i="28" s="1"/>
  <c r="I189" i="17"/>
  <c r="G189" i="28" s="1"/>
  <c r="C189" i="17"/>
  <c r="D189"/>
  <c r="G189"/>
  <c r="E189" i="28" s="1"/>
  <c r="H189" i="17"/>
  <c r="F189" i="28" s="1"/>
  <c r="E185" i="17"/>
  <c r="D185" i="28" s="1"/>
  <c r="J185" i="17"/>
  <c r="I185" i="28" s="1"/>
  <c r="F185" i="17"/>
  <c r="C185" i="28" s="1"/>
  <c r="K185" i="17"/>
  <c r="H185" i="28" s="1"/>
  <c r="C185" i="17"/>
  <c r="D185"/>
  <c r="I185"/>
  <c r="G185" i="28" s="1"/>
  <c r="G185" i="17"/>
  <c r="E185" i="28" s="1"/>
  <c r="H185" i="17"/>
  <c r="F185" i="28" s="1"/>
  <c r="E181" i="17"/>
  <c r="D181" i="28" s="1"/>
  <c r="J181" i="17"/>
  <c r="I181" i="28" s="1"/>
  <c r="F181" i="17"/>
  <c r="C181" i="28" s="1"/>
  <c r="K181" i="17"/>
  <c r="H181" i="28" s="1"/>
  <c r="I181" i="17"/>
  <c r="G181" i="28" s="1"/>
  <c r="C181" i="17"/>
  <c r="D181"/>
  <c r="G181"/>
  <c r="E181" i="28" s="1"/>
  <c r="H181" i="17"/>
  <c r="F181" i="28" s="1"/>
  <c r="E177" i="17"/>
  <c r="D177" i="28" s="1"/>
  <c r="J177" i="17"/>
  <c r="I177" i="28" s="1"/>
  <c r="F177" i="17"/>
  <c r="C177" i="28" s="1"/>
  <c r="K177" i="17"/>
  <c r="H177" i="28" s="1"/>
  <c r="C177" i="17"/>
  <c r="D177"/>
  <c r="I177"/>
  <c r="G177" i="28" s="1"/>
  <c r="G177" i="17"/>
  <c r="E177" i="28" s="1"/>
  <c r="H177" i="17"/>
  <c r="F177" i="28" s="1"/>
  <c r="E173" i="17"/>
  <c r="D173" i="28" s="1"/>
  <c r="J173" i="17"/>
  <c r="I173" i="28" s="1"/>
  <c r="F173" i="17"/>
  <c r="C173" i="28" s="1"/>
  <c r="K173" i="17"/>
  <c r="H173" i="28" s="1"/>
  <c r="I173" i="17"/>
  <c r="G173" i="28" s="1"/>
  <c r="C173" i="17"/>
  <c r="D173"/>
  <c r="G173"/>
  <c r="E173" i="28" s="1"/>
  <c r="H173" i="17"/>
  <c r="F173" i="28" s="1"/>
  <c r="E169" i="17"/>
  <c r="D169" i="28" s="1"/>
  <c r="J169" i="17"/>
  <c r="I169" i="28" s="1"/>
  <c r="F169" i="17"/>
  <c r="C169" i="28" s="1"/>
  <c r="K169" i="17"/>
  <c r="H169" i="28" s="1"/>
  <c r="C169" i="17"/>
  <c r="D169"/>
  <c r="I169"/>
  <c r="G169" i="28" s="1"/>
  <c r="G169" i="17"/>
  <c r="E169" i="28" s="1"/>
  <c r="H169" i="17"/>
  <c r="F169" i="28" s="1"/>
  <c r="E165" i="17"/>
  <c r="D165" i="28" s="1"/>
  <c r="J165" i="17"/>
  <c r="I165" i="28" s="1"/>
  <c r="F165" i="17"/>
  <c r="C165" i="28" s="1"/>
  <c r="K165" i="17"/>
  <c r="H165" i="28" s="1"/>
  <c r="I165" i="17"/>
  <c r="G165" i="28" s="1"/>
  <c r="C165" i="17"/>
  <c r="D165"/>
  <c r="G165"/>
  <c r="E165" i="28" s="1"/>
  <c r="H165" i="17"/>
  <c r="F165" i="28" s="1"/>
  <c r="E161" i="17"/>
  <c r="D161" i="28" s="1"/>
  <c r="J161" i="17"/>
  <c r="I161" i="28" s="1"/>
  <c r="F161" i="17"/>
  <c r="C161" i="28" s="1"/>
  <c r="K161" i="17"/>
  <c r="H161" i="28" s="1"/>
  <c r="C161" i="17"/>
  <c r="D161"/>
  <c r="I161"/>
  <c r="G161" i="28" s="1"/>
  <c r="G161" i="17"/>
  <c r="E161" i="28" s="1"/>
  <c r="H161" i="17"/>
  <c r="F161" i="28" s="1"/>
  <c r="E157" i="17"/>
  <c r="D157" i="28" s="1"/>
  <c r="J157" i="17"/>
  <c r="I157" i="28" s="1"/>
  <c r="F157" i="17"/>
  <c r="C157" i="28" s="1"/>
  <c r="K157" i="17"/>
  <c r="H157" i="28" s="1"/>
  <c r="I157" i="17"/>
  <c r="G157" i="28" s="1"/>
  <c r="C157" i="17"/>
  <c r="D157"/>
  <c r="G157"/>
  <c r="E157" i="28" s="1"/>
  <c r="H157" i="17"/>
  <c r="F157" i="28" s="1"/>
  <c r="E153" i="17"/>
  <c r="D153" i="28" s="1"/>
  <c r="J153" i="17"/>
  <c r="I153" i="28" s="1"/>
  <c r="F153" i="17"/>
  <c r="C153" i="28" s="1"/>
  <c r="K153" i="17"/>
  <c r="H153" i="28" s="1"/>
  <c r="C153" i="17"/>
  <c r="D153"/>
  <c r="I153"/>
  <c r="G153" i="28" s="1"/>
  <c r="G153" i="17"/>
  <c r="E153" i="28" s="1"/>
  <c r="H153" i="17"/>
  <c r="F153" i="28" s="1"/>
  <c r="E149" i="17"/>
  <c r="D149" i="28" s="1"/>
  <c r="J149" i="17"/>
  <c r="I149" i="28" s="1"/>
  <c r="F149" i="17"/>
  <c r="C149" i="28" s="1"/>
  <c r="K149" i="17"/>
  <c r="H149" i="28" s="1"/>
  <c r="I149" i="17"/>
  <c r="G149" i="28" s="1"/>
  <c r="C149" i="17"/>
  <c r="D149"/>
  <c r="G149"/>
  <c r="E149" i="28" s="1"/>
  <c r="H149" i="17"/>
  <c r="F149" i="28" s="1"/>
  <c r="E145" i="17"/>
  <c r="D145" i="28" s="1"/>
  <c r="J145" i="17"/>
  <c r="I145" i="28" s="1"/>
  <c r="F145" i="17"/>
  <c r="C145" i="28" s="1"/>
  <c r="K145" i="17"/>
  <c r="H145" i="28" s="1"/>
  <c r="C145" i="17"/>
  <c r="D145"/>
  <c r="I145"/>
  <c r="G145" i="28" s="1"/>
  <c r="G145" i="17"/>
  <c r="E145" i="28" s="1"/>
  <c r="H145" i="17"/>
  <c r="F145" i="28" s="1"/>
  <c r="E141" i="17"/>
  <c r="D141" i="28" s="1"/>
  <c r="J141" i="17"/>
  <c r="I141" i="28" s="1"/>
  <c r="F141" i="17"/>
  <c r="C141" i="28" s="1"/>
  <c r="K141" i="17"/>
  <c r="H141" i="28" s="1"/>
  <c r="I141" i="17"/>
  <c r="G141" i="28" s="1"/>
  <c r="C141" i="17"/>
  <c r="D141"/>
  <c r="G141"/>
  <c r="E141" i="28" s="1"/>
  <c r="H141" i="17"/>
  <c r="F141" i="28" s="1"/>
  <c r="E137" i="17"/>
  <c r="D137" i="28" s="1"/>
  <c r="J137" i="17"/>
  <c r="I137" i="28" s="1"/>
  <c r="F137" i="17"/>
  <c r="C137" i="28" s="1"/>
  <c r="K137" i="17"/>
  <c r="H137" i="28" s="1"/>
  <c r="C137" i="17"/>
  <c r="D137"/>
  <c r="I137"/>
  <c r="G137" i="28" s="1"/>
  <c r="G137" i="17"/>
  <c r="E137" i="28" s="1"/>
  <c r="H137" i="17"/>
  <c r="F137" i="28" s="1"/>
  <c r="E133" i="17"/>
  <c r="D133" i="28" s="1"/>
  <c r="J133" i="17"/>
  <c r="I133" i="28" s="1"/>
  <c r="F133" i="17"/>
  <c r="C133" i="28" s="1"/>
  <c r="K133" i="17"/>
  <c r="H133" i="28" s="1"/>
  <c r="I133" i="17"/>
  <c r="G133" i="28" s="1"/>
  <c r="C133" i="17"/>
  <c r="D133"/>
  <c r="G133"/>
  <c r="E133" i="28" s="1"/>
  <c r="H133" i="17"/>
  <c r="F133" i="28" s="1"/>
  <c r="E129" i="17"/>
  <c r="D129" i="28" s="1"/>
  <c r="J129" i="17"/>
  <c r="I129" i="28" s="1"/>
  <c r="F129" i="17"/>
  <c r="C129" i="28" s="1"/>
  <c r="K129" i="17"/>
  <c r="H129" i="28" s="1"/>
  <c r="C129" i="17"/>
  <c r="D129"/>
  <c r="I129"/>
  <c r="G129" i="28" s="1"/>
  <c r="G129" i="17"/>
  <c r="E129" i="28" s="1"/>
  <c r="H129" i="17"/>
  <c r="F129" i="28" s="1"/>
  <c r="E125" i="17"/>
  <c r="D125" i="28" s="1"/>
  <c r="J125" i="17"/>
  <c r="I125" i="28" s="1"/>
  <c r="F125" i="17"/>
  <c r="C125" i="28" s="1"/>
  <c r="K125" i="17"/>
  <c r="H125" i="28" s="1"/>
  <c r="I125" i="17"/>
  <c r="G125" i="28" s="1"/>
  <c r="C125" i="17"/>
  <c r="D125"/>
  <c r="G125"/>
  <c r="E125" i="28" s="1"/>
  <c r="H125" i="17"/>
  <c r="F125" i="28" s="1"/>
  <c r="E121" i="17"/>
  <c r="D121" i="28" s="1"/>
  <c r="J121" i="17"/>
  <c r="I121" i="28" s="1"/>
  <c r="F121" i="17"/>
  <c r="C121" i="28" s="1"/>
  <c r="K121" i="17"/>
  <c r="H121" i="28" s="1"/>
  <c r="C121" i="17"/>
  <c r="D121"/>
  <c r="I121"/>
  <c r="G121" i="28" s="1"/>
  <c r="G121" i="17"/>
  <c r="E121" i="28" s="1"/>
  <c r="H121" i="17"/>
  <c r="F121" i="28" s="1"/>
  <c r="E117" i="17"/>
  <c r="D117" i="28" s="1"/>
  <c r="J117" i="17"/>
  <c r="I117" i="28" s="1"/>
  <c r="F117" i="17"/>
  <c r="C117" i="28" s="1"/>
  <c r="K117" i="17"/>
  <c r="H117" i="28" s="1"/>
  <c r="I117" i="17"/>
  <c r="G117" i="28" s="1"/>
  <c r="C117" i="17"/>
  <c r="D117"/>
  <c r="G117"/>
  <c r="E117" i="28" s="1"/>
  <c r="H117" i="17"/>
  <c r="F117" i="28" s="1"/>
  <c r="E113" i="17"/>
  <c r="D113" i="28" s="1"/>
  <c r="J113" i="17"/>
  <c r="I113" i="28" s="1"/>
  <c r="F113" i="17"/>
  <c r="C113" i="28" s="1"/>
  <c r="K113" i="17"/>
  <c r="H113" i="28" s="1"/>
  <c r="C113" i="17"/>
  <c r="D113"/>
  <c r="I113"/>
  <c r="G113" i="28" s="1"/>
  <c r="G113" i="17"/>
  <c r="E113" i="28" s="1"/>
  <c r="H113" i="17"/>
  <c r="F113" i="28" s="1"/>
  <c r="J109" i="17"/>
  <c r="I109" i="28" s="1"/>
  <c r="G109" i="17"/>
  <c r="E109" i="28" s="1"/>
  <c r="C109" i="17"/>
  <c r="F109"/>
  <c r="C109" i="28" s="1"/>
  <c r="H109" i="17"/>
  <c r="F109" i="28" s="1"/>
  <c r="I109" i="17"/>
  <c r="G109" i="28" s="1"/>
  <c r="E109" i="17"/>
  <c r="D109" i="28" s="1"/>
  <c r="K109" i="17"/>
  <c r="H109" i="28" s="1"/>
  <c r="D109" i="17"/>
  <c r="J105"/>
  <c r="I105" i="28" s="1"/>
  <c r="C105" i="17"/>
  <c r="F105"/>
  <c r="C105" i="28" s="1"/>
  <c r="H105" i="17"/>
  <c r="F105" i="28" s="1"/>
  <c r="I105" i="17"/>
  <c r="G105" i="28" s="1"/>
  <c r="D105" i="17"/>
  <c r="E105"/>
  <c r="D105" i="28" s="1"/>
  <c r="K105" i="17"/>
  <c r="H105" i="28" s="1"/>
  <c r="G105" i="17"/>
  <c r="E105" i="28" s="1"/>
  <c r="J101" i="17"/>
  <c r="I101" i="28" s="1"/>
  <c r="I101" i="17"/>
  <c r="G101" i="28" s="1"/>
  <c r="E101" i="17"/>
  <c r="D101" i="28" s="1"/>
  <c r="K101" i="17"/>
  <c r="H101" i="28" s="1"/>
  <c r="G101" i="17"/>
  <c r="E101" i="28" s="1"/>
  <c r="C101" i="17"/>
  <c r="D101"/>
  <c r="F101"/>
  <c r="C101" i="28" s="1"/>
  <c r="H101" i="17"/>
  <c r="F101" i="28" s="1"/>
  <c r="J97" i="17"/>
  <c r="I97" i="28" s="1"/>
  <c r="E97" i="17"/>
  <c r="D97" i="28" s="1"/>
  <c r="K97" i="17"/>
  <c r="H97" i="28" s="1"/>
  <c r="G97" i="17"/>
  <c r="E97" i="28" s="1"/>
  <c r="D97" i="17"/>
  <c r="C97"/>
  <c r="F97"/>
  <c r="C97" i="28" s="1"/>
  <c r="H97" i="17"/>
  <c r="F97" i="28" s="1"/>
  <c r="I97" i="17"/>
  <c r="G97" i="28" s="1"/>
  <c r="J93" i="17"/>
  <c r="I93" i="28" s="1"/>
  <c r="G93" i="17"/>
  <c r="E93" i="28" s="1"/>
  <c r="C93" i="17"/>
  <c r="F93"/>
  <c r="C93" i="28" s="1"/>
  <c r="H93" i="17"/>
  <c r="F93" i="28" s="1"/>
  <c r="I93" i="17"/>
  <c r="G93" i="28" s="1"/>
  <c r="E93" i="17"/>
  <c r="D93" i="28" s="1"/>
  <c r="K93" i="17"/>
  <c r="H93" i="28" s="1"/>
  <c r="D93" i="17"/>
  <c r="J89"/>
  <c r="I89" i="28" s="1"/>
  <c r="C89" i="17"/>
  <c r="F89"/>
  <c r="C89" i="28" s="1"/>
  <c r="H89" i="17"/>
  <c r="F89" i="28" s="1"/>
  <c r="I89" i="17"/>
  <c r="G89" i="28" s="1"/>
  <c r="D89" i="17"/>
  <c r="E89"/>
  <c r="D89" i="28" s="1"/>
  <c r="K89" i="17"/>
  <c r="H89" i="28" s="1"/>
  <c r="G89" i="17"/>
  <c r="E89" i="28" s="1"/>
  <c r="J85" i="17"/>
  <c r="I85" i="28" s="1"/>
  <c r="I85" i="17"/>
  <c r="G85" i="28" s="1"/>
  <c r="E85" i="17"/>
  <c r="D85" i="28" s="1"/>
  <c r="K85" i="17"/>
  <c r="H85" i="28" s="1"/>
  <c r="G85" i="17"/>
  <c r="E85" i="28" s="1"/>
  <c r="C85" i="17"/>
  <c r="D85"/>
  <c r="F85"/>
  <c r="C85" i="28" s="1"/>
  <c r="H85" i="17"/>
  <c r="F85" i="28" s="1"/>
  <c r="J81" i="17"/>
  <c r="I81" i="28" s="1"/>
  <c r="E81" i="17"/>
  <c r="D81" i="28" s="1"/>
  <c r="K81" i="17"/>
  <c r="H81" i="28" s="1"/>
  <c r="G81" i="17"/>
  <c r="E81" i="28" s="1"/>
  <c r="D81" i="17"/>
  <c r="C81"/>
  <c r="F81"/>
  <c r="C81" i="28" s="1"/>
  <c r="H81" i="17"/>
  <c r="F81" i="28" s="1"/>
  <c r="I81" i="17"/>
  <c r="G81" i="28" s="1"/>
  <c r="J77" i="17"/>
  <c r="I77" i="28" s="1"/>
  <c r="G77" i="17"/>
  <c r="E77" i="28" s="1"/>
  <c r="C77" i="17"/>
  <c r="F77"/>
  <c r="C77" i="28" s="1"/>
  <c r="H77" i="17"/>
  <c r="F77" i="28" s="1"/>
  <c r="I77" i="17"/>
  <c r="G77" i="28" s="1"/>
  <c r="E77" i="17"/>
  <c r="D77" i="28" s="1"/>
  <c r="K77" i="17"/>
  <c r="H77" i="28" s="1"/>
  <c r="D77" i="17"/>
  <c r="J73"/>
  <c r="I73" i="28" s="1"/>
  <c r="C73" i="17"/>
  <c r="F73"/>
  <c r="C73" i="28" s="1"/>
  <c r="H73" i="17"/>
  <c r="F73" i="28" s="1"/>
  <c r="I73" i="17"/>
  <c r="G73" i="28" s="1"/>
  <c r="D73" i="17"/>
  <c r="E73"/>
  <c r="D73" i="28" s="1"/>
  <c r="K73" i="17"/>
  <c r="H73" i="28" s="1"/>
  <c r="G73" i="17"/>
  <c r="E73" i="28" s="1"/>
  <c r="J69" i="17"/>
  <c r="I69" i="28" s="1"/>
  <c r="I69" i="17"/>
  <c r="G69" i="28" s="1"/>
  <c r="E69" i="17"/>
  <c r="D69" i="28" s="1"/>
  <c r="K69" i="17"/>
  <c r="H69" i="28" s="1"/>
  <c r="G69" i="17"/>
  <c r="E69" i="28" s="1"/>
  <c r="C69" i="17"/>
  <c r="D69"/>
  <c r="F69"/>
  <c r="C69" i="28" s="1"/>
  <c r="H69" i="17"/>
  <c r="F69" i="28" s="1"/>
  <c r="J65" i="17"/>
  <c r="I65" i="28" s="1"/>
  <c r="E65" i="17"/>
  <c r="D65" i="28" s="1"/>
  <c r="K65" i="17"/>
  <c r="H65" i="28" s="1"/>
  <c r="G65" i="17"/>
  <c r="E65" i="28" s="1"/>
  <c r="D65" i="17"/>
  <c r="C65"/>
  <c r="F65"/>
  <c r="C65" i="28" s="1"/>
  <c r="H65" i="17"/>
  <c r="F65" i="28" s="1"/>
  <c r="I65" i="17"/>
  <c r="G65" i="28" s="1"/>
  <c r="J61" i="17"/>
  <c r="I61" i="28" s="1"/>
  <c r="G61" i="17"/>
  <c r="E61" i="28" s="1"/>
  <c r="C61" i="17"/>
  <c r="F61"/>
  <c r="C61" i="28" s="1"/>
  <c r="H61" i="17"/>
  <c r="F61" i="28" s="1"/>
  <c r="I61" i="17"/>
  <c r="G61" i="28" s="1"/>
  <c r="E61" i="17"/>
  <c r="D61" i="28" s="1"/>
  <c r="K61" i="17"/>
  <c r="H61" i="28" s="1"/>
  <c r="D61" i="17"/>
  <c r="J57"/>
  <c r="I57" i="28" s="1"/>
  <c r="C57" i="17"/>
  <c r="F57"/>
  <c r="C57" i="28" s="1"/>
  <c r="H57" i="17"/>
  <c r="F57" i="28" s="1"/>
  <c r="I57" i="17"/>
  <c r="G57" i="28" s="1"/>
  <c r="D57" i="17"/>
  <c r="E57"/>
  <c r="D57" i="28" s="1"/>
  <c r="K57" i="17"/>
  <c r="H57" i="28" s="1"/>
  <c r="G57" i="17"/>
  <c r="E57" i="28" s="1"/>
  <c r="J53" i="17"/>
  <c r="I53" i="28" s="1"/>
  <c r="I53" i="17"/>
  <c r="G53" i="28" s="1"/>
  <c r="E53" i="17"/>
  <c r="D53" i="28" s="1"/>
  <c r="K53" i="17"/>
  <c r="H53" i="28" s="1"/>
  <c r="G53" i="17"/>
  <c r="E53" i="28" s="1"/>
  <c r="C53" i="17"/>
  <c r="D53"/>
  <c r="F53"/>
  <c r="C53" i="28" s="1"/>
  <c r="H53" i="17"/>
  <c r="F53" i="28" s="1"/>
  <c r="J49" i="17"/>
  <c r="I49" i="28" s="1"/>
  <c r="E49" i="17"/>
  <c r="D49" i="28" s="1"/>
  <c r="K49" i="17"/>
  <c r="H49" i="28" s="1"/>
  <c r="G49" i="17"/>
  <c r="E49" i="28" s="1"/>
  <c r="D49" i="17"/>
  <c r="C49"/>
  <c r="F49"/>
  <c r="C49" i="28" s="1"/>
  <c r="H49" i="17"/>
  <c r="F49" i="28" s="1"/>
  <c r="I49" i="17"/>
  <c r="G49" i="28" s="1"/>
  <c r="J45" i="17"/>
  <c r="I45" i="28" s="1"/>
  <c r="G45" i="17"/>
  <c r="E45" i="28" s="1"/>
  <c r="C45" i="17"/>
  <c r="F45"/>
  <c r="C45" i="28" s="1"/>
  <c r="H45" i="17"/>
  <c r="F45" i="28" s="1"/>
  <c r="I45" i="17"/>
  <c r="G45" i="28" s="1"/>
  <c r="E45" i="17"/>
  <c r="D45" i="28" s="1"/>
  <c r="K45" i="17"/>
  <c r="H45" i="28" s="1"/>
  <c r="D45" i="17"/>
  <c r="J41"/>
  <c r="I41" i="28" s="1"/>
  <c r="C41" i="17"/>
  <c r="F41"/>
  <c r="C41" i="28" s="1"/>
  <c r="H41" i="17"/>
  <c r="F41" i="28" s="1"/>
  <c r="I41" i="17"/>
  <c r="G41" i="28" s="1"/>
  <c r="D41" i="17"/>
  <c r="E41"/>
  <c r="D41" i="28" s="1"/>
  <c r="K41" i="17"/>
  <c r="H41" i="28" s="1"/>
  <c r="G41" i="17"/>
  <c r="E41" i="28" s="1"/>
  <c r="J37" i="17"/>
  <c r="I37" i="28" s="1"/>
  <c r="I37" i="17"/>
  <c r="G37" i="28" s="1"/>
  <c r="E37" i="17"/>
  <c r="D37" i="28" s="1"/>
  <c r="K37" i="17"/>
  <c r="H37" i="28" s="1"/>
  <c r="G37" i="17"/>
  <c r="E37" i="28" s="1"/>
  <c r="C37" i="17"/>
  <c r="D37"/>
  <c r="F37"/>
  <c r="C37" i="28" s="1"/>
  <c r="H37" i="17"/>
  <c r="F37" i="28" s="1"/>
  <c r="J33" i="17"/>
  <c r="I33" i="28" s="1"/>
  <c r="E33" i="17"/>
  <c r="D33" i="28" s="1"/>
  <c r="K33" i="17"/>
  <c r="H33" i="28" s="1"/>
  <c r="G33" i="17"/>
  <c r="E33" i="28" s="1"/>
  <c r="D33" i="17"/>
  <c r="C33"/>
  <c r="F33"/>
  <c r="C33" i="28" s="1"/>
  <c r="H33" i="17"/>
  <c r="F33" i="28" s="1"/>
  <c r="I33" i="17"/>
  <c r="G33" i="28" s="1"/>
  <c r="J29" i="17"/>
  <c r="I29" i="28" s="1"/>
  <c r="G29" i="17"/>
  <c r="E29" i="28" s="1"/>
  <c r="C29" i="17"/>
  <c r="F29"/>
  <c r="C29" i="28" s="1"/>
  <c r="H29" i="17"/>
  <c r="F29" i="28" s="1"/>
  <c r="I29" i="17"/>
  <c r="G29" i="28" s="1"/>
  <c r="E29" i="17"/>
  <c r="D29" i="28" s="1"/>
  <c r="K29" i="17"/>
  <c r="H29" i="28" s="1"/>
  <c r="D29" i="17"/>
  <c r="J25"/>
  <c r="I25" i="28" s="1"/>
  <c r="C25" i="17"/>
  <c r="F25"/>
  <c r="C25" i="28" s="1"/>
  <c r="H25" i="17"/>
  <c r="F25" i="28" s="1"/>
  <c r="I25" i="17"/>
  <c r="G25" i="28" s="1"/>
  <c r="D25" i="17"/>
  <c r="E25"/>
  <c r="D25" i="28" s="1"/>
  <c r="K25" i="17"/>
  <c r="H25" i="28" s="1"/>
  <c r="G25" i="17"/>
  <c r="E25" i="28" s="1"/>
  <c r="D21" i="17"/>
  <c r="K21"/>
  <c r="H21" i="28" s="1"/>
  <c r="I21" i="17"/>
  <c r="G21" i="28" s="1"/>
  <c r="G21" i="17"/>
  <c r="E21" i="28" s="1"/>
  <c r="E21" i="17"/>
  <c r="D21" i="28" s="1"/>
  <c r="C21" i="17"/>
  <c r="J21"/>
  <c r="I21" i="28" s="1"/>
  <c r="H21" i="17"/>
  <c r="F21" i="28" s="1"/>
  <c r="F21" i="17"/>
  <c r="C21" i="28" s="1"/>
  <c r="E17" i="17"/>
  <c r="D17" i="28" s="1"/>
  <c r="C17" i="17"/>
  <c r="J17"/>
  <c r="I17" i="28" s="1"/>
  <c r="H17" i="17"/>
  <c r="F17" i="28" s="1"/>
  <c r="F17" i="17"/>
  <c r="C17" i="28" s="1"/>
  <c r="D17" i="17"/>
  <c r="K17"/>
  <c r="H17" i="28" s="1"/>
  <c r="I17" i="17"/>
  <c r="G17" i="28" s="1"/>
  <c r="G17" i="17"/>
  <c r="E17" i="28" s="1"/>
  <c r="E13" i="17"/>
  <c r="D13" i="28" s="1"/>
  <c r="J13" i="17"/>
  <c r="I13" i="28" s="1"/>
  <c r="F13" i="17"/>
  <c r="C13" i="28" s="1"/>
  <c r="K13" i="17"/>
  <c r="H13" i="28" s="1"/>
  <c r="D13" i="17"/>
  <c r="H13"/>
  <c r="F13" i="28" s="1"/>
  <c r="C13" i="17"/>
  <c r="I13"/>
  <c r="G13" i="28" s="1"/>
  <c r="G13" i="17"/>
  <c r="E13" i="28" s="1"/>
  <c r="E9" i="17"/>
  <c r="D9" i="28" s="1"/>
  <c r="J9" i="17"/>
  <c r="I9" i="28" s="1"/>
  <c r="F9" i="17"/>
  <c r="C9" i="28" s="1"/>
  <c r="C9" i="17"/>
  <c r="D9"/>
  <c r="I9"/>
  <c r="G9" i="28" s="1"/>
  <c r="G9" i="17"/>
  <c r="E9" i="28" s="1"/>
  <c r="H9" i="17"/>
  <c r="F9" i="28" s="1"/>
  <c r="K9" i="17"/>
  <c r="H9" i="28" s="1"/>
  <c r="E206" i="17"/>
  <c r="D206" i="28" s="1"/>
  <c r="F206" i="17"/>
  <c r="C206" i="28" s="1"/>
  <c r="K206" i="17"/>
  <c r="H206" i="28" s="1"/>
  <c r="D206" i="17"/>
  <c r="J206"/>
  <c r="I206" i="28" s="1"/>
  <c r="C206" i="17"/>
  <c r="H206"/>
  <c r="F206" i="28" s="1"/>
  <c r="G206" i="17"/>
  <c r="E206" i="28" s="1"/>
  <c r="I206" i="17"/>
  <c r="G206" i="28" s="1"/>
  <c r="E202" i="17"/>
  <c r="D202" i="28" s="1"/>
  <c r="F202" i="17"/>
  <c r="C202" i="28" s="1"/>
  <c r="K202" i="17"/>
  <c r="H202" i="28" s="1"/>
  <c r="D202" i="17"/>
  <c r="J202"/>
  <c r="I202" i="28" s="1"/>
  <c r="C202" i="17"/>
  <c r="H202"/>
  <c r="F202" i="28" s="1"/>
  <c r="G202" i="17"/>
  <c r="E202" i="28" s="1"/>
  <c r="I202" i="17"/>
  <c r="G202" i="28" s="1"/>
  <c r="E198" i="17"/>
  <c r="D198" i="28" s="1"/>
  <c r="F198" i="17"/>
  <c r="C198" i="28" s="1"/>
  <c r="K198" i="17"/>
  <c r="H198" i="28" s="1"/>
  <c r="D198" i="17"/>
  <c r="J198"/>
  <c r="I198" i="28" s="1"/>
  <c r="C198" i="17"/>
  <c r="H198"/>
  <c r="F198" i="28" s="1"/>
  <c r="G198" i="17"/>
  <c r="E198" i="28" s="1"/>
  <c r="I198" i="17"/>
  <c r="G198" i="28" s="1"/>
  <c r="E194" i="17"/>
  <c r="D194" i="28" s="1"/>
  <c r="C194" i="17"/>
  <c r="H194"/>
  <c r="F194" i="28" s="1"/>
  <c r="G194" i="17"/>
  <c r="E194" i="28" s="1"/>
  <c r="F194" i="17"/>
  <c r="C194" i="28" s="1"/>
  <c r="K194" i="17"/>
  <c r="H194" i="28" s="1"/>
  <c r="D194" i="17"/>
  <c r="J194"/>
  <c r="I194" i="28" s="1"/>
  <c r="I194" i="17"/>
  <c r="G194" i="28" s="1"/>
  <c r="E190" i="17"/>
  <c r="D190" i="28" s="1"/>
  <c r="F190" i="17"/>
  <c r="C190" i="28" s="1"/>
  <c r="K190" i="17"/>
  <c r="H190" i="28" s="1"/>
  <c r="D190" i="17"/>
  <c r="J190"/>
  <c r="I190" i="28" s="1"/>
  <c r="C190" i="17"/>
  <c r="H190"/>
  <c r="F190" i="28" s="1"/>
  <c r="G190" i="17"/>
  <c r="E190" i="28" s="1"/>
  <c r="I190" i="17"/>
  <c r="G190" i="28" s="1"/>
  <c r="E186" i="17"/>
  <c r="D186" i="28" s="1"/>
  <c r="C186" i="17"/>
  <c r="H186"/>
  <c r="F186" i="28" s="1"/>
  <c r="G186" i="17"/>
  <c r="E186" i="28" s="1"/>
  <c r="F186" i="17"/>
  <c r="C186" i="28" s="1"/>
  <c r="K186" i="17"/>
  <c r="H186" i="28" s="1"/>
  <c r="D186" i="17"/>
  <c r="J186"/>
  <c r="I186" i="28" s="1"/>
  <c r="I186" i="17"/>
  <c r="G186" i="28" s="1"/>
  <c r="E182" i="17"/>
  <c r="D182" i="28" s="1"/>
  <c r="F182" i="17"/>
  <c r="C182" i="28" s="1"/>
  <c r="K182" i="17"/>
  <c r="H182" i="28" s="1"/>
  <c r="D182" i="17"/>
  <c r="J182"/>
  <c r="I182" i="28" s="1"/>
  <c r="C182" i="17"/>
  <c r="H182"/>
  <c r="F182" i="28" s="1"/>
  <c r="G182" i="17"/>
  <c r="E182" i="28" s="1"/>
  <c r="I182" i="17"/>
  <c r="G182" i="28" s="1"/>
  <c r="E178" i="17"/>
  <c r="D178" i="28" s="1"/>
  <c r="C178" i="17"/>
  <c r="H178"/>
  <c r="F178" i="28" s="1"/>
  <c r="G178" i="17"/>
  <c r="E178" i="28" s="1"/>
  <c r="F178" i="17"/>
  <c r="C178" i="28" s="1"/>
  <c r="K178" i="17"/>
  <c r="H178" i="28" s="1"/>
  <c r="D178" i="17"/>
  <c r="J178"/>
  <c r="I178" i="28" s="1"/>
  <c r="I178" i="17"/>
  <c r="G178" i="28" s="1"/>
  <c r="E174" i="17"/>
  <c r="D174" i="28" s="1"/>
  <c r="F174" i="17"/>
  <c r="C174" i="28" s="1"/>
  <c r="K174" i="17"/>
  <c r="H174" i="28" s="1"/>
  <c r="D174" i="17"/>
  <c r="J174"/>
  <c r="I174" i="28" s="1"/>
  <c r="C174" i="17"/>
  <c r="H174"/>
  <c r="F174" i="28" s="1"/>
  <c r="G174" i="17"/>
  <c r="E174" i="28" s="1"/>
  <c r="I174" i="17"/>
  <c r="G174" i="28" s="1"/>
  <c r="E170" i="17"/>
  <c r="D170" i="28" s="1"/>
  <c r="C170" i="17"/>
  <c r="H170"/>
  <c r="F170" i="28" s="1"/>
  <c r="G170" i="17"/>
  <c r="E170" i="28" s="1"/>
  <c r="F170" i="17"/>
  <c r="C170" i="28" s="1"/>
  <c r="K170" i="17"/>
  <c r="H170" i="28" s="1"/>
  <c r="D170" i="17"/>
  <c r="J170"/>
  <c r="I170" i="28" s="1"/>
  <c r="I170" i="17"/>
  <c r="G170" i="28" s="1"/>
  <c r="E166" i="17"/>
  <c r="D166" i="28" s="1"/>
  <c r="F166" i="17"/>
  <c r="C166" i="28" s="1"/>
  <c r="K166" i="17"/>
  <c r="H166" i="28" s="1"/>
  <c r="D166" i="17"/>
  <c r="J166"/>
  <c r="I166" i="28" s="1"/>
  <c r="C166" i="17"/>
  <c r="H166"/>
  <c r="F166" i="28" s="1"/>
  <c r="G166" i="17"/>
  <c r="E166" i="28" s="1"/>
  <c r="I166" i="17"/>
  <c r="G166" i="28" s="1"/>
  <c r="E162" i="17"/>
  <c r="D162" i="28" s="1"/>
  <c r="C162" i="17"/>
  <c r="H162"/>
  <c r="F162" i="28" s="1"/>
  <c r="G162" i="17"/>
  <c r="E162" i="28" s="1"/>
  <c r="F162" i="17"/>
  <c r="C162" i="28" s="1"/>
  <c r="K162" i="17"/>
  <c r="H162" i="28" s="1"/>
  <c r="D162" i="17"/>
  <c r="J162"/>
  <c r="I162" i="28" s="1"/>
  <c r="I162" i="17"/>
  <c r="G162" i="28" s="1"/>
  <c r="E158" i="17"/>
  <c r="D158" i="28" s="1"/>
  <c r="F158" i="17"/>
  <c r="C158" i="28" s="1"/>
  <c r="K158" i="17"/>
  <c r="H158" i="28" s="1"/>
  <c r="D158" i="17"/>
  <c r="J158"/>
  <c r="I158" i="28" s="1"/>
  <c r="C158" i="17"/>
  <c r="H158"/>
  <c r="F158" i="28" s="1"/>
  <c r="G158" i="17"/>
  <c r="E158" i="28" s="1"/>
  <c r="I158" i="17"/>
  <c r="G158" i="28" s="1"/>
  <c r="E154" i="17"/>
  <c r="D154" i="28" s="1"/>
  <c r="C154" i="17"/>
  <c r="H154"/>
  <c r="F154" i="28" s="1"/>
  <c r="G154" i="17"/>
  <c r="E154" i="28" s="1"/>
  <c r="F154" i="17"/>
  <c r="C154" i="28" s="1"/>
  <c r="K154" i="17"/>
  <c r="H154" i="28" s="1"/>
  <c r="D154" i="17"/>
  <c r="J154"/>
  <c r="I154" i="28" s="1"/>
  <c r="I154" i="17"/>
  <c r="G154" i="28" s="1"/>
  <c r="E150" i="17"/>
  <c r="D150" i="28" s="1"/>
  <c r="F150" i="17"/>
  <c r="C150" i="28" s="1"/>
  <c r="K150" i="17"/>
  <c r="H150" i="28" s="1"/>
  <c r="D150" i="17"/>
  <c r="J150"/>
  <c r="I150" i="28" s="1"/>
  <c r="C150" i="17"/>
  <c r="H150"/>
  <c r="F150" i="28" s="1"/>
  <c r="G150" i="17"/>
  <c r="E150" i="28" s="1"/>
  <c r="I150" i="17"/>
  <c r="G150" i="28" s="1"/>
  <c r="E146" i="17"/>
  <c r="D146" i="28" s="1"/>
  <c r="C146" i="17"/>
  <c r="H146"/>
  <c r="F146" i="28" s="1"/>
  <c r="G146" i="17"/>
  <c r="E146" i="28" s="1"/>
  <c r="F146" i="17"/>
  <c r="C146" i="28" s="1"/>
  <c r="K146" i="17"/>
  <c r="H146" i="28" s="1"/>
  <c r="D146" i="17"/>
  <c r="J146"/>
  <c r="I146" i="28" s="1"/>
  <c r="I146" i="17"/>
  <c r="G146" i="28" s="1"/>
  <c r="E142" i="17"/>
  <c r="D142" i="28" s="1"/>
  <c r="F142" i="17"/>
  <c r="C142" i="28" s="1"/>
  <c r="K142" i="17"/>
  <c r="H142" i="28" s="1"/>
  <c r="D142" i="17"/>
  <c r="J142"/>
  <c r="I142" i="28" s="1"/>
  <c r="C142" i="17"/>
  <c r="H142"/>
  <c r="F142" i="28" s="1"/>
  <c r="G142" i="17"/>
  <c r="E142" i="28" s="1"/>
  <c r="I142" i="17"/>
  <c r="G142" i="28" s="1"/>
  <c r="E138" i="17"/>
  <c r="D138" i="28" s="1"/>
  <c r="C138" i="17"/>
  <c r="H138"/>
  <c r="F138" i="28" s="1"/>
  <c r="G138" i="17"/>
  <c r="E138" i="28" s="1"/>
  <c r="F138" i="17"/>
  <c r="C138" i="28" s="1"/>
  <c r="K138" i="17"/>
  <c r="H138" i="28" s="1"/>
  <c r="D138" i="17"/>
  <c r="J138"/>
  <c r="I138" i="28" s="1"/>
  <c r="I138" i="17"/>
  <c r="G138" i="28" s="1"/>
  <c r="E134" i="17"/>
  <c r="D134" i="28" s="1"/>
  <c r="F134" i="17"/>
  <c r="C134" i="28" s="1"/>
  <c r="K134" i="17"/>
  <c r="H134" i="28" s="1"/>
  <c r="D134" i="17"/>
  <c r="J134"/>
  <c r="I134" i="28" s="1"/>
  <c r="C134" i="17"/>
  <c r="H134"/>
  <c r="F134" i="28" s="1"/>
  <c r="G134" i="17"/>
  <c r="E134" i="28" s="1"/>
  <c r="I134" i="17"/>
  <c r="G134" i="28" s="1"/>
  <c r="E130" i="17"/>
  <c r="D130" i="28" s="1"/>
  <c r="C130" i="17"/>
  <c r="H130"/>
  <c r="F130" i="28" s="1"/>
  <c r="G130" i="17"/>
  <c r="E130" i="28" s="1"/>
  <c r="F130" i="17"/>
  <c r="C130" i="28" s="1"/>
  <c r="K130" i="17"/>
  <c r="H130" i="28" s="1"/>
  <c r="D130" i="17"/>
  <c r="J130"/>
  <c r="I130" i="28" s="1"/>
  <c r="I130" i="17"/>
  <c r="G130" i="28" s="1"/>
  <c r="E126" i="17"/>
  <c r="D126" i="28" s="1"/>
  <c r="F126" i="17"/>
  <c r="C126" i="28" s="1"/>
  <c r="K126" i="17"/>
  <c r="H126" i="28" s="1"/>
  <c r="D126" i="17"/>
  <c r="J126"/>
  <c r="I126" i="28" s="1"/>
  <c r="C126" i="17"/>
  <c r="H126"/>
  <c r="F126" i="28" s="1"/>
  <c r="G126" i="17"/>
  <c r="E126" i="28" s="1"/>
  <c r="I126" i="17"/>
  <c r="G126" i="28" s="1"/>
  <c r="E122" i="17"/>
  <c r="D122" i="28" s="1"/>
  <c r="C122" i="17"/>
  <c r="H122"/>
  <c r="F122" i="28" s="1"/>
  <c r="G122" i="17"/>
  <c r="E122" i="28" s="1"/>
  <c r="F122" i="17"/>
  <c r="C122" i="28" s="1"/>
  <c r="K122" i="17"/>
  <c r="H122" i="28" s="1"/>
  <c r="D122" i="17"/>
  <c r="J122"/>
  <c r="I122" i="28" s="1"/>
  <c r="I122" i="17"/>
  <c r="G122" i="28" s="1"/>
  <c r="E118" i="17"/>
  <c r="D118" i="28" s="1"/>
  <c r="F118" i="17"/>
  <c r="C118" i="28" s="1"/>
  <c r="K118" i="17"/>
  <c r="H118" i="28" s="1"/>
  <c r="D118" i="17"/>
  <c r="J118"/>
  <c r="I118" i="28" s="1"/>
  <c r="C118" i="17"/>
  <c r="H118"/>
  <c r="F118" i="28" s="1"/>
  <c r="G118" i="17"/>
  <c r="E118" i="28" s="1"/>
  <c r="I118" i="17"/>
  <c r="G118" i="28" s="1"/>
  <c r="E114" i="17"/>
  <c r="D114" i="28" s="1"/>
  <c r="C114" i="17"/>
  <c r="H114"/>
  <c r="F114" i="28" s="1"/>
  <c r="G114" i="17"/>
  <c r="E114" i="28" s="1"/>
  <c r="F114" i="17"/>
  <c r="C114" i="28" s="1"/>
  <c r="K114" i="17"/>
  <c r="H114" i="28" s="1"/>
  <c r="D114" i="17"/>
  <c r="J114"/>
  <c r="I114" i="28" s="1"/>
  <c r="I114" i="17"/>
  <c r="G114" i="28" s="1"/>
  <c r="H110" i="17"/>
  <c r="F110" i="28" s="1"/>
  <c r="F110" i="17"/>
  <c r="C110" i="28" s="1"/>
  <c r="D110" i="17"/>
  <c r="J110"/>
  <c r="I110" i="28" s="1"/>
  <c r="K110" i="17"/>
  <c r="H110" i="28" s="1"/>
  <c r="G110" i="17"/>
  <c r="E110" i="28" s="1"/>
  <c r="C110" i="17"/>
  <c r="I110"/>
  <c r="G110" i="28" s="1"/>
  <c r="E110" i="17"/>
  <c r="D110" i="28" s="1"/>
  <c r="D106" i="17"/>
  <c r="J106"/>
  <c r="I106" i="28" s="1"/>
  <c r="H106" i="17"/>
  <c r="F106" i="28" s="1"/>
  <c r="F106" i="17"/>
  <c r="C106" i="28" s="1"/>
  <c r="G106" i="17"/>
  <c r="E106" i="28" s="1"/>
  <c r="C106" i="17"/>
  <c r="I106"/>
  <c r="G106" i="28" s="1"/>
  <c r="E106" i="17"/>
  <c r="D106" i="28" s="1"/>
  <c r="K106" i="17"/>
  <c r="H106" i="28" s="1"/>
  <c r="H102" i="17"/>
  <c r="F102" i="28" s="1"/>
  <c r="F102" i="17"/>
  <c r="C102" i="28" s="1"/>
  <c r="D102" i="17"/>
  <c r="J102"/>
  <c r="I102" i="28" s="1"/>
  <c r="C102" i="17"/>
  <c r="I102"/>
  <c r="G102" i="28" s="1"/>
  <c r="E102" i="17"/>
  <c r="D102" i="28" s="1"/>
  <c r="K102" i="17"/>
  <c r="H102" i="28" s="1"/>
  <c r="G102" i="17"/>
  <c r="E102" i="28" s="1"/>
  <c r="D98" i="17"/>
  <c r="J98"/>
  <c r="I98" i="28" s="1"/>
  <c r="H98" i="17"/>
  <c r="F98" i="28" s="1"/>
  <c r="F98" i="17"/>
  <c r="C98" i="28" s="1"/>
  <c r="E98" i="17"/>
  <c r="D98" i="28" s="1"/>
  <c r="K98" i="17"/>
  <c r="H98" i="28" s="1"/>
  <c r="G98" i="17"/>
  <c r="E98" i="28" s="1"/>
  <c r="C98" i="17"/>
  <c r="I98"/>
  <c r="G98" i="28" s="1"/>
  <c r="H94" i="17"/>
  <c r="F94" i="28" s="1"/>
  <c r="F94" i="17"/>
  <c r="C94" i="28" s="1"/>
  <c r="D94" i="17"/>
  <c r="J94"/>
  <c r="I94" i="28" s="1"/>
  <c r="K94" i="17"/>
  <c r="H94" i="28" s="1"/>
  <c r="G94" i="17"/>
  <c r="E94" i="28" s="1"/>
  <c r="C94" i="17"/>
  <c r="I94"/>
  <c r="G94" i="28" s="1"/>
  <c r="E94" i="17"/>
  <c r="D94" i="28" s="1"/>
  <c r="D90" i="17"/>
  <c r="J90"/>
  <c r="I90" i="28" s="1"/>
  <c r="H90" i="17"/>
  <c r="F90" i="28" s="1"/>
  <c r="F90" i="17"/>
  <c r="C90" i="28" s="1"/>
  <c r="G90" i="17"/>
  <c r="E90" i="28" s="1"/>
  <c r="C90" i="17"/>
  <c r="I90"/>
  <c r="G90" i="28" s="1"/>
  <c r="E90" i="17"/>
  <c r="D90" i="28" s="1"/>
  <c r="K90" i="17"/>
  <c r="H90" i="28" s="1"/>
  <c r="H86" i="17"/>
  <c r="F86" i="28" s="1"/>
  <c r="F86" i="17"/>
  <c r="C86" i="28" s="1"/>
  <c r="D86" i="17"/>
  <c r="J86"/>
  <c r="I86" i="28" s="1"/>
  <c r="C86" i="17"/>
  <c r="I86"/>
  <c r="G86" i="28" s="1"/>
  <c r="E86" i="17"/>
  <c r="D86" i="28" s="1"/>
  <c r="K86" i="17"/>
  <c r="H86" i="28" s="1"/>
  <c r="G86" i="17"/>
  <c r="E86" i="28" s="1"/>
  <c r="D82" i="17"/>
  <c r="J82"/>
  <c r="I82" i="28" s="1"/>
  <c r="H82" i="17"/>
  <c r="F82" i="28" s="1"/>
  <c r="F82" i="17"/>
  <c r="C82" i="28" s="1"/>
  <c r="E82" i="17"/>
  <c r="D82" i="28" s="1"/>
  <c r="K82" i="17"/>
  <c r="H82" i="28" s="1"/>
  <c r="G82" i="17"/>
  <c r="E82" i="28" s="1"/>
  <c r="C82" i="17"/>
  <c r="I82"/>
  <c r="G82" i="28" s="1"/>
  <c r="H78" i="17"/>
  <c r="F78" i="28" s="1"/>
  <c r="F78" i="17"/>
  <c r="C78" i="28" s="1"/>
  <c r="D78" i="17"/>
  <c r="J78"/>
  <c r="I78" i="28" s="1"/>
  <c r="K78" i="17"/>
  <c r="H78" i="28" s="1"/>
  <c r="G78" i="17"/>
  <c r="E78" i="28" s="1"/>
  <c r="C78" i="17"/>
  <c r="I78"/>
  <c r="G78" i="28" s="1"/>
  <c r="E78" i="17"/>
  <c r="D78" i="28" s="1"/>
  <c r="D74" i="17"/>
  <c r="J74"/>
  <c r="I74" i="28" s="1"/>
  <c r="H74" i="17"/>
  <c r="F74" i="28" s="1"/>
  <c r="F74" i="17"/>
  <c r="C74" i="28" s="1"/>
  <c r="G74" i="17"/>
  <c r="E74" i="28" s="1"/>
  <c r="C74" i="17"/>
  <c r="I74"/>
  <c r="G74" i="28" s="1"/>
  <c r="E74" i="17"/>
  <c r="D74" i="28" s="1"/>
  <c r="K74" i="17"/>
  <c r="H74" i="28" s="1"/>
  <c r="H70" i="17"/>
  <c r="F70" i="28" s="1"/>
  <c r="F70" i="17"/>
  <c r="C70" i="28" s="1"/>
  <c r="D70" i="17"/>
  <c r="J70"/>
  <c r="I70" i="28" s="1"/>
  <c r="C70" i="17"/>
  <c r="I70"/>
  <c r="G70" i="28" s="1"/>
  <c r="E70" i="17"/>
  <c r="D70" i="28" s="1"/>
  <c r="K70" i="17"/>
  <c r="H70" i="28" s="1"/>
  <c r="G70" i="17"/>
  <c r="E70" i="28" s="1"/>
  <c r="D66" i="17"/>
  <c r="J66"/>
  <c r="I66" i="28" s="1"/>
  <c r="H66" i="17"/>
  <c r="F66" i="28" s="1"/>
  <c r="F66" i="17"/>
  <c r="C66" i="28" s="1"/>
  <c r="E66" i="17"/>
  <c r="D66" i="28" s="1"/>
  <c r="K66" i="17"/>
  <c r="H66" i="28" s="1"/>
  <c r="G66" i="17"/>
  <c r="E66" i="28" s="1"/>
  <c r="C66" i="17"/>
  <c r="I66"/>
  <c r="G66" i="28" s="1"/>
  <c r="H62" i="17"/>
  <c r="F62" i="28" s="1"/>
  <c r="F62" i="17"/>
  <c r="C62" i="28" s="1"/>
  <c r="D62" i="17"/>
  <c r="J62"/>
  <c r="I62" i="28" s="1"/>
  <c r="K62" i="17"/>
  <c r="H62" i="28" s="1"/>
  <c r="G62" i="17"/>
  <c r="E62" i="28" s="1"/>
  <c r="C62" i="17"/>
  <c r="I62"/>
  <c r="G62" i="28" s="1"/>
  <c r="E62" i="17"/>
  <c r="D62" i="28" s="1"/>
  <c r="D58" i="17"/>
  <c r="J58"/>
  <c r="I58" i="28" s="1"/>
  <c r="H58" i="17"/>
  <c r="F58" i="28" s="1"/>
  <c r="F58" i="17"/>
  <c r="C58" i="28" s="1"/>
  <c r="G58" i="17"/>
  <c r="E58" i="28" s="1"/>
  <c r="C58" i="17"/>
  <c r="I58"/>
  <c r="G58" i="28" s="1"/>
  <c r="E58" i="17"/>
  <c r="D58" i="28" s="1"/>
  <c r="K58" i="17"/>
  <c r="H58" i="28" s="1"/>
  <c r="H54" i="17"/>
  <c r="F54" i="28" s="1"/>
  <c r="F54" i="17"/>
  <c r="C54" i="28" s="1"/>
  <c r="D54" i="17"/>
  <c r="J54"/>
  <c r="I54" i="28" s="1"/>
  <c r="C54" i="17"/>
  <c r="I54"/>
  <c r="G54" i="28" s="1"/>
  <c r="E54" i="17"/>
  <c r="D54" i="28" s="1"/>
  <c r="K54" i="17"/>
  <c r="H54" i="28" s="1"/>
  <c r="G54" i="17"/>
  <c r="E54" i="28" s="1"/>
  <c r="D50" i="17"/>
  <c r="J50"/>
  <c r="I50" i="28" s="1"/>
  <c r="H50" i="17"/>
  <c r="F50" i="28" s="1"/>
  <c r="F50" i="17"/>
  <c r="C50" i="28" s="1"/>
  <c r="E50" i="17"/>
  <c r="D50" i="28" s="1"/>
  <c r="K50" i="17"/>
  <c r="H50" i="28" s="1"/>
  <c r="G50" i="17"/>
  <c r="E50" i="28" s="1"/>
  <c r="C50" i="17"/>
  <c r="I50"/>
  <c r="G50" i="28" s="1"/>
  <c r="H46" i="17"/>
  <c r="F46" i="28" s="1"/>
  <c r="F46" i="17"/>
  <c r="C46" i="28" s="1"/>
  <c r="D46" i="17"/>
  <c r="J46"/>
  <c r="I46" i="28" s="1"/>
  <c r="K46" i="17"/>
  <c r="H46" i="28" s="1"/>
  <c r="G46" i="17"/>
  <c r="E46" i="28" s="1"/>
  <c r="C46" i="17"/>
  <c r="I46"/>
  <c r="G46" i="28" s="1"/>
  <c r="E46" i="17"/>
  <c r="D46" i="28" s="1"/>
  <c r="D42" i="17"/>
  <c r="J42"/>
  <c r="I42" i="28" s="1"/>
  <c r="H42" i="17"/>
  <c r="F42" i="28" s="1"/>
  <c r="F42" i="17"/>
  <c r="C42" i="28" s="1"/>
  <c r="G42" i="17"/>
  <c r="E42" i="28" s="1"/>
  <c r="C42" i="17"/>
  <c r="I42"/>
  <c r="G42" i="28" s="1"/>
  <c r="E42" i="17"/>
  <c r="D42" i="28" s="1"/>
  <c r="K42" i="17"/>
  <c r="H42" i="28" s="1"/>
  <c r="H38" i="17"/>
  <c r="F38" i="28" s="1"/>
  <c r="F38" i="17"/>
  <c r="C38" i="28" s="1"/>
  <c r="D38" i="17"/>
  <c r="J38"/>
  <c r="I38" i="28" s="1"/>
  <c r="C38" i="17"/>
  <c r="I38"/>
  <c r="G38" i="28" s="1"/>
  <c r="E38" i="17"/>
  <c r="D38" i="28" s="1"/>
  <c r="K38" i="17"/>
  <c r="H38" i="28" s="1"/>
  <c r="G38" i="17"/>
  <c r="E38" i="28" s="1"/>
  <c r="D34" i="17"/>
  <c r="J34"/>
  <c r="I34" i="28" s="1"/>
  <c r="H34" i="17"/>
  <c r="F34" i="28" s="1"/>
  <c r="F34" i="17"/>
  <c r="C34" i="28" s="1"/>
  <c r="E34" i="17"/>
  <c r="D34" i="28" s="1"/>
  <c r="K34" i="17"/>
  <c r="H34" i="28" s="1"/>
  <c r="G34" i="17"/>
  <c r="E34" i="28" s="1"/>
  <c r="C34" i="17"/>
  <c r="I34"/>
  <c r="G34" i="28" s="1"/>
  <c r="H30" i="17"/>
  <c r="F30" i="28" s="1"/>
  <c r="F30" i="17"/>
  <c r="C30" i="28" s="1"/>
  <c r="D30" i="17"/>
  <c r="J30"/>
  <c r="I30" i="28" s="1"/>
  <c r="K30" i="17"/>
  <c r="H30" i="28" s="1"/>
  <c r="G30" i="17"/>
  <c r="E30" i="28" s="1"/>
  <c r="C30" i="17"/>
  <c r="I30"/>
  <c r="G30" i="28" s="1"/>
  <c r="E30" i="17"/>
  <c r="D30" i="28" s="1"/>
  <c r="D26" i="17"/>
  <c r="J26"/>
  <c r="I26" i="28" s="1"/>
  <c r="H26" i="17"/>
  <c r="F26" i="28" s="1"/>
  <c r="F26" i="17"/>
  <c r="C26" i="28" s="1"/>
  <c r="G26" i="17"/>
  <c r="E26" i="28" s="1"/>
  <c r="C26" i="17"/>
  <c r="I26"/>
  <c r="G26" i="28" s="1"/>
  <c r="E26" i="17"/>
  <c r="D26" i="28" s="1"/>
  <c r="K26" i="17"/>
  <c r="H26" i="28" s="1"/>
  <c r="C22" i="17"/>
  <c r="F22"/>
  <c r="C22" i="28" s="1"/>
  <c r="D22" i="17"/>
  <c r="J22"/>
  <c r="I22" i="28" s="1"/>
  <c r="H22" i="17"/>
  <c r="F22" i="28" s="1"/>
  <c r="E22" i="17"/>
  <c r="D22" i="28" s="1"/>
  <c r="G22" i="17"/>
  <c r="E22" i="28" s="1"/>
  <c r="I22" i="17"/>
  <c r="G22" i="28" s="1"/>
  <c r="K22" i="17"/>
  <c r="H22" i="28" s="1"/>
  <c r="C18" i="17"/>
  <c r="F18"/>
  <c r="C18" i="28" s="1"/>
  <c r="D18" i="17"/>
  <c r="J18"/>
  <c r="I18" i="28" s="1"/>
  <c r="H18" i="17"/>
  <c r="F18" i="28" s="1"/>
  <c r="E18" i="17"/>
  <c r="D18" i="28" s="1"/>
  <c r="G18" i="17"/>
  <c r="E18" i="28" s="1"/>
  <c r="I18" i="17"/>
  <c r="G18" i="28" s="1"/>
  <c r="K18" i="17"/>
  <c r="H18" i="28" s="1"/>
  <c r="C14" i="17"/>
  <c r="J14"/>
  <c r="I14" i="28" s="1"/>
  <c r="H14" i="17"/>
  <c r="F14" i="28" s="1"/>
  <c r="F14" i="17"/>
  <c r="C14" i="28" s="1"/>
  <c r="D14" i="17"/>
  <c r="K14"/>
  <c r="H14" i="28" s="1"/>
  <c r="E14" i="17"/>
  <c r="D14" i="28" s="1"/>
  <c r="I14" i="17"/>
  <c r="G14" i="28" s="1"/>
  <c r="G14" i="17"/>
  <c r="E14" i="28" s="1"/>
  <c r="C10" i="17"/>
  <c r="J10"/>
  <c r="I10" i="28" s="1"/>
  <c r="H10" i="17"/>
  <c r="F10" i="28" s="1"/>
  <c r="F10" i="17"/>
  <c r="C10" i="28" s="1"/>
  <c r="D10" i="17"/>
  <c r="I10"/>
  <c r="G10" i="28" s="1"/>
  <c r="G10" i="17"/>
  <c r="E10" i="28" s="1"/>
  <c r="K10" i="17"/>
  <c r="H10" i="28" s="1"/>
  <c r="E10" i="17"/>
  <c r="D10" i="28" s="1"/>
  <c r="E207" i="17"/>
  <c r="D207" i="28" s="1"/>
  <c r="J207" i="17"/>
  <c r="I207" i="28" s="1"/>
  <c r="F207" i="17"/>
  <c r="C207" i="28" s="1"/>
  <c r="K207" i="17"/>
  <c r="H207" i="28" s="1"/>
  <c r="D207" i="17"/>
  <c r="H207"/>
  <c r="F207" i="28" s="1"/>
  <c r="I207" i="17"/>
  <c r="G207" i="28" s="1"/>
  <c r="C207" i="17"/>
  <c r="G207"/>
  <c r="E207" i="28" s="1"/>
  <c r="E203" i="17"/>
  <c r="D203" i="28" s="1"/>
  <c r="K203" i="17"/>
  <c r="H203" i="28" s="1"/>
  <c r="D203" i="17"/>
  <c r="J203"/>
  <c r="I203" i="28" s="1"/>
  <c r="H203" i="17"/>
  <c r="F203" i="28" s="1"/>
  <c r="C203" i="17"/>
  <c r="F203"/>
  <c r="C203" i="28" s="1"/>
  <c r="G203" i="17"/>
  <c r="E203" i="28" s="1"/>
  <c r="I203" i="17"/>
  <c r="G203" i="28" s="1"/>
  <c r="E199" i="17"/>
  <c r="D199" i="28" s="1"/>
  <c r="J199" i="17"/>
  <c r="I199" i="28" s="1"/>
  <c r="F199" i="17"/>
  <c r="C199" i="28" s="1"/>
  <c r="K199" i="17"/>
  <c r="H199" i="28" s="1"/>
  <c r="D199" i="17"/>
  <c r="H199"/>
  <c r="F199" i="28" s="1"/>
  <c r="I199" i="17"/>
  <c r="G199" i="28" s="1"/>
  <c r="C199" i="17"/>
  <c r="G199"/>
  <c r="E199" i="28" s="1"/>
  <c r="E195" i="17"/>
  <c r="D195" i="28" s="1"/>
  <c r="F195" i="17"/>
  <c r="C195" i="28" s="1"/>
  <c r="J195" i="17"/>
  <c r="I195" i="28" s="1"/>
  <c r="K195" i="17"/>
  <c r="H195" i="28" s="1"/>
  <c r="D195" i="17"/>
  <c r="H195"/>
  <c r="F195" i="28" s="1"/>
  <c r="C195" i="17"/>
  <c r="G195"/>
  <c r="E195" i="28" s="1"/>
  <c r="I195" i="17"/>
  <c r="G195" i="28" s="1"/>
  <c r="E191" i="17"/>
  <c r="D191" i="28" s="1"/>
  <c r="J191" i="17"/>
  <c r="I191" i="28" s="1"/>
  <c r="F191" i="17"/>
  <c r="C191" i="28" s="1"/>
  <c r="K191" i="17"/>
  <c r="H191" i="28" s="1"/>
  <c r="D191" i="17"/>
  <c r="H191"/>
  <c r="F191" i="28" s="1"/>
  <c r="I191" i="17"/>
  <c r="G191" i="28" s="1"/>
  <c r="C191" i="17"/>
  <c r="G191"/>
  <c r="E191" i="28" s="1"/>
  <c r="E187" i="17"/>
  <c r="D187" i="28" s="1"/>
  <c r="F187" i="17"/>
  <c r="C187" i="28" s="1"/>
  <c r="J187" i="17"/>
  <c r="I187" i="28" s="1"/>
  <c r="K187" i="17"/>
  <c r="H187" i="28" s="1"/>
  <c r="D187" i="17"/>
  <c r="H187"/>
  <c r="F187" i="28" s="1"/>
  <c r="C187" i="17"/>
  <c r="G187"/>
  <c r="E187" i="28" s="1"/>
  <c r="I187" i="17"/>
  <c r="G187" i="28" s="1"/>
  <c r="E183" i="17"/>
  <c r="D183" i="28" s="1"/>
  <c r="J183" i="17"/>
  <c r="I183" i="28" s="1"/>
  <c r="F183" i="17"/>
  <c r="C183" i="28" s="1"/>
  <c r="K183" i="17"/>
  <c r="H183" i="28" s="1"/>
  <c r="D183" i="17"/>
  <c r="H183"/>
  <c r="F183" i="28" s="1"/>
  <c r="I183" i="17"/>
  <c r="G183" i="28" s="1"/>
  <c r="C183" i="17"/>
  <c r="G183"/>
  <c r="E183" i="28" s="1"/>
  <c r="E179" i="17"/>
  <c r="D179" i="28" s="1"/>
  <c r="F179" i="17"/>
  <c r="C179" i="28" s="1"/>
  <c r="J179" i="17"/>
  <c r="I179" i="28" s="1"/>
  <c r="K179" i="17"/>
  <c r="H179" i="28" s="1"/>
  <c r="D179" i="17"/>
  <c r="H179"/>
  <c r="F179" i="28" s="1"/>
  <c r="C179" i="17"/>
  <c r="G179"/>
  <c r="E179" i="28" s="1"/>
  <c r="I179" i="17"/>
  <c r="G179" i="28" s="1"/>
  <c r="E175" i="17"/>
  <c r="D175" i="28" s="1"/>
  <c r="J175" i="17"/>
  <c r="I175" i="28" s="1"/>
  <c r="F175" i="17"/>
  <c r="C175" i="28" s="1"/>
  <c r="K175" i="17"/>
  <c r="H175" i="28" s="1"/>
  <c r="D175" i="17"/>
  <c r="H175"/>
  <c r="F175" i="28" s="1"/>
  <c r="I175" i="17"/>
  <c r="G175" i="28" s="1"/>
  <c r="C175" i="17"/>
  <c r="G175"/>
  <c r="E175" i="28" s="1"/>
  <c r="E171" i="17"/>
  <c r="D171" i="28" s="1"/>
  <c r="F171" i="17"/>
  <c r="C171" i="28" s="1"/>
  <c r="J171" i="17"/>
  <c r="I171" i="28" s="1"/>
  <c r="K171" i="17"/>
  <c r="H171" i="28" s="1"/>
  <c r="D171" i="17"/>
  <c r="H171"/>
  <c r="F171" i="28" s="1"/>
  <c r="C171" i="17"/>
  <c r="G171"/>
  <c r="E171" i="28" s="1"/>
  <c r="I171" i="17"/>
  <c r="G171" i="28" s="1"/>
  <c r="E167" i="17"/>
  <c r="D167" i="28" s="1"/>
  <c r="J167" i="17"/>
  <c r="I167" i="28" s="1"/>
  <c r="F167" i="17"/>
  <c r="C167" i="28" s="1"/>
  <c r="K167" i="17"/>
  <c r="H167" i="28" s="1"/>
  <c r="D167" i="17"/>
  <c r="H167"/>
  <c r="F167" i="28" s="1"/>
  <c r="I167" i="17"/>
  <c r="G167" i="28" s="1"/>
  <c r="C167" i="17"/>
  <c r="G167"/>
  <c r="E167" i="28" s="1"/>
  <c r="E163" i="17"/>
  <c r="D163" i="28" s="1"/>
  <c r="F163" i="17"/>
  <c r="C163" i="28" s="1"/>
  <c r="J163" i="17"/>
  <c r="I163" i="28" s="1"/>
  <c r="K163" i="17"/>
  <c r="H163" i="28" s="1"/>
  <c r="D163" i="17"/>
  <c r="H163"/>
  <c r="F163" i="28" s="1"/>
  <c r="C163" i="17"/>
  <c r="G163"/>
  <c r="E163" i="28" s="1"/>
  <c r="I163" i="17"/>
  <c r="G163" i="28" s="1"/>
  <c r="E159" i="17"/>
  <c r="D159" i="28" s="1"/>
  <c r="J159" i="17"/>
  <c r="I159" i="28" s="1"/>
  <c r="F159" i="17"/>
  <c r="C159" i="28" s="1"/>
  <c r="K159" i="17"/>
  <c r="H159" i="28" s="1"/>
  <c r="D159" i="17"/>
  <c r="H159"/>
  <c r="F159" i="28" s="1"/>
  <c r="I159" i="17"/>
  <c r="G159" i="28" s="1"/>
  <c r="C159" i="17"/>
  <c r="G159"/>
  <c r="E159" i="28" s="1"/>
  <c r="E155" i="17"/>
  <c r="D155" i="28" s="1"/>
  <c r="F155" i="17"/>
  <c r="C155" i="28" s="1"/>
  <c r="J155" i="17"/>
  <c r="I155" i="28" s="1"/>
  <c r="K155" i="17"/>
  <c r="H155" i="28" s="1"/>
  <c r="D155" i="17"/>
  <c r="H155"/>
  <c r="F155" i="28" s="1"/>
  <c r="C155" i="17"/>
  <c r="G155"/>
  <c r="E155" i="28" s="1"/>
  <c r="I155" i="17"/>
  <c r="G155" i="28" s="1"/>
  <c r="E151" i="17"/>
  <c r="D151" i="28" s="1"/>
  <c r="J151" i="17"/>
  <c r="I151" i="28" s="1"/>
  <c r="F151" i="17"/>
  <c r="C151" i="28" s="1"/>
  <c r="K151" i="17"/>
  <c r="H151" i="28" s="1"/>
  <c r="D151" i="17"/>
  <c r="H151"/>
  <c r="F151" i="28" s="1"/>
  <c r="I151" i="17"/>
  <c r="G151" i="28" s="1"/>
  <c r="C151" i="17"/>
  <c r="G151"/>
  <c r="E151" i="28" s="1"/>
  <c r="E147" i="17"/>
  <c r="D147" i="28" s="1"/>
  <c r="F147" i="17"/>
  <c r="C147" i="28" s="1"/>
  <c r="J147" i="17"/>
  <c r="I147" i="28" s="1"/>
  <c r="K147" i="17"/>
  <c r="H147" i="28" s="1"/>
  <c r="D147" i="17"/>
  <c r="H147"/>
  <c r="F147" i="28" s="1"/>
  <c r="C147" i="17"/>
  <c r="G147"/>
  <c r="E147" i="28" s="1"/>
  <c r="I147" i="17"/>
  <c r="G147" i="28" s="1"/>
  <c r="E143" i="17"/>
  <c r="D143" i="28" s="1"/>
  <c r="J143" i="17"/>
  <c r="I143" i="28" s="1"/>
  <c r="F143" i="17"/>
  <c r="C143" i="28" s="1"/>
  <c r="K143" i="17"/>
  <c r="H143" i="28" s="1"/>
  <c r="D143" i="17"/>
  <c r="H143"/>
  <c r="F143" i="28" s="1"/>
  <c r="I143" i="17"/>
  <c r="G143" i="28" s="1"/>
  <c r="C143" i="17"/>
  <c r="G143"/>
  <c r="E143" i="28" s="1"/>
  <c r="E139" i="17"/>
  <c r="D139" i="28" s="1"/>
  <c r="F139" i="17"/>
  <c r="C139" i="28" s="1"/>
  <c r="J139" i="17"/>
  <c r="I139" i="28" s="1"/>
  <c r="K139" i="17"/>
  <c r="H139" i="28" s="1"/>
  <c r="D139" i="17"/>
  <c r="H139"/>
  <c r="F139" i="28" s="1"/>
  <c r="C139" i="17"/>
  <c r="G139"/>
  <c r="E139" i="28" s="1"/>
  <c r="I139" i="17"/>
  <c r="G139" i="28" s="1"/>
  <c r="E135" i="17"/>
  <c r="D135" i="28" s="1"/>
  <c r="J135" i="17"/>
  <c r="I135" i="28" s="1"/>
  <c r="F135" i="17"/>
  <c r="C135" i="28" s="1"/>
  <c r="K135" i="17"/>
  <c r="H135" i="28" s="1"/>
  <c r="D135" i="17"/>
  <c r="H135"/>
  <c r="F135" i="28" s="1"/>
  <c r="I135" i="17"/>
  <c r="G135" i="28" s="1"/>
  <c r="C135" i="17"/>
  <c r="G135"/>
  <c r="E135" i="28" s="1"/>
  <c r="E131" i="17"/>
  <c r="D131" i="28" s="1"/>
  <c r="F131" i="17"/>
  <c r="C131" i="28" s="1"/>
  <c r="J131" i="17"/>
  <c r="I131" i="28" s="1"/>
  <c r="K131" i="17"/>
  <c r="H131" i="28" s="1"/>
  <c r="D131" i="17"/>
  <c r="H131"/>
  <c r="F131" i="28" s="1"/>
  <c r="C131" i="17"/>
  <c r="G131"/>
  <c r="E131" i="28" s="1"/>
  <c r="I131" i="17"/>
  <c r="G131" i="28" s="1"/>
  <c r="E127" i="17"/>
  <c r="D127" i="28" s="1"/>
  <c r="J127" i="17"/>
  <c r="I127" i="28" s="1"/>
  <c r="F127" i="17"/>
  <c r="C127" i="28" s="1"/>
  <c r="K127" i="17"/>
  <c r="H127" i="28" s="1"/>
  <c r="D127" i="17"/>
  <c r="H127"/>
  <c r="F127" i="28" s="1"/>
  <c r="I127" i="17"/>
  <c r="G127" i="28" s="1"/>
  <c r="C127" i="17"/>
  <c r="G127"/>
  <c r="E127" i="28" s="1"/>
  <c r="E123" i="17"/>
  <c r="D123" i="28" s="1"/>
  <c r="F123" i="17"/>
  <c r="C123" i="28" s="1"/>
  <c r="J123" i="17"/>
  <c r="I123" i="28" s="1"/>
  <c r="K123" i="17"/>
  <c r="H123" i="28" s="1"/>
  <c r="D123" i="17"/>
  <c r="H123"/>
  <c r="F123" i="28" s="1"/>
  <c r="C123" i="17"/>
  <c r="G123"/>
  <c r="E123" i="28" s="1"/>
  <c r="I123" i="17"/>
  <c r="G123" i="28" s="1"/>
  <c r="E119" i="17"/>
  <c r="D119" i="28" s="1"/>
  <c r="J119" i="17"/>
  <c r="I119" i="28" s="1"/>
  <c r="F119" i="17"/>
  <c r="C119" i="28" s="1"/>
  <c r="K119" i="17"/>
  <c r="H119" i="28" s="1"/>
  <c r="D119" i="17"/>
  <c r="H119"/>
  <c r="F119" i="28" s="1"/>
  <c r="I119" i="17"/>
  <c r="G119" i="28" s="1"/>
  <c r="C119" i="17"/>
  <c r="G119"/>
  <c r="E119" i="28" s="1"/>
  <c r="E115" i="17"/>
  <c r="D115" i="28" s="1"/>
  <c r="F115" i="17"/>
  <c r="C115" i="28" s="1"/>
  <c r="J115" i="17"/>
  <c r="I115" i="28" s="1"/>
  <c r="K115" i="17"/>
  <c r="H115" i="28" s="1"/>
  <c r="D115" i="17"/>
  <c r="H115"/>
  <c r="F115" i="28" s="1"/>
  <c r="C115" i="17"/>
  <c r="G115"/>
  <c r="E115" i="28" s="1"/>
  <c r="I115" i="17"/>
  <c r="G115" i="28" s="1"/>
  <c r="G111" i="17"/>
  <c r="E111" i="28" s="1"/>
  <c r="F111" i="17"/>
  <c r="C111" i="28" s="1"/>
  <c r="D111" i="17"/>
  <c r="J111"/>
  <c r="I111" i="28" s="1"/>
  <c r="I111" i="17"/>
  <c r="G111" i="28" s="1"/>
  <c r="H111" i="17"/>
  <c r="F111" i="28" s="1"/>
  <c r="K111" i="17"/>
  <c r="H111" i="28" s="1"/>
  <c r="E111" i="17"/>
  <c r="D111" i="28" s="1"/>
  <c r="C111" i="17"/>
  <c r="H107"/>
  <c r="F107" i="28" s="1"/>
  <c r="J107" i="17"/>
  <c r="I107" i="28" s="1"/>
  <c r="F107" i="17"/>
  <c r="C107" i="28" s="1"/>
  <c r="D107" i="17"/>
  <c r="C107"/>
  <c r="I107"/>
  <c r="G107" i="28" s="1"/>
  <c r="E107" i="17"/>
  <c r="D107" i="28" s="1"/>
  <c r="K107" i="17"/>
  <c r="H107" i="28" s="1"/>
  <c r="G107" i="17"/>
  <c r="E107" i="28" s="1"/>
  <c r="H103" i="17"/>
  <c r="F103" i="28" s="1"/>
  <c r="F103" i="17"/>
  <c r="C103" i="28" s="1"/>
  <c r="D103" i="17"/>
  <c r="J103"/>
  <c r="I103" i="28" s="1"/>
  <c r="I103" i="17"/>
  <c r="G103" i="28" s="1"/>
  <c r="E103" i="17"/>
  <c r="D103" i="28" s="1"/>
  <c r="K103" i="17"/>
  <c r="H103" i="28" s="1"/>
  <c r="G103" i="17"/>
  <c r="E103" i="28" s="1"/>
  <c r="C103" i="17"/>
  <c r="H99"/>
  <c r="F99" i="28" s="1"/>
  <c r="J99" i="17"/>
  <c r="I99" i="28" s="1"/>
  <c r="F99" i="17"/>
  <c r="C99" i="28" s="1"/>
  <c r="D99" i="17"/>
  <c r="E99"/>
  <c r="D99" i="28" s="1"/>
  <c r="K99" i="17"/>
  <c r="H99" i="28" s="1"/>
  <c r="G99" i="17"/>
  <c r="E99" i="28" s="1"/>
  <c r="C99" i="17"/>
  <c r="I99"/>
  <c r="G99" i="28" s="1"/>
  <c r="H95" i="17"/>
  <c r="F95" i="28" s="1"/>
  <c r="F95" i="17"/>
  <c r="C95" i="28" s="1"/>
  <c r="D95" i="17"/>
  <c r="J95"/>
  <c r="I95" i="28" s="1"/>
  <c r="G95" i="17"/>
  <c r="E95" i="28" s="1"/>
  <c r="C95" i="17"/>
  <c r="I95"/>
  <c r="G95" i="28" s="1"/>
  <c r="E95" i="17"/>
  <c r="D95" i="28" s="1"/>
  <c r="K95" i="17"/>
  <c r="H95" i="28" s="1"/>
  <c r="H91" i="17"/>
  <c r="F91" i="28" s="1"/>
  <c r="J91" i="17"/>
  <c r="I91" i="28" s="1"/>
  <c r="F91" i="17"/>
  <c r="C91" i="28" s="1"/>
  <c r="D91" i="17"/>
  <c r="C91"/>
  <c r="I91"/>
  <c r="G91" i="28" s="1"/>
  <c r="E91" i="17"/>
  <c r="D91" i="28" s="1"/>
  <c r="K91" i="17"/>
  <c r="H91" i="28" s="1"/>
  <c r="G91" i="17"/>
  <c r="E91" i="28" s="1"/>
  <c r="H87" i="17"/>
  <c r="F87" i="28" s="1"/>
  <c r="F87" i="17"/>
  <c r="C87" i="28" s="1"/>
  <c r="D87" i="17"/>
  <c r="J87"/>
  <c r="I87" i="28" s="1"/>
  <c r="I87" i="17"/>
  <c r="G87" i="28" s="1"/>
  <c r="E87" i="17"/>
  <c r="D87" i="28" s="1"/>
  <c r="K87" i="17"/>
  <c r="H87" i="28" s="1"/>
  <c r="G87" i="17"/>
  <c r="E87" i="28" s="1"/>
  <c r="C87" i="17"/>
  <c r="H83"/>
  <c r="F83" i="28" s="1"/>
  <c r="J83" i="17"/>
  <c r="I83" i="28" s="1"/>
  <c r="F83" i="17"/>
  <c r="C83" i="28" s="1"/>
  <c r="D83" i="17"/>
  <c r="E83"/>
  <c r="D83" i="28" s="1"/>
  <c r="K83" i="17"/>
  <c r="H83" i="28" s="1"/>
  <c r="G83" i="17"/>
  <c r="E83" i="28" s="1"/>
  <c r="C83" i="17"/>
  <c r="I83"/>
  <c r="G83" i="28" s="1"/>
  <c r="H79" i="17"/>
  <c r="F79" i="28" s="1"/>
  <c r="F79" i="17"/>
  <c r="C79" i="28" s="1"/>
  <c r="D79" i="17"/>
  <c r="J79"/>
  <c r="I79" i="28" s="1"/>
  <c r="G79" i="17"/>
  <c r="E79" i="28" s="1"/>
  <c r="C79" i="17"/>
  <c r="I79"/>
  <c r="G79" i="28" s="1"/>
  <c r="E79" i="17"/>
  <c r="D79" i="28" s="1"/>
  <c r="K79" i="17"/>
  <c r="H79" i="28" s="1"/>
  <c r="H75" i="17"/>
  <c r="F75" i="28" s="1"/>
  <c r="J75" i="17"/>
  <c r="I75" i="28" s="1"/>
  <c r="F75" i="17"/>
  <c r="C75" i="28" s="1"/>
  <c r="D75" i="17"/>
  <c r="C75"/>
  <c r="I75"/>
  <c r="G75" i="28" s="1"/>
  <c r="E75" i="17"/>
  <c r="D75" i="28" s="1"/>
  <c r="K75" i="17"/>
  <c r="H75" i="28" s="1"/>
  <c r="G75" i="17"/>
  <c r="E75" i="28" s="1"/>
  <c r="H71" i="17"/>
  <c r="F71" i="28" s="1"/>
  <c r="F71" i="17"/>
  <c r="C71" i="28" s="1"/>
  <c r="D71" i="17"/>
  <c r="J71"/>
  <c r="I71" i="28" s="1"/>
  <c r="I71" i="17"/>
  <c r="G71" i="28" s="1"/>
  <c r="E71" i="17"/>
  <c r="D71" i="28" s="1"/>
  <c r="K71" i="17"/>
  <c r="H71" i="28" s="1"/>
  <c r="G71" i="17"/>
  <c r="E71" i="28" s="1"/>
  <c r="C71" i="17"/>
  <c r="H67"/>
  <c r="F67" i="28" s="1"/>
  <c r="J67" i="17"/>
  <c r="I67" i="28" s="1"/>
  <c r="F67" i="17"/>
  <c r="C67" i="28" s="1"/>
  <c r="D67" i="17"/>
  <c r="E67"/>
  <c r="D67" i="28" s="1"/>
  <c r="K67" i="17"/>
  <c r="H67" i="28" s="1"/>
  <c r="G67" i="17"/>
  <c r="E67" i="28" s="1"/>
  <c r="C67" i="17"/>
  <c r="I67"/>
  <c r="G67" i="28" s="1"/>
  <c r="H63" i="17"/>
  <c r="F63" i="28" s="1"/>
  <c r="F63" i="17"/>
  <c r="C63" i="28" s="1"/>
  <c r="D63" i="17"/>
  <c r="J63"/>
  <c r="I63" i="28" s="1"/>
  <c r="G63" i="17"/>
  <c r="E63" i="28" s="1"/>
  <c r="C63" i="17"/>
  <c r="I63"/>
  <c r="G63" i="28" s="1"/>
  <c r="E63" i="17"/>
  <c r="D63" i="28" s="1"/>
  <c r="K63" i="17"/>
  <c r="H63" i="28" s="1"/>
  <c r="H59" i="17"/>
  <c r="F59" i="28" s="1"/>
  <c r="J59" i="17"/>
  <c r="I59" i="28" s="1"/>
  <c r="F59" i="17"/>
  <c r="C59" i="28" s="1"/>
  <c r="D59" i="17"/>
  <c r="C59"/>
  <c r="I59"/>
  <c r="G59" i="28" s="1"/>
  <c r="E59" i="17"/>
  <c r="D59" i="28" s="1"/>
  <c r="K59" i="17"/>
  <c r="H59" i="28" s="1"/>
  <c r="G59" i="17"/>
  <c r="E59" i="28" s="1"/>
  <c r="H55" i="17"/>
  <c r="F55" i="28" s="1"/>
  <c r="F55" i="17"/>
  <c r="C55" i="28" s="1"/>
  <c r="D55" i="17"/>
  <c r="J55"/>
  <c r="I55" i="28" s="1"/>
  <c r="I55" i="17"/>
  <c r="G55" i="28" s="1"/>
  <c r="E55" i="17"/>
  <c r="D55" i="28" s="1"/>
  <c r="K55" i="17"/>
  <c r="H55" i="28" s="1"/>
  <c r="G55" i="17"/>
  <c r="E55" i="28" s="1"/>
  <c r="C55" i="17"/>
  <c r="H51"/>
  <c r="F51" i="28" s="1"/>
  <c r="J51" i="17"/>
  <c r="I51" i="28" s="1"/>
  <c r="F51" i="17"/>
  <c r="C51" i="28" s="1"/>
  <c r="D51" i="17"/>
  <c r="E51"/>
  <c r="D51" i="28" s="1"/>
  <c r="K51" i="17"/>
  <c r="H51" i="28" s="1"/>
  <c r="G51" i="17"/>
  <c r="E51" i="28" s="1"/>
  <c r="C51" i="17"/>
  <c r="I51"/>
  <c r="G51" i="28" s="1"/>
  <c r="H47" i="17"/>
  <c r="F47" i="28" s="1"/>
  <c r="F47" i="17"/>
  <c r="C47" i="28" s="1"/>
  <c r="D47" i="17"/>
  <c r="J47"/>
  <c r="I47" i="28" s="1"/>
  <c r="G47" i="17"/>
  <c r="E47" i="28" s="1"/>
  <c r="C47" i="17"/>
  <c r="I47"/>
  <c r="G47" i="28" s="1"/>
  <c r="E47" i="17"/>
  <c r="D47" i="28" s="1"/>
  <c r="K47" i="17"/>
  <c r="H47" i="28" s="1"/>
  <c r="H43" i="17"/>
  <c r="F43" i="28" s="1"/>
  <c r="J43" i="17"/>
  <c r="I43" i="28" s="1"/>
  <c r="F43" i="17"/>
  <c r="C43" i="28" s="1"/>
  <c r="D43" i="17"/>
  <c r="C43"/>
  <c r="I43"/>
  <c r="G43" i="28" s="1"/>
  <c r="E43" i="17"/>
  <c r="D43" i="28" s="1"/>
  <c r="K43" i="17"/>
  <c r="H43" i="28" s="1"/>
  <c r="G43" i="17"/>
  <c r="E43" i="28" s="1"/>
  <c r="H39" i="17"/>
  <c r="F39" i="28" s="1"/>
  <c r="F39" i="17"/>
  <c r="C39" i="28" s="1"/>
  <c r="D39" i="17"/>
  <c r="J39"/>
  <c r="I39" i="28" s="1"/>
  <c r="I39" i="17"/>
  <c r="G39" i="28" s="1"/>
  <c r="E39" i="17"/>
  <c r="D39" i="28" s="1"/>
  <c r="K39" i="17"/>
  <c r="H39" i="28" s="1"/>
  <c r="G39" i="17"/>
  <c r="E39" i="28" s="1"/>
  <c r="C39" i="17"/>
  <c r="H35"/>
  <c r="F35" i="28" s="1"/>
  <c r="J35" i="17"/>
  <c r="I35" i="28" s="1"/>
  <c r="F35" i="17"/>
  <c r="C35" i="28" s="1"/>
  <c r="D35" i="17"/>
  <c r="E35"/>
  <c r="D35" i="28" s="1"/>
  <c r="K35" i="17"/>
  <c r="H35" i="28" s="1"/>
  <c r="G35" i="17"/>
  <c r="E35" i="28" s="1"/>
  <c r="C35" i="17"/>
  <c r="I35"/>
  <c r="G35" i="28" s="1"/>
  <c r="H31" i="17"/>
  <c r="F31" i="28" s="1"/>
  <c r="F31" i="17"/>
  <c r="C31" i="28" s="1"/>
  <c r="D31" i="17"/>
  <c r="J31"/>
  <c r="I31" i="28" s="1"/>
  <c r="G31" i="17"/>
  <c r="E31" i="28" s="1"/>
  <c r="C31" i="17"/>
  <c r="I31"/>
  <c r="G31" i="28" s="1"/>
  <c r="E31" i="17"/>
  <c r="D31" i="28" s="1"/>
  <c r="K31" i="17"/>
  <c r="H31" i="28" s="1"/>
  <c r="H27" i="17"/>
  <c r="F27" i="28" s="1"/>
  <c r="J27" i="17"/>
  <c r="I27" i="28" s="1"/>
  <c r="F27" i="17"/>
  <c r="C27" i="28" s="1"/>
  <c r="D27" i="17"/>
  <c r="C27"/>
  <c r="I27"/>
  <c r="G27" i="28" s="1"/>
  <c r="E27" i="17"/>
  <c r="D27" i="28" s="1"/>
  <c r="K27" i="17"/>
  <c r="H27" i="28" s="1"/>
  <c r="G27" i="17"/>
  <c r="E27" i="28" s="1"/>
  <c r="I23" i="17"/>
  <c r="G23" i="28" s="1"/>
  <c r="G23" i="17"/>
  <c r="E23" i="28" s="1"/>
  <c r="F23" i="17"/>
  <c r="C23" i="28" s="1"/>
  <c r="E23" i="17"/>
  <c r="D23" i="28" s="1"/>
  <c r="C23" i="17"/>
  <c r="H23"/>
  <c r="F23" i="28" s="1"/>
  <c r="D23" i="17"/>
  <c r="K23"/>
  <c r="H23" i="28" s="1"/>
  <c r="J23" i="17"/>
  <c r="I23" i="28" s="1"/>
  <c r="H19" i="17"/>
  <c r="F19" i="28" s="1"/>
  <c r="D19" i="17"/>
  <c r="K19"/>
  <c r="H19" i="28" s="1"/>
  <c r="J19" i="17"/>
  <c r="I19" i="28" s="1"/>
  <c r="I19" i="17"/>
  <c r="G19" i="28" s="1"/>
  <c r="G19" i="17"/>
  <c r="E19" i="28" s="1"/>
  <c r="F19" i="17"/>
  <c r="C19" i="28" s="1"/>
  <c r="E19" i="17"/>
  <c r="D19" i="28" s="1"/>
  <c r="C19" i="17"/>
  <c r="E15"/>
  <c r="D15" i="28" s="1"/>
  <c r="J15" i="17"/>
  <c r="I15" i="28" s="1"/>
  <c r="F15" i="17"/>
  <c r="C15" i="28" s="1"/>
  <c r="G15" i="17"/>
  <c r="E15" i="28" s="1"/>
  <c r="K15" i="17"/>
  <c r="H15" i="28" s="1"/>
  <c r="I15" i="17"/>
  <c r="G15" i="28" s="1"/>
  <c r="D15" i="17"/>
  <c r="C15"/>
  <c r="H15"/>
  <c r="F15" i="28" s="1"/>
  <c r="E11" i="17"/>
  <c r="D11" i="28" s="1"/>
  <c r="J11" i="17"/>
  <c r="I11" i="28" s="1"/>
  <c r="F11" i="17"/>
  <c r="C11" i="28" s="1"/>
  <c r="C11" i="17"/>
  <c r="G11"/>
  <c r="E11" i="28" s="1"/>
  <c r="D11" i="17"/>
  <c r="K11"/>
  <c r="H11" i="28" s="1"/>
  <c r="H11" i="17"/>
  <c r="F11" i="28" s="1"/>
  <c r="I11" i="17"/>
  <c r="G11" i="28" s="1"/>
  <c r="E204" i="17"/>
  <c r="D204" i="28" s="1"/>
  <c r="D204" i="17"/>
  <c r="J204"/>
  <c r="I204" i="28" s="1"/>
  <c r="C204" i="17"/>
  <c r="H204"/>
  <c r="F204" i="28" s="1"/>
  <c r="G204" i="17"/>
  <c r="E204" i="28" s="1"/>
  <c r="F204" i="17"/>
  <c r="C204" i="28" s="1"/>
  <c r="K204" i="17"/>
  <c r="H204" i="28" s="1"/>
  <c r="I204" i="17"/>
  <c r="G204" i="28" s="1"/>
  <c r="E200" i="17"/>
  <c r="D200" i="28" s="1"/>
  <c r="G200" i="17"/>
  <c r="E200" i="28" s="1"/>
  <c r="F200" i="17"/>
  <c r="C200" i="28" s="1"/>
  <c r="K200" i="17"/>
  <c r="H200" i="28" s="1"/>
  <c r="D200" i="17"/>
  <c r="J200"/>
  <c r="I200" i="28" s="1"/>
  <c r="C200" i="17"/>
  <c r="H200"/>
  <c r="F200" i="28" s="1"/>
  <c r="I200" i="17"/>
  <c r="G200" i="28" s="1"/>
  <c r="E196" i="17"/>
  <c r="D196" i="28" s="1"/>
  <c r="D196" i="17"/>
  <c r="J196"/>
  <c r="I196" i="28" s="1"/>
  <c r="C196" i="17"/>
  <c r="H196"/>
  <c r="F196" i="28" s="1"/>
  <c r="G196" i="17"/>
  <c r="E196" i="28" s="1"/>
  <c r="F196" i="17"/>
  <c r="C196" i="28" s="1"/>
  <c r="K196" i="17"/>
  <c r="H196" i="28" s="1"/>
  <c r="I196" i="17"/>
  <c r="G196" i="28" s="1"/>
  <c r="E192" i="17"/>
  <c r="D192" i="28" s="1"/>
  <c r="G192" i="17"/>
  <c r="E192" i="28" s="1"/>
  <c r="F192" i="17"/>
  <c r="C192" i="28" s="1"/>
  <c r="K192" i="17"/>
  <c r="H192" i="28" s="1"/>
  <c r="D192" i="17"/>
  <c r="J192"/>
  <c r="I192" i="28" s="1"/>
  <c r="C192" i="17"/>
  <c r="H192"/>
  <c r="F192" i="28" s="1"/>
  <c r="I192" i="17"/>
  <c r="G192" i="28" s="1"/>
  <c r="E188" i="17"/>
  <c r="D188" i="28" s="1"/>
  <c r="D188" i="17"/>
  <c r="J188"/>
  <c r="I188" i="28" s="1"/>
  <c r="C188" i="17"/>
  <c r="H188"/>
  <c r="F188" i="28" s="1"/>
  <c r="G188" i="17"/>
  <c r="E188" i="28" s="1"/>
  <c r="F188" i="17"/>
  <c r="C188" i="28" s="1"/>
  <c r="K188" i="17"/>
  <c r="H188" i="28" s="1"/>
  <c r="I188" i="17"/>
  <c r="G188" i="28" s="1"/>
  <c r="E184" i="17"/>
  <c r="D184" i="28" s="1"/>
  <c r="G184" i="17"/>
  <c r="E184" i="28" s="1"/>
  <c r="F184" i="17"/>
  <c r="C184" i="28" s="1"/>
  <c r="K184" i="17"/>
  <c r="H184" i="28" s="1"/>
  <c r="D184" i="17"/>
  <c r="J184"/>
  <c r="I184" i="28" s="1"/>
  <c r="C184" i="17"/>
  <c r="H184"/>
  <c r="F184" i="28" s="1"/>
  <c r="I184" i="17"/>
  <c r="G184" i="28" s="1"/>
  <c r="E180" i="17"/>
  <c r="D180" i="28" s="1"/>
  <c r="D180" i="17"/>
  <c r="J180"/>
  <c r="I180" i="28" s="1"/>
  <c r="C180" i="17"/>
  <c r="H180"/>
  <c r="F180" i="28" s="1"/>
  <c r="G180" i="17"/>
  <c r="E180" i="28" s="1"/>
  <c r="F180" i="17"/>
  <c r="C180" i="28" s="1"/>
  <c r="K180" i="17"/>
  <c r="H180" i="28" s="1"/>
  <c r="I180" i="17"/>
  <c r="G180" i="28" s="1"/>
  <c r="E176" i="17"/>
  <c r="D176" i="28" s="1"/>
  <c r="G176" i="17"/>
  <c r="E176" i="28" s="1"/>
  <c r="F176" i="17"/>
  <c r="C176" i="28" s="1"/>
  <c r="K176" i="17"/>
  <c r="H176" i="28" s="1"/>
  <c r="D176" i="17"/>
  <c r="J176"/>
  <c r="I176" i="28" s="1"/>
  <c r="C176" i="17"/>
  <c r="H176"/>
  <c r="F176" i="28" s="1"/>
  <c r="I176" i="17"/>
  <c r="G176" i="28" s="1"/>
  <c r="E172" i="17"/>
  <c r="D172" i="28" s="1"/>
  <c r="D172" i="17"/>
  <c r="J172"/>
  <c r="I172" i="28" s="1"/>
  <c r="C172" i="17"/>
  <c r="H172"/>
  <c r="F172" i="28" s="1"/>
  <c r="G172" i="17"/>
  <c r="E172" i="28" s="1"/>
  <c r="F172" i="17"/>
  <c r="C172" i="28" s="1"/>
  <c r="K172" i="17"/>
  <c r="H172" i="28" s="1"/>
  <c r="I172" i="17"/>
  <c r="G172" i="28" s="1"/>
  <c r="E168" i="17"/>
  <c r="D168" i="28" s="1"/>
  <c r="G168" i="17"/>
  <c r="E168" i="28" s="1"/>
  <c r="F168" i="17"/>
  <c r="C168" i="28" s="1"/>
  <c r="K168" i="17"/>
  <c r="H168" i="28" s="1"/>
  <c r="D168" i="17"/>
  <c r="J168"/>
  <c r="I168" i="28" s="1"/>
  <c r="C168" i="17"/>
  <c r="H168"/>
  <c r="F168" i="28" s="1"/>
  <c r="I168" i="17"/>
  <c r="G168" i="28" s="1"/>
  <c r="E164" i="17"/>
  <c r="D164" i="28" s="1"/>
  <c r="D164" i="17"/>
  <c r="J164"/>
  <c r="I164" i="28" s="1"/>
  <c r="C164" i="17"/>
  <c r="H164"/>
  <c r="F164" i="28" s="1"/>
  <c r="G164" i="17"/>
  <c r="E164" i="28" s="1"/>
  <c r="F164" i="17"/>
  <c r="C164" i="28" s="1"/>
  <c r="K164" i="17"/>
  <c r="H164" i="28" s="1"/>
  <c r="I164" i="17"/>
  <c r="G164" i="28" s="1"/>
  <c r="E160" i="17"/>
  <c r="D160" i="28" s="1"/>
  <c r="G160" i="17"/>
  <c r="E160" i="28" s="1"/>
  <c r="F160" i="17"/>
  <c r="C160" i="28" s="1"/>
  <c r="K160" i="17"/>
  <c r="H160" i="28" s="1"/>
  <c r="D160" i="17"/>
  <c r="J160"/>
  <c r="I160" i="28" s="1"/>
  <c r="C160" i="17"/>
  <c r="H160"/>
  <c r="F160" i="28" s="1"/>
  <c r="I160" i="17"/>
  <c r="G160" i="28" s="1"/>
  <c r="E156" i="17"/>
  <c r="D156" i="28" s="1"/>
  <c r="D156" i="17"/>
  <c r="J156"/>
  <c r="I156" i="28" s="1"/>
  <c r="C156" i="17"/>
  <c r="H156"/>
  <c r="F156" i="28" s="1"/>
  <c r="G156" i="17"/>
  <c r="E156" i="28" s="1"/>
  <c r="F156" i="17"/>
  <c r="C156" i="28" s="1"/>
  <c r="K156" i="17"/>
  <c r="H156" i="28" s="1"/>
  <c r="I156" i="17"/>
  <c r="G156" i="28" s="1"/>
  <c r="E152" i="17"/>
  <c r="D152" i="28" s="1"/>
  <c r="G152" i="17"/>
  <c r="E152" i="28" s="1"/>
  <c r="F152" i="17"/>
  <c r="C152" i="28" s="1"/>
  <c r="K152" i="17"/>
  <c r="H152" i="28" s="1"/>
  <c r="D152" i="17"/>
  <c r="J152"/>
  <c r="I152" i="28" s="1"/>
  <c r="C152" i="17"/>
  <c r="H152"/>
  <c r="F152" i="28" s="1"/>
  <c r="I152" i="17"/>
  <c r="G152" i="28" s="1"/>
  <c r="E148" i="17"/>
  <c r="D148" i="28" s="1"/>
  <c r="D148" i="17"/>
  <c r="J148"/>
  <c r="I148" i="28" s="1"/>
  <c r="C148" i="17"/>
  <c r="H148"/>
  <c r="F148" i="28" s="1"/>
  <c r="G148" i="17"/>
  <c r="E148" i="28" s="1"/>
  <c r="F148" i="17"/>
  <c r="C148" i="28" s="1"/>
  <c r="K148" i="17"/>
  <c r="H148" i="28" s="1"/>
  <c r="I148" i="17"/>
  <c r="G148" i="28" s="1"/>
  <c r="E144" i="17"/>
  <c r="D144" i="28" s="1"/>
  <c r="G144" i="17"/>
  <c r="E144" i="28" s="1"/>
  <c r="F144" i="17"/>
  <c r="C144" i="28" s="1"/>
  <c r="K144" i="17"/>
  <c r="H144" i="28" s="1"/>
  <c r="D144" i="17"/>
  <c r="J144"/>
  <c r="I144" i="28" s="1"/>
  <c r="C144" i="17"/>
  <c r="H144"/>
  <c r="F144" i="28" s="1"/>
  <c r="I144" i="17"/>
  <c r="G144" i="28" s="1"/>
  <c r="E140" i="17"/>
  <c r="D140" i="28" s="1"/>
  <c r="D140" i="17"/>
  <c r="J140"/>
  <c r="I140" i="28" s="1"/>
  <c r="C140" i="17"/>
  <c r="H140"/>
  <c r="F140" i="28" s="1"/>
  <c r="G140" i="17"/>
  <c r="E140" i="28" s="1"/>
  <c r="F140" i="17"/>
  <c r="C140" i="28" s="1"/>
  <c r="K140" i="17"/>
  <c r="H140" i="28" s="1"/>
  <c r="I140" i="17"/>
  <c r="G140" i="28" s="1"/>
  <c r="E136" i="17"/>
  <c r="D136" i="28" s="1"/>
  <c r="G136" i="17"/>
  <c r="E136" i="28" s="1"/>
  <c r="F136" i="17"/>
  <c r="C136" i="28" s="1"/>
  <c r="K136" i="17"/>
  <c r="H136" i="28" s="1"/>
  <c r="D136" i="17"/>
  <c r="J136"/>
  <c r="I136" i="28" s="1"/>
  <c r="C136" i="17"/>
  <c r="H136"/>
  <c r="F136" i="28" s="1"/>
  <c r="I136" i="17"/>
  <c r="G136" i="28" s="1"/>
  <c r="E132" i="17"/>
  <c r="D132" i="28" s="1"/>
  <c r="D132" i="17"/>
  <c r="J132"/>
  <c r="I132" i="28" s="1"/>
  <c r="C132" i="17"/>
  <c r="H132"/>
  <c r="F132" i="28" s="1"/>
  <c r="G132" i="17"/>
  <c r="E132" i="28" s="1"/>
  <c r="F132" i="17"/>
  <c r="C132" i="28" s="1"/>
  <c r="K132" i="17"/>
  <c r="H132" i="28" s="1"/>
  <c r="I132" i="17"/>
  <c r="G132" i="28" s="1"/>
  <c r="E128" i="17"/>
  <c r="D128" i="28" s="1"/>
  <c r="G128" i="17"/>
  <c r="E128" i="28" s="1"/>
  <c r="F128" i="17"/>
  <c r="C128" i="28" s="1"/>
  <c r="K128" i="17"/>
  <c r="H128" i="28" s="1"/>
  <c r="D128" i="17"/>
  <c r="J128"/>
  <c r="I128" i="28" s="1"/>
  <c r="C128" i="17"/>
  <c r="H128"/>
  <c r="F128" i="28" s="1"/>
  <c r="I128" i="17"/>
  <c r="G128" i="28" s="1"/>
  <c r="E124" i="17"/>
  <c r="D124" i="28" s="1"/>
  <c r="D124" i="17"/>
  <c r="J124"/>
  <c r="I124" i="28" s="1"/>
  <c r="C124" i="17"/>
  <c r="H124"/>
  <c r="F124" i="28" s="1"/>
  <c r="G124" i="17"/>
  <c r="E124" i="28" s="1"/>
  <c r="F124" i="17"/>
  <c r="C124" i="28" s="1"/>
  <c r="K124" i="17"/>
  <c r="H124" i="28" s="1"/>
  <c r="I124" i="17"/>
  <c r="G124" i="28" s="1"/>
  <c r="E120" i="17"/>
  <c r="D120" i="28" s="1"/>
  <c r="G120" i="17"/>
  <c r="E120" i="28" s="1"/>
  <c r="F120" i="17"/>
  <c r="C120" i="28" s="1"/>
  <c r="K120" i="17"/>
  <c r="H120" i="28" s="1"/>
  <c r="D120" i="17"/>
  <c r="J120"/>
  <c r="I120" i="28" s="1"/>
  <c r="C120" i="17"/>
  <c r="H120"/>
  <c r="F120" i="28" s="1"/>
  <c r="I120" i="17"/>
  <c r="G120" i="28" s="1"/>
  <c r="E116" i="17"/>
  <c r="D116" i="28" s="1"/>
  <c r="D116" i="17"/>
  <c r="J116"/>
  <c r="I116" i="28" s="1"/>
  <c r="C116" i="17"/>
  <c r="H116"/>
  <c r="F116" i="28" s="1"/>
  <c r="G116" i="17"/>
  <c r="E116" i="28" s="1"/>
  <c r="F116" i="17"/>
  <c r="C116" i="28" s="1"/>
  <c r="K116" i="17"/>
  <c r="H116" i="28" s="1"/>
  <c r="I116" i="17"/>
  <c r="G116" i="28" s="1"/>
  <c r="E112" i="17"/>
  <c r="D112" i="28" s="1"/>
  <c r="G112" i="17"/>
  <c r="E112" i="28" s="1"/>
  <c r="F112" i="17"/>
  <c r="C112" i="28" s="1"/>
  <c r="K112" i="17"/>
  <c r="H112" i="28" s="1"/>
  <c r="D112" i="17"/>
  <c r="J112"/>
  <c r="I112" i="28" s="1"/>
  <c r="C112" i="17"/>
  <c r="H112"/>
  <c r="F112" i="28" s="1"/>
  <c r="I112" i="17"/>
  <c r="G112" i="28" s="1"/>
  <c r="H108" i="17"/>
  <c r="F108" i="28" s="1"/>
  <c r="J108" i="17"/>
  <c r="I108" i="28" s="1"/>
  <c r="D108" i="17"/>
  <c r="E108"/>
  <c r="D108" i="28" s="1"/>
  <c r="K108" i="17"/>
  <c r="H108" i="28" s="1"/>
  <c r="F108" i="17"/>
  <c r="C108" i="28" s="1"/>
  <c r="G108" i="17"/>
  <c r="E108" i="28" s="1"/>
  <c r="C108" i="17"/>
  <c r="I108"/>
  <c r="G108" i="28" s="1"/>
  <c r="H104" i="17"/>
  <c r="F104" i="28" s="1"/>
  <c r="J104" i="17"/>
  <c r="I104" i="28" s="1"/>
  <c r="D104" i="17"/>
  <c r="F104"/>
  <c r="C104" i="28" s="1"/>
  <c r="K104" i="17"/>
  <c r="H104" i="28" s="1"/>
  <c r="G104" i="17"/>
  <c r="E104" i="28" s="1"/>
  <c r="C104" i="17"/>
  <c r="I104"/>
  <c r="G104" i="28" s="1"/>
  <c r="E104" i="17"/>
  <c r="D104" i="28" s="1"/>
  <c r="H100" i="17"/>
  <c r="F100" i="28" s="1"/>
  <c r="J100" i="17"/>
  <c r="I100" i="28" s="1"/>
  <c r="D100" i="17"/>
  <c r="G100"/>
  <c r="E100" i="28" s="1"/>
  <c r="C100" i="17"/>
  <c r="I100"/>
  <c r="G100" i="28" s="1"/>
  <c r="F100" i="17"/>
  <c r="C100" i="28" s="1"/>
  <c r="E100" i="17"/>
  <c r="D100" i="28" s="1"/>
  <c r="K100" i="17"/>
  <c r="H100" i="28" s="1"/>
  <c r="H96" i="17"/>
  <c r="F96" i="28" s="1"/>
  <c r="J96" i="17"/>
  <c r="I96" i="28" s="1"/>
  <c r="D96" i="17"/>
  <c r="F96"/>
  <c r="C96" i="28" s="1"/>
  <c r="C96" i="17"/>
  <c r="I96"/>
  <c r="G96" i="28" s="1"/>
  <c r="E96" i="17"/>
  <c r="D96" i="28" s="1"/>
  <c r="K96" i="17"/>
  <c r="H96" i="28" s="1"/>
  <c r="G96" i="17"/>
  <c r="E96" i="28" s="1"/>
  <c r="H92" i="17"/>
  <c r="F92" i="28" s="1"/>
  <c r="J92" i="17"/>
  <c r="I92" i="28" s="1"/>
  <c r="D92" i="17"/>
  <c r="E92"/>
  <c r="D92" i="28" s="1"/>
  <c r="K92" i="17"/>
  <c r="H92" i="28" s="1"/>
  <c r="F92" i="17"/>
  <c r="C92" i="28" s="1"/>
  <c r="G92" i="17"/>
  <c r="E92" i="28" s="1"/>
  <c r="C92" i="17"/>
  <c r="I92"/>
  <c r="G92" i="28" s="1"/>
  <c r="H88" i="17"/>
  <c r="F88" i="28" s="1"/>
  <c r="J88" i="17"/>
  <c r="I88" i="28" s="1"/>
  <c r="D88" i="17"/>
  <c r="F88"/>
  <c r="C88" i="28" s="1"/>
  <c r="K88" i="17"/>
  <c r="H88" i="28" s="1"/>
  <c r="G88" i="17"/>
  <c r="E88" i="28" s="1"/>
  <c r="C88" i="17"/>
  <c r="I88"/>
  <c r="G88" i="28" s="1"/>
  <c r="E88" i="17"/>
  <c r="D88" i="28" s="1"/>
  <c r="H84" i="17"/>
  <c r="F84" i="28" s="1"/>
  <c r="J84" i="17"/>
  <c r="I84" i="28" s="1"/>
  <c r="D84" i="17"/>
  <c r="G84"/>
  <c r="E84" i="28" s="1"/>
  <c r="C84" i="17"/>
  <c r="I84"/>
  <c r="G84" i="28" s="1"/>
  <c r="F84" i="17"/>
  <c r="C84" i="28" s="1"/>
  <c r="E84" i="17"/>
  <c r="D84" i="28" s="1"/>
  <c r="K84" i="17"/>
  <c r="H84" i="28" s="1"/>
  <c r="H80" i="17"/>
  <c r="F80" i="28" s="1"/>
  <c r="J80" i="17"/>
  <c r="I80" i="28" s="1"/>
  <c r="D80" i="17"/>
  <c r="F80"/>
  <c r="C80" i="28" s="1"/>
  <c r="C80" i="17"/>
  <c r="I80"/>
  <c r="G80" i="28" s="1"/>
  <c r="E80" i="17"/>
  <c r="D80" i="28" s="1"/>
  <c r="K80" i="17"/>
  <c r="H80" i="28" s="1"/>
  <c r="G80" i="17"/>
  <c r="E80" i="28" s="1"/>
  <c r="H76" i="17"/>
  <c r="F76" i="28" s="1"/>
  <c r="J76" i="17"/>
  <c r="I76" i="28" s="1"/>
  <c r="D76" i="17"/>
  <c r="E76"/>
  <c r="D76" i="28" s="1"/>
  <c r="K76" i="17"/>
  <c r="H76" i="28" s="1"/>
  <c r="F76" i="17"/>
  <c r="C76" i="28" s="1"/>
  <c r="G76" i="17"/>
  <c r="E76" i="28" s="1"/>
  <c r="C76" i="17"/>
  <c r="I76"/>
  <c r="G76" i="28" s="1"/>
  <c r="H72" i="17"/>
  <c r="F72" i="28" s="1"/>
  <c r="J72" i="17"/>
  <c r="I72" i="28" s="1"/>
  <c r="D72" i="17"/>
  <c r="F72"/>
  <c r="C72" i="28" s="1"/>
  <c r="K72" i="17"/>
  <c r="H72" i="28" s="1"/>
  <c r="G72" i="17"/>
  <c r="E72" i="28" s="1"/>
  <c r="C72" i="17"/>
  <c r="I72"/>
  <c r="G72" i="28" s="1"/>
  <c r="E72" i="17"/>
  <c r="D72" i="28" s="1"/>
  <c r="H68" i="17"/>
  <c r="F68" i="28" s="1"/>
  <c r="J68" i="17"/>
  <c r="I68" i="28" s="1"/>
  <c r="D68" i="17"/>
  <c r="G68"/>
  <c r="E68" i="28" s="1"/>
  <c r="C68" i="17"/>
  <c r="I68"/>
  <c r="G68" i="28" s="1"/>
  <c r="F68" i="17"/>
  <c r="C68" i="28" s="1"/>
  <c r="E68" i="17"/>
  <c r="D68" i="28" s="1"/>
  <c r="K68" i="17"/>
  <c r="H68" i="28" s="1"/>
  <c r="H64" i="17"/>
  <c r="F64" i="28" s="1"/>
  <c r="J64" i="17"/>
  <c r="I64" i="28" s="1"/>
  <c r="D64" i="17"/>
  <c r="F64"/>
  <c r="C64" i="28" s="1"/>
  <c r="C64" i="17"/>
  <c r="I64"/>
  <c r="G64" i="28" s="1"/>
  <c r="E64" i="17"/>
  <c r="D64" i="28" s="1"/>
  <c r="K64" i="17"/>
  <c r="H64" i="28" s="1"/>
  <c r="G64" i="17"/>
  <c r="E64" i="28" s="1"/>
  <c r="H60" i="17"/>
  <c r="F60" i="28" s="1"/>
  <c r="J60" i="17"/>
  <c r="I60" i="28" s="1"/>
  <c r="D60" i="17"/>
  <c r="E60"/>
  <c r="D60" i="28" s="1"/>
  <c r="K60" i="17"/>
  <c r="H60" i="28" s="1"/>
  <c r="F60" i="17"/>
  <c r="C60" i="28" s="1"/>
  <c r="G60" i="17"/>
  <c r="E60" i="28" s="1"/>
  <c r="C60" i="17"/>
  <c r="I60"/>
  <c r="G60" i="28" s="1"/>
  <c r="H56" i="17"/>
  <c r="F56" i="28" s="1"/>
  <c r="J56" i="17"/>
  <c r="I56" i="28" s="1"/>
  <c r="D56" i="17"/>
  <c r="F56"/>
  <c r="C56" i="28" s="1"/>
  <c r="K56" i="17"/>
  <c r="H56" i="28" s="1"/>
  <c r="G56" i="17"/>
  <c r="E56" i="28" s="1"/>
  <c r="C56" i="17"/>
  <c r="I56"/>
  <c r="G56" i="28" s="1"/>
  <c r="E56" i="17"/>
  <c r="D56" i="28" s="1"/>
  <c r="H52" i="17"/>
  <c r="F52" i="28" s="1"/>
  <c r="J52" i="17"/>
  <c r="I52" i="28" s="1"/>
  <c r="D52" i="17"/>
  <c r="G52"/>
  <c r="E52" i="28" s="1"/>
  <c r="C52" i="17"/>
  <c r="I52"/>
  <c r="G52" i="28" s="1"/>
  <c r="F52" i="17"/>
  <c r="C52" i="28" s="1"/>
  <c r="E52" i="17"/>
  <c r="D52" i="28" s="1"/>
  <c r="K52" i="17"/>
  <c r="H52" i="28" s="1"/>
  <c r="H48" i="17"/>
  <c r="F48" i="28" s="1"/>
  <c r="J48" i="17"/>
  <c r="I48" i="28" s="1"/>
  <c r="D48" i="17"/>
  <c r="F48"/>
  <c r="C48" i="28" s="1"/>
  <c r="C48" i="17"/>
  <c r="I48"/>
  <c r="G48" i="28" s="1"/>
  <c r="E48" i="17"/>
  <c r="D48" i="28" s="1"/>
  <c r="K48" i="17"/>
  <c r="H48" i="28" s="1"/>
  <c r="G48" i="17"/>
  <c r="E48" i="28" s="1"/>
  <c r="H44" i="17"/>
  <c r="F44" i="28" s="1"/>
  <c r="J44" i="17"/>
  <c r="I44" i="28" s="1"/>
  <c r="D44" i="17"/>
  <c r="E44"/>
  <c r="D44" i="28" s="1"/>
  <c r="K44" i="17"/>
  <c r="H44" i="28" s="1"/>
  <c r="F44" i="17"/>
  <c r="C44" i="28" s="1"/>
  <c r="G44" i="17"/>
  <c r="E44" i="28" s="1"/>
  <c r="C44" i="17"/>
  <c r="I44"/>
  <c r="G44" i="28" s="1"/>
  <c r="H40" i="17"/>
  <c r="F40" i="28" s="1"/>
  <c r="J40" i="17"/>
  <c r="I40" i="28" s="1"/>
  <c r="D40" i="17"/>
  <c r="F40"/>
  <c r="C40" i="28" s="1"/>
  <c r="K40" i="17"/>
  <c r="H40" i="28" s="1"/>
  <c r="G40" i="17"/>
  <c r="E40" i="28" s="1"/>
  <c r="C40" i="17"/>
  <c r="I40"/>
  <c r="G40" i="28" s="1"/>
  <c r="E40" i="17"/>
  <c r="D40" i="28" s="1"/>
  <c r="H36" i="17"/>
  <c r="F36" i="28" s="1"/>
  <c r="J36" i="17"/>
  <c r="I36" i="28" s="1"/>
  <c r="D36" i="17"/>
  <c r="G36"/>
  <c r="E36" i="28" s="1"/>
  <c r="C36" i="17"/>
  <c r="I36"/>
  <c r="G36" i="28" s="1"/>
  <c r="F36" i="17"/>
  <c r="C36" i="28" s="1"/>
  <c r="E36" i="17"/>
  <c r="D36" i="28" s="1"/>
  <c r="K36" i="17"/>
  <c r="H36" i="28" s="1"/>
  <c r="H32" i="17"/>
  <c r="F32" i="28" s="1"/>
  <c r="J32" i="17"/>
  <c r="I32" i="28" s="1"/>
  <c r="D32" i="17"/>
  <c r="F32"/>
  <c r="C32" i="28" s="1"/>
  <c r="C32" i="17"/>
  <c r="I32"/>
  <c r="G32" i="28" s="1"/>
  <c r="E32" i="17"/>
  <c r="D32" i="28" s="1"/>
  <c r="K32" i="17"/>
  <c r="H32" i="28" s="1"/>
  <c r="G32" i="17"/>
  <c r="E32" i="28" s="1"/>
  <c r="H28" i="17"/>
  <c r="F28" i="28" s="1"/>
  <c r="J28" i="17"/>
  <c r="I28" i="28" s="1"/>
  <c r="D28" i="17"/>
  <c r="E28"/>
  <c r="D28" i="28" s="1"/>
  <c r="K28" i="17"/>
  <c r="H28" i="28" s="1"/>
  <c r="F28" i="17"/>
  <c r="C28" i="28" s="1"/>
  <c r="G28" i="17"/>
  <c r="E28" i="28" s="1"/>
  <c r="C28" i="17"/>
  <c r="I28"/>
  <c r="G28" i="28" s="1"/>
  <c r="C24" i="17"/>
  <c r="J24"/>
  <c r="I24" i="28" s="1"/>
  <c r="H24" i="17"/>
  <c r="F24" i="28" s="1"/>
  <c r="F24" i="17"/>
  <c r="C24" i="28" s="1"/>
  <c r="D24" i="17"/>
  <c r="E24"/>
  <c r="D24" i="28" s="1"/>
  <c r="G24" i="17"/>
  <c r="E24" i="28" s="1"/>
  <c r="I24" i="17"/>
  <c r="G24" i="28" s="1"/>
  <c r="K24" i="17"/>
  <c r="H24" i="28" s="1"/>
  <c r="C20" i="17"/>
  <c r="J20"/>
  <c r="I20" i="28" s="1"/>
  <c r="H20" i="17"/>
  <c r="F20" i="28" s="1"/>
  <c r="F20" i="17"/>
  <c r="C20" i="28" s="1"/>
  <c r="D20" i="17"/>
  <c r="E20"/>
  <c r="D20" i="28" s="1"/>
  <c r="G20" i="17"/>
  <c r="E20" i="28" s="1"/>
  <c r="I20" i="17"/>
  <c r="G20" i="28" s="1"/>
  <c r="K20" i="17"/>
  <c r="H20" i="28" s="1"/>
  <c r="C16" i="17"/>
  <c r="J16"/>
  <c r="I16" i="28" s="1"/>
  <c r="H16" i="17"/>
  <c r="F16" i="28" s="1"/>
  <c r="F16" i="17"/>
  <c r="C16" i="28" s="1"/>
  <c r="D16" i="17"/>
  <c r="E16"/>
  <c r="D16" i="28" s="1"/>
  <c r="G16" i="17"/>
  <c r="E16" i="28" s="1"/>
  <c r="I16" i="17"/>
  <c r="G16" i="28" s="1"/>
  <c r="K16" i="17"/>
  <c r="H16" i="28" s="1"/>
  <c r="C12" i="17"/>
  <c r="J12"/>
  <c r="I12" i="28" s="1"/>
  <c r="H12" i="17"/>
  <c r="F12" i="28" s="1"/>
  <c r="F12" i="17"/>
  <c r="C12" i="28" s="1"/>
  <c r="D12" i="17"/>
  <c r="E12"/>
  <c r="D12" i="28" s="1"/>
  <c r="G12" i="17"/>
  <c r="E12" i="28" s="1"/>
  <c r="I12" i="17"/>
  <c r="G12" i="28" s="1"/>
  <c r="K12" i="17"/>
  <c r="H12" i="28" s="1"/>
  <c r="FZ190" i="17"/>
  <c r="FZ178"/>
  <c r="FZ134"/>
  <c r="FZ26"/>
  <c r="FZ99"/>
  <c r="FZ43"/>
  <c r="FZ200"/>
  <c r="FZ84"/>
  <c r="B17" i="24"/>
  <c r="FZ189" i="17"/>
  <c r="FZ61"/>
  <c r="FZ37"/>
  <c r="R7"/>
  <c r="AR7" i="27"/>
  <c r="DX7" i="17"/>
  <c r="AA5" i="26"/>
  <c r="P8" s="1"/>
  <c r="AA6"/>
  <c r="AR5" i="27"/>
  <c r="P8" s="1"/>
  <c r="G204" i="24"/>
  <c r="F204"/>
  <c r="E204"/>
  <c r="B204"/>
  <c r="G200"/>
  <c r="F200"/>
  <c r="B200"/>
  <c r="E200"/>
  <c r="G196"/>
  <c r="F196"/>
  <c r="B196"/>
  <c r="E196"/>
  <c r="G192"/>
  <c r="F192"/>
  <c r="B192"/>
  <c r="E192"/>
  <c r="G188"/>
  <c r="F188"/>
  <c r="E188"/>
  <c r="B188"/>
  <c r="G184"/>
  <c r="F184"/>
  <c r="B184"/>
  <c r="E184"/>
  <c r="G180"/>
  <c r="F180"/>
  <c r="B180"/>
  <c r="E180"/>
  <c r="G176"/>
  <c r="F176"/>
  <c r="B176"/>
  <c r="E176"/>
  <c r="G172"/>
  <c r="F172"/>
  <c r="B172"/>
  <c r="E172"/>
  <c r="G168"/>
  <c r="F168"/>
  <c r="B168"/>
  <c r="E168"/>
  <c r="G164"/>
  <c r="F164"/>
  <c r="B164"/>
  <c r="E164"/>
  <c r="G160"/>
  <c r="F160"/>
  <c r="B160"/>
  <c r="E160"/>
  <c r="G156"/>
  <c r="F156"/>
  <c r="B156"/>
  <c r="E156"/>
  <c r="G152"/>
  <c r="F152"/>
  <c r="B152"/>
  <c r="E152"/>
  <c r="G148"/>
  <c r="F148"/>
  <c r="B148"/>
  <c r="E148"/>
  <c r="G144"/>
  <c r="F144"/>
  <c r="B144"/>
  <c r="E144"/>
  <c r="G140"/>
  <c r="F140"/>
  <c r="B140"/>
  <c r="E140"/>
  <c r="G136"/>
  <c r="F136"/>
  <c r="B136"/>
  <c r="E136"/>
  <c r="G132"/>
  <c r="F132"/>
  <c r="B132"/>
  <c r="E132"/>
  <c r="G128"/>
  <c r="F128"/>
  <c r="B128"/>
  <c r="E128"/>
  <c r="G124"/>
  <c r="F124"/>
  <c r="B124"/>
  <c r="E124"/>
  <c r="B120"/>
  <c r="G120"/>
  <c r="F120"/>
  <c r="E120"/>
  <c r="B116"/>
  <c r="G116"/>
  <c r="F116"/>
  <c r="E116"/>
  <c r="B112"/>
  <c r="G112"/>
  <c r="F112"/>
  <c r="E112"/>
  <c r="B108"/>
  <c r="G108"/>
  <c r="F108"/>
  <c r="E108"/>
  <c r="B104"/>
  <c r="G104"/>
  <c r="F104"/>
  <c r="E104"/>
  <c r="B100"/>
  <c r="G100"/>
  <c r="F100"/>
  <c r="E100"/>
  <c r="B96"/>
  <c r="G96"/>
  <c r="F96"/>
  <c r="E96"/>
  <c r="B92"/>
  <c r="G92"/>
  <c r="F92"/>
  <c r="E92"/>
  <c r="B88"/>
  <c r="G88"/>
  <c r="F88"/>
  <c r="E88"/>
  <c r="B84"/>
  <c r="G84"/>
  <c r="F84"/>
  <c r="E84"/>
  <c r="B80"/>
  <c r="G80"/>
  <c r="F80"/>
  <c r="E80"/>
  <c r="B76"/>
  <c r="G76"/>
  <c r="F76"/>
  <c r="E76"/>
  <c r="B72"/>
  <c r="G72"/>
  <c r="F72"/>
  <c r="E72"/>
  <c r="B68"/>
  <c r="G68"/>
  <c r="F68"/>
  <c r="E68"/>
  <c r="B64"/>
  <c r="G64"/>
  <c r="F64"/>
  <c r="E64"/>
  <c r="B60"/>
  <c r="G60"/>
  <c r="F60"/>
  <c r="E60"/>
  <c r="B56"/>
  <c r="G56"/>
  <c r="F56"/>
  <c r="E56"/>
  <c r="B52"/>
  <c r="G52"/>
  <c r="F52"/>
  <c r="E52"/>
  <c r="B48"/>
  <c r="G48"/>
  <c r="F48"/>
  <c r="E48"/>
  <c r="B44"/>
  <c r="G44"/>
  <c r="F44"/>
  <c r="E44"/>
  <c r="B40"/>
  <c r="G40"/>
  <c r="F40"/>
  <c r="E40"/>
  <c r="B36"/>
  <c r="G36"/>
  <c r="F36"/>
  <c r="E36"/>
  <c r="B32"/>
  <c r="G32"/>
  <c r="F32"/>
  <c r="E32"/>
  <c r="B28"/>
  <c r="G28"/>
  <c r="F28"/>
  <c r="E28"/>
  <c r="B24"/>
  <c r="G24"/>
  <c r="F24"/>
  <c r="E24"/>
  <c r="B20"/>
  <c r="G20"/>
  <c r="F20"/>
  <c r="E20"/>
  <c r="B16"/>
  <c r="G16"/>
  <c r="F16"/>
  <c r="E16"/>
  <c r="B12"/>
  <c r="G12"/>
  <c r="F12"/>
  <c r="E12"/>
  <c r="B8"/>
  <c r="G8"/>
  <c r="F8"/>
  <c r="E8"/>
  <c r="J2"/>
  <c r="N26" i="23"/>
  <c r="B5" i="24"/>
  <c r="I8" i="17"/>
  <c r="G8" i="28" s="1"/>
  <c r="G8" i="17"/>
  <c r="E8" i="28" s="1"/>
  <c r="H8" i="17"/>
  <c r="F8" i="28" s="1"/>
  <c r="FW217" i="17"/>
  <c r="E201" i="24"/>
  <c r="B201"/>
  <c r="G201"/>
  <c r="F201"/>
  <c r="E197"/>
  <c r="B197"/>
  <c r="G197"/>
  <c r="F197"/>
  <c r="E193"/>
  <c r="B193"/>
  <c r="G193"/>
  <c r="F193"/>
  <c r="E189"/>
  <c r="B189"/>
  <c r="G189"/>
  <c r="F189"/>
  <c r="E185"/>
  <c r="B185"/>
  <c r="G185"/>
  <c r="F185"/>
  <c r="E181"/>
  <c r="B181"/>
  <c r="G181"/>
  <c r="F181"/>
  <c r="B177"/>
  <c r="E177"/>
  <c r="G177"/>
  <c r="F177"/>
  <c r="B173"/>
  <c r="E173"/>
  <c r="G173"/>
  <c r="F173"/>
  <c r="B169"/>
  <c r="E169"/>
  <c r="G169"/>
  <c r="F169"/>
  <c r="B165"/>
  <c r="E165"/>
  <c r="G165"/>
  <c r="F165"/>
  <c r="B161"/>
  <c r="E161"/>
  <c r="G161"/>
  <c r="F161"/>
  <c r="B157"/>
  <c r="E157"/>
  <c r="G157"/>
  <c r="F157"/>
  <c r="B153"/>
  <c r="E153"/>
  <c r="G153"/>
  <c r="F153"/>
  <c r="B149"/>
  <c r="E149"/>
  <c r="G149"/>
  <c r="F149"/>
  <c r="B145"/>
  <c r="E145"/>
  <c r="G145"/>
  <c r="F145"/>
  <c r="B141"/>
  <c r="E141"/>
  <c r="G141"/>
  <c r="F141"/>
  <c r="B137"/>
  <c r="E137"/>
  <c r="F137"/>
  <c r="B133"/>
  <c r="E133"/>
  <c r="G133"/>
  <c r="F133"/>
  <c r="B129"/>
  <c r="E129"/>
  <c r="G129"/>
  <c r="F129"/>
  <c r="B125"/>
  <c r="E125"/>
  <c r="G125"/>
  <c r="F125"/>
  <c r="B121"/>
  <c r="E121"/>
  <c r="F121"/>
  <c r="B117"/>
  <c r="E117"/>
  <c r="G117"/>
  <c r="F117"/>
  <c r="B113"/>
  <c r="E113"/>
  <c r="G113"/>
  <c r="F113"/>
  <c r="B109"/>
  <c r="E109"/>
  <c r="G109"/>
  <c r="F109"/>
  <c r="B105"/>
  <c r="E105"/>
  <c r="F105"/>
  <c r="B101"/>
  <c r="E101"/>
  <c r="F101"/>
  <c r="B97"/>
  <c r="E97"/>
  <c r="G97"/>
  <c r="F97"/>
  <c r="B93"/>
  <c r="E93"/>
  <c r="F93"/>
  <c r="B89"/>
  <c r="E89"/>
  <c r="B85"/>
  <c r="E85"/>
  <c r="F85"/>
  <c r="B81"/>
  <c r="E81"/>
  <c r="G81"/>
  <c r="F81"/>
  <c r="B77"/>
  <c r="E77"/>
  <c r="F77"/>
  <c r="B73"/>
  <c r="E73"/>
  <c r="B69"/>
  <c r="E69"/>
  <c r="F69"/>
  <c r="B65"/>
  <c r="E65"/>
  <c r="G65"/>
  <c r="F65"/>
  <c r="B61"/>
  <c r="E61"/>
  <c r="F61"/>
  <c r="B57"/>
  <c r="E57"/>
  <c r="B53"/>
  <c r="E53"/>
  <c r="F53"/>
  <c r="B49"/>
  <c r="E49"/>
  <c r="G49"/>
  <c r="F49"/>
  <c r="B45"/>
  <c r="E45"/>
  <c r="F45"/>
  <c r="B41"/>
  <c r="E41"/>
  <c r="B37"/>
  <c r="E37"/>
  <c r="F37"/>
  <c r="B33"/>
  <c r="E33"/>
  <c r="G33"/>
  <c r="F33"/>
  <c r="B29"/>
  <c r="E29"/>
  <c r="F29"/>
  <c r="B25"/>
  <c r="E25"/>
  <c r="B21"/>
  <c r="E21"/>
  <c r="F21"/>
  <c r="B13"/>
  <c r="E13"/>
  <c r="G13"/>
  <c r="F13"/>
  <c r="B9"/>
  <c r="E9"/>
  <c r="G9"/>
  <c r="F9"/>
  <c r="F202"/>
  <c r="E202"/>
  <c r="B202"/>
  <c r="G202"/>
  <c r="F198"/>
  <c r="E198"/>
  <c r="G198"/>
  <c r="B198"/>
  <c r="F194"/>
  <c r="E194"/>
  <c r="G194"/>
  <c r="B194"/>
  <c r="F190"/>
  <c r="E190"/>
  <c r="B190"/>
  <c r="G190"/>
  <c r="F186"/>
  <c r="E186"/>
  <c r="B186"/>
  <c r="G186"/>
  <c r="F182"/>
  <c r="E182"/>
  <c r="G182"/>
  <c r="B182"/>
  <c r="F178"/>
  <c r="E178"/>
  <c r="G178"/>
  <c r="B178"/>
  <c r="F174"/>
  <c r="B174"/>
  <c r="E174"/>
  <c r="G174"/>
  <c r="F170"/>
  <c r="B170"/>
  <c r="E170"/>
  <c r="G170"/>
  <c r="F166"/>
  <c r="B166"/>
  <c r="E166"/>
  <c r="G166"/>
  <c r="F162"/>
  <c r="B162"/>
  <c r="E162"/>
  <c r="G162"/>
  <c r="F158"/>
  <c r="B158"/>
  <c r="E158"/>
  <c r="G158"/>
  <c r="F154"/>
  <c r="B154"/>
  <c r="E154"/>
  <c r="G154"/>
  <c r="F150"/>
  <c r="B150"/>
  <c r="E150"/>
  <c r="G150"/>
  <c r="F146"/>
  <c r="B146"/>
  <c r="E146"/>
  <c r="G146"/>
  <c r="F142"/>
  <c r="B142"/>
  <c r="E142"/>
  <c r="G142"/>
  <c r="F138"/>
  <c r="B138"/>
  <c r="E138"/>
  <c r="G138"/>
  <c r="F134"/>
  <c r="B134"/>
  <c r="E134"/>
  <c r="G134"/>
  <c r="F130"/>
  <c r="B130"/>
  <c r="E130"/>
  <c r="G130"/>
  <c r="F126"/>
  <c r="B126"/>
  <c r="E126"/>
  <c r="G126"/>
  <c r="F122"/>
  <c r="B122"/>
  <c r="E122"/>
  <c r="G122"/>
  <c r="B118"/>
  <c r="F118"/>
  <c r="E118"/>
  <c r="G118"/>
  <c r="B114"/>
  <c r="F114"/>
  <c r="E114"/>
  <c r="G114"/>
  <c r="B110"/>
  <c r="F110"/>
  <c r="E110"/>
  <c r="G110"/>
  <c r="B106"/>
  <c r="F106"/>
  <c r="E106"/>
  <c r="G106"/>
  <c r="B102"/>
  <c r="F102"/>
  <c r="E102"/>
  <c r="G102"/>
  <c r="B98"/>
  <c r="F98"/>
  <c r="E98"/>
  <c r="G98"/>
  <c r="B94"/>
  <c r="F94"/>
  <c r="E94"/>
  <c r="G94"/>
  <c r="B90"/>
  <c r="F90"/>
  <c r="E90"/>
  <c r="G90"/>
  <c r="B86"/>
  <c r="F86"/>
  <c r="E86"/>
  <c r="G86"/>
  <c r="B82"/>
  <c r="F82"/>
  <c r="E82"/>
  <c r="G82"/>
  <c r="B78"/>
  <c r="F78"/>
  <c r="E78"/>
  <c r="G78"/>
  <c r="B74"/>
  <c r="F74"/>
  <c r="E74"/>
  <c r="G74"/>
  <c r="B70"/>
  <c r="F70"/>
  <c r="E70"/>
  <c r="G70"/>
  <c r="B66"/>
  <c r="F66"/>
  <c r="E66"/>
  <c r="G66"/>
  <c r="B62"/>
  <c r="F62"/>
  <c r="E62"/>
  <c r="G62"/>
  <c r="B58"/>
  <c r="F58"/>
  <c r="E58"/>
  <c r="G58"/>
  <c r="B54"/>
  <c r="F54"/>
  <c r="E54"/>
  <c r="G54"/>
  <c r="B50"/>
  <c r="F50"/>
  <c r="E50"/>
  <c r="G50"/>
  <c r="B46"/>
  <c r="F46"/>
  <c r="E46"/>
  <c r="G46"/>
  <c r="B42"/>
  <c r="F42"/>
  <c r="E42"/>
  <c r="G42"/>
  <c r="B38"/>
  <c r="F38"/>
  <c r="E38"/>
  <c r="G38"/>
  <c r="B34"/>
  <c r="F34"/>
  <c r="E34"/>
  <c r="G34"/>
  <c r="B30"/>
  <c r="F30"/>
  <c r="E30"/>
  <c r="G30"/>
  <c r="B26"/>
  <c r="F26"/>
  <c r="E26"/>
  <c r="G26"/>
  <c r="B22"/>
  <c r="F22"/>
  <c r="E22"/>
  <c r="G22"/>
  <c r="B18"/>
  <c r="F18"/>
  <c r="E18"/>
  <c r="G18"/>
  <c r="B14"/>
  <c r="F14"/>
  <c r="E14"/>
  <c r="G14"/>
  <c r="B10"/>
  <c r="F10"/>
  <c r="E10"/>
  <c r="G10"/>
  <c r="B6"/>
  <c r="F6"/>
  <c r="E6"/>
  <c r="G6"/>
  <c r="G203"/>
  <c r="B203"/>
  <c r="F203"/>
  <c r="E203"/>
  <c r="G199"/>
  <c r="B199"/>
  <c r="F199"/>
  <c r="E199"/>
  <c r="G195"/>
  <c r="B195"/>
  <c r="F195"/>
  <c r="E195"/>
  <c r="G191"/>
  <c r="B191"/>
  <c r="F191"/>
  <c r="E191"/>
  <c r="G187"/>
  <c r="B187"/>
  <c r="F187"/>
  <c r="E187"/>
  <c r="G183"/>
  <c r="B183"/>
  <c r="F183"/>
  <c r="E183"/>
  <c r="G179"/>
  <c r="B179"/>
  <c r="F179"/>
  <c r="E179"/>
  <c r="B175"/>
  <c r="G175"/>
  <c r="F175"/>
  <c r="E175"/>
  <c r="B171"/>
  <c r="G171"/>
  <c r="F171"/>
  <c r="E171"/>
  <c r="B167"/>
  <c r="G167"/>
  <c r="F167"/>
  <c r="E167"/>
  <c r="B163"/>
  <c r="G163"/>
  <c r="F163"/>
  <c r="E163"/>
  <c r="B159"/>
  <c r="G159"/>
  <c r="F159"/>
  <c r="E159"/>
  <c r="B155"/>
  <c r="G155"/>
  <c r="F155"/>
  <c r="E155"/>
  <c r="B151"/>
  <c r="G151"/>
  <c r="F151"/>
  <c r="E151"/>
  <c r="B147"/>
  <c r="G147"/>
  <c r="F147"/>
  <c r="E147"/>
  <c r="B143"/>
  <c r="G143"/>
  <c r="F143"/>
  <c r="E143"/>
  <c r="B139"/>
  <c r="G139"/>
  <c r="F139"/>
  <c r="E139"/>
  <c r="B135"/>
  <c r="G135"/>
  <c r="F135"/>
  <c r="E135"/>
  <c r="B131"/>
  <c r="G131"/>
  <c r="F131"/>
  <c r="E131"/>
  <c r="B127"/>
  <c r="G127"/>
  <c r="F127"/>
  <c r="E127"/>
  <c r="B123"/>
  <c r="G123"/>
  <c r="F123"/>
  <c r="E123"/>
  <c r="B119"/>
  <c r="G119"/>
  <c r="F119"/>
  <c r="E119"/>
  <c r="B115"/>
  <c r="G115"/>
  <c r="F115"/>
  <c r="E115"/>
  <c r="B111"/>
  <c r="G111"/>
  <c r="F111"/>
  <c r="E111"/>
  <c r="B107"/>
  <c r="G107"/>
  <c r="F107"/>
  <c r="E107"/>
  <c r="B103"/>
  <c r="G103"/>
  <c r="F103"/>
  <c r="E103"/>
  <c r="B99"/>
  <c r="G99"/>
  <c r="F99"/>
  <c r="E99"/>
  <c r="B95"/>
  <c r="G95"/>
  <c r="F95"/>
  <c r="E95"/>
  <c r="B91"/>
  <c r="G91"/>
  <c r="F91"/>
  <c r="E91"/>
  <c r="B87"/>
  <c r="G87"/>
  <c r="F87"/>
  <c r="E87"/>
  <c r="B83"/>
  <c r="G83"/>
  <c r="F83"/>
  <c r="E83"/>
  <c r="B79"/>
  <c r="G79"/>
  <c r="F79"/>
  <c r="E79"/>
  <c r="B75"/>
  <c r="G75"/>
  <c r="F75"/>
  <c r="E75"/>
  <c r="B71"/>
  <c r="G71"/>
  <c r="F71"/>
  <c r="E71"/>
  <c r="B67"/>
  <c r="G67"/>
  <c r="F67"/>
  <c r="E67"/>
  <c r="B63"/>
  <c r="G63"/>
  <c r="F63"/>
  <c r="E63"/>
  <c r="B59"/>
  <c r="G59"/>
  <c r="F59"/>
  <c r="E59"/>
  <c r="B55"/>
  <c r="G55"/>
  <c r="F55"/>
  <c r="E55"/>
  <c r="B51"/>
  <c r="G51"/>
  <c r="F51"/>
  <c r="E51"/>
  <c r="B47"/>
  <c r="G47"/>
  <c r="F47"/>
  <c r="E47"/>
  <c r="B43"/>
  <c r="G43"/>
  <c r="F43"/>
  <c r="E43"/>
  <c r="B39"/>
  <c r="G39"/>
  <c r="F39"/>
  <c r="E39"/>
  <c r="B35"/>
  <c r="G35"/>
  <c r="F35"/>
  <c r="E35"/>
  <c r="B31"/>
  <c r="G31"/>
  <c r="F31"/>
  <c r="E31"/>
  <c r="B27"/>
  <c r="G27"/>
  <c r="F27"/>
  <c r="E27"/>
  <c r="B23"/>
  <c r="G23"/>
  <c r="F23"/>
  <c r="E23"/>
  <c r="B19"/>
  <c r="G19"/>
  <c r="F19"/>
  <c r="E19"/>
  <c r="B15"/>
  <c r="G15"/>
  <c r="F15"/>
  <c r="E15"/>
  <c r="B11"/>
  <c r="G11"/>
  <c r="F11"/>
  <c r="E11"/>
  <c r="B7"/>
  <c r="G7"/>
  <c r="F7"/>
  <c r="E7"/>
  <c r="C202"/>
  <c r="I202"/>
  <c r="H202"/>
  <c r="C198"/>
  <c r="I198"/>
  <c r="H198"/>
  <c r="C194"/>
  <c r="I194"/>
  <c r="H194"/>
  <c r="C190"/>
  <c r="I190"/>
  <c r="H190"/>
  <c r="C186"/>
  <c r="I186"/>
  <c r="H186"/>
  <c r="C182"/>
  <c r="I182"/>
  <c r="H182"/>
  <c r="C178"/>
  <c r="I178"/>
  <c r="H178"/>
  <c r="C174"/>
  <c r="I174"/>
  <c r="H174"/>
  <c r="C170"/>
  <c r="I170"/>
  <c r="H170"/>
  <c r="C166"/>
  <c r="I166"/>
  <c r="H166"/>
  <c r="C162"/>
  <c r="I162"/>
  <c r="H162"/>
  <c r="C158"/>
  <c r="I158"/>
  <c r="H158"/>
  <c r="C154"/>
  <c r="I154"/>
  <c r="H154"/>
  <c r="C150"/>
  <c r="I150"/>
  <c r="H150"/>
  <c r="C146"/>
  <c r="I146"/>
  <c r="H146"/>
  <c r="C142"/>
  <c r="I142"/>
  <c r="H142"/>
  <c r="C138"/>
  <c r="I138"/>
  <c r="H138"/>
  <c r="C134"/>
  <c r="I134"/>
  <c r="H134"/>
  <c r="C130"/>
  <c r="I130"/>
  <c r="H130"/>
  <c r="C126"/>
  <c r="I126"/>
  <c r="H126"/>
  <c r="C122"/>
  <c r="I122"/>
  <c r="H122"/>
  <c r="C118"/>
  <c r="I118"/>
  <c r="H118"/>
  <c r="C114"/>
  <c r="I114"/>
  <c r="H114"/>
  <c r="C110"/>
  <c r="I110"/>
  <c r="H110"/>
  <c r="C106"/>
  <c r="I106"/>
  <c r="H106"/>
  <c r="C102"/>
  <c r="I102"/>
  <c r="H102"/>
  <c r="C98"/>
  <c r="I98"/>
  <c r="H98"/>
  <c r="C94"/>
  <c r="I94"/>
  <c r="H94"/>
  <c r="C90"/>
  <c r="I90"/>
  <c r="H90"/>
  <c r="C86"/>
  <c r="I86"/>
  <c r="H86"/>
  <c r="C82"/>
  <c r="I82"/>
  <c r="H82"/>
  <c r="C78"/>
  <c r="I78"/>
  <c r="H78"/>
  <c r="C74"/>
  <c r="I74"/>
  <c r="H74"/>
  <c r="C70"/>
  <c r="I70"/>
  <c r="H70"/>
  <c r="C66"/>
  <c r="I66"/>
  <c r="H66"/>
  <c r="C62"/>
  <c r="I62"/>
  <c r="H62"/>
  <c r="C58"/>
  <c r="I58"/>
  <c r="H58"/>
  <c r="C54"/>
  <c r="I54"/>
  <c r="H54"/>
  <c r="C50"/>
  <c r="I50"/>
  <c r="H50"/>
  <c r="C46"/>
  <c r="I46"/>
  <c r="H46"/>
  <c r="C42"/>
  <c r="I42"/>
  <c r="H42"/>
  <c r="C38"/>
  <c r="I38"/>
  <c r="H38"/>
  <c r="C34"/>
  <c r="I34"/>
  <c r="H34"/>
  <c r="C30"/>
  <c r="I30"/>
  <c r="H30"/>
  <c r="C26"/>
  <c r="I26"/>
  <c r="H26"/>
  <c r="C22"/>
  <c r="I22"/>
  <c r="H22"/>
  <c r="C18"/>
  <c r="I18"/>
  <c r="H18"/>
  <c r="C14"/>
  <c r="I14"/>
  <c r="H14"/>
  <c r="C10"/>
  <c r="I10"/>
  <c r="H10"/>
  <c r="C6"/>
  <c r="I6"/>
  <c r="H6"/>
  <c r="H203"/>
  <c r="C203"/>
  <c r="I203"/>
  <c r="H199"/>
  <c r="C199"/>
  <c r="I199"/>
  <c r="H195"/>
  <c r="C195"/>
  <c r="I195"/>
  <c r="H191"/>
  <c r="C191"/>
  <c r="I191"/>
  <c r="H187"/>
  <c r="C187"/>
  <c r="I187"/>
  <c r="H183"/>
  <c r="C183"/>
  <c r="I183"/>
  <c r="H179"/>
  <c r="C179"/>
  <c r="I179"/>
  <c r="H175"/>
  <c r="C175"/>
  <c r="I175"/>
  <c r="H171"/>
  <c r="C171"/>
  <c r="I171"/>
  <c r="H167"/>
  <c r="C167"/>
  <c r="I167"/>
  <c r="H163"/>
  <c r="C163"/>
  <c r="I163"/>
  <c r="H159"/>
  <c r="C159"/>
  <c r="I159"/>
  <c r="H155"/>
  <c r="C155"/>
  <c r="I155"/>
  <c r="H151"/>
  <c r="C151"/>
  <c r="I151"/>
  <c r="H147"/>
  <c r="C147"/>
  <c r="I147"/>
  <c r="H143"/>
  <c r="C143"/>
  <c r="I143"/>
  <c r="H139"/>
  <c r="C139"/>
  <c r="I139"/>
  <c r="H135"/>
  <c r="C135"/>
  <c r="I135"/>
  <c r="H131"/>
  <c r="C131"/>
  <c r="I131"/>
  <c r="H127"/>
  <c r="C127"/>
  <c r="I127"/>
  <c r="H123"/>
  <c r="C123"/>
  <c r="I123"/>
  <c r="H119"/>
  <c r="C119"/>
  <c r="I119"/>
  <c r="H115"/>
  <c r="C115"/>
  <c r="I115"/>
  <c r="H111"/>
  <c r="C111"/>
  <c r="I111"/>
  <c r="H107"/>
  <c r="C107"/>
  <c r="I107"/>
  <c r="H103"/>
  <c r="C103"/>
  <c r="I103"/>
  <c r="H99"/>
  <c r="C99"/>
  <c r="I99"/>
  <c r="H95"/>
  <c r="C95"/>
  <c r="I95"/>
  <c r="H91"/>
  <c r="C91"/>
  <c r="I91"/>
  <c r="H87"/>
  <c r="C87"/>
  <c r="I87"/>
  <c r="H83"/>
  <c r="C83"/>
  <c r="I83"/>
  <c r="H79"/>
  <c r="C79"/>
  <c r="I79"/>
  <c r="H75"/>
  <c r="C75"/>
  <c r="I75"/>
  <c r="H71"/>
  <c r="C71"/>
  <c r="I71"/>
  <c r="H67"/>
  <c r="C67"/>
  <c r="I67"/>
  <c r="H63"/>
  <c r="C63"/>
  <c r="I63"/>
  <c r="H59"/>
  <c r="C59"/>
  <c r="I59"/>
  <c r="H55"/>
  <c r="C55"/>
  <c r="I55"/>
  <c r="H51"/>
  <c r="C51"/>
  <c r="I51"/>
  <c r="H47"/>
  <c r="C47"/>
  <c r="I47"/>
  <c r="H43"/>
  <c r="C43"/>
  <c r="I43"/>
  <c r="H39"/>
  <c r="C39"/>
  <c r="I39"/>
  <c r="H35"/>
  <c r="C35"/>
  <c r="I35"/>
  <c r="H31"/>
  <c r="C31"/>
  <c r="I31"/>
  <c r="H27"/>
  <c r="C27"/>
  <c r="I27"/>
  <c r="H23"/>
  <c r="C23"/>
  <c r="I23"/>
  <c r="H19"/>
  <c r="C19"/>
  <c r="I19"/>
  <c r="H15"/>
  <c r="C15"/>
  <c r="I15"/>
  <c r="H11"/>
  <c r="C11"/>
  <c r="I11"/>
  <c r="H7"/>
  <c r="C7"/>
  <c r="I7"/>
  <c r="H204"/>
  <c r="C204"/>
  <c r="I204"/>
  <c r="H200"/>
  <c r="C200"/>
  <c r="I200"/>
  <c r="H196"/>
  <c r="C196"/>
  <c r="I196"/>
  <c r="H192"/>
  <c r="C192"/>
  <c r="I192"/>
  <c r="H188"/>
  <c r="C188"/>
  <c r="I188"/>
  <c r="H184"/>
  <c r="C184"/>
  <c r="I184"/>
  <c r="H180"/>
  <c r="C180"/>
  <c r="I180"/>
  <c r="H176"/>
  <c r="C176"/>
  <c r="I176"/>
  <c r="H172"/>
  <c r="C172"/>
  <c r="I172"/>
  <c r="H168"/>
  <c r="C168"/>
  <c r="I168"/>
  <c r="H164"/>
  <c r="C164"/>
  <c r="I164"/>
  <c r="H160"/>
  <c r="C160"/>
  <c r="I160"/>
  <c r="H156"/>
  <c r="C156"/>
  <c r="I156"/>
  <c r="H152"/>
  <c r="C152"/>
  <c r="I152"/>
  <c r="H148"/>
  <c r="C148"/>
  <c r="I148"/>
  <c r="H144"/>
  <c r="C144"/>
  <c r="I144"/>
  <c r="H140"/>
  <c r="C140"/>
  <c r="I140"/>
  <c r="H136"/>
  <c r="C136"/>
  <c r="I136"/>
  <c r="H132"/>
  <c r="C132"/>
  <c r="I132"/>
  <c r="H128"/>
  <c r="C128"/>
  <c r="I128"/>
  <c r="H124"/>
  <c r="C124"/>
  <c r="I124"/>
  <c r="H120"/>
  <c r="C120"/>
  <c r="I120"/>
  <c r="H116"/>
  <c r="C116"/>
  <c r="I116"/>
  <c r="H112"/>
  <c r="C112"/>
  <c r="I112"/>
  <c r="H108"/>
  <c r="C108"/>
  <c r="I108"/>
  <c r="H104"/>
  <c r="C104"/>
  <c r="I104"/>
  <c r="H100"/>
  <c r="C100"/>
  <c r="I100"/>
  <c r="H96"/>
  <c r="C96"/>
  <c r="I96"/>
  <c r="H92"/>
  <c r="C92"/>
  <c r="I92"/>
  <c r="H88"/>
  <c r="C88"/>
  <c r="I88"/>
  <c r="H84"/>
  <c r="C84"/>
  <c r="I84"/>
  <c r="H80"/>
  <c r="C80"/>
  <c r="I80"/>
  <c r="H76"/>
  <c r="C76"/>
  <c r="I76"/>
  <c r="H72"/>
  <c r="C72"/>
  <c r="I72"/>
  <c r="H68"/>
  <c r="C68"/>
  <c r="I68"/>
  <c r="H64"/>
  <c r="C64"/>
  <c r="I64"/>
  <c r="H60"/>
  <c r="C60"/>
  <c r="I60"/>
  <c r="H56"/>
  <c r="C56"/>
  <c r="I56"/>
  <c r="H52"/>
  <c r="C52"/>
  <c r="I52"/>
  <c r="H48"/>
  <c r="C48"/>
  <c r="I48"/>
  <c r="H44"/>
  <c r="C44"/>
  <c r="I44"/>
  <c r="H40"/>
  <c r="C40"/>
  <c r="I40"/>
  <c r="H36"/>
  <c r="C36"/>
  <c r="I36"/>
  <c r="H32"/>
  <c r="C32"/>
  <c r="I32"/>
  <c r="H28"/>
  <c r="C28"/>
  <c r="I28"/>
  <c r="H24"/>
  <c r="C24"/>
  <c r="I24"/>
  <c r="H20"/>
  <c r="C20"/>
  <c r="I20"/>
  <c r="H16"/>
  <c r="C16"/>
  <c r="I16"/>
  <c r="H12"/>
  <c r="C12"/>
  <c r="I12"/>
  <c r="H8"/>
  <c r="C8"/>
  <c r="I8"/>
  <c r="K8" i="17"/>
  <c r="H8" i="28" s="1"/>
  <c r="C8" i="17"/>
  <c r="D8"/>
  <c r="E8"/>
  <c r="D8" i="28" s="1"/>
  <c r="J8" i="17"/>
  <c r="I8" i="28" s="1"/>
  <c r="F8" i="17"/>
  <c r="C8" i="28" s="1"/>
  <c r="H201" i="24"/>
  <c r="C201"/>
  <c r="I201"/>
  <c r="H197"/>
  <c r="C197"/>
  <c r="I197"/>
  <c r="H193"/>
  <c r="C193"/>
  <c r="I193"/>
  <c r="H189"/>
  <c r="C189"/>
  <c r="I189"/>
  <c r="H185"/>
  <c r="C185"/>
  <c r="I185"/>
  <c r="H181"/>
  <c r="C181"/>
  <c r="I181"/>
  <c r="H177"/>
  <c r="C177"/>
  <c r="I177"/>
  <c r="H173"/>
  <c r="C173"/>
  <c r="I173"/>
  <c r="H169"/>
  <c r="C169"/>
  <c r="I169"/>
  <c r="H165"/>
  <c r="C165"/>
  <c r="I165"/>
  <c r="H161"/>
  <c r="C161"/>
  <c r="I161"/>
  <c r="H157"/>
  <c r="C157"/>
  <c r="I157"/>
  <c r="H153"/>
  <c r="C153"/>
  <c r="I153"/>
  <c r="H149"/>
  <c r="C149"/>
  <c r="I149"/>
  <c r="H145"/>
  <c r="C145"/>
  <c r="I145"/>
  <c r="H141"/>
  <c r="C141"/>
  <c r="I141"/>
  <c r="H137"/>
  <c r="C137"/>
  <c r="I137"/>
  <c r="H133"/>
  <c r="C133"/>
  <c r="I133"/>
  <c r="H129"/>
  <c r="C129"/>
  <c r="I129"/>
  <c r="H125"/>
  <c r="C125"/>
  <c r="I125"/>
  <c r="H121"/>
  <c r="C121"/>
  <c r="I121"/>
  <c r="H117"/>
  <c r="C117"/>
  <c r="I117"/>
  <c r="H113"/>
  <c r="C113"/>
  <c r="I113"/>
  <c r="H109"/>
  <c r="C109"/>
  <c r="I109"/>
  <c r="H105"/>
  <c r="C105"/>
  <c r="I105"/>
  <c r="H101"/>
  <c r="C101"/>
  <c r="I101"/>
  <c r="H97"/>
  <c r="C97"/>
  <c r="I97"/>
  <c r="H93"/>
  <c r="C93"/>
  <c r="I93"/>
  <c r="H89"/>
  <c r="C89"/>
  <c r="I89"/>
  <c r="H85"/>
  <c r="C85"/>
  <c r="I85"/>
  <c r="H81"/>
  <c r="C81"/>
  <c r="I81"/>
  <c r="H77"/>
  <c r="C77"/>
  <c r="I77"/>
  <c r="H73"/>
  <c r="C73"/>
  <c r="I73"/>
  <c r="H69"/>
  <c r="C69"/>
  <c r="I69"/>
  <c r="H65"/>
  <c r="C65"/>
  <c r="I65"/>
  <c r="H61"/>
  <c r="C61"/>
  <c r="I61"/>
  <c r="H57"/>
  <c r="C57"/>
  <c r="I57"/>
  <c r="H53"/>
  <c r="C53"/>
  <c r="I53"/>
  <c r="H49"/>
  <c r="C49"/>
  <c r="I49"/>
  <c r="H45"/>
  <c r="C45"/>
  <c r="I45"/>
  <c r="H41"/>
  <c r="C41"/>
  <c r="I41"/>
  <c r="H37"/>
  <c r="C37"/>
  <c r="I37"/>
  <c r="H33"/>
  <c r="C33"/>
  <c r="I33"/>
  <c r="H29"/>
  <c r="C29"/>
  <c r="I29"/>
  <c r="H25"/>
  <c r="C25"/>
  <c r="I25"/>
  <c r="H21"/>
  <c r="C21"/>
  <c r="I21"/>
  <c r="H17"/>
  <c r="C17"/>
  <c r="I17"/>
  <c r="H13"/>
  <c r="C13"/>
  <c r="I13"/>
  <c r="H9"/>
  <c r="C9"/>
  <c r="I9"/>
  <c r="EB7" i="17"/>
  <c r="DC7"/>
  <c r="DG7" s="1"/>
  <c r="BM7"/>
  <c r="BQ7" s="1"/>
  <c r="CH7"/>
  <c r="CL7" s="1"/>
  <c r="AU7"/>
  <c r="Y7"/>
  <c r="U7"/>
  <c r="AB28" i="28" l="1"/>
  <c r="AC28" s="1"/>
  <c r="AB44"/>
  <c r="AC44" s="1"/>
  <c r="AB60"/>
  <c r="AC60" s="1"/>
  <c r="AB31"/>
  <c r="AC31" s="1"/>
  <c r="AB47"/>
  <c r="AC47" s="1"/>
  <c r="AB63"/>
  <c r="AC63" s="1"/>
  <c r="AB34"/>
  <c r="AC34" s="1"/>
  <c r="AB50"/>
  <c r="AC50" s="1"/>
  <c r="AB21"/>
  <c r="AC21" s="1"/>
  <c r="AB37"/>
  <c r="AC37" s="1"/>
  <c r="AB53"/>
  <c r="AC53" s="1"/>
  <c r="AB32"/>
  <c r="AC32" s="1"/>
  <c r="AB48"/>
  <c r="AC48" s="1"/>
  <c r="AB64"/>
  <c r="AC64" s="1"/>
  <c r="AB35"/>
  <c r="AC35" s="1"/>
  <c r="AB51"/>
  <c r="AC51" s="1"/>
  <c r="AB22"/>
  <c r="AC22" s="1"/>
  <c r="AB38"/>
  <c r="AC38" s="1"/>
  <c r="AB54"/>
  <c r="AC54" s="1"/>
  <c r="AB25"/>
  <c r="AC25" s="1"/>
  <c r="AB41"/>
  <c r="AC41" s="1"/>
  <c r="AB57"/>
  <c r="AC57" s="1"/>
  <c r="AB36"/>
  <c r="AC36" s="1"/>
  <c r="AB52"/>
  <c r="AC52" s="1"/>
  <c r="AB23"/>
  <c r="AC23" s="1"/>
  <c r="AB39"/>
  <c r="AC39" s="1"/>
  <c r="AB55"/>
  <c r="AC55" s="1"/>
  <c r="AB26"/>
  <c r="AC26" s="1"/>
  <c r="AB42"/>
  <c r="AC42" s="1"/>
  <c r="AB58"/>
  <c r="AC58" s="1"/>
  <c r="AB29"/>
  <c r="AC29" s="1"/>
  <c r="AB45"/>
  <c r="AC45" s="1"/>
  <c r="AB61"/>
  <c r="AC61" s="1"/>
  <c r="AB24"/>
  <c r="AC24" s="1"/>
  <c r="AB40"/>
  <c r="AC40" s="1"/>
  <c r="AB56"/>
  <c r="AC56" s="1"/>
  <c r="AB27"/>
  <c r="AC27" s="1"/>
  <c r="AB43"/>
  <c r="AC43" s="1"/>
  <c r="AB59"/>
  <c r="AC59" s="1"/>
  <c r="AB30"/>
  <c r="AC30" s="1"/>
  <c r="AB46"/>
  <c r="AC46" s="1"/>
  <c r="AB62"/>
  <c r="AC62" s="1"/>
  <c r="AB33"/>
  <c r="AC33" s="1"/>
  <c r="AB49"/>
  <c r="AC49" s="1"/>
  <c r="AB65"/>
  <c r="AC65" s="1"/>
  <c r="G21" i="24"/>
  <c r="G25"/>
  <c r="G29"/>
  <c r="G37"/>
  <c r="G41"/>
  <c r="G45"/>
  <c r="G53"/>
  <c r="G57"/>
  <c r="G61"/>
  <c r="G69"/>
  <c r="G73"/>
  <c r="G77"/>
  <c r="G85"/>
  <c r="G89"/>
  <c r="G93"/>
  <c r="G101"/>
  <c r="G105"/>
  <c r="G121"/>
  <c r="G137"/>
  <c r="FZ56" i="17"/>
  <c r="F25" i="24"/>
  <c r="F41"/>
  <c r="F57"/>
  <c r="F73"/>
  <c r="F89"/>
  <c r="E96" i="27"/>
  <c r="E30"/>
  <c r="W96"/>
  <c r="W63"/>
  <c r="E63"/>
  <c r="W30"/>
  <c r="F17" i="24"/>
  <c r="E63" i="26"/>
  <c r="E96"/>
  <c r="E17" i="24"/>
  <c r="AC68" i="28"/>
  <c r="X68"/>
  <c r="AD68" s="1"/>
  <c r="Z68"/>
  <c r="AC76"/>
  <c r="X76"/>
  <c r="AD76" s="1"/>
  <c r="Z76"/>
  <c r="AC84"/>
  <c r="X84"/>
  <c r="AD84" s="1"/>
  <c r="Z84"/>
  <c r="AC92"/>
  <c r="X92"/>
  <c r="AD92" s="1"/>
  <c r="Z92"/>
  <c r="AC100"/>
  <c r="X100"/>
  <c r="AD100" s="1"/>
  <c r="Z100"/>
  <c r="AC108"/>
  <c r="Z108"/>
  <c r="X108"/>
  <c r="AD108" s="1"/>
  <c r="AC116"/>
  <c r="Z116"/>
  <c r="X116"/>
  <c r="AD116" s="1"/>
  <c r="AC124"/>
  <c r="X124"/>
  <c r="AD124" s="1"/>
  <c r="Z124"/>
  <c r="AC132"/>
  <c r="Z132"/>
  <c r="X132"/>
  <c r="AD132" s="1"/>
  <c r="AC140"/>
  <c r="Z140"/>
  <c r="X140"/>
  <c r="AD140" s="1"/>
  <c r="AC148"/>
  <c r="Z148"/>
  <c r="X148"/>
  <c r="AD148" s="1"/>
  <c r="AC156"/>
  <c r="Z156"/>
  <c r="X156"/>
  <c r="AD156" s="1"/>
  <c r="AC164"/>
  <c r="Z164"/>
  <c r="X164"/>
  <c r="AD164" s="1"/>
  <c r="AC172"/>
  <c r="Z172"/>
  <c r="X172"/>
  <c r="AD172" s="1"/>
  <c r="AC180"/>
  <c r="Z180"/>
  <c r="X180"/>
  <c r="AD180" s="1"/>
  <c r="AC188"/>
  <c r="Z188"/>
  <c r="X188"/>
  <c r="AD188" s="1"/>
  <c r="AC196"/>
  <c r="Z196"/>
  <c r="X196"/>
  <c r="AD196" s="1"/>
  <c r="AC204"/>
  <c r="Z204"/>
  <c r="X204"/>
  <c r="AD204" s="1"/>
  <c r="AC66"/>
  <c r="Z66"/>
  <c r="X66"/>
  <c r="AD66" s="1"/>
  <c r="AC98"/>
  <c r="X98"/>
  <c r="AD98" s="1"/>
  <c r="Z98"/>
  <c r="AC134"/>
  <c r="X134"/>
  <c r="AD134" s="1"/>
  <c r="Z134"/>
  <c r="AC166"/>
  <c r="X166"/>
  <c r="AD166" s="1"/>
  <c r="Z166"/>
  <c r="AC194"/>
  <c r="X194"/>
  <c r="AD194" s="1"/>
  <c r="Z194"/>
  <c r="FZ44" i="17"/>
  <c r="AC69" i="28"/>
  <c r="Z69"/>
  <c r="X69"/>
  <c r="AD69" s="1"/>
  <c r="AC77"/>
  <c r="Z77"/>
  <c r="X77"/>
  <c r="AD77" s="1"/>
  <c r="AC85"/>
  <c r="Z85"/>
  <c r="X85"/>
  <c r="AD85" s="1"/>
  <c r="AC93"/>
  <c r="Z93"/>
  <c r="X93"/>
  <c r="AD93" s="1"/>
  <c r="AC101"/>
  <c r="Z101"/>
  <c r="X101"/>
  <c r="AD101" s="1"/>
  <c r="AC109"/>
  <c r="Z109"/>
  <c r="X109"/>
  <c r="AD109" s="1"/>
  <c r="AC117"/>
  <c r="Z117"/>
  <c r="X117"/>
  <c r="AD117" s="1"/>
  <c r="AC125"/>
  <c r="X125"/>
  <c r="AD125" s="1"/>
  <c r="Z125"/>
  <c r="AC133"/>
  <c r="Z133"/>
  <c r="X133"/>
  <c r="AD133" s="1"/>
  <c r="AC141"/>
  <c r="Z141"/>
  <c r="X141"/>
  <c r="AD141" s="1"/>
  <c r="AC149"/>
  <c r="Z149"/>
  <c r="X149"/>
  <c r="AD149" s="1"/>
  <c r="AC157"/>
  <c r="Z157"/>
  <c r="X157"/>
  <c r="AD157" s="1"/>
  <c r="AC165"/>
  <c r="Z165"/>
  <c r="X165"/>
  <c r="AD165" s="1"/>
  <c r="AC173"/>
  <c r="Z173"/>
  <c r="X173"/>
  <c r="AD173" s="1"/>
  <c r="AC181"/>
  <c r="Z181"/>
  <c r="X181"/>
  <c r="AD181" s="1"/>
  <c r="AC189"/>
  <c r="Z189"/>
  <c r="X189"/>
  <c r="AD189" s="1"/>
  <c r="AC197"/>
  <c r="Z197"/>
  <c r="X197"/>
  <c r="AD197" s="1"/>
  <c r="AC205"/>
  <c r="Z205"/>
  <c r="X205"/>
  <c r="AD205" s="1"/>
  <c r="AC90"/>
  <c r="Z90"/>
  <c r="X90"/>
  <c r="AD90" s="1"/>
  <c r="AC126"/>
  <c r="Z126"/>
  <c r="X126"/>
  <c r="AD126" s="1"/>
  <c r="AC158"/>
  <c r="Z158"/>
  <c r="X158"/>
  <c r="AD158" s="1"/>
  <c r="AC190"/>
  <c r="X190"/>
  <c r="AD190" s="1"/>
  <c r="Z190"/>
  <c r="AC86"/>
  <c r="Z86"/>
  <c r="X86"/>
  <c r="AD86" s="1"/>
  <c r="AC118"/>
  <c r="Z118"/>
  <c r="X118"/>
  <c r="AD118" s="1"/>
  <c r="AC146"/>
  <c r="X146"/>
  <c r="AD146" s="1"/>
  <c r="Z146"/>
  <c r="AC178"/>
  <c r="X178"/>
  <c r="AD178" s="1"/>
  <c r="Z178"/>
  <c r="AC67"/>
  <c r="Z67"/>
  <c r="X67"/>
  <c r="AD67" s="1"/>
  <c r="AC75"/>
  <c r="Z75"/>
  <c r="X75"/>
  <c r="AD75" s="1"/>
  <c r="AC83"/>
  <c r="Z83"/>
  <c r="X83"/>
  <c r="AD83" s="1"/>
  <c r="AC91"/>
  <c r="Z91"/>
  <c r="X91"/>
  <c r="AD91" s="1"/>
  <c r="AC99"/>
  <c r="X99"/>
  <c r="AD99" s="1"/>
  <c r="Z99"/>
  <c r="AC107"/>
  <c r="X107"/>
  <c r="AD107" s="1"/>
  <c r="Z107"/>
  <c r="AC115"/>
  <c r="X115"/>
  <c r="AD115" s="1"/>
  <c r="Z115"/>
  <c r="AC123"/>
  <c r="X123"/>
  <c r="AD123" s="1"/>
  <c r="Z123"/>
  <c r="AC131"/>
  <c r="X131"/>
  <c r="AD131" s="1"/>
  <c r="Z131"/>
  <c r="AC139"/>
  <c r="X139"/>
  <c r="AD139" s="1"/>
  <c r="Z139"/>
  <c r="AC147"/>
  <c r="X147"/>
  <c r="AD147" s="1"/>
  <c r="Z147"/>
  <c r="AC155"/>
  <c r="X155"/>
  <c r="AD155" s="1"/>
  <c r="Z155"/>
  <c r="AC163"/>
  <c r="X163"/>
  <c r="AD163" s="1"/>
  <c r="Z163"/>
  <c r="AC171"/>
  <c r="X171"/>
  <c r="AD171" s="1"/>
  <c r="Z171"/>
  <c r="AC179"/>
  <c r="X179"/>
  <c r="AD179" s="1"/>
  <c r="Z179"/>
  <c r="AC187"/>
  <c r="X187"/>
  <c r="AD187" s="1"/>
  <c r="Z187"/>
  <c r="AC195"/>
  <c r="X195"/>
  <c r="AD195" s="1"/>
  <c r="Z195"/>
  <c r="AC203"/>
  <c r="X203"/>
  <c r="AD203" s="1"/>
  <c r="Z203"/>
  <c r="AC74"/>
  <c r="Z74"/>
  <c r="X74"/>
  <c r="AD74" s="1"/>
  <c r="AC106"/>
  <c r="X106"/>
  <c r="AD106" s="1"/>
  <c r="Z106"/>
  <c r="AC142"/>
  <c r="Z142"/>
  <c r="X142"/>
  <c r="AD142" s="1"/>
  <c r="AC170"/>
  <c r="X170"/>
  <c r="AD170" s="1"/>
  <c r="Z170"/>
  <c r="AC206"/>
  <c r="Z206"/>
  <c r="X206"/>
  <c r="AD206" s="1"/>
  <c r="G17" i="24"/>
  <c r="AC72" i="28"/>
  <c r="X72"/>
  <c r="AD72" s="1"/>
  <c r="Z72"/>
  <c r="AC80"/>
  <c r="Z80"/>
  <c r="X80"/>
  <c r="AD80" s="1"/>
  <c r="AC88"/>
  <c r="Z88"/>
  <c r="X88"/>
  <c r="AD88" s="1"/>
  <c r="AC96"/>
  <c r="X96"/>
  <c r="AD96" s="1"/>
  <c r="Z96"/>
  <c r="AC104"/>
  <c r="X104"/>
  <c r="AD104" s="1"/>
  <c r="Z104"/>
  <c r="AC112"/>
  <c r="X112"/>
  <c r="AD112" s="1"/>
  <c r="Z112"/>
  <c r="AC120"/>
  <c r="Z120"/>
  <c r="X120"/>
  <c r="AD120" s="1"/>
  <c r="AC128"/>
  <c r="X128"/>
  <c r="AD128" s="1"/>
  <c r="Z128"/>
  <c r="AC136"/>
  <c r="X136"/>
  <c r="AD136" s="1"/>
  <c r="Z136"/>
  <c r="AC144"/>
  <c r="X144"/>
  <c r="AD144" s="1"/>
  <c r="Z144"/>
  <c r="AC152"/>
  <c r="Z152"/>
  <c r="X152"/>
  <c r="AD152" s="1"/>
  <c r="AC160"/>
  <c r="X160"/>
  <c r="AD160" s="1"/>
  <c r="Z160"/>
  <c r="AC168"/>
  <c r="X168"/>
  <c r="AD168" s="1"/>
  <c r="Z168"/>
  <c r="AC176"/>
  <c r="X176"/>
  <c r="AD176" s="1"/>
  <c r="Z176"/>
  <c r="AC184"/>
  <c r="Z184"/>
  <c r="X184"/>
  <c r="AD184" s="1"/>
  <c r="AC192"/>
  <c r="X192"/>
  <c r="AD192" s="1"/>
  <c r="Z192"/>
  <c r="AC200"/>
  <c r="X200"/>
  <c r="AD200" s="1"/>
  <c r="Z200"/>
  <c r="AC82"/>
  <c r="Z82"/>
  <c r="X82"/>
  <c r="AD82" s="1"/>
  <c r="AC114"/>
  <c r="X114"/>
  <c r="AD114" s="1"/>
  <c r="Z114"/>
  <c r="AC150"/>
  <c r="Z150"/>
  <c r="X150"/>
  <c r="AD150" s="1"/>
  <c r="AC182"/>
  <c r="Z182"/>
  <c r="X182"/>
  <c r="AD182" s="1"/>
  <c r="AC73"/>
  <c r="X73"/>
  <c r="AD73" s="1"/>
  <c r="Z73"/>
  <c r="AC81"/>
  <c r="X81"/>
  <c r="AD81" s="1"/>
  <c r="Z81"/>
  <c r="AC89"/>
  <c r="Z89"/>
  <c r="X89"/>
  <c r="AD89" s="1"/>
  <c r="AC97"/>
  <c r="X97"/>
  <c r="AD97" s="1"/>
  <c r="Z97"/>
  <c r="AC105"/>
  <c r="X105"/>
  <c r="AD105" s="1"/>
  <c r="Z105"/>
  <c r="AC113"/>
  <c r="X113"/>
  <c r="AD113" s="1"/>
  <c r="Z113"/>
  <c r="AC121"/>
  <c r="Z121"/>
  <c r="X121"/>
  <c r="AD121" s="1"/>
  <c r="AC129"/>
  <c r="X129"/>
  <c r="AD129" s="1"/>
  <c r="Z129"/>
  <c r="AC137"/>
  <c r="X137"/>
  <c r="AD137" s="1"/>
  <c r="Z137"/>
  <c r="AC145"/>
  <c r="Z145"/>
  <c r="X145"/>
  <c r="AD145" s="1"/>
  <c r="AC153"/>
  <c r="X153"/>
  <c r="AD153" s="1"/>
  <c r="Z153"/>
  <c r="AC161"/>
  <c r="X161"/>
  <c r="AD161" s="1"/>
  <c r="Z161"/>
  <c r="AC169"/>
  <c r="X169"/>
  <c r="AD169" s="1"/>
  <c r="Z169"/>
  <c r="AC177"/>
  <c r="Z177"/>
  <c r="X177"/>
  <c r="AD177" s="1"/>
  <c r="AC185"/>
  <c r="X185"/>
  <c r="AD185" s="1"/>
  <c r="Z185"/>
  <c r="AC193"/>
  <c r="X193"/>
  <c r="AD193" s="1"/>
  <c r="Z193"/>
  <c r="AC201"/>
  <c r="X201"/>
  <c r="AD201" s="1"/>
  <c r="Z201"/>
  <c r="AC78"/>
  <c r="X78"/>
  <c r="AD78" s="1"/>
  <c r="Z78"/>
  <c r="AC110"/>
  <c r="Z110"/>
  <c r="X110"/>
  <c r="AD110" s="1"/>
  <c r="AC138"/>
  <c r="X138"/>
  <c r="AD138" s="1"/>
  <c r="Z138"/>
  <c r="AC174"/>
  <c r="Z174"/>
  <c r="X174"/>
  <c r="AD174" s="1"/>
  <c r="AC202"/>
  <c r="X202"/>
  <c r="AD202" s="1"/>
  <c r="Z202"/>
  <c r="AC70"/>
  <c r="X70"/>
  <c r="AD70" s="1"/>
  <c r="Z70"/>
  <c r="AC102"/>
  <c r="Z102"/>
  <c r="X102"/>
  <c r="AD102" s="1"/>
  <c r="AC130"/>
  <c r="X130"/>
  <c r="AD130" s="1"/>
  <c r="Z130"/>
  <c r="AC162"/>
  <c r="X162"/>
  <c r="AD162" s="1"/>
  <c r="Z162"/>
  <c r="AC198"/>
  <c r="X198"/>
  <c r="AD198" s="1"/>
  <c r="Z198"/>
  <c r="AC71"/>
  <c r="X71"/>
  <c r="AD71" s="1"/>
  <c r="Z71"/>
  <c r="AC79"/>
  <c r="X79"/>
  <c r="AD79" s="1"/>
  <c r="Z79"/>
  <c r="AC87"/>
  <c r="X87"/>
  <c r="AD87" s="1"/>
  <c r="Z87"/>
  <c r="AC95"/>
  <c r="Z95"/>
  <c r="X95"/>
  <c r="AD95" s="1"/>
  <c r="AC103"/>
  <c r="Z103"/>
  <c r="X103"/>
  <c r="AD103" s="1"/>
  <c r="AC111"/>
  <c r="Z111"/>
  <c r="X111"/>
  <c r="AD111" s="1"/>
  <c r="AC119"/>
  <c r="Z119"/>
  <c r="X119"/>
  <c r="AD119" s="1"/>
  <c r="AC127"/>
  <c r="X127"/>
  <c r="AD127" s="1"/>
  <c r="Z127"/>
  <c r="AC135"/>
  <c r="X135"/>
  <c r="AD135" s="1"/>
  <c r="Z135"/>
  <c r="AC143"/>
  <c r="X143"/>
  <c r="AD143" s="1"/>
  <c r="Z143"/>
  <c r="AC151"/>
  <c r="Z151"/>
  <c r="X151"/>
  <c r="AD151" s="1"/>
  <c r="AC159"/>
  <c r="Z159"/>
  <c r="X159"/>
  <c r="AD159" s="1"/>
  <c r="AC167"/>
  <c r="Z167"/>
  <c r="X167"/>
  <c r="AD167" s="1"/>
  <c r="AC175"/>
  <c r="Z175"/>
  <c r="X175"/>
  <c r="AD175" s="1"/>
  <c r="AC183"/>
  <c r="Z183"/>
  <c r="X183"/>
  <c r="AD183" s="1"/>
  <c r="AC191"/>
  <c r="X191"/>
  <c r="AD191" s="1"/>
  <c r="Z191"/>
  <c r="AC199"/>
  <c r="Z199"/>
  <c r="X199"/>
  <c r="AD199" s="1"/>
  <c r="AC207"/>
  <c r="Z207"/>
  <c r="X207"/>
  <c r="AD207" s="1"/>
  <c r="AC94"/>
  <c r="X94"/>
  <c r="AD94" s="1"/>
  <c r="Z94"/>
  <c r="AC122"/>
  <c r="X122"/>
  <c r="AD122" s="1"/>
  <c r="Z122"/>
  <c r="AC154"/>
  <c r="X154"/>
  <c r="AD154" s="1"/>
  <c r="Z154"/>
  <c r="AC186"/>
  <c r="X186"/>
  <c r="AD186" s="1"/>
  <c r="Z186"/>
  <c r="FZ52" i="17"/>
  <c r="X24" i="28"/>
  <c r="AD24" s="1"/>
  <c r="Z24"/>
  <c r="X32"/>
  <c r="AD32" s="1"/>
  <c r="Z32"/>
  <c r="X40"/>
  <c r="AD40" s="1"/>
  <c r="Z40"/>
  <c r="X48"/>
  <c r="AD48" s="1"/>
  <c r="Z48"/>
  <c r="X56"/>
  <c r="AD56" s="1"/>
  <c r="Z56"/>
  <c r="X64"/>
  <c r="AD64" s="1"/>
  <c r="Z64"/>
  <c r="X27"/>
  <c r="AD27" s="1"/>
  <c r="Z27"/>
  <c r="X35"/>
  <c r="AD35" s="1"/>
  <c r="Z35"/>
  <c r="X43"/>
  <c r="AD43" s="1"/>
  <c r="Z43"/>
  <c r="Z51"/>
  <c r="X51"/>
  <c r="AD51" s="1"/>
  <c r="Z59"/>
  <c r="X59"/>
  <c r="AD59" s="1"/>
  <c r="X22"/>
  <c r="AD22" s="1"/>
  <c r="Z22"/>
  <c r="X30"/>
  <c r="AD30" s="1"/>
  <c r="Z30"/>
  <c r="X38"/>
  <c r="AD38" s="1"/>
  <c r="Z38"/>
  <c r="Z46"/>
  <c r="X46"/>
  <c r="AD46" s="1"/>
  <c r="X54"/>
  <c r="AD54" s="1"/>
  <c r="Z54"/>
  <c r="X62"/>
  <c r="AD62" s="1"/>
  <c r="Z62"/>
  <c r="X25"/>
  <c r="AD25" s="1"/>
  <c r="Z25"/>
  <c r="X33"/>
  <c r="AD33" s="1"/>
  <c r="Z33"/>
  <c r="X41"/>
  <c r="AD41" s="1"/>
  <c r="Z41"/>
  <c r="Z49"/>
  <c r="X49"/>
  <c r="AD49" s="1"/>
  <c r="Z57"/>
  <c r="X57"/>
  <c r="AD57" s="1"/>
  <c r="Z65"/>
  <c r="X65"/>
  <c r="AD65" s="1"/>
  <c r="X28"/>
  <c r="AD28" s="1"/>
  <c r="Z28"/>
  <c r="X36"/>
  <c r="AD36" s="1"/>
  <c r="Z36"/>
  <c r="X44"/>
  <c r="AD44" s="1"/>
  <c r="Z44"/>
  <c r="X52"/>
  <c r="AD52" s="1"/>
  <c r="Z52"/>
  <c r="X60"/>
  <c r="AD60" s="1"/>
  <c r="Z60"/>
  <c r="X23"/>
  <c r="AD23" s="1"/>
  <c r="Z23"/>
  <c r="X31"/>
  <c r="AD31" s="1"/>
  <c r="Z31"/>
  <c r="X39"/>
  <c r="AD39" s="1"/>
  <c r="Z39"/>
  <c r="X47"/>
  <c r="AD47" s="1"/>
  <c r="Z47"/>
  <c r="X55"/>
  <c r="AD55" s="1"/>
  <c r="Z55"/>
  <c r="X63"/>
  <c r="AD63" s="1"/>
  <c r="Z63"/>
  <c r="X26"/>
  <c r="AD26" s="1"/>
  <c r="Z26"/>
  <c r="X34"/>
  <c r="AD34" s="1"/>
  <c r="Z34"/>
  <c r="X42"/>
  <c r="AD42" s="1"/>
  <c r="Z42"/>
  <c r="X50"/>
  <c r="AD50" s="1"/>
  <c r="Z50"/>
  <c r="Z58"/>
  <c r="X58"/>
  <c r="AD58" s="1"/>
  <c r="X21"/>
  <c r="AD21" s="1"/>
  <c r="Z21"/>
  <c r="X29"/>
  <c r="AD29" s="1"/>
  <c r="Z29"/>
  <c r="X37"/>
  <c r="AD37" s="1"/>
  <c r="Z37"/>
  <c r="X45"/>
  <c r="AD45" s="1"/>
  <c r="Z45"/>
  <c r="X53"/>
  <c r="AD53" s="1"/>
  <c r="Z53"/>
  <c r="Z61"/>
  <c r="X61"/>
  <c r="AD61" s="1"/>
  <c r="M23" i="26"/>
  <c r="D23"/>
  <c r="F31" i="27"/>
  <c r="M23"/>
  <c r="M31"/>
  <c r="D23"/>
  <c r="AH8"/>
  <c r="FZ53" i="17"/>
  <c r="FZ121"/>
  <c r="FZ115"/>
  <c r="FZ49"/>
  <c r="FZ161"/>
  <c r="FZ177"/>
  <c r="FZ168"/>
  <c r="FZ106"/>
  <c r="FZ138"/>
  <c r="FZ69"/>
  <c r="FZ129"/>
  <c r="FZ51"/>
  <c r="FZ186"/>
  <c r="FZ194"/>
  <c r="FZ198"/>
  <c r="FZ45"/>
  <c r="FZ125"/>
  <c r="FZ201"/>
  <c r="FZ92"/>
  <c r="FZ108"/>
  <c r="FZ119"/>
  <c r="FZ143"/>
  <c r="FZ142"/>
  <c r="FZ185"/>
  <c r="FZ112"/>
  <c r="FZ107"/>
  <c r="FZ155"/>
  <c r="FZ133"/>
  <c r="FZ149"/>
  <c r="FZ181"/>
  <c r="FZ193"/>
  <c r="FZ23"/>
  <c r="FZ59"/>
  <c r="FZ95"/>
  <c r="FZ111"/>
  <c r="FZ127"/>
  <c r="FZ187"/>
  <c r="FZ29"/>
  <c r="FZ57"/>
  <c r="FZ73"/>
  <c r="FZ93"/>
  <c r="FZ101"/>
  <c r="FZ157"/>
  <c r="FZ197"/>
  <c r="FZ32"/>
  <c r="FZ40"/>
  <c r="FZ64"/>
  <c r="FZ68"/>
  <c r="FZ72"/>
  <c r="FZ100"/>
  <c r="FZ116"/>
  <c r="FZ132"/>
  <c r="FZ140"/>
  <c r="FZ144"/>
  <c r="FZ148"/>
  <c r="FZ156"/>
  <c r="FZ176"/>
  <c r="FZ27"/>
  <c r="FZ35"/>
  <c r="FZ55"/>
  <c r="FZ75"/>
  <c r="FZ103"/>
  <c r="FZ135"/>
  <c r="FZ159"/>
  <c r="FZ175"/>
  <c r="FZ207"/>
  <c r="FZ34"/>
  <c r="FZ46"/>
  <c r="FZ74"/>
  <c r="FZ78"/>
  <c r="FZ98"/>
  <c r="FZ122"/>
  <c r="FZ162"/>
  <c r="FZ182"/>
  <c r="FZ25"/>
  <c r="FZ41"/>
  <c r="FZ77"/>
  <c r="FZ97"/>
  <c r="FZ109"/>
  <c r="FZ141"/>
  <c r="FZ145"/>
  <c r="FZ165"/>
  <c r="FZ205"/>
  <c r="FZ28"/>
  <c r="FZ36"/>
  <c r="FZ48"/>
  <c r="FZ60"/>
  <c r="FZ76"/>
  <c r="FZ96"/>
  <c r="FZ128"/>
  <c r="FZ160"/>
  <c r="FZ164"/>
  <c r="FZ180"/>
  <c r="FZ184"/>
  <c r="FZ196"/>
  <c r="FZ39"/>
  <c r="FZ87"/>
  <c r="FZ139"/>
  <c r="FZ151"/>
  <c r="FZ163"/>
  <c r="FZ167"/>
  <c r="FZ183"/>
  <c r="FZ199"/>
  <c r="FZ203"/>
  <c r="FZ30"/>
  <c r="FZ50"/>
  <c r="FZ66"/>
  <c r="FZ86"/>
  <c r="FZ94"/>
  <c r="FZ114"/>
  <c r="FZ130"/>
  <c r="FZ146"/>
  <c r="FZ150"/>
  <c r="FZ154"/>
  <c r="FZ170"/>
  <c r="FZ174"/>
  <c r="FZ202"/>
  <c r="FZ206"/>
  <c r="FZ21"/>
  <c r="FZ65"/>
  <c r="FZ85"/>
  <c r="FZ117"/>
  <c r="FZ137"/>
  <c r="FZ24"/>
  <c r="FZ88"/>
  <c r="FZ120"/>
  <c r="FZ136"/>
  <c r="FZ172"/>
  <c r="FZ204"/>
  <c r="FZ47"/>
  <c r="FZ79"/>
  <c r="FZ83"/>
  <c r="FZ91"/>
  <c r="FZ171"/>
  <c r="FZ179"/>
  <c r="FZ195"/>
  <c r="FZ42"/>
  <c r="FZ54"/>
  <c r="FZ82"/>
  <c r="FZ90"/>
  <c r="FZ102"/>
  <c r="FZ118"/>
  <c r="FZ33"/>
  <c r="FZ81"/>
  <c r="FZ89"/>
  <c r="FZ105"/>
  <c r="FZ113"/>
  <c r="FZ153"/>
  <c r="FZ169"/>
  <c r="FZ173"/>
  <c r="FZ80"/>
  <c r="FZ104"/>
  <c r="FZ124"/>
  <c r="FZ152"/>
  <c r="FZ188"/>
  <c r="FZ192"/>
  <c r="FZ31"/>
  <c r="FZ63"/>
  <c r="FZ67"/>
  <c r="FZ71"/>
  <c r="FZ123"/>
  <c r="FZ131"/>
  <c r="FZ147"/>
  <c r="FZ191"/>
  <c r="FZ22"/>
  <c r="FZ38"/>
  <c r="FZ58"/>
  <c r="FZ62"/>
  <c r="FZ70"/>
  <c r="FZ110"/>
  <c r="FZ126"/>
  <c r="FZ158"/>
  <c r="FZ166"/>
  <c r="FM17"/>
  <c r="FR17"/>
  <c r="GB17"/>
  <c r="FQ17"/>
  <c r="FS17" s="1"/>
  <c r="FT17" s="1"/>
  <c r="GA17"/>
  <c r="FN17"/>
  <c r="EI17"/>
  <c r="EM17"/>
  <c r="EU17"/>
  <c r="FD17"/>
  <c r="EL17"/>
  <c r="ET17"/>
  <c r="FC17"/>
  <c r="FG17"/>
  <c r="EK17"/>
  <c r="ES17"/>
  <c r="EW17"/>
  <c r="FF17"/>
  <c r="EJ17"/>
  <c r="EV17"/>
  <c r="FE17"/>
  <c r="DN17"/>
  <c r="DR17"/>
  <c r="DY17"/>
  <c r="DQ17"/>
  <c r="DV17"/>
  <c r="DP17"/>
  <c r="DU17"/>
  <c r="DW17" s="1"/>
  <c r="DO17"/>
  <c r="DS17"/>
  <c r="DZ17"/>
  <c r="CV17"/>
  <c r="DA17"/>
  <c r="BY17"/>
  <c r="CC17"/>
  <c r="CJ17"/>
  <c r="BF17"/>
  <c r="BK17"/>
  <c r="CU17"/>
  <c r="CZ17"/>
  <c r="BX17"/>
  <c r="CB17"/>
  <c r="CI17"/>
  <c r="BE17"/>
  <c r="BJ17"/>
  <c r="CT17"/>
  <c r="CX17"/>
  <c r="DE17"/>
  <c r="CA17"/>
  <c r="CF17"/>
  <c r="BD17"/>
  <c r="BH17"/>
  <c r="BO17"/>
  <c r="CS17"/>
  <c r="CW17"/>
  <c r="DD17"/>
  <c r="BZ17"/>
  <c r="CE17"/>
  <c r="CG17" s="1"/>
  <c r="BC17"/>
  <c r="BG17"/>
  <c r="BN17"/>
  <c r="N17"/>
  <c r="S17"/>
  <c r="AG17"/>
  <c r="AK17"/>
  <c r="AR17"/>
  <c r="M17"/>
  <c r="Q17"/>
  <c r="X17"/>
  <c r="AJ17"/>
  <c r="AO17"/>
  <c r="L17"/>
  <c r="P17"/>
  <c r="N17" i="28" s="1"/>
  <c r="W17" i="17"/>
  <c r="AI17"/>
  <c r="AN17"/>
  <c r="O17"/>
  <c r="M17" i="28" s="1"/>
  <c r="T17" i="17"/>
  <c r="AH17"/>
  <c r="AL17"/>
  <c r="AS17"/>
  <c r="FM21"/>
  <c r="GA21"/>
  <c r="FR21"/>
  <c r="FQ21"/>
  <c r="FU21"/>
  <c r="FX21" s="1"/>
  <c r="FN21"/>
  <c r="GB21"/>
  <c r="EK21"/>
  <c r="ES21"/>
  <c r="EW21"/>
  <c r="FF21"/>
  <c r="EJ21"/>
  <c r="EV21"/>
  <c r="FE21"/>
  <c r="EI21"/>
  <c r="EM21"/>
  <c r="EU21"/>
  <c r="FD21"/>
  <c r="EL21"/>
  <c r="ET21"/>
  <c r="FC21"/>
  <c r="FG21"/>
  <c r="DO21"/>
  <c r="DS21"/>
  <c r="DZ21"/>
  <c r="DN21"/>
  <c r="DR21"/>
  <c r="DY21"/>
  <c r="EF21" s="1"/>
  <c r="EG21" s="1"/>
  <c r="DQ21"/>
  <c r="DV21"/>
  <c r="DP21"/>
  <c r="DU21"/>
  <c r="CS21"/>
  <c r="CW21"/>
  <c r="DD21"/>
  <c r="DK21" s="1"/>
  <c r="DL21" s="1"/>
  <c r="CA21"/>
  <c r="CF21"/>
  <c r="BF21"/>
  <c r="BK21"/>
  <c r="CV21"/>
  <c r="DA21"/>
  <c r="BZ21"/>
  <c r="CE21"/>
  <c r="BE21"/>
  <c r="BJ21"/>
  <c r="CU21"/>
  <c r="CZ21"/>
  <c r="BY21"/>
  <c r="CC21"/>
  <c r="CJ21"/>
  <c r="BD21"/>
  <c r="BH21"/>
  <c r="BO21"/>
  <c r="CT21"/>
  <c r="CX21"/>
  <c r="DE21"/>
  <c r="BX21"/>
  <c r="CM21" s="1"/>
  <c r="CB21"/>
  <c r="CI21"/>
  <c r="CP21" s="1"/>
  <c r="CQ21" s="1"/>
  <c r="BC21"/>
  <c r="BG21"/>
  <c r="BN21"/>
  <c r="BU21" s="1"/>
  <c r="BV21" s="1"/>
  <c r="O21"/>
  <c r="T21"/>
  <c r="AH21"/>
  <c r="AL21"/>
  <c r="AS21"/>
  <c r="N21"/>
  <c r="S21"/>
  <c r="Q21" i="28" s="1"/>
  <c r="S21" s="1"/>
  <c r="AG21" i="17"/>
  <c r="AK21"/>
  <c r="AR21"/>
  <c r="AY21" s="1"/>
  <c r="AZ21" s="1"/>
  <c r="M21"/>
  <c r="Q21"/>
  <c r="X21"/>
  <c r="AJ21"/>
  <c r="AO21"/>
  <c r="L21"/>
  <c r="J21" i="28" s="1"/>
  <c r="P21" i="17"/>
  <c r="N21" i="28" s="1"/>
  <c r="W21" i="17"/>
  <c r="AI21"/>
  <c r="AN21"/>
  <c r="FM29"/>
  <c r="FR29"/>
  <c r="FQ29"/>
  <c r="FU29"/>
  <c r="FX29" s="1"/>
  <c r="GB29"/>
  <c r="FN29"/>
  <c r="GA29"/>
  <c r="EK29"/>
  <c r="ES29"/>
  <c r="EW29"/>
  <c r="FF29"/>
  <c r="EJ29"/>
  <c r="EV29"/>
  <c r="FE29"/>
  <c r="EI29"/>
  <c r="EM29"/>
  <c r="EU29"/>
  <c r="FD29"/>
  <c r="EL29"/>
  <c r="ET29"/>
  <c r="FC29"/>
  <c r="FG29"/>
  <c r="DO29"/>
  <c r="DS29"/>
  <c r="DZ29"/>
  <c r="DN29"/>
  <c r="DR29"/>
  <c r="DY29"/>
  <c r="EF29" s="1"/>
  <c r="EG29" s="1"/>
  <c r="DQ29"/>
  <c r="DV29"/>
  <c r="DP29"/>
  <c r="DU29"/>
  <c r="CS29"/>
  <c r="CW29"/>
  <c r="DD29"/>
  <c r="DK29" s="1"/>
  <c r="DL29" s="1"/>
  <c r="CA29"/>
  <c r="CF29"/>
  <c r="BE29"/>
  <c r="BJ29"/>
  <c r="CV29"/>
  <c r="DA29"/>
  <c r="BZ29"/>
  <c r="CE29"/>
  <c r="BD29"/>
  <c r="BH29"/>
  <c r="BO29"/>
  <c r="CU29"/>
  <c r="CZ29"/>
  <c r="BY29"/>
  <c r="CC29"/>
  <c r="CJ29"/>
  <c r="BC29"/>
  <c r="BG29"/>
  <c r="BN29"/>
  <c r="BU29" s="1"/>
  <c r="BV29" s="1"/>
  <c r="CT29"/>
  <c r="CX29"/>
  <c r="DE29"/>
  <c r="BX29"/>
  <c r="CB29"/>
  <c r="CI29"/>
  <c r="CP29" s="1"/>
  <c r="CQ29" s="1"/>
  <c r="BF29"/>
  <c r="BK29"/>
  <c r="O29"/>
  <c r="T29"/>
  <c r="AH29"/>
  <c r="AL29"/>
  <c r="AS29"/>
  <c r="N29"/>
  <c r="L29" i="28" s="1"/>
  <c r="S29" i="17"/>
  <c r="AG29"/>
  <c r="AK29"/>
  <c r="AR29"/>
  <c r="AY29" s="1"/>
  <c r="AZ29" s="1"/>
  <c r="M29"/>
  <c r="Q29"/>
  <c r="X29"/>
  <c r="AJ29"/>
  <c r="AO29"/>
  <c r="L29"/>
  <c r="P29"/>
  <c r="N29" i="28" s="1"/>
  <c r="W29" i="17"/>
  <c r="AI29"/>
  <c r="AN29"/>
  <c r="FM73"/>
  <c r="FR73"/>
  <c r="FQ73"/>
  <c r="FN73"/>
  <c r="EJ73"/>
  <c r="ES73"/>
  <c r="EW73"/>
  <c r="FD73"/>
  <c r="EI73"/>
  <c r="EM73"/>
  <c r="EV73"/>
  <c r="FC73"/>
  <c r="FG73"/>
  <c r="FU73"/>
  <c r="FX73" s="1"/>
  <c r="GB73"/>
  <c r="EL73"/>
  <c r="EU73"/>
  <c r="FF73"/>
  <c r="GA73"/>
  <c r="EK73"/>
  <c r="ET73"/>
  <c r="EY73" s="1"/>
  <c r="FE73"/>
  <c r="DQ73"/>
  <c r="DV73"/>
  <c r="DP73"/>
  <c r="DU73"/>
  <c r="DO73"/>
  <c r="DS73"/>
  <c r="DZ73"/>
  <c r="DN73"/>
  <c r="DR73"/>
  <c r="DY73"/>
  <c r="EF73" s="1"/>
  <c r="EG73" s="1"/>
  <c r="CU73"/>
  <c r="CZ73"/>
  <c r="BZ73"/>
  <c r="CE73"/>
  <c r="BE73"/>
  <c r="BN73"/>
  <c r="BU73" s="1"/>
  <c r="BV73" s="1"/>
  <c r="CT73"/>
  <c r="CX73"/>
  <c r="DE73"/>
  <c r="BY73"/>
  <c r="CC73"/>
  <c r="CJ73"/>
  <c r="BD73"/>
  <c r="BH73"/>
  <c r="CS73"/>
  <c r="CW73"/>
  <c r="DD73"/>
  <c r="DK73" s="1"/>
  <c r="DL73" s="1"/>
  <c r="BX73"/>
  <c r="CB73"/>
  <c r="CI73"/>
  <c r="CP73" s="1"/>
  <c r="CQ73" s="1"/>
  <c r="BC73"/>
  <c r="BG73"/>
  <c r="BK73"/>
  <c r="CV73"/>
  <c r="DA73"/>
  <c r="CA73"/>
  <c r="CF73"/>
  <c r="BF73"/>
  <c r="BJ73"/>
  <c r="BL73" s="1"/>
  <c r="BO73"/>
  <c r="O73"/>
  <c r="T73"/>
  <c r="AG73"/>
  <c r="AK73"/>
  <c r="AR73"/>
  <c r="AY73" s="1"/>
  <c r="AZ73" s="1"/>
  <c r="N73"/>
  <c r="L73" i="28" s="1"/>
  <c r="S73" i="17"/>
  <c r="AJ73"/>
  <c r="AO73"/>
  <c r="M73"/>
  <c r="Q73"/>
  <c r="X73"/>
  <c r="AI73"/>
  <c r="AN73"/>
  <c r="L73"/>
  <c r="P73"/>
  <c r="N73" i="28" s="1"/>
  <c r="W73" i="17"/>
  <c r="AH73"/>
  <c r="AL73"/>
  <c r="AS73"/>
  <c r="FM89"/>
  <c r="FR89"/>
  <c r="FQ89"/>
  <c r="FN89"/>
  <c r="FU89"/>
  <c r="FX89" s="1"/>
  <c r="GB89"/>
  <c r="GA89"/>
  <c r="EJ89"/>
  <c r="ES89"/>
  <c r="EW89"/>
  <c r="FD89"/>
  <c r="DP89"/>
  <c r="DU89"/>
  <c r="EI89"/>
  <c r="EM89"/>
  <c r="EV89"/>
  <c r="FC89"/>
  <c r="FG89"/>
  <c r="DO89"/>
  <c r="DS89"/>
  <c r="DZ89"/>
  <c r="EL89"/>
  <c r="EU89"/>
  <c r="FF89"/>
  <c r="DN89"/>
  <c r="DR89"/>
  <c r="DY89"/>
  <c r="EF89" s="1"/>
  <c r="EG89" s="1"/>
  <c r="EK89"/>
  <c r="ET89"/>
  <c r="FE89"/>
  <c r="DQ89"/>
  <c r="DV89"/>
  <c r="CS89"/>
  <c r="CW89"/>
  <c r="DD89"/>
  <c r="DK89" s="1"/>
  <c r="DL89" s="1"/>
  <c r="BX89"/>
  <c r="CB89"/>
  <c r="CI89"/>
  <c r="CP89" s="1"/>
  <c r="CQ89" s="1"/>
  <c r="BE89"/>
  <c r="BN89"/>
  <c r="BU89" s="1"/>
  <c r="BV89" s="1"/>
  <c r="CV89"/>
  <c r="DA89"/>
  <c r="CA89"/>
  <c r="CF89"/>
  <c r="BD89"/>
  <c r="BH89"/>
  <c r="CU89"/>
  <c r="CZ89"/>
  <c r="BZ89"/>
  <c r="CE89"/>
  <c r="BC89"/>
  <c r="BG89"/>
  <c r="BK89"/>
  <c r="CT89"/>
  <c r="CX89"/>
  <c r="DE89"/>
  <c r="BY89"/>
  <c r="CC89"/>
  <c r="CJ89"/>
  <c r="BF89"/>
  <c r="BJ89"/>
  <c r="BL89" s="1"/>
  <c r="BO89"/>
  <c r="M89"/>
  <c r="Q89"/>
  <c r="X89"/>
  <c r="AH89"/>
  <c r="AL89"/>
  <c r="AS89"/>
  <c r="L89"/>
  <c r="P89"/>
  <c r="W89"/>
  <c r="AG89"/>
  <c r="AK89"/>
  <c r="AR89"/>
  <c r="AY89" s="1"/>
  <c r="AZ89" s="1"/>
  <c r="O89"/>
  <c r="T89"/>
  <c r="AJ89"/>
  <c r="AO89"/>
  <c r="N89"/>
  <c r="S89"/>
  <c r="AI89"/>
  <c r="AN89"/>
  <c r="AP89" s="1"/>
  <c r="FM97"/>
  <c r="FR97"/>
  <c r="FQ97"/>
  <c r="FN97"/>
  <c r="FU97"/>
  <c r="FX97" s="1"/>
  <c r="GB97"/>
  <c r="GA97"/>
  <c r="EJ97"/>
  <c r="ES97"/>
  <c r="EW97"/>
  <c r="FD97"/>
  <c r="DN97"/>
  <c r="DR97"/>
  <c r="EI97"/>
  <c r="EM97"/>
  <c r="EV97"/>
  <c r="FC97"/>
  <c r="FG97"/>
  <c r="DQ97"/>
  <c r="DV97"/>
  <c r="EL97"/>
  <c r="EU97"/>
  <c r="FF97"/>
  <c r="DP97"/>
  <c r="DU97"/>
  <c r="DZ97"/>
  <c r="EK97"/>
  <c r="ET97"/>
  <c r="FE97"/>
  <c r="DO97"/>
  <c r="DS97"/>
  <c r="DY97"/>
  <c r="EF97" s="1"/>
  <c r="EG97" s="1"/>
  <c r="CU97"/>
  <c r="CZ97"/>
  <c r="DE97"/>
  <c r="CA97"/>
  <c r="CF97"/>
  <c r="BC97"/>
  <c r="BG97"/>
  <c r="BK97"/>
  <c r="CT97"/>
  <c r="CX97"/>
  <c r="DD97"/>
  <c r="DK97" s="1"/>
  <c r="DL97" s="1"/>
  <c r="BZ97"/>
  <c r="CE97"/>
  <c r="CG97" s="1"/>
  <c r="BF97"/>
  <c r="BJ97"/>
  <c r="CS97"/>
  <c r="CW97"/>
  <c r="BY97"/>
  <c r="CC97"/>
  <c r="CJ97"/>
  <c r="BE97"/>
  <c r="BO97"/>
  <c r="CV97"/>
  <c r="DA97"/>
  <c r="BX97"/>
  <c r="CB97"/>
  <c r="CI97"/>
  <c r="CP97" s="1"/>
  <c r="CQ97" s="1"/>
  <c r="BD97"/>
  <c r="BH97"/>
  <c r="BN97"/>
  <c r="BU97" s="1"/>
  <c r="BV97" s="1"/>
  <c r="L97"/>
  <c r="P97"/>
  <c r="W97"/>
  <c r="AG97"/>
  <c r="AK97"/>
  <c r="AR97"/>
  <c r="AY97" s="1"/>
  <c r="AZ97" s="1"/>
  <c r="O97"/>
  <c r="T97"/>
  <c r="AJ97"/>
  <c r="AO97"/>
  <c r="N97"/>
  <c r="S97"/>
  <c r="AI97"/>
  <c r="AN97"/>
  <c r="AP97" s="1"/>
  <c r="M97"/>
  <c r="Q97"/>
  <c r="X97"/>
  <c r="AH97"/>
  <c r="AL97"/>
  <c r="AS97"/>
  <c r="FN173"/>
  <c r="FM173"/>
  <c r="FR173"/>
  <c r="FQ173"/>
  <c r="FU173"/>
  <c r="FX173" s="1"/>
  <c r="GB173"/>
  <c r="GA173"/>
  <c r="EJ173"/>
  <c r="EV173"/>
  <c r="FD173"/>
  <c r="EI173"/>
  <c r="EM173"/>
  <c r="EU173"/>
  <c r="FC173"/>
  <c r="FG173"/>
  <c r="EL173"/>
  <c r="ET173"/>
  <c r="FF173"/>
  <c r="EK173"/>
  <c r="ES173"/>
  <c r="EW173"/>
  <c r="FE173"/>
  <c r="DQ173"/>
  <c r="DU173"/>
  <c r="CS173"/>
  <c r="CW173"/>
  <c r="DD173"/>
  <c r="DK173" s="1"/>
  <c r="DL173" s="1"/>
  <c r="BX173"/>
  <c r="CB173"/>
  <c r="CI173"/>
  <c r="CP173" s="1"/>
  <c r="CQ173" s="1"/>
  <c r="BE173"/>
  <c r="BJ173"/>
  <c r="DP173"/>
  <c r="DZ173"/>
  <c r="CV173"/>
  <c r="DA173"/>
  <c r="CA173"/>
  <c r="CF173"/>
  <c r="BD173"/>
  <c r="BH173"/>
  <c r="BO173"/>
  <c r="DO173"/>
  <c r="DS173"/>
  <c r="DY173"/>
  <c r="EF173" s="1"/>
  <c r="EG173" s="1"/>
  <c r="CU173"/>
  <c r="CZ173"/>
  <c r="DB173" s="1"/>
  <c r="BZ173"/>
  <c r="CE173"/>
  <c r="BC173"/>
  <c r="BG173"/>
  <c r="BN173"/>
  <c r="BU173" s="1"/>
  <c r="BV173" s="1"/>
  <c r="DN173"/>
  <c r="DR173"/>
  <c r="DV173"/>
  <c r="DW173" s="1"/>
  <c r="CT173"/>
  <c r="CX173"/>
  <c r="DE173"/>
  <c r="BY173"/>
  <c r="CC173"/>
  <c r="CJ173"/>
  <c r="BF173"/>
  <c r="BK173"/>
  <c r="M173"/>
  <c r="Q173"/>
  <c r="W173"/>
  <c r="AI173"/>
  <c r="AN173"/>
  <c r="L173"/>
  <c r="P173"/>
  <c r="T173"/>
  <c r="AH173"/>
  <c r="AL173"/>
  <c r="AS173"/>
  <c r="O173"/>
  <c r="S173"/>
  <c r="Q173" i="28" s="1"/>
  <c r="S173" s="1"/>
  <c r="AG173" i="17"/>
  <c r="AK173"/>
  <c r="AR173"/>
  <c r="AY173" s="1"/>
  <c r="AZ173" s="1"/>
  <c r="N173"/>
  <c r="X173"/>
  <c r="AJ173"/>
  <c r="AO173"/>
  <c r="FN197"/>
  <c r="FM197"/>
  <c r="FR197"/>
  <c r="FQ197"/>
  <c r="GB197"/>
  <c r="FU197"/>
  <c r="FX197" s="1"/>
  <c r="GA197"/>
  <c r="EL197"/>
  <c r="EU197"/>
  <c r="FD197"/>
  <c r="EK197"/>
  <c r="ET197"/>
  <c r="FC197"/>
  <c r="FI197" s="1"/>
  <c r="FG197"/>
  <c r="EJ197"/>
  <c r="ES197"/>
  <c r="EW197"/>
  <c r="FF197"/>
  <c r="EI197"/>
  <c r="EM197"/>
  <c r="EV197"/>
  <c r="FE197"/>
  <c r="DN197"/>
  <c r="DR197"/>
  <c r="DY197"/>
  <c r="EF197" s="1"/>
  <c r="EG197" s="1"/>
  <c r="CV197"/>
  <c r="DA197"/>
  <c r="BY197"/>
  <c r="CC197"/>
  <c r="CJ197"/>
  <c r="BE197"/>
  <c r="BJ197"/>
  <c r="DQ197"/>
  <c r="DV197"/>
  <c r="CU197"/>
  <c r="CZ197"/>
  <c r="BX197"/>
  <c r="CB197"/>
  <c r="CI197"/>
  <c r="CP197" s="1"/>
  <c r="CQ197" s="1"/>
  <c r="BD197"/>
  <c r="BH197"/>
  <c r="BO197"/>
  <c r="DP197"/>
  <c r="DU197"/>
  <c r="CT197"/>
  <c r="CX197"/>
  <c r="DE197"/>
  <c r="CA197"/>
  <c r="CF197"/>
  <c r="BC197"/>
  <c r="BG197"/>
  <c r="BN197"/>
  <c r="BU197" s="1"/>
  <c r="BV197" s="1"/>
  <c r="DO197"/>
  <c r="DS197"/>
  <c r="DZ197"/>
  <c r="CS197"/>
  <c r="CW197"/>
  <c r="DD197"/>
  <c r="DK197" s="1"/>
  <c r="DL197" s="1"/>
  <c r="BZ197"/>
  <c r="CE197"/>
  <c r="BF197"/>
  <c r="BK197"/>
  <c r="N197"/>
  <c r="S197"/>
  <c r="AH197"/>
  <c r="AL197"/>
  <c r="AS197"/>
  <c r="M197"/>
  <c r="Q197"/>
  <c r="O197" i="28" s="1"/>
  <c r="X197" i="17"/>
  <c r="AG197"/>
  <c r="AK197"/>
  <c r="AR197"/>
  <c r="AY197" s="1"/>
  <c r="AZ197" s="1"/>
  <c r="L197"/>
  <c r="P197"/>
  <c r="W197"/>
  <c r="AJ197"/>
  <c r="AO197"/>
  <c r="O197"/>
  <c r="T197"/>
  <c r="AI197"/>
  <c r="AN197"/>
  <c r="AP197" s="1"/>
  <c r="FN205"/>
  <c r="FM205"/>
  <c r="FR205"/>
  <c r="FQ205"/>
  <c r="GB205"/>
  <c r="FU205"/>
  <c r="FX205" s="1"/>
  <c r="GA205"/>
  <c r="EL205"/>
  <c r="EU205"/>
  <c r="FC205"/>
  <c r="FG205"/>
  <c r="EK205"/>
  <c r="ET205"/>
  <c r="FF205"/>
  <c r="EJ205"/>
  <c r="ES205"/>
  <c r="EW205"/>
  <c r="FE205"/>
  <c r="EI205"/>
  <c r="EM205"/>
  <c r="EV205"/>
  <c r="FD205"/>
  <c r="DP205"/>
  <c r="DU205"/>
  <c r="CU205"/>
  <c r="DE205"/>
  <c r="CA205"/>
  <c r="CF205"/>
  <c r="DO205"/>
  <c r="DS205"/>
  <c r="DZ205"/>
  <c r="CT205"/>
  <c r="CX205"/>
  <c r="DD205"/>
  <c r="DK205" s="1"/>
  <c r="DL205" s="1"/>
  <c r="BZ205"/>
  <c r="CE205"/>
  <c r="CG205" s="1"/>
  <c r="DN205"/>
  <c r="DR205"/>
  <c r="DY205"/>
  <c r="EF205" s="1"/>
  <c r="EG205" s="1"/>
  <c r="CS205"/>
  <c r="CW205"/>
  <c r="DA205"/>
  <c r="BY205"/>
  <c r="CC205"/>
  <c r="CJ205"/>
  <c r="DQ205"/>
  <c r="DV205"/>
  <c r="CV205"/>
  <c r="CZ205"/>
  <c r="BX205"/>
  <c r="CB205"/>
  <c r="CI205"/>
  <c r="CP205" s="1"/>
  <c r="CQ205" s="1"/>
  <c r="BF205"/>
  <c r="BK205"/>
  <c r="L205"/>
  <c r="P205"/>
  <c r="W205"/>
  <c r="AJ205"/>
  <c r="AO205"/>
  <c r="BE205"/>
  <c r="BJ205"/>
  <c r="O205"/>
  <c r="M205" i="28" s="1"/>
  <c r="T205" i="17"/>
  <c r="AI205"/>
  <c r="AN205"/>
  <c r="BD205"/>
  <c r="BH205"/>
  <c r="BO205"/>
  <c r="N205"/>
  <c r="S205"/>
  <c r="AH205"/>
  <c r="AL205"/>
  <c r="AS205"/>
  <c r="BC205"/>
  <c r="BG205"/>
  <c r="BN205"/>
  <c r="BU205" s="1"/>
  <c r="BV205" s="1"/>
  <c r="M205"/>
  <c r="Q205"/>
  <c r="O205" i="28" s="1"/>
  <c r="X205" i="17"/>
  <c r="AG205"/>
  <c r="AK205"/>
  <c r="AR205"/>
  <c r="AY205" s="1"/>
  <c r="AZ205" s="1"/>
  <c r="FM24"/>
  <c r="GA24"/>
  <c r="FR24"/>
  <c r="FQ24"/>
  <c r="FU24"/>
  <c r="FX24" s="1"/>
  <c r="FN24"/>
  <c r="GB24"/>
  <c r="EI24"/>
  <c r="EM24"/>
  <c r="EV24"/>
  <c r="FD24"/>
  <c r="EL24"/>
  <c r="EU24"/>
  <c r="FC24"/>
  <c r="FG24"/>
  <c r="EK24"/>
  <c r="ET24"/>
  <c r="FF24"/>
  <c r="EJ24"/>
  <c r="ES24"/>
  <c r="EW24"/>
  <c r="FE24"/>
  <c r="DO24"/>
  <c r="DS24"/>
  <c r="DZ24"/>
  <c r="DN24"/>
  <c r="DR24"/>
  <c r="DY24"/>
  <c r="EF24" s="1"/>
  <c r="EG24" s="1"/>
  <c r="DQ24"/>
  <c r="DV24"/>
  <c r="DP24"/>
  <c r="DU24"/>
  <c r="CS24"/>
  <c r="CW24"/>
  <c r="DD24"/>
  <c r="DK24" s="1"/>
  <c r="DL24" s="1"/>
  <c r="BY24"/>
  <c r="CC24"/>
  <c r="CI24"/>
  <c r="CP24" s="1"/>
  <c r="CQ24" s="1"/>
  <c r="BE24"/>
  <c r="BJ24"/>
  <c r="CV24"/>
  <c r="DA24"/>
  <c r="BX24"/>
  <c r="CB24"/>
  <c r="BD24"/>
  <c r="BH24"/>
  <c r="BO24"/>
  <c r="CU24"/>
  <c r="CZ24"/>
  <c r="CA24"/>
  <c r="CF24"/>
  <c r="BC24"/>
  <c r="BG24"/>
  <c r="BN24"/>
  <c r="BU24" s="1"/>
  <c r="BV24" s="1"/>
  <c r="CT24"/>
  <c r="CX24"/>
  <c r="DE24"/>
  <c r="BZ24"/>
  <c r="CE24"/>
  <c r="CG24" s="1"/>
  <c r="CJ24"/>
  <c r="BF24"/>
  <c r="BK24"/>
  <c r="O24"/>
  <c r="T24"/>
  <c r="AH24"/>
  <c r="AL24"/>
  <c r="AS24"/>
  <c r="N24"/>
  <c r="S24"/>
  <c r="AG24"/>
  <c r="AK24"/>
  <c r="AR24"/>
  <c r="AY24" s="1"/>
  <c r="AZ24" s="1"/>
  <c r="M24"/>
  <c r="Q24"/>
  <c r="X24"/>
  <c r="AJ24"/>
  <c r="AO24"/>
  <c r="L24"/>
  <c r="J24" i="28" s="1"/>
  <c r="P24" i="17"/>
  <c r="N24" i="28" s="1"/>
  <c r="W24" i="17"/>
  <c r="AI24"/>
  <c r="AN24"/>
  <c r="FM72"/>
  <c r="FR72"/>
  <c r="FQ72"/>
  <c r="FN72"/>
  <c r="GA72"/>
  <c r="EI72"/>
  <c r="EM72"/>
  <c r="ET72"/>
  <c r="FC72"/>
  <c r="FG72"/>
  <c r="EL72"/>
  <c r="ES72"/>
  <c r="EW72"/>
  <c r="FF72"/>
  <c r="EK72"/>
  <c r="EV72"/>
  <c r="FE72"/>
  <c r="FU72"/>
  <c r="FX72" s="1"/>
  <c r="GB72"/>
  <c r="EJ72"/>
  <c r="EU72"/>
  <c r="FD72"/>
  <c r="DN72"/>
  <c r="DR72"/>
  <c r="DY72"/>
  <c r="EF72" s="1"/>
  <c r="EG72" s="1"/>
  <c r="DQ72"/>
  <c r="DV72"/>
  <c r="DP72"/>
  <c r="DU72"/>
  <c r="DO72"/>
  <c r="DS72"/>
  <c r="DZ72"/>
  <c r="CV72"/>
  <c r="DA72"/>
  <c r="BX72"/>
  <c r="CB72"/>
  <c r="BF72"/>
  <c r="BK72"/>
  <c r="CU72"/>
  <c r="CZ72"/>
  <c r="CA72"/>
  <c r="CF72"/>
  <c r="BE72"/>
  <c r="BJ72"/>
  <c r="CT72"/>
  <c r="CX72"/>
  <c r="DE72"/>
  <c r="BZ72"/>
  <c r="CE72"/>
  <c r="CJ72"/>
  <c r="BD72"/>
  <c r="BH72"/>
  <c r="BO72"/>
  <c r="CS72"/>
  <c r="CW72"/>
  <c r="DD72"/>
  <c r="DK72" s="1"/>
  <c r="DL72" s="1"/>
  <c r="BY72"/>
  <c r="CC72"/>
  <c r="CI72"/>
  <c r="CP72" s="1"/>
  <c r="CQ72" s="1"/>
  <c r="BC72"/>
  <c r="BG72"/>
  <c r="BN72"/>
  <c r="BU72" s="1"/>
  <c r="BV72" s="1"/>
  <c r="L72"/>
  <c r="P72"/>
  <c r="W72"/>
  <c r="AH72"/>
  <c r="AL72"/>
  <c r="AS72"/>
  <c r="O72"/>
  <c r="T72"/>
  <c r="AG72"/>
  <c r="AK72"/>
  <c r="AR72"/>
  <c r="AY72" s="1"/>
  <c r="AZ72" s="1"/>
  <c r="N72"/>
  <c r="S72"/>
  <c r="AJ72"/>
  <c r="AO72"/>
  <c r="M72"/>
  <c r="K72" i="28" s="1"/>
  <c r="Q72" i="17"/>
  <c r="O72" i="28" s="1"/>
  <c r="X72" i="17"/>
  <c r="AI72"/>
  <c r="AN72"/>
  <c r="FM92"/>
  <c r="FR92"/>
  <c r="FQ92"/>
  <c r="FN92"/>
  <c r="GA92"/>
  <c r="FU92"/>
  <c r="FX92" s="1"/>
  <c r="GB92"/>
  <c r="EI92"/>
  <c r="EM92"/>
  <c r="ET92"/>
  <c r="FC92"/>
  <c r="FG92"/>
  <c r="DN92"/>
  <c r="DR92"/>
  <c r="DY92"/>
  <c r="EF92" s="1"/>
  <c r="EG92" s="1"/>
  <c r="EL92"/>
  <c r="ES92"/>
  <c r="EW92"/>
  <c r="FF92"/>
  <c r="DQ92"/>
  <c r="DV92"/>
  <c r="EK92"/>
  <c r="EV92"/>
  <c r="FE92"/>
  <c r="DP92"/>
  <c r="DU92"/>
  <c r="EJ92"/>
  <c r="EU92"/>
  <c r="FD92"/>
  <c r="DO92"/>
  <c r="DS92"/>
  <c r="DZ92"/>
  <c r="CU92"/>
  <c r="CZ92"/>
  <c r="BX92"/>
  <c r="CB92"/>
  <c r="CI92"/>
  <c r="CP92" s="1"/>
  <c r="CQ92" s="1"/>
  <c r="BF92"/>
  <c r="BK92"/>
  <c r="CT92"/>
  <c r="CX92"/>
  <c r="DE92"/>
  <c r="CA92"/>
  <c r="CF92"/>
  <c r="BE92"/>
  <c r="BJ92"/>
  <c r="CS92"/>
  <c r="CW92"/>
  <c r="DD92"/>
  <c r="DK92" s="1"/>
  <c r="DL92" s="1"/>
  <c r="BZ92"/>
  <c r="CE92"/>
  <c r="BD92"/>
  <c r="BH92"/>
  <c r="BO92"/>
  <c r="CV92"/>
  <c r="DA92"/>
  <c r="BY92"/>
  <c r="CC92"/>
  <c r="CJ92"/>
  <c r="BC92"/>
  <c r="BG92"/>
  <c r="BN92"/>
  <c r="BU92" s="1"/>
  <c r="BV92" s="1"/>
  <c r="N92"/>
  <c r="S92"/>
  <c r="AI92"/>
  <c r="AN92"/>
  <c r="M92"/>
  <c r="Q92"/>
  <c r="X92"/>
  <c r="AH92"/>
  <c r="AL92"/>
  <c r="AS92"/>
  <c r="L92"/>
  <c r="P92"/>
  <c r="W92"/>
  <c r="AG92"/>
  <c r="AK92"/>
  <c r="AR92"/>
  <c r="AY92" s="1"/>
  <c r="AZ92" s="1"/>
  <c r="O92"/>
  <c r="T92"/>
  <c r="AJ92"/>
  <c r="AO92"/>
  <c r="FN156"/>
  <c r="FM156"/>
  <c r="FR156"/>
  <c r="FQ156"/>
  <c r="GA156"/>
  <c r="FU156"/>
  <c r="FX156" s="1"/>
  <c r="GB156"/>
  <c r="EK156"/>
  <c r="ES156"/>
  <c r="EW156"/>
  <c r="FF156"/>
  <c r="DO156"/>
  <c r="DS156"/>
  <c r="DZ156"/>
  <c r="EJ156"/>
  <c r="EV156"/>
  <c r="FE156"/>
  <c r="DN156"/>
  <c r="DR156"/>
  <c r="DY156"/>
  <c r="EF156" s="1"/>
  <c r="EG156" s="1"/>
  <c r="EI156"/>
  <c r="EM156"/>
  <c r="EU156"/>
  <c r="FD156"/>
  <c r="DQ156"/>
  <c r="DV156"/>
  <c r="EL156"/>
  <c r="ET156"/>
  <c r="FC156"/>
  <c r="FG156"/>
  <c r="DP156"/>
  <c r="DU156"/>
  <c r="CU156"/>
  <c r="CZ156"/>
  <c r="BX156"/>
  <c r="CB156"/>
  <c r="BF156"/>
  <c r="BK156"/>
  <c r="CT156"/>
  <c r="CX156"/>
  <c r="DE156"/>
  <c r="CA156"/>
  <c r="CF156"/>
  <c r="BE156"/>
  <c r="BJ156"/>
  <c r="CS156"/>
  <c r="CW156"/>
  <c r="DD156"/>
  <c r="DK156" s="1"/>
  <c r="DL156" s="1"/>
  <c r="BZ156"/>
  <c r="CE156"/>
  <c r="CJ156"/>
  <c r="BD156"/>
  <c r="BH156"/>
  <c r="BO156"/>
  <c r="CV156"/>
  <c r="DA156"/>
  <c r="BY156"/>
  <c r="CC156"/>
  <c r="CI156"/>
  <c r="CP156" s="1"/>
  <c r="CQ156" s="1"/>
  <c r="BC156"/>
  <c r="BG156"/>
  <c r="BN156"/>
  <c r="BU156" s="1"/>
  <c r="BV156" s="1"/>
  <c r="O156"/>
  <c r="T156"/>
  <c r="AG156"/>
  <c r="AK156"/>
  <c r="N156"/>
  <c r="S156"/>
  <c r="AJ156"/>
  <c r="AO156"/>
  <c r="M156"/>
  <c r="Q156"/>
  <c r="X156"/>
  <c r="AI156"/>
  <c r="AN156"/>
  <c r="AS156"/>
  <c r="L156"/>
  <c r="P156"/>
  <c r="N156" i="28" s="1"/>
  <c r="W156" i="17"/>
  <c r="AH156"/>
  <c r="AL156"/>
  <c r="AR156"/>
  <c r="AY156" s="1"/>
  <c r="AZ156" s="1"/>
  <c r="FN164"/>
  <c r="FM164"/>
  <c r="FR164"/>
  <c r="FQ164"/>
  <c r="GA164"/>
  <c r="FU164"/>
  <c r="FX164" s="1"/>
  <c r="GB164"/>
  <c r="EL164"/>
  <c r="EU164"/>
  <c r="FD164"/>
  <c r="EK164"/>
  <c r="ET164"/>
  <c r="FC164"/>
  <c r="FG164"/>
  <c r="EJ164"/>
  <c r="ES164"/>
  <c r="EW164"/>
  <c r="FF164"/>
  <c r="EI164"/>
  <c r="EM164"/>
  <c r="EV164"/>
  <c r="FE164"/>
  <c r="DP164"/>
  <c r="DU164"/>
  <c r="CS164"/>
  <c r="CW164"/>
  <c r="DD164"/>
  <c r="DK164" s="1"/>
  <c r="DL164" s="1"/>
  <c r="BZ164"/>
  <c r="CE164"/>
  <c r="CJ164"/>
  <c r="BF164"/>
  <c r="BK164"/>
  <c r="DO164"/>
  <c r="DS164"/>
  <c r="DZ164"/>
  <c r="CV164"/>
  <c r="DA164"/>
  <c r="BY164"/>
  <c r="CC164"/>
  <c r="CI164"/>
  <c r="CP164" s="1"/>
  <c r="CQ164" s="1"/>
  <c r="BE164"/>
  <c r="BJ164"/>
  <c r="DN164"/>
  <c r="DR164"/>
  <c r="DY164"/>
  <c r="EF164" s="1"/>
  <c r="EG164" s="1"/>
  <c r="CU164"/>
  <c r="CZ164"/>
  <c r="BX164"/>
  <c r="CB164"/>
  <c r="BD164"/>
  <c r="BH164"/>
  <c r="BO164"/>
  <c r="DQ164"/>
  <c r="DV164"/>
  <c r="CT164"/>
  <c r="CX164"/>
  <c r="DE164"/>
  <c r="CA164"/>
  <c r="CF164"/>
  <c r="BC164"/>
  <c r="BG164"/>
  <c r="BN164"/>
  <c r="BU164" s="1"/>
  <c r="BV164" s="1"/>
  <c r="O164"/>
  <c r="T164"/>
  <c r="AI164"/>
  <c r="AN164"/>
  <c r="AS164"/>
  <c r="N164"/>
  <c r="S164"/>
  <c r="AH164"/>
  <c r="AL164"/>
  <c r="AR164"/>
  <c r="AY164" s="1"/>
  <c r="AZ164" s="1"/>
  <c r="M164"/>
  <c r="K164" i="28" s="1"/>
  <c r="Q164" i="17"/>
  <c r="X164"/>
  <c r="AG164"/>
  <c r="AK164"/>
  <c r="L164"/>
  <c r="P164"/>
  <c r="W164"/>
  <c r="AJ164"/>
  <c r="AO164"/>
  <c r="FN188"/>
  <c r="FM188"/>
  <c r="FR188"/>
  <c r="FQ188"/>
  <c r="GB188"/>
  <c r="FU188"/>
  <c r="FX188" s="1"/>
  <c r="GA188"/>
  <c r="EL188"/>
  <c r="ET188"/>
  <c r="FF188"/>
  <c r="EK188"/>
  <c r="ES188"/>
  <c r="EW188"/>
  <c r="FE188"/>
  <c r="EJ188"/>
  <c r="EV188"/>
  <c r="FD188"/>
  <c r="EI188"/>
  <c r="EM188"/>
  <c r="EU188"/>
  <c r="FC188"/>
  <c r="FG188"/>
  <c r="DN188"/>
  <c r="DR188"/>
  <c r="DY188"/>
  <c r="EF188" s="1"/>
  <c r="EG188" s="1"/>
  <c r="CU188"/>
  <c r="CZ188"/>
  <c r="BX188"/>
  <c r="CB188"/>
  <c r="BF188"/>
  <c r="BK188"/>
  <c r="DQ188"/>
  <c r="DV188"/>
  <c r="CT188"/>
  <c r="CX188"/>
  <c r="DE188"/>
  <c r="CA188"/>
  <c r="CF188"/>
  <c r="BE188"/>
  <c r="BJ188"/>
  <c r="DP188"/>
  <c r="DU188"/>
  <c r="CS188"/>
  <c r="CW188"/>
  <c r="DD188"/>
  <c r="DK188" s="1"/>
  <c r="DL188" s="1"/>
  <c r="BZ188"/>
  <c r="CE188"/>
  <c r="CJ188"/>
  <c r="BD188"/>
  <c r="BH188"/>
  <c r="BO188"/>
  <c r="DO188"/>
  <c r="DS188"/>
  <c r="DZ188"/>
  <c r="CV188"/>
  <c r="DA188"/>
  <c r="BY188"/>
  <c r="CC188"/>
  <c r="CI188"/>
  <c r="CP188" s="1"/>
  <c r="CQ188" s="1"/>
  <c r="BC188"/>
  <c r="BG188"/>
  <c r="BN188"/>
  <c r="BU188" s="1"/>
  <c r="BV188" s="1"/>
  <c r="N188"/>
  <c r="S188"/>
  <c r="X188"/>
  <c r="AH188"/>
  <c r="AL188"/>
  <c r="AR188"/>
  <c r="AY188" s="1"/>
  <c r="AZ188" s="1"/>
  <c r="M188"/>
  <c r="Q188"/>
  <c r="W188"/>
  <c r="AG188"/>
  <c r="AK188"/>
  <c r="L188"/>
  <c r="P188"/>
  <c r="AJ188"/>
  <c r="AO188"/>
  <c r="O188"/>
  <c r="T188"/>
  <c r="AI188"/>
  <c r="AN188"/>
  <c r="AP188" s="1"/>
  <c r="AS188"/>
  <c r="FN204"/>
  <c r="FM204"/>
  <c r="FR204"/>
  <c r="FQ204"/>
  <c r="GB204"/>
  <c r="FU204"/>
  <c r="FX204" s="1"/>
  <c r="GA204"/>
  <c r="EI204"/>
  <c r="EM204"/>
  <c r="EU204"/>
  <c r="FD204"/>
  <c r="EL204"/>
  <c r="ET204"/>
  <c r="FC204"/>
  <c r="FG204"/>
  <c r="EK204"/>
  <c r="ES204"/>
  <c r="EW204"/>
  <c r="FF204"/>
  <c r="EJ204"/>
  <c r="EV204"/>
  <c r="FE204"/>
  <c r="DO204"/>
  <c r="DS204"/>
  <c r="DZ204"/>
  <c r="CU204"/>
  <c r="CZ204"/>
  <c r="CA204"/>
  <c r="CF204"/>
  <c r="DN204"/>
  <c r="DR204"/>
  <c r="DY204"/>
  <c r="EF204" s="1"/>
  <c r="EG204" s="1"/>
  <c r="CT204"/>
  <c r="CX204"/>
  <c r="DE204"/>
  <c r="BZ204"/>
  <c r="CE204"/>
  <c r="CG204" s="1"/>
  <c r="DQ204"/>
  <c r="DV204"/>
  <c r="CS204"/>
  <c r="CW204"/>
  <c r="DD204"/>
  <c r="DK204" s="1"/>
  <c r="DL204" s="1"/>
  <c r="BY204"/>
  <c r="CC204"/>
  <c r="CJ204"/>
  <c r="DP204"/>
  <c r="DU204"/>
  <c r="CV204"/>
  <c r="DA204"/>
  <c r="BX204"/>
  <c r="CB204"/>
  <c r="CI204"/>
  <c r="CP204" s="1"/>
  <c r="CQ204" s="1"/>
  <c r="BC204"/>
  <c r="BG204"/>
  <c r="BN204"/>
  <c r="BU204" s="1"/>
  <c r="BV204" s="1"/>
  <c r="L204"/>
  <c r="P204"/>
  <c r="W204"/>
  <c r="AH204"/>
  <c r="AL204"/>
  <c r="AR204"/>
  <c r="AY204" s="1"/>
  <c r="AZ204" s="1"/>
  <c r="BF204"/>
  <c r="BK204"/>
  <c r="O204"/>
  <c r="T204"/>
  <c r="AG204"/>
  <c r="AK204"/>
  <c r="BE204"/>
  <c r="BJ204"/>
  <c r="N204"/>
  <c r="S204"/>
  <c r="AJ204"/>
  <c r="AO204"/>
  <c r="BD204"/>
  <c r="BH204"/>
  <c r="BO204"/>
  <c r="M204"/>
  <c r="Q204"/>
  <c r="X204"/>
  <c r="AI204"/>
  <c r="AN204"/>
  <c r="AP204" s="1"/>
  <c r="AS204"/>
  <c r="FM31"/>
  <c r="FU31"/>
  <c r="FX31" s="1"/>
  <c r="GB31"/>
  <c r="FR31"/>
  <c r="GA31"/>
  <c r="FQ31"/>
  <c r="FN31"/>
  <c r="EJ31"/>
  <c r="EV31"/>
  <c r="FE31"/>
  <c r="EI31"/>
  <c r="EM31"/>
  <c r="EU31"/>
  <c r="FD31"/>
  <c r="EL31"/>
  <c r="ET31"/>
  <c r="FC31"/>
  <c r="FG31"/>
  <c r="EK31"/>
  <c r="ES31"/>
  <c r="EW31"/>
  <c r="FF31"/>
  <c r="DP31"/>
  <c r="DU31"/>
  <c r="DZ31"/>
  <c r="DO31"/>
  <c r="DS31"/>
  <c r="DY31"/>
  <c r="EF31" s="1"/>
  <c r="EG31" s="1"/>
  <c r="DN31"/>
  <c r="DR31"/>
  <c r="DQ31"/>
  <c r="DV31"/>
  <c r="CT31"/>
  <c r="CX31"/>
  <c r="DD31"/>
  <c r="DK31" s="1"/>
  <c r="DL31" s="1"/>
  <c r="BY31"/>
  <c r="CC31"/>
  <c r="BF31"/>
  <c r="BK31"/>
  <c r="CS31"/>
  <c r="CW31"/>
  <c r="BX31"/>
  <c r="CB31"/>
  <c r="CF31"/>
  <c r="CJ31"/>
  <c r="BE31"/>
  <c r="BJ31"/>
  <c r="BL31" s="1"/>
  <c r="BO31"/>
  <c r="CV31"/>
  <c r="DA31"/>
  <c r="CA31"/>
  <c r="CE31"/>
  <c r="CG31" s="1"/>
  <c r="CI31"/>
  <c r="CP31" s="1"/>
  <c r="CQ31" s="1"/>
  <c r="BD31"/>
  <c r="BH31"/>
  <c r="BN31"/>
  <c r="BU31" s="1"/>
  <c r="BV31" s="1"/>
  <c r="CU31"/>
  <c r="CZ31"/>
  <c r="DE31"/>
  <c r="BZ31"/>
  <c r="BC31"/>
  <c r="BG31"/>
  <c r="L31"/>
  <c r="P31"/>
  <c r="AI31"/>
  <c r="AN31"/>
  <c r="AS31"/>
  <c r="O31"/>
  <c r="T31"/>
  <c r="AH31"/>
  <c r="AL31"/>
  <c r="AR31"/>
  <c r="AY31" s="1"/>
  <c r="AZ31" s="1"/>
  <c r="N31"/>
  <c r="L31" i="28" s="1"/>
  <c r="S31" i="17"/>
  <c r="Q31" i="28" s="1"/>
  <c r="S31" s="1"/>
  <c r="X31" i="17"/>
  <c r="AG31"/>
  <c r="AK31"/>
  <c r="M31"/>
  <c r="Q31"/>
  <c r="W31"/>
  <c r="AJ31"/>
  <c r="AO31"/>
  <c r="FM43"/>
  <c r="FU43"/>
  <c r="FX43" s="1"/>
  <c r="GB43"/>
  <c r="AB40" i="24" s="1"/>
  <c r="FR43" i="17"/>
  <c r="GA43"/>
  <c r="FQ43"/>
  <c r="FN43"/>
  <c r="EL43"/>
  <c r="ET43"/>
  <c r="FC43"/>
  <c r="FG43"/>
  <c r="EK43"/>
  <c r="ES43"/>
  <c r="EW43"/>
  <c r="FF43"/>
  <c r="EJ43"/>
  <c r="EV43"/>
  <c r="FE43"/>
  <c r="EI43"/>
  <c r="EM43"/>
  <c r="EU43"/>
  <c r="FD43"/>
  <c r="DP43"/>
  <c r="DU43"/>
  <c r="DZ43"/>
  <c r="DO43"/>
  <c r="DS43"/>
  <c r="DY43"/>
  <c r="EF43" s="1"/>
  <c r="EG43" s="1"/>
  <c r="DN43"/>
  <c r="DR43"/>
  <c r="DQ43"/>
  <c r="DV43"/>
  <c r="CT43"/>
  <c r="CX43"/>
  <c r="DD43"/>
  <c r="DK43" s="1"/>
  <c r="DL43" s="1"/>
  <c r="BX43"/>
  <c r="CB43"/>
  <c r="CF43"/>
  <c r="CJ43"/>
  <c r="BD43"/>
  <c r="BH43"/>
  <c r="BO43"/>
  <c r="CS43"/>
  <c r="CW43"/>
  <c r="CA43"/>
  <c r="CE43"/>
  <c r="CG43" s="1"/>
  <c r="CI43"/>
  <c r="CP43" s="1"/>
  <c r="CQ43" s="1"/>
  <c r="BC43"/>
  <c r="BG43"/>
  <c r="BN43"/>
  <c r="BU43" s="1"/>
  <c r="BV43" s="1"/>
  <c r="CV43"/>
  <c r="DA43"/>
  <c r="BZ43"/>
  <c r="BF43"/>
  <c r="BK43"/>
  <c r="CU43"/>
  <c r="CZ43"/>
  <c r="DE43"/>
  <c r="BY43"/>
  <c r="CC43"/>
  <c r="BE43"/>
  <c r="BJ43"/>
  <c r="L43"/>
  <c r="P43"/>
  <c r="AI43"/>
  <c r="AN43"/>
  <c r="AS43"/>
  <c r="O43"/>
  <c r="T43"/>
  <c r="AH43"/>
  <c r="AL43"/>
  <c r="AR43"/>
  <c r="AY43" s="1"/>
  <c r="AZ43" s="1"/>
  <c r="N43"/>
  <c r="L43" i="28" s="1"/>
  <c r="S43" i="17"/>
  <c r="Q43" i="28" s="1"/>
  <c r="S43" s="1"/>
  <c r="X43" i="17"/>
  <c r="AG43"/>
  <c r="AK43"/>
  <c r="M43"/>
  <c r="Q43"/>
  <c r="W43"/>
  <c r="AJ43"/>
  <c r="AO43"/>
  <c r="FM47"/>
  <c r="FU47"/>
  <c r="FX47" s="1"/>
  <c r="GB47"/>
  <c r="FR47"/>
  <c r="GA47"/>
  <c r="FQ47"/>
  <c r="FN47"/>
  <c r="EI47"/>
  <c r="EM47"/>
  <c r="EU47"/>
  <c r="FD47"/>
  <c r="EL47"/>
  <c r="ET47"/>
  <c r="FC47"/>
  <c r="FG47"/>
  <c r="EK47"/>
  <c r="ES47"/>
  <c r="EW47"/>
  <c r="FF47"/>
  <c r="EJ47"/>
  <c r="EV47"/>
  <c r="FE47"/>
  <c r="DQ47"/>
  <c r="DV47"/>
  <c r="DP47"/>
  <c r="DU47"/>
  <c r="DZ47"/>
  <c r="DO47"/>
  <c r="DS47"/>
  <c r="DY47"/>
  <c r="EF47" s="1"/>
  <c r="EG47" s="1"/>
  <c r="DN47"/>
  <c r="DR47"/>
  <c r="CU47"/>
  <c r="CZ47"/>
  <c r="DE47"/>
  <c r="BZ47"/>
  <c r="BE47"/>
  <c r="BJ47"/>
  <c r="CT47"/>
  <c r="CX47"/>
  <c r="DD47"/>
  <c r="DK47" s="1"/>
  <c r="DL47" s="1"/>
  <c r="BY47"/>
  <c r="CC47"/>
  <c r="BD47"/>
  <c r="BH47"/>
  <c r="BO47"/>
  <c r="CS47"/>
  <c r="CW47"/>
  <c r="BX47"/>
  <c r="CB47"/>
  <c r="CF47"/>
  <c r="CJ47"/>
  <c r="BC47"/>
  <c r="BG47"/>
  <c r="BN47"/>
  <c r="BU47" s="1"/>
  <c r="BV47" s="1"/>
  <c r="CV47"/>
  <c r="DA47"/>
  <c r="CA47"/>
  <c r="CE47"/>
  <c r="CG47" s="1"/>
  <c r="CI47"/>
  <c r="CP47" s="1"/>
  <c r="CQ47" s="1"/>
  <c r="BF47"/>
  <c r="BK47"/>
  <c r="BL47" s="1"/>
  <c r="M47"/>
  <c r="Q47"/>
  <c r="W47"/>
  <c r="AJ47"/>
  <c r="AO47"/>
  <c r="L47"/>
  <c r="P47"/>
  <c r="AI47"/>
  <c r="AN47"/>
  <c r="AP47" s="1"/>
  <c r="AS47"/>
  <c r="O47"/>
  <c r="T47"/>
  <c r="AH47"/>
  <c r="AL47"/>
  <c r="AR47"/>
  <c r="AY47" s="1"/>
  <c r="AZ47" s="1"/>
  <c r="N47"/>
  <c r="L47" i="28" s="1"/>
  <c r="S47" i="17"/>
  <c r="Q47" i="28" s="1"/>
  <c r="S47" s="1"/>
  <c r="X47" i="17"/>
  <c r="AG47"/>
  <c r="AK47"/>
  <c r="FM67"/>
  <c r="FR67"/>
  <c r="FQ67"/>
  <c r="FN67"/>
  <c r="FU67"/>
  <c r="FX67" s="1"/>
  <c r="GB67"/>
  <c r="EJ67"/>
  <c r="ES67"/>
  <c r="EW67"/>
  <c r="FD67"/>
  <c r="GA67"/>
  <c r="EI67"/>
  <c r="EM67"/>
  <c r="EV67"/>
  <c r="FC67"/>
  <c r="FG67"/>
  <c r="EL67"/>
  <c r="EU67"/>
  <c r="FF67"/>
  <c r="EK67"/>
  <c r="ET67"/>
  <c r="FE67"/>
  <c r="DQ67"/>
  <c r="DV67"/>
  <c r="DP67"/>
  <c r="DU67"/>
  <c r="DZ67"/>
  <c r="DO67"/>
  <c r="DS67"/>
  <c r="DY67"/>
  <c r="EF67" s="1"/>
  <c r="EG67" s="1"/>
  <c r="DN67"/>
  <c r="DR67"/>
  <c r="CT67"/>
  <c r="CX67"/>
  <c r="DD67"/>
  <c r="DK67" s="1"/>
  <c r="DL67" s="1"/>
  <c r="BZ67"/>
  <c r="BF67"/>
  <c r="BK67"/>
  <c r="CS67"/>
  <c r="CW67"/>
  <c r="BY67"/>
  <c r="CC67"/>
  <c r="BE67"/>
  <c r="BJ67"/>
  <c r="CV67"/>
  <c r="DA67"/>
  <c r="BX67"/>
  <c r="CB67"/>
  <c r="CF67"/>
  <c r="CJ67"/>
  <c r="BD67"/>
  <c r="BH67"/>
  <c r="BO67"/>
  <c r="CU67"/>
  <c r="CZ67"/>
  <c r="DE67"/>
  <c r="CA67"/>
  <c r="CE67"/>
  <c r="CI67"/>
  <c r="CP67" s="1"/>
  <c r="CQ67" s="1"/>
  <c r="BC67"/>
  <c r="BG67"/>
  <c r="BN67"/>
  <c r="BU67" s="1"/>
  <c r="BV67" s="1"/>
  <c r="M67"/>
  <c r="Q67"/>
  <c r="W67"/>
  <c r="AI67"/>
  <c r="AN67"/>
  <c r="AS67"/>
  <c r="L67"/>
  <c r="P67"/>
  <c r="AH67"/>
  <c r="AL67"/>
  <c r="AR67"/>
  <c r="AY67" s="1"/>
  <c r="AZ67" s="1"/>
  <c r="O67"/>
  <c r="T67"/>
  <c r="AG67"/>
  <c r="AK67"/>
  <c r="N67"/>
  <c r="L67" i="28" s="1"/>
  <c r="S67" i="17"/>
  <c r="X67"/>
  <c r="AJ67"/>
  <c r="AO67"/>
  <c r="FM79"/>
  <c r="FR79"/>
  <c r="FQ79"/>
  <c r="FN79"/>
  <c r="FU79"/>
  <c r="FX79" s="1"/>
  <c r="GB79"/>
  <c r="EJ79"/>
  <c r="ES79"/>
  <c r="EW79"/>
  <c r="FD79"/>
  <c r="GA79"/>
  <c r="EI79"/>
  <c r="EM79"/>
  <c r="EV79"/>
  <c r="FC79"/>
  <c r="FG79"/>
  <c r="EL79"/>
  <c r="EU79"/>
  <c r="FF79"/>
  <c r="EK79"/>
  <c r="ET79"/>
  <c r="FE79"/>
  <c r="DO79"/>
  <c r="DS79"/>
  <c r="DY79"/>
  <c r="EF79" s="1"/>
  <c r="EG79" s="1"/>
  <c r="DN79"/>
  <c r="DR79"/>
  <c r="DQ79"/>
  <c r="DV79"/>
  <c r="DP79"/>
  <c r="DU79"/>
  <c r="DZ79"/>
  <c r="CS79"/>
  <c r="CW79"/>
  <c r="CA79"/>
  <c r="CE79"/>
  <c r="CI79"/>
  <c r="CP79" s="1"/>
  <c r="CQ79" s="1"/>
  <c r="BD79"/>
  <c r="BH79"/>
  <c r="BO79"/>
  <c r="CV79"/>
  <c r="DA79"/>
  <c r="BZ79"/>
  <c r="BC79"/>
  <c r="BG79"/>
  <c r="BN79"/>
  <c r="BU79" s="1"/>
  <c r="BV79" s="1"/>
  <c r="CU79"/>
  <c r="CZ79"/>
  <c r="DE79"/>
  <c r="BY79"/>
  <c r="CC79"/>
  <c r="BF79"/>
  <c r="BK79"/>
  <c r="CT79"/>
  <c r="CX79"/>
  <c r="DD79"/>
  <c r="DK79" s="1"/>
  <c r="DL79" s="1"/>
  <c r="BX79"/>
  <c r="CB79"/>
  <c r="CF79"/>
  <c r="CJ79"/>
  <c r="BE79"/>
  <c r="BJ79"/>
  <c r="M79"/>
  <c r="Q79"/>
  <c r="W79"/>
  <c r="AI79"/>
  <c r="AN79"/>
  <c r="AS79"/>
  <c r="L79"/>
  <c r="P79"/>
  <c r="AH79"/>
  <c r="AL79"/>
  <c r="AR79"/>
  <c r="AY79" s="1"/>
  <c r="AZ79" s="1"/>
  <c r="O79"/>
  <c r="T79"/>
  <c r="AG79"/>
  <c r="AK79"/>
  <c r="N79"/>
  <c r="L79" i="28" s="1"/>
  <c r="S79" i="17"/>
  <c r="X79"/>
  <c r="AJ79"/>
  <c r="AO79"/>
  <c r="FM99"/>
  <c r="FR99"/>
  <c r="FQ99"/>
  <c r="FN99"/>
  <c r="FU99"/>
  <c r="FX99" s="1"/>
  <c r="GB99"/>
  <c r="GA99"/>
  <c r="EJ99"/>
  <c r="ES99"/>
  <c r="EW99"/>
  <c r="FD99"/>
  <c r="DN99"/>
  <c r="DR99"/>
  <c r="EI99"/>
  <c r="EM99"/>
  <c r="EV99"/>
  <c r="FC99"/>
  <c r="FG99"/>
  <c r="DQ99"/>
  <c r="DV99"/>
  <c r="EL99"/>
  <c r="EU99"/>
  <c r="FF99"/>
  <c r="DP99"/>
  <c r="DU99"/>
  <c r="DZ99"/>
  <c r="EK99"/>
  <c r="ET99"/>
  <c r="FE99"/>
  <c r="DO99"/>
  <c r="DS99"/>
  <c r="DY99"/>
  <c r="EF99" s="1"/>
  <c r="EG99" s="1"/>
  <c r="CU99"/>
  <c r="CZ99"/>
  <c r="DE99"/>
  <c r="BZ99"/>
  <c r="CE99"/>
  <c r="CJ99"/>
  <c r="BF99"/>
  <c r="BK99"/>
  <c r="CT99"/>
  <c r="CX99"/>
  <c r="DD99"/>
  <c r="DK99" s="1"/>
  <c r="DL99" s="1"/>
  <c r="BY99"/>
  <c r="CC99"/>
  <c r="CI99"/>
  <c r="CP99" s="1"/>
  <c r="CQ99" s="1"/>
  <c r="BE99"/>
  <c r="BJ99"/>
  <c r="CS99"/>
  <c r="CW99"/>
  <c r="BX99"/>
  <c r="CB99"/>
  <c r="BD99"/>
  <c r="BH99"/>
  <c r="BO99"/>
  <c r="CV99"/>
  <c r="DA99"/>
  <c r="CA99"/>
  <c r="CF99"/>
  <c r="BC99"/>
  <c r="BG99"/>
  <c r="BN99"/>
  <c r="BU99" s="1"/>
  <c r="BV99" s="1"/>
  <c r="L99"/>
  <c r="P99"/>
  <c r="AG99"/>
  <c r="AK99"/>
  <c r="AR99"/>
  <c r="AY99" s="1"/>
  <c r="AZ99" s="1"/>
  <c r="O99"/>
  <c r="T99"/>
  <c r="AJ99"/>
  <c r="AO99"/>
  <c r="N99"/>
  <c r="S99"/>
  <c r="X99"/>
  <c r="AI99"/>
  <c r="AN99"/>
  <c r="M99"/>
  <c r="Q99"/>
  <c r="W99"/>
  <c r="AH99"/>
  <c r="AL99"/>
  <c r="AS99"/>
  <c r="FM111"/>
  <c r="FR111"/>
  <c r="FQ111"/>
  <c r="FN111"/>
  <c r="FU111"/>
  <c r="FX111" s="1"/>
  <c r="GB111"/>
  <c r="GA111"/>
  <c r="EK111"/>
  <c r="ET111"/>
  <c r="FE111"/>
  <c r="DN111"/>
  <c r="DR111"/>
  <c r="DY111"/>
  <c r="EF111" s="1"/>
  <c r="EG111" s="1"/>
  <c r="EJ111"/>
  <c r="ES111"/>
  <c r="EW111"/>
  <c r="FD111"/>
  <c r="DQ111"/>
  <c r="DV111"/>
  <c r="EI111"/>
  <c r="EM111"/>
  <c r="EV111"/>
  <c r="FC111"/>
  <c r="FG111"/>
  <c r="DP111"/>
  <c r="DU111"/>
  <c r="EL111"/>
  <c r="EU111"/>
  <c r="FF111"/>
  <c r="DO111"/>
  <c r="DS111"/>
  <c r="DZ111"/>
  <c r="CT111"/>
  <c r="CX111"/>
  <c r="DD111"/>
  <c r="DK111" s="1"/>
  <c r="DL111" s="1"/>
  <c r="BX111"/>
  <c r="CB111"/>
  <c r="CF111"/>
  <c r="BF111"/>
  <c r="BK111"/>
  <c r="CS111"/>
  <c r="CW111"/>
  <c r="CA111"/>
  <c r="CE111"/>
  <c r="BE111"/>
  <c r="BJ111"/>
  <c r="CV111"/>
  <c r="DA111"/>
  <c r="BZ111"/>
  <c r="CJ111"/>
  <c r="BD111"/>
  <c r="BH111"/>
  <c r="BO111"/>
  <c r="CU111"/>
  <c r="CZ111"/>
  <c r="DE111"/>
  <c r="BY111"/>
  <c r="CC111"/>
  <c r="CI111"/>
  <c r="CP111" s="1"/>
  <c r="CQ111" s="1"/>
  <c r="BC111"/>
  <c r="BG111"/>
  <c r="BN111"/>
  <c r="BU111" s="1"/>
  <c r="BV111" s="1"/>
  <c r="L111"/>
  <c r="P111"/>
  <c r="W111"/>
  <c r="AH111"/>
  <c r="AL111"/>
  <c r="O111"/>
  <c r="T111"/>
  <c r="AG111"/>
  <c r="AK111"/>
  <c r="AO111"/>
  <c r="AS111"/>
  <c r="N111"/>
  <c r="S111"/>
  <c r="AJ111"/>
  <c r="AN111"/>
  <c r="AR111"/>
  <c r="AY111" s="1"/>
  <c r="AZ111" s="1"/>
  <c r="M111"/>
  <c r="K111" i="28" s="1"/>
  <c r="Q111" i="17"/>
  <c r="X111"/>
  <c r="AI111"/>
  <c r="FM127"/>
  <c r="FR127"/>
  <c r="FQ127"/>
  <c r="FN127"/>
  <c r="FU127"/>
  <c r="FX127" s="1"/>
  <c r="GB127"/>
  <c r="GA127"/>
  <c r="EI127"/>
  <c r="EM127"/>
  <c r="EV127"/>
  <c r="FE127"/>
  <c r="DN127"/>
  <c r="DR127"/>
  <c r="DY127"/>
  <c r="EF127" s="1"/>
  <c r="EG127" s="1"/>
  <c r="EL127"/>
  <c r="EU127"/>
  <c r="FD127"/>
  <c r="DQ127"/>
  <c r="DV127"/>
  <c r="EK127"/>
  <c r="ET127"/>
  <c r="FC127"/>
  <c r="FG127"/>
  <c r="DP127"/>
  <c r="DU127"/>
  <c r="EJ127"/>
  <c r="ES127"/>
  <c r="EW127"/>
  <c r="FF127"/>
  <c r="DO127"/>
  <c r="DS127"/>
  <c r="DZ127"/>
  <c r="CV127"/>
  <c r="DA127"/>
  <c r="BX127"/>
  <c r="CB127"/>
  <c r="CF127"/>
  <c r="BE127"/>
  <c r="BJ127"/>
  <c r="BO127"/>
  <c r="CU127"/>
  <c r="CZ127"/>
  <c r="DB127" s="1"/>
  <c r="DE127"/>
  <c r="CA127"/>
  <c r="CE127"/>
  <c r="CG127" s="1"/>
  <c r="BD127"/>
  <c r="BH127"/>
  <c r="BN127"/>
  <c r="BU127" s="1"/>
  <c r="BV127" s="1"/>
  <c r="CT127"/>
  <c r="CX127"/>
  <c r="DD127"/>
  <c r="DK127" s="1"/>
  <c r="DL127" s="1"/>
  <c r="BZ127"/>
  <c r="CJ127"/>
  <c r="BC127"/>
  <c r="BG127"/>
  <c r="CS127"/>
  <c r="CW127"/>
  <c r="BY127"/>
  <c r="CC127"/>
  <c r="CI127"/>
  <c r="CP127" s="1"/>
  <c r="CQ127" s="1"/>
  <c r="BF127"/>
  <c r="BK127"/>
  <c r="L127"/>
  <c r="P127"/>
  <c r="W127"/>
  <c r="AH127"/>
  <c r="AL127"/>
  <c r="O127"/>
  <c r="T127"/>
  <c r="AG127"/>
  <c r="AK127"/>
  <c r="AO127"/>
  <c r="AS127"/>
  <c r="N127"/>
  <c r="S127"/>
  <c r="AJ127"/>
  <c r="AN127"/>
  <c r="AR127"/>
  <c r="AY127" s="1"/>
  <c r="AZ127" s="1"/>
  <c r="M127"/>
  <c r="Q127"/>
  <c r="X127"/>
  <c r="AI127"/>
  <c r="FN155"/>
  <c r="FM155"/>
  <c r="FR155"/>
  <c r="FQ155"/>
  <c r="FU155"/>
  <c r="FX155" s="1"/>
  <c r="GB155"/>
  <c r="GA155"/>
  <c r="EL155"/>
  <c r="EU155"/>
  <c r="FC155"/>
  <c r="FG155"/>
  <c r="DP155"/>
  <c r="DU155"/>
  <c r="EK155"/>
  <c r="ET155"/>
  <c r="FF155"/>
  <c r="DO155"/>
  <c r="DS155"/>
  <c r="DZ155"/>
  <c r="EJ155"/>
  <c r="ES155"/>
  <c r="EW155"/>
  <c r="FE155"/>
  <c r="DN155"/>
  <c r="DR155"/>
  <c r="DY155"/>
  <c r="EF155" s="1"/>
  <c r="EG155" s="1"/>
  <c r="EI155"/>
  <c r="EM155"/>
  <c r="EV155"/>
  <c r="FD155"/>
  <c r="DQ155"/>
  <c r="DV155"/>
  <c r="CT155"/>
  <c r="CX155"/>
  <c r="DD155"/>
  <c r="DK155" s="1"/>
  <c r="DL155" s="1"/>
  <c r="BY155"/>
  <c r="CC155"/>
  <c r="BE155"/>
  <c r="BJ155"/>
  <c r="BO155"/>
  <c r="CS155"/>
  <c r="CW155"/>
  <c r="BX155"/>
  <c r="CB155"/>
  <c r="CF155"/>
  <c r="CJ155"/>
  <c r="BD155"/>
  <c r="BH155"/>
  <c r="BN155"/>
  <c r="BU155" s="1"/>
  <c r="BV155" s="1"/>
  <c r="CV155"/>
  <c r="DA155"/>
  <c r="CA155"/>
  <c r="CE155"/>
  <c r="CG155" s="1"/>
  <c r="CI155"/>
  <c r="CP155" s="1"/>
  <c r="CQ155" s="1"/>
  <c r="BC155"/>
  <c r="BG155"/>
  <c r="CU155"/>
  <c r="CZ155"/>
  <c r="DE155"/>
  <c r="BZ155"/>
  <c r="BF155"/>
  <c r="BK155"/>
  <c r="L155"/>
  <c r="P155"/>
  <c r="W155"/>
  <c r="AH155"/>
  <c r="AL155"/>
  <c r="O155"/>
  <c r="T155"/>
  <c r="AG155"/>
  <c r="AK155"/>
  <c r="AO155"/>
  <c r="AS155"/>
  <c r="N155"/>
  <c r="S155"/>
  <c r="AJ155"/>
  <c r="AN155"/>
  <c r="AR155"/>
  <c r="AY155" s="1"/>
  <c r="AZ155" s="1"/>
  <c r="M155"/>
  <c r="K155" i="28" s="1"/>
  <c r="Q155" i="17"/>
  <c r="X155"/>
  <c r="AI155"/>
  <c r="FN179"/>
  <c r="FM179"/>
  <c r="FR179"/>
  <c r="FQ179"/>
  <c r="FU179"/>
  <c r="FX179" s="1"/>
  <c r="GB179"/>
  <c r="GA179"/>
  <c r="EJ179"/>
  <c r="EV179"/>
  <c r="FD179"/>
  <c r="EI179"/>
  <c r="EM179"/>
  <c r="EU179"/>
  <c r="FC179"/>
  <c r="FG179"/>
  <c r="EL179"/>
  <c r="ET179"/>
  <c r="FF179"/>
  <c r="EK179"/>
  <c r="ES179"/>
  <c r="EW179"/>
  <c r="FE179"/>
  <c r="DO179"/>
  <c r="DS179"/>
  <c r="CV179"/>
  <c r="DA179"/>
  <c r="BX179"/>
  <c r="CB179"/>
  <c r="CF179"/>
  <c r="CJ179"/>
  <c r="BE179"/>
  <c r="BJ179"/>
  <c r="BO179"/>
  <c r="DN179"/>
  <c r="DR179"/>
  <c r="DV179"/>
  <c r="CU179"/>
  <c r="CZ179"/>
  <c r="DB179" s="1"/>
  <c r="DE179"/>
  <c r="CA179"/>
  <c r="CE179"/>
  <c r="CG179" s="1"/>
  <c r="CI179"/>
  <c r="CP179" s="1"/>
  <c r="CQ179" s="1"/>
  <c r="BD179"/>
  <c r="BH179"/>
  <c r="BN179"/>
  <c r="BU179" s="1"/>
  <c r="BV179" s="1"/>
  <c r="DQ179"/>
  <c r="DU179"/>
  <c r="DZ179"/>
  <c r="CT179"/>
  <c r="CX179"/>
  <c r="DD179"/>
  <c r="DK179" s="1"/>
  <c r="DL179" s="1"/>
  <c r="BZ179"/>
  <c r="BC179"/>
  <c r="BG179"/>
  <c r="DP179"/>
  <c r="DY179"/>
  <c r="EF179" s="1"/>
  <c r="EG179" s="1"/>
  <c r="CS179"/>
  <c r="CW179"/>
  <c r="BY179"/>
  <c r="CC179"/>
  <c r="BF179"/>
  <c r="BK179"/>
  <c r="L179"/>
  <c r="P179"/>
  <c r="T179"/>
  <c r="AH179"/>
  <c r="AL179"/>
  <c r="AR179"/>
  <c r="AY179" s="1"/>
  <c r="AZ179" s="1"/>
  <c r="O179"/>
  <c r="S179"/>
  <c r="X179"/>
  <c r="AG179"/>
  <c r="AK179"/>
  <c r="N179"/>
  <c r="W179"/>
  <c r="AJ179"/>
  <c r="AO179"/>
  <c r="M179"/>
  <c r="K179" i="28" s="1"/>
  <c r="Q179" i="17"/>
  <c r="O179" i="28" s="1"/>
  <c r="AI179" i="17"/>
  <c r="AN179"/>
  <c r="AP179" s="1"/>
  <c r="AS179"/>
  <c r="FN191"/>
  <c r="FM191"/>
  <c r="FR191"/>
  <c r="FQ191"/>
  <c r="GB191"/>
  <c r="AB188" i="24" s="1"/>
  <c r="FU191" i="17"/>
  <c r="FX191" s="1"/>
  <c r="GA191"/>
  <c r="EL191"/>
  <c r="ET191"/>
  <c r="FF191"/>
  <c r="EK191"/>
  <c r="ES191"/>
  <c r="EW191"/>
  <c r="FE191"/>
  <c r="EJ191"/>
  <c r="EV191"/>
  <c r="FD191"/>
  <c r="EI191"/>
  <c r="EM191"/>
  <c r="EU191"/>
  <c r="FC191"/>
  <c r="FG191"/>
  <c r="DQ191"/>
  <c r="DU191"/>
  <c r="CT191"/>
  <c r="CX191"/>
  <c r="DD191"/>
  <c r="DK191" s="1"/>
  <c r="DL191" s="1"/>
  <c r="BZ191"/>
  <c r="CE191"/>
  <c r="CJ191"/>
  <c r="BE191"/>
  <c r="BJ191"/>
  <c r="BO191"/>
  <c r="DP191"/>
  <c r="DZ191"/>
  <c r="CS191"/>
  <c r="CW191"/>
  <c r="BY191"/>
  <c r="CC191"/>
  <c r="CI191"/>
  <c r="CP191" s="1"/>
  <c r="CQ191" s="1"/>
  <c r="BD191"/>
  <c r="BH191"/>
  <c r="BN191"/>
  <c r="BU191" s="1"/>
  <c r="BV191" s="1"/>
  <c r="DO191"/>
  <c r="DS191"/>
  <c r="DY191"/>
  <c r="EF191" s="1"/>
  <c r="EG191" s="1"/>
  <c r="CV191"/>
  <c r="DA191"/>
  <c r="BX191"/>
  <c r="CB191"/>
  <c r="BC191"/>
  <c r="BG191"/>
  <c r="DN191"/>
  <c r="DR191"/>
  <c r="DV191"/>
  <c r="CU191"/>
  <c r="CZ191"/>
  <c r="DE191"/>
  <c r="CA191"/>
  <c r="CF191"/>
  <c r="BF191"/>
  <c r="BK191"/>
  <c r="M191"/>
  <c r="K191" i="28" s="1"/>
  <c r="Q191" i="17"/>
  <c r="X191"/>
  <c r="AH191"/>
  <c r="AL191"/>
  <c r="AR191"/>
  <c r="AY191" s="1"/>
  <c r="AZ191" s="1"/>
  <c r="L191"/>
  <c r="P191"/>
  <c r="W191"/>
  <c r="AG191"/>
  <c r="AK191"/>
  <c r="O191"/>
  <c r="T191"/>
  <c r="AJ191"/>
  <c r="AO191"/>
  <c r="N191"/>
  <c r="S191"/>
  <c r="AI191"/>
  <c r="AN191"/>
  <c r="AP191" s="1"/>
  <c r="AS191"/>
  <c r="FN203"/>
  <c r="FM203"/>
  <c r="FR203"/>
  <c r="FQ203"/>
  <c r="GB203"/>
  <c r="FU203"/>
  <c r="FX203" s="1"/>
  <c r="GA203"/>
  <c r="EI203"/>
  <c r="EM203"/>
  <c r="EV203"/>
  <c r="FD203"/>
  <c r="EL203"/>
  <c r="EU203"/>
  <c r="FC203"/>
  <c r="FG203"/>
  <c r="EK203"/>
  <c r="ET203"/>
  <c r="FF203"/>
  <c r="EJ203"/>
  <c r="ES203"/>
  <c r="EW203"/>
  <c r="FE203"/>
  <c r="DN203"/>
  <c r="DR203"/>
  <c r="CU203"/>
  <c r="CZ203"/>
  <c r="BY203"/>
  <c r="CC203"/>
  <c r="CI203"/>
  <c r="CP203" s="1"/>
  <c r="CQ203" s="1"/>
  <c r="DQ203"/>
  <c r="DV203"/>
  <c r="CT203"/>
  <c r="CX203"/>
  <c r="DE203"/>
  <c r="BX203"/>
  <c r="CB203"/>
  <c r="DP203"/>
  <c r="DU203"/>
  <c r="DZ203"/>
  <c r="CS203"/>
  <c r="CW203"/>
  <c r="DD203"/>
  <c r="DK203" s="1"/>
  <c r="DL203" s="1"/>
  <c r="CA203"/>
  <c r="CF203"/>
  <c r="DO203"/>
  <c r="DS203"/>
  <c r="DY203"/>
  <c r="EF203" s="1"/>
  <c r="EG203" s="1"/>
  <c r="CV203"/>
  <c r="DA203"/>
  <c r="BZ203"/>
  <c r="CE203"/>
  <c r="CJ203"/>
  <c r="BD203"/>
  <c r="BH203"/>
  <c r="BN203"/>
  <c r="BU203" s="1"/>
  <c r="BV203" s="1"/>
  <c r="N203"/>
  <c r="S203"/>
  <c r="X203"/>
  <c r="AI203"/>
  <c r="AS203"/>
  <c r="BC203"/>
  <c r="BG203"/>
  <c r="BK203"/>
  <c r="M203"/>
  <c r="Q203"/>
  <c r="O203" i="28" s="1"/>
  <c r="W203" i="17"/>
  <c r="AH203"/>
  <c r="AL203"/>
  <c r="AR203"/>
  <c r="AY203" s="1"/>
  <c r="AZ203" s="1"/>
  <c r="BF203"/>
  <c r="BJ203"/>
  <c r="BL203" s="1"/>
  <c r="L203"/>
  <c r="P203"/>
  <c r="AG203"/>
  <c r="AK203"/>
  <c r="AO203"/>
  <c r="BE203"/>
  <c r="BO203"/>
  <c r="O203"/>
  <c r="T203"/>
  <c r="AJ203"/>
  <c r="AN203"/>
  <c r="FN207"/>
  <c r="GB207"/>
  <c r="FM207"/>
  <c r="FU207"/>
  <c r="FX207" s="1"/>
  <c r="GA207"/>
  <c r="FR207"/>
  <c r="FQ207"/>
  <c r="EK207"/>
  <c r="ET207"/>
  <c r="FF207"/>
  <c r="EJ207"/>
  <c r="ES207"/>
  <c r="EW207"/>
  <c r="FE207"/>
  <c r="EI207"/>
  <c r="EM207"/>
  <c r="EV207"/>
  <c r="FD207"/>
  <c r="EL207"/>
  <c r="EU207"/>
  <c r="FC207"/>
  <c r="FG207"/>
  <c r="DO207"/>
  <c r="DS207"/>
  <c r="DY207"/>
  <c r="EF207" s="1"/>
  <c r="EG207" s="1"/>
  <c r="CV207"/>
  <c r="DA207"/>
  <c r="BZ207"/>
  <c r="CE207"/>
  <c r="CJ207"/>
  <c r="DN207"/>
  <c r="DR207"/>
  <c r="CU207"/>
  <c r="CZ207"/>
  <c r="BY207"/>
  <c r="CC207"/>
  <c r="CI207"/>
  <c r="CP207" s="1"/>
  <c r="CQ207" s="1"/>
  <c r="DQ207"/>
  <c r="DV207"/>
  <c r="CT207"/>
  <c r="CX207"/>
  <c r="DE207"/>
  <c r="BX207"/>
  <c r="CB207"/>
  <c r="DP207"/>
  <c r="DU207"/>
  <c r="DZ207"/>
  <c r="CS207"/>
  <c r="CW207"/>
  <c r="DD207"/>
  <c r="DK207" s="1"/>
  <c r="DL207" s="1"/>
  <c r="CA207"/>
  <c r="CF207"/>
  <c r="BC207"/>
  <c r="BG207"/>
  <c r="BK207"/>
  <c r="O207"/>
  <c r="T207"/>
  <c r="AJ207"/>
  <c r="AO207"/>
  <c r="BF207"/>
  <c r="BJ207"/>
  <c r="N207"/>
  <c r="S207"/>
  <c r="Q207" i="28" s="1"/>
  <c r="S207" s="1"/>
  <c r="X207" i="17"/>
  <c r="AI207"/>
  <c r="AN207"/>
  <c r="BE207"/>
  <c r="BO207"/>
  <c r="M207"/>
  <c r="Q207"/>
  <c r="W207"/>
  <c r="AH207"/>
  <c r="AL207"/>
  <c r="AS207"/>
  <c r="BD207"/>
  <c r="BH207"/>
  <c r="BN207"/>
  <c r="BU207" s="1"/>
  <c r="BV207" s="1"/>
  <c r="L207"/>
  <c r="P207"/>
  <c r="AG207"/>
  <c r="AK207"/>
  <c r="AR207"/>
  <c r="AY207" s="1"/>
  <c r="AZ207" s="1"/>
  <c r="FM14"/>
  <c r="FR14"/>
  <c r="FQ14"/>
  <c r="GB14"/>
  <c r="FN14"/>
  <c r="GA14"/>
  <c r="EJ14"/>
  <c r="ES14"/>
  <c r="EW14"/>
  <c r="FE14"/>
  <c r="EI14"/>
  <c r="EM14"/>
  <c r="EV14"/>
  <c r="FD14"/>
  <c r="EL14"/>
  <c r="EU14"/>
  <c r="FC14"/>
  <c r="FG14"/>
  <c r="EK14"/>
  <c r="ET14"/>
  <c r="FF14"/>
  <c r="DP14"/>
  <c r="DZ14"/>
  <c r="DO14"/>
  <c r="DS14"/>
  <c r="DY14"/>
  <c r="DN14"/>
  <c r="DR14"/>
  <c r="DV14"/>
  <c r="DQ14"/>
  <c r="DU14"/>
  <c r="CT14"/>
  <c r="CX14"/>
  <c r="DD14"/>
  <c r="BX14"/>
  <c r="CB14"/>
  <c r="CI14"/>
  <c r="BD14"/>
  <c r="BH14"/>
  <c r="BN14"/>
  <c r="CS14"/>
  <c r="CW14"/>
  <c r="DA14"/>
  <c r="CA14"/>
  <c r="CF14"/>
  <c r="BC14"/>
  <c r="BG14"/>
  <c r="BK14"/>
  <c r="CV14"/>
  <c r="CZ14"/>
  <c r="BZ14"/>
  <c r="CE14"/>
  <c r="BF14"/>
  <c r="BJ14"/>
  <c r="CU14"/>
  <c r="DE14"/>
  <c r="BY14"/>
  <c r="CC14"/>
  <c r="CJ14"/>
  <c r="BE14"/>
  <c r="BO14"/>
  <c r="L14"/>
  <c r="P14"/>
  <c r="T14"/>
  <c r="AI14"/>
  <c r="AS14"/>
  <c r="O14"/>
  <c r="S14"/>
  <c r="AH14"/>
  <c r="AL14"/>
  <c r="AR14"/>
  <c r="N14"/>
  <c r="X14"/>
  <c r="AG14"/>
  <c r="AK14"/>
  <c r="AO14"/>
  <c r="M14"/>
  <c r="K14" i="28" s="1"/>
  <c r="Q14" i="17"/>
  <c r="O14" i="28" s="1"/>
  <c r="W14" i="17"/>
  <c r="AJ14"/>
  <c r="AN14"/>
  <c r="FM22"/>
  <c r="GA22"/>
  <c r="FR22"/>
  <c r="FQ22"/>
  <c r="FU22"/>
  <c r="FX22" s="1"/>
  <c r="FN22"/>
  <c r="GB22"/>
  <c r="EJ22"/>
  <c r="ES22"/>
  <c r="EW22"/>
  <c r="FE22"/>
  <c r="EI22"/>
  <c r="EM22"/>
  <c r="EV22"/>
  <c r="FD22"/>
  <c r="EL22"/>
  <c r="EU22"/>
  <c r="FC22"/>
  <c r="FG22"/>
  <c r="EK22"/>
  <c r="ET22"/>
  <c r="FF22"/>
  <c r="DP22"/>
  <c r="DZ22"/>
  <c r="DO22"/>
  <c r="DS22"/>
  <c r="DY22"/>
  <c r="EF22" s="1"/>
  <c r="EG22" s="1"/>
  <c r="DN22"/>
  <c r="DR22"/>
  <c r="DV22"/>
  <c r="DQ22"/>
  <c r="DU22"/>
  <c r="CT22"/>
  <c r="CX22"/>
  <c r="DD22"/>
  <c r="DK22" s="1"/>
  <c r="DL22" s="1"/>
  <c r="BX22"/>
  <c r="CB22"/>
  <c r="CI22"/>
  <c r="CP22" s="1"/>
  <c r="CQ22" s="1"/>
  <c r="BC22"/>
  <c r="BG22"/>
  <c r="BK22"/>
  <c r="BO22"/>
  <c r="CS22"/>
  <c r="CW22"/>
  <c r="DA22"/>
  <c r="CA22"/>
  <c r="CF22"/>
  <c r="BF22"/>
  <c r="BJ22"/>
  <c r="BL22" s="1"/>
  <c r="BN22"/>
  <c r="BU22" s="1"/>
  <c r="BV22" s="1"/>
  <c r="CV22"/>
  <c r="CZ22"/>
  <c r="BZ22"/>
  <c r="CE22"/>
  <c r="BE22"/>
  <c r="CU22"/>
  <c r="DE22"/>
  <c r="BY22"/>
  <c r="CC22"/>
  <c r="CJ22"/>
  <c r="BD22"/>
  <c r="BH22"/>
  <c r="L22"/>
  <c r="P22"/>
  <c r="T22"/>
  <c r="AI22"/>
  <c r="AS22"/>
  <c r="O22"/>
  <c r="S22"/>
  <c r="AH22"/>
  <c r="AL22"/>
  <c r="AR22"/>
  <c r="AY22" s="1"/>
  <c r="AZ22" s="1"/>
  <c r="N22"/>
  <c r="X22"/>
  <c r="AG22"/>
  <c r="AK22"/>
  <c r="AO22"/>
  <c r="M22"/>
  <c r="Q22"/>
  <c r="W22"/>
  <c r="AJ22"/>
  <c r="AN22"/>
  <c r="FM34"/>
  <c r="FR34"/>
  <c r="FU34"/>
  <c r="FX34" s="1"/>
  <c r="GB34"/>
  <c r="FQ34"/>
  <c r="GA34"/>
  <c r="FN34"/>
  <c r="EL34"/>
  <c r="EU34"/>
  <c r="FC34"/>
  <c r="FG34"/>
  <c r="EK34"/>
  <c r="ET34"/>
  <c r="FF34"/>
  <c r="EJ34"/>
  <c r="ES34"/>
  <c r="EW34"/>
  <c r="FE34"/>
  <c r="EI34"/>
  <c r="EM34"/>
  <c r="EV34"/>
  <c r="FD34"/>
  <c r="DO34"/>
  <c r="DS34"/>
  <c r="DY34"/>
  <c r="EF34" s="1"/>
  <c r="EG34" s="1"/>
  <c r="DN34"/>
  <c r="DR34"/>
  <c r="DV34"/>
  <c r="DQ34"/>
  <c r="DU34"/>
  <c r="DP34"/>
  <c r="DZ34"/>
  <c r="CS34"/>
  <c r="CW34"/>
  <c r="DA34"/>
  <c r="BX34"/>
  <c r="CB34"/>
  <c r="CI34"/>
  <c r="CP34" s="1"/>
  <c r="CQ34" s="1"/>
  <c r="BE34"/>
  <c r="BJ34"/>
  <c r="BO34"/>
  <c r="CV34"/>
  <c r="CZ34"/>
  <c r="CA34"/>
  <c r="CF34"/>
  <c r="BD34"/>
  <c r="BH34"/>
  <c r="BN34"/>
  <c r="BU34" s="1"/>
  <c r="BV34" s="1"/>
  <c r="CU34"/>
  <c r="DE34"/>
  <c r="BZ34"/>
  <c r="CE34"/>
  <c r="BC34"/>
  <c r="BG34"/>
  <c r="CT34"/>
  <c r="CX34"/>
  <c r="DD34"/>
  <c r="DK34" s="1"/>
  <c r="DL34" s="1"/>
  <c r="BY34"/>
  <c r="CC34"/>
  <c r="CJ34"/>
  <c r="BF34"/>
  <c r="BK34"/>
  <c r="O34"/>
  <c r="S34"/>
  <c r="AH34"/>
  <c r="AL34"/>
  <c r="AR34"/>
  <c r="AY34" s="1"/>
  <c r="AZ34" s="1"/>
  <c r="N34"/>
  <c r="X34"/>
  <c r="AG34"/>
  <c r="AK34"/>
  <c r="AO34"/>
  <c r="M34"/>
  <c r="Q34"/>
  <c r="W34"/>
  <c r="AJ34"/>
  <c r="AN34"/>
  <c r="L34"/>
  <c r="J34" i="28" s="1"/>
  <c r="P34" i="17"/>
  <c r="N34" i="28" s="1"/>
  <c r="T34" i="17"/>
  <c r="AI34"/>
  <c r="AS34"/>
  <c r="FM50"/>
  <c r="FR50"/>
  <c r="FU50"/>
  <c r="FX50" s="1"/>
  <c r="GB50"/>
  <c r="FQ50"/>
  <c r="GA50"/>
  <c r="FN50"/>
  <c r="EI50"/>
  <c r="EM50"/>
  <c r="EV50"/>
  <c r="FE50"/>
  <c r="EL50"/>
  <c r="EU50"/>
  <c r="FD50"/>
  <c r="EK50"/>
  <c r="ET50"/>
  <c r="FC50"/>
  <c r="FG50"/>
  <c r="EJ50"/>
  <c r="ES50"/>
  <c r="EW50"/>
  <c r="FF50"/>
  <c r="DO50"/>
  <c r="DS50"/>
  <c r="DY50"/>
  <c r="EF50" s="1"/>
  <c r="EG50" s="1"/>
  <c r="DN50"/>
  <c r="DR50"/>
  <c r="DV50"/>
  <c r="DQ50"/>
  <c r="DU50"/>
  <c r="DP50"/>
  <c r="DZ50"/>
  <c r="CS50"/>
  <c r="CW50"/>
  <c r="DA50"/>
  <c r="BX50"/>
  <c r="CB50"/>
  <c r="CI50"/>
  <c r="CP50" s="1"/>
  <c r="CQ50" s="1"/>
  <c r="BE50"/>
  <c r="BJ50"/>
  <c r="BO50"/>
  <c r="CV50"/>
  <c r="CZ50"/>
  <c r="CA50"/>
  <c r="CF50"/>
  <c r="BD50"/>
  <c r="BH50"/>
  <c r="BN50"/>
  <c r="BU50" s="1"/>
  <c r="BV50" s="1"/>
  <c r="CU50"/>
  <c r="DE50"/>
  <c r="BZ50"/>
  <c r="CE50"/>
  <c r="BC50"/>
  <c r="BG50"/>
  <c r="CT50"/>
  <c r="CX50"/>
  <c r="DD50"/>
  <c r="DK50" s="1"/>
  <c r="DL50" s="1"/>
  <c r="BY50"/>
  <c r="CC50"/>
  <c r="CJ50"/>
  <c r="BF50"/>
  <c r="BK50"/>
  <c r="O50"/>
  <c r="S50"/>
  <c r="AH50"/>
  <c r="AL50"/>
  <c r="AR50"/>
  <c r="AY50" s="1"/>
  <c r="AZ50" s="1"/>
  <c r="N50"/>
  <c r="X50"/>
  <c r="AG50"/>
  <c r="AK50"/>
  <c r="AO50"/>
  <c r="M50"/>
  <c r="Q50"/>
  <c r="W50"/>
  <c r="AJ50"/>
  <c r="AN50"/>
  <c r="L50"/>
  <c r="J50" i="28" s="1"/>
  <c r="P50" i="17"/>
  <c r="N50" i="28" s="1"/>
  <c r="T50" i="17"/>
  <c r="U50" s="1"/>
  <c r="AI50"/>
  <c r="AS50"/>
  <c r="FM62"/>
  <c r="FR62"/>
  <c r="FQ62"/>
  <c r="FN62"/>
  <c r="EL62"/>
  <c r="EU62"/>
  <c r="FD62"/>
  <c r="FU62"/>
  <c r="FX62" s="1"/>
  <c r="GB62"/>
  <c r="EK62"/>
  <c r="ET62"/>
  <c r="FC62"/>
  <c r="FG62"/>
  <c r="GA62"/>
  <c r="EJ62"/>
  <c r="ES62"/>
  <c r="EW62"/>
  <c r="FF62"/>
  <c r="EI62"/>
  <c r="EM62"/>
  <c r="EV62"/>
  <c r="FE62"/>
  <c r="DN62"/>
  <c r="DR62"/>
  <c r="DV62"/>
  <c r="DQ62"/>
  <c r="DU62"/>
  <c r="DZ62"/>
  <c r="DP62"/>
  <c r="DY62"/>
  <c r="EF62" s="1"/>
  <c r="EG62" s="1"/>
  <c r="DO62"/>
  <c r="DS62"/>
  <c r="CV62"/>
  <c r="CZ62"/>
  <c r="DE62"/>
  <c r="BZ62"/>
  <c r="CE62"/>
  <c r="BD62"/>
  <c r="BH62"/>
  <c r="BN62"/>
  <c r="BU62" s="1"/>
  <c r="BV62" s="1"/>
  <c r="CU62"/>
  <c r="DD62"/>
  <c r="DK62" s="1"/>
  <c r="DL62" s="1"/>
  <c r="BY62"/>
  <c r="CC62"/>
  <c r="CJ62"/>
  <c r="BC62"/>
  <c r="BG62"/>
  <c r="CT62"/>
  <c r="CX62"/>
  <c r="BX62"/>
  <c r="CB62"/>
  <c r="CI62"/>
  <c r="CP62" s="1"/>
  <c r="CQ62" s="1"/>
  <c r="BF62"/>
  <c r="BK62"/>
  <c r="CS62"/>
  <c r="CW62"/>
  <c r="DA62"/>
  <c r="CA62"/>
  <c r="CF62"/>
  <c r="BE62"/>
  <c r="BJ62"/>
  <c r="BO62"/>
  <c r="N62"/>
  <c r="W62"/>
  <c r="AG62"/>
  <c r="AK62"/>
  <c r="AO62"/>
  <c r="M62"/>
  <c r="Q62"/>
  <c r="AJ62"/>
  <c r="AN62"/>
  <c r="AS62"/>
  <c r="L62"/>
  <c r="P62"/>
  <c r="N62" i="28" s="1"/>
  <c r="T62" i="17"/>
  <c r="AI62"/>
  <c r="AR62"/>
  <c r="AY62" s="1"/>
  <c r="AZ62" s="1"/>
  <c r="O62"/>
  <c r="S62"/>
  <c r="Q62" i="28" s="1"/>
  <c r="S62" s="1"/>
  <c r="X62" i="17"/>
  <c r="Y62" s="1"/>
  <c r="Z62" s="1"/>
  <c r="AF62" s="1"/>
  <c r="AH62"/>
  <c r="AL62"/>
  <c r="FM74"/>
  <c r="FR74"/>
  <c r="FQ74"/>
  <c r="FN74"/>
  <c r="EI74"/>
  <c r="EM74"/>
  <c r="ET74"/>
  <c r="FC74"/>
  <c r="FG74"/>
  <c r="FU74"/>
  <c r="FX74" s="1"/>
  <c r="GB74"/>
  <c r="EL74"/>
  <c r="ES74"/>
  <c r="EW74"/>
  <c r="FF74"/>
  <c r="GA74"/>
  <c r="EK74"/>
  <c r="EV74"/>
  <c r="FE74"/>
  <c r="EJ74"/>
  <c r="EU74"/>
  <c r="FD74"/>
  <c r="DN74"/>
  <c r="DR74"/>
  <c r="DV74"/>
  <c r="DQ74"/>
  <c r="DU74"/>
  <c r="DP74"/>
  <c r="DZ74"/>
  <c r="DO74"/>
  <c r="DS74"/>
  <c r="DY74"/>
  <c r="EF74" s="1"/>
  <c r="EG74" s="1"/>
  <c r="CV74"/>
  <c r="CZ74"/>
  <c r="CA74"/>
  <c r="CF74"/>
  <c r="BF74"/>
  <c r="BK74"/>
  <c r="CU74"/>
  <c r="DE74"/>
  <c r="BZ74"/>
  <c r="CE74"/>
  <c r="BE74"/>
  <c r="BJ74"/>
  <c r="BO74"/>
  <c r="CT74"/>
  <c r="CX74"/>
  <c r="DD74"/>
  <c r="DK74" s="1"/>
  <c r="DL74" s="1"/>
  <c r="BY74"/>
  <c r="CC74"/>
  <c r="CJ74"/>
  <c r="BD74"/>
  <c r="BH74"/>
  <c r="BN74"/>
  <c r="BU74" s="1"/>
  <c r="BV74" s="1"/>
  <c r="CS74"/>
  <c r="CW74"/>
  <c r="DA74"/>
  <c r="BX74"/>
  <c r="CB74"/>
  <c r="CI74"/>
  <c r="CP74" s="1"/>
  <c r="CQ74" s="1"/>
  <c r="BC74"/>
  <c r="BG74"/>
  <c r="L74"/>
  <c r="P74"/>
  <c r="T74"/>
  <c r="AH74"/>
  <c r="AL74"/>
  <c r="AR74"/>
  <c r="AY74" s="1"/>
  <c r="AZ74" s="1"/>
  <c r="O74"/>
  <c r="S74"/>
  <c r="AG74"/>
  <c r="AK74"/>
  <c r="AO74"/>
  <c r="N74"/>
  <c r="L74" i="28" s="1"/>
  <c r="X74" i="17"/>
  <c r="AJ74"/>
  <c r="AN74"/>
  <c r="M74"/>
  <c r="K74" i="28" s="1"/>
  <c r="Q74" i="17"/>
  <c r="O74" i="28" s="1"/>
  <c r="W74" i="17"/>
  <c r="AI74"/>
  <c r="AS74"/>
  <c r="FM82"/>
  <c r="FR82"/>
  <c r="FQ82"/>
  <c r="FN82"/>
  <c r="EI82"/>
  <c r="EM82"/>
  <c r="ET82"/>
  <c r="FC82"/>
  <c r="FG82"/>
  <c r="FU82"/>
  <c r="FX82" s="1"/>
  <c r="GB82"/>
  <c r="EL82"/>
  <c r="ES82"/>
  <c r="EW82"/>
  <c r="FF82"/>
  <c r="GA82"/>
  <c r="EK82"/>
  <c r="EV82"/>
  <c r="FE82"/>
  <c r="EJ82"/>
  <c r="EU82"/>
  <c r="FD82"/>
  <c r="DN82"/>
  <c r="DR82"/>
  <c r="DV82"/>
  <c r="DQ82"/>
  <c r="DU82"/>
  <c r="DP82"/>
  <c r="DZ82"/>
  <c r="DO82"/>
  <c r="DS82"/>
  <c r="DY82"/>
  <c r="EF82" s="1"/>
  <c r="EG82" s="1"/>
  <c r="CU82"/>
  <c r="DE82"/>
  <c r="BY82"/>
  <c r="CC82"/>
  <c r="CJ82"/>
  <c r="BE82"/>
  <c r="BJ82"/>
  <c r="BO82"/>
  <c r="CT82"/>
  <c r="CX82"/>
  <c r="DD82"/>
  <c r="DK82" s="1"/>
  <c r="DL82" s="1"/>
  <c r="BX82"/>
  <c r="CB82"/>
  <c r="CI82"/>
  <c r="CP82" s="1"/>
  <c r="CQ82" s="1"/>
  <c r="BD82"/>
  <c r="BH82"/>
  <c r="BN82"/>
  <c r="BU82" s="1"/>
  <c r="BV82" s="1"/>
  <c r="CS82"/>
  <c r="CW82"/>
  <c r="DA82"/>
  <c r="CA82"/>
  <c r="CF82"/>
  <c r="BC82"/>
  <c r="BG82"/>
  <c r="CV82"/>
  <c r="CZ82"/>
  <c r="BZ82"/>
  <c r="CE82"/>
  <c r="BF82"/>
  <c r="BK82"/>
  <c r="O82"/>
  <c r="S82"/>
  <c r="Q82" i="28" s="1"/>
  <c r="S82" s="1"/>
  <c r="AG82" i="17"/>
  <c r="AK82"/>
  <c r="AO82"/>
  <c r="N82"/>
  <c r="L82" i="28" s="1"/>
  <c r="X82" i="17"/>
  <c r="AJ82"/>
  <c r="AN82"/>
  <c r="AP82" s="1"/>
  <c r="M82"/>
  <c r="Q82"/>
  <c r="W82"/>
  <c r="AI82"/>
  <c r="AS82"/>
  <c r="L82"/>
  <c r="P82"/>
  <c r="N82" i="28" s="1"/>
  <c r="T82" i="17"/>
  <c r="AH82"/>
  <c r="AL82"/>
  <c r="AR82"/>
  <c r="AY82" s="1"/>
  <c r="AZ82" s="1"/>
  <c r="FM86"/>
  <c r="FR86"/>
  <c r="FQ86"/>
  <c r="FN86"/>
  <c r="FU86"/>
  <c r="FX86" s="1"/>
  <c r="GB86"/>
  <c r="GA86"/>
  <c r="EI86"/>
  <c r="EM86"/>
  <c r="ET86"/>
  <c r="FC86"/>
  <c r="FG86"/>
  <c r="DN86"/>
  <c r="DR86"/>
  <c r="DV86"/>
  <c r="EL86"/>
  <c r="ES86"/>
  <c r="EW86"/>
  <c r="FF86"/>
  <c r="DQ86"/>
  <c r="DU86"/>
  <c r="DZ86"/>
  <c r="EK86"/>
  <c r="EV86"/>
  <c r="FE86"/>
  <c r="DP86"/>
  <c r="DY86"/>
  <c r="EF86" s="1"/>
  <c r="EG86" s="1"/>
  <c r="EJ86"/>
  <c r="EU86"/>
  <c r="FD86"/>
  <c r="DO86"/>
  <c r="DS86"/>
  <c r="CU86"/>
  <c r="DD86"/>
  <c r="DK86" s="1"/>
  <c r="DL86" s="1"/>
  <c r="BZ86"/>
  <c r="CE86"/>
  <c r="BD86"/>
  <c r="BH86"/>
  <c r="BN86"/>
  <c r="BU86" s="1"/>
  <c r="BV86" s="1"/>
  <c r="CT86"/>
  <c r="CX86"/>
  <c r="BY86"/>
  <c r="CC86"/>
  <c r="CJ86"/>
  <c r="BC86"/>
  <c r="BG86"/>
  <c r="CS86"/>
  <c r="CW86"/>
  <c r="DA86"/>
  <c r="BX86"/>
  <c r="CB86"/>
  <c r="CI86"/>
  <c r="CP86" s="1"/>
  <c r="CQ86" s="1"/>
  <c r="BF86"/>
  <c r="BK86"/>
  <c r="CV86"/>
  <c r="CZ86"/>
  <c r="DE86"/>
  <c r="CA86"/>
  <c r="CF86"/>
  <c r="BE86"/>
  <c r="BJ86"/>
  <c r="BO86"/>
  <c r="M86"/>
  <c r="Q86"/>
  <c r="W86"/>
  <c r="AI86"/>
  <c r="AR86"/>
  <c r="AY86" s="1"/>
  <c r="AZ86" s="1"/>
  <c r="L86"/>
  <c r="P86"/>
  <c r="T86"/>
  <c r="AH86"/>
  <c r="AL86"/>
  <c r="O86"/>
  <c r="S86"/>
  <c r="AG86"/>
  <c r="AK86"/>
  <c r="AO86"/>
  <c r="N86"/>
  <c r="L86" i="28" s="1"/>
  <c r="X86" i="17"/>
  <c r="AJ86"/>
  <c r="AN86"/>
  <c r="AS86"/>
  <c r="FM114"/>
  <c r="FR114"/>
  <c r="FQ114"/>
  <c r="FN114"/>
  <c r="FU114"/>
  <c r="FX114" s="1"/>
  <c r="GB114"/>
  <c r="GA114"/>
  <c r="EL114"/>
  <c r="EV114"/>
  <c r="FE114"/>
  <c r="DQ114"/>
  <c r="DV114"/>
  <c r="EK114"/>
  <c r="EU114"/>
  <c r="FD114"/>
  <c r="DP114"/>
  <c r="DU114"/>
  <c r="DZ114"/>
  <c r="EJ114"/>
  <c r="ET114"/>
  <c r="FC114"/>
  <c r="FG114"/>
  <c r="DO114"/>
  <c r="DS114"/>
  <c r="DY114"/>
  <c r="EF114" s="1"/>
  <c r="EG114" s="1"/>
  <c r="EI114"/>
  <c r="EM114"/>
  <c r="ES114"/>
  <c r="EW114"/>
  <c r="FF114"/>
  <c r="DN114"/>
  <c r="DR114"/>
  <c r="CV114"/>
  <c r="CZ114"/>
  <c r="BY114"/>
  <c r="CC114"/>
  <c r="CJ114"/>
  <c r="BF114"/>
  <c r="BJ114"/>
  <c r="CU114"/>
  <c r="DE114"/>
  <c r="BX114"/>
  <c r="CB114"/>
  <c r="CI114"/>
  <c r="CP114" s="1"/>
  <c r="CQ114" s="1"/>
  <c r="BE114"/>
  <c r="BO114"/>
  <c r="CT114"/>
  <c r="CX114"/>
  <c r="DD114"/>
  <c r="DK114" s="1"/>
  <c r="DL114" s="1"/>
  <c r="CA114"/>
  <c r="CF114"/>
  <c r="BD114"/>
  <c r="BH114"/>
  <c r="BN114"/>
  <c r="BU114" s="1"/>
  <c r="BV114" s="1"/>
  <c r="CS114"/>
  <c r="CW114"/>
  <c r="DA114"/>
  <c r="BZ114"/>
  <c r="CE114"/>
  <c r="CG114" s="1"/>
  <c r="BC114"/>
  <c r="BG114"/>
  <c r="BK114"/>
  <c r="O114"/>
  <c r="T114"/>
  <c r="AJ114"/>
  <c r="AO114"/>
  <c r="N114"/>
  <c r="S114"/>
  <c r="X114"/>
  <c r="AI114"/>
  <c r="AN114"/>
  <c r="M114"/>
  <c r="K114" i="28" s="1"/>
  <c r="Q114" i="17"/>
  <c r="W114"/>
  <c r="AH114"/>
  <c r="AL114"/>
  <c r="AS114"/>
  <c r="L114"/>
  <c r="P114"/>
  <c r="AG114"/>
  <c r="AK114"/>
  <c r="AR114"/>
  <c r="AY114" s="1"/>
  <c r="AZ114" s="1"/>
  <c r="FM118"/>
  <c r="FR118"/>
  <c r="FQ118"/>
  <c r="FN118"/>
  <c r="FU118"/>
  <c r="FX118" s="1"/>
  <c r="GB118"/>
  <c r="AB115" i="24" s="1"/>
  <c r="GA118" i="17"/>
  <c r="EJ118"/>
  <c r="EV118"/>
  <c r="FE118"/>
  <c r="DN118"/>
  <c r="DR118"/>
  <c r="EI118"/>
  <c r="EM118"/>
  <c r="EU118"/>
  <c r="FD118"/>
  <c r="DQ118"/>
  <c r="DV118"/>
  <c r="EL118"/>
  <c r="ET118"/>
  <c r="FC118"/>
  <c r="FG118"/>
  <c r="DP118"/>
  <c r="DU118"/>
  <c r="DZ118"/>
  <c r="EK118"/>
  <c r="ES118"/>
  <c r="EW118"/>
  <c r="FF118"/>
  <c r="DO118"/>
  <c r="DS118"/>
  <c r="DY118"/>
  <c r="EF118" s="1"/>
  <c r="EG118" s="1"/>
  <c r="CU118"/>
  <c r="DE118"/>
  <c r="BZ118"/>
  <c r="CE118"/>
  <c r="BF118"/>
  <c r="BJ118"/>
  <c r="CT118"/>
  <c r="CX118"/>
  <c r="DD118"/>
  <c r="DK118" s="1"/>
  <c r="DL118" s="1"/>
  <c r="BY118"/>
  <c r="CC118"/>
  <c r="CJ118"/>
  <c r="BE118"/>
  <c r="BO118"/>
  <c r="CS118"/>
  <c r="CW118"/>
  <c r="DA118"/>
  <c r="BX118"/>
  <c r="CB118"/>
  <c r="CI118"/>
  <c r="CP118" s="1"/>
  <c r="CQ118" s="1"/>
  <c r="BD118"/>
  <c r="BH118"/>
  <c r="BN118"/>
  <c r="BU118" s="1"/>
  <c r="BV118" s="1"/>
  <c r="CV118"/>
  <c r="CZ118"/>
  <c r="DB118" s="1"/>
  <c r="CA118"/>
  <c r="CF118"/>
  <c r="BC118"/>
  <c r="BR118" s="1"/>
  <c r="BG118"/>
  <c r="BK118"/>
  <c r="L118"/>
  <c r="P118"/>
  <c r="N118" i="28" s="1"/>
  <c r="AH118" i="17"/>
  <c r="AL118"/>
  <c r="AS118"/>
  <c r="O118"/>
  <c r="T118"/>
  <c r="AG118"/>
  <c r="AK118"/>
  <c r="AR118"/>
  <c r="AY118" s="1"/>
  <c r="AZ118" s="1"/>
  <c r="N118"/>
  <c r="S118"/>
  <c r="X118"/>
  <c r="AJ118"/>
  <c r="AO118"/>
  <c r="M118"/>
  <c r="K118" i="28" s="1"/>
  <c r="Q118" i="17"/>
  <c r="W118"/>
  <c r="AI118"/>
  <c r="AN118"/>
  <c r="FM122"/>
  <c r="FR122"/>
  <c r="FQ122"/>
  <c r="FN122"/>
  <c r="FU122"/>
  <c r="FX122" s="1"/>
  <c r="GB122"/>
  <c r="GA122"/>
  <c r="EK122"/>
  <c r="ES122"/>
  <c r="EW122"/>
  <c r="FF122"/>
  <c r="DO122"/>
  <c r="DS122"/>
  <c r="DY122"/>
  <c r="EF122" s="1"/>
  <c r="EG122" s="1"/>
  <c r="EJ122"/>
  <c r="EV122"/>
  <c r="FE122"/>
  <c r="DN122"/>
  <c r="DR122"/>
  <c r="EI122"/>
  <c r="EM122"/>
  <c r="EU122"/>
  <c r="FD122"/>
  <c r="DQ122"/>
  <c r="DV122"/>
  <c r="EL122"/>
  <c r="ET122"/>
  <c r="FC122"/>
  <c r="FG122"/>
  <c r="DP122"/>
  <c r="DU122"/>
  <c r="DZ122"/>
  <c r="CV122"/>
  <c r="CZ122"/>
  <c r="CA122"/>
  <c r="CF122"/>
  <c r="BF122"/>
  <c r="BJ122"/>
  <c r="CU122"/>
  <c r="DE122"/>
  <c r="BZ122"/>
  <c r="CE122"/>
  <c r="BE122"/>
  <c r="BO122"/>
  <c r="CT122"/>
  <c r="CX122"/>
  <c r="DD122"/>
  <c r="DK122" s="1"/>
  <c r="DL122" s="1"/>
  <c r="BY122"/>
  <c r="CC122"/>
  <c r="CJ122"/>
  <c r="BD122"/>
  <c r="BH122"/>
  <c r="BN122"/>
  <c r="BU122" s="1"/>
  <c r="BV122" s="1"/>
  <c r="CS122"/>
  <c r="DH122" s="1"/>
  <c r="CW122"/>
  <c r="DA122"/>
  <c r="BX122"/>
  <c r="CB122"/>
  <c r="CI122"/>
  <c r="CP122" s="1"/>
  <c r="CQ122" s="1"/>
  <c r="BC122"/>
  <c r="BG122"/>
  <c r="BK122"/>
  <c r="M122"/>
  <c r="Q122"/>
  <c r="W122"/>
  <c r="AJ122"/>
  <c r="AO122"/>
  <c r="L122"/>
  <c r="P122"/>
  <c r="AI122"/>
  <c r="AN122"/>
  <c r="AP122" s="1"/>
  <c r="O122"/>
  <c r="T122"/>
  <c r="AH122"/>
  <c r="AL122"/>
  <c r="AS122"/>
  <c r="N122"/>
  <c r="S122"/>
  <c r="Q122" i="28" s="1"/>
  <c r="S122" s="1"/>
  <c r="X122" i="17"/>
  <c r="AG122"/>
  <c r="AK122"/>
  <c r="AR122"/>
  <c r="AY122" s="1"/>
  <c r="AZ122" s="1"/>
  <c r="FM134"/>
  <c r="FR134"/>
  <c r="FQ134"/>
  <c r="FN134"/>
  <c r="FU134"/>
  <c r="FX134" s="1"/>
  <c r="GB134"/>
  <c r="GA134"/>
  <c r="EI134"/>
  <c r="EM134"/>
  <c r="EU134"/>
  <c r="FC134"/>
  <c r="FG134"/>
  <c r="DN134"/>
  <c r="DR134"/>
  <c r="EL134"/>
  <c r="ET134"/>
  <c r="FF134"/>
  <c r="DQ134"/>
  <c r="DV134"/>
  <c r="EK134"/>
  <c r="ES134"/>
  <c r="EW134"/>
  <c r="FE134"/>
  <c r="DP134"/>
  <c r="DU134"/>
  <c r="DZ134"/>
  <c r="EJ134"/>
  <c r="EV134"/>
  <c r="FD134"/>
  <c r="DO134"/>
  <c r="DS134"/>
  <c r="DY134"/>
  <c r="EF134" s="1"/>
  <c r="EG134" s="1"/>
  <c r="CU134"/>
  <c r="DE134"/>
  <c r="BZ134"/>
  <c r="CE134"/>
  <c r="BF134"/>
  <c r="BJ134"/>
  <c r="CT134"/>
  <c r="CX134"/>
  <c r="DD134"/>
  <c r="DK134" s="1"/>
  <c r="DL134" s="1"/>
  <c r="BY134"/>
  <c r="CC134"/>
  <c r="CJ134"/>
  <c r="BE134"/>
  <c r="BO134"/>
  <c r="CS134"/>
  <c r="CW134"/>
  <c r="DA134"/>
  <c r="BX134"/>
  <c r="CB134"/>
  <c r="CI134"/>
  <c r="CP134" s="1"/>
  <c r="CQ134" s="1"/>
  <c r="BD134"/>
  <c r="BH134"/>
  <c r="BN134"/>
  <c r="BU134" s="1"/>
  <c r="BV134" s="1"/>
  <c r="CV134"/>
  <c r="CZ134"/>
  <c r="DB134" s="1"/>
  <c r="CA134"/>
  <c r="CF134"/>
  <c r="BC134"/>
  <c r="BR134" s="1"/>
  <c r="BG134"/>
  <c r="BK134"/>
  <c r="L134"/>
  <c r="P134"/>
  <c r="N134" i="28" s="1"/>
  <c r="AH134" i="17"/>
  <c r="AL134"/>
  <c r="AS134"/>
  <c r="O134"/>
  <c r="T134"/>
  <c r="AG134"/>
  <c r="AK134"/>
  <c r="AR134"/>
  <c r="AY134" s="1"/>
  <c r="AZ134" s="1"/>
  <c r="N134"/>
  <c r="S134"/>
  <c r="X134"/>
  <c r="AJ134"/>
  <c r="AO134"/>
  <c r="M134"/>
  <c r="Q134"/>
  <c r="W134"/>
  <c r="AI134"/>
  <c r="AN134"/>
  <c r="FQ142"/>
  <c r="FN142"/>
  <c r="FM142"/>
  <c r="FR142"/>
  <c r="FU142"/>
  <c r="FX142" s="1"/>
  <c r="GB142"/>
  <c r="GA142"/>
  <c r="EL142"/>
  <c r="ET142"/>
  <c r="FC142"/>
  <c r="FG142"/>
  <c r="DO142"/>
  <c r="DS142"/>
  <c r="DY142"/>
  <c r="EF142" s="1"/>
  <c r="EG142" s="1"/>
  <c r="EK142"/>
  <c r="ES142"/>
  <c r="EW142"/>
  <c r="FF142"/>
  <c r="DN142"/>
  <c r="DR142"/>
  <c r="EJ142"/>
  <c r="EV142"/>
  <c r="FE142"/>
  <c r="DQ142"/>
  <c r="DV142"/>
  <c r="EI142"/>
  <c r="EM142"/>
  <c r="EU142"/>
  <c r="FD142"/>
  <c r="DP142"/>
  <c r="DU142"/>
  <c r="DZ142"/>
  <c r="CS142"/>
  <c r="CW142"/>
  <c r="DA142"/>
  <c r="BX142"/>
  <c r="CB142"/>
  <c r="CI142"/>
  <c r="CP142" s="1"/>
  <c r="CQ142" s="1"/>
  <c r="BF142"/>
  <c r="BJ142"/>
  <c r="CV142"/>
  <c r="CZ142"/>
  <c r="CA142"/>
  <c r="CF142"/>
  <c r="BE142"/>
  <c r="BO142"/>
  <c r="CU142"/>
  <c r="DE142"/>
  <c r="BZ142"/>
  <c r="CE142"/>
  <c r="BD142"/>
  <c r="BH142"/>
  <c r="BN142"/>
  <c r="BU142" s="1"/>
  <c r="BV142" s="1"/>
  <c r="CT142"/>
  <c r="CX142"/>
  <c r="DD142"/>
  <c r="DK142" s="1"/>
  <c r="DL142" s="1"/>
  <c r="BY142"/>
  <c r="CC142"/>
  <c r="CJ142"/>
  <c r="BC142"/>
  <c r="BR142" s="1"/>
  <c r="BG142"/>
  <c r="BK142"/>
  <c r="M142"/>
  <c r="Q142"/>
  <c r="O142" i="28" s="1"/>
  <c r="W142" i="17"/>
  <c r="AJ142"/>
  <c r="AO142"/>
  <c r="L142"/>
  <c r="P142"/>
  <c r="AI142"/>
  <c r="AN142"/>
  <c r="AP142" s="1"/>
  <c r="O142"/>
  <c r="T142"/>
  <c r="AH142"/>
  <c r="AL142"/>
  <c r="AS142"/>
  <c r="N142"/>
  <c r="S142"/>
  <c r="Q142" i="28" s="1"/>
  <c r="S142" s="1"/>
  <c r="X142" i="17"/>
  <c r="AG142"/>
  <c r="AK142"/>
  <c r="AR142"/>
  <c r="AY142" s="1"/>
  <c r="AZ142" s="1"/>
  <c r="FQ146"/>
  <c r="FN146"/>
  <c r="FM146"/>
  <c r="FR146"/>
  <c r="FU146"/>
  <c r="FX146" s="1"/>
  <c r="GB146"/>
  <c r="AB143" i="24" s="1"/>
  <c r="GA146" i="17"/>
  <c r="EL146"/>
  <c r="EU146"/>
  <c r="FD146"/>
  <c r="DO146"/>
  <c r="DS146"/>
  <c r="DY146"/>
  <c r="EF146" s="1"/>
  <c r="EG146" s="1"/>
  <c r="EK146"/>
  <c r="ET146"/>
  <c r="FC146"/>
  <c r="FG146"/>
  <c r="DN146"/>
  <c r="DR146"/>
  <c r="EJ146"/>
  <c r="ES146"/>
  <c r="EW146"/>
  <c r="FF146"/>
  <c r="DQ146"/>
  <c r="DV146"/>
  <c r="EI146"/>
  <c r="EM146"/>
  <c r="EV146"/>
  <c r="FE146"/>
  <c r="DP146"/>
  <c r="DU146"/>
  <c r="DZ146"/>
  <c r="CV146"/>
  <c r="CZ146"/>
  <c r="BY146"/>
  <c r="CC146"/>
  <c r="CJ146"/>
  <c r="BF146"/>
  <c r="BJ146"/>
  <c r="CU146"/>
  <c r="DE146"/>
  <c r="BX146"/>
  <c r="CB146"/>
  <c r="CI146"/>
  <c r="CP146" s="1"/>
  <c r="CQ146" s="1"/>
  <c r="BE146"/>
  <c r="BO146"/>
  <c r="CT146"/>
  <c r="CX146"/>
  <c r="DD146"/>
  <c r="DK146" s="1"/>
  <c r="DL146" s="1"/>
  <c r="CA146"/>
  <c r="CF146"/>
  <c r="BD146"/>
  <c r="BH146"/>
  <c r="BN146"/>
  <c r="BU146" s="1"/>
  <c r="BV146" s="1"/>
  <c r="CS146"/>
  <c r="CW146"/>
  <c r="DA146"/>
  <c r="BZ146"/>
  <c r="CE146"/>
  <c r="CG146" s="1"/>
  <c r="BC146"/>
  <c r="BR146" s="1"/>
  <c r="BG146"/>
  <c r="BK146"/>
  <c r="M146"/>
  <c r="Q146"/>
  <c r="O146" i="28" s="1"/>
  <c r="W146" i="17"/>
  <c r="AI146"/>
  <c r="AN146"/>
  <c r="L146"/>
  <c r="P146"/>
  <c r="AH146"/>
  <c r="AL146"/>
  <c r="AS146"/>
  <c r="O146"/>
  <c r="T146"/>
  <c r="AG146"/>
  <c r="AK146"/>
  <c r="AR146"/>
  <c r="AY146" s="1"/>
  <c r="AZ146" s="1"/>
  <c r="N146"/>
  <c r="L146" i="28" s="1"/>
  <c r="S146" i="17"/>
  <c r="Q146" i="28" s="1"/>
  <c r="S146" s="1"/>
  <c r="X146" i="17"/>
  <c r="AJ146"/>
  <c r="AO146"/>
  <c r="FN150"/>
  <c r="FM150"/>
  <c r="FR150"/>
  <c r="FQ150"/>
  <c r="FU150"/>
  <c r="FX150" s="1"/>
  <c r="GB150"/>
  <c r="GA150"/>
  <c r="EI150"/>
  <c r="EM150"/>
  <c r="EU150"/>
  <c r="FC150"/>
  <c r="FG150"/>
  <c r="DO150"/>
  <c r="DS150"/>
  <c r="DY150"/>
  <c r="EF150" s="1"/>
  <c r="EG150" s="1"/>
  <c r="EL150"/>
  <c r="ET150"/>
  <c r="FF150"/>
  <c r="DN150"/>
  <c r="DR150"/>
  <c r="EK150"/>
  <c r="ES150"/>
  <c r="EW150"/>
  <c r="FE150"/>
  <c r="DQ150"/>
  <c r="DV150"/>
  <c r="EJ150"/>
  <c r="EV150"/>
  <c r="FD150"/>
  <c r="DP150"/>
  <c r="DU150"/>
  <c r="DZ150"/>
  <c r="CT150"/>
  <c r="CX150"/>
  <c r="DD150"/>
  <c r="DK150" s="1"/>
  <c r="DL150" s="1"/>
  <c r="BY150"/>
  <c r="CC150"/>
  <c r="CJ150"/>
  <c r="BF150"/>
  <c r="BJ150"/>
  <c r="CS150"/>
  <c r="CW150"/>
  <c r="DA150"/>
  <c r="BX150"/>
  <c r="CB150"/>
  <c r="CI150"/>
  <c r="CP150" s="1"/>
  <c r="CQ150" s="1"/>
  <c r="BE150"/>
  <c r="BO150"/>
  <c r="CV150"/>
  <c r="CZ150"/>
  <c r="CA150"/>
  <c r="CF150"/>
  <c r="BD150"/>
  <c r="BH150"/>
  <c r="BN150"/>
  <c r="BU150" s="1"/>
  <c r="BV150" s="1"/>
  <c r="CU150"/>
  <c r="DE150"/>
  <c r="BZ150"/>
  <c r="CE150"/>
  <c r="BC150"/>
  <c r="BG150"/>
  <c r="BK150"/>
  <c r="M150"/>
  <c r="Q150"/>
  <c r="W150"/>
  <c r="AH150"/>
  <c r="AL150"/>
  <c r="AS150"/>
  <c r="L150"/>
  <c r="P150"/>
  <c r="N150" i="28" s="1"/>
  <c r="AG150" i="17"/>
  <c r="AK150"/>
  <c r="AR150"/>
  <c r="AY150" s="1"/>
  <c r="AZ150" s="1"/>
  <c r="O150"/>
  <c r="M150" i="28" s="1"/>
  <c r="T150" i="17"/>
  <c r="AJ150"/>
  <c r="AO150"/>
  <c r="N150"/>
  <c r="L150" i="28" s="1"/>
  <c r="S150" i="17"/>
  <c r="X150"/>
  <c r="AI150"/>
  <c r="AN150"/>
  <c r="FN158"/>
  <c r="FM158"/>
  <c r="FR158"/>
  <c r="FQ158"/>
  <c r="FU158"/>
  <c r="FX158" s="1"/>
  <c r="GB158"/>
  <c r="AB155" i="24" s="1"/>
  <c r="GA158" i="17"/>
  <c r="EJ158"/>
  <c r="EV158"/>
  <c r="FE158"/>
  <c r="DO158"/>
  <c r="DS158"/>
  <c r="DY158"/>
  <c r="EF158" s="1"/>
  <c r="EG158" s="1"/>
  <c r="EI158"/>
  <c r="EM158"/>
  <c r="EU158"/>
  <c r="FD158"/>
  <c r="DN158"/>
  <c r="DR158"/>
  <c r="EL158"/>
  <c r="ET158"/>
  <c r="FC158"/>
  <c r="FG158"/>
  <c r="DQ158"/>
  <c r="DV158"/>
  <c r="EK158"/>
  <c r="ES158"/>
  <c r="EW158"/>
  <c r="FF158"/>
  <c r="DP158"/>
  <c r="DU158"/>
  <c r="DZ158"/>
  <c r="CS158"/>
  <c r="CW158"/>
  <c r="DA158"/>
  <c r="CA158"/>
  <c r="CF158"/>
  <c r="BF158"/>
  <c r="BJ158"/>
  <c r="CV158"/>
  <c r="CZ158"/>
  <c r="BZ158"/>
  <c r="CE158"/>
  <c r="BE158"/>
  <c r="BO158"/>
  <c r="CU158"/>
  <c r="DE158"/>
  <c r="BY158"/>
  <c r="CC158"/>
  <c r="CJ158"/>
  <c r="BD158"/>
  <c r="BH158"/>
  <c r="BN158"/>
  <c r="BU158" s="1"/>
  <c r="BV158" s="1"/>
  <c r="CT158"/>
  <c r="CX158"/>
  <c r="DD158"/>
  <c r="DK158" s="1"/>
  <c r="DL158" s="1"/>
  <c r="BX158"/>
  <c r="CB158"/>
  <c r="CI158"/>
  <c r="CP158" s="1"/>
  <c r="CQ158" s="1"/>
  <c r="BC158"/>
  <c r="BG158"/>
  <c r="BK158"/>
  <c r="N158"/>
  <c r="S158"/>
  <c r="X158"/>
  <c r="AJ158"/>
  <c r="AO158"/>
  <c r="M158"/>
  <c r="K158" i="28" s="1"/>
  <c r="Q158" i="17"/>
  <c r="W158"/>
  <c r="AI158"/>
  <c r="AN158"/>
  <c r="L158"/>
  <c r="P158"/>
  <c r="AH158"/>
  <c r="AL158"/>
  <c r="AS158"/>
  <c r="O158"/>
  <c r="M158" i="28" s="1"/>
  <c r="T158" i="17"/>
  <c r="AG158"/>
  <c r="AK158"/>
  <c r="AR158"/>
  <c r="AY158" s="1"/>
  <c r="AZ158" s="1"/>
  <c r="FN166"/>
  <c r="FM166"/>
  <c r="FR166"/>
  <c r="FQ166"/>
  <c r="FU166"/>
  <c r="FX166" s="1"/>
  <c r="GB166"/>
  <c r="GA166"/>
  <c r="EJ166"/>
  <c r="ES166"/>
  <c r="EW166"/>
  <c r="FF166"/>
  <c r="EI166"/>
  <c r="EM166"/>
  <c r="EV166"/>
  <c r="FE166"/>
  <c r="EL166"/>
  <c r="EU166"/>
  <c r="FD166"/>
  <c r="EK166"/>
  <c r="ET166"/>
  <c r="FC166"/>
  <c r="FG166"/>
  <c r="DP166"/>
  <c r="DU166"/>
  <c r="DZ166"/>
  <c r="CS166"/>
  <c r="CW166"/>
  <c r="DA166"/>
  <c r="BY166"/>
  <c r="CC166"/>
  <c r="CJ166"/>
  <c r="BF166"/>
  <c r="BJ166"/>
  <c r="DO166"/>
  <c r="DS166"/>
  <c r="DY166"/>
  <c r="EF166" s="1"/>
  <c r="EG166" s="1"/>
  <c r="CV166"/>
  <c r="CZ166"/>
  <c r="BX166"/>
  <c r="CB166"/>
  <c r="CI166"/>
  <c r="CP166" s="1"/>
  <c r="CQ166" s="1"/>
  <c r="BE166"/>
  <c r="BO166"/>
  <c r="DN166"/>
  <c r="DR166"/>
  <c r="CU166"/>
  <c r="DE166"/>
  <c r="CA166"/>
  <c r="CF166"/>
  <c r="BD166"/>
  <c r="BH166"/>
  <c r="BN166"/>
  <c r="BU166" s="1"/>
  <c r="BV166" s="1"/>
  <c r="DQ166"/>
  <c r="DV166"/>
  <c r="CT166"/>
  <c r="CX166"/>
  <c r="DD166"/>
  <c r="DK166" s="1"/>
  <c r="DL166" s="1"/>
  <c r="BZ166"/>
  <c r="CE166"/>
  <c r="BC166"/>
  <c r="BG166"/>
  <c r="BK166"/>
  <c r="N166"/>
  <c r="S166"/>
  <c r="X166"/>
  <c r="AH166"/>
  <c r="AL166"/>
  <c r="AS166"/>
  <c r="M166"/>
  <c r="Q166"/>
  <c r="O166" i="28" s="1"/>
  <c r="W166" i="17"/>
  <c r="AG166"/>
  <c r="AK166"/>
  <c r="AR166"/>
  <c r="AY166" s="1"/>
  <c r="AZ166" s="1"/>
  <c r="L166"/>
  <c r="P166"/>
  <c r="N166" i="28" s="1"/>
  <c r="AJ166" i="17"/>
  <c r="AO166"/>
  <c r="O166"/>
  <c r="T166"/>
  <c r="AI166"/>
  <c r="AN166"/>
  <c r="AP166" s="1"/>
  <c r="FN170"/>
  <c r="FM170"/>
  <c r="FR170"/>
  <c r="FQ170"/>
  <c r="FU170"/>
  <c r="FX170" s="1"/>
  <c r="GB170"/>
  <c r="AB167" i="24" s="1"/>
  <c r="GA170" i="17"/>
  <c r="EL170"/>
  <c r="ES170"/>
  <c r="EW170"/>
  <c r="FD170"/>
  <c r="EK170"/>
  <c r="EV170"/>
  <c r="FC170"/>
  <c r="FG170"/>
  <c r="EJ170"/>
  <c r="EU170"/>
  <c r="FF170"/>
  <c r="EI170"/>
  <c r="EM170"/>
  <c r="ET170"/>
  <c r="FE170"/>
  <c r="DO170"/>
  <c r="DS170"/>
  <c r="DY170"/>
  <c r="EF170" s="1"/>
  <c r="EG170" s="1"/>
  <c r="CT170"/>
  <c r="CX170"/>
  <c r="BX170"/>
  <c r="CB170"/>
  <c r="CI170"/>
  <c r="CP170" s="1"/>
  <c r="CQ170" s="1"/>
  <c r="BF170"/>
  <c r="BJ170"/>
  <c r="DN170"/>
  <c r="DR170"/>
  <c r="CS170"/>
  <c r="CW170"/>
  <c r="DA170"/>
  <c r="CA170"/>
  <c r="CF170"/>
  <c r="BE170"/>
  <c r="BO170"/>
  <c r="DQ170"/>
  <c r="DV170"/>
  <c r="CV170"/>
  <c r="CZ170"/>
  <c r="DB170" s="1"/>
  <c r="DE170"/>
  <c r="BZ170"/>
  <c r="CE170"/>
  <c r="BD170"/>
  <c r="BH170"/>
  <c r="BN170"/>
  <c r="BU170" s="1"/>
  <c r="BV170" s="1"/>
  <c r="DP170"/>
  <c r="DU170"/>
  <c r="DZ170"/>
  <c r="CU170"/>
  <c r="DD170"/>
  <c r="DK170" s="1"/>
  <c r="DL170" s="1"/>
  <c r="BY170"/>
  <c r="CC170"/>
  <c r="CJ170"/>
  <c r="BC170"/>
  <c r="BR170" s="1"/>
  <c r="BG170"/>
  <c r="BK170"/>
  <c r="O170"/>
  <c r="T170"/>
  <c r="AG170"/>
  <c r="AK170"/>
  <c r="AR170"/>
  <c r="AY170" s="1"/>
  <c r="AZ170" s="1"/>
  <c r="N170"/>
  <c r="S170"/>
  <c r="X170"/>
  <c r="AJ170"/>
  <c r="AO170"/>
  <c r="M170"/>
  <c r="Q170"/>
  <c r="W170"/>
  <c r="AI170"/>
  <c r="AN170"/>
  <c r="L170"/>
  <c r="P170"/>
  <c r="AH170"/>
  <c r="AL170"/>
  <c r="AS170"/>
  <c r="FN178"/>
  <c r="FM178"/>
  <c r="FR178"/>
  <c r="FQ178"/>
  <c r="FU178"/>
  <c r="FX178" s="1"/>
  <c r="GB178"/>
  <c r="GA178"/>
  <c r="EL178"/>
  <c r="ET178"/>
  <c r="FF178"/>
  <c r="EK178"/>
  <c r="ES178"/>
  <c r="EW178"/>
  <c r="FE178"/>
  <c r="EJ178"/>
  <c r="EV178"/>
  <c r="FD178"/>
  <c r="EI178"/>
  <c r="EM178"/>
  <c r="EU178"/>
  <c r="FC178"/>
  <c r="FG178"/>
  <c r="DP178"/>
  <c r="DU178"/>
  <c r="CU178"/>
  <c r="DD178"/>
  <c r="DK178" s="1"/>
  <c r="DL178" s="1"/>
  <c r="CA178"/>
  <c r="CF178"/>
  <c r="BF178"/>
  <c r="BJ178"/>
  <c r="DO178"/>
  <c r="DS178"/>
  <c r="DZ178"/>
  <c r="CT178"/>
  <c r="CX178"/>
  <c r="BZ178"/>
  <c r="CE178"/>
  <c r="BE178"/>
  <c r="BO178"/>
  <c r="DN178"/>
  <c r="DR178"/>
  <c r="DY178"/>
  <c r="EF178" s="1"/>
  <c r="EG178" s="1"/>
  <c r="CS178"/>
  <c r="CW178"/>
  <c r="DA178"/>
  <c r="BY178"/>
  <c r="CC178"/>
  <c r="CJ178"/>
  <c r="BD178"/>
  <c r="BH178"/>
  <c r="BN178"/>
  <c r="BU178" s="1"/>
  <c r="BV178" s="1"/>
  <c r="DQ178"/>
  <c r="DV178"/>
  <c r="CV178"/>
  <c r="CZ178"/>
  <c r="DE178"/>
  <c r="BX178"/>
  <c r="CB178"/>
  <c r="CI178"/>
  <c r="CP178" s="1"/>
  <c r="CQ178" s="1"/>
  <c r="BC178"/>
  <c r="BG178"/>
  <c r="BK178"/>
  <c r="O178"/>
  <c r="T178"/>
  <c r="AG178"/>
  <c r="AK178"/>
  <c r="AR178"/>
  <c r="AY178" s="1"/>
  <c r="AZ178" s="1"/>
  <c r="N178"/>
  <c r="S178"/>
  <c r="AJ178"/>
  <c r="AO178"/>
  <c r="M178"/>
  <c r="Q178"/>
  <c r="X178"/>
  <c r="AI178"/>
  <c r="AN178"/>
  <c r="L178"/>
  <c r="P178"/>
  <c r="N178" i="28" s="1"/>
  <c r="W178" i="17"/>
  <c r="AH178"/>
  <c r="AL178"/>
  <c r="AS178"/>
  <c r="FN194"/>
  <c r="FM194"/>
  <c r="FR194"/>
  <c r="FQ194"/>
  <c r="GB194"/>
  <c r="FU194"/>
  <c r="FX194" s="1"/>
  <c r="GA194"/>
  <c r="EJ194"/>
  <c r="EV194"/>
  <c r="FE194"/>
  <c r="EI194"/>
  <c r="EM194"/>
  <c r="EU194"/>
  <c r="FD194"/>
  <c r="EL194"/>
  <c r="ET194"/>
  <c r="FC194"/>
  <c r="FG194"/>
  <c r="EK194"/>
  <c r="ES194"/>
  <c r="EW194"/>
  <c r="FF194"/>
  <c r="DQ194"/>
  <c r="DU194"/>
  <c r="CV194"/>
  <c r="CZ194"/>
  <c r="DE194"/>
  <c r="BX194"/>
  <c r="CB194"/>
  <c r="CF194"/>
  <c r="BF194"/>
  <c r="BJ194"/>
  <c r="DP194"/>
  <c r="DZ194"/>
  <c r="CU194"/>
  <c r="DD194"/>
  <c r="DK194" s="1"/>
  <c r="DL194" s="1"/>
  <c r="CA194"/>
  <c r="CE194"/>
  <c r="BE194"/>
  <c r="BO194"/>
  <c r="DO194"/>
  <c r="DS194"/>
  <c r="DY194"/>
  <c r="EF194" s="1"/>
  <c r="EG194" s="1"/>
  <c r="CT194"/>
  <c r="CX194"/>
  <c r="BZ194"/>
  <c r="CJ194"/>
  <c r="BD194"/>
  <c r="BH194"/>
  <c r="BN194"/>
  <c r="BU194" s="1"/>
  <c r="BV194" s="1"/>
  <c r="DN194"/>
  <c r="DR194"/>
  <c r="DV194"/>
  <c r="CS194"/>
  <c r="CW194"/>
  <c r="DA194"/>
  <c r="BY194"/>
  <c r="CC194"/>
  <c r="CI194"/>
  <c r="CP194" s="1"/>
  <c r="CQ194" s="1"/>
  <c r="BC194"/>
  <c r="BG194"/>
  <c r="BK194"/>
  <c r="M194"/>
  <c r="Q194"/>
  <c r="O194" i="28" s="1"/>
  <c r="W194" i="17"/>
  <c r="AG194"/>
  <c r="AK194"/>
  <c r="AR194"/>
  <c r="AY194" s="1"/>
  <c r="AZ194" s="1"/>
  <c r="L194"/>
  <c r="P194"/>
  <c r="N194" i="28" s="1"/>
  <c r="AJ194" i="17"/>
  <c r="AO194"/>
  <c r="O194"/>
  <c r="T194"/>
  <c r="AI194"/>
  <c r="AN194"/>
  <c r="AP194" s="1"/>
  <c r="N194"/>
  <c r="S194"/>
  <c r="X194"/>
  <c r="AH194"/>
  <c r="AL194"/>
  <c r="AS194"/>
  <c r="FN198"/>
  <c r="FM198"/>
  <c r="FR198"/>
  <c r="FQ198"/>
  <c r="GB198"/>
  <c r="FU198"/>
  <c r="FX198" s="1"/>
  <c r="GA198"/>
  <c r="EL198"/>
  <c r="ET198"/>
  <c r="FC198"/>
  <c r="FG198"/>
  <c r="EK198"/>
  <c r="ES198"/>
  <c r="EW198"/>
  <c r="FF198"/>
  <c r="EJ198"/>
  <c r="EV198"/>
  <c r="FE198"/>
  <c r="EI198"/>
  <c r="EM198"/>
  <c r="EU198"/>
  <c r="FD198"/>
  <c r="DN198"/>
  <c r="DR198"/>
  <c r="DV198"/>
  <c r="CU198"/>
  <c r="DE198"/>
  <c r="BY198"/>
  <c r="CC198"/>
  <c r="CI198"/>
  <c r="CP198" s="1"/>
  <c r="CQ198" s="1"/>
  <c r="BF198"/>
  <c r="DQ198"/>
  <c r="DU198"/>
  <c r="DW198" s="1"/>
  <c r="CT198"/>
  <c r="CX198"/>
  <c r="DD198"/>
  <c r="DK198" s="1"/>
  <c r="DL198" s="1"/>
  <c r="BX198"/>
  <c r="CB198"/>
  <c r="CF198"/>
  <c r="BE198"/>
  <c r="DP198"/>
  <c r="DZ198"/>
  <c r="CS198"/>
  <c r="CW198"/>
  <c r="DA198"/>
  <c r="CA198"/>
  <c r="CE198"/>
  <c r="BD198"/>
  <c r="DO198"/>
  <c r="DS198"/>
  <c r="DY198"/>
  <c r="EF198" s="1"/>
  <c r="EG198" s="1"/>
  <c r="CV198"/>
  <c r="CZ198"/>
  <c r="DB198" s="1"/>
  <c r="BZ198"/>
  <c r="CJ198"/>
  <c r="BC198"/>
  <c r="BO198"/>
  <c r="N198"/>
  <c r="L198" i="28" s="1"/>
  <c r="X198" i="17"/>
  <c r="AH198"/>
  <c r="AL198"/>
  <c r="AS198"/>
  <c r="BH198"/>
  <c r="BN198"/>
  <c r="BU198" s="1"/>
  <c r="BV198" s="1"/>
  <c r="M198"/>
  <c r="Q198"/>
  <c r="O198" i="28" s="1"/>
  <c r="W198" i="17"/>
  <c r="AG198"/>
  <c r="AK198"/>
  <c r="AR198"/>
  <c r="AY198" s="1"/>
  <c r="AZ198" s="1"/>
  <c r="BG198"/>
  <c r="BK198"/>
  <c r="L198"/>
  <c r="P198"/>
  <c r="N198" i="28" s="1"/>
  <c r="T198" i="17"/>
  <c r="AJ198"/>
  <c r="AO198"/>
  <c r="BJ198"/>
  <c r="O198"/>
  <c r="S198"/>
  <c r="AI198"/>
  <c r="AN198"/>
  <c r="CB8"/>
  <c r="G16" i="27" s="1"/>
  <c r="DS8" i="17"/>
  <c r="H18" i="26" s="1"/>
  <c r="DR8" i="17"/>
  <c r="G18" i="26" s="1"/>
  <c r="CX8" i="17"/>
  <c r="H17" i="26" s="1"/>
  <c r="CW8" i="17"/>
  <c r="G17" i="26" s="1"/>
  <c r="CC8" i="17"/>
  <c r="H16" i="26" s="1"/>
  <c r="Q8" i="17"/>
  <c r="BH8"/>
  <c r="H15" i="26" s="1"/>
  <c r="P8" i="17"/>
  <c r="BG8"/>
  <c r="G15" i="26" s="1"/>
  <c r="AL8" i="17"/>
  <c r="H14" i="26" s="1"/>
  <c r="AK8" i="17"/>
  <c r="G14" i="26" s="1"/>
  <c r="FM9" i="17"/>
  <c r="FR9"/>
  <c r="GB9"/>
  <c r="AG27" i="27" s="1"/>
  <c r="FQ9" i="17"/>
  <c r="GA9"/>
  <c r="W27" i="27" s="1"/>
  <c r="FN9" i="17"/>
  <c r="EI9"/>
  <c r="EM9"/>
  <c r="EU9"/>
  <c r="FD9"/>
  <c r="EL9"/>
  <c r="ET9"/>
  <c r="FC9"/>
  <c r="FG9"/>
  <c r="EK9"/>
  <c r="ES9"/>
  <c r="EW9"/>
  <c r="FF9"/>
  <c r="EJ9"/>
  <c r="EV9"/>
  <c r="FE9"/>
  <c r="DP9"/>
  <c r="W18" i="27" s="1"/>
  <c r="DU9" i="17"/>
  <c r="AB18" i="27" s="1"/>
  <c r="DZ9" i="17"/>
  <c r="AG18" i="27" s="1"/>
  <c r="DO9" i="17"/>
  <c r="V18" i="27" s="1"/>
  <c r="DS9" i="17"/>
  <c r="Z18" i="27" s="1"/>
  <c r="DY9" i="17"/>
  <c r="DN9"/>
  <c r="DR9"/>
  <c r="Y18" i="27" s="1"/>
  <c r="DQ9" i="17"/>
  <c r="X18" i="27" s="1"/>
  <c r="DV9" i="17"/>
  <c r="AC18" i="27" s="1"/>
  <c r="CT9" i="17"/>
  <c r="V17" i="27" s="1"/>
  <c r="CX9" i="17"/>
  <c r="Z17" i="27" s="1"/>
  <c r="DD9" i="17"/>
  <c r="CA9"/>
  <c r="X16" i="27" s="1"/>
  <c r="CF9" i="17"/>
  <c r="AC16" i="27" s="1"/>
  <c r="BC9" i="17"/>
  <c r="BG9"/>
  <c r="Y15" i="27" s="1"/>
  <c r="CS9" i="17"/>
  <c r="CW9"/>
  <c r="Y17" i="27" s="1"/>
  <c r="BZ9" i="17"/>
  <c r="W16" i="27" s="1"/>
  <c r="CE9" i="17"/>
  <c r="AB16" i="27" s="1"/>
  <c r="BF9" i="17"/>
  <c r="X15" i="27" s="1"/>
  <c r="BK9" i="17"/>
  <c r="AC15" i="27" s="1"/>
  <c r="CV9" i="17"/>
  <c r="X17" i="27" s="1"/>
  <c r="DA9" i="17"/>
  <c r="AC17" i="27" s="1"/>
  <c r="BY9" i="17"/>
  <c r="V16" i="27" s="1"/>
  <c r="CC9" i="17"/>
  <c r="Z16" i="27" s="1"/>
  <c r="CJ9" i="17"/>
  <c r="AG16" i="27" s="1"/>
  <c r="BE9" i="17"/>
  <c r="W15" i="27" s="1"/>
  <c r="BJ9" i="17"/>
  <c r="AB15" i="27" s="1"/>
  <c r="BO9" i="17"/>
  <c r="AG15" i="27" s="1"/>
  <c r="CU9" i="17"/>
  <c r="W17" i="27" s="1"/>
  <c r="CZ9" i="17"/>
  <c r="DB9" s="1"/>
  <c r="AD17" i="27" s="1"/>
  <c r="DE9" i="17"/>
  <c r="AG17" i="27" s="1"/>
  <c r="BX9" i="17"/>
  <c r="CB9"/>
  <c r="Y16" i="27" s="1"/>
  <c r="CI9" i="17"/>
  <c r="BD9"/>
  <c r="V15" i="27" s="1"/>
  <c r="BH9" i="17"/>
  <c r="Z15" i="27" s="1"/>
  <c r="BN9" i="17"/>
  <c r="M9"/>
  <c r="Q9"/>
  <c r="X9"/>
  <c r="AH9"/>
  <c r="V14" i="27" s="1"/>
  <c r="AL9" i="17"/>
  <c r="Z14" i="27" s="1"/>
  <c r="AR9" i="17"/>
  <c r="L9"/>
  <c r="P9"/>
  <c r="W9"/>
  <c r="AG9"/>
  <c r="AK9"/>
  <c r="Y14" i="27" s="1"/>
  <c r="O9" i="17"/>
  <c r="T9"/>
  <c r="AJ9"/>
  <c r="X14" i="27" s="1"/>
  <c r="AO9" i="17"/>
  <c r="AC14" i="27" s="1"/>
  <c r="N9" i="17"/>
  <c r="S9"/>
  <c r="AI9"/>
  <c r="W14" i="27" s="1"/>
  <c r="AN9" i="17"/>
  <c r="AP9" s="1"/>
  <c r="AD14" i="27" s="1"/>
  <c r="AS9" i="17"/>
  <c r="AG14" i="27" s="1"/>
  <c r="FM41" i="17"/>
  <c r="FR41"/>
  <c r="FQ41"/>
  <c r="FU41"/>
  <c r="FX41" s="1"/>
  <c r="GB41"/>
  <c r="AB38" i="24" s="1"/>
  <c r="FN41" i="17"/>
  <c r="GA41"/>
  <c r="EI41"/>
  <c r="EM41"/>
  <c r="EU41"/>
  <c r="FD41"/>
  <c r="EL41"/>
  <c r="ET41"/>
  <c r="FC41"/>
  <c r="FG41"/>
  <c r="EK41"/>
  <c r="ES41"/>
  <c r="EW41"/>
  <c r="FF41"/>
  <c r="EJ41"/>
  <c r="EV41"/>
  <c r="FE41"/>
  <c r="DQ41"/>
  <c r="DV41"/>
  <c r="DP41"/>
  <c r="DU41"/>
  <c r="DO41"/>
  <c r="DS41"/>
  <c r="DZ41"/>
  <c r="DN41"/>
  <c r="DR41"/>
  <c r="DY41"/>
  <c r="EF41" s="1"/>
  <c r="EG41" s="1"/>
  <c r="CU41"/>
  <c r="CZ41"/>
  <c r="CA41"/>
  <c r="CF41"/>
  <c r="BD41"/>
  <c r="BH41"/>
  <c r="BN41"/>
  <c r="BU41" s="1"/>
  <c r="BV41" s="1"/>
  <c r="CT41"/>
  <c r="CX41"/>
  <c r="DE41"/>
  <c r="BZ41"/>
  <c r="CE41"/>
  <c r="CG41" s="1"/>
  <c r="BC41"/>
  <c r="BG41"/>
  <c r="BK41"/>
  <c r="CS41"/>
  <c r="CW41"/>
  <c r="DD41"/>
  <c r="DK41" s="1"/>
  <c r="DL41" s="1"/>
  <c r="BY41"/>
  <c r="CC41"/>
  <c r="CJ41"/>
  <c r="BF41"/>
  <c r="BJ41"/>
  <c r="BL41" s="1"/>
  <c r="CV41"/>
  <c r="DA41"/>
  <c r="BX41"/>
  <c r="CB41"/>
  <c r="CI41"/>
  <c r="CP41" s="1"/>
  <c r="CQ41" s="1"/>
  <c r="BE41"/>
  <c r="BO41"/>
  <c r="M41"/>
  <c r="Q41"/>
  <c r="X41"/>
  <c r="AJ41"/>
  <c r="AO41"/>
  <c r="L41"/>
  <c r="P41"/>
  <c r="W41"/>
  <c r="AI41"/>
  <c r="AN41"/>
  <c r="O41"/>
  <c r="T41"/>
  <c r="AH41"/>
  <c r="AL41"/>
  <c r="AS41"/>
  <c r="N41"/>
  <c r="S41"/>
  <c r="Q41" i="28" s="1"/>
  <c r="S41" s="1"/>
  <c r="AG41" i="17"/>
  <c r="AK41"/>
  <c r="AR41"/>
  <c r="AY41" s="1"/>
  <c r="AZ41" s="1"/>
  <c r="FM45"/>
  <c r="FR45"/>
  <c r="FQ45"/>
  <c r="FU45"/>
  <c r="FX45" s="1"/>
  <c r="GB45"/>
  <c r="FN45"/>
  <c r="GA45"/>
  <c r="EL45"/>
  <c r="EU45"/>
  <c r="FD45"/>
  <c r="EK45"/>
  <c r="ET45"/>
  <c r="FC45"/>
  <c r="FG45"/>
  <c r="EJ45"/>
  <c r="ES45"/>
  <c r="EW45"/>
  <c r="FF45"/>
  <c r="EI45"/>
  <c r="EM45"/>
  <c r="EV45"/>
  <c r="FE45"/>
  <c r="DN45"/>
  <c r="DR45"/>
  <c r="DY45"/>
  <c r="EF45" s="1"/>
  <c r="EG45" s="1"/>
  <c r="DQ45"/>
  <c r="DV45"/>
  <c r="DP45"/>
  <c r="DU45"/>
  <c r="DO45"/>
  <c r="DS45"/>
  <c r="DZ45"/>
  <c r="CV45"/>
  <c r="DA45"/>
  <c r="BY45"/>
  <c r="CC45"/>
  <c r="CJ45"/>
  <c r="BE45"/>
  <c r="BO45"/>
  <c r="CU45"/>
  <c r="CZ45"/>
  <c r="BX45"/>
  <c r="CB45"/>
  <c r="CI45"/>
  <c r="CP45" s="1"/>
  <c r="CQ45" s="1"/>
  <c r="BD45"/>
  <c r="BH45"/>
  <c r="BN45"/>
  <c r="BU45" s="1"/>
  <c r="BV45" s="1"/>
  <c r="CT45"/>
  <c r="CX45"/>
  <c r="DE45"/>
  <c r="CA45"/>
  <c r="CF45"/>
  <c r="BC45"/>
  <c r="BG45"/>
  <c r="BK45"/>
  <c r="CS45"/>
  <c r="CW45"/>
  <c r="DD45"/>
  <c r="DK45" s="1"/>
  <c r="DL45" s="1"/>
  <c r="BZ45"/>
  <c r="CE45"/>
  <c r="CG45" s="1"/>
  <c r="BF45"/>
  <c r="BJ45"/>
  <c r="N45"/>
  <c r="S45"/>
  <c r="AG45"/>
  <c r="AK45"/>
  <c r="AR45"/>
  <c r="AY45" s="1"/>
  <c r="AZ45" s="1"/>
  <c r="M45"/>
  <c r="Q45"/>
  <c r="X45"/>
  <c r="AJ45"/>
  <c r="AO45"/>
  <c r="L45"/>
  <c r="J45" i="28" s="1"/>
  <c r="P45" i="17"/>
  <c r="N45" i="28" s="1"/>
  <c r="W45" i="17"/>
  <c r="AI45"/>
  <c r="AN45"/>
  <c r="O45"/>
  <c r="T45"/>
  <c r="AH45"/>
  <c r="AL45"/>
  <c r="AS45"/>
  <c r="FM57"/>
  <c r="FR57"/>
  <c r="FQ57"/>
  <c r="FN57"/>
  <c r="EK57"/>
  <c r="ET57"/>
  <c r="FC57"/>
  <c r="FG57"/>
  <c r="EJ57"/>
  <c r="ES57"/>
  <c r="EW57"/>
  <c r="FF57"/>
  <c r="FU57"/>
  <c r="FX57" s="1"/>
  <c r="GB57"/>
  <c r="EI57"/>
  <c r="EM57"/>
  <c r="EV57"/>
  <c r="FE57"/>
  <c r="GA57"/>
  <c r="EL57"/>
  <c r="EU57"/>
  <c r="FD57"/>
  <c r="DQ57"/>
  <c r="DV57"/>
  <c r="DP57"/>
  <c r="DU57"/>
  <c r="DO57"/>
  <c r="DS57"/>
  <c r="DZ57"/>
  <c r="DN57"/>
  <c r="DR57"/>
  <c r="DY57"/>
  <c r="EF57" s="1"/>
  <c r="EG57" s="1"/>
  <c r="CU57"/>
  <c r="CZ57"/>
  <c r="BZ57"/>
  <c r="CE57"/>
  <c r="BF57"/>
  <c r="BJ57"/>
  <c r="CT57"/>
  <c r="CX57"/>
  <c r="DE57"/>
  <c r="BY57"/>
  <c r="CC57"/>
  <c r="CJ57"/>
  <c r="BE57"/>
  <c r="BO57"/>
  <c r="CS57"/>
  <c r="CW57"/>
  <c r="DD57"/>
  <c r="DK57" s="1"/>
  <c r="DL57" s="1"/>
  <c r="BX57"/>
  <c r="CB57"/>
  <c r="CI57"/>
  <c r="CP57" s="1"/>
  <c r="CQ57" s="1"/>
  <c r="BD57"/>
  <c r="BH57"/>
  <c r="BN57"/>
  <c r="BU57" s="1"/>
  <c r="BV57" s="1"/>
  <c r="CV57"/>
  <c r="DA57"/>
  <c r="CA57"/>
  <c r="CF57"/>
  <c r="BC57"/>
  <c r="BG57"/>
  <c r="BK57"/>
  <c r="M57"/>
  <c r="Q57"/>
  <c r="X57"/>
  <c r="AJ57"/>
  <c r="AO57"/>
  <c r="L57"/>
  <c r="P57"/>
  <c r="W57"/>
  <c r="AI57"/>
  <c r="AN57"/>
  <c r="O57"/>
  <c r="T57"/>
  <c r="AH57"/>
  <c r="AL57"/>
  <c r="AS57"/>
  <c r="N57"/>
  <c r="S57"/>
  <c r="Q57" i="28" s="1"/>
  <c r="S57" s="1"/>
  <c r="AG57" i="17"/>
  <c r="AK57"/>
  <c r="AR57"/>
  <c r="AY57" s="1"/>
  <c r="AZ57" s="1"/>
  <c r="FM65"/>
  <c r="FR65"/>
  <c r="FQ65"/>
  <c r="FN65"/>
  <c r="EI65"/>
  <c r="EM65"/>
  <c r="EV65"/>
  <c r="FE65"/>
  <c r="EL65"/>
  <c r="EU65"/>
  <c r="FD65"/>
  <c r="FU65"/>
  <c r="FX65" s="1"/>
  <c r="GB65"/>
  <c r="EK65"/>
  <c r="ET65"/>
  <c r="FC65"/>
  <c r="FG65"/>
  <c r="GA65"/>
  <c r="EJ65"/>
  <c r="ES65"/>
  <c r="EW65"/>
  <c r="FF65"/>
  <c r="DN65"/>
  <c r="DR65"/>
  <c r="DY65"/>
  <c r="EF65" s="1"/>
  <c r="EG65" s="1"/>
  <c r="DQ65"/>
  <c r="DV65"/>
  <c r="DP65"/>
  <c r="DU65"/>
  <c r="DO65"/>
  <c r="DS65"/>
  <c r="DZ65"/>
  <c r="CU65"/>
  <c r="CZ65"/>
  <c r="BX65"/>
  <c r="CB65"/>
  <c r="CI65"/>
  <c r="CP65" s="1"/>
  <c r="CQ65" s="1"/>
  <c r="BF65"/>
  <c r="BJ65"/>
  <c r="CT65"/>
  <c r="CX65"/>
  <c r="DE65"/>
  <c r="CA65"/>
  <c r="CF65"/>
  <c r="BE65"/>
  <c r="BO65"/>
  <c r="CS65"/>
  <c r="CW65"/>
  <c r="DD65"/>
  <c r="DK65" s="1"/>
  <c r="DL65" s="1"/>
  <c r="BZ65"/>
  <c r="CE65"/>
  <c r="BD65"/>
  <c r="BH65"/>
  <c r="BN65"/>
  <c r="BU65" s="1"/>
  <c r="BV65" s="1"/>
  <c r="CV65"/>
  <c r="DA65"/>
  <c r="BY65"/>
  <c r="CC65"/>
  <c r="CJ65"/>
  <c r="BC65"/>
  <c r="BG65"/>
  <c r="BK65"/>
  <c r="M65"/>
  <c r="Q65"/>
  <c r="X65"/>
  <c r="AI65"/>
  <c r="AN65"/>
  <c r="L65"/>
  <c r="P65"/>
  <c r="W65"/>
  <c r="AH65"/>
  <c r="AL65"/>
  <c r="AS65"/>
  <c r="O65"/>
  <c r="T65"/>
  <c r="AG65"/>
  <c r="AK65"/>
  <c r="AR65"/>
  <c r="AY65" s="1"/>
  <c r="AZ65" s="1"/>
  <c r="N65"/>
  <c r="S65"/>
  <c r="AJ65"/>
  <c r="AO65"/>
  <c r="FM81"/>
  <c r="FR81"/>
  <c r="FQ81"/>
  <c r="FN81"/>
  <c r="EJ81"/>
  <c r="ES81"/>
  <c r="EW81"/>
  <c r="FD81"/>
  <c r="EI81"/>
  <c r="EM81"/>
  <c r="EV81"/>
  <c r="FC81"/>
  <c r="FG81"/>
  <c r="FU81"/>
  <c r="FX81" s="1"/>
  <c r="GB81"/>
  <c r="EL81"/>
  <c r="EU81"/>
  <c r="FF81"/>
  <c r="GA81"/>
  <c r="EK81"/>
  <c r="ET81"/>
  <c r="FE81"/>
  <c r="DQ81"/>
  <c r="DV81"/>
  <c r="DP81"/>
  <c r="DU81"/>
  <c r="DO81"/>
  <c r="DS81"/>
  <c r="DZ81"/>
  <c r="DN81"/>
  <c r="DR81"/>
  <c r="DY81"/>
  <c r="EF81" s="1"/>
  <c r="EG81" s="1"/>
  <c r="CT81"/>
  <c r="CX81"/>
  <c r="DE81"/>
  <c r="BX81"/>
  <c r="CB81"/>
  <c r="CI81"/>
  <c r="CP81" s="1"/>
  <c r="CQ81" s="1"/>
  <c r="BC81"/>
  <c r="BG81"/>
  <c r="BK81"/>
  <c r="CS81"/>
  <c r="CW81"/>
  <c r="DD81"/>
  <c r="DK81" s="1"/>
  <c r="DL81" s="1"/>
  <c r="CA81"/>
  <c r="CF81"/>
  <c r="BF81"/>
  <c r="BJ81"/>
  <c r="CV81"/>
  <c r="DA81"/>
  <c r="BZ81"/>
  <c r="CE81"/>
  <c r="BE81"/>
  <c r="BO81"/>
  <c r="CU81"/>
  <c r="CZ81"/>
  <c r="BY81"/>
  <c r="CC81"/>
  <c r="CJ81"/>
  <c r="BD81"/>
  <c r="BH81"/>
  <c r="BN81"/>
  <c r="BU81" s="1"/>
  <c r="BV81" s="1"/>
  <c r="N81"/>
  <c r="L81" i="28" s="1"/>
  <c r="S81" i="17"/>
  <c r="AJ81"/>
  <c r="AO81"/>
  <c r="M81"/>
  <c r="Q81"/>
  <c r="X81"/>
  <c r="AI81"/>
  <c r="AN81"/>
  <c r="L81"/>
  <c r="P81"/>
  <c r="W81"/>
  <c r="AH81"/>
  <c r="AL81"/>
  <c r="AS81"/>
  <c r="O81"/>
  <c r="T81"/>
  <c r="AG81"/>
  <c r="AK81"/>
  <c r="AR81"/>
  <c r="AY81" s="1"/>
  <c r="AZ81" s="1"/>
  <c r="FM93"/>
  <c r="FR93"/>
  <c r="FQ93"/>
  <c r="FN93"/>
  <c r="FU93"/>
  <c r="FX93" s="1"/>
  <c r="GB93"/>
  <c r="GA93"/>
  <c r="EJ93"/>
  <c r="ES93"/>
  <c r="EW93"/>
  <c r="FD93"/>
  <c r="DN93"/>
  <c r="DR93"/>
  <c r="DY93"/>
  <c r="EF93" s="1"/>
  <c r="EG93" s="1"/>
  <c r="EI93"/>
  <c r="EM93"/>
  <c r="EV93"/>
  <c r="FC93"/>
  <c r="FG93"/>
  <c r="DQ93"/>
  <c r="DV93"/>
  <c r="EL93"/>
  <c r="EU93"/>
  <c r="FF93"/>
  <c r="DP93"/>
  <c r="DU93"/>
  <c r="EK93"/>
  <c r="ET93"/>
  <c r="FE93"/>
  <c r="DO93"/>
  <c r="DS93"/>
  <c r="DZ93"/>
  <c r="CU93"/>
  <c r="CZ93"/>
  <c r="CA93"/>
  <c r="CF93"/>
  <c r="BF93"/>
  <c r="BJ93"/>
  <c r="BO93"/>
  <c r="CT93"/>
  <c r="CX93"/>
  <c r="DE93"/>
  <c r="BZ93"/>
  <c r="CE93"/>
  <c r="CG93" s="1"/>
  <c r="BE93"/>
  <c r="BN93"/>
  <c r="BU93" s="1"/>
  <c r="BV93" s="1"/>
  <c r="CS93"/>
  <c r="CW93"/>
  <c r="DD93"/>
  <c r="DK93" s="1"/>
  <c r="DL93" s="1"/>
  <c r="BY93"/>
  <c r="CC93"/>
  <c r="CJ93"/>
  <c r="BD93"/>
  <c r="BH93"/>
  <c r="CV93"/>
  <c r="DA93"/>
  <c r="BX93"/>
  <c r="CB93"/>
  <c r="CI93"/>
  <c r="CP93" s="1"/>
  <c r="CQ93" s="1"/>
  <c r="BC93"/>
  <c r="BG93"/>
  <c r="BK93"/>
  <c r="N93"/>
  <c r="S93"/>
  <c r="AI93"/>
  <c r="AN93"/>
  <c r="M93"/>
  <c r="Q93"/>
  <c r="X93"/>
  <c r="AH93"/>
  <c r="AL93"/>
  <c r="AS93"/>
  <c r="L93"/>
  <c r="P93"/>
  <c r="W93"/>
  <c r="AG93"/>
  <c r="AK93"/>
  <c r="AR93"/>
  <c r="AY93" s="1"/>
  <c r="AZ93" s="1"/>
  <c r="O93"/>
  <c r="T93"/>
  <c r="AJ93"/>
  <c r="AO93"/>
  <c r="FM101"/>
  <c r="FR101"/>
  <c r="FQ101"/>
  <c r="FN101"/>
  <c r="FU101"/>
  <c r="FX101" s="1"/>
  <c r="GB101"/>
  <c r="GA101"/>
  <c r="EJ101"/>
  <c r="ES101"/>
  <c r="EW101"/>
  <c r="FD101"/>
  <c r="DN101"/>
  <c r="DR101"/>
  <c r="EI101"/>
  <c r="EM101"/>
  <c r="EV101"/>
  <c r="FC101"/>
  <c r="FG101"/>
  <c r="DQ101"/>
  <c r="DV101"/>
  <c r="EL101"/>
  <c r="EU101"/>
  <c r="FF101"/>
  <c r="DP101"/>
  <c r="DU101"/>
  <c r="DZ101"/>
  <c r="EK101"/>
  <c r="ET101"/>
  <c r="FE101"/>
  <c r="DO101"/>
  <c r="DS101"/>
  <c r="DY101"/>
  <c r="EF101" s="1"/>
  <c r="EG101" s="1"/>
  <c r="CU101"/>
  <c r="CZ101"/>
  <c r="DE101"/>
  <c r="BZ101"/>
  <c r="CE101"/>
  <c r="BC101"/>
  <c r="BG101"/>
  <c r="BK101"/>
  <c r="CT101"/>
  <c r="CX101"/>
  <c r="DD101"/>
  <c r="DK101" s="1"/>
  <c r="DL101" s="1"/>
  <c r="BY101"/>
  <c r="CC101"/>
  <c r="CJ101"/>
  <c r="BF101"/>
  <c r="BJ101"/>
  <c r="BL101" s="1"/>
  <c r="BO101"/>
  <c r="CS101"/>
  <c r="CW101"/>
  <c r="BX101"/>
  <c r="CB101"/>
  <c r="CI101"/>
  <c r="CP101" s="1"/>
  <c r="CQ101" s="1"/>
  <c r="BE101"/>
  <c r="BN101"/>
  <c r="BU101" s="1"/>
  <c r="BV101" s="1"/>
  <c r="CV101"/>
  <c r="DA101"/>
  <c r="CA101"/>
  <c r="CF101"/>
  <c r="BD101"/>
  <c r="BH101"/>
  <c r="N101"/>
  <c r="S101"/>
  <c r="X101"/>
  <c r="AJ101"/>
  <c r="AO101"/>
  <c r="M101"/>
  <c r="Q101"/>
  <c r="W101"/>
  <c r="AI101"/>
  <c r="AN101"/>
  <c r="L101"/>
  <c r="P101"/>
  <c r="AH101"/>
  <c r="AL101"/>
  <c r="AS101"/>
  <c r="O101"/>
  <c r="M101" i="28" s="1"/>
  <c r="T101" i="17"/>
  <c r="AG101"/>
  <c r="AK101"/>
  <c r="AR101"/>
  <c r="AY101" s="1"/>
  <c r="AZ101" s="1"/>
  <c r="FM105"/>
  <c r="FR105"/>
  <c r="FQ105"/>
  <c r="FN105"/>
  <c r="FU105"/>
  <c r="FX105" s="1"/>
  <c r="GB105"/>
  <c r="GA105"/>
  <c r="EJ105"/>
  <c r="ES105"/>
  <c r="EW105"/>
  <c r="FE105"/>
  <c r="DP105"/>
  <c r="DU105"/>
  <c r="DZ105"/>
  <c r="EI105"/>
  <c r="EM105"/>
  <c r="EV105"/>
  <c r="FD105"/>
  <c r="DO105"/>
  <c r="DS105"/>
  <c r="DY105"/>
  <c r="EF105" s="1"/>
  <c r="EG105" s="1"/>
  <c r="EL105"/>
  <c r="EU105"/>
  <c r="FC105"/>
  <c r="FG105"/>
  <c r="DN105"/>
  <c r="DR105"/>
  <c r="EK105"/>
  <c r="ET105"/>
  <c r="FF105"/>
  <c r="DQ105"/>
  <c r="DV105"/>
  <c r="CT105"/>
  <c r="CX105"/>
  <c r="DE105"/>
  <c r="BY105"/>
  <c r="CC105"/>
  <c r="CJ105"/>
  <c r="BE105"/>
  <c r="BN105"/>
  <c r="BU105" s="1"/>
  <c r="BV105" s="1"/>
  <c r="CS105"/>
  <c r="CW105"/>
  <c r="DD105"/>
  <c r="DK105" s="1"/>
  <c r="DL105" s="1"/>
  <c r="BX105"/>
  <c r="CB105"/>
  <c r="CI105"/>
  <c r="CP105" s="1"/>
  <c r="CQ105" s="1"/>
  <c r="BD105"/>
  <c r="BH105"/>
  <c r="CV105"/>
  <c r="DA105"/>
  <c r="CA105"/>
  <c r="CF105"/>
  <c r="BC105"/>
  <c r="BG105"/>
  <c r="BK105"/>
  <c r="CU105"/>
  <c r="CZ105"/>
  <c r="BZ105"/>
  <c r="CE105"/>
  <c r="BF105"/>
  <c r="BJ105"/>
  <c r="BO105"/>
  <c r="L105"/>
  <c r="P105"/>
  <c r="AH105"/>
  <c r="AL105"/>
  <c r="AS105"/>
  <c r="O105"/>
  <c r="T105"/>
  <c r="AG105"/>
  <c r="AK105"/>
  <c r="AR105"/>
  <c r="AY105" s="1"/>
  <c r="AZ105" s="1"/>
  <c r="N105"/>
  <c r="S105"/>
  <c r="X105"/>
  <c r="AJ105"/>
  <c r="AO105"/>
  <c r="M105"/>
  <c r="Q105"/>
  <c r="W105"/>
  <c r="AI105"/>
  <c r="AN105"/>
  <c r="FM129"/>
  <c r="FR129"/>
  <c r="FQ129"/>
  <c r="FN129"/>
  <c r="FU129"/>
  <c r="FX129" s="1"/>
  <c r="GB129"/>
  <c r="GA129"/>
  <c r="EJ129"/>
  <c r="EV129"/>
  <c r="FC129"/>
  <c r="FG129"/>
  <c r="DN129"/>
  <c r="DR129"/>
  <c r="DV129"/>
  <c r="EI129"/>
  <c r="EM129"/>
  <c r="EU129"/>
  <c r="FF129"/>
  <c r="DQ129"/>
  <c r="DU129"/>
  <c r="EL129"/>
  <c r="ET129"/>
  <c r="FE129"/>
  <c r="DP129"/>
  <c r="DZ129"/>
  <c r="EK129"/>
  <c r="ES129"/>
  <c r="EW129"/>
  <c r="FD129"/>
  <c r="DO129"/>
  <c r="DS129"/>
  <c r="DY129"/>
  <c r="EF129" s="1"/>
  <c r="EG129" s="1"/>
  <c r="CT129"/>
  <c r="CX129"/>
  <c r="DE129"/>
  <c r="BY129"/>
  <c r="CC129"/>
  <c r="CJ129"/>
  <c r="BF129"/>
  <c r="BK129"/>
  <c r="CS129"/>
  <c r="CW129"/>
  <c r="DD129"/>
  <c r="DK129" s="1"/>
  <c r="DL129" s="1"/>
  <c r="BX129"/>
  <c r="CB129"/>
  <c r="CI129"/>
  <c r="CP129" s="1"/>
  <c r="CQ129" s="1"/>
  <c r="BE129"/>
  <c r="BJ129"/>
  <c r="BL129" s="1"/>
  <c r="CV129"/>
  <c r="DA129"/>
  <c r="CA129"/>
  <c r="CF129"/>
  <c r="BD129"/>
  <c r="BH129"/>
  <c r="BO129"/>
  <c r="CU129"/>
  <c r="CZ129"/>
  <c r="BZ129"/>
  <c r="CE129"/>
  <c r="BC129"/>
  <c r="BG129"/>
  <c r="BN129"/>
  <c r="BU129" s="1"/>
  <c r="BV129" s="1"/>
  <c r="L129"/>
  <c r="P129"/>
  <c r="T129"/>
  <c r="AI129"/>
  <c r="AN129"/>
  <c r="O129"/>
  <c r="S129"/>
  <c r="AH129"/>
  <c r="AL129"/>
  <c r="AS129"/>
  <c r="N129"/>
  <c r="X129"/>
  <c r="AG129"/>
  <c r="AK129"/>
  <c r="AR129"/>
  <c r="AY129" s="1"/>
  <c r="AZ129" s="1"/>
  <c r="M129"/>
  <c r="K129" i="28" s="1"/>
  <c r="Q129" i="17"/>
  <c r="O129" i="28" s="1"/>
  <c r="W129" i="17"/>
  <c r="AJ129"/>
  <c r="AO129"/>
  <c r="FM133"/>
  <c r="FR133"/>
  <c r="FQ133"/>
  <c r="FN133"/>
  <c r="FU133"/>
  <c r="FX133" s="1"/>
  <c r="GB133"/>
  <c r="GA133"/>
  <c r="EK133"/>
  <c r="ES133"/>
  <c r="EW133"/>
  <c r="FD133"/>
  <c r="DO133"/>
  <c r="DS133"/>
  <c r="DY133"/>
  <c r="EF133" s="1"/>
  <c r="EG133" s="1"/>
  <c r="EJ133"/>
  <c r="EV133"/>
  <c r="FC133"/>
  <c r="FG133"/>
  <c r="DN133"/>
  <c r="DR133"/>
  <c r="DV133"/>
  <c r="EI133"/>
  <c r="EM133"/>
  <c r="EU133"/>
  <c r="FF133"/>
  <c r="DQ133"/>
  <c r="DU133"/>
  <c r="EL133"/>
  <c r="ET133"/>
  <c r="FE133"/>
  <c r="DP133"/>
  <c r="DZ133"/>
  <c r="CU133"/>
  <c r="CZ133"/>
  <c r="BZ133"/>
  <c r="CE133"/>
  <c r="BF133"/>
  <c r="BK133"/>
  <c r="CT133"/>
  <c r="CX133"/>
  <c r="DE133"/>
  <c r="BY133"/>
  <c r="CC133"/>
  <c r="CJ133"/>
  <c r="BE133"/>
  <c r="BJ133"/>
  <c r="BL133" s="1"/>
  <c r="CS133"/>
  <c r="CW133"/>
  <c r="DD133"/>
  <c r="DK133" s="1"/>
  <c r="DL133" s="1"/>
  <c r="BX133"/>
  <c r="CB133"/>
  <c r="CI133"/>
  <c r="CP133" s="1"/>
  <c r="CQ133" s="1"/>
  <c r="BD133"/>
  <c r="BH133"/>
  <c r="BO133"/>
  <c r="CV133"/>
  <c r="DA133"/>
  <c r="CA133"/>
  <c r="CF133"/>
  <c r="BC133"/>
  <c r="BG133"/>
  <c r="BN133"/>
  <c r="BU133" s="1"/>
  <c r="BV133" s="1"/>
  <c r="M133"/>
  <c r="Q133"/>
  <c r="W133"/>
  <c r="AG133"/>
  <c r="AK133"/>
  <c r="AR133"/>
  <c r="AY133" s="1"/>
  <c r="AZ133" s="1"/>
  <c r="L133"/>
  <c r="P133"/>
  <c r="T133"/>
  <c r="AJ133"/>
  <c r="AO133"/>
  <c r="O133"/>
  <c r="M133" i="28" s="1"/>
  <c r="S133" i="17"/>
  <c r="AI133"/>
  <c r="AN133"/>
  <c r="AP133" s="1"/>
  <c r="N133"/>
  <c r="L133" i="28" s="1"/>
  <c r="X133" i="17"/>
  <c r="AH133"/>
  <c r="AL133"/>
  <c r="AS133"/>
  <c r="FN149"/>
  <c r="FM149"/>
  <c r="FR149"/>
  <c r="FQ149"/>
  <c r="FU149"/>
  <c r="FX149" s="1"/>
  <c r="GB149"/>
  <c r="GA149"/>
  <c r="EK149"/>
  <c r="ES149"/>
  <c r="EW149"/>
  <c r="FD149"/>
  <c r="DQ149"/>
  <c r="DU149"/>
  <c r="EJ149"/>
  <c r="EV149"/>
  <c r="FC149"/>
  <c r="FG149"/>
  <c r="DP149"/>
  <c r="DZ149"/>
  <c r="EI149"/>
  <c r="EM149"/>
  <c r="EU149"/>
  <c r="FF149"/>
  <c r="DO149"/>
  <c r="DS149"/>
  <c r="DY149"/>
  <c r="EF149" s="1"/>
  <c r="EG149" s="1"/>
  <c r="EL149"/>
  <c r="ET149"/>
  <c r="FE149"/>
  <c r="DN149"/>
  <c r="DR149"/>
  <c r="DV149"/>
  <c r="CS149"/>
  <c r="CW149"/>
  <c r="DD149"/>
  <c r="DK149" s="1"/>
  <c r="DL149" s="1"/>
  <c r="BY149"/>
  <c r="CC149"/>
  <c r="CJ149"/>
  <c r="BF149"/>
  <c r="BK149"/>
  <c r="CV149"/>
  <c r="DA149"/>
  <c r="BX149"/>
  <c r="CB149"/>
  <c r="CI149"/>
  <c r="CP149" s="1"/>
  <c r="CQ149" s="1"/>
  <c r="BE149"/>
  <c r="BJ149"/>
  <c r="CU149"/>
  <c r="CZ149"/>
  <c r="CA149"/>
  <c r="CF149"/>
  <c r="BD149"/>
  <c r="BH149"/>
  <c r="BO149"/>
  <c r="CT149"/>
  <c r="CX149"/>
  <c r="DE149"/>
  <c r="BZ149"/>
  <c r="CE149"/>
  <c r="BC149"/>
  <c r="BG149"/>
  <c r="BN149"/>
  <c r="BU149" s="1"/>
  <c r="BV149" s="1"/>
  <c r="O149"/>
  <c r="M149" i="28" s="1"/>
  <c r="S149" i="17"/>
  <c r="AG149"/>
  <c r="AK149"/>
  <c r="AR149"/>
  <c r="AY149" s="1"/>
  <c r="AZ149" s="1"/>
  <c r="N149"/>
  <c r="X149"/>
  <c r="AJ149"/>
  <c r="AO149"/>
  <c r="M149"/>
  <c r="Q149"/>
  <c r="W149"/>
  <c r="AI149"/>
  <c r="AN149"/>
  <c r="L149"/>
  <c r="P149"/>
  <c r="N149" i="28" s="1"/>
  <c r="T149" i="17"/>
  <c r="AH149"/>
  <c r="AL149"/>
  <c r="AS149"/>
  <c r="FN157"/>
  <c r="FM157"/>
  <c r="FR157"/>
  <c r="FQ157"/>
  <c r="FU157"/>
  <c r="FX157" s="1"/>
  <c r="GB157"/>
  <c r="GA157"/>
  <c r="EK157"/>
  <c r="ET157"/>
  <c r="FE157"/>
  <c r="DP157"/>
  <c r="DZ157"/>
  <c r="EJ157"/>
  <c r="ES157"/>
  <c r="EW157"/>
  <c r="FD157"/>
  <c r="DO157"/>
  <c r="DS157"/>
  <c r="DY157"/>
  <c r="EF157" s="1"/>
  <c r="EG157" s="1"/>
  <c r="EI157"/>
  <c r="EM157"/>
  <c r="EV157"/>
  <c r="FC157"/>
  <c r="FG157"/>
  <c r="DN157"/>
  <c r="DR157"/>
  <c r="DV157"/>
  <c r="EL157"/>
  <c r="EU157"/>
  <c r="FF157"/>
  <c r="DQ157"/>
  <c r="DU157"/>
  <c r="CV157"/>
  <c r="DA157"/>
  <c r="BZ157"/>
  <c r="CE157"/>
  <c r="BE157"/>
  <c r="BJ157"/>
  <c r="CU157"/>
  <c r="CZ157"/>
  <c r="BY157"/>
  <c r="CC157"/>
  <c r="CJ157"/>
  <c r="BD157"/>
  <c r="BH157"/>
  <c r="BO157"/>
  <c r="CT157"/>
  <c r="CX157"/>
  <c r="DE157"/>
  <c r="BX157"/>
  <c r="CB157"/>
  <c r="CI157"/>
  <c r="CP157" s="1"/>
  <c r="CQ157" s="1"/>
  <c r="BC157"/>
  <c r="BG157"/>
  <c r="BN157"/>
  <c r="BU157" s="1"/>
  <c r="BV157" s="1"/>
  <c r="CS157"/>
  <c r="CW157"/>
  <c r="DD157"/>
  <c r="DK157" s="1"/>
  <c r="DL157" s="1"/>
  <c r="CA157"/>
  <c r="CF157"/>
  <c r="BF157"/>
  <c r="BK157"/>
  <c r="L157"/>
  <c r="P157"/>
  <c r="T157"/>
  <c r="AI157"/>
  <c r="AN157"/>
  <c r="O157"/>
  <c r="S157"/>
  <c r="AH157"/>
  <c r="AL157"/>
  <c r="AS157"/>
  <c r="N157"/>
  <c r="L157" i="28" s="1"/>
  <c r="X157" i="17"/>
  <c r="AG157"/>
  <c r="AK157"/>
  <c r="AR157"/>
  <c r="AY157" s="1"/>
  <c r="AZ157" s="1"/>
  <c r="M157"/>
  <c r="K157" i="28" s="1"/>
  <c r="Q157" i="17"/>
  <c r="O157" i="28" s="1"/>
  <c r="W157" i="17"/>
  <c r="AJ157"/>
  <c r="AO157"/>
  <c r="FN161"/>
  <c r="FM161"/>
  <c r="FR161"/>
  <c r="FQ161"/>
  <c r="FU161"/>
  <c r="FX161" s="1"/>
  <c r="GB161"/>
  <c r="GA161"/>
  <c r="EK161"/>
  <c r="ES161"/>
  <c r="EW161"/>
  <c r="FE161"/>
  <c r="DQ161"/>
  <c r="DU161"/>
  <c r="DZ161"/>
  <c r="EJ161"/>
  <c r="EV161"/>
  <c r="FD161"/>
  <c r="DP161"/>
  <c r="DY161"/>
  <c r="EF161" s="1"/>
  <c r="EG161" s="1"/>
  <c r="EI161"/>
  <c r="EM161"/>
  <c r="EU161"/>
  <c r="FC161"/>
  <c r="FG161"/>
  <c r="DO161"/>
  <c r="DS161"/>
  <c r="EL161"/>
  <c r="ET161"/>
  <c r="FF161"/>
  <c r="DN161"/>
  <c r="DR161"/>
  <c r="DV161"/>
  <c r="CT161"/>
  <c r="CX161"/>
  <c r="DE161"/>
  <c r="BY161"/>
  <c r="CC161"/>
  <c r="CJ161"/>
  <c r="BE161"/>
  <c r="BJ161"/>
  <c r="CS161"/>
  <c r="CW161"/>
  <c r="DD161"/>
  <c r="DK161" s="1"/>
  <c r="DL161" s="1"/>
  <c r="BX161"/>
  <c r="CB161"/>
  <c r="CI161"/>
  <c r="CP161" s="1"/>
  <c r="CQ161" s="1"/>
  <c r="BD161"/>
  <c r="BH161"/>
  <c r="BO161"/>
  <c r="CV161"/>
  <c r="DA161"/>
  <c r="CA161"/>
  <c r="CF161"/>
  <c r="BC161"/>
  <c r="BG161"/>
  <c r="BN161"/>
  <c r="BU161" s="1"/>
  <c r="BV161" s="1"/>
  <c r="CU161"/>
  <c r="CZ161"/>
  <c r="BZ161"/>
  <c r="CE161"/>
  <c r="BF161"/>
  <c r="BK161"/>
  <c r="L161"/>
  <c r="P161"/>
  <c r="T161"/>
  <c r="AH161"/>
  <c r="AL161"/>
  <c r="AS161"/>
  <c r="O161"/>
  <c r="S161"/>
  <c r="X161"/>
  <c r="AG161"/>
  <c r="AK161"/>
  <c r="AR161"/>
  <c r="AY161" s="1"/>
  <c r="AZ161" s="1"/>
  <c r="N161"/>
  <c r="W161"/>
  <c r="AJ161"/>
  <c r="AO161"/>
  <c r="M161"/>
  <c r="K161" i="28" s="1"/>
  <c r="Q161" i="17"/>
  <c r="AI161"/>
  <c r="AN161"/>
  <c r="AP161" s="1"/>
  <c r="FN181"/>
  <c r="FM181"/>
  <c r="FR181"/>
  <c r="FQ181"/>
  <c r="GB181"/>
  <c r="FU181"/>
  <c r="FX181" s="1"/>
  <c r="GA181"/>
  <c r="EJ181"/>
  <c r="EV181"/>
  <c r="FD181"/>
  <c r="EI181"/>
  <c r="EM181"/>
  <c r="EU181"/>
  <c r="FC181"/>
  <c r="FG181"/>
  <c r="EL181"/>
  <c r="ET181"/>
  <c r="FF181"/>
  <c r="EK181"/>
  <c r="ES181"/>
  <c r="EW181"/>
  <c r="FE181"/>
  <c r="DP181"/>
  <c r="DZ181"/>
  <c r="CS181"/>
  <c r="CW181"/>
  <c r="DD181"/>
  <c r="DK181" s="1"/>
  <c r="DL181" s="1"/>
  <c r="CA181"/>
  <c r="CF181"/>
  <c r="BE181"/>
  <c r="BJ181"/>
  <c r="DO181"/>
  <c r="DS181"/>
  <c r="DY181"/>
  <c r="EF181" s="1"/>
  <c r="EG181" s="1"/>
  <c r="CV181"/>
  <c r="DA181"/>
  <c r="BZ181"/>
  <c r="CE181"/>
  <c r="BD181"/>
  <c r="BH181"/>
  <c r="BO181"/>
  <c r="DN181"/>
  <c r="DR181"/>
  <c r="DV181"/>
  <c r="CU181"/>
  <c r="CZ181"/>
  <c r="BY181"/>
  <c r="CC181"/>
  <c r="CJ181"/>
  <c r="BC181"/>
  <c r="BG181"/>
  <c r="BN181"/>
  <c r="BU181" s="1"/>
  <c r="BV181" s="1"/>
  <c r="DQ181"/>
  <c r="DU181"/>
  <c r="CT181"/>
  <c r="CX181"/>
  <c r="DE181"/>
  <c r="BX181"/>
  <c r="CB181"/>
  <c r="CI181"/>
  <c r="CP181" s="1"/>
  <c r="CQ181" s="1"/>
  <c r="BF181"/>
  <c r="BK181"/>
  <c r="O181"/>
  <c r="S181"/>
  <c r="X181"/>
  <c r="AH181"/>
  <c r="AL181"/>
  <c r="AS181"/>
  <c r="N181"/>
  <c r="W181"/>
  <c r="AG181"/>
  <c r="AK181"/>
  <c r="AR181"/>
  <c r="AY181" s="1"/>
  <c r="AZ181" s="1"/>
  <c r="M181"/>
  <c r="K181" i="28" s="1"/>
  <c r="Q181" i="17"/>
  <c r="O181" i="28" s="1"/>
  <c r="AJ181" i="17"/>
  <c r="AO181"/>
  <c r="L181"/>
  <c r="P181"/>
  <c r="N181" i="28" s="1"/>
  <c r="T181" i="17"/>
  <c r="AI181"/>
  <c r="AN181"/>
  <c r="FN189"/>
  <c r="FM189"/>
  <c r="FR189"/>
  <c r="FQ189"/>
  <c r="GB189"/>
  <c r="AB186" i="24" s="1"/>
  <c r="FU189" i="17"/>
  <c r="FX189" s="1"/>
  <c r="GA189"/>
  <c r="EJ189"/>
  <c r="EV189"/>
  <c r="FD189"/>
  <c r="EI189"/>
  <c r="EM189"/>
  <c r="EU189"/>
  <c r="FC189"/>
  <c r="FG189"/>
  <c r="EL189"/>
  <c r="ET189"/>
  <c r="FF189"/>
  <c r="EK189"/>
  <c r="ES189"/>
  <c r="EW189"/>
  <c r="FE189"/>
  <c r="DP189"/>
  <c r="DZ189"/>
  <c r="CT189"/>
  <c r="CX189"/>
  <c r="DE189"/>
  <c r="BZ189"/>
  <c r="CE189"/>
  <c r="BE189"/>
  <c r="BJ189"/>
  <c r="DO189"/>
  <c r="DS189"/>
  <c r="DY189"/>
  <c r="EF189" s="1"/>
  <c r="EG189" s="1"/>
  <c r="CS189"/>
  <c r="CW189"/>
  <c r="DD189"/>
  <c r="DK189" s="1"/>
  <c r="DL189" s="1"/>
  <c r="BY189"/>
  <c r="CC189"/>
  <c r="CJ189"/>
  <c r="BD189"/>
  <c r="BH189"/>
  <c r="BO189"/>
  <c r="DN189"/>
  <c r="DR189"/>
  <c r="DV189"/>
  <c r="CV189"/>
  <c r="DA189"/>
  <c r="BX189"/>
  <c r="CB189"/>
  <c r="CI189"/>
  <c r="CP189" s="1"/>
  <c r="CQ189" s="1"/>
  <c r="BC189"/>
  <c r="BG189"/>
  <c r="BN189"/>
  <c r="BU189" s="1"/>
  <c r="BV189" s="1"/>
  <c r="DQ189"/>
  <c r="DU189"/>
  <c r="CU189"/>
  <c r="CZ189"/>
  <c r="CA189"/>
  <c r="CF189"/>
  <c r="BF189"/>
  <c r="BK189"/>
  <c r="L189"/>
  <c r="P189"/>
  <c r="AJ189"/>
  <c r="AO189"/>
  <c r="O189"/>
  <c r="T189"/>
  <c r="AI189"/>
  <c r="AN189"/>
  <c r="AP189" s="1"/>
  <c r="N189"/>
  <c r="S189"/>
  <c r="X189"/>
  <c r="AH189"/>
  <c r="AL189"/>
  <c r="AS189"/>
  <c r="M189"/>
  <c r="Q189"/>
  <c r="W189"/>
  <c r="AG189"/>
  <c r="AK189"/>
  <c r="AR189"/>
  <c r="AY189" s="1"/>
  <c r="AZ189" s="1"/>
  <c r="FN193"/>
  <c r="FM193"/>
  <c r="FR193"/>
  <c r="FQ193"/>
  <c r="GB193"/>
  <c r="FU193"/>
  <c r="FX193" s="1"/>
  <c r="GA193"/>
  <c r="EJ193"/>
  <c r="ES193"/>
  <c r="EW193"/>
  <c r="FF193"/>
  <c r="EI193"/>
  <c r="EM193"/>
  <c r="EV193"/>
  <c r="FE193"/>
  <c r="EL193"/>
  <c r="EU193"/>
  <c r="FD193"/>
  <c r="EK193"/>
  <c r="ET193"/>
  <c r="FC193"/>
  <c r="FG193"/>
  <c r="DQ193"/>
  <c r="DV193"/>
  <c r="CV193"/>
  <c r="DA193"/>
  <c r="BX193"/>
  <c r="CB193"/>
  <c r="CI193"/>
  <c r="CP193" s="1"/>
  <c r="CQ193" s="1"/>
  <c r="BE193"/>
  <c r="BJ193"/>
  <c r="DP193"/>
  <c r="DU193"/>
  <c r="CU193"/>
  <c r="CZ193"/>
  <c r="CA193"/>
  <c r="CF193"/>
  <c r="BD193"/>
  <c r="BH193"/>
  <c r="BO193"/>
  <c r="DO193"/>
  <c r="DS193"/>
  <c r="DZ193"/>
  <c r="CT193"/>
  <c r="CX193"/>
  <c r="DE193"/>
  <c r="BZ193"/>
  <c r="CE193"/>
  <c r="BC193"/>
  <c r="BG193"/>
  <c r="BN193"/>
  <c r="BU193" s="1"/>
  <c r="BV193" s="1"/>
  <c r="DN193"/>
  <c r="DR193"/>
  <c r="DY193"/>
  <c r="EF193" s="1"/>
  <c r="EG193" s="1"/>
  <c r="CS193"/>
  <c r="CW193"/>
  <c r="DD193"/>
  <c r="DK193" s="1"/>
  <c r="DL193" s="1"/>
  <c r="BY193"/>
  <c r="CC193"/>
  <c r="CJ193"/>
  <c r="BF193"/>
  <c r="BK193"/>
  <c r="L193"/>
  <c r="P193"/>
  <c r="AG193"/>
  <c r="AK193"/>
  <c r="AR193"/>
  <c r="AY193" s="1"/>
  <c r="AZ193" s="1"/>
  <c r="O193"/>
  <c r="T193"/>
  <c r="AJ193"/>
  <c r="AO193"/>
  <c r="N193"/>
  <c r="S193"/>
  <c r="X193"/>
  <c r="AI193"/>
  <c r="AN193"/>
  <c r="M193"/>
  <c r="K193" i="28" s="1"/>
  <c r="Q193" i="17"/>
  <c r="W193"/>
  <c r="AH193"/>
  <c r="AL193"/>
  <c r="AS193"/>
  <c r="FM12"/>
  <c r="GB12"/>
  <c r="FR12"/>
  <c r="GA12"/>
  <c r="FQ12"/>
  <c r="FN12"/>
  <c r="EK12"/>
  <c r="ET12"/>
  <c r="FF12"/>
  <c r="EJ12"/>
  <c r="ES12"/>
  <c r="EW12"/>
  <c r="FE12"/>
  <c r="EI12"/>
  <c r="EM12"/>
  <c r="EV12"/>
  <c r="FD12"/>
  <c r="EL12"/>
  <c r="EU12"/>
  <c r="FC12"/>
  <c r="FG12"/>
  <c r="DQ12"/>
  <c r="DV12"/>
  <c r="DP12"/>
  <c r="DU12"/>
  <c r="DO12"/>
  <c r="DS12"/>
  <c r="DZ12"/>
  <c r="DN12"/>
  <c r="DR12"/>
  <c r="DY12"/>
  <c r="CU12"/>
  <c r="CZ12"/>
  <c r="CA12"/>
  <c r="CF12"/>
  <c r="BE12"/>
  <c r="BJ12"/>
  <c r="CT12"/>
  <c r="CX12"/>
  <c r="DE12"/>
  <c r="BZ12"/>
  <c r="CE12"/>
  <c r="CJ12"/>
  <c r="BD12"/>
  <c r="BH12"/>
  <c r="BO12"/>
  <c r="CS12"/>
  <c r="CW12"/>
  <c r="DD12"/>
  <c r="BY12"/>
  <c r="CC12"/>
  <c r="CI12"/>
  <c r="BC12"/>
  <c r="BG12"/>
  <c r="BN12"/>
  <c r="CV12"/>
  <c r="DA12"/>
  <c r="DB12" s="1"/>
  <c r="BX12"/>
  <c r="CB12"/>
  <c r="BF12"/>
  <c r="BK12"/>
  <c r="BL12" s="1"/>
  <c r="M12"/>
  <c r="Q12"/>
  <c r="X12"/>
  <c r="AJ12"/>
  <c r="AO12"/>
  <c r="L12"/>
  <c r="P12"/>
  <c r="W12"/>
  <c r="AI12"/>
  <c r="AN12"/>
  <c r="O12"/>
  <c r="T12"/>
  <c r="AH12"/>
  <c r="AL12"/>
  <c r="AS12"/>
  <c r="N12"/>
  <c r="L12" i="28" s="1"/>
  <c r="S12" i="17"/>
  <c r="AG12"/>
  <c r="AK12"/>
  <c r="AR12"/>
  <c r="FM28"/>
  <c r="GA28"/>
  <c r="FR28"/>
  <c r="FQ28"/>
  <c r="FU28"/>
  <c r="FX28" s="1"/>
  <c r="FN28"/>
  <c r="GB28"/>
  <c r="EK28"/>
  <c r="ET28"/>
  <c r="FF28"/>
  <c r="EJ28"/>
  <c r="ES28"/>
  <c r="EW28"/>
  <c r="FE28"/>
  <c r="EI28"/>
  <c r="EM28"/>
  <c r="EV28"/>
  <c r="FD28"/>
  <c r="EL28"/>
  <c r="EU28"/>
  <c r="FC28"/>
  <c r="FG28"/>
  <c r="DO28"/>
  <c r="DS28"/>
  <c r="DZ28"/>
  <c r="DN28"/>
  <c r="DR28"/>
  <c r="DY28"/>
  <c r="EF28" s="1"/>
  <c r="EG28" s="1"/>
  <c r="DQ28"/>
  <c r="DV28"/>
  <c r="DP28"/>
  <c r="DU28"/>
  <c r="CS28"/>
  <c r="CW28"/>
  <c r="DD28"/>
  <c r="DK28" s="1"/>
  <c r="DL28" s="1"/>
  <c r="BY28"/>
  <c r="CC28"/>
  <c r="CI28"/>
  <c r="CP28" s="1"/>
  <c r="CQ28" s="1"/>
  <c r="BE28"/>
  <c r="BJ28"/>
  <c r="CV28"/>
  <c r="DA28"/>
  <c r="BX28"/>
  <c r="CB28"/>
  <c r="BD28"/>
  <c r="BH28"/>
  <c r="BO28"/>
  <c r="CU28"/>
  <c r="CZ28"/>
  <c r="CA28"/>
  <c r="CF28"/>
  <c r="BC28"/>
  <c r="BG28"/>
  <c r="BN28"/>
  <c r="BU28" s="1"/>
  <c r="BV28" s="1"/>
  <c r="CT28"/>
  <c r="CX28"/>
  <c r="DE28"/>
  <c r="BZ28"/>
  <c r="CE28"/>
  <c r="CG28" s="1"/>
  <c r="CJ28"/>
  <c r="BF28"/>
  <c r="BK28"/>
  <c r="O28"/>
  <c r="T28"/>
  <c r="AH28"/>
  <c r="AL28"/>
  <c r="AS28"/>
  <c r="N28"/>
  <c r="L28" i="28" s="1"/>
  <c r="S28" i="17"/>
  <c r="AG28"/>
  <c r="AK28"/>
  <c r="AR28"/>
  <c r="AY28" s="1"/>
  <c r="AZ28" s="1"/>
  <c r="M28"/>
  <c r="Q28"/>
  <c r="X28"/>
  <c r="AJ28"/>
  <c r="AO28"/>
  <c r="L28"/>
  <c r="J28" i="28" s="1"/>
  <c r="P28" i="17"/>
  <c r="N28" i="28" s="1"/>
  <c r="W28" i="17"/>
  <c r="AI28"/>
  <c r="AN28"/>
  <c r="FM40"/>
  <c r="GA40"/>
  <c r="FR40"/>
  <c r="FQ40"/>
  <c r="FN40"/>
  <c r="FU40"/>
  <c r="FX40" s="1"/>
  <c r="GB40"/>
  <c r="EI40"/>
  <c r="EM40"/>
  <c r="EV40"/>
  <c r="FD40"/>
  <c r="EL40"/>
  <c r="EU40"/>
  <c r="FC40"/>
  <c r="FG40"/>
  <c r="EK40"/>
  <c r="ET40"/>
  <c r="FF40"/>
  <c r="EJ40"/>
  <c r="ES40"/>
  <c r="EW40"/>
  <c r="FE40"/>
  <c r="DQ40"/>
  <c r="DV40"/>
  <c r="DP40"/>
  <c r="DU40"/>
  <c r="DO40"/>
  <c r="DS40"/>
  <c r="DZ40"/>
  <c r="DN40"/>
  <c r="DR40"/>
  <c r="DY40"/>
  <c r="EF40" s="1"/>
  <c r="EG40" s="1"/>
  <c r="CU40"/>
  <c r="CZ40"/>
  <c r="BY40"/>
  <c r="CC40"/>
  <c r="CI40"/>
  <c r="CP40" s="1"/>
  <c r="CQ40" s="1"/>
  <c r="BD40"/>
  <c r="BH40"/>
  <c r="BO40"/>
  <c r="CT40"/>
  <c r="CX40"/>
  <c r="DE40"/>
  <c r="BX40"/>
  <c r="CB40"/>
  <c r="BC40"/>
  <c r="BG40"/>
  <c r="BN40"/>
  <c r="BU40" s="1"/>
  <c r="BV40" s="1"/>
  <c r="CS40"/>
  <c r="CW40"/>
  <c r="DD40"/>
  <c r="DK40" s="1"/>
  <c r="DL40" s="1"/>
  <c r="CA40"/>
  <c r="CF40"/>
  <c r="BF40"/>
  <c r="BK40"/>
  <c r="CV40"/>
  <c r="DA40"/>
  <c r="BZ40"/>
  <c r="CE40"/>
  <c r="CJ40"/>
  <c r="BE40"/>
  <c r="BJ40"/>
  <c r="M40"/>
  <c r="Q40"/>
  <c r="X40"/>
  <c r="AJ40"/>
  <c r="AO40"/>
  <c r="L40"/>
  <c r="P40"/>
  <c r="W40"/>
  <c r="AI40"/>
  <c r="AN40"/>
  <c r="O40"/>
  <c r="T40"/>
  <c r="AH40"/>
  <c r="AL40"/>
  <c r="AS40"/>
  <c r="N40"/>
  <c r="L40" i="28" s="1"/>
  <c r="S40" i="17"/>
  <c r="AG40"/>
  <c r="AK40"/>
  <c r="AR40"/>
  <c r="AY40" s="1"/>
  <c r="AZ40" s="1"/>
  <c r="FM48"/>
  <c r="GA48"/>
  <c r="FR48"/>
  <c r="FQ48"/>
  <c r="FN48"/>
  <c r="FU48"/>
  <c r="FX48" s="1"/>
  <c r="GB48"/>
  <c r="EI48"/>
  <c r="EM48"/>
  <c r="EV48"/>
  <c r="FD48"/>
  <c r="EL48"/>
  <c r="EU48"/>
  <c r="FC48"/>
  <c r="FG48"/>
  <c r="EK48"/>
  <c r="ET48"/>
  <c r="FF48"/>
  <c r="EJ48"/>
  <c r="ES48"/>
  <c r="EW48"/>
  <c r="FE48"/>
  <c r="DO48"/>
  <c r="DS48"/>
  <c r="DZ48"/>
  <c r="DN48"/>
  <c r="DR48"/>
  <c r="DY48"/>
  <c r="EF48" s="1"/>
  <c r="EG48" s="1"/>
  <c r="DQ48"/>
  <c r="DV48"/>
  <c r="DP48"/>
  <c r="DU48"/>
  <c r="CS48"/>
  <c r="CW48"/>
  <c r="DD48"/>
  <c r="DK48" s="1"/>
  <c r="DL48" s="1"/>
  <c r="BY48"/>
  <c r="CC48"/>
  <c r="CI48"/>
  <c r="CP48" s="1"/>
  <c r="CQ48" s="1"/>
  <c r="BF48"/>
  <c r="BK48"/>
  <c r="CV48"/>
  <c r="DA48"/>
  <c r="BX48"/>
  <c r="CB48"/>
  <c r="BE48"/>
  <c r="BJ48"/>
  <c r="CU48"/>
  <c r="CZ48"/>
  <c r="CA48"/>
  <c r="CF48"/>
  <c r="BD48"/>
  <c r="BH48"/>
  <c r="BO48"/>
  <c r="CT48"/>
  <c r="CX48"/>
  <c r="DE48"/>
  <c r="BZ48"/>
  <c r="CE48"/>
  <c r="CG48" s="1"/>
  <c r="CJ48"/>
  <c r="BC48"/>
  <c r="BG48"/>
  <c r="BN48"/>
  <c r="BU48" s="1"/>
  <c r="BV48" s="1"/>
  <c r="O48"/>
  <c r="T48"/>
  <c r="AH48"/>
  <c r="AL48"/>
  <c r="AS48"/>
  <c r="N48"/>
  <c r="L48" i="28" s="1"/>
  <c r="S48" i="17"/>
  <c r="AG48"/>
  <c r="AK48"/>
  <c r="AR48"/>
  <c r="AY48" s="1"/>
  <c r="AZ48" s="1"/>
  <c r="M48"/>
  <c r="Q48"/>
  <c r="X48"/>
  <c r="AJ48"/>
  <c r="AO48"/>
  <c r="L48"/>
  <c r="J48" i="28" s="1"/>
  <c r="P48" i="17"/>
  <c r="N48" i="28" s="1"/>
  <c r="W48" i="17"/>
  <c r="AI48"/>
  <c r="AN48"/>
  <c r="FM56"/>
  <c r="FR56"/>
  <c r="FQ56"/>
  <c r="FN56"/>
  <c r="GA56"/>
  <c r="EK56"/>
  <c r="ET56"/>
  <c r="FF56"/>
  <c r="EJ56"/>
  <c r="ES56"/>
  <c r="EW56"/>
  <c r="FE56"/>
  <c r="EI56"/>
  <c r="EM56"/>
  <c r="EV56"/>
  <c r="FD56"/>
  <c r="FU56"/>
  <c r="FX56" s="1"/>
  <c r="GB56"/>
  <c r="EL56"/>
  <c r="EU56"/>
  <c r="FC56"/>
  <c r="FG56"/>
  <c r="DQ56"/>
  <c r="DV56"/>
  <c r="DP56"/>
  <c r="DU56"/>
  <c r="DO56"/>
  <c r="DS56"/>
  <c r="DZ56"/>
  <c r="DN56"/>
  <c r="DR56"/>
  <c r="DY56"/>
  <c r="EF56" s="1"/>
  <c r="EG56" s="1"/>
  <c r="CU56"/>
  <c r="CZ56"/>
  <c r="BX56"/>
  <c r="CB56"/>
  <c r="BF56"/>
  <c r="BK56"/>
  <c r="CT56"/>
  <c r="CX56"/>
  <c r="DE56"/>
  <c r="CA56"/>
  <c r="CF56"/>
  <c r="BE56"/>
  <c r="BJ56"/>
  <c r="CS56"/>
  <c r="CW56"/>
  <c r="DD56"/>
  <c r="DK56" s="1"/>
  <c r="DL56" s="1"/>
  <c r="BZ56"/>
  <c r="CE56"/>
  <c r="CJ56"/>
  <c r="BD56"/>
  <c r="BH56"/>
  <c r="BO56"/>
  <c r="CV56"/>
  <c r="DA56"/>
  <c r="BY56"/>
  <c r="CC56"/>
  <c r="CI56"/>
  <c r="CP56" s="1"/>
  <c r="CQ56" s="1"/>
  <c r="BC56"/>
  <c r="BG56"/>
  <c r="BN56"/>
  <c r="BU56" s="1"/>
  <c r="BV56" s="1"/>
  <c r="M56"/>
  <c r="Q56"/>
  <c r="X56"/>
  <c r="AJ56"/>
  <c r="AO56"/>
  <c r="L56"/>
  <c r="P56"/>
  <c r="W56"/>
  <c r="AI56"/>
  <c r="AN56"/>
  <c r="O56"/>
  <c r="T56"/>
  <c r="AH56"/>
  <c r="AL56"/>
  <c r="AS56"/>
  <c r="N56"/>
  <c r="L56" i="28" s="1"/>
  <c r="S56" i="17"/>
  <c r="AG56"/>
  <c r="AK56"/>
  <c r="AR56"/>
  <c r="AY56" s="1"/>
  <c r="AZ56" s="1"/>
  <c r="FM68"/>
  <c r="FR68"/>
  <c r="FQ68"/>
  <c r="FN68"/>
  <c r="GA68"/>
  <c r="EI68"/>
  <c r="EM68"/>
  <c r="ET68"/>
  <c r="FC68"/>
  <c r="FG68"/>
  <c r="EL68"/>
  <c r="ES68"/>
  <c r="EW68"/>
  <c r="FF68"/>
  <c r="EK68"/>
  <c r="EV68"/>
  <c r="FE68"/>
  <c r="FU68"/>
  <c r="FX68" s="1"/>
  <c r="GB68"/>
  <c r="EJ68"/>
  <c r="EU68"/>
  <c r="FD68"/>
  <c r="DO68"/>
  <c r="DS68"/>
  <c r="DZ68"/>
  <c r="DN68"/>
  <c r="DR68"/>
  <c r="DY68"/>
  <c r="EF68" s="1"/>
  <c r="EG68" s="1"/>
  <c r="DQ68"/>
  <c r="DV68"/>
  <c r="DP68"/>
  <c r="DU68"/>
  <c r="CV68"/>
  <c r="DA68"/>
  <c r="BY68"/>
  <c r="CC68"/>
  <c r="CI68"/>
  <c r="CP68" s="1"/>
  <c r="CQ68" s="1"/>
  <c r="BE68"/>
  <c r="BJ68"/>
  <c r="CU68"/>
  <c r="CZ68"/>
  <c r="BX68"/>
  <c r="CB68"/>
  <c r="BD68"/>
  <c r="BH68"/>
  <c r="BO68"/>
  <c r="CT68"/>
  <c r="CX68"/>
  <c r="DE68"/>
  <c r="CA68"/>
  <c r="CF68"/>
  <c r="BC68"/>
  <c r="BG68"/>
  <c r="BN68"/>
  <c r="BU68" s="1"/>
  <c r="BV68" s="1"/>
  <c r="CS68"/>
  <c r="CW68"/>
  <c r="DD68"/>
  <c r="DK68" s="1"/>
  <c r="DL68" s="1"/>
  <c r="BZ68"/>
  <c r="CE68"/>
  <c r="CG68" s="1"/>
  <c r="CJ68"/>
  <c r="BF68"/>
  <c r="BK68"/>
  <c r="O68"/>
  <c r="T68"/>
  <c r="AG68"/>
  <c r="AK68"/>
  <c r="AR68"/>
  <c r="AY68" s="1"/>
  <c r="AZ68" s="1"/>
  <c r="N68"/>
  <c r="S68"/>
  <c r="AJ68"/>
  <c r="AO68"/>
  <c r="M68"/>
  <c r="Q68"/>
  <c r="X68"/>
  <c r="AI68"/>
  <c r="AN68"/>
  <c r="L68"/>
  <c r="P68"/>
  <c r="N68" i="28" s="1"/>
  <c r="W68" i="17"/>
  <c r="AH68"/>
  <c r="AL68"/>
  <c r="AS68"/>
  <c r="FM84"/>
  <c r="FR84"/>
  <c r="FQ84"/>
  <c r="FN84"/>
  <c r="GA84"/>
  <c r="EI84"/>
  <c r="EM84"/>
  <c r="EL84"/>
  <c r="ES84"/>
  <c r="EK84"/>
  <c r="FU84"/>
  <c r="FX84" s="1"/>
  <c r="GB84"/>
  <c r="EJ84"/>
  <c r="ET84"/>
  <c r="FC84"/>
  <c r="FG84"/>
  <c r="DN84"/>
  <c r="DR84"/>
  <c r="DY84"/>
  <c r="EF84" s="1"/>
  <c r="EG84" s="1"/>
  <c r="EW84"/>
  <c r="FF84"/>
  <c r="DQ84"/>
  <c r="DV84"/>
  <c r="EV84"/>
  <c r="FE84"/>
  <c r="DP84"/>
  <c r="DU84"/>
  <c r="DW84" s="1"/>
  <c r="EU84"/>
  <c r="FD84"/>
  <c r="DO84"/>
  <c r="DS84"/>
  <c r="DZ84"/>
  <c r="CU84"/>
  <c r="CZ84"/>
  <c r="BY84"/>
  <c r="CC84"/>
  <c r="CI84"/>
  <c r="CP84" s="1"/>
  <c r="CQ84" s="1"/>
  <c r="BC84"/>
  <c r="BG84"/>
  <c r="BN84"/>
  <c r="BU84" s="1"/>
  <c r="BV84" s="1"/>
  <c r="CT84"/>
  <c r="CX84"/>
  <c r="DE84"/>
  <c r="BX84"/>
  <c r="CB84"/>
  <c r="BF84"/>
  <c r="BK84"/>
  <c r="CS84"/>
  <c r="CW84"/>
  <c r="DD84"/>
  <c r="DK84" s="1"/>
  <c r="DL84" s="1"/>
  <c r="CA84"/>
  <c r="CF84"/>
  <c r="BE84"/>
  <c r="BJ84"/>
  <c r="CV84"/>
  <c r="DA84"/>
  <c r="BZ84"/>
  <c r="CE84"/>
  <c r="CJ84"/>
  <c r="BD84"/>
  <c r="BH84"/>
  <c r="BO84"/>
  <c r="L84"/>
  <c r="P84"/>
  <c r="W84"/>
  <c r="AH84"/>
  <c r="AL84"/>
  <c r="AS84"/>
  <c r="O84"/>
  <c r="T84"/>
  <c r="AG84"/>
  <c r="AK84"/>
  <c r="AR84"/>
  <c r="AY84" s="1"/>
  <c r="AZ84" s="1"/>
  <c r="N84"/>
  <c r="S84"/>
  <c r="AJ84"/>
  <c r="AO84"/>
  <c r="M84"/>
  <c r="K84" i="28" s="1"/>
  <c r="Q84" i="17"/>
  <c r="O84" i="28" s="1"/>
  <c r="X84" i="17"/>
  <c r="AI84"/>
  <c r="AN84"/>
  <c r="FM88"/>
  <c r="FR88"/>
  <c r="FQ88"/>
  <c r="FN88"/>
  <c r="GA88"/>
  <c r="FU88"/>
  <c r="FX88" s="1"/>
  <c r="GB88"/>
  <c r="EI88"/>
  <c r="EM88"/>
  <c r="ET88"/>
  <c r="FC88"/>
  <c r="FG88"/>
  <c r="DQ88"/>
  <c r="DV88"/>
  <c r="EL88"/>
  <c r="ES88"/>
  <c r="EW88"/>
  <c r="FF88"/>
  <c r="DP88"/>
  <c r="DU88"/>
  <c r="EK88"/>
  <c r="EV88"/>
  <c r="FE88"/>
  <c r="DO88"/>
  <c r="DS88"/>
  <c r="DZ88"/>
  <c r="EJ88"/>
  <c r="EU88"/>
  <c r="FD88"/>
  <c r="DN88"/>
  <c r="DR88"/>
  <c r="DY88"/>
  <c r="EF88" s="1"/>
  <c r="EG88" s="1"/>
  <c r="CT88"/>
  <c r="CX88"/>
  <c r="DE88"/>
  <c r="BZ88"/>
  <c r="CE88"/>
  <c r="CJ88"/>
  <c r="BE88"/>
  <c r="BJ88"/>
  <c r="CS88"/>
  <c r="CW88"/>
  <c r="DD88"/>
  <c r="DK88" s="1"/>
  <c r="DL88" s="1"/>
  <c r="BY88"/>
  <c r="CC88"/>
  <c r="CI88"/>
  <c r="CP88" s="1"/>
  <c r="CQ88" s="1"/>
  <c r="BD88"/>
  <c r="BH88"/>
  <c r="BO88"/>
  <c r="CV88"/>
  <c r="DA88"/>
  <c r="BX88"/>
  <c r="CB88"/>
  <c r="BC88"/>
  <c r="BG88"/>
  <c r="BN88"/>
  <c r="BU88" s="1"/>
  <c r="BV88" s="1"/>
  <c r="CU88"/>
  <c r="CZ88"/>
  <c r="CA88"/>
  <c r="CF88"/>
  <c r="BF88"/>
  <c r="BK88"/>
  <c r="N88"/>
  <c r="L88" i="28" s="1"/>
  <c r="S88" i="17"/>
  <c r="AI88"/>
  <c r="AN88"/>
  <c r="M88"/>
  <c r="Q88"/>
  <c r="X88"/>
  <c r="AH88"/>
  <c r="AL88"/>
  <c r="AS88"/>
  <c r="L88"/>
  <c r="P88"/>
  <c r="N88" i="28" s="1"/>
  <c r="W88" i="17"/>
  <c r="AG88"/>
  <c r="AK88"/>
  <c r="AR88"/>
  <c r="AY88" s="1"/>
  <c r="AZ88" s="1"/>
  <c r="O88"/>
  <c r="M88" i="28" s="1"/>
  <c r="T88" i="17"/>
  <c r="AJ88"/>
  <c r="AO88"/>
  <c r="FM96"/>
  <c r="FR96"/>
  <c r="FQ96"/>
  <c r="FN96"/>
  <c r="GA96"/>
  <c r="FU96"/>
  <c r="FX96" s="1"/>
  <c r="GB96"/>
  <c r="EI96"/>
  <c r="EM96"/>
  <c r="ET96"/>
  <c r="FC96"/>
  <c r="FG96"/>
  <c r="DN96"/>
  <c r="DR96"/>
  <c r="DY96"/>
  <c r="EF96" s="1"/>
  <c r="EG96" s="1"/>
  <c r="EL96"/>
  <c r="ES96"/>
  <c r="EW96"/>
  <c r="FF96"/>
  <c r="DQ96"/>
  <c r="DV96"/>
  <c r="EK96"/>
  <c r="EV96"/>
  <c r="FE96"/>
  <c r="DP96"/>
  <c r="DU96"/>
  <c r="EJ96"/>
  <c r="EU96"/>
  <c r="FD96"/>
  <c r="DO96"/>
  <c r="DS96"/>
  <c r="DZ96"/>
  <c r="CV96"/>
  <c r="DA96"/>
  <c r="BZ96"/>
  <c r="CE96"/>
  <c r="BF96"/>
  <c r="BK96"/>
  <c r="CU96"/>
  <c r="CZ96"/>
  <c r="BY96"/>
  <c r="CC96"/>
  <c r="CJ96"/>
  <c r="BE96"/>
  <c r="BJ96"/>
  <c r="CT96"/>
  <c r="CX96"/>
  <c r="DE96"/>
  <c r="BX96"/>
  <c r="CB96"/>
  <c r="CI96"/>
  <c r="CP96" s="1"/>
  <c r="CQ96" s="1"/>
  <c r="BD96"/>
  <c r="BH96"/>
  <c r="BO96"/>
  <c r="CS96"/>
  <c r="CW96"/>
  <c r="DD96"/>
  <c r="DK96" s="1"/>
  <c r="DL96" s="1"/>
  <c r="CA96"/>
  <c r="CF96"/>
  <c r="BC96"/>
  <c r="BG96"/>
  <c r="BN96"/>
  <c r="BU96" s="1"/>
  <c r="BV96" s="1"/>
  <c r="M96"/>
  <c r="Q96"/>
  <c r="O96" i="28" s="1"/>
  <c r="X96" i="17"/>
  <c r="AH96"/>
  <c r="AL96"/>
  <c r="AS96"/>
  <c r="L96"/>
  <c r="P96"/>
  <c r="W96"/>
  <c r="AG96"/>
  <c r="AK96"/>
  <c r="AR96"/>
  <c r="AY96" s="1"/>
  <c r="AZ96" s="1"/>
  <c r="O96"/>
  <c r="T96"/>
  <c r="AJ96"/>
  <c r="AO96"/>
  <c r="N96"/>
  <c r="S96"/>
  <c r="AI96"/>
  <c r="AN96"/>
  <c r="AP96" s="1"/>
  <c r="FM100"/>
  <c r="FR100"/>
  <c r="FQ100"/>
  <c r="FN100"/>
  <c r="GA100"/>
  <c r="FU100"/>
  <c r="FX100" s="1"/>
  <c r="GB100"/>
  <c r="EI100"/>
  <c r="EM100"/>
  <c r="ET100"/>
  <c r="FC100"/>
  <c r="FG100"/>
  <c r="DN100"/>
  <c r="DR100"/>
  <c r="DY100"/>
  <c r="EF100" s="1"/>
  <c r="EG100" s="1"/>
  <c r="EL100"/>
  <c r="ES100"/>
  <c r="EW100"/>
  <c r="FF100"/>
  <c r="DQ100"/>
  <c r="DV100"/>
  <c r="EK100"/>
  <c r="EV100"/>
  <c r="FE100"/>
  <c r="DP100"/>
  <c r="DU100"/>
  <c r="EJ100"/>
  <c r="EU100"/>
  <c r="FD100"/>
  <c r="DO100"/>
  <c r="DS100"/>
  <c r="DZ100"/>
  <c r="CU100"/>
  <c r="CZ100"/>
  <c r="CA100"/>
  <c r="CF100"/>
  <c r="BC100"/>
  <c r="BG100"/>
  <c r="BN100"/>
  <c r="BU100" s="1"/>
  <c r="BV100" s="1"/>
  <c r="CT100"/>
  <c r="CX100"/>
  <c r="DE100"/>
  <c r="BZ100"/>
  <c r="CE100"/>
  <c r="BF100"/>
  <c r="BK100"/>
  <c r="CS100"/>
  <c r="CW100"/>
  <c r="DD100"/>
  <c r="DK100" s="1"/>
  <c r="DL100" s="1"/>
  <c r="BY100"/>
  <c r="CC100"/>
  <c r="CJ100"/>
  <c r="BE100"/>
  <c r="BJ100"/>
  <c r="BL100" s="1"/>
  <c r="CV100"/>
  <c r="DA100"/>
  <c r="BX100"/>
  <c r="CB100"/>
  <c r="CI100"/>
  <c r="CP100" s="1"/>
  <c r="CQ100" s="1"/>
  <c r="BD100"/>
  <c r="BH100"/>
  <c r="BO100"/>
  <c r="N100"/>
  <c r="S100"/>
  <c r="AG100"/>
  <c r="AK100"/>
  <c r="AO100"/>
  <c r="M100"/>
  <c r="Q100"/>
  <c r="X100"/>
  <c r="AJ100"/>
  <c r="AN100"/>
  <c r="L100"/>
  <c r="P100"/>
  <c r="N100" i="28" s="1"/>
  <c r="W100" i="17"/>
  <c r="AI100"/>
  <c r="AS100"/>
  <c r="O100"/>
  <c r="T100"/>
  <c r="AH100"/>
  <c r="AL100"/>
  <c r="AR100"/>
  <c r="AY100" s="1"/>
  <c r="AZ100" s="1"/>
  <c r="FM104"/>
  <c r="FR104"/>
  <c r="FQ104"/>
  <c r="FN104"/>
  <c r="GA104"/>
  <c r="FU104"/>
  <c r="FX104" s="1"/>
  <c r="GB104"/>
  <c r="EI104"/>
  <c r="EM104"/>
  <c r="ET104"/>
  <c r="FC104"/>
  <c r="FG104"/>
  <c r="DQ104"/>
  <c r="DV104"/>
  <c r="EL104"/>
  <c r="ES104"/>
  <c r="EW104"/>
  <c r="FF104"/>
  <c r="DP104"/>
  <c r="DU104"/>
  <c r="EK104"/>
  <c r="EV104"/>
  <c r="FE104"/>
  <c r="DO104"/>
  <c r="DS104"/>
  <c r="DZ104"/>
  <c r="EJ104"/>
  <c r="EU104"/>
  <c r="FD104"/>
  <c r="DN104"/>
  <c r="DR104"/>
  <c r="DY104"/>
  <c r="EF104" s="1"/>
  <c r="EG104" s="1"/>
  <c r="CV104"/>
  <c r="CZ104"/>
  <c r="DE104"/>
  <c r="BZ104"/>
  <c r="CE104"/>
  <c r="BE104"/>
  <c r="BJ104"/>
  <c r="CU104"/>
  <c r="DD104"/>
  <c r="DK104" s="1"/>
  <c r="DL104" s="1"/>
  <c r="BY104"/>
  <c r="CC104"/>
  <c r="CJ104"/>
  <c r="BD104"/>
  <c r="BH104"/>
  <c r="BO104"/>
  <c r="CT104"/>
  <c r="CX104"/>
  <c r="BX104"/>
  <c r="CB104"/>
  <c r="CI104"/>
  <c r="CP104" s="1"/>
  <c r="CQ104" s="1"/>
  <c r="BC104"/>
  <c r="BG104"/>
  <c r="BN104"/>
  <c r="BU104" s="1"/>
  <c r="BV104" s="1"/>
  <c r="CS104"/>
  <c r="CW104"/>
  <c r="DA104"/>
  <c r="CA104"/>
  <c r="CF104"/>
  <c r="BF104"/>
  <c r="BK104"/>
  <c r="M104"/>
  <c r="Q104"/>
  <c r="X104"/>
  <c r="AI104"/>
  <c r="AS104"/>
  <c r="L104"/>
  <c r="P104"/>
  <c r="W104"/>
  <c r="AH104"/>
  <c r="AL104"/>
  <c r="AR104"/>
  <c r="AY104" s="1"/>
  <c r="AZ104" s="1"/>
  <c r="O104"/>
  <c r="T104"/>
  <c r="AG104"/>
  <c r="AK104"/>
  <c r="AO104"/>
  <c r="N104"/>
  <c r="S104"/>
  <c r="AJ104"/>
  <c r="AN104"/>
  <c r="AP104" s="1"/>
  <c r="FM112"/>
  <c r="FR112"/>
  <c r="FQ112"/>
  <c r="FN112"/>
  <c r="GA112"/>
  <c r="FU112"/>
  <c r="FX112" s="1"/>
  <c r="GB112"/>
  <c r="EJ112"/>
  <c r="EV112"/>
  <c r="FE112"/>
  <c r="DN112"/>
  <c r="DR112"/>
  <c r="DY112"/>
  <c r="EF112" s="1"/>
  <c r="EG112" s="1"/>
  <c r="EI112"/>
  <c r="EM112"/>
  <c r="EU112"/>
  <c r="FD112"/>
  <c r="DQ112"/>
  <c r="DV112"/>
  <c r="EL112"/>
  <c r="ET112"/>
  <c r="FC112"/>
  <c r="FG112"/>
  <c r="DP112"/>
  <c r="DU112"/>
  <c r="EK112"/>
  <c r="ES112"/>
  <c r="EW112"/>
  <c r="FF112"/>
  <c r="DO112"/>
  <c r="DS112"/>
  <c r="DZ112"/>
  <c r="CU112"/>
  <c r="CZ112"/>
  <c r="CA112"/>
  <c r="CF112"/>
  <c r="BF112"/>
  <c r="BK112"/>
  <c r="CT112"/>
  <c r="CX112"/>
  <c r="DE112"/>
  <c r="BZ112"/>
  <c r="CE112"/>
  <c r="CJ112"/>
  <c r="BE112"/>
  <c r="BJ112"/>
  <c r="BL112" s="1"/>
  <c r="CS112"/>
  <c r="CW112"/>
  <c r="DD112"/>
  <c r="DK112" s="1"/>
  <c r="DL112" s="1"/>
  <c r="BY112"/>
  <c r="CC112"/>
  <c r="CI112"/>
  <c r="CP112" s="1"/>
  <c r="CQ112" s="1"/>
  <c r="BD112"/>
  <c r="BH112"/>
  <c r="BO112"/>
  <c r="CV112"/>
  <c r="DA112"/>
  <c r="BX112"/>
  <c r="CB112"/>
  <c r="BC112"/>
  <c r="BG112"/>
  <c r="BN112"/>
  <c r="BU112" s="1"/>
  <c r="BV112" s="1"/>
  <c r="L112"/>
  <c r="P112"/>
  <c r="W112"/>
  <c r="AG112"/>
  <c r="AK112"/>
  <c r="O112"/>
  <c r="T112"/>
  <c r="AJ112"/>
  <c r="AO112"/>
  <c r="N112"/>
  <c r="S112"/>
  <c r="AI112"/>
  <c r="AN112"/>
  <c r="AP112" s="1"/>
  <c r="AS112"/>
  <c r="M112"/>
  <c r="Q112"/>
  <c r="O112" i="28" s="1"/>
  <c r="X112" i="17"/>
  <c r="AH112"/>
  <c r="AL112"/>
  <c r="AR112"/>
  <c r="AY112" s="1"/>
  <c r="AZ112" s="1"/>
  <c r="FM116"/>
  <c r="FR116"/>
  <c r="FQ116"/>
  <c r="FN116"/>
  <c r="GA116"/>
  <c r="FU116"/>
  <c r="FX116" s="1"/>
  <c r="GB116"/>
  <c r="EL116"/>
  <c r="ET116"/>
  <c r="FC116"/>
  <c r="FG116"/>
  <c r="DO116"/>
  <c r="DS116"/>
  <c r="DZ116"/>
  <c r="EK116"/>
  <c r="ES116"/>
  <c r="EW116"/>
  <c r="FF116"/>
  <c r="DN116"/>
  <c r="DR116"/>
  <c r="DY116"/>
  <c r="EF116" s="1"/>
  <c r="EG116" s="1"/>
  <c r="EJ116"/>
  <c r="EV116"/>
  <c r="FE116"/>
  <c r="DQ116"/>
  <c r="DV116"/>
  <c r="EI116"/>
  <c r="EM116"/>
  <c r="EU116"/>
  <c r="FD116"/>
  <c r="DP116"/>
  <c r="DU116"/>
  <c r="CV116"/>
  <c r="DA116"/>
  <c r="BX116"/>
  <c r="CB116"/>
  <c r="BF116"/>
  <c r="BK116"/>
  <c r="CU116"/>
  <c r="CZ116"/>
  <c r="CA116"/>
  <c r="CF116"/>
  <c r="BE116"/>
  <c r="BJ116"/>
  <c r="CT116"/>
  <c r="CX116"/>
  <c r="DE116"/>
  <c r="BZ116"/>
  <c r="CE116"/>
  <c r="CJ116"/>
  <c r="BD116"/>
  <c r="BH116"/>
  <c r="BO116"/>
  <c r="CS116"/>
  <c r="CW116"/>
  <c r="DD116"/>
  <c r="DK116" s="1"/>
  <c r="DL116" s="1"/>
  <c r="BY116"/>
  <c r="CC116"/>
  <c r="CI116"/>
  <c r="CP116" s="1"/>
  <c r="CQ116" s="1"/>
  <c r="BC116"/>
  <c r="BG116"/>
  <c r="BN116"/>
  <c r="BU116" s="1"/>
  <c r="BV116" s="1"/>
  <c r="M116"/>
  <c r="Q116"/>
  <c r="X116"/>
  <c r="AI116"/>
  <c r="AN116"/>
  <c r="AS116"/>
  <c r="L116"/>
  <c r="P116"/>
  <c r="W116"/>
  <c r="AH116"/>
  <c r="AL116"/>
  <c r="AR116"/>
  <c r="AY116" s="1"/>
  <c r="AZ116" s="1"/>
  <c r="O116"/>
  <c r="T116"/>
  <c r="AG116"/>
  <c r="AK116"/>
  <c r="N116"/>
  <c r="S116"/>
  <c r="AJ116"/>
  <c r="AO116"/>
  <c r="FM120"/>
  <c r="FR120"/>
  <c r="FQ120"/>
  <c r="FN120"/>
  <c r="GA120"/>
  <c r="FU120"/>
  <c r="FX120" s="1"/>
  <c r="GB120"/>
  <c r="EI120"/>
  <c r="EM120"/>
  <c r="ET120"/>
  <c r="FC120"/>
  <c r="FG120"/>
  <c r="DP120"/>
  <c r="DU120"/>
  <c r="EL120"/>
  <c r="ES120"/>
  <c r="EW120"/>
  <c r="FF120"/>
  <c r="DO120"/>
  <c r="DS120"/>
  <c r="DZ120"/>
  <c r="EK120"/>
  <c r="EV120"/>
  <c r="FE120"/>
  <c r="DN120"/>
  <c r="DR120"/>
  <c r="DY120"/>
  <c r="EF120" s="1"/>
  <c r="EG120" s="1"/>
  <c r="EJ120"/>
  <c r="EU120"/>
  <c r="FD120"/>
  <c r="DQ120"/>
  <c r="DV120"/>
  <c r="CU120"/>
  <c r="CZ120"/>
  <c r="BY120"/>
  <c r="CC120"/>
  <c r="CI120"/>
  <c r="CP120" s="1"/>
  <c r="CQ120" s="1"/>
  <c r="BF120"/>
  <c r="BK120"/>
  <c r="CT120"/>
  <c r="CX120"/>
  <c r="DE120"/>
  <c r="BX120"/>
  <c r="CB120"/>
  <c r="BE120"/>
  <c r="BJ120"/>
  <c r="CS120"/>
  <c r="CW120"/>
  <c r="DD120"/>
  <c r="DK120" s="1"/>
  <c r="DL120" s="1"/>
  <c r="CA120"/>
  <c r="CF120"/>
  <c r="BD120"/>
  <c r="BH120"/>
  <c r="BO120"/>
  <c r="CV120"/>
  <c r="DA120"/>
  <c r="BZ120"/>
  <c r="CE120"/>
  <c r="CJ120"/>
  <c r="BC120"/>
  <c r="BG120"/>
  <c r="BN120"/>
  <c r="BU120" s="1"/>
  <c r="BV120" s="1"/>
  <c r="N120"/>
  <c r="S120"/>
  <c r="AG120"/>
  <c r="AK120"/>
  <c r="M120"/>
  <c r="Q120"/>
  <c r="X120"/>
  <c r="AJ120"/>
  <c r="AO120"/>
  <c r="L120"/>
  <c r="P120"/>
  <c r="W120"/>
  <c r="AI120"/>
  <c r="AN120"/>
  <c r="AS120"/>
  <c r="O120"/>
  <c r="M120" i="28" s="1"/>
  <c r="T120" i="17"/>
  <c r="AH120"/>
  <c r="AL120"/>
  <c r="AR120"/>
  <c r="AY120" s="1"/>
  <c r="AZ120" s="1"/>
  <c r="FM124"/>
  <c r="FR124"/>
  <c r="FQ124"/>
  <c r="FN124"/>
  <c r="GA124"/>
  <c r="FU124"/>
  <c r="FX124" s="1"/>
  <c r="GB124"/>
  <c r="EI124"/>
  <c r="EM124"/>
  <c r="EU124"/>
  <c r="FD124"/>
  <c r="DQ124"/>
  <c r="DV124"/>
  <c r="EL124"/>
  <c r="ET124"/>
  <c r="FC124"/>
  <c r="FG124"/>
  <c r="DP124"/>
  <c r="DU124"/>
  <c r="EK124"/>
  <c r="ES124"/>
  <c r="EW124"/>
  <c r="FF124"/>
  <c r="DO124"/>
  <c r="DS124"/>
  <c r="DZ124"/>
  <c r="EJ124"/>
  <c r="EV124"/>
  <c r="FE124"/>
  <c r="DN124"/>
  <c r="DR124"/>
  <c r="DY124"/>
  <c r="EF124" s="1"/>
  <c r="EG124" s="1"/>
  <c r="CV124"/>
  <c r="DA124"/>
  <c r="BZ124"/>
  <c r="CE124"/>
  <c r="CJ124"/>
  <c r="BF124"/>
  <c r="BK124"/>
  <c r="CU124"/>
  <c r="CZ124"/>
  <c r="BY124"/>
  <c r="CC124"/>
  <c r="CI124"/>
  <c r="CP124" s="1"/>
  <c r="CQ124" s="1"/>
  <c r="BE124"/>
  <c r="BJ124"/>
  <c r="CT124"/>
  <c r="CX124"/>
  <c r="DE124"/>
  <c r="BX124"/>
  <c r="CB124"/>
  <c r="BD124"/>
  <c r="BH124"/>
  <c r="BO124"/>
  <c r="CS124"/>
  <c r="CW124"/>
  <c r="DD124"/>
  <c r="DK124" s="1"/>
  <c r="DL124" s="1"/>
  <c r="CA124"/>
  <c r="CF124"/>
  <c r="BC124"/>
  <c r="BG124"/>
  <c r="BN124"/>
  <c r="BU124" s="1"/>
  <c r="BV124" s="1"/>
  <c r="O124"/>
  <c r="T124"/>
  <c r="AI124"/>
  <c r="AN124"/>
  <c r="AS124"/>
  <c r="N124"/>
  <c r="S124"/>
  <c r="AH124"/>
  <c r="AL124"/>
  <c r="AR124"/>
  <c r="AY124" s="1"/>
  <c r="AZ124" s="1"/>
  <c r="M124"/>
  <c r="Q124"/>
  <c r="O124" i="28" s="1"/>
  <c r="X124" i="17"/>
  <c r="AG124"/>
  <c r="AK124"/>
  <c r="L124"/>
  <c r="P124"/>
  <c r="W124"/>
  <c r="AJ124"/>
  <c r="AO124"/>
  <c r="FM132"/>
  <c r="FR132"/>
  <c r="FQ132"/>
  <c r="FN132"/>
  <c r="GA132"/>
  <c r="FU132"/>
  <c r="FX132" s="1"/>
  <c r="GB132"/>
  <c r="EK132"/>
  <c r="ES132"/>
  <c r="EW132"/>
  <c r="FF132"/>
  <c r="DO132"/>
  <c r="DS132"/>
  <c r="DZ132"/>
  <c r="EJ132"/>
  <c r="EV132"/>
  <c r="FE132"/>
  <c r="DN132"/>
  <c r="DR132"/>
  <c r="DY132"/>
  <c r="EF132" s="1"/>
  <c r="EG132" s="1"/>
  <c r="EI132"/>
  <c r="EM132"/>
  <c r="EU132"/>
  <c r="FD132"/>
  <c r="DQ132"/>
  <c r="DV132"/>
  <c r="EL132"/>
  <c r="ET132"/>
  <c r="FC132"/>
  <c r="FG132"/>
  <c r="DP132"/>
  <c r="DU132"/>
  <c r="CT132"/>
  <c r="CX132"/>
  <c r="DE132"/>
  <c r="BX132"/>
  <c r="CB132"/>
  <c r="BF132"/>
  <c r="BK132"/>
  <c r="CS132"/>
  <c r="CW132"/>
  <c r="DD132"/>
  <c r="DK132" s="1"/>
  <c r="DL132" s="1"/>
  <c r="CA132"/>
  <c r="CF132"/>
  <c r="BE132"/>
  <c r="BJ132"/>
  <c r="CV132"/>
  <c r="DA132"/>
  <c r="BZ132"/>
  <c r="CE132"/>
  <c r="CJ132"/>
  <c r="BD132"/>
  <c r="BH132"/>
  <c r="BO132"/>
  <c r="CU132"/>
  <c r="CZ132"/>
  <c r="BY132"/>
  <c r="CC132"/>
  <c r="CI132"/>
  <c r="CP132" s="1"/>
  <c r="CQ132" s="1"/>
  <c r="BC132"/>
  <c r="BG132"/>
  <c r="BN132"/>
  <c r="BU132" s="1"/>
  <c r="BV132" s="1"/>
  <c r="M132"/>
  <c r="Q132"/>
  <c r="X132"/>
  <c r="AI132"/>
  <c r="AN132"/>
  <c r="AS132"/>
  <c r="L132"/>
  <c r="P132"/>
  <c r="W132"/>
  <c r="AH132"/>
  <c r="AL132"/>
  <c r="AR132"/>
  <c r="AY132" s="1"/>
  <c r="AZ132" s="1"/>
  <c r="O132"/>
  <c r="M132" i="28" s="1"/>
  <c r="T132" i="17"/>
  <c r="AG132"/>
  <c r="AK132"/>
  <c r="N132"/>
  <c r="S132"/>
  <c r="AJ132"/>
  <c r="AO132"/>
  <c r="FQ144"/>
  <c r="FN144"/>
  <c r="FM144"/>
  <c r="FR144"/>
  <c r="GA144"/>
  <c r="FU144"/>
  <c r="FX144" s="1"/>
  <c r="GB144"/>
  <c r="EK144"/>
  <c r="EV144"/>
  <c r="FE144"/>
  <c r="DQ144"/>
  <c r="DV144"/>
  <c r="EJ144"/>
  <c r="EU144"/>
  <c r="FD144"/>
  <c r="DP144"/>
  <c r="DU144"/>
  <c r="EI144"/>
  <c r="EM144"/>
  <c r="ET144"/>
  <c r="FC144"/>
  <c r="FG144"/>
  <c r="DO144"/>
  <c r="DS144"/>
  <c r="DZ144"/>
  <c r="EL144"/>
  <c r="ES144"/>
  <c r="EW144"/>
  <c r="FF144"/>
  <c r="DN144"/>
  <c r="DR144"/>
  <c r="DY144"/>
  <c r="EF144" s="1"/>
  <c r="EG144" s="1"/>
  <c r="CS144"/>
  <c r="CW144"/>
  <c r="DD144"/>
  <c r="DK144" s="1"/>
  <c r="DL144" s="1"/>
  <c r="CA144"/>
  <c r="CF144"/>
  <c r="BF144"/>
  <c r="BK144"/>
  <c r="CV144"/>
  <c r="DA144"/>
  <c r="BZ144"/>
  <c r="CE144"/>
  <c r="CJ144"/>
  <c r="BE144"/>
  <c r="BJ144"/>
  <c r="CU144"/>
  <c r="CZ144"/>
  <c r="BY144"/>
  <c r="CC144"/>
  <c r="CI144"/>
  <c r="CP144" s="1"/>
  <c r="CQ144" s="1"/>
  <c r="BD144"/>
  <c r="BH144"/>
  <c r="BO144"/>
  <c r="CT144"/>
  <c r="CX144"/>
  <c r="DE144"/>
  <c r="BX144"/>
  <c r="CB144"/>
  <c r="BC144"/>
  <c r="BG144"/>
  <c r="BN144"/>
  <c r="BU144" s="1"/>
  <c r="BV144" s="1"/>
  <c r="O144"/>
  <c r="T144"/>
  <c r="AJ144"/>
  <c r="AO144"/>
  <c r="N144"/>
  <c r="S144"/>
  <c r="AI144"/>
  <c r="AN144"/>
  <c r="AP144" s="1"/>
  <c r="AS144"/>
  <c r="M144"/>
  <c r="K144" i="28" s="1"/>
  <c r="Q144" i="17"/>
  <c r="X144"/>
  <c r="AH144"/>
  <c r="AL144"/>
  <c r="AR144"/>
  <c r="AY144" s="1"/>
  <c r="AZ144" s="1"/>
  <c r="L144"/>
  <c r="P144"/>
  <c r="W144"/>
  <c r="AG144"/>
  <c r="AK144"/>
  <c r="FN152"/>
  <c r="FM152"/>
  <c r="FR152"/>
  <c r="FQ152"/>
  <c r="GA152"/>
  <c r="FU152"/>
  <c r="FX152" s="1"/>
  <c r="GB152"/>
  <c r="EL152"/>
  <c r="ES152"/>
  <c r="EW152"/>
  <c r="FF152"/>
  <c r="DQ152"/>
  <c r="DV152"/>
  <c r="EK152"/>
  <c r="EV152"/>
  <c r="FE152"/>
  <c r="DP152"/>
  <c r="DU152"/>
  <c r="EJ152"/>
  <c r="EU152"/>
  <c r="FD152"/>
  <c r="DO152"/>
  <c r="DS152"/>
  <c r="DZ152"/>
  <c r="EI152"/>
  <c r="EM152"/>
  <c r="ET152"/>
  <c r="FC152"/>
  <c r="FG152"/>
  <c r="DN152"/>
  <c r="DR152"/>
  <c r="DY152"/>
  <c r="EF152" s="1"/>
  <c r="EG152" s="1"/>
  <c r="CT152"/>
  <c r="CX152"/>
  <c r="DE152"/>
  <c r="CA152"/>
  <c r="CF152"/>
  <c r="BF152"/>
  <c r="BK152"/>
  <c r="CS152"/>
  <c r="CW152"/>
  <c r="DD152"/>
  <c r="DK152" s="1"/>
  <c r="DL152" s="1"/>
  <c r="BZ152"/>
  <c r="CE152"/>
  <c r="CJ152"/>
  <c r="BE152"/>
  <c r="BJ152"/>
  <c r="CV152"/>
  <c r="DA152"/>
  <c r="BY152"/>
  <c r="CC152"/>
  <c r="CI152"/>
  <c r="CP152" s="1"/>
  <c r="CQ152" s="1"/>
  <c r="BD152"/>
  <c r="BH152"/>
  <c r="BO152"/>
  <c r="CU152"/>
  <c r="CZ152"/>
  <c r="BX152"/>
  <c r="CB152"/>
  <c r="BC152"/>
  <c r="BG152"/>
  <c r="BN152"/>
  <c r="BU152" s="1"/>
  <c r="BV152" s="1"/>
  <c r="O152"/>
  <c r="T152"/>
  <c r="AH152"/>
  <c r="AL152"/>
  <c r="AR152"/>
  <c r="AY152" s="1"/>
  <c r="AZ152" s="1"/>
  <c r="N152"/>
  <c r="S152"/>
  <c r="AG152"/>
  <c r="AK152"/>
  <c r="M152"/>
  <c r="K152" i="28" s="1"/>
  <c r="Q152" i="17"/>
  <c r="X152"/>
  <c r="AJ152"/>
  <c r="AO152"/>
  <c r="L152"/>
  <c r="P152"/>
  <c r="W152"/>
  <c r="AI152"/>
  <c r="AN152"/>
  <c r="AS152"/>
  <c r="FN180"/>
  <c r="FM180"/>
  <c r="FR180"/>
  <c r="FQ180"/>
  <c r="GB180"/>
  <c r="FU180"/>
  <c r="FX180" s="1"/>
  <c r="GA180"/>
  <c r="EL180"/>
  <c r="ET180"/>
  <c r="FF180"/>
  <c r="EK180"/>
  <c r="ES180"/>
  <c r="EW180"/>
  <c r="FE180"/>
  <c r="EJ180"/>
  <c r="EV180"/>
  <c r="FD180"/>
  <c r="EI180"/>
  <c r="EM180"/>
  <c r="EU180"/>
  <c r="FC180"/>
  <c r="FG180"/>
  <c r="DQ180"/>
  <c r="DV180"/>
  <c r="CT180"/>
  <c r="CX180"/>
  <c r="DE180"/>
  <c r="CA180"/>
  <c r="CF180"/>
  <c r="BF180"/>
  <c r="BK180"/>
  <c r="DP180"/>
  <c r="DU180"/>
  <c r="CS180"/>
  <c r="CW180"/>
  <c r="DD180"/>
  <c r="DK180" s="1"/>
  <c r="DL180" s="1"/>
  <c r="BZ180"/>
  <c r="CE180"/>
  <c r="CJ180"/>
  <c r="BE180"/>
  <c r="BJ180"/>
  <c r="DO180"/>
  <c r="DS180"/>
  <c r="DZ180"/>
  <c r="CV180"/>
  <c r="DA180"/>
  <c r="BY180"/>
  <c r="CC180"/>
  <c r="CI180"/>
  <c r="CP180" s="1"/>
  <c r="CQ180" s="1"/>
  <c r="BD180"/>
  <c r="BH180"/>
  <c r="BO180"/>
  <c r="DN180"/>
  <c r="DR180"/>
  <c r="DY180"/>
  <c r="EF180" s="1"/>
  <c r="EG180" s="1"/>
  <c r="CU180"/>
  <c r="CZ180"/>
  <c r="BX180"/>
  <c r="CB180"/>
  <c r="BC180"/>
  <c r="BG180"/>
  <c r="BN180"/>
  <c r="BU180" s="1"/>
  <c r="BV180" s="1"/>
  <c r="N180"/>
  <c r="S180"/>
  <c r="Q180" i="28" s="1"/>
  <c r="S180" s="1"/>
  <c r="AJ180" i="17"/>
  <c r="AO180"/>
  <c r="M180"/>
  <c r="Q180"/>
  <c r="X180"/>
  <c r="AI180"/>
  <c r="AN180"/>
  <c r="AS180"/>
  <c r="L180"/>
  <c r="P180"/>
  <c r="W180"/>
  <c r="AH180"/>
  <c r="AL180"/>
  <c r="AR180"/>
  <c r="O180"/>
  <c r="T180"/>
  <c r="AG180"/>
  <c r="AK180"/>
  <c r="FN192"/>
  <c r="FM192"/>
  <c r="FR192"/>
  <c r="FQ192"/>
  <c r="GB192"/>
  <c r="FU192"/>
  <c r="FX192" s="1"/>
  <c r="GA192"/>
  <c r="EK192"/>
  <c r="ET192"/>
  <c r="FF192"/>
  <c r="EJ192"/>
  <c r="ES192"/>
  <c r="EW192"/>
  <c r="FE192"/>
  <c r="EI192"/>
  <c r="EM192"/>
  <c r="EV192"/>
  <c r="FD192"/>
  <c r="EL192"/>
  <c r="EU192"/>
  <c r="FC192"/>
  <c r="FG192"/>
  <c r="DP192"/>
  <c r="DU192"/>
  <c r="CV192"/>
  <c r="DA192"/>
  <c r="BX192"/>
  <c r="CB192"/>
  <c r="CI192"/>
  <c r="CP192" s="1"/>
  <c r="CQ192" s="1"/>
  <c r="BF192"/>
  <c r="BK192"/>
  <c r="DO192"/>
  <c r="DS192"/>
  <c r="DZ192"/>
  <c r="CU192"/>
  <c r="CZ192"/>
  <c r="CA192"/>
  <c r="CF192"/>
  <c r="BE192"/>
  <c r="BJ192"/>
  <c r="DN192"/>
  <c r="DR192"/>
  <c r="DY192"/>
  <c r="EF192" s="1"/>
  <c r="EG192" s="1"/>
  <c r="CT192"/>
  <c r="CX192"/>
  <c r="DE192"/>
  <c r="BZ192"/>
  <c r="CE192"/>
  <c r="BD192"/>
  <c r="BH192"/>
  <c r="BO192"/>
  <c r="DQ192"/>
  <c r="DV192"/>
  <c r="CS192"/>
  <c r="CW192"/>
  <c r="DD192"/>
  <c r="DK192" s="1"/>
  <c r="DL192" s="1"/>
  <c r="BY192"/>
  <c r="CC192"/>
  <c r="CJ192"/>
  <c r="BC192"/>
  <c r="BG192"/>
  <c r="BN192"/>
  <c r="BU192" s="1"/>
  <c r="BV192" s="1"/>
  <c r="L192"/>
  <c r="P192"/>
  <c r="W192"/>
  <c r="AI192"/>
  <c r="AN192"/>
  <c r="AS192"/>
  <c r="O192"/>
  <c r="T192"/>
  <c r="AH192"/>
  <c r="AL192"/>
  <c r="AR192"/>
  <c r="AY192" s="1"/>
  <c r="AZ192" s="1"/>
  <c r="N192"/>
  <c r="L192" i="28" s="1"/>
  <c r="S192" i="17"/>
  <c r="Q192" i="28" s="1"/>
  <c r="S192" s="1"/>
  <c r="AG192" i="17"/>
  <c r="AK192"/>
  <c r="M192"/>
  <c r="Q192"/>
  <c r="X192"/>
  <c r="AJ192"/>
  <c r="AO192"/>
  <c r="FN196"/>
  <c r="FM196"/>
  <c r="FR196"/>
  <c r="FQ196"/>
  <c r="GB196"/>
  <c r="FU196"/>
  <c r="FX196" s="1"/>
  <c r="GA196"/>
  <c r="EI196"/>
  <c r="EM196"/>
  <c r="EV196"/>
  <c r="FD196"/>
  <c r="EL196"/>
  <c r="EU196"/>
  <c r="FC196"/>
  <c r="FG196"/>
  <c r="EK196"/>
  <c r="ET196"/>
  <c r="FF196"/>
  <c r="EJ196"/>
  <c r="ES196"/>
  <c r="EW196"/>
  <c r="FE196"/>
  <c r="DQ196"/>
  <c r="DV196"/>
  <c r="CT196"/>
  <c r="CX196"/>
  <c r="BY196"/>
  <c r="CC196"/>
  <c r="CJ196"/>
  <c r="BF196"/>
  <c r="BK196"/>
  <c r="DP196"/>
  <c r="DU196"/>
  <c r="CS196"/>
  <c r="CW196"/>
  <c r="DA196"/>
  <c r="BX196"/>
  <c r="CB196"/>
  <c r="CI196"/>
  <c r="CP196" s="1"/>
  <c r="CQ196" s="1"/>
  <c r="BE196"/>
  <c r="BJ196"/>
  <c r="DO196"/>
  <c r="DS196"/>
  <c r="DZ196"/>
  <c r="CV196"/>
  <c r="CZ196"/>
  <c r="DE196"/>
  <c r="CA196"/>
  <c r="CF196"/>
  <c r="BD196"/>
  <c r="BH196"/>
  <c r="BO196"/>
  <c r="DN196"/>
  <c r="DR196"/>
  <c r="DY196"/>
  <c r="EF196" s="1"/>
  <c r="EG196" s="1"/>
  <c r="CU196"/>
  <c r="DD196"/>
  <c r="DK196" s="1"/>
  <c r="DL196" s="1"/>
  <c r="BZ196"/>
  <c r="CE196"/>
  <c r="BC196"/>
  <c r="BG196"/>
  <c r="BN196"/>
  <c r="BU196" s="1"/>
  <c r="BV196" s="1"/>
  <c r="N196"/>
  <c r="S196"/>
  <c r="Q196" i="28" s="1"/>
  <c r="S196" s="1"/>
  <c r="AJ196" i="17"/>
  <c r="AO196"/>
  <c r="M196"/>
  <c r="Q196"/>
  <c r="X196"/>
  <c r="AI196"/>
  <c r="AN196"/>
  <c r="AS196"/>
  <c r="L196"/>
  <c r="P196"/>
  <c r="W196"/>
  <c r="AH196"/>
  <c r="AL196"/>
  <c r="AR196"/>
  <c r="AY196" s="1"/>
  <c r="AZ196" s="1"/>
  <c r="O196"/>
  <c r="T196"/>
  <c r="AG196"/>
  <c r="AK196"/>
  <c r="FM15"/>
  <c r="GA15"/>
  <c r="FR15"/>
  <c r="FQ15"/>
  <c r="FN15"/>
  <c r="GB15"/>
  <c r="EJ15"/>
  <c r="EV15"/>
  <c r="FE15"/>
  <c r="EI15"/>
  <c r="EM15"/>
  <c r="EU15"/>
  <c r="FD15"/>
  <c r="EL15"/>
  <c r="ET15"/>
  <c r="FC15"/>
  <c r="FG15"/>
  <c r="EK15"/>
  <c r="ES15"/>
  <c r="EW15"/>
  <c r="FF15"/>
  <c r="DQ15"/>
  <c r="DV15"/>
  <c r="DP15"/>
  <c r="DU15"/>
  <c r="DZ15"/>
  <c r="DO15"/>
  <c r="DS15"/>
  <c r="DY15"/>
  <c r="DN15"/>
  <c r="DR15"/>
  <c r="CU15"/>
  <c r="CZ15"/>
  <c r="DE15"/>
  <c r="BY15"/>
  <c r="CC15"/>
  <c r="BE15"/>
  <c r="BJ15"/>
  <c r="BO15"/>
  <c r="CT15"/>
  <c r="CX15"/>
  <c r="DD15"/>
  <c r="BX15"/>
  <c r="CB15"/>
  <c r="CF15"/>
  <c r="CJ15"/>
  <c r="BD15"/>
  <c r="BH15"/>
  <c r="BN15"/>
  <c r="CS15"/>
  <c r="CW15"/>
  <c r="CA15"/>
  <c r="CE15"/>
  <c r="CG15" s="1"/>
  <c r="CI15"/>
  <c r="BC15"/>
  <c r="BG15"/>
  <c r="CV15"/>
  <c r="DA15"/>
  <c r="BZ15"/>
  <c r="BF15"/>
  <c r="BK15"/>
  <c r="M15"/>
  <c r="Q15"/>
  <c r="W15"/>
  <c r="AJ15"/>
  <c r="AO15"/>
  <c r="L15"/>
  <c r="P15"/>
  <c r="AI15"/>
  <c r="AN15"/>
  <c r="AP15" s="1"/>
  <c r="AS15"/>
  <c r="O15"/>
  <c r="M15" i="28" s="1"/>
  <c r="T15" i="17"/>
  <c r="AH15"/>
  <c r="AL15"/>
  <c r="AR15"/>
  <c r="N15"/>
  <c r="L15" i="28" s="1"/>
  <c r="S15" i="17"/>
  <c r="Q15" i="28" s="1"/>
  <c r="S15" s="1"/>
  <c r="X15" i="17"/>
  <c r="AG15"/>
  <c r="AK15"/>
  <c r="FM71"/>
  <c r="FR71"/>
  <c r="FQ71"/>
  <c r="FN71"/>
  <c r="FU71"/>
  <c r="FX71" s="1"/>
  <c r="GB71"/>
  <c r="EJ71"/>
  <c r="ES71"/>
  <c r="EW71"/>
  <c r="FD71"/>
  <c r="GA71"/>
  <c r="EI71"/>
  <c r="EM71"/>
  <c r="EV71"/>
  <c r="FC71"/>
  <c r="FG71"/>
  <c r="EL71"/>
  <c r="EU71"/>
  <c r="FF71"/>
  <c r="EK71"/>
  <c r="ET71"/>
  <c r="FE71"/>
  <c r="DP71"/>
  <c r="DU71"/>
  <c r="DZ71"/>
  <c r="DO71"/>
  <c r="DS71"/>
  <c r="DY71"/>
  <c r="EF71" s="1"/>
  <c r="EG71" s="1"/>
  <c r="DN71"/>
  <c r="DR71"/>
  <c r="DQ71"/>
  <c r="DV71"/>
  <c r="CT71"/>
  <c r="CX71"/>
  <c r="DD71"/>
  <c r="DK71" s="1"/>
  <c r="DL71" s="1"/>
  <c r="BY71"/>
  <c r="CC71"/>
  <c r="BE71"/>
  <c r="BJ71"/>
  <c r="CS71"/>
  <c r="CW71"/>
  <c r="BX71"/>
  <c r="CB71"/>
  <c r="CF71"/>
  <c r="CJ71"/>
  <c r="BD71"/>
  <c r="BH71"/>
  <c r="BO71"/>
  <c r="CV71"/>
  <c r="DA71"/>
  <c r="CA71"/>
  <c r="CE71"/>
  <c r="CG71" s="1"/>
  <c r="CI71"/>
  <c r="CP71" s="1"/>
  <c r="CQ71" s="1"/>
  <c r="BC71"/>
  <c r="BG71"/>
  <c r="BN71"/>
  <c r="BU71" s="1"/>
  <c r="BV71" s="1"/>
  <c r="CU71"/>
  <c r="CZ71"/>
  <c r="DB71" s="1"/>
  <c r="DE71"/>
  <c r="BZ71"/>
  <c r="BF71"/>
  <c r="BK71"/>
  <c r="N71"/>
  <c r="S71"/>
  <c r="X71"/>
  <c r="AJ71"/>
  <c r="AO71"/>
  <c r="M71"/>
  <c r="Q71"/>
  <c r="W71"/>
  <c r="AI71"/>
  <c r="AN71"/>
  <c r="AS71"/>
  <c r="L71"/>
  <c r="P71"/>
  <c r="AH71"/>
  <c r="AL71"/>
  <c r="AR71"/>
  <c r="AY71" s="1"/>
  <c r="AZ71" s="1"/>
  <c r="O71"/>
  <c r="T71"/>
  <c r="AG71"/>
  <c r="AK71"/>
  <c r="FM83"/>
  <c r="FR83"/>
  <c r="FQ83"/>
  <c r="FN83"/>
  <c r="FU83"/>
  <c r="FX83" s="1"/>
  <c r="GB83"/>
  <c r="EJ83"/>
  <c r="ES83"/>
  <c r="EW83"/>
  <c r="FD83"/>
  <c r="GA83"/>
  <c r="EI83"/>
  <c r="EM83"/>
  <c r="EV83"/>
  <c r="FC83"/>
  <c r="FG83"/>
  <c r="EL83"/>
  <c r="EU83"/>
  <c r="FF83"/>
  <c r="EK83"/>
  <c r="ET83"/>
  <c r="FE83"/>
  <c r="DP83"/>
  <c r="DU83"/>
  <c r="DZ83"/>
  <c r="DO83"/>
  <c r="DS83"/>
  <c r="DY83"/>
  <c r="EF83" s="1"/>
  <c r="EG83" s="1"/>
  <c r="DN83"/>
  <c r="DR83"/>
  <c r="DQ83"/>
  <c r="DV83"/>
  <c r="CS83"/>
  <c r="CW83"/>
  <c r="BZ83"/>
  <c r="BF83"/>
  <c r="BK83"/>
  <c r="CV83"/>
  <c r="DA83"/>
  <c r="BY83"/>
  <c r="CC83"/>
  <c r="BE83"/>
  <c r="BJ83"/>
  <c r="CU83"/>
  <c r="CZ83"/>
  <c r="DE83"/>
  <c r="BX83"/>
  <c r="CB83"/>
  <c r="CF83"/>
  <c r="CJ83"/>
  <c r="BD83"/>
  <c r="BH83"/>
  <c r="BO83"/>
  <c r="CT83"/>
  <c r="CX83"/>
  <c r="DD83"/>
  <c r="DK83" s="1"/>
  <c r="DL83" s="1"/>
  <c r="CA83"/>
  <c r="CE83"/>
  <c r="CI83"/>
  <c r="CP83" s="1"/>
  <c r="CQ83" s="1"/>
  <c r="BC83"/>
  <c r="BG83"/>
  <c r="BN83"/>
  <c r="BU83" s="1"/>
  <c r="BV83" s="1"/>
  <c r="N83"/>
  <c r="S83"/>
  <c r="X83"/>
  <c r="AJ83"/>
  <c r="AO83"/>
  <c r="M83"/>
  <c r="Q83"/>
  <c r="W83"/>
  <c r="AI83"/>
  <c r="AN83"/>
  <c r="AS83"/>
  <c r="L83"/>
  <c r="P83"/>
  <c r="N83" i="28" s="1"/>
  <c r="AH83" i="17"/>
  <c r="AL83"/>
  <c r="AR83"/>
  <c r="AY83" s="1"/>
  <c r="AZ83" s="1"/>
  <c r="O83"/>
  <c r="M83" i="28" s="1"/>
  <c r="T83" i="17"/>
  <c r="AG83"/>
  <c r="AK83"/>
  <c r="FM87"/>
  <c r="FR87"/>
  <c r="FQ87"/>
  <c r="FN87"/>
  <c r="FU87"/>
  <c r="FX87" s="1"/>
  <c r="GB87"/>
  <c r="GA87"/>
  <c r="EJ87"/>
  <c r="ES87"/>
  <c r="EW87"/>
  <c r="FD87"/>
  <c r="DO87"/>
  <c r="DS87"/>
  <c r="DY87"/>
  <c r="EF87" s="1"/>
  <c r="EG87" s="1"/>
  <c r="EI87"/>
  <c r="EM87"/>
  <c r="EV87"/>
  <c r="FC87"/>
  <c r="FG87"/>
  <c r="DN87"/>
  <c r="DR87"/>
  <c r="EL87"/>
  <c r="EU87"/>
  <c r="FF87"/>
  <c r="DQ87"/>
  <c r="DV87"/>
  <c r="EK87"/>
  <c r="ET87"/>
  <c r="FE87"/>
  <c r="DP87"/>
  <c r="DU87"/>
  <c r="DZ87"/>
  <c r="CV87"/>
  <c r="DA87"/>
  <c r="CA87"/>
  <c r="CE87"/>
  <c r="CI87"/>
  <c r="CP87" s="1"/>
  <c r="CQ87" s="1"/>
  <c r="BE87"/>
  <c r="BJ87"/>
  <c r="CU87"/>
  <c r="CZ87"/>
  <c r="DE87"/>
  <c r="BZ87"/>
  <c r="BD87"/>
  <c r="BH87"/>
  <c r="BO87"/>
  <c r="CT87"/>
  <c r="CX87"/>
  <c r="DD87"/>
  <c r="DK87" s="1"/>
  <c r="DL87" s="1"/>
  <c r="BY87"/>
  <c r="CC87"/>
  <c r="BC87"/>
  <c r="BG87"/>
  <c r="BN87"/>
  <c r="BU87" s="1"/>
  <c r="BV87" s="1"/>
  <c r="CS87"/>
  <c r="CW87"/>
  <c r="BX87"/>
  <c r="CB87"/>
  <c r="CF87"/>
  <c r="CJ87"/>
  <c r="BF87"/>
  <c r="BK87"/>
  <c r="L87"/>
  <c r="P87"/>
  <c r="AG87"/>
  <c r="AK87"/>
  <c r="O87"/>
  <c r="T87"/>
  <c r="AJ87"/>
  <c r="AO87"/>
  <c r="N87"/>
  <c r="S87"/>
  <c r="X87"/>
  <c r="AI87"/>
  <c r="AN87"/>
  <c r="AS87"/>
  <c r="M87"/>
  <c r="K87" i="28" s="1"/>
  <c r="Q87" i="17"/>
  <c r="W87"/>
  <c r="AH87"/>
  <c r="AL87"/>
  <c r="AR87"/>
  <c r="AY87" s="1"/>
  <c r="AZ87" s="1"/>
  <c r="FM115"/>
  <c r="FR115"/>
  <c r="FQ115"/>
  <c r="FN115"/>
  <c r="FU115"/>
  <c r="FX115" s="1"/>
  <c r="GB115"/>
  <c r="GA115"/>
  <c r="EL115"/>
  <c r="EU115"/>
  <c r="FC115"/>
  <c r="FG115"/>
  <c r="DO115"/>
  <c r="DS115"/>
  <c r="DZ115"/>
  <c r="EK115"/>
  <c r="ET115"/>
  <c r="FF115"/>
  <c r="DN115"/>
  <c r="DR115"/>
  <c r="DY115"/>
  <c r="EF115" s="1"/>
  <c r="EG115" s="1"/>
  <c r="EJ115"/>
  <c r="ES115"/>
  <c r="EW115"/>
  <c r="FE115"/>
  <c r="DQ115"/>
  <c r="DV115"/>
  <c r="EI115"/>
  <c r="EM115"/>
  <c r="EV115"/>
  <c r="FD115"/>
  <c r="DP115"/>
  <c r="DU115"/>
  <c r="CU115"/>
  <c r="CZ115"/>
  <c r="DE115"/>
  <c r="BY115"/>
  <c r="CC115"/>
  <c r="CI115"/>
  <c r="CP115" s="1"/>
  <c r="CQ115" s="1"/>
  <c r="BE115"/>
  <c r="BJ115"/>
  <c r="BO115"/>
  <c r="CT115"/>
  <c r="CX115"/>
  <c r="DD115"/>
  <c r="DK115" s="1"/>
  <c r="DL115" s="1"/>
  <c r="BX115"/>
  <c r="CB115"/>
  <c r="CF115"/>
  <c r="BD115"/>
  <c r="BH115"/>
  <c r="BN115"/>
  <c r="BU115" s="1"/>
  <c r="BV115" s="1"/>
  <c r="CS115"/>
  <c r="CW115"/>
  <c r="CA115"/>
  <c r="CE115"/>
  <c r="BC115"/>
  <c r="BG115"/>
  <c r="CV115"/>
  <c r="DA115"/>
  <c r="BZ115"/>
  <c r="CJ115"/>
  <c r="BF115"/>
  <c r="BK115"/>
  <c r="M115"/>
  <c r="Q115"/>
  <c r="X115"/>
  <c r="AJ115"/>
  <c r="AN115"/>
  <c r="AR115"/>
  <c r="AY115" s="1"/>
  <c r="AZ115" s="1"/>
  <c r="L115"/>
  <c r="P115"/>
  <c r="W115"/>
  <c r="AI115"/>
  <c r="O115"/>
  <c r="T115"/>
  <c r="AH115"/>
  <c r="AL115"/>
  <c r="N115"/>
  <c r="S115"/>
  <c r="AG115"/>
  <c r="AK115"/>
  <c r="AO115"/>
  <c r="AS115"/>
  <c r="FM119"/>
  <c r="FR119"/>
  <c r="FQ119"/>
  <c r="FN119"/>
  <c r="FU119"/>
  <c r="FX119" s="1"/>
  <c r="GB119"/>
  <c r="GA119"/>
  <c r="EI119"/>
  <c r="EM119"/>
  <c r="EV119"/>
  <c r="FD119"/>
  <c r="DP119"/>
  <c r="DU119"/>
  <c r="EL119"/>
  <c r="EU119"/>
  <c r="FC119"/>
  <c r="FG119"/>
  <c r="DO119"/>
  <c r="DS119"/>
  <c r="DZ119"/>
  <c r="EK119"/>
  <c r="ET119"/>
  <c r="FF119"/>
  <c r="DN119"/>
  <c r="DR119"/>
  <c r="DY119"/>
  <c r="EF119" s="1"/>
  <c r="EG119" s="1"/>
  <c r="EJ119"/>
  <c r="ES119"/>
  <c r="EW119"/>
  <c r="FE119"/>
  <c r="DQ119"/>
  <c r="DV119"/>
  <c r="CT119"/>
  <c r="CX119"/>
  <c r="DD119"/>
  <c r="DK119" s="1"/>
  <c r="DL119" s="1"/>
  <c r="BZ119"/>
  <c r="CJ119"/>
  <c r="BE119"/>
  <c r="BJ119"/>
  <c r="BO119"/>
  <c r="CS119"/>
  <c r="CW119"/>
  <c r="BY119"/>
  <c r="CC119"/>
  <c r="CI119"/>
  <c r="CP119" s="1"/>
  <c r="CQ119" s="1"/>
  <c r="BD119"/>
  <c r="BH119"/>
  <c r="BN119"/>
  <c r="BU119" s="1"/>
  <c r="BV119" s="1"/>
  <c r="CV119"/>
  <c r="DA119"/>
  <c r="BX119"/>
  <c r="CB119"/>
  <c r="CF119"/>
  <c r="BC119"/>
  <c r="BG119"/>
  <c r="CU119"/>
  <c r="CZ119"/>
  <c r="DE119"/>
  <c r="CA119"/>
  <c r="CE119"/>
  <c r="BF119"/>
  <c r="BK119"/>
  <c r="N119"/>
  <c r="S119"/>
  <c r="AH119"/>
  <c r="AL119"/>
  <c r="M119"/>
  <c r="Q119"/>
  <c r="X119"/>
  <c r="AG119"/>
  <c r="AK119"/>
  <c r="AO119"/>
  <c r="AS119"/>
  <c r="L119"/>
  <c r="P119"/>
  <c r="N119" i="28" s="1"/>
  <c r="W119" i="17"/>
  <c r="AJ119"/>
  <c r="AN119"/>
  <c r="AR119"/>
  <c r="AY119" s="1"/>
  <c r="AZ119" s="1"/>
  <c r="O119"/>
  <c r="T119"/>
  <c r="AI119"/>
  <c r="FM131"/>
  <c r="FR131"/>
  <c r="FQ131"/>
  <c r="FN131"/>
  <c r="FU131"/>
  <c r="FX131" s="1"/>
  <c r="GB131"/>
  <c r="GA131"/>
  <c r="EJ131"/>
  <c r="ES131"/>
  <c r="EW131"/>
  <c r="FF131"/>
  <c r="DO131"/>
  <c r="DS131"/>
  <c r="DZ131"/>
  <c r="EI131"/>
  <c r="EM131"/>
  <c r="EV131"/>
  <c r="FE131"/>
  <c r="DN131"/>
  <c r="DR131"/>
  <c r="DY131"/>
  <c r="EF131" s="1"/>
  <c r="EG131" s="1"/>
  <c r="EL131"/>
  <c r="EU131"/>
  <c r="FD131"/>
  <c r="DQ131"/>
  <c r="DV131"/>
  <c r="EK131"/>
  <c r="ET131"/>
  <c r="FC131"/>
  <c r="FG131"/>
  <c r="DP131"/>
  <c r="DU131"/>
  <c r="CS131"/>
  <c r="CW131"/>
  <c r="BY131"/>
  <c r="CC131"/>
  <c r="CI131"/>
  <c r="CP131" s="1"/>
  <c r="CQ131" s="1"/>
  <c r="BE131"/>
  <c r="BJ131"/>
  <c r="BO131"/>
  <c r="CV131"/>
  <c r="DA131"/>
  <c r="BX131"/>
  <c r="CB131"/>
  <c r="CF131"/>
  <c r="BD131"/>
  <c r="BH131"/>
  <c r="BN131"/>
  <c r="BU131" s="1"/>
  <c r="BV131" s="1"/>
  <c r="CU131"/>
  <c r="CZ131"/>
  <c r="DB131" s="1"/>
  <c r="DE131"/>
  <c r="CA131"/>
  <c r="CE131"/>
  <c r="BC131"/>
  <c r="BG131"/>
  <c r="CT131"/>
  <c r="CX131"/>
  <c r="DD131"/>
  <c r="DK131" s="1"/>
  <c r="DL131" s="1"/>
  <c r="BZ131"/>
  <c r="CJ131"/>
  <c r="BF131"/>
  <c r="BK131"/>
  <c r="M131"/>
  <c r="Q131"/>
  <c r="X131"/>
  <c r="AJ131"/>
  <c r="AN131"/>
  <c r="AR131"/>
  <c r="AY131" s="1"/>
  <c r="AZ131" s="1"/>
  <c r="L131"/>
  <c r="P131"/>
  <c r="W131"/>
  <c r="AI131"/>
  <c r="O131"/>
  <c r="M131" i="28" s="1"/>
  <c r="T131" i="17"/>
  <c r="AH131"/>
  <c r="AL131"/>
  <c r="N131"/>
  <c r="S131"/>
  <c r="AG131"/>
  <c r="AK131"/>
  <c r="AO131"/>
  <c r="AS131"/>
  <c r="FM135"/>
  <c r="FR135"/>
  <c r="FQ135"/>
  <c r="FN135"/>
  <c r="FU135"/>
  <c r="FX135" s="1"/>
  <c r="GB135"/>
  <c r="GA135"/>
  <c r="EJ135"/>
  <c r="ES135"/>
  <c r="EW135"/>
  <c r="FE135"/>
  <c r="DP135"/>
  <c r="DU135"/>
  <c r="EI135"/>
  <c r="EM135"/>
  <c r="EV135"/>
  <c r="FD135"/>
  <c r="DO135"/>
  <c r="DS135"/>
  <c r="DZ135"/>
  <c r="EL135"/>
  <c r="EU135"/>
  <c r="FC135"/>
  <c r="FG135"/>
  <c r="DN135"/>
  <c r="DR135"/>
  <c r="DY135"/>
  <c r="EF135" s="1"/>
  <c r="EG135" s="1"/>
  <c r="EK135"/>
  <c r="ET135"/>
  <c r="FF135"/>
  <c r="DQ135"/>
  <c r="DV135"/>
  <c r="CT135"/>
  <c r="CX135"/>
  <c r="DD135"/>
  <c r="DK135" s="1"/>
  <c r="DL135" s="1"/>
  <c r="BZ135"/>
  <c r="CJ135"/>
  <c r="BE135"/>
  <c r="BJ135"/>
  <c r="BO135"/>
  <c r="CS135"/>
  <c r="CW135"/>
  <c r="BY135"/>
  <c r="CC135"/>
  <c r="CI135"/>
  <c r="CP135" s="1"/>
  <c r="CQ135" s="1"/>
  <c r="BD135"/>
  <c r="BH135"/>
  <c r="BN135"/>
  <c r="BU135" s="1"/>
  <c r="BV135" s="1"/>
  <c r="CV135"/>
  <c r="DA135"/>
  <c r="BX135"/>
  <c r="CB135"/>
  <c r="CF135"/>
  <c r="BC135"/>
  <c r="BG135"/>
  <c r="CU135"/>
  <c r="CZ135"/>
  <c r="DE135"/>
  <c r="CA135"/>
  <c r="CE135"/>
  <c r="BF135"/>
  <c r="BK135"/>
  <c r="N135"/>
  <c r="S135"/>
  <c r="AI135"/>
  <c r="M135"/>
  <c r="Q135"/>
  <c r="X135"/>
  <c r="AH135"/>
  <c r="AL135"/>
  <c r="L135"/>
  <c r="P135"/>
  <c r="W135"/>
  <c r="AG135"/>
  <c r="AK135"/>
  <c r="AO135"/>
  <c r="AS135"/>
  <c r="O135"/>
  <c r="M135" i="28" s="1"/>
  <c r="T135" i="17"/>
  <c r="AJ135"/>
  <c r="AN135"/>
  <c r="AR135"/>
  <c r="AY135" s="1"/>
  <c r="AZ135" s="1"/>
  <c r="FN139"/>
  <c r="FM139"/>
  <c r="FR139"/>
  <c r="FQ139"/>
  <c r="FU139"/>
  <c r="FX139" s="1"/>
  <c r="GB139"/>
  <c r="GA139"/>
  <c r="EK139"/>
  <c r="ET139"/>
  <c r="FF139"/>
  <c r="DQ139"/>
  <c r="DV139"/>
  <c r="EJ139"/>
  <c r="ES139"/>
  <c r="EW139"/>
  <c r="FE139"/>
  <c r="DP139"/>
  <c r="DU139"/>
  <c r="EI139"/>
  <c r="EM139"/>
  <c r="EV139"/>
  <c r="FD139"/>
  <c r="DO139"/>
  <c r="DS139"/>
  <c r="DZ139"/>
  <c r="EL139"/>
  <c r="EU139"/>
  <c r="FC139"/>
  <c r="FG139"/>
  <c r="DN139"/>
  <c r="DR139"/>
  <c r="DY139"/>
  <c r="EF139" s="1"/>
  <c r="EG139" s="1"/>
  <c r="CU139"/>
  <c r="CZ139"/>
  <c r="DE139"/>
  <c r="CA139"/>
  <c r="CE139"/>
  <c r="BE139"/>
  <c r="BJ139"/>
  <c r="BO139"/>
  <c r="CT139"/>
  <c r="CX139"/>
  <c r="DD139"/>
  <c r="DK139" s="1"/>
  <c r="DL139" s="1"/>
  <c r="BZ139"/>
  <c r="CJ139"/>
  <c r="BD139"/>
  <c r="BH139"/>
  <c r="BN139"/>
  <c r="BU139" s="1"/>
  <c r="BV139" s="1"/>
  <c r="CS139"/>
  <c r="CW139"/>
  <c r="BY139"/>
  <c r="CC139"/>
  <c r="CI139"/>
  <c r="CP139" s="1"/>
  <c r="CQ139" s="1"/>
  <c r="BC139"/>
  <c r="BG139"/>
  <c r="CV139"/>
  <c r="DA139"/>
  <c r="BX139"/>
  <c r="CB139"/>
  <c r="CF139"/>
  <c r="BF139"/>
  <c r="BK139"/>
  <c r="O139"/>
  <c r="T139"/>
  <c r="AH139"/>
  <c r="AL139"/>
  <c r="N139"/>
  <c r="L139" i="28" s="1"/>
  <c r="S139" i="17"/>
  <c r="AG139"/>
  <c r="AK139"/>
  <c r="AO139"/>
  <c r="AS139"/>
  <c r="M139"/>
  <c r="K139" i="28" s="1"/>
  <c r="Q139" i="17"/>
  <c r="O139" i="28" s="1"/>
  <c r="X139" i="17"/>
  <c r="AJ139"/>
  <c r="AN139"/>
  <c r="AR139"/>
  <c r="AY139" s="1"/>
  <c r="AZ139" s="1"/>
  <c r="L139"/>
  <c r="P139"/>
  <c r="N139" i="28" s="1"/>
  <c r="W139" i="17"/>
  <c r="AI139"/>
  <c r="FN151"/>
  <c r="FM151"/>
  <c r="FR151"/>
  <c r="FQ151"/>
  <c r="FU151"/>
  <c r="FX151" s="1"/>
  <c r="GB151"/>
  <c r="GA151"/>
  <c r="EK151"/>
  <c r="ET151"/>
  <c r="FC151"/>
  <c r="FG151"/>
  <c r="DQ151"/>
  <c r="DV151"/>
  <c r="EJ151"/>
  <c r="ES151"/>
  <c r="EW151"/>
  <c r="FF151"/>
  <c r="DP151"/>
  <c r="DU151"/>
  <c r="EI151"/>
  <c r="EM151"/>
  <c r="EV151"/>
  <c r="FE151"/>
  <c r="DO151"/>
  <c r="DS151"/>
  <c r="DZ151"/>
  <c r="EL151"/>
  <c r="EU151"/>
  <c r="FD151"/>
  <c r="DN151"/>
  <c r="DR151"/>
  <c r="DY151"/>
  <c r="EF151" s="1"/>
  <c r="EG151" s="1"/>
  <c r="CS151"/>
  <c r="CW151"/>
  <c r="BY151"/>
  <c r="CC151"/>
  <c r="BE151"/>
  <c r="BJ151"/>
  <c r="BO151"/>
  <c r="CV151"/>
  <c r="DA151"/>
  <c r="BX151"/>
  <c r="CB151"/>
  <c r="CF151"/>
  <c r="BD151"/>
  <c r="BH151"/>
  <c r="BN151"/>
  <c r="BU151" s="1"/>
  <c r="BV151" s="1"/>
  <c r="CU151"/>
  <c r="CZ151"/>
  <c r="DB151" s="1"/>
  <c r="DE151"/>
  <c r="CA151"/>
  <c r="CE151"/>
  <c r="CG151" s="1"/>
  <c r="CJ151"/>
  <c r="BC151"/>
  <c r="BG151"/>
  <c r="CT151"/>
  <c r="CX151"/>
  <c r="DD151"/>
  <c r="DK151" s="1"/>
  <c r="DL151" s="1"/>
  <c r="BZ151"/>
  <c r="CI151"/>
  <c r="CP151" s="1"/>
  <c r="CQ151" s="1"/>
  <c r="BF151"/>
  <c r="BK151"/>
  <c r="O151"/>
  <c r="T151"/>
  <c r="AI151"/>
  <c r="N151"/>
  <c r="S151"/>
  <c r="AH151"/>
  <c r="AL151"/>
  <c r="M151"/>
  <c r="K151" i="28" s="1"/>
  <c r="Q151" i="17"/>
  <c r="X151"/>
  <c r="AG151"/>
  <c r="AK151"/>
  <c r="AO151"/>
  <c r="AS151"/>
  <c r="L151"/>
  <c r="P151"/>
  <c r="N151" i="28" s="1"/>
  <c r="W151" i="17"/>
  <c r="AJ151"/>
  <c r="AN151"/>
  <c r="AR151"/>
  <c r="AY151" s="1"/>
  <c r="AZ151" s="1"/>
  <c r="FN159"/>
  <c r="FM159"/>
  <c r="FR159"/>
  <c r="FQ159"/>
  <c r="FU159"/>
  <c r="FX159" s="1"/>
  <c r="GB159"/>
  <c r="GA159"/>
  <c r="EI159"/>
  <c r="EM159"/>
  <c r="EV159"/>
  <c r="FE159"/>
  <c r="DQ159"/>
  <c r="DV159"/>
  <c r="EL159"/>
  <c r="EU159"/>
  <c r="FD159"/>
  <c r="DP159"/>
  <c r="DU159"/>
  <c r="EK159"/>
  <c r="ET159"/>
  <c r="FC159"/>
  <c r="FG159"/>
  <c r="DO159"/>
  <c r="DS159"/>
  <c r="DZ159"/>
  <c r="EJ159"/>
  <c r="ES159"/>
  <c r="EW159"/>
  <c r="FF159"/>
  <c r="DN159"/>
  <c r="DR159"/>
  <c r="DY159"/>
  <c r="EF159" s="1"/>
  <c r="EG159" s="1"/>
  <c r="CV159"/>
  <c r="DA159"/>
  <c r="BX159"/>
  <c r="CB159"/>
  <c r="CF159"/>
  <c r="CJ159"/>
  <c r="BE159"/>
  <c r="BJ159"/>
  <c r="BO159"/>
  <c r="CU159"/>
  <c r="CZ159"/>
  <c r="DE159"/>
  <c r="CA159"/>
  <c r="CE159"/>
  <c r="CI159"/>
  <c r="CP159" s="1"/>
  <c r="CQ159" s="1"/>
  <c r="BD159"/>
  <c r="BH159"/>
  <c r="BN159"/>
  <c r="BU159" s="1"/>
  <c r="BV159" s="1"/>
  <c r="CT159"/>
  <c r="CX159"/>
  <c r="DD159"/>
  <c r="DK159" s="1"/>
  <c r="DL159" s="1"/>
  <c r="BZ159"/>
  <c r="BC159"/>
  <c r="BG159"/>
  <c r="CS159"/>
  <c r="CW159"/>
  <c r="BY159"/>
  <c r="CC159"/>
  <c r="BF159"/>
  <c r="BK159"/>
  <c r="L159"/>
  <c r="P159"/>
  <c r="W159"/>
  <c r="AG159"/>
  <c r="AK159"/>
  <c r="AO159"/>
  <c r="AS159"/>
  <c r="O159"/>
  <c r="T159"/>
  <c r="AJ159"/>
  <c r="AN159"/>
  <c r="AR159"/>
  <c r="AY159" s="1"/>
  <c r="AZ159" s="1"/>
  <c r="N159"/>
  <c r="S159"/>
  <c r="AI159"/>
  <c r="M159"/>
  <c r="Q159"/>
  <c r="O159" i="28" s="1"/>
  <c r="X159" i="17"/>
  <c r="AH159"/>
  <c r="AL159"/>
  <c r="FM10"/>
  <c r="FR10"/>
  <c r="FQ10"/>
  <c r="GB10"/>
  <c r="FN10"/>
  <c r="GA10"/>
  <c r="EL10"/>
  <c r="EU10"/>
  <c r="FC10"/>
  <c r="FG10"/>
  <c r="EK10"/>
  <c r="ET10"/>
  <c r="FF10"/>
  <c r="EJ10"/>
  <c r="ES10"/>
  <c r="EW10"/>
  <c r="FE10"/>
  <c r="EI10"/>
  <c r="EM10"/>
  <c r="EV10"/>
  <c r="FD10"/>
  <c r="DN10"/>
  <c r="DR10"/>
  <c r="DV10"/>
  <c r="DQ10"/>
  <c r="DU10"/>
  <c r="DP10"/>
  <c r="DZ10"/>
  <c r="DO10"/>
  <c r="DS10"/>
  <c r="DY10"/>
  <c r="CV10"/>
  <c r="CZ10"/>
  <c r="BY10"/>
  <c r="CC10"/>
  <c r="CJ10"/>
  <c r="BE10"/>
  <c r="BO10"/>
  <c r="CU10"/>
  <c r="DE10"/>
  <c r="BX10"/>
  <c r="CB10"/>
  <c r="CI10"/>
  <c r="BD10"/>
  <c r="BH10"/>
  <c r="BN10"/>
  <c r="CT10"/>
  <c r="CX10"/>
  <c r="DD10"/>
  <c r="CA10"/>
  <c r="CF10"/>
  <c r="BC10"/>
  <c r="BG10"/>
  <c r="BK10"/>
  <c r="CS10"/>
  <c r="CW10"/>
  <c r="DA10"/>
  <c r="BZ10"/>
  <c r="CE10"/>
  <c r="CG10" s="1"/>
  <c r="BF10"/>
  <c r="BJ10"/>
  <c r="M10"/>
  <c r="Q10"/>
  <c r="W10"/>
  <c r="AJ10"/>
  <c r="AN10"/>
  <c r="L10"/>
  <c r="P10"/>
  <c r="T10"/>
  <c r="AI10"/>
  <c r="AS10"/>
  <c r="O10"/>
  <c r="S10"/>
  <c r="AH10"/>
  <c r="AL10"/>
  <c r="AR10"/>
  <c r="N10"/>
  <c r="X10"/>
  <c r="AG10"/>
  <c r="AK10"/>
  <c r="AO10"/>
  <c r="FM26"/>
  <c r="GA26"/>
  <c r="FR26"/>
  <c r="FQ26"/>
  <c r="FU26"/>
  <c r="FX26" s="1"/>
  <c r="FN26"/>
  <c r="GB26"/>
  <c r="EL26"/>
  <c r="EU26"/>
  <c r="FC26"/>
  <c r="FG26"/>
  <c r="EK26"/>
  <c r="ET26"/>
  <c r="FF26"/>
  <c r="EJ26"/>
  <c r="ES26"/>
  <c r="EW26"/>
  <c r="FE26"/>
  <c r="EI26"/>
  <c r="EM26"/>
  <c r="EV26"/>
  <c r="FD26"/>
  <c r="DP26"/>
  <c r="DZ26"/>
  <c r="DO26"/>
  <c r="DS26"/>
  <c r="DY26"/>
  <c r="EF26" s="1"/>
  <c r="EG26" s="1"/>
  <c r="DN26"/>
  <c r="DR26"/>
  <c r="DV26"/>
  <c r="DQ26"/>
  <c r="DU26"/>
  <c r="CT26"/>
  <c r="CX26"/>
  <c r="DD26"/>
  <c r="DK26" s="1"/>
  <c r="DL26" s="1"/>
  <c r="BX26"/>
  <c r="CB26"/>
  <c r="CI26"/>
  <c r="CP26" s="1"/>
  <c r="CQ26" s="1"/>
  <c r="BF26"/>
  <c r="BJ26"/>
  <c r="CS26"/>
  <c r="CW26"/>
  <c r="DA26"/>
  <c r="CA26"/>
  <c r="CF26"/>
  <c r="BE26"/>
  <c r="BO26"/>
  <c r="CV26"/>
  <c r="CZ26"/>
  <c r="BZ26"/>
  <c r="CE26"/>
  <c r="BD26"/>
  <c r="BH26"/>
  <c r="BN26"/>
  <c r="BU26" s="1"/>
  <c r="BV26" s="1"/>
  <c r="CU26"/>
  <c r="DE26"/>
  <c r="BY26"/>
  <c r="CC26"/>
  <c r="CJ26"/>
  <c r="BC26"/>
  <c r="BG26"/>
  <c r="BK26"/>
  <c r="L26"/>
  <c r="P26"/>
  <c r="T26"/>
  <c r="AI26"/>
  <c r="AS26"/>
  <c r="O26"/>
  <c r="S26"/>
  <c r="AH26"/>
  <c r="AL26"/>
  <c r="AR26"/>
  <c r="AY26" s="1"/>
  <c r="AZ26" s="1"/>
  <c r="N26"/>
  <c r="X26"/>
  <c r="AG26"/>
  <c r="AK26"/>
  <c r="AO26"/>
  <c r="M26"/>
  <c r="Q26"/>
  <c r="W26"/>
  <c r="AJ26"/>
  <c r="AN26"/>
  <c r="FM38"/>
  <c r="FR38"/>
  <c r="FU38"/>
  <c r="FX38" s="1"/>
  <c r="GB38"/>
  <c r="AB35" i="24" s="1"/>
  <c r="FQ38" i="17"/>
  <c r="GA38"/>
  <c r="FN38"/>
  <c r="EJ38"/>
  <c r="ES38"/>
  <c r="EW38"/>
  <c r="FE38"/>
  <c r="EI38"/>
  <c r="EM38"/>
  <c r="EV38"/>
  <c r="FD38"/>
  <c r="EL38"/>
  <c r="EU38"/>
  <c r="FC38"/>
  <c r="FG38"/>
  <c r="EK38"/>
  <c r="ET38"/>
  <c r="FF38"/>
  <c r="DP38"/>
  <c r="DZ38"/>
  <c r="DO38"/>
  <c r="DS38"/>
  <c r="DY38"/>
  <c r="EF38" s="1"/>
  <c r="EG38" s="1"/>
  <c r="DN38"/>
  <c r="DR38"/>
  <c r="DV38"/>
  <c r="DQ38"/>
  <c r="DU38"/>
  <c r="CT38"/>
  <c r="CX38"/>
  <c r="DD38"/>
  <c r="DK38" s="1"/>
  <c r="DL38" s="1"/>
  <c r="BZ38"/>
  <c r="CE38"/>
  <c r="BF38"/>
  <c r="BK38"/>
  <c r="CS38"/>
  <c r="CW38"/>
  <c r="DA38"/>
  <c r="BY38"/>
  <c r="CC38"/>
  <c r="CJ38"/>
  <c r="BE38"/>
  <c r="BJ38"/>
  <c r="BL38" s="1"/>
  <c r="BO38"/>
  <c r="CV38"/>
  <c r="CZ38"/>
  <c r="DB38" s="1"/>
  <c r="BX38"/>
  <c r="CB38"/>
  <c r="CI38"/>
  <c r="CP38" s="1"/>
  <c r="CQ38" s="1"/>
  <c r="BD38"/>
  <c r="BH38"/>
  <c r="BN38"/>
  <c r="BU38" s="1"/>
  <c r="BV38" s="1"/>
  <c r="CU38"/>
  <c r="DE38"/>
  <c r="CA38"/>
  <c r="CF38"/>
  <c r="BC38"/>
  <c r="BG38"/>
  <c r="L38"/>
  <c r="P38"/>
  <c r="T38"/>
  <c r="AI38"/>
  <c r="AS38"/>
  <c r="O38"/>
  <c r="S38"/>
  <c r="AH38"/>
  <c r="AL38"/>
  <c r="AR38"/>
  <c r="AY38" s="1"/>
  <c r="AZ38" s="1"/>
  <c r="N38"/>
  <c r="X38"/>
  <c r="AG38"/>
  <c r="AK38"/>
  <c r="AO38"/>
  <c r="M38"/>
  <c r="Q38"/>
  <c r="W38"/>
  <c r="AJ38"/>
  <c r="AN38"/>
  <c r="FM54"/>
  <c r="FR54"/>
  <c r="FU54"/>
  <c r="FX54" s="1"/>
  <c r="FQ54"/>
  <c r="FN54"/>
  <c r="EJ54"/>
  <c r="ES54"/>
  <c r="EW54"/>
  <c r="FF54"/>
  <c r="GB54"/>
  <c r="AB51" i="24" s="1"/>
  <c r="EI54" i="17"/>
  <c r="EM54"/>
  <c r="EV54"/>
  <c r="FE54"/>
  <c r="GA54"/>
  <c r="EL54"/>
  <c r="EU54"/>
  <c r="FD54"/>
  <c r="EK54"/>
  <c r="ET54"/>
  <c r="FC54"/>
  <c r="FG54"/>
  <c r="DP54"/>
  <c r="DZ54"/>
  <c r="DO54"/>
  <c r="DS54"/>
  <c r="DY54"/>
  <c r="EF54" s="1"/>
  <c r="EG54" s="1"/>
  <c r="DN54"/>
  <c r="DR54"/>
  <c r="DV54"/>
  <c r="DQ54"/>
  <c r="DU54"/>
  <c r="CT54"/>
  <c r="CX54"/>
  <c r="DD54"/>
  <c r="DK54" s="1"/>
  <c r="DL54" s="1"/>
  <c r="BZ54"/>
  <c r="CE54"/>
  <c r="BF54"/>
  <c r="BK54"/>
  <c r="CS54"/>
  <c r="CW54"/>
  <c r="DA54"/>
  <c r="BY54"/>
  <c r="CC54"/>
  <c r="CJ54"/>
  <c r="BE54"/>
  <c r="BJ54"/>
  <c r="BL54" s="1"/>
  <c r="BO54"/>
  <c r="CV54"/>
  <c r="CZ54"/>
  <c r="BX54"/>
  <c r="CB54"/>
  <c r="CI54"/>
  <c r="CP54" s="1"/>
  <c r="CQ54" s="1"/>
  <c r="BD54"/>
  <c r="BH54"/>
  <c r="BN54"/>
  <c r="BU54" s="1"/>
  <c r="BV54" s="1"/>
  <c r="CU54"/>
  <c r="DE54"/>
  <c r="CA54"/>
  <c r="CF54"/>
  <c r="BC54"/>
  <c r="BG54"/>
  <c r="L54"/>
  <c r="P54"/>
  <c r="T54"/>
  <c r="AI54"/>
  <c r="AS54"/>
  <c r="O54"/>
  <c r="S54"/>
  <c r="AH54"/>
  <c r="AL54"/>
  <c r="AR54"/>
  <c r="AY54" s="1"/>
  <c r="AZ54" s="1"/>
  <c r="N54"/>
  <c r="X54"/>
  <c r="AG54"/>
  <c r="AK54"/>
  <c r="AO54"/>
  <c r="M54"/>
  <c r="Q54"/>
  <c r="W54"/>
  <c r="AJ54"/>
  <c r="AN54"/>
  <c r="FM58"/>
  <c r="FR58"/>
  <c r="FQ58"/>
  <c r="FN58"/>
  <c r="EK58"/>
  <c r="ET58"/>
  <c r="FC58"/>
  <c r="FG58"/>
  <c r="FU58"/>
  <c r="FX58" s="1"/>
  <c r="GB58"/>
  <c r="EJ58"/>
  <c r="ES58"/>
  <c r="EW58"/>
  <c r="FF58"/>
  <c r="GA58"/>
  <c r="EI58"/>
  <c r="EM58"/>
  <c r="EV58"/>
  <c r="FE58"/>
  <c r="EL58"/>
  <c r="EU58"/>
  <c r="FD58"/>
  <c r="DQ58"/>
  <c r="DU58"/>
  <c r="DP58"/>
  <c r="DZ58"/>
  <c r="DO58"/>
  <c r="DS58"/>
  <c r="DY58"/>
  <c r="EF58" s="1"/>
  <c r="EG58" s="1"/>
  <c r="DN58"/>
  <c r="DR58"/>
  <c r="DV58"/>
  <c r="CU58"/>
  <c r="DE58"/>
  <c r="CA58"/>
  <c r="CF58"/>
  <c r="BE58"/>
  <c r="BJ58"/>
  <c r="BO58"/>
  <c r="CT58"/>
  <c r="CX58"/>
  <c r="DD58"/>
  <c r="DK58" s="1"/>
  <c r="DL58" s="1"/>
  <c r="BZ58"/>
  <c r="CE58"/>
  <c r="BD58"/>
  <c r="BH58"/>
  <c r="BN58"/>
  <c r="BU58" s="1"/>
  <c r="BV58" s="1"/>
  <c r="CS58"/>
  <c r="CW58"/>
  <c r="DA58"/>
  <c r="BY58"/>
  <c r="CC58"/>
  <c r="CJ58"/>
  <c r="BC58"/>
  <c r="BG58"/>
  <c r="CV58"/>
  <c r="CZ58"/>
  <c r="BX58"/>
  <c r="CB58"/>
  <c r="CI58"/>
  <c r="CP58" s="1"/>
  <c r="CQ58" s="1"/>
  <c r="BF58"/>
  <c r="BK58"/>
  <c r="M58"/>
  <c r="Q58"/>
  <c r="W58"/>
  <c r="AJ58"/>
  <c r="AN58"/>
  <c r="L58"/>
  <c r="P58"/>
  <c r="T58"/>
  <c r="AI58"/>
  <c r="AS58"/>
  <c r="O58"/>
  <c r="S58"/>
  <c r="AH58"/>
  <c r="AL58"/>
  <c r="AR58"/>
  <c r="AY58" s="1"/>
  <c r="AZ58" s="1"/>
  <c r="N58"/>
  <c r="X58"/>
  <c r="AG58"/>
  <c r="AK58"/>
  <c r="AO58"/>
  <c r="FM78"/>
  <c r="FR78"/>
  <c r="FQ78"/>
  <c r="FN78"/>
  <c r="EI78"/>
  <c r="EM78"/>
  <c r="ET78"/>
  <c r="FC78"/>
  <c r="FG78"/>
  <c r="FU78"/>
  <c r="FX78" s="1"/>
  <c r="GB78"/>
  <c r="EL78"/>
  <c r="ES78"/>
  <c r="EW78"/>
  <c r="FF78"/>
  <c r="GA78"/>
  <c r="EK78"/>
  <c r="EV78"/>
  <c r="FE78"/>
  <c r="EJ78"/>
  <c r="EU78"/>
  <c r="FD78"/>
  <c r="DP78"/>
  <c r="DZ78"/>
  <c r="DO78"/>
  <c r="DS78"/>
  <c r="DY78"/>
  <c r="EF78" s="1"/>
  <c r="EG78" s="1"/>
  <c r="DN78"/>
  <c r="DR78"/>
  <c r="DV78"/>
  <c r="DQ78"/>
  <c r="DU78"/>
  <c r="CT78"/>
  <c r="CX78"/>
  <c r="DD78"/>
  <c r="DK78" s="1"/>
  <c r="DL78" s="1"/>
  <c r="BZ78"/>
  <c r="CE78"/>
  <c r="BC78"/>
  <c r="BG78"/>
  <c r="CS78"/>
  <c r="CW78"/>
  <c r="DA78"/>
  <c r="BY78"/>
  <c r="CC78"/>
  <c r="CJ78"/>
  <c r="BF78"/>
  <c r="BK78"/>
  <c r="CV78"/>
  <c r="CZ78"/>
  <c r="BX78"/>
  <c r="CB78"/>
  <c r="CI78"/>
  <c r="CP78" s="1"/>
  <c r="CQ78" s="1"/>
  <c r="BE78"/>
  <c r="BJ78"/>
  <c r="BO78"/>
  <c r="CU78"/>
  <c r="DE78"/>
  <c r="CA78"/>
  <c r="CF78"/>
  <c r="BD78"/>
  <c r="BH78"/>
  <c r="BN78"/>
  <c r="BU78" s="1"/>
  <c r="BV78" s="1"/>
  <c r="L78"/>
  <c r="P78"/>
  <c r="T78"/>
  <c r="AH78"/>
  <c r="AL78"/>
  <c r="O78"/>
  <c r="S78"/>
  <c r="X78"/>
  <c r="AG78"/>
  <c r="AK78"/>
  <c r="AO78"/>
  <c r="N78"/>
  <c r="W78"/>
  <c r="AJ78"/>
  <c r="AN78"/>
  <c r="AS78"/>
  <c r="M78"/>
  <c r="Q78"/>
  <c r="O78" i="28" s="1"/>
  <c r="AI78" i="17"/>
  <c r="AR78"/>
  <c r="AY78" s="1"/>
  <c r="AZ78" s="1"/>
  <c r="FM102"/>
  <c r="FR102"/>
  <c r="FQ102"/>
  <c r="FN102"/>
  <c r="FU102"/>
  <c r="FX102" s="1"/>
  <c r="GB102"/>
  <c r="GA102"/>
  <c r="EI102"/>
  <c r="EM102"/>
  <c r="ET102"/>
  <c r="FC102"/>
  <c r="FG102"/>
  <c r="DN102"/>
  <c r="DR102"/>
  <c r="DY102"/>
  <c r="EF102" s="1"/>
  <c r="EG102" s="1"/>
  <c r="EL102"/>
  <c r="ES102"/>
  <c r="EW102"/>
  <c r="FF102"/>
  <c r="DQ102"/>
  <c r="DV102"/>
  <c r="EK102"/>
  <c r="EV102"/>
  <c r="FE102"/>
  <c r="DP102"/>
  <c r="DU102"/>
  <c r="EJ102"/>
  <c r="EU102"/>
  <c r="FD102"/>
  <c r="DO102"/>
  <c r="DS102"/>
  <c r="DZ102"/>
  <c r="CU102"/>
  <c r="CZ102"/>
  <c r="BZ102"/>
  <c r="CJ102"/>
  <c r="BD102"/>
  <c r="BH102"/>
  <c r="BN102"/>
  <c r="BU102" s="1"/>
  <c r="BV102" s="1"/>
  <c r="CT102"/>
  <c r="CX102"/>
  <c r="DE102"/>
  <c r="BY102"/>
  <c r="CC102"/>
  <c r="CI102"/>
  <c r="CP102" s="1"/>
  <c r="CQ102" s="1"/>
  <c r="BC102"/>
  <c r="BG102"/>
  <c r="CS102"/>
  <c r="CW102"/>
  <c r="DD102"/>
  <c r="DK102" s="1"/>
  <c r="DL102" s="1"/>
  <c r="BX102"/>
  <c r="CB102"/>
  <c r="CF102"/>
  <c r="BF102"/>
  <c r="BK102"/>
  <c r="CV102"/>
  <c r="DA102"/>
  <c r="CA102"/>
  <c r="CE102"/>
  <c r="BE102"/>
  <c r="BJ102"/>
  <c r="BO102"/>
  <c r="N102"/>
  <c r="S102"/>
  <c r="AJ102"/>
  <c r="AN102"/>
  <c r="M102"/>
  <c r="Q102"/>
  <c r="X102"/>
  <c r="AI102"/>
  <c r="AS102"/>
  <c r="L102"/>
  <c r="P102"/>
  <c r="W102"/>
  <c r="AH102"/>
  <c r="AL102"/>
  <c r="AR102"/>
  <c r="AY102" s="1"/>
  <c r="AZ102" s="1"/>
  <c r="O102"/>
  <c r="M102" i="28" s="1"/>
  <c r="T102" i="17"/>
  <c r="AG102"/>
  <c r="AK102"/>
  <c r="AO102"/>
  <c r="AP102" s="1"/>
  <c r="FM106"/>
  <c r="FR106"/>
  <c r="FQ106"/>
  <c r="FN106"/>
  <c r="FU106"/>
  <c r="FX106" s="1"/>
  <c r="GB106"/>
  <c r="AB103" i="24" s="1"/>
  <c r="GA106" i="17"/>
  <c r="EJ106"/>
  <c r="EU106"/>
  <c r="FD106"/>
  <c r="DP106"/>
  <c r="DU106"/>
  <c r="EI106"/>
  <c r="EM106"/>
  <c r="ET106"/>
  <c r="FC106"/>
  <c r="FG106"/>
  <c r="DO106"/>
  <c r="DS106"/>
  <c r="DZ106"/>
  <c r="EL106"/>
  <c r="ES106"/>
  <c r="EW106"/>
  <c r="FF106"/>
  <c r="DN106"/>
  <c r="DR106"/>
  <c r="DY106"/>
  <c r="EF106" s="1"/>
  <c r="EG106" s="1"/>
  <c r="EK106"/>
  <c r="EV106"/>
  <c r="FE106"/>
  <c r="DQ106"/>
  <c r="DV106"/>
  <c r="CU106"/>
  <c r="DD106"/>
  <c r="DK106" s="1"/>
  <c r="DL106" s="1"/>
  <c r="BY106"/>
  <c r="CC106"/>
  <c r="CI106"/>
  <c r="CP106" s="1"/>
  <c r="CQ106" s="1"/>
  <c r="BC106"/>
  <c r="BG106"/>
  <c r="CT106"/>
  <c r="CX106"/>
  <c r="BX106"/>
  <c r="CB106"/>
  <c r="CF106"/>
  <c r="BF106"/>
  <c r="BK106"/>
  <c r="CS106"/>
  <c r="CW106"/>
  <c r="DA106"/>
  <c r="CA106"/>
  <c r="CE106"/>
  <c r="BE106"/>
  <c r="BJ106"/>
  <c r="BO106"/>
  <c r="CV106"/>
  <c r="CZ106"/>
  <c r="DE106"/>
  <c r="BZ106"/>
  <c r="CJ106"/>
  <c r="BD106"/>
  <c r="BH106"/>
  <c r="BN106"/>
  <c r="BU106" s="1"/>
  <c r="BV106" s="1"/>
  <c r="L106"/>
  <c r="P106"/>
  <c r="W106"/>
  <c r="AH106"/>
  <c r="AL106"/>
  <c r="AR106"/>
  <c r="AY106" s="1"/>
  <c r="AZ106" s="1"/>
  <c r="O106"/>
  <c r="T106"/>
  <c r="AG106"/>
  <c r="AK106"/>
  <c r="AO106"/>
  <c r="N106"/>
  <c r="S106"/>
  <c r="AJ106"/>
  <c r="AN106"/>
  <c r="M106"/>
  <c r="K106" i="28" s="1"/>
  <c r="Q106" i="17"/>
  <c r="O106" i="28" s="1"/>
  <c r="X106" i="17"/>
  <c r="AI106"/>
  <c r="AS106"/>
  <c r="FM130"/>
  <c r="FR130"/>
  <c r="FQ130"/>
  <c r="FN130"/>
  <c r="FU130"/>
  <c r="FX130" s="1"/>
  <c r="GB130"/>
  <c r="GA130"/>
  <c r="EL130"/>
  <c r="ET130"/>
  <c r="FC130"/>
  <c r="FG130"/>
  <c r="DQ130"/>
  <c r="DV130"/>
  <c r="EK130"/>
  <c r="ES130"/>
  <c r="EW130"/>
  <c r="FF130"/>
  <c r="DP130"/>
  <c r="DU130"/>
  <c r="DZ130"/>
  <c r="EJ130"/>
  <c r="EV130"/>
  <c r="FE130"/>
  <c r="DO130"/>
  <c r="DS130"/>
  <c r="DY130"/>
  <c r="EF130" s="1"/>
  <c r="EG130" s="1"/>
  <c r="EI130"/>
  <c r="EM130"/>
  <c r="EU130"/>
  <c r="FD130"/>
  <c r="DN130"/>
  <c r="DR130"/>
  <c r="CT130"/>
  <c r="CX130"/>
  <c r="DD130"/>
  <c r="DK130" s="1"/>
  <c r="DL130" s="1"/>
  <c r="BY130"/>
  <c r="CC130"/>
  <c r="CJ130"/>
  <c r="BF130"/>
  <c r="BJ130"/>
  <c r="CS130"/>
  <c r="CW130"/>
  <c r="DA130"/>
  <c r="BX130"/>
  <c r="CB130"/>
  <c r="CI130"/>
  <c r="CP130" s="1"/>
  <c r="CQ130" s="1"/>
  <c r="BE130"/>
  <c r="BO130"/>
  <c r="CV130"/>
  <c r="CZ130"/>
  <c r="CA130"/>
  <c r="CF130"/>
  <c r="BD130"/>
  <c r="BH130"/>
  <c r="BN130"/>
  <c r="BU130" s="1"/>
  <c r="BV130" s="1"/>
  <c r="CU130"/>
  <c r="DE130"/>
  <c r="BZ130"/>
  <c r="CE130"/>
  <c r="BC130"/>
  <c r="BG130"/>
  <c r="BK130"/>
  <c r="O130"/>
  <c r="M130" i="28" s="1"/>
  <c r="T130" i="17"/>
  <c r="AJ130"/>
  <c r="AO130"/>
  <c r="N130"/>
  <c r="S130"/>
  <c r="X130"/>
  <c r="AI130"/>
  <c r="AN130"/>
  <c r="M130"/>
  <c r="Q130"/>
  <c r="W130"/>
  <c r="AH130"/>
  <c r="AL130"/>
  <c r="AS130"/>
  <c r="L130"/>
  <c r="P130"/>
  <c r="N130" i="28" s="1"/>
  <c r="AG130" i="17"/>
  <c r="AK130"/>
  <c r="AR130"/>
  <c r="AY130" s="1"/>
  <c r="AZ130" s="1"/>
  <c r="FN186"/>
  <c r="FM186"/>
  <c r="FR186"/>
  <c r="FQ186"/>
  <c r="GB186"/>
  <c r="FU186"/>
  <c r="FX186" s="1"/>
  <c r="GA186"/>
  <c r="EL186"/>
  <c r="ET186"/>
  <c r="FF186"/>
  <c r="EK186"/>
  <c r="ES186"/>
  <c r="EW186"/>
  <c r="FE186"/>
  <c r="EJ186"/>
  <c r="EV186"/>
  <c r="FD186"/>
  <c r="EI186"/>
  <c r="EM186"/>
  <c r="EU186"/>
  <c r="FC186"/>
  <c r="FG186"/>
  <c r="DQ186"/>
  <c r="DV186"/>
  <c r="CU186"/>
  <c r="DD186"/>
  <c r="DK186" s="1"/>
  <c r="DL186" s="1"/>
  <c r="BZ186"/>
  <c r="CE186"/>
  <c r="BF186"/>
  <c r="BJ186"/>
  <c r="DP186"/>
  <c r="DU186"/>
  <c r="DW186" s="1"/>
  <c r="CT186"/>
  <c r="CX186"/>
  <c r="BY186"/>
  <c r="CC186"/>
  <c r="CJ186"/>
  <c r="BE186"/>
  <c r="BO186"/>
  <c r="DO186"/>
  <c r="DS186"/>
  <c r="DZ186"/>
  <c r="CS186"/>
  <c r="CW186"/>
  <c r="DA186"/>
  <c r="BX186"/>
  <c r="CB186"/>
  <c r="CI186"/>
  <c r="CP186" s="1"/>
  <c r="CQ186" s="1"/>
  <c r="BD186"/>
  <c r="BH186"/>
  <c r="BN186"/>
  <c r="BU186" s="1"/>
  <c r="BV186" s="1"/>
  <c r="DN186"/>
  <c r="DR186"/>
  <c r="DY186"/>
  <c r="EF186" s="1"/>
  <c r="EG186" s="1"/>
  <c r="CV186"/>
  <c r="CZ186"/>
  <c r="DE186"/>
  <c r="CA186"/>
  <c r="CF186"/>
  <c r="BC186"/>
  <c r="BG186"/>
  <c r="BK186"/>
  <c r="O186"/>
  <c r="T186"/>
  <c r="AJ186"/>
  <c r="AO186"/>
  <c r="N186"/>
  <c r="S186"/>
  <c r="AI186"/>
  <c r="AN186"/>
  <c r="AP186" s="1"/>
  <c r="M186"/>
  <c r="Q186"/>
  <c r="O186" i="28" s="1"/>
  <c r="X186" i="17"/>
  <c r="AH186"/>
  <c r="AL186"/>
  <c r="AS186"/>
  <c r="L186"/>
  <c r="P186"/>
  <c r="W186"/>
  <c r="AG186"/>
  <c r="AK186"/>
  <c r="AR186"/>
  <c r="AY186" s="1"/>
  <c r="AZ186" s="1"/>
  <c r="FN206"/>
  <c r="FM206"/>
  <c r="FR206"/>
  <c r="FQ206"/>
  <c r="GB206"/>
  <c r="FU206"/>
  <c r="FX206" s="1"/>
  <c r="GA206"/>
  <c r="EL206"/>
  <c r="ET206"/>
  <c r="FC206"/>
  <c r="FG206"/>
  <c r="EK206"/>
  <c r="ES206"/>
  <c r="EW206"/>
  <c r="FF206"/>
  <c r="EJ206"/>
  <c r="EV206"/>
  <c r="FE206"/>
  <c r="EI206"/>
  <c r="EM206"/>
  <c r="EU206"/>
  <c r="FD206"/>
  <c r="DP206"/>
  <c r="DZ206"/>
  <c r="CT206"/>
  <c r="CX206"/>
  <c r="DD206"/>
  <c r="DK206" s="1"/>
  <c r="DL206" s="1"/>
  <c r="CA206"/>
  <c r="CE206"/>
  <c r="DO206"/>
  <c r="DS206"/>
  <c r="DY206"/>
  <c r="EF206" s="1"/>
  <c r="EG206" s="1"/>
  <c r="CS206"/>
  <c r="CW206"/>
  <c r="BZ206"/>
  <c r="CJ206"/>
  <c r="DN206"/>
  <c r="DR206"/>
  <c r="DV206"/>
  <c r="CV206"/>
  <c r="DA206"/>
  <c r="BY206"/>
  <c r="CC206"/>
  <c r="CI206"/>
  <c r="CP206" s="1"/>
  <c r="CQ206" s="1"/>
  <c r="DQ206"/>
  <c r="DU206"/>
  <c r="CU206"/>
  <c r="CZ206"/>
  <c r="DE206"/>
  <c r="BX206"/>
  <c r="CB206"/>
  <c r="CF206"/>
  <c r="BC206"/>
  <c r="BG206"/>
  <c r="BN206"/>
  <c r="BU206" s="1"/>
  <c r="BV206" s="1"/>
  <c r="L206"/>
  <c r="P206"/>
  <c r="T206"/>
  <c r="AJ206"/>
  <c r="AO206"/>
  <c r="BF206"/>
  <c r="BK206"/>
  <c r="O206"/>
  <c r="M206" i="28" s="1"/>
  <c r="S206" i="17"/>
  <c r="AI206"/>
  <c r="AN206"/>
  <c r="BE206"/>
  <c r="BJ206"/>
  <c r="N206"/>
  <c r="L206" i="28" s="1"/>
  <c r="X206" i="17"/>
  <c r="AH206"/>
  <c r="AL206"/>
  <c r="AS206"/>
  <c r="BD206"/>
  <c r="BH206"/>
  <c r="BO206"/>
  <c r="M206"/>
  <c r="Q206"/>
  <c r="W206"/>
  <c r="AG206"/>
  <c r="AK206"/>
  <c r="AR206"/>
  <c r="AY206" s="1"/>
  <c r="AZ206" s="1"/>
  <c r="FM25"/>
  <c r="GA25"/>
  <c r="FR25"/>
  <c r="FQ25"/>
  <c r="FU25"/>
  <c r="FX25" s="1"/>
  <c r="FN25"/>
  <c r="GB25"/>
  <c r="EI25"/>
  <c r="EM25"/>
  <c r="EU25"/>
  <c r="FD25"/>
  <c r="EL25"/>
  <c r="ET25"/>
  <c r="FC25"/>
  <c r="FG25"/>
  <c r="EK25"/>
  <c r="ES25"/>
  <c r="EW25"/>
  <c r="FF25"/>
  <c r="EJ25"/>
  <c r="EV25"/>
  <c r="FE25"/>
  <c r="DO25"/>
  <c r="DS25"/>
  <c r="DZ25"/>
  <c r="DN25"/>
  <c r="DR25"/>
  <c r="DY25"/>
  <c r="EF25" s="1"/>
  <c r="EG25" s="1"/>
  <c r="DQ25"/>
  <c r="DV25"/>
  <c r="DP25"/>
  <c r="DU25"/>
  <c r="CS25"/>
  <c r="CW25"/>
  <c r="DD25"/>
  <c r="DK25" s="1"/>
  <c r="DL25" s="1"/>
  <c r="CA25"/>
  <c r="CF25"/>
  <c r="BE25"/>
  <c r="BJ25"/>
  <c r="CV25"/>
  <c r="DA25"/>
  <c r="BZ25"/>
  <c r="CE25"/>
  <c r="BD25"/>
  <c r="BH25"/>
  <c r="BO25"/>
  <c r="CU25"/>
  <c r="CZ25"/>
  <c r="BY25"/>
  <c r="CC25"/>
  <c r="CJ25"/>
  <c r="BC25"/>
  <c r="BG25"/>
  <c r="BN25"/>
  <c r="BU25" s="1"/>
  <c r="BV25" s="1"/>
  <c r="CT25"/>
  <c r="CX25"/>
  <c r="DE25"/>
  <c r="BX25"/>
  <c r="CB25"/>
  <c r="CI25"/>
  <c r="CP25" s="1"/>
  <c r="CQ25" s="1"/>
  <c r="BF25"/>
  <c r="BK25"/>
  <c r="O25"/>
  <c r="T25"/>
  <c r="AH25"/>
  <c r="AL25"/>
  <c r="AS25"/>
  <c r="N25"/>
  <c r="S25"/>
  <c r="AG25"/>
  <c r="AK25"/>
  <c r="AR25"/>
  <c r="AY25" s="1"/>
  <c r="AZ25" s="1"/>
  <c r="M25"/>
  <c r="Q25"/>
  <c r="X25"/>
  <c r="AJ25"/>
  <c r="AO25"/>
  <c r="L25"/>
  <c r="J25" i="28" s="1"/>
  <c r="P25" i="17"/>
  <c r="N25" i="28" s="1"/>
  <c r="W25" i="17"/>
  <c r="AI25"/>
  <c r="AN25"/>
  <c r="FM33"/>
  <c r="FR33"/>
  <c r="FQ33"/>
  <c r="FU33"/>
  <c r="FX33" s="1"/>
  <c r="GB33"/>
  <c r="FN33"/>
  <c r="GA33"/>
  <c r="EI33"/>
  <c r="EM33"/>
  <c r="EU33"/>
  <c r="FD33"/>
  <c r="EL33"/>
  <c r="ET33"/>
  <c r="FC33"/>
  <c r="FG33"/>
  <c r="EK33"/>
  <c r="ES33"/>
  <c r="EW33"/>
  <c r="FF33"/>
  <c r="EJ33"/>
  <c r="EV33"/>
  <c r="FE33"/>
  <c r="DO33"/>
  <c r="DS33"/>
  <c r="DZ33"/>
  <c r="DN33"/>
  <c r="DR33"/>
  <c r="DY33"/>
  <c r="EF33" s="1"/>
  <c r="EG33" s="1"/>
  <c r="DQ33"/>
  <c r="DV33"/>
  <c r="DP33"/>
  <c r="DU33"/>
  <c r="CS33"/>
  <c r="CW33"/>
  <c r="DD33"/>
  <c r="DK33" s="1"/>
  <c r="DL33" s="1"/>
  <c r="CA33"/>
  <c r="CF33"/>
  <c r="BE33"/>
  <c r="BJ33"/>
  <c r="CV33"/>
  <c r="DA33"/>
  <c r="BZ33"/>
  <c r="CE33"/>
  <c r="BD33"/>
  <c r="BH33"/>
  <c r="BO33"/>
  <c r="CU33"/>
  <c r="CZ33"/>
  <c r="BY33"/>
  <c r="CC33"/>
  <c r="CJ33"/>
  <c r="BC33"/>
  <c r="BG33"/>
  <c r="BN33"/>
  <c r="BU33" s="1"/>
  <c r="BV33" s="1"/>
  <c r="CT33"/>
  <c r="CX33"/>
  <c r="DE33"/>
  <c r="BX33"/>
  <c r="CB33"/>
  <c r="CI33"/>
  <c r="CP33" s="1"/>
  <c r="CQ33" s="1"/>
  <c r="BF33"/>
  <c r="BK33"/>
  <c r="O33"/>
  <c r="T33"/>
  <c r="AH33"/>
  <c r="AL33"/>
  <c r="AS33"/>
  <c r="N33"/>
  <c r="L33" i="28" s="1"/>
  <c r="S33" i="17"/>
  <c r="AG33"/>
  <c r="AK33"/>
  <c r="AR33"/>
  <c r="AY33" s="1"/>
  <c r="AZ33" s="1"/>
  <c r="M33"/>
  <c r="Q33"/>
  <c r="X33"/>
  <c r="AJ33"/>
  <c r="AO33"/>
  <c r="L33"/>
  <c r="J33" i="28" s="1"/>
  <c r="P33" i="17"/>
  <c r="N33" i="28" s="1"/>
  <c r="W33" i="17"/>
  <c r="AI33"/>
  <c r="AN33"/>
  <c r="FM69"/>
  <c r="FR69"/>
  <c r="FQ69"/>
  <c r="FN69"/>
  <c r="EJ69"/>
  <c r="ES69"/>
  <c r="EW69"/>
  <c r="FD69"/>
  <c r="EI69"/>
  <c r="EM69"/>
  <c r="EV69"/>
  <c r="FC69"/>
  <c r="FG69"/>
  <c r="FU69"/>
  <c r="FX69" s="1"/>
  <c r="GB69"/>
  <c r="EL69"/>
  <c r="EU69"/>
  <c r="FF69"/>
  <c r="GA69"/>
  <c r="EK69"/>
  <c r="ET69"/>
  <c r="FE69"/>
  <c r="DO69"/>
  <c r="DS69"/>
  <c r="DZ69"/>
  <c r="DN69"/>
  <c r="DR69"/>
  <c r="DY69"/>
  <c r="EF69" s="1"/>
  <c r="EG69" s="1"/>
  <c r="DQ69"/>
  <c r="DV69"/>
  <c r="DP69"/>
  <c r="DU69"/>
  <c r="CV69"/>
  <c r="DA69"/>
  <c r="CA69"/>
  <c r="CF69"/>
  <c r="BE69"/>
  <c r="BO69"/>
  <c r="CU69"/>
  <c r="CZ69"/>
  <c r="BZ69"/>
  <c r="CE69"/>
  <c r="BD69"/>
  <c r="BH69"/>
  <c r="BN69"/>
  <c r="BU69" s="1"/>
  <c r="BV69" s="1"/>
  <c r="CT69"/>
  <c r="CX69"/>
  <c r="DE69"/>
  <c r="BY69"/>
  <c r="CC69"/>
  <c r="CJ69"/>
  <c r="BC69"/>
  <c r="BG69"/>
  <c r="BK69"/>
  <c r="CS69"/>
  <c r="CW69"/>
  <c r="DD69"/>
  <c r="DK69" s="1"/>
  <c r="DL69" s="1"/>
  <c r="BX69"/>
  <c r="CB69"/>
  <c r="CI69"/>
  <c r="CP69" s="1"/>
  <c r="CQ69" s="1"/>
  <c r="BF69"/>
  <c r="BJ69"/>
  <c r="BL69" s="1"/>
  <c r="O69"/>
  <c r="T69"/>
  <c r="AG69"/>
  <c r="AK69"/>
  <c r="AR69"/>
  <c r="AY69" s="1"/>
  <c r="AZ69" s="1"/>
  <c r="N69"/>
  <c r="S69"/>
  <c r="AJ69"/>
  <c r="AO69"/>
  <c r="M69"/>
  <c r="Q69"/>
  <c r="X69"/>
  <c r="AI69"/>
  <c r="AN69"/>
  <c r="L69"/>
  <c r="P69"/>
  <c r="N69" i="28" s="1"/>
  <c r="W69" i="17"/>
  <c r="AH69"/>
  <c r="AL69"/>
  <c r="AS69"/>
  <c r="FM77"/>
  <c r="FR77"/>
  <c r="FQ77"/>
  <c r="FN77"/>
  <c r="EJ77"/>
  <c r="ES77"/>
  <c r="EW77"/>
  <c r="FD77"/>
  <c r="EI77"/>
  <c r="EM77"/>
  <c r="EV77"/>
  <c r="FC77"/>
  <c r="FG77"/>
  <c r="FU77"/>
  <c r="FX77" s="1"/>
  <c r="GB77"/>
  <c r="EL77"/>
  <c r="EU77"/>
  <c r="FF77"/>
  <c r="GA77"/>
  <c r="EK77"/>
  <c r="ET77"/>
  <c r="FE77"/>
  <c r="DO77"/>
  <c r="DS77"/>
  <c r="DZ77"/>
  <c r="DN77"/>
  <c r="DR77"/>
  <c r="DY77"/>
  <c r="EF77" s="1"/>
  <c r="EG77" s="1"/>
  <c r="DQ77"/>
  <c r="DV77"/>
  <c r="DP77"/>
  <c r="DU77"/>
  <c r="CS77"/>
  <c r="CW77"/>
  <c r="DD77"/>
  <c r="DK77" s="1"/>
  <c r="DL77" s="1"/>
  <c r="BY77"/>
  <c r="CC77"/>
  <c r="CJ77"/>
  <c r="BF77"/>
  <c r="BJ77"/>
  <c r="BO77"/>
  <c r="CV77"/>
  <c r="DA77"/>
  <c r="BX77"/>
  <c r="CB77"/>
  <c r="CI77"/>
  <c r="CP77" s="1"/>
  <c r="CQ77" s="1"/>
  <c r="BE77"/>
  <c r="BN77"/>
  <c r="BU77" s="1"/>
  <c r="BV77" s="1"/>
  <c r="CU77"/>
  <c r="CZ77"/>
  <c r="CA77"/>
  <c r="CF77"/>
  <c r="BD77"/>
  <c r="BH77"/>
  <c r="CT77"/>
  <c r="CX77"/>
  <c r="DE77"/>
  <c r="BZ77"/>
  <c r="CE77"/>
  <c r="BC77"/>
  <c r="BG77"/>
  <c r="BK77"/>
  <c r="L77"/>
  <c r="P77"/>
  <c r="W77"/>
  <c r="AH77"/>
  <c r="AL77"/>
  <c r="AS77"/>
  <c r="O77"/>
  <c r="T77"/>
  <c r="AG77"/>
  <c r="AK77"/>
  <c r="AR77"/>
  <c r="AY77" s="1"/>
  <c r="AZ77" s="1"/>
  <c r="N77"/>
  <c r="S77"/>
  <c r="AJ77"/>
  <c r="AO77"/>
  <c r="M77"/>
  <c r="K77" i="28" s="1"/>
  <c r="Q77" i="17"/>
  <c r="O77" i="28" s="1"/>
  <c r="X77" i="17"/>
  <c r="AI77"/>
  <c r="AN77"/>
  <c r="FM85"/>
  <c r="FR85"/>
  <c r="FQ85"/>
  <c r="FN85"/>
  <c r="FU85"/>
  <c r="FX85" s="1"/>
  <c r="GB85"/>
  <c r="AB82" i="24" s="1"/>
  <c r="GA85" i="17"/>
  <c r="EJ85"/>
  <c r="ES85"/>
  <c r="EW85"/>
  <c r="FD85"/>
  <c r="DN85"/>
  <c r="DR85"/>
  <c r="DY85"/>
  <c r="EF85" s="1"/>
  <c r="EG85" s="1"/>
  <c r="EI85"/>
  <c r="EM85"/>
  <c r="EV85"/>
  <c r="FC85"/>
  <c r="FG85"/>
  <c r="DQ85"/>
  <c r="DV85"/>
  <c r="EL85"/>
  <c r="EU85"/>
  <c r="FF85"/>
  <c r="DP85"/>
  <c r="DU85"/>
  <c r="EK85"/>
  <c r="ET85"/>
  <c r="FE85"/>
  <c r="DO85"/>
  <c r="DS85"/>
  <c r="DZ85"/>
  <c r="CU85"/>
  <c r="CZ85"/>
  <c r="BY85"/>
  <c r="CC85"/>
  <c r="CJ85"/>
  <c r="BC85"/>
  <c r="BG85"/>
  <c r="BK85"/>
  <c r="CT85"/>
  <c r="CX85"/>
  <c r="DE85"/>
  <c r="BX85"/>
  <c r="CB85"/>
  <c r="CI85"/>
  <c r="CP85" s="1"/>
  <c r="CQ85" s="1"/>
  <c r="BF85"/>
  <c r="BJ85"/>
  <c r="BL85" s="1"/>
  <c r="BO85"/>
  <c r="CS85"/>
  <c r="CW85"/>
  <c r="DD85"/>
  <c r="DK85" s="1"/>
  <c r="DL85" s="1"/>
  <c r="CA85"/>
  <c r="CF85"/>
  <c r="BE85"/>
  <c r="BN85"/>
  <c r="BU85" s="1"/>
  <c r="BV85" s="1"/>
  <c r="CV85"/>
  <c r="DA85"/>
  <c r="BZ85"/>
  <c r="CE85"/>
  <c r="BD85"/>
  <c r="BH85"/>
  <c r="L85"/>
  <c r="P85"/>
  <c r="W85"/>
  <c r="AH85"/>
  <c r="AL85"/>
  <c r="AS85"/>
  <c r="O85"/>
  <c r="T85"/>
  <c r="AG85"/>
  <c r="AK85"/>
  <c r="AR85"/>
  <c r="AY85" s="1"/>
  <c r="AZ85" s="1"/>
  <c r="N85"/>
  <c r="S85"/>
  <c r="AJ85"/>
  <c r="AO85"/>
  <c r="M85"/>
  <c r="K85" i="28" s="1"/>
  <c r="Q85" i="17"/>
  <c r="O85" i="28" s="1"/>
  <c r="X85" i="17"/>
  <c r="AI85"/>
  <c r="AN85"/>
  <c r="FM121"/>
  <c r="FR121"/>
  <c r="FQ121"/>
  <c r="FN121"/>
  <c r="FU121"/>
  <c r="FX121" s="1"/>
  <c r="GB121"/>
  <c r="GA121"/>
  <c r="EK121"/>
  <c r="ET121"/>
  <c r="FF121"/>
  <c r="DP121"/>
  <c r="DZ121"/>
  <c r="EJ121"/>
  <c r="ES121"/>
  <c r="EW121"/>
  <c r="FE121"/>
  <c r="DO121"/>
  <c r="DS121"/>
  <c r="DY121"/>
  <c r="EF121" s="1"/>
  <c r="EG121" s="1"/>
  <c r="EI121"/>
  <c r="EM121"/>
  <c r="EV121"/>
  <c r="FD121"/>
  <c r="DN121"/>
  <c r="DR121"/>
  <c r="DV121"/>
  <c r="EL121"/>
  <c r="EU121"/>
  <c r="FC121"/>
  <c r="FG121"/>
  <c r="DQ121"/>
  <c r="DU121"/>
  <c r="CV121"/>
  <c r="DA121"/>
  <c r="CA121"/>
  <c r="CF121"/>
  <c r="BF121"/>
  <c r="BK121"/>
  <c r="CU121"/>
  <c r="CZ121"/>
  <c r="BZ121"/>
  <c r="CE121"/>
  <c r="BE121"/>
  <c r="BJ121"/>
  <c r="CT121"/>
  <c r="CX121"/>
  <c r="DE121"/>
  <c r="BY121"/>
  <c r="CC121"/>
  <c r="CJ121"/>
  <c r="BD121"/>
  <c r="BH121"/>
  <c r="BO121"/>
  <c r="CS121"/>
  <c r="CW121"/>
  <c r="DD121"/>
  <c r="DK121" s="1"/>
  <c r="DL121" s="1"/>
  <c r="BX121"/>
  <c r="CB121"/>
  <c r="CI121"/>
  <c r="CP121" s="1"/>
  <c r="CQ121" s="1"/>
  <c r="BC121"/>
  <c r="BG121"/>
  <c r="BN121"/>
  <c r="BU121" s="1"/>
  <c r="BV121" s="1"/>
  <c r="N121"/>
  <c r="X121"/>
  <c r="AI121"/>
  <c r="AN121"/>
  <c r="M121"/>
  <c r="Q121"/>
  <c r="W121"/>
  <c r="AH121"/>
  <c r="AL121"/>
  <c r="AS121"/>
  <c r="L121"/>
  <c r="P121"/>
  <c r="N121" i="28" s="1"/>
  <c r="T121" i="17"/>
  <c r="AG121"/>
  <c r="AK121"/>
  <c r="AR121"/>
  <c r="AY121" s="1"/>
  <c r="AZ121" s="1"/>
  <c r="O121"/>
  <c r="S121"/>
  <c r="AJ121"/>
  <c r="AO121"/>
  <c r="FM125"/>
  <c r="FR125"/>
  <c r="FQ125"/>
  <c r="FN125"/>
  <c r="FU125"/>
  <c r="FX125" s="1"/>
  <c r="GB125"/>
  <c r="AB122" i="24" s="1"/>
  <c r="GA125" i="17"/>
  <c r="EL125"/>
  <c r="EU125"/>
  <c r="FF125"/>
  <c r="DQ125"/>
  <c r="DU125"/>
  <c r="EK125"/>
  <c r="ET125"/>
  <c r="FE125"/>
  <c r="DP125"/>
  <c r="DZ125"/>
  <c r="EJ125"/>
  <c r="ES125"/>
  <c r="EW125"/>
  <c r="FD125"/>
  <c r="DO125"/>
  <c r="DS125"/>
  <c r="DY125"/>
  <c r="EF125" s="1"/>
  <c r="EG125" s="1"/>
  <c r="EI125"/>
  <c r="EM125"/>
  <c r="EV125"/>
  <c r="FC125"/>
  <c r="FG125"/>
  <c r="DN125"/>
  <c r="DR125"/>
  <c r="DV125"/>
  <c r="DW125" s="1"/>
  <c r="CS125"/>
  <c r="CW125"/>
  <c r="DD125"/>
  <c r="DK125" s="1"/>
  <c r="DL125" s="1"/>
  <c r="BX125"/>
  <c r="CB125"/>
  <c r="CI125"/>
  <c r="CP125" s="1"/>
  <c r="CQ125" s="1"/>
  <c r="BF125"/>
  <c r="BK125"/>
  <c r="CV125"/>
  <c r="DA125"/>
  <c r="CA125"/>
  <c r="CF125"/>
  <c r="BE125"/>
  <c r="BJ125"/>
  <c r="CU125"/>
  <c r="CZ125"/>
  <c r="BZ125"/>
  <c r="CE125"/>
  <c r="BD125"/>
  <c r="BH125"/>
  <c r="BO125"/>
  <c r="CT125"/>
  <c r="CX125"/>
  <c r="DE125"/>
  <c r="BY125"/>
  <c r="CC125"/>
  <c r="CJ125"/>
  <c r="BC125"/>
  <c r="BG125"/>
  <c r="BN125"/>
  <c r="BU125" s="1"/>
  <c r="BV125" s="1"/>
  <c r="O125"/>
  <c r="S125"/>
  <c r="AG125"/>
  <c r="AK125"/>
  <c r="AR125"/>
  <c r="AY125" s="1"/>
  <c r="AZ125" s="1"/>
  <c r="N125"/>
  <c r="L125" i="28" s="1"/>
  <c r="X125" i="17"/>
  <c r="AJ125"/>
  <c r="AO125"/>
  <c r="M125"/>
  <c r="Q125"/>
  <c r="W125"/>
  <c r="AI125"/>
  <c r="AN125"/>
  <c r="L125"/>
  <c r="P125"/>
  <c r="N125" i="28" s="1"/>
  <c r="T125" i="17"/>
  <c r="AH125"/>
  <c r="AL125"/>
  <c r="AS125"/>
  <c r="FM137"/>
  <c r="FR137"/>
  <c r="FQ137"/>
  <c r="FN137"/>
  <c r="FU137"/>
  <c r="FX137" s="1"/>
  <c r="GB137"/>
  <c r="GA137"/>
  <c r="EI137"/>
  <c r="EM137"/>
  <c r="EV137"/>
  <c r="FD137"/>
  <c r="DP137"/>
  <c r="DZ137"/>
  <c r="EL137"/>
  <c r="EU137"/>
  <c r="FC137"/>
  <c r="FG137"/>
  <c r="DO137"/>
  <c r="DS137"/>
  <c r="DY137"/>
  <c r="EF137" s="1"/>
  <c r="EG137" s="1"/>
  <c r="EK137"/>
  <c r="ET137"/>
  <c r="FF137"/>
  <c r="DN137"/>
  <c r="DR137"/>
  <c r="DV137"/>
  <c r="EJ137"/>
  <c r="ES137"/>
  <c r="EW137"/>
  <c r="FE137"/>
  <c r="DQ137"/>
  <c r="DU137"/>
  <c r="CV137"/>
  <c r="DA137"/>
  <c r="CA137"/>
  <c r="CF137"/>
  <c r="BF137"/>
  <c r="BK137"/>
  <c r="CU137"/>
  <c r="CZ137"/>
  <c r="BZ137"/>
  <c r="CE137"/>
  <c r="BE137"/>
  <c r="BJ137"/>
  <c r="CT137"/>
  <c r="CX137"/>
  <c r="DE137"/>
  <c r="BY137"/>
  <c r="CC137"/>
  <c r="CJ137"/>
  <c r="BD137"/>
  <c r="BH137"/>
  <c r="BO137"/>
  <c r="CS137"/>
  <c r="CW137"/>
  <c r="DD137"/>
  <c r="DK137" s="1"/>
  <c r="DL137" s="1"/>
  <c r="BX137"/>
  <c r="CB137"/>
  <c r="CI137"/>
  <c r="CP137" s="1"/>
  <c r="CQ137" s="1"/>
  <c r="BC137"/>
  <c r="BG137"/>
  <c r="BN137"/>
  <c r="BU137" s="1"/>
  <c r="BV137" s="1"/>
  <c r="N137"/>
  <c r="X137"/>
  <c r="AJ137"/>
  <c r="AO137"/>
  <c r="M137"/>
  <c r="Q137"/>
  <c r="W137"/>
  <c r="AI137"/>
  <c r="AN137"/>
  <c r="L137"/>
  <c r="P137"/>
  <c r="T137"/>
  <c r="AH137"/>
  <c r="AL137"/>
  <c r="AS137"/>
  <c r="O137"/>
  <c r="M137" i="28" s="1"/>
  <c r="S137" i="17"/>
  <c r="Q137" i="28" s="1"/>
  <c r="S137" s="1"/>
  <c r="AG137" i="17"/>
  <c r="AK137"/>
  <c r="AR137"/>
  <c r="AY137" s="1"/>
  <c r="AZ137" s="1"/>
  <c r="FN141"/>
  <c r="FM141"/>
  <c r="FR141"/>
  <c r="FQ141"/>
  <c r="FU141"/>
  <c r="FX141" s="1"/>
  <c r="GB141"/>
  <c r="AB138" i="24" s="1"/>
  <c r="GA141" i="17"/>
  <c r="EI141"/>
  <c r="EM141"/>
  <c r="EV141"/>
  <c r="FC141"/>
  <c r="FG141"/>
  <c r="DQ141"/>
  <c r="DU141"/>
  <c r="EL141"/>
  <c r="EU141"/>
  <c r="FF141"/>
  <c r="DP141"/>
  <c r="DZ141"/>
  <c r="EK141"/>
  <c r="ET141"/>
  <c r="FE141"/>
  <c r="DO141"/>
  <c r="DS141"/>
  <c r="DY141"/>
  <c r="EF141" s="1"/>
  <c r="EG141" s="1"/>
  <c r="EJ141"/>
  <c r="ES141"/>
  <c r="EW141"/>
  <c r="FD141"/>
  <c r="DN141"/>
  <c r="DR141"/>
  <c r="DV141"/>
  <c r="CS141"/>
  <c r="CW141"/>
  <c r="DD141"/>
  <c r="DK141" s="1"/>
  <c r="DL141" s="1"/>
  <c r="BX141"/>
  <c r="CB141"/>
  <c r="CI141"/>
  <c r="CP141" s="1"/>
  <c r="CQ141" s="1"/>
  <c r="BF141"/>
  <c r="BK141"/>
  <c r="CV141"/>
  <c r="DA141"/>
  <c r="CA141"/>
  <c r="CF141"/>
  <c r="BE141"/>
  <c r="BJ141"/>
  <c r="CU141"/>
  <c r="CZ141"/>
  <c r="BZ141"/>
  <c r="CE141"/>
  <c r="BD141"/>
  <c r="BH141"/>
  <c r="BO141"/>
  <c r="CT141"/>
  <c r="CX141"/>
  <c r="DE141"/>
  <c r="BY141"/>
  <c r="CC141"/>
  <c r="CJ141"/>
  <c r="BC141"/>
  <c r="BG141"/>
  <c r="BN141"/>
  <c r="BU141" s="1"/>
  <c r="BV141" s="1"/>
  <c r="O141"/>
  <c r="S141"/>
  <c r="AI141"/>
  <c r="AN141"/>
  <c r="N141"/>
  <c r="X141"/>
  <c r="AH141"/>
  <c r="AL141"/>
  <c r="AS141"/>
  <c r="M141"/>
  <c r="Q141"/>
  <c r="W141"/>
  <c r="AG141"/>
  <c r="AK141"/>
  <c r="AR141"/>
  <c r="AY141" s="1"/>
  <c r="AZ141" s="1"/>
  <c r="L141"/>
  <c r="P141"/>
  <c r="T141"/>
  <c r="AJ141"/>
  <c r="AO141"/>
  <c r="FN145"/>
  <c r="FM145"/>
  <c r="FR145"/>
  <c r="FQ145"/>
  <c r="FU145"/>
  <c r="FX145" s="1"/>
  <c r="GB145"/>
  <c r="GA145"/>
  <c r="EI145"/>
  <c r="EM145"/>
  <c r="EU145"/>
  <c r="FC145"/>
  <c r="FG145"/>
  <c r="DQ145"/>
  <c r="DU145"/>
  <c r="DZ145"/>
  <c r="EL145"/>
  <c r="ET145"/>
  <c r="FF145"/>
  <c r="DP145"/>
  <c r="DY145"/>
  <c r="EF145" s="1"/>
  <c r="EG145" s="1"/>
  <c r="EK145"/>
  <c r="ES145"/>
  <c r="EW145"/>
  <c r="FE145"/>
  <c r="DO145"/>
  <c r="DS145"/>
  <c r="EJ145"/>
  <c r="EV145"/>
  <c r="FD145"/>
  <c r="DN145"/>
  <c r="DR145"/>
  <c r="DV145"/>
  <c r="CV145"/>
  <c r="DA145"/>
  <c r="BY145"/>
  <c r="CC145"/>
  <c r="CJ145"/>
  <c r="BF145"/>
  <c r="BK145"/>
  <c r="CU145"/>
  <c r="CZ145"/>
  <c r="BX145"/>
  <c r="CB145"/>
  <c r="CI145"/>
  <c r="CP145" s="1"/>
  <c r="CQ145" s="1"/>
  <c r="BE145"/>
  <c r="BJ145"/>
  <c r="CT145"/>
  <c r="CX145"/>
  <c r="DE145"/>
  <c r="CA145"/>
  <c r="CF145"/>
  <c r="BD145"/>
  <c r="BH145"/>
  <c r="BO145"/>
  <c r="CS145"/>
  <c r="CW145"/>
  <c r="DD145"/>
  <c r="DK145" s="1"/>
  <c r="DL145" s="1"/>
  <c r="BZ145"/>
  <c r="CE145"/>
  <c r="BC145"/>
  <c r="BG145"/>
  <c r="BN145"/>
  <c r="BU145" s="1"/>
  <c r="BV145" s="1"/>
  <c r="O145"/>
  <c r="S145"/>
  <c r="X145"/>
  <c r="AH145"/>
  <c r="AL145"/>
  <c r="AS145"/>
  <c r="N145"/>
  <c r="W145"/>
  <c r="AG145"/>
  <c r="AK145"/>
  <c r="AR145"/>
  <c r="AY145" s="1"/>
  <c r="AZ145" s="1"/>
  <c r="M145"/>
  <c r="K145" i="28" s="1"/>
  <c r="Q145" i="17"/>
  <c r="O145" i="28" s="1"/>
  <c r="AJ145" i="17"/>
  <c r="AO145"/>
  <c r="L145"/>
  <c r="P145"/>
  <c r="T145"/>
  <c r="AI145"/>
  <c r="AN145"/>
  <c r="FN153"/>
  <c r="FM153"/>
  <c r="FR153"/>
  <c r="FQ153"/>
  <c r="FU153"/>
  <c r="FX153" s="1"/>
  <c r="GB153"/>
  <c r="AB150" i="24" s="1"/>
  <c r="GA153" i="17"/>
  <c r="EJ153"/>
  <c r="ES153"/>
  <c r="EW153"/>
  <c r="FE153"/>
  <c r="DQ153"/>
  <c r="DU153"/>
  <c r="DZ153"/>
  <c r="EI153"/>
  <c r="EM153"/>
  <c r="EV153"/>
  <c r="FD153"/>
  <c r="DP153"/>
  <c r="DY153"/>
  <c r="EF153" s="1"/>
  <c r="EG153" s="1"/>
  <c r="EL153"/>
  <c r="EU153"/>
  <c r="FC153"/>
  <c r="FG153"/>
  <c r="DO153"/>
  <c r="DS153"/>
  <c r="EK153"/>
  <c r="ET153"/>
  <c r="FF153"/>
  <c r="DN153"/>
  <c r="DR153"/>
  <c r="DV153"/>
  <c r="CT153"/>
  <c r="CX153"/>
  <c r="DE153"/>
  <c r="BY153"/>
  <c r="CC153"/>
  <c r="CJ153"/>
  <c r="BE153"/>
  <c r="BJ153"/>
  <c r="CS153"/>
  <c r="CW153"/>
  <c r="DD153"/>
  <c r="DK153" s="1"/>
  <c r="DL153" s="1"/>
  <c r="BX153"/>
  <c r="CB153"/>
  <c r="CI153"/>
  <c r="CP153" s="1"/>
  <c r="CQ153" s="1"/>
  <c r="BD153"/>
  <c r="BH153"/>
  <c r="BO153"/>
  <c r="CV153"/>
  <c r="DA153"/>
  <c r="CA153"/>
  <c r="CF153"/>
  <c r="BC153"/>
  <c r="BG153"/>
  <c r="BN153"/>
  <c r="BU153" s="1"/>
  <c r="BV153" s="1"/>
  <c r="CU153"/>
  <c r="CZ153"/>
  <c r="BZ153"/>
  <c r="CE153"/>
  <c r="BF153"/>
  <c r="BK153"/>
  <c r="L153"/>
  <c r="P153"/>
  <c r="T153"/>
  <c r="AJ153"/>
  <c r="AO153"/>
  <c r="O153"/>
  <c r="S153"/>
  <c r="X153"/>
  <c r="AI153"/>
  <c r="AN153"/>
  <c r="N153"/>
  <c r="W153"/>
  <c r="AH153"/>
  <c r="AL153"/>
  <c r="AS153"/>
  <c r="M153"/>
  <c r="K153" i="28" s="1"/>
  <c r="Q153" i="17"/>
  <c r="AG153"/>
  <c r="AK153"/>
  <c r="AR153"/>
  <c r="AY153" s="1"/>
  <c r="AZ153" s="1"/>
  <c r="FN185"/>
  <c r="FM185"/>
  <c r="FR185"/>
  <c r="FQ185"/>
  <c r="GB185"/>
  <c r="FU185"/>
  <c r="FX185" s="1"/>
  <c r="GA185"/>
  <c r="EJ185"/>
  <c r="EV185"/>
  <c r="FD185"/>
  <c r="EI185"/>
  <c r="EM185"/>
  <c r="EU185"/>
  <c r="FC185"/>
  <c r="FG185"/>
  <c r="EL185"/>
  <c r="ET185"/>
  <c r="FF185"/>
  <c r="EK185"/>
  <c r="ES185"/>
  <c r="EW185"/>
  <c r="FE185"/>
  <c r="DN185"/>
  <c r="DR185"/>
  <c r="DV185"/>
  <c r="CU185"/>
  <c r="CZ185"/>
  <c r="CA185"/>
  <c r="CF185"/>
  <c r="BE185"/>
  <c r="BJ185"/>
  <c r="DQ185"/>
  <c r="DU185"/>
  <c r="DW185" s="1"/>
  <c r="CT185"/>
  <c r="CX185"/>
  <c r="DE185"/>
  <c r="BZ185"/>
  <c r="CE185"/>
  <c r="BD185"/>
  <c r="BH185"/>
  <c r="BO185"/>
  <c r="DP185"/>
  <c r="DZ185"/>
  <c r="CS185"/>
  <c r="CW185"/>
  <c r="DD185"/>
  <c r="DK185" s="1"/>
  <c r="DL185" s="1"/>
  <c r="BY185"/>
  <c r="CC185"/>
  <c r="CJ185"/>
  <c r="BC185"/>
  <c r="BG185"/>
  <c r="BN185"/>
  <c r="BU185" s="1"/>
  <c r="BV185" s="1"/>
  <c r="DO185"/>
  <c r="DS185"/>
  <c r="DY185"/>
  <c r="EF185" s="1"/>
  <c r="EG185" s="1"/>
  <c r="CV185"/>
  <c r="DA185"/>
  <c r="BX185"/>
  <c r="CB185"/>
  <c r="CI185"/>
  <c r="CP185" s="1"/>
  <c r="CQ185" s="1"/>
  <c r="BF185"/>
  <c r="BK185"/>
  <c r="M185"/>
  <c r="Q185"/>
  <c r="O185" i="28" s="1"/>
  <c r="AG185" i="17"/>
  <c r="AK185"/>
  <c r="AR185"/>
  <c r="AY185" s="1"/>
  <c r="AZ185" s="1"/>
  <c r="L185"/>
  <c r="P185"/>
  <c r="T185"/>
  <c r="AJ185"/>
  <c r="AO185"/>
  <c r="O185"/>
  <c r="S185"/>
  <c r="Q185" i="28" s="1"/>
  <c r="S185" s="1"/>
  <c r="X185" i="17"/>
  <c r="AI185"/>
  <c r="AN185"/>
  <c r="N185"/>
  <c r="W185"/>
  <c r="AH185"/>
  <c r="AL185"/>
  <c r="AS185"/>
  <c r="FN201"/>
  <c r="FM201"/>
  <c r="FR201"/>
  <c r="FQ201"/>
  <c r="GB201"/>
  <c r="FU201"/>
  <c r="FX201" s="1"/>
  <c r="GA201"/>
  <c r="EJ201"/>
  <c r="ES201"/>
  <c r="EW201"/>
  <c r="FE201"/>
  <c r="EI201"/>
  <c r="EM201"/>
  <c r="EV201"/>
  <c r="FD201"/>
  <c r="EL201"/>
  <c r="EU201"/>
  <c r="FC201"/>
  <c r="FG201"/>
  <c r="EK201"/>
  <c r="ET201"/>
  <c r="FF201"/>
  <c r="DO201"/>
  <c r="DS201"/>
  <c r="DZ201"/>
  <c r="CT201"/>
  <c r="CX201"/>
  <c r="DD201"/>
  <c r="DK201" s="1"/>
  <c r="DL201" s="1"/>
  <c r="BZ201"/>
  <c r="CE201"/>
  <c r="DN201"/>
  <c r="DR201"/>
  <c r="DY201"/>
  <c r="EF201" s="1"/>
  <c r="EG201" s="1"/>
  <c r="CS201"/>
  <c r="CW201"/>
  <c r="DA201"/>
  <c r="BY201"/>
  <c r="CC201"/>
  <c r="CJ201"/>
  <c r="DQ201"/>
  <c r="DV201"/>
  <c r="CV201"/>
  <c r="CZ201"/>
  <c r="BX201"/>
  <c r="CB201"/>
  <c r="CI201"/>
  <c r="CP201" s="1"/>
  <c r="CQ201" s="1"/>
  <c r="DP201"/>
  <c r="DU201"/>
  <c r="CU201"/>
  <c r="DE201"/>
  <c r="CA201"/>
  <c r="CF201"/>
  <c r="BE201"/>
  <c r="BJ201"/>
  <c r="O201"/>
  <c r="T201"/>
  <c r="AI201"/>
  <c r="AN201"/>
  <c r="BD201"/>
  <c r="BH201"/>
  <c r="BO201"/>
  <c r="N201"/>
  <c r="S201"/>
  <c r="AH201"/>
  <c r="AL201"/>
  <c r="AS201"/>
  <c r="BC201"/>
  <c r="BG201"/>
  <c r="BN201"/>
  <c r="BU201" s="1"/>
  <c r="BV201" s="1"/>
  <c r="M201"/>
  <c r="Q201"/>
  <c r="X201"/>
  <c r="AG201"/>
  <c r="AK201"/>
  <c r="AR201"/>
  <c r="AY201" s="1"/>
  <c r="AZ201" s="1"/>
  <c r="BF201"/>
  <c r="BK201"/>
  <c r="L201"/>
  <c r="P201"/>
  <c r="W201"/>
  <c r="AJ201"/>
  <c r="AO201"/>
  <c r="FM16"/>
  <c r="GB16"/>
  <c r="FR16"/>
  <c r="GA16"/>
  <c r="FQ16"/>
  <c r="FN16"/>
  <c r="EI16"/>
  <c r="EM16"/>
  <c r="EV16"/>
  <c r="FD16"/>
  <c r="EL16"/>
  <c r="EU16"/>
  <c r="FC16"/>
  <c r="FG16"/>
  <c r="EK16"/>
  <c r="ET16"/>
  <c r="FF16"/>
  <c r="EJ16"/>
  <c r="ES16"/>
  <c r="EW16"/>
  <c r="FE16"/>
  <c r="DP16"/>
  <c r="DU16"/>
  <c r="DO16"/>
  <c r="DS16"/>
  <c r="DZ16"/>
  <c r="DN16"/>
  <c r="DR16"/>
  <c r="DY16"/>
  <c r="DQ16"/>
  <c r="DV16"/>
  <c r="CT16"/>
  <c r="CX16"/>
  <c r="DE16"/>
  <c r="BZ16"/>
  <c r="CE16"/>
  <c r="CJ16"/>
  <c r="BD16"/>
  <c r="BH16"/>
  <c r="BO16"/>
  <c r="CS16"/>
  <c r="CW16"/>
  <c r="DD16"/>
  <c r="BY16"/>
  <c r="CC16"/>
  <c r="CI16"/>
  <c r="BC16"/>
  <c r="BG16"/>
  <c r="BN16"/>
  <c r="CV16"/>
  <c r="DA16"/>
  <c r="BX16"/>
  <c r="CB16"/>
  <c r="BF16"/>
  <c r="BK16"/>
  <c r="CU16"/>
  <c r="CZ16"/>
  <c r="CA16"/>
  <c r="CF16"/>
  <c r="BE16"/>
  <c r="BJ16"/>
  <c r="L16"/>
  <c r="P16"/>
  <c r="W16"/>
  <c r="AI16"/>
  <c r="AN16"/>
  <c r="O16"/>
  <c r="T16"/>
  <c r="AH16"/>
  <c r="AL16"/>
  <c r="AS16"/>
  <c r="N16"/>
  <c r="L16" i="28" s="1"/>
  <c r="S16" i="17"/>
  <c r="AG16"/>
  <c r="AK16"/>
  <c r="AR16"/>
  <c r="M16"/>
  <c r="K16" i="28" s="1"/>
  <c r="Q16" i="17"/>
  <c r="O16" i="28" s="1"/>
  <c r="X16" i="17"/>
  <c r="AJ16"/>
  <c r="AO16"/>
  <c r="FM32"/>
  <c r="GA32"/>
  <c r="FR32"/>
  <c r="FQ32"/>
  <c r="FN32"/>
  <c r="FU32"/>
  <c r="FX32" s="1"/>
  <c r="GB32"/>
  <c r="AB29" i="24" s="1"/>
  <c r="EI32" i="17"/>
  <c r="EM32"/>
  <c r="EV32"/>
  <c r="FD32"/>
  <c r="EL32"/>
  <c r="EU32"/>
  <c r="FC32"/>
  <c r="FG32"/>
  <c r="EK32"/>
  <c r="ET32"/>
  <c r="FF32"/>
  <c r="EJ32"/>
  <c r="ES32"/>
  <c r="EW32"/>
  <c r="FE32"/>
  <c r="DO32"/>
  <c r="DS32"/>
  <c r="DZ32"/>
  <c r="DN32"/>
  <c r="DR32"/>
  <c r="DY32"/>
  <c r="EF32" s="1"/>
  <c r="EG32" s="1"/>
  <c r="DQ32"/>
  <c r="DV32"/>
  <c r="DP32"/>
  <c r="DU32"/>
  <c r="CS32"/>
  <c r="CW32"/>
  <c r="DD32"/>
  <c r="DK32" s="1"/>
  <c r="DL32" s="1"/>
  <c r="BY32"/>
  <c r="CC32"/>
  <c r="CI32"/>
  <c r="CP32" s="1"/>
  <c r="CQ32" s="1"/>
  <c r="BE32"/>
  <c r="BJ32"/>
  <c r="CV32"/>
  <c r="DA32"/>
  <c r="BX32"/>
  <c r="CB32"/>
  <c r="BD32"/>
  <c r="BH32"/>
  <c r="BO32"/>
  <c r="CU32"/>
  <c r="CZ32"/>
  <c r="CA32"/>
  <c r="CF32"/>
  <c r="BC32"/>
  <c r="BG32"/>
  <c r="BN32"/>
  <c r="BU32" s="1"/>
  <c r="BV32" s="1"/>
  <c r="CT32"/>
  <c r="CX32"/>
  <c r="DE32"/>
  <c r="BZ32"/>
  <c r="CE32"/>
  <c r="CG32" s="1"/>
  <c r="CJ32"/>
  <c r="BF32"/>
  <c r="BK32"/>
  <c r="O32"/>
  <c r="T32"/>
  <c r="AH32"/>
  <c r="AL32"/>
  <c r="AS32"/>
  <c r="N32"/>
  <c r="S32"/>
  <c r="AG32"/>
  <c r="AK32"/>
  <c r="AR32"/>
  <c r="AY32" s="1"/>
  <c r="AZ32" s="1"/>
  <c r="M32"/>
  <c r="Q32"/>
  <c r="X32"/>
  <c r="AJ32"/>
  <c r="AO32"/>
  <c r="L32"/>
  <c r="J32" i="28" s="1"/>
  <c r="P32" i="17"/>
  <c r="N32" i="28" s="1"/>
  <c r="W32" i="17"/>
  <c r="AI32"/>
  <c r="AN32"/>
  <c r="FM64"/>
  <c r="FR64"/>
  <c r="FQ64"/>
  <c r="FN64"/>
  <c r="GA64"/>
  <c r="EI64"/>
  <c r="EM64"/>
  <c r="EV64"/>
  <c r="FD64"/>
  <c r="EL64"/>
  <c r="EU64"/>
  <c r="FC64"/>
  <c r="FG64"/>
  <c r="EK64"/>
  <c r="ET64"/>
  <c r="FF64"/>
  <c r="FU64"/>
  <c r="FX64" s="1"/>
  <c r="GB64"/>
  <c r="EJ64"/>
  <c r="ES64"/>
  <c r="EW64"/>
  <c r="FE64"/>
  <c r="DN64"/>
  <c r="DR64"/>
  <c r="DY64"/>
  <c r="EF64" s="1"/>
  <c r="EG64" s="1"/>
  <c r="DQ64"/>
  <c r="DV64"/>
  <c r="DP64"/>
  <c r="DU64"/>
  <c r="DO64"/>
  <c r="DS64"/>
  <c r="DZ64"/>
  <c r="CV64"/>
  <c r="DA64"/>
  <c r="BZ64"/>
  <c r="CE64"/>
  <c r="CJ64"/>
  <c r="BF64"/>
  <c r="BK64"/>
  <c r="CU64"/>
  <c r="CZ64"/>
  <c r="BY64"/>
  <c r="CC64"/>
  <c r="CI64"/>
  <c r="CP64" s="1"/>
  <c r="CQ64" s="1"/>
  <c r="BE64"/>
  <c r="BJ64"/>
  <c r="CT64"/>
  <c r="CX64"/>
  <c r="DE64"/>
  <c r="BX64"/>
  <c r="CB64"/>
  <c r="BD64"/>
  <c r="BH64"/>
  <c r="BO64"/>
  <c r="CS64"/>
  <c r="CW64"/>
  <c r="DD64"/>
  <c r="DK64" s="1"/>
  <c r="DL64" s="1"/>
  <c r="CA64"/>
  <c r="CF64"/>
  <c r="BC64"/>
  <c r="BG64"/>
  <c r="BN64"/>
  <c r="BU64" s="1"/>
  <c r="BV64" s="1"/>
  <c r="N64"/>
  <c r="L64" i="28" s="1"/>
  <c r="S64" i="17"/>
  <c r="AJ64"/>
  <c r="AO64"/>
  <c r="M64"/>
  <c r="Q64"/>
  <c r="X64"/>
  <c r="AI64"/>
  <c r="AN64"/>
  <c r="L64"/>
  <c r="P64"/>
  <c r="W64"/>
  <c r="AH64"/>
  <c r="AL64"/>
  <c r="AS64"/>
  <c r="O64"/>
  <c r="T64"/>
  <c r="AG64"/>
  <c r="AK64"/>
  <c r="AR64"/>
  <c r="AY64" s="1"/>
  <c r="AZ64" s="1"/>
  <c r="FM128"/>
  <c r="FR128"/>
  <c r="FQ128"/>
  <c r="FN128"/>
  <c r="GA128"/>
  <c r="FU128"/>
  <c r="FX128" s="1"/>
  <c r="GB128"/>
  <c r="AB125" i="24" s="1"/>
  <c r="EJ128" i="17"/>
  <c r="EV128"/>
  <c r="FE128"/>
  <c r="DN128"/>
  <c r="DR128"/>
  <c r="DY128"/>
  <c r="EF128" s="1"/>
  <c r="EG128" s="1"/>
  <c r="EI128"/>
  <c r="EM128"/>
  <c r="EU128"/>
  <c r="FD128"/>
  <c r="DQ128"/>
  <c r="DV128"/>
  <c r="EL128"/>
  <c r="ET128"/>
  <c r="FC128"/>
  <c r="FG128"/>
  <c r="DP128"/>
  <c r="DU128"/>
  <c r="EK128"/>
  <c r="ES128"/>
  <c r="EW128"/>
  <c r="FF128"/>
  <c r="DO128"/>
  <c r="DS128"/>
  <c r="DZ128"/>
  <c r="CS128"/>
  <c r="CW128"/>
  <c r="DD128"/>
  <c r="DK128" s="1"/>
  <c r="DL128" s="1"/>
  <c r="CA128"/>
  <c r="CF128"/>
  <c r="BF128"/>
  <c r="BK128"/>
  <c r="CV128"/>
  <c r="DA128"/>
  <c r="BZ128"/>
  <c r="CE128"/>
  <c r="CJ128"/>
  <c r="BE128"/>
  <c r="BJ128"/>
  <c r="CU128"/>
  <c r="CZ128"/>
  <c r="BY128"/>
  <c r="CC128"/>
  <c r="CI128"/>
  <c r="CP128" s="1"/>
  <c r="CQ128" s="1"/>
  <c r="BD128"/>
  <c r="BH128"/>
  <c r="BO128"/>
  <c r="CT128"/>
  <c r="CX128"/>
  <c r="DE128"/>
  <c r="BX128"/>
  <c r="CB128"/>
  <c r="BC128"/>
  <c r="BG128"/>
  <c r="BN128"/>
  <c r="BU128" s="1"/>
  <c r="BV128" s="1"/>
  <c r="L128"/>
  <c r="P128"/>
  <c r="W128"/>
  <c r="AG128"/>
  <c r="AK128"/>
  <c r="O128"/>
  <c r="T128"/>
  <c r="AJ128"/>
  <c r="AO128"/>
  <c r="N128"/>
  <c r="S128"/>
  <c r="AI128"/>
  <c r="AN128"/>
  <c r="AP128" s="1"/>
  <c r="AS128"/>
  <c r="M128"/>
  <c r="K128" i="28" s="1"/>
  <c r="Q128" i="17"/>
  <c r="X128"/>
  <c r="AH128"/>
  <c r="AL128"/>
  <c r="AR128"/>
  <c r="AY128" s="1"/>
  <c r="AZ128" s="1"/>
  <c r="FM136"/>
  <c r="FR136"/>
  <c r="FQ136"/>
  <c r="FN136"/>
  <c r="GA136"/>
  <c r="FU136"/>
  <c r="FX136" s="1"/>
  <c r="GB136"/>
  <c r="EJ136"/>
  <c r="EU136"/>
  <c r="FD136"/>
  <c r="DP136"/>
  <c r="DU136"/>
  <c r="EI136"/>
  <c r="EM136"/>
  <c r="ET136"/>
  <c r="FC136"/>
  <c r="FG136"/>
  <c r="DO136"/>
  <c r="DS136"/>
  <c r="DZ136"/>
  <c r="EL136"/>
  <c r="ES136"/>
  <c r="EW136"/>
  <c r="FF136"/>
  <c r="DN136"/>
  <c r="DR136"/>
  <c r="DY136"/>
  <c r="EF136" s="1"/>
  <c r="EG136" s="1"/>
  <c r="EK136"/>
  <c r="EV136"/>
  <c r="FE136"/>
  <c r="DQ136"/>
  <c r="DV136"/>
  <c r="CU136"/>
  <c r="CZ136"/>
  <c r="BY136"/>
  <c r="CC136"/>
  <c r="CI136"/>
  <c r="CP136" s="1"/>
  <c r="CQ136" s="1"/>
  <c r="BF136"/>
  <c r="BK136"/>
  <c r="CT136"/>
  <c r="CX136"/>
  <c r="DE136"/>
  <c r="BX136"/>
  <c r="CB136"/>
  <c r="BE136"/>
  <c r="BJ136"/>
  <c r="CS136"/>
  <c r="CW136"/>
  <c r="DD136"/>
  <c r="DK136" s="1"/>
  <c r="DL136" s="1"/>
  <c r="CA136"/>
  <c r="CF136"/>
  <c r="BD136"/>
  <c r="BH136"/>
  <c r="BO136"/>
  <c r="CV136"/>
  <c r="DA136"/>
  <c r="BZ136"/>
  <c r="CE136"/>
  <c r="CJ136"/>
  <c r="BC136"/>
  <c r="BG136"/>
  <c r="BN136"/>
  <c r="BU136" s="1"/>
  <c r="BV136" s="1"/>
  <c r="N136"/>
  <c r="S136"/>
  <c r="AH136"/>
  <c r="AL136"/>
  <c r="AR136"/>
  <c r="AY136" s="1"/>
  <c r="AZ136" s="1"/>
  <c r="M136"/>
  <c r="Q136"/>
  <c r="O136" i="28" s="1"/>
  <c r="X136" i="17"/>
  <c r="AG136"/>
  <c r="AK136"/>
  <c r="L136"/>
  <c r="P136"/>
  <c r="W136"/>
  <c r="AJ136"/>
  <c r="AO136"/>
  <c r="O136"/>
  <c r="T136"/>
  <c r="AI136"/>
  <c r="AN136"/>
  <c r="AP136" s="1"/>
  <c r="AS136"/>
  <c r="FQ148"/>
  <c r="FN148"/>
  <c r="FM148"/>
  <c r="FR148"/>
  <c r="GA148"/>
  <c r="FU148"/>
  <c r="FX148" s="1"/>
  <c r="GB148"/>
  <c r="EK148"/>
  <c r="ES148"/>
  <c r="EW148"/>
  <c r="FF148"/>
  <c r="DP148"/>
  <c r="DU148"/>
  <c r="EJ148"/>
  <c r="EV148"/>
  <c r="FE148"/>
  <c r="DO148"/>
  <c r="DS148"/>
  <c r="DZ148"/>
  <c r="EI148"/>
  <c r="EM148"/>
  <c r="EU148"/>
  <c r="FD148"/>
  <c r="DN148"/>
  <c r="DR148"/>
  <c r="DY148"/>
  <c r="EF148" s="1"/>
  <c r="EG148" s="1"/>
  <c r="EL148"/>
  <c r="ET148"/>
  <c r="FC148"/>
  <c r="FG148"/>
  <c r="DQ148"/>
  <c r="DV148"/>
  <c r="CV148"/>
  <c r="DA148"/>
  <c r="CA148"/>
  <c r="CF148"/>
  <c r="BF148"/>
  <c r="BK148"/>
  <c r="CU148"/>
  <c r="CZ148"/>
  <c r="BZ148"/>
  <c r="CE148"/>
  <c r="CJ148"/>
  <c r="BE148"/>
  <c r="BJ148"/>
  <c r="CT148"/>
  <c r="CX148"/>
  <c r="DE148"/>
  <c r="BY148"/>
  <c r="CC148"/>
  <c r="CI148"/>
  <c r="CP148" s="1"/>
  <c r="CQ148" s="1"/>
  <c r="BD148"/>
  <c r="BH148"/>
  <c r="BO148"/>
  <c r="CS148"/>
  <c r="CW148"/>
  <c r="DD148"/>
  <c r="DK148" s="1"/>
  <c r="DL148" s="1"/>
  <c r="BX148"/>
  <c r="CB148"/>
  <c r="BC148"/>
  <c r="BG148"/>
  <c r="BN148"/>
  <c r="BU148" s="1"/>
  <c r="BV148" s="1"/>
  <c r="N148"/>
  <c r="S148"/>
  <c r="AI148"/>
  <c r="AN148"/>
  <c r="AS148"/>
  <c r="M148"/>
  <c r="Q148"/>
  <c r="O148" i="28" s="1"/>
  <c r="X148" i="17"/>
  <c r="AH148"/>
  <c r="AL148"/>
  <c r="AR148"/>
  <c r="AY148" s="1"/>
  <c r="AZ148" s="1"/>
  <c r="L148"/>
  <c r="P148"/>
  <c r="W148"/>
  <c r="AG148"/>
  <c r="AK148"/>
  <c r="O148"/>
  <c r="T148"/>
  <c r="AJ148"/>
  <c r="AO148"/>
  <c r="FN168"/>
  <c r="FM168"/>
  <c r="FR168"/>
  <c r="FQ168"/>
  <c r="GA168"/>
  <c r="FU168"/>
  <c r="FX168" s="1"/>
  <c r="GB168"/>
  <c r="EL168"/>
  <c r="EU168"/>
  <c r="FF168"/>
  <c r="EK168"/>
  <c r="ET168"/>
  <c r="FE168"/>
  <c r="EJ168"/>
  <c r="ES168"/>
  <c r="EW168"/>
  <c r="FD168"/>
  <c r="EI168"/>
  <c r="EM168"/>
  <c r="EV168"/>
  <c r="FC168"/>
  <c r="FG168"/>
  <c r="DN168"/>
  <c r="DR168"/>
  <c r="DY168"/>
  <c r="EF168" s="1"/>
  <c r="EG168" s="1"/>
  <c r="CT168"/>
  <c r="CX168"/>
  <c r="DE168"/>
  <c r="BY168"/>
  <c r="CC168"/>
  <c r="CI168"/>
  <c r="CP168" s="1"/>
  <c r="CQ168" s="1"/>
  <c r="BF168"/>
  <c r="BK168"/>
  <c r="DQ168"/>
  <c r="DV168"/>
  <c r="CS168"/>
  <c r="CW168"/>
  <c r="DD168"/>
  <c r="DK168" s="1"/>
  <c r="DL168" s="1"/>
  <c r="BX168"/>
  <c r="CB168"/>
  <c r="BE168"/>
  <c r="BJ168"/>
  <c r="DP168"/>
  <c r="DU168"/>
  <c r="CV168"/>
  <c r="DA168"/>
  <c r="CA168"/>
  <c r="CF168"/>
  <c r="BD168"/>
  <c r="BH168"/>
  <c r="BO168"/>
  <c r="DO168"/>
  <c r="DS168"/>
  <c r="DZ168"/>
  <c r="CU168"/>
  <c r="CZ168"/>
  <c r="BZ168"/>
  <c r="CE168"/>
  <c r="CJ168"/>
  <c r="BC168"/>
  <c r="BG168"/>
  <c r="BN168"/>
  <c r="BU168" s="1"/>
  <c r="BV168" s="1"/>
  <c r="L168"/>
  <c r="P168"/>
  <c r="W168"/>
  <c r="AH168"/>
  <c r="AL168"/>
  <c r="AR168"/>
  <c r="AY168" s="1"/>
  <c r="AZ168" s="1"/>
  <c r="O168"/>
  <c r="T168"/>
  <c r="AG168"/>
  <c r="AK168"/>
  <c r="N168"/>
  <c r="S168"/>
  <c r="AJ168"/>
  <c r="AO168"/>
  <c r="M168"/>
  <c r="K168" i="28" s="1"/>
  <c r="Q168" i="17"/>
  <c r="X168"/>
  <c r="AI168"/>
  <c r="AN168"/>
  <c r="AS168"/>
  <c r="FN172"/>
  <c r="FM172"/>
  <c r="FR172"/>
  <c r="FQ172"/>
  <c r="GA172"/>
  <c r="FU172"/>
  <c r="FX172" s="1"/>
  <c r="GB172"/>
  <c r="AB169" i="24" s="1"/>
  <c r="EL172" i="17"/>
  <c r="ET172"/>
  <c r="FF172"/>
  <c r="EK172"/>
  <c r="ES172"/>
  <c r="EW172"/>
  <c r="FE172"/>
  <c r="EJ172"/>
  <c r="EV172"/>
  <c r="FD172"/>
  <c r="EI172"/>
  <c r="EM172"/>
  <c r="EU172"/>
  <c r="FC172"/>
  <c r="FG172"/>
  <c r="DP172"/>
  <c r="DU172"/>
  <c r="CT172"/>
  <c r="CX172"/>
  <c r="DE172"/>
  <c r="BX172"/>
  <c r="CB172"/>
  <c r="BF172"/>
  <c r="BK172"/>
  <c r="DO172"/>
  <c r="DS172"/>
  <c r="DZ172"/>
  <c r="CS172"/>
  <c r="CW172"/>
  <c r="DD172"/>
  <c r="DK172" s="1"/>
  <c r="DL172" s="1"/>
  <c r="CA172"/>
  <c r="CF172"/>
  <c r="BE172"/>
  <c r="BJ172"/>
  <c r="DN172"/>
  <c r="DR172"/>
  <c r="DY172"/>
  <c r="EF172" s="1"/>
  <c r="EG172" s="1"/>
  <c r="CV172"/>
  <c r="DA172"/>
  <c r="BZ172"/>
  <c r="CE172"/>
  <c r="CJ172"/>
  <c r="BD172"/>
  <c r="BH172"/>
  <c r="BO172"/>
  <c r="DQ172"/>
  <c r="DV172"/>
  <c r="CU172"/>
  <c r="CZ172"/>
  <c r="BY172"/>
  <c r="CC172"/>
  <c r="CI172"/>
  <c r="CP172" s="1"/>
  <c r="CQ172" s="1"/>
  <c r="BC172"/>
  <c r="BG172"/>
  <c r="BN172"/>
  <c r="BU172" s="1"/>
  <c r="BV172" s="1"/>
  <c r="L172"/>
  <c r="P172"/>
  <c r="W172"/>
  <c r="AG172"/>
  <c r="AK172"/>
  <c r="O172"/>
  <c r="T172"/>
  <c r="AJ172"/>
  <c r="AO172"/>
  <c r="N172"/>
  <c r="S172"/>
  <c r="AI172"/>
  <c r="AN172"/>
  <c r="AP172" s="1"/>
  <c r="AS172"/>
  <c r="M172"/>
  <c r="K172" i="28" s="1"/>
  <c r="Q172" i="17"/>
  <c r="X172"/>
  <c r="AH172"/>
  <c r="AL172"/>
  <c r="AR172"/>
  <c r="AY172" s="1"/>
  <c r="AZ172" s="1"/>
  <c r="FN184"/>
  <c r="FM184"/>
  <c r="FR184"/>
  <c r="FQ184"/>
  <c r="GB184"/>
  <c r="FU184"/>
  <c r="FX184" s="1"/>
  <c r="GA184"/>
  <c r="EL184"/>
  <c r="ET184"/>
  <c r="FF184"/>
  <c r="EK184"/>
  <c r="ES184"/>
  <c r="EW184"/>
  <c r="FE184"/>
  <c r="EJ184"/>
  <c r="EV184"/>
  <c r="FD184"/>
  <c r="EI184"/>
  <c r="EM184"/>
  <c r="EU184"/>
  <c r="FC184"/>
  <c r="FG184"/>
  <c r="DP184"/>
  <c r="DU184"/>
  <c r="CU184"/>
  <c r="CZ184"/>
  <c r="BZ184"/>
  <c r="CE184"/>
  <c r="CJ184"/>
  <c r="BF184"/>
  <c r="BK184"/>
  <c r="DO184"/>
  <c r="DS184"/>
  <c r="DZ184"/>
  <c r="CT184"/>
  <c r="CX184"/>
  <c r="DE184"/>
  <c r="BY184"/>
  <c r="CC184"/>
  <c r="CI184"/>
  <c r="CP184" s="1"/>
  <c r="CQ184" s="1"/>
  <c r="BE184"/>
  <c r="BJ184"/>
  <c r="DN184"/>
  <c r="DR184"/>
  <c r="DY184"/>
  <c r="EF184" s="1"/>
  <c r="EG184" s="1"/>
  <c r="CS184"/>
  <c r="CW184"/>
  <c r="DD184"/>
  <c r="DK184" s="1"/>
  <c r="DL184" s="1"/>
  <c r="BX184"/>
  <c r="CB184"/>
  <c r="BD184"/>
  <c r="BH184"/>
  <c r="BO184"/>
  <c r="DQ184"/>
  <c r="DV184"/>
  <c r="CV184"/>
  <c r="DA184"/>
  <c r="CA184"/>
  <c r="CF184"/>
  <c r="BC184"/>
  <c r="BG184"/>
  <c r="BN184"/>
  <c r="BU184" s="1"/>
  <c r="BV184" s="1"/>
  <c r="L184"/>
  <c r="P184"/>
  <c r="W184"/>
  <c r="AG184"/>
  <c r="AK184"/>
  <c r="AR184"/>
  <c r="AY184" s="1"/>
  <c r="AZ184" s="1"/>
  <c r="O184"/>
  <c r="T184"/>
  <c r="AJ184"/>
  <c r="AO184"/>
  <c r="N184"/>
  <c r="S184"/>
  <c r="AI184"/>
  <c r="AN184"/>
  <c r="AP184" s="1"/>
  <c r="M184"/>
  <c r="Q184"/>
  <c r="X184"/>
  <c r="AH184"/>
  <c r="AL184"/>
  <c r="AS184"/>
  <c r="FM11"/>
  <c r="GA11"/>
  <c r="FR11"/>
  <c r="FQ11"/>
  <c r="FN11"/>
  <c r="GB11"/>
  <c r="EL11"/>
  <c r="ET11"/>
  <c r="FC11"/>
  <c r="FG11"/>
  <c r="EK11"/>
  <c r="ES11"/>
  <c r="EW11"/>
  <c r="FF11"/>
  <c r="EJ11"/>
  <c r="EV11"/>
  <c r="FE11"/>
  <c r="EI11"/>
  <c r="EM11"/>
  <c r="EU11"/>
  <c r="FD11"/>
  <c r="DO11"/>
  <c r="DS11"/>
  <c r="DY11"/>
  <c r="DN11"/>
  <c r="DR11"/>
  <c r="DQ11"/>
  <c r="DV11"/>
  <c r="DP11"/>
  <c r="DU11"/>
  <c r="DZ11"/>
  <c r="CS11"/>
  <c r="CW11"/>
  <c r="BZ11"/>
  <c r="BF11"/>
  <c r="BK11"/>
  <c r="CV11"/>
  <c r="DA11"/>
  <c r="BY11"/>
  <c r="CC11"/>
  <c r="BE11"/>
  <c r="BJ11"/>
  <c r="BO11"/>
  <c r="CU11"/>
  <c r="CZ11"/>
  <c r="DE11"/>
  <c r="BX11"/>
  <c r="CB11"/>
  <c r="CF11"/>
  <c r="CJ11"/>
  <c r="BD11"/>
  <c r="BH11"/>
  <c r="BN11"/>
  <c r="CT11"/>
  <c r="CX11"/>
  <c r="DD11"/>
  <c r="CA11"/>
  <c r="CE11"/>
  <c r="CI11"/>
  <c r="BC11"/>
  <c r="BG11"/>
  <c r="N11"/>
  <c r="S11"/>
  <c r="X11"/>
  <c r="AG11"/>
  <c r="AK11"/>
  <c r="M11"/>
  <c r="Q11"/>
  <c r="W11"/>
  <c r="AJ11"/>
  <c r="AO11"/>
  <c r="L11"/>
  <c r="P11"/>
  <c r="AI11"/>
  <c r="AN11"/>
  <c r="AP11" s="1"/>
  <c r="AS11"/>
  <c r="O11"/>
  <c r="T11"/>
  <c r="AH11"/>
  <c r="AL11"/>
  <c r="AR11"/>
  <c r="FM19"/>
  <c r="GA19"/>
  <c r="FR19"/>
  <c r="FQ19"/>
  <c r="FN19"/>
  <c r="GB19"/>
  <c r="EL19"/>
  <c r="ET19"/>
  <c r="FC19"/>
  <c r="FG19"/>
  <c r="EK19"/>
  <c r="ES19"/>
  <c r="EW19"/>
  <c r="FF19"/>
  <c r="EJ19"/>
  <c r="EV19"/>
  <c r="FE19"/>
  <c r="EI19"/>
  <c r="EM19"/>
  <c r="EU19"/>
  <c r="FD19"/>
  <c r="DP19"/>
  <c r="DU19"/>
  <c r="DZ19"/>
  <c r="DO19"/>
  <c r="DS19"/>
  <c r="DY19"/>
  <c r="DN19"/>
  <c r="DR19"/>
  <c r="DQ19"/>
  <c r="DV19"/>
  <c r="CT19"/>
  <c r="CX19"/>
  <c r="DD19"/>
  <c r="BX19"/>
  <c r="CB19"/>
  <c r="CF19"/>
  <c r="CJ19"/>
  <c r="BD19"/>
  <c r="BH19"/>
  <c r="BN19"/>
  <c r="CS19"/>
  <c r="CW19"/>
  <c r="CA19"/>
  <c r="CE19"/>
  <c r="CG19" s="1"/>
  <c r="CI19"/>
  <c r="BC19"/>
  <c r="BG19"/>
  <c r="CV19"/>
  <c r="DA19"/>
  <c r="BZ19"/>
  <c r="BF19"/>
  <c r="BK19"/>
  <c r="CU19"/>
  <c r="CZ19"/>
  <c r="DE19"/>
  <c r="BY19"/>
  <c r="CC19"/>
  <c r="BE19"/>
  <c r="BJ19"/>
  <c r="BO19"/>
  <c r="L19"/>
  <c r="P19"/>
  <c r="AI19"/>
  <c r="AN19"/>
  <c r="AS19"/>
  <c r="O19"/>
  <c r="T19"/>
  <c r="AH19"/>
  <c r="AL19"/>
  <c r="AR19"/>
  <c r="N19"/>
  <c r="L19" i="28" s="1"/>
  <c r="S19" i="17"/>
  <c r="Q19" i="28" s="1"/>
  <c r="S19" s="1"/>
  <c r="X19" i="17"/>
  <c r="AG19"/>
  <c r="AK19"/>
  <c r="M19"/>
  <c r="K19" i="28" s="1"/>
  <c r="Q19" i="17"/>
  <c r="O19" i="28" s="1"/>
  <c r="W19" i="17"/>
  <c r="AJ19"/>
  <c r="AO19"/>
  <c r="FM23"/>
  <c r="GA23"/>
  <c r="FR23"/>
  <c r="FQ23"/>
  <c r="FU23"/>
  <c r="FX23" s="1"/>
  <c r="FN23"/>
  <c r="GB23"/>
  <c r="EJ23"/>
  <c r="EV23"/>
  <c r="FE23"/>
  <c r="EI23"/>
  <c r="EM23"/>
  <c r="EU23"/>
  <c r="FD23"/>
  <c r="EL23"/>
  <c r="ET23"/>
  <c r="FC23"/>
  <c r="FG23"/>
  <c r="EK23"/>
  <c r="ES23"/>
  <c r="EW23"/>
  <c r="FF23"/>
  <c r="DP23"/>
  <c r="DU23"/>
  <c r="DZ23"/>
  <c r="DO23"/>
  <c r="DS23"/>
  <c r="DY23"/>
  <c r="EF23" s="1"/>
  <c r="EG23" s="1"/>
  <c r="DN23"/>
  <c r="DR23"/>
  <c r="DQ23"/>
  <c r="DV23"/>
  <c r="CT23"/>
  <c r="CX23"/>
  <c r="DD23"/>
  <c r="DK23" s="1"/>
  <c r="DL23" s="1"/>
  <c r="BY23"/>
  <c r="CC23"/>
  <c r="BC23"/>
  <c r="BG23"/>
  <c r="CS23"/>
  <c r="CW23"/>
  <c r="BX23"/>
  <c r="CB23"/>
  <c r="CF23"/>
  <c r="CJ23"/>
  <c r="BF23"/>
  <c r="BK23"/>
  <c r="CV23"/>
  <c r="DA23"/>
  <c r="CA23"/>
  <c r="CE23"/>
  <c r="CI23"/>
  <c r="CP23" s="1"/>
  <c r="CQ23" s="1"/>
  <c r="BE23"/>
  <c r="BJ23"/>
  <c r="BO23"/>
  <c r="CU23"/>
  <c r="CZ23"/>
  <c r="DE23"/>
  <c r="BZ23"/>
  <c r="BD23"/>
  <c r="BH23"/>
  <c r="BN23"/>
  <c r="BU23" s="1"/>
  <c r="BV23" s="1"/>
  <c r="L23"/>
  <c r="P23"/>
  <c r="AI23"/>
  <c r="AN23"/>
  <c r="AS23"/>
  <c r="O23"/>
  <c r="T23"/>
  <c r="AH23"/>
  <c r="AL23"/>
  <c r="AR23"/>
  <c r="AY23" s="1"/>
  <c r="AZ23" s="1"/>
  <c r="N23"/>
  <c r="L23" i="28" s="1"/>
  <c r="S23" i="17"/>
  <c r="Q23" i="28" s="1"/>
  <c r="S23" s="1"/>
  <c r="X23" i="17"/>
  <c r="AG23"/>
  <c r="AK23"/>
  <c r="M23"/>
  <c r="Q23"/>
  <c r="W23"/>
  <c r="AJ23"/>
  <c r="AO23"/>
  <c r="FM35"/>
  <c r="FU35"/>
  <c r="FX35" s="1"/>
  <c r="GB35"/>
  <c r="AB32" i="24" s="1"/>
  <c r="FR35" i="17"/>
  <c r="GA35"/>
  <c r="FQ35"/>
  <c r="FN35"/>
  <c r="EL35"/>
  <c r="ET35"/>
  <c r="FC35"/>
  <c r="FG35"/>
  <c r="EK35"/>
  <c r="ES35"/>
  <c r="EW35"/>
  <c r="FF35"/>
  <c r="EJ35"/>
  <c r="EV35"/>
  <c r="FE35"/>
  <c r="EI35"/>
  <c r="EM35"/>
  <c r="EU35"/>
  <c r="FD35"/>
  <c r="DN35"/>
  <c r="DR35"/>
  <c r="DQ35"/>
  <c r="DV35"/>
  <c r="DP35"/>
  <c r="DU35"/>
  <c r="DZ35"/>
  <c r="DO35"/>
  <c r="DS35"/>
  <c r="DY35"/>
  <c r="EF35" s="1"/>
  <c r="EG35" s="1"/>
  <c r="CV35"/>
  <c r="DA35"/>
  <c r="BX35"/>
  <c r="CB35"/>
  <c r="CF35"/>
  <c r="CJ35"/>
  <c r="BF35"/>
  <c r="BK35"/>
  <c r="CU35"/>
  <c r="CZ35"/>
  <c r="DB35" s="1"/>
  <c r="DE35"/>
  <c r="CA35"/>
  <c r="CE35"/>
  <c r="CG35" s="1"/>
  <c r="CI35"/>
  <c r="CP35" s="1"/>
  <c r="CQ35" s="1"/>
  <c r="BE35"/>
  <c r="BJ35"/>
  <c r="CT35"/>
  <c r="CX35"/>
  <c r="DD35"/>
  <c r="DK35" s="1"/>
  <c r="DL35" s="1"/>
  <c r="BZ35"/>
  <c r="BD35"/>
  <c r="BH35"/>
  <c r="BO35"/>
  <c r="CS35"/>
  <c r="CW35"/>
  <c r="BY35"/>
  <c r="CC35"/>
  <c r="BC35"/>
  <c r="BG35"/>
  <c r="BN35"/>
  <c r="BU35" s="1"/>
  <c r="BV35" s="1"/>
  <c r="N35"/>
  <c r="S35"/>
  <c r="X35"/>
  <c r="AG35"/>
  <c r="AK35"/>
  <c r="M35"/>
  <c r="Q35"/>
  <c r="W35"/>
  <c r="AJ35"/>
  <c r="AO35"/>
  <c r="L35"/>
  <c r="P35"/>
  <c r="AI35"/>
  <c r="AN35"/>
  <c r="AP35" s="1"/>
  <c r="AS35"/>
  <c r="O35"/>
  <c r="T35"/>
  <c r="AH35"/>
  <c r="AL35"/>
  <c r="AR35"/>
  <c r="AY35" s="1"/>
  <c r="AZ35" s="1"/>
  <c r="FM39"/>
  <c r="FU39"/>
  <c r="FX39" s="1"/>
  <c r="GB39"/>
  <c r="FR39"/>
  <c r="GA39"/>
  <c r="FQ39"/>
  <c r="FN39"/>
  <c r="EJ39"/>
  <c r="EV39"/>
  <c r="FE39"/>
  <c r="EI39"/>
  <c r="EM39"/>
  <c r="EU39"/>
  <c r="FD39"/>
  <c r="EL39"/>
  <c r="ET39"/>
  <c r="FC39"/>
  <c r="FG39"/>
  <c r="EK39"/>
  <c r="ES39"/>
  <c r="EW39"/>
  <c r="FF39"/>
  <c r="DO39"/>
  <c r="DS39"/>
  <c r="DY39"/>
  <c r="EF39" s="1"/>
  <c r="EG39" s="1"/>
  <c r="DN39"/>
  <c r="DR39"/>
  <c r="DQ39"/>
  <c r="DV39"/>
  <c r="DP39"/>
  <c r="DU39"/>
  <c r="DZ39"/>
  <c r="CS39"/>
  <c r="CW39"/>
  <c r="BZ39"/>
  <c r="BC39"/>
  <c r="BG39"/>
  <c r="BN39"/>
  <c r="BU39" s="1"/>
  <c r="BV39" s="1"/>
  <c r="CV39"/>
  <c r="DA39"/>
  <c r="BY39"/>
  <c r="CC39"/>
  <c r="BF39"/>
  <c r="BK39"/>
  <c r="CU39"/>
  <c r="CZ39"/>
  <c r="DE39"/>
  <c r="BX39"/>
  <c r="CB39"/>
  <c r="CF39"/>
  <c r="CJ39"/>
  <c r="BE39"/>
  <c r="BJ39"/>
  <c r="CT39"/>
  <c r="CX39"/>
  <c r="DD39"/>
  <c r="DK39" s="1"/>
  <c r="DL39" s="1"/>
  <c r="CA39"/>
  <c r="CE39"/>
  <c r="CG39" s="1"/>
  <c r="CI39"/>
  <c r="CP39" s="1"/>
  <c r="CQ39" s="1"/>
  <c r="BD39"/>
  <c r="BH39"/>
  <c r="BO39"/>
  <c r="BP39" s="1"/>
  <c r="BQ39" s="1"/>
  <c r="BW39" s="1"/>
  <c r="O39"/>
  <c r="T39"/>
  <c r="AH39"/>
  <c r="AL39"/>
  <c r="AR39"/>
  <c r="AY39" s="1"/>
  <c r="AZ39" s="1"/>
  <c r="N39"/>
  <c r="S39"/>
  <c r="X39"/>
  <c r="AG39"/>
  <c r="AK39"/>
  <c r="M39"/>
  <c r="Q39"/>
  <c r="W39"/>
  <c r="AJ39"/>
  <c r="AO39"/>
  <c r="L39"/>
  <c r="P39"/>
  <c r="AI39"/>
  <c r="AN39"/>
  <c r="AP39" s="1"/>
  <c r="AS39"/>
  <c r="FM51"/>
  <c r="FU51"/>
  <c r="FX51" s="1"/>
  <c r="GB51"/>
  <c r="AB48" i="24" s="1"/>
  <c r="FR51" i="17"/>
  <c r="GA51"/>
  <c r="FQ51"/>
  <c r="FN51"/>
  <c r="EJ51"/>
  <c r="EV51"/>
  <c r="FE51"/>
  <c r="EI51"/>
  <c r="EM51"/>
  <c r="EU51"/>
  <c r="FD51"/>
  <c r="EL51"/>
  <c r="ET51"/>
  <c r="FC51"/>
  <c r="FG51"/>
  <c r="EK51"/>
  <c r="ES51"/>
  <c r="EW51"/>
  <c r="FF51"/>
  <c r="DN51"/>
  <c r="DR51"/>
  <c r="DQ51"/>
  <c r="DV51"/>
  <c r="DP51"/>
  <c r="DU51"/>
  <c r="DZ51"/>
  <c r="DO51"/>
  <c r="DS51"/>
  <c r="DY51"/>
  <c r="EF51" s="1"/>
  <c r="EG51" s="1"/>
  <c r="CV51"/>
  <c r="DA51"/>
  <c r="BX51"/>
  <c r="CB51"/>
  <c r="CF51"/>
  <c r="CJ51"/>
  <c r="BF51"/>
  <c r="BK51"/>
  <c r="CU51"/>
  <c r="CZ51"/>
  <c r="DB51" s="1"/>
  <c r="DE51"/>
  <c r="CA51"/>
  <c r="CE51"/>
  <c r="CG51" s="1"/>
  <c r="CI51"/>
  <c r="CP51" s="1"/>
  <c r="CQ51" s="1"/>
  <c r="BE51"/>
  <c r="BJ51"/>
  <c r="CT51"/>
  <c r="CX51"/>
  <c r="DD51"/>
  <c r="DK51" s="1"/>
  <c r="DL51" s="1"/>
  <c r="BZ51"/>
  <c r="BD51"/>
  <c r="BH51"/>
  <c r="BO51"/>
  <c r="CS51"/>
  <c r="CW51"/>
  <c r="BY51"/>
  <c r="CC51"/>
  <c r="BC51"/>
  <c r="BG51"/>
  <c r="BN51"/>
  <c r="BU51" s="1"/>
  <c r="BV51" s="1"/>
  <c r="N51"/>
  <c r="S51"/>
  <c r="X51"/>
  <c r="AG51"/>
  <c r="AK51"/>
  <c r="M51"/>
  <c r="Q51"/>
  <c r="W51"/>
  <c r="AJ51"/>
  <c r="AO51"/>
  <c r="L51"/>
  <c r="P51"/>
  <c r="AI51"/>
  <c r="AN51"/>
  <c r="AP51" s="1"/>
  <c r="AS51"/>
  <c r="O51"/>
  <c r="T51"/>
  <c r="AH51"/>
  <c r="AL51"/>
  <c r="AR51"/>
  <c r="AY51" s="1"/>
  <c r="AZ51" s="1"/>
  <c r="FM55"/>
  <c r="FR55"/>
  <c r="FQ55"/>
  <c r="FN55"/>
  <c r="FU55"/>
  <c r="FX55" s="1"/>
  <c r="GB55"/>
  <c r="EK55"/>
  <c r="ES55"/>
  <c r="EW55"/>
  <c r="FF55"/>
  <c r="GA55"/>
  <c r="EJ55"/>
  <c r="EV55"/>
  <c r="FE55"/>
  <c r="EI55"/>
  <c r="EM55"/>
  <c r="EU55"/>
  <c r="FD55"/>
  <c r="EL55"/>
  <c r="ET55"/>
  <c r="FC55"/>
  <c r="FG55"/>
  <c r="DO55"/>
  <c r="DS55"/>
  <c r="DY55"/>
  <c r="EF55" s="1"/>
  <c r="EG55" s="1"/>
  <c r="DN55"/>
  <c r="DR55"/>
  <c r="DQ55"/>
  <c r="DV55"/>
  <c r="DP55"/>
  <c r="DU55"/>
  <c r="DZ55"/>
  <c r="CS55"/>
  <c r="CW55"/>
  <c r="BY55"/>
  <c r="CC55"/>
  <c r="BC55"/>
  <c r="BG55"/>
  <c r="BN55"/>
  <c r="BU55" s="1"/>
  <c r="BV55" s="1"/>
  <c r="CV55"/>
  <c r="DA55"/>
  <c r="BX55"/>
  <c r="CB55"/>
  <c r="CF55"/>
  <c r="CJ55"/>
  <c r="BF55"/>
  <c r="BK55"/>
  <c r="CU55"/>
  <c r="CZ55"/>
  <c r="DB55" s="1"/>
  <c r="DE55"/>
  <c r="CA55"/>
  <c r="CE55"/>
  <c r="CG55" s="1"/>
  <c r="CI55"/>
  <c r="CP55" s="1"/>
  <c r="CQ55" s="1"/>
  <c r="BE55"/>
  <c r="BJ55"/>
  <c r="CT55"/>
  <c r="CX55"/>
  <c r="DD55"/>
  <c r="DK55" s="1"/>
  <c r="DL55" s="1"/>
  <c r="BZ55"/>
  <c r="BD55"/>
  <c r="BH55"/>
  <c r="BO55"/>
  <c r="O55"/>
  <c r="T55"/>
  <c r="AH55"/>
  <c r="AL55"/>
  <c r="AR55"/>
  <c r="AY55" s="1"/>
  <c r="AZ55" s="1"/>
  <c r="N55"/>
  <c r="S55"/>
  <c r="X55"/>
  <c r="AG55"/>
  <c r="AK55"/>
  <c r="M55"/>
  <c r="Q55"/>
  <c r="W55"/>
  <c r="AJ55"/>
  <c r="AO55"/>
  <c r="L55"/>
  <c r="P55"/>
  <c r="AI55"/>
  <c r="AN55"/>
  <c r="AP55" s="1"/>
  <c r="AS55"/>
  <c r="FM95"/>
  <c r="FR95"/>
  <c r="FQ95"/>
  <c r="FN95"/>
  <c r="FU95"/>
  <c r="FX95" s="1"/>
  <c r="GB95"/>
  <c r="GA95"/>
  <c r="EJ95"/>
  <c r="ES95"/>
  <c r="EW95"/>
  <c r="FD95"/>
  <c r="DN95"/>
  <c r="DR95"/>
  <c r="EI95"/>
  <c r="EM95"/>
  <c r="EV95"/>
  <c r="FC95"/>
  <c r="FG95"/>
  <c r="DQ95"/>
  <c r="DV95"/>
  <c r="EL95"/>
  <c r="EU95"/>
  <c r="FF95"/>
  <c r="DP95"/>
  <c r="DU95"/>
  <c r="DZ95"/>
  <c r="EK95"/>
  <c r="ET95"/>
  <c r="FE95"/>
  <c r="DO95"/>
  <c r="DS95"/>
  <c r="DY95"/>
  <c r="EF95" s="1"/>
  <c r="EG95" s="1"/>
  <c r="CT95"/>
  <c r="CX95"/>
  <c r="DD95"/>
  <c r="DK95" s="1"/>
  <c r="DL95" s="1"/>
  <c r="BX95"/>
  <c r="CB95"/>
  <c r="BD95"/>
  <c r="BH95"/>
  <c r="BO95"/>
  <c r="CS95"/>
  <c r="CW95"/>
  <c r="CA95"/>
  <c r="CF95"/>
  <c r="BC95"/>
  <c r="BG95"/>
  <c r="BN95"/>
  <c r="BU95" s="1"/>
  <c r="BV95" s="1"/>
  <c r="CV95"/>
  <c r="DA95"/>
  <c r="BZ95"/>
  <c r="CE95"/>
  <c r="CJ95"/>
  <c r="BF95"/>
  <c r="BK95"/>
  <c r="CU95"/>
  <c r="CZ95"/>
  <c r="DE95"/>
  <c r="BY95"/>
  <c r="CC95"/>
  <c r="CI95"/>
  <c r="CP95" s="1"/>
  <c r="CQ95" s="1"/>
  <c r="BE95"/>
  <c r="BJ95"/>
  <c r="O95"/>
  <c r="T95"/>
  <c r="AJ95"/>
  <c r="AO95"/>
  <c r="N95"/>
  <c r="S95"/>
  <c r="X95"/>
  <c r="AI95"/>
  <c r="AN95"/>
  <c r="AS95"/>
  <c r="M95"/>
  <c r="Q95"/>
  <c r="W95"/>
  <c r="AH95"/>
  <c r="AL95"/>
  <c r="AR95"/>
  <c r="AY95" s="1"/>
  <c r="AZ95" s="1"/>
  <c r="L95"/>
  <c r="P95"/>
  <c r="AG95"/>
  <c r="AK95"/>
  <c r="FM107"/>
  <c r="FR107"/>
  <c r="FQ107"/>
  <c r="FN107"/>
  <c r="FU107"/>
  <c r="FX107" s="1"/>
  <c r="GB107"/>
  <c r="GA107"/>
  <c r="EL107"/>
  <c r="EU107"/>
  <c r="FF107"/>
  <c r="DO107"/>
  <c r="DS107"/>
  <c r="DY107"/>
  <c r="EF107" s="1"/>
  <c r="EG107" s="1"/>
  <c r="EK107"/>
  <c r="ET107"/>
  <c r="FE107"/>
  <c r="DN107"/>
  <c r="DR107"/>
  <c r="EJ107"/>
  <c r="ES107"/>
  <c r="EW107"/>
  <c r="FD107"/>
  <c r="DQ107"/>
  <c r="DV107"/>
  <c r="EI107"/>
  <c r="EM107"/>
  <c r="EV107"/>
  <c r="FC107"/>
  <c r="FG107"/>
  <c r="DP107"/>
  <c r="DU107"/>
  <c r="DZ107"/>
  <c r="CS107"/>
  <c r="CW107"/>
  <c r="DD107"/>
  <c r="DK107" s="1"/>
  <c r="DL107" s="1"/>
  <c r="BX107"/>
  <c r="CB107"/>
  <c r="BD107"/>
  <c r="BH107"/>
  <c r="BO107"/>
  <c r="CV107"/>
  <c r="DA107"/>
  <c r="CA107"/>
  <c r="CF107"/>
  <c r="BC107"/>
  <c r="BG107"/>
  <c r="BN107"/>
  <c r="BU107" s="1"/>
  <c r="BV107" s="1"/>
  <c r="CU107"/>
  <c r="CZ107"/>
  <c r="BZ107"/>
  <c r="CE107"/>
  <c r="CJ107"/>
  <c r="BF107"/>
  <c r="BK107"/>
  <c r="CT107"/>
  <c r="CX107"/>
  <c r="DE107"/>
  <c r="BY107"/>
  <c r="CC107"/>
  <c r="CI107"/>
  <c r="CP107" s="1"/>
  <c r="CQ107" s="1"/>
  <c r="BE107"/>
  <c r="BJ107"/>
  <c r="O107"/>
  <c r="T107"/>
  <c r="AG107"/>
  <c r="AK107"/>
  <c r="AR107"/>
  <c r="AY107" s="1"/>
  <c r="AZ107" s="1"/>
  <c r="N107"/>
  <c r="S107"/>
  <c r="X107"/>
  <c r="AJ107"/>
  <c r="AO107"/>
  <c r="M107"/>
  <c r="Q107"/>
  <c r="W107"/>
  <c r="AI107"/>
  <c r="AN107"/>
  <c r="L107"/>
  <c r="P107"/>
  <c r="N107" i="28" s="1"/>
  <c r="AH107" i="17"/>
  <c r="AL107"/>
  <c r="AS107"/>
  <c r="FM123"/>
  <c r="FR123"/>
  <c r="FQ123"/>
  <c r="FN123"/>
  <c r="FU123"/>
  <c r="FX123" s="1"/>
  <c r="GB123"/>
  <c r="GA123"/>
  <c r="EI123"/>
  <c r="EM123"/>
  <c r="EV123"/>
  <c r="FD123"/>
  <c r="DQ123"/>
  <c r="DV123"/>
  <c r="EL123"/>
  <c r="EU123"/>
  <c r="FC123"/>
  <c r="FG123"/>
  <c r="DP123"/>
  <c r="DU123"/>
  <c r="EK123"/>
  <c r="ET123"/>
  <c r="FF123"/>
  <c r="DO123"/>
  <c r="DS123"/>
  <c r="DZ123"/>
  <c r="EJ123"/>
  <c r="ES123"/>
  <c r="EW123"/>
  <c r="FE123"/>
  <c r="DN123"/>
  <c r="DR123"/>
  <c r="DY123"/>
  <c r="EF123" s="1"/>
  <c r="EG123" s="1"/>
  <c r="CU123"/>
  <c r="CZ123"/>
  <c r="DE123"/>
  <c r="CA123"/>
  <c r="CE123"/>
  <c r="BE123"/>
  <c r="BJ123"/>
  <c r="BO123"/>
  <c r="CT123"/>
  <c r="CX123"/>
  <c r="DD123"/>
  <c r="DK123" s="1"/>
  <c r="DL123" s="1"/>
  <c r="BZ123"/>
  <c r="CJ123"/>
  <c r="BD123"/>
  <c r="BH123"/>
  <c r="BN123"/>
  <c r="BU123" s="1"/>
  <c r="BV123" s="1"/>
  <c r="CS123"/>
  <c r="CW123"/>
  <c r="BY123"/>
  <c r="CC123"/>
  <c r="CI123"/>
  <c r="CP123" s="1"/>
  <c r="CQ123" s="1"/>
  <c r="BC123"/>
  <c r="BG123"/>
  <c r="CV123"/>
  <c r="DA123"/>
  <c r="BX123"/>
  <c r="CB123"/>
  <c r="CF123"/>
  <c r="BF123"/>
  <c r="BK123"/>
  <c r="O123"/>
  <c r="T123"/>
  <c r="AJ123"/>
  <c r="AN123"/>
  <c r="AR123"/>
  <c r="AY123" s="1"/>
  <c r="AZ123" s="1"/>
  <c r="N123"/>
  <c r="S123"/>
  <c r="AI123"/>
  <c r="M123"/>
  <c r="Q123"/>
  <c r="X123"/>
  <c r="AH123"/>
  <c r="AL123"/>
  <c r="L123"/>
  <c r="P123"/>
  <c r="N123" i="28" s="1"/>
  <c r="W123" i="17"/>
  <c r="AG123"/>
  <c r="AK123"/>
  <c r="AO123"/>
  <c r="AS123"/>
  <c r="FN143"/>
  <c r="FM143"/>
  <c r="FR143"/>
  <c r="FQ143"/>
  <c r="FU143"/>
  <c r="FX143" s="1"/>
  <c r="GB143"/>
  <c r="GA143"/>
  <c r="EK143"/>
  <c r="ET143"/>
  <c r="FC143"/>
  <c r="FG143"/>
  <c r="DQ143"/>
  <c r="DV143"/>
  <c r="EJ143"/>
  <c r="ES143"/>
  <c r="EW143"/>
  <c r="FF143"/>
  <c r="DP143"/>
  <c r="DU143"/>
  <c r="EI143"/>
  <c r="EM143"/>
  <c r="EV143"/>
  <c r="FE143"/>
  <c r="DO143"/>
  <c r="DS143"/>
  <c r="DZ143"/>
  <c r="EL143"/>
  <c r="EU143"/>
  <c r="FD143"/>
  <c r="DN143"/>
  <c r="DR143"/>
  <c r="DY143"/>
  <c r="EF143" s="1"/>
  <c r="EG143" s="1"/>
  <c r="CV143"/>
  <c r="DA143"/>
  <c r="BX143"/>
  <c r="CB143"/>
  <c r="CF143"/>
  <c r="BE143"/>
  <c r="BJ143"/>
  <c r="BO143"/>
  <c r="CU143"/>
  <c r="CZ143"/>
  <c r="DB143" s="1"/>
  <c r="DE143"/>
  <c r="CA143"/>
  <c r="CE143"/>
  <c r="BD143"/>
  <c r="BH143"/>
  <c r="BN143"/>
  <c r="BU143" s="1"/>
  <c r="BV143" s="1"/>
  <c r="CT143"/>
  <c r="CX143"/>
  <c r="DD143"/>
  <c r="DK143" s="1"/>
  <c r="DL143" s="1"/>
  <c r="BZ143"/>
  <c r="CJ143"/>
  <c r="BC143"/>
  <c r="BG143"/>
  <c r="CS143"/>
  <c r="CW143"/>
  <c r="BY143"/>
  <c r="CC143"/>
  <c r="CI143"/>
  <c r="CP143" s="1"/>
  <c r="CQ143" s="1"/>
  <c r="BF143"/>
  <c r="BK143"/>
  <c r="O143"/>
  <c r="T143"/>
  <c r="AG143"/>
  <c r="AK143"/>
  <c r="AO143"/>
  <c r="AS143"/>
  <c r="N143"/>
  <c r="S143"/>
  <c r="AJ143"/>
  <c r="AN143"/>
  <c r="AR143"/>
  <c r="AY143" s="1"/>
  <c r="AZ143" s="1"/>
  <c r="M143"/>
  <c r="Q143"/>
  <c r="O143" i="28" s="1"/>
  <c r="X143" i="17"/>
  <c r="AI143"/>
  <c r="L143"/>
  <c r="P143"/>
  <c r="N143" i="28" s="1"/>
  <c r="W143" i="17"/>
  <c r="AH143"/>
  <c r="AL143"/>
  <c r="FN147"/>
  <c r="FM147"/>
  <c r="FR147"/>
  <c r="FQ147"/>
  <c r="FU147"/>
  <c r="FX147" s="1"/>
  <c r="GB147"/>
  <c r="GA147"/>
  <c r="EK147"/>
  <c r="ET147"/>
  <c r="FF147"/>
  <c r="DQ147"/>
  <c r="DV147"/>
  <c r="EJ147"/>
  <c r="ES147"/>
  <c r="EW147"/>
  <c r="FE147"/>
  <c r="DP147"/>
  <c r="DU147"/>
  <c r="EI147"/>
  <c r="EM147"/>
  <c r="EV147"/>
  <c r="FD147"/>
  <c r="DO147"/>
  <c r="DS147"/>
  <c r="DZ147"/>
  <c r="EL147"/>
  <c r="EU147"/>
  <c r="FC147"/>
  <c r="FG147"/>
  <c r="DN147"/>
  <c r="DR147"/>
  <c r="DY147"/>
  <c r="EF147" s="1"/>
  <c r="EG147" s="1"/>
  <c r="CU147"/>
  <c r="CZ147"/>
  <c r="DE147"/>
  <c r="BY147"/>
  <c r="CC147"/>
  <c r="CI147"/>
  <c r="CP147" s="1"/>
  <c r="CQ147" s="1"/>
  <c r="BE147"/>
  <c r="BJ147"/>
  <c r="BO147"/>
  <c r="CT147"/>
  <c r="CX147"/>
  <c r="DD147"/>
  <c r="DK147" s="1"/>
  <c r="DL147" s="1"/>
  <c r="BX147"/>
  <c r="CB147"/>
  <c r="CF147"/>
  <c r="BD147"/>
  <c r="BH147"/>
  <c r="BN147"/>
  <c r="BU147" s="1"/>
  <c r="BV147" s="1"/>
  <c r="CS147"/>
  <c r="CW147"/>
  <c r="CA147"/>
  <c r="CE147"/>
  <c r="BC147"/>
  <c r="BG147"/>
  <c r="CV147"/>
  <c r="DA147"/>
  <c r="BZ147"/>
  <c r="CJ147"/>
  <c r="BF147"/>
  <c r="BK147"/>
  <c r="O147"/>
  <c r="T147"/>
  <c r="AJ147"/>
  <c r="AN147"/>
  <c r="AR147"/>
  <c r="AY147" s="1"/>
  <c r="AZ147" s="1"/>
  <c r="N147"/>
  <c r="S147"/>
  <c r="AI147"/>
  <c r="M147"/>
  <c r="Q147"/>
  <c r="X147"/>
  <c r="AH147"/>
  <c r="AL147"/>
  <c r="L147"/>
  <c r="P147"/>
  <c r="N147" i="28" s="1"/>
  <c r="W147" i="17"/>
  <c r="AG147"/>
  <c r="AK147"/>
  <c r="AO147"/>
  <c r="AS147"/>
  <c r="FN163"/>
  <c r="FM163"/>
  <c r="FR163"/>
  <c r="FQ163"/>
  <c r="FU163"/>
  <c r="FX163" s="1"/>
  <c r="GB163"/>
  <c r="GA163"/>
  <c r="EK163"/>
  <c r="ET163"/>
  <c r="FC163"/>
  <c r="FG163"/>
  <c r="EJ163"/>
  <c r="ES163"/>
  <c r="EW163"/>
  <c r="FF163"/>
  <c r="EI163"/>
  <c r="EM163"/>
  <c r="EV163"/>
  <c r="FE163"/>
  <c r="EL163"/>
  <c r="EU163"/>
  <c r="FD163"/>
  <c r="DQ163"/>
  <c r="DV163"/>
  <c r="CU163"/>
  <c r="CZ163"/>
  <c r="DE163"/>
  <c r="CA163"/>
  <c r="CE163"/>
  <c r="CI163"/>
  <c r="CP163" s="1"/>
  <c r="CQ163" s="1"/>
  <c r="BE163"/>
  <c r="BJ163"/>
  <c r="BO163"/>
  <c r="DP163"/>
  <c r="DU163"/>
  <c r="CT163"/>
  <c r="CX163"/>
  <c r="DD163"/>
  <c r="DK163" s="1"/>
  <c r="DL163" s="1"/>
  <c r="BZ163"/>
  <c r="BD163"/>
  <c r="BH163"/>
  <c r="BN163"/>
  <c r="BU163" s="1"/>
  <c r="BV163" s="1"/>
  <c r="DO163"/>
  <c r="DS163"/>
  <c r="DZ163"/>
  <c r="CS163"/>
  <c r="CW163"/>
  <c r="BY163"/>
  <c r="CC163"/>
  <c r="BC163"/>
  <c r="BG163"/>
  <c r="DN163"/>
  <c r="DR163"/>
  <c r="DY163"/>
  <c r="EF163" s="1"/>
  <c r="EG163" s="1"/>
  <c r="CV163"/>
  <c r="DA163"/>
  <c r="BX163"/>
  <c r="CB163"/>
  <c r="CF163"/>
  <c r="CJ163"/>
  <c r="BF163"/>
  <c r="BK163"/>
  <c r="L163"/>
  <c r="P163"/>
  <c r="W163"/>
  <c r="AJ163"/>
  <c r="AN163"/>
  <c r="AR163"/>
  <c r="AY163" s="1"/>
  <c r="AZ163" s="1"/>
  <c r="O163"/>
  <c r="T163"/>
  <c r="AI163"/>
  <c r="N163"/>
  <c r="S163"/>
  <c r="AH163"/>
  <c r="AL163"/>
  <c r="M163"/>
  <c r="Q163"/>
  <c r="X163"/>
  <c r="AG163"/>
  <c r="AK163"/>
  <c r="AO163"/>
  <c r="AS163"/>
  <c r="FN167"/>
  <c r="FM167"/>
  <c r="FR167"/>
  <c r="FQ167"/>
  <c r="FU167"/>
  <c r="FX167" s="1"/>
  <c r="GB167"/>
  <c r="GA167"/>
  <c r="EK167"/>
  <c r="ET167"/>
  <c r="FC167"/>
  <c r="FG167"/>
  <c r="EJ167"/>
  <c r="ES167"/>
  <c r="EW167"/>
  <c r="FF167"/>
  <c r="EI167"/>
  <c r="EM167"/>
  <c r="EV167"/>
  <c r="FE167"/>
  <c r="EL167"/>
  <c r="EU167"/>
  <c r="FD167"/>
  <c r="DN167"/>
  <c r="DR167"/>
  <c r="DY167"/>
  <c r="EF167" s="1"/>
  <c r="EG167" s="1"/>
  <c r="CV167"/>
  <c r="DA167"/>
  <c r="BZ167"/>
  <c r="BE167"/>
  <c r="BJ167"/>
  <c r="BO167"/>
  <c r="DQ167"/>
  <c r="DV167"/>
  <c r="CU167"/>
  <c r="CZ167"/>
  <c r="DB167" s="1"/>
  <c r="DE167"/>
  <c r="BY167"/>
  <c r="CC167"/>
  <c r="BD167"/>
  <c r="BH167"/>
  <c r="BN167"/>
  <c r="BU167" s="1"/>
  <c r="BV167" s="1"/>
  <c r="DP167"/>
  <c r="DU167"/>
  <c r="CT167"/>
  <c r="CX167"/>
  <c r="DD167"/>
  <c r="DK167" s="1"/>
  <c r="DL167" s="1"/>
  <c r="BX167"/>
  <c r="CB167"/>
  <c r="CF167"/>
  <c r="CJ167"/>
  <c r="BC167"/>
  <c r="BG167"/>
  <c r="DO167"/>
  <c r="DS167"/>
  <c r="DZ167"/>
  <c r="CS167"/>
  <c r="CW167"/>
  <c r="CA167"/>
  <c r="CE167"/>
  <c r="CI167"/>
  <c r="CP167" s="1"/>
  <c r="CQ167" s="1"/>
  <c r="BF167"/>
  <c r="BK167"/>
  <c r="L167"/>
  <c r="P167"/>
  <c r="W167"/>
  <c r="AI167"/>
  <c r="O167"/>
  <c r="T167"/>
  <c r="AH167"/>
  <c r="AL167"/>
  <c r="N167"/>
  <c r="S167"/>
  <c r="AG167"/>
  <c r="AK167"/>
  <c r="AO167"/>
  <c r="AS167"/>
  <c r="M167"/>
  <c r="K167" i="28" s="1"/>
  <c r="Q167" i="17"/>
  <c r="O167" i="28" s="1"/>
  <c r="X167" i="17"/>
  <c r="AJ167"/>
  <c r="AN167"/>
  <c r="AR167"/>
  <c r="AY167" s="1"/>
  <c r="AZ167" s="1"/>
  <c r="FN183"/>
  <c r="FM183"/>
  <c r="FR183"/>
  <c r="FQ183"/>
  <c r="GB183"/>
  <c r="AB180" i="24" s="1"/>
  <c r="FU183" i="17"/>
  <c r="FX183" s="1"/>
  <c r="GA183"/>
  <c r="EJ183"/>
  <c r="EV183"/>
  <c r="FD183"/>
  <c r="EI183"/>
  <c r="EM183"/>
  <c r="EU183"/>
  <c r="FC183"/>
  <c r="FG183"/>
  <c r="EL183"/>
  <c r="ET183"/>
  <c r="FF183"/>
  <c r="EK183"/>
  <c r="ES183"/>
  <c r="EW183"/>
  <c r="FE183"/>
  <c r="DQ183"/>
  <c r="DU183"/>
  <c r="CS183"/>
  <c r="CW183"/>
  <c r="CA183"/>
  <c r="CE183"/>
  <c r="BE183"/>
  <c r="BJ183"/>
  <c r="BO183"/>
  <c r="DP183"/>
  <c r="DZ183"/>
  <c r="CV183"/>
  <c r="DA183"/>
  <c r="BZ183"/>
  <c r="CJ183"/>
  <c r="BD183"/>
  <c r="BH183"/>
  <c r="BN183"/>
  <c r="BU183" s="1"/>
  <c r="BV183" s="1"/>
  <c r="DO183"/>
  <c r="DS183"/>
  <c r="DY183"/>
  <c r="EF183" s="1"/>
  <c r="EG183" s="1"/>
  <c r="CU183"/>
  <c r="CZ183"/>
  <c r="DE183"/>
  <c r="BY183"/>
  <c r="CC183"/>
  <c r="CI183"/>
  <c r="CP183" s="1"/>
  <c r="CQ183" s="1"/>
  <c r="BC183"/>
  <c r="BG183"/>
  <c r="DN183"/>
  <c r="DR183"/>
  <c r="DV183"/>
  <c r="CT183"/>
  <c r="CX183"/>
  <c r="DD183"/>
  <c r="DK183" s="1"/>
  <c r="DL183" s="1"/>
  <c r="BX183"/>
  <c r="CB183"/>
  <c r="CF183"/>
  <c r="BF183"/>
  <c r="BK183"/>
  <c r="N183"/>
  <c r="W183"/>
  <c r="AJ183"/>
  <c r="AO183"/>
  <c r="M183"/>
  <c r="Q183"/>
  <c r="AI183"/>
  <c r="AN183"/>
  <c r="AP183" s="1"/>
  <c r="AS183"/>
  <c r="L183"/>
  <c r="P183"/>
  <c r="T183"/>
  <c r="AH183"/>
  <c r="AL183"/>
  <c r="AR183"/>
  <c r="AY183" s="1"/>
  <c r="AZ183" s="1"/>
  <c r="O183"/>
  <c r="S183"/>
  <c r="X183"/>
  <c r="AG183"/>
  <c r="AK183"/>
  <c r="FN195"/>
  <c r="FM195"/>
  <c r="FR195"/>
  <c r="FQ195"/>
  <c r="GB195"/>
  <c r="FU195"/>
  <c r="FX195" s="1"/>
  <c r="GA195"/>
  <c r="EJ195"/>
  <c r="EV195"/>
  <c r="FD195"/>
  <c r="EI195"/>
  <c r="EM195"/>
  <c r="EU195"/>
  <c r="FC195"/>
  <c r="FG195"/>
  <c r="EL195"/>
  <c r="ET195"/>
  <c r="FF195"/>
  <c r="EK195"/>
  <c r="ES195"/>
  <c r="EW195"/>
  <c r="FE195"/>
  <c r="DP195"/>
  <c r="DU195"/>
  <c r="DZ195"/>
  <c r="CS195"/>
  <c r="CW195"/>
  <c r="CA195"/>
  <c r="CF195"/>
  <c r="BE195"/>
  <c r="BJ195"/>
  <c r="BO195"/>
  <c r="DO195"/>
  <c r="DS195"/>
  <c r="DY195"/>
  <c r="EF195" s="1"/>
  <c r="EG195" s="1"/>
  <c r="CV195"/>
  <c r="DA195"/>
  <c r="BZ195"/>
  <c r="CE195"/>
  <c r="CJ195"/>
  <c r="BD195"/>
  <c r="BH195"/>
  <c r="BN195"/>
  <c r="BU195" s="1"/>
  <c r="BV195" s="1"/>
  <c r="DN195"/>
  <c r="DR195"/>
  <c r="CU195"/>
  <c r="CZ195"/>
  <c r="DE195"/>
  <c r="BY195"/>
  <c r="CC195"/>
  <c r="CI195"/>
  <c r="CP195" s="1"/>
  <c r="CQ195" s="1"/>
  <c r="BC195"/>
  <c r="BG195"/>
  <c r="DQ195"/>
  <c r="DV195"/>
  <c r="CT195"/>
  <c r="CX195"/>
  <c r="DD195"/>
  <c r="DK195" s="1"/>
  <c r="DL195" s="1"/>
  <c r="BX195"/>
  <c r="CB195"/>
  <c r="BF195"/>
  <c r="BK195"/>
  <c r="L195"/>
  <c r="P195"/>
  <c r="AG195"/>
  <c r="AK195"/>
  <c r="AO195"/>
  <c r="O195"/>
  <c r="T195"/>
  <c r="AJ195"/>
  <c r="AN195"/>
  <c r="N195"/>
  <c r="S195"/>
  <c r="X195"/>
  <c r="AI195"/>
  <c r="AS195"/>
  <c r="M195"/>
  <c r="Q195"/>
  <c r="W195"/>
  <c r="AH195"/>
  <c r="AL195"/>
  <c r="AR195"/>
  <c r="AY195" s="1"/>
  <c r="AZ195" s="1"/>
  <c r="FM30"/>
  <c r="FR30"/>
  <c r="FU30"/>
  <c r="FX30" s="1"/>
  <c r="GB30"/>
  <c r="FQ30"/>
  <c r="GA30"/>
  <c r="FN30"/>
  <c r="EJ30"/>
  <c r="ES30"/>
  <c r="EW30"/>
  <c r="FE30"/>
  <c r="EI30"/>
  <c r="EM30"/>
  <c r="EV30"/>
  <c r="FD30"/>
  <c r="EL30"/>
  <c r="EU30"/>
  <c r="FC30"/>
  <c r="FG30"/>
  <c r="EK30"/>
  <c r="ET30"/>
  <c r="FF30"/>
  <c r="DP30"/>
  <c r="DZ30"/>
  <c r="DO30"/>
  <c r="DS30"/>
  <c r="DY30"/>
  <c r="EF30" s="1"/>
  <c r="EG30" s="1"/>
  <c r="DN30"/>
  <c r="DR30"/>
  <c r="DV30"/>
  <c r="DQ30"/>
  <c r="DU30"/>
  <c r="CT30"/>
  <c r="CX30"/>
  <c r="DD30"/>
  <c r="DK30" s="1"/>
  <c r="DL30" s="1"/>
  <c r="BX30"/>
  <c r="CB30"/>
  <c r="CI30"/>
  <c r="CP30" s="1"/>
  <c r="CQ30" s="1"/>
  <c r="BF30"/>
  <c r="BJ30"/>
  <c r="CS30"/>
  <c r="CW30"/>
  <c r="DA30"/>
  <c r="CA30"/>
  <c r="CF30"/>
  <c r="BE30"/>
  <c r="BO30"/>
  <c r="CV30"/>
  <c r="CZ30"/>
  <c r="BZ30"/>
  <c r="CE30"/>
  <c r="BD30"/>
  <c r="BH30"/>
  <c r="BN30"/>
  <c r="BU30" s="1"/>
  <c r="BV30" s="1"/>
  <c r="CU30"/>
  <c r="DE30"/>
  <c r="BY30"/>
  <c r="CC30"/>
  <c r="CJ30"/>
  <c r="BC30"/>
  <c r="BG30"/>
  <c r="BK30"/>
  <c r="L30"/>
  <c r="P30"/>
  <c r="T30"/>
  <c r="AI30"/>
  <c r="AS30"/>
  <c r="O30"/>
  <c r="S30"/>
  <c r="AH30"/>
  <c r="AL30"/>
  <c r="AR30"/>
  <c r="AY30" s="1"/>
  <c r="AZ30" s="1"/>
  <c r="N30"/>
  <c r="L30" i="28" s="1"/>
  <c r="X30" i="17"/>
  <c r="AG30"/>
  <c r="AK30"/>
  <c r="AO30"/>
  <c r="M30"/>
  <c r="Q30"/>
  <c r="W30"/>
  <c r="AJ30"/>
  <c r="AN30"/>
  <c r="FM42"/>
  <c r="FR42"/>
  <c r="FU42"/>
  <c r="FX42" s="1"/>
  <c r="GB42"/>
  <c r="FQ42"/>
  <c r="GA42"/>
  <c r="FN42"/>
  <c r="EL42"/>
  <c r="EU42"/>
  <c r="FC42"/>
  <c r="FG42"/>
  <c r="EK42"/>
  <c r="ET42"/>
  <c r="FF42"/>
  <c r="EJ42"/>
  <c r="ES42"/>
  <c r="EW42"/>
  <c r="FE42"/>
  <c r="EI42"/>
  <c r="EM42"/>
  <c r="EV42"/>
  <c r="FD42"/>
  <c r="DQ42"/>
  <c r="DU42"/>
  <c r="DP42"/>
  <c r="DZ42"/>
  <c r="DO42"/>
  <c r="DS42"/>
  <c r="DY42"/>
  <c r="EF42" s="1"/>
  <c r="EG42" s="1"/>
  <c r="DN42"/>
  <c r="DR42"/>
  <c r="DV42"/>
  <c r="DW42" s="1"/>
  <c r="CU42"/>
  <c r="DE42"/>
  <c r="BX42"/>
  <c r="CB42"/>
  <c r="CI42"/>
  <c r="CP42" s="1"/>
  <c r="CQ42" s="1"/>
  <c r="BC42"/>
  <c r="BG42"/>
  <c r="CT42"/>
  <c r="CX42"/>
  <c r="DD42"/>
  <c r="DK42" s="1"/>
  <c r="DL42" s="1"/>
  <c r="CA42"/>
  <c r="CF42"/>
  <c r="BF42"/>
  <c r="BK42"/>
  <c r="CS42"/>
  <c r="CW42"/>
  <c r="DA42"/>
  <c r="BZ42"/>
  <c r="CE42"/>
  <c r="BE42"/>
  <c r="BJ42"/>
  <c r="BO42"/>
  <c r="CV42"/>
  <c r="CZ42"/>
  <c r="BY42"/>
  <c r="CC42"/>
  <c r="CJ42"/>
  <c r="BD42"/>
  <c r="BH42"/>
  <c r="BN42"/>
  <c r="BU42" s="1"/>
  <c r="BV42" s="1"/>
  <c r="M42"/>
  <c r="Q42"/>
  <c r="W42"/>
  <c r="AJ42"/>
  <c r="AN42"/>
  <c r="L42"/>
  <c r="P42"/>
  <c r="T42"/>
  <c r="AI42"/>
  <c r="AS42"/>
  <c r="O42"/>
  <c r="S42"/>
  <c r="AH42"/>
  <c r="AL42"/>
  <c r="AR42"/>
  <c r="AY42" s="1"/>
  <c r="AZ42" s="1"/>
  <c r="N42"/>
  <c r="X42"/>
  <c r="AG42"/>
  <c r="AK42"/>
  <c r="AO42"/>
  <c r="FM70"/>
  <c r="FR70"/>
  <c r="FQ70"/>
  <c r="FN70"/>
  <c r="EI70"/>
  <c r="EM70"/>
  <c r="ET70"/>
  <c r="FC70"/>
  <c r="FG70"/>
  <c r="FU70"/>
  <c r="FX70" s="1"/>
  <c r="GB70"/>
  <c r="EL70"/>
  <c r="ES70"/>
  <c r="EW70"/>
  <c r="FF70"/>
  <c r="GA70"/>
  <c r="EK70"/>
  <c r="EV70"/>
  <c r="FE70"/>
  <c r="EJ70"/>
  <c r="EU70"/>
  <c r="FD70"/>
  <c r="DO70"/>
  <c r="DS70"/>
  <c r="DN70"/>
  <c r="DR70"/>
  <c r="DV70"/>
  <c r="DQ70"/>
  <c r="DU70"/>
  <c r="DZ70"/>
  <c r="DP70"/>
  <c r="DY70"/>
  <c r="EF70" s="1"/>
  <c r="EG70" s="1"/>
  <c r="CV70"/>
  <c r="CZ70"/>
  <c r="DE70"/>
  <c r="BX70"/>
  <c r="CB70"/>
  <c r="CI70"/>
  <c r="CP70" s="1"/>
  <c r="CQ70" s="1"/>
  <c r="BD70"/>
  <c r="BH70"/>
  <c r="BN70"/>
  <c r="BU70" s="1"/>
  <c r="BV70" s="1"/>
  <c r="CU70"/>
  <c r="DD70"/>
  <c r="DK70" s="1"/>
  <c r="DL70" s="1"/>
  <c r="CA70"/>
  <c r="CF70"/>
  <c r="BC70"/>
  <c r="BG70"/>
  <c r="CT70"/>
  <c r="CX70"/>
  <c r="BZ70"/>
  <c r="CE70"/>
  <c r="BF70"/>
  <c r="BK70"/>
  <c r="CS70"/>
  <c r="CW70"/>
  <c r="DA70"/>
  <c r="BY70"/>
  <c r="CC70"/>
  <c r="CJ70"/>
  <c r="BE70"/>
  <c r="BJ70"/>
  <c r="BL70" s="1"/>
  <c r="BO70"/>
  <c r="L70"/>
  <c r="P70"/>
  <c r="T70"/>
  <c r="AH70"/>
  <c r="AL70"/>
  <c r="O70"/>
  <c r="S70"/>
  <c r="X70"/>
  <c r="AG70"/>
  <c r="AK70"/>
  <c r="AO70"/>
  <c r="N70"/>
  <c r="W70"/>
  <c r="AJ70"/>
  <c r="AN70"/>
  <c r="AS70"/>
  <c r="M70"/>
  <c r="Q70"/>
  <c r="AI70"/>
  <c r="AR70"/>
  <c r="AY70" s="1"/>
  <c r="AZ70" s="1"/>
  <c r="FM90"/>
  <c r="FR90"/>
  <c r="FQ90"/>
  <c r="FN90"/>
  <c r="FU90"/>
  <c r="FX90" s="1"/>
  <c r="GB90"/>
  <c r="GA90"/>
  <c r="EI90"/>
  <c r="EM90"/>
  <c r="ET90"/>
  <c r="FC90"/>
  <c r="FG90"/>
  <c r="DQ90"/>
  <c r="DU90"/>
  <c r="EL90"/>
  <c r="ES90"/>
  <c r="EW90"/>
  <c r="FF90"/>
  <c r="DP90"/>
  <c r="DZ90"/>
  <c r="EK90"/>
  <c r="EV90"/>
  <c r="FE90"/>
  <c r="DO90"/>
  <c r="DS90"/>
  <c r="DY90"/>
  <c r="EF90" s="1"/>
  <c r="EG90" s="1"/>
  <c r="EJ90"/>
  <c r="EU90"/>
  <c r="FD90"/>
  <c r="DN90"/>
  <c r="DR90"/>
  <c r="DV90"/>
  <c r="CT90"/>
  <c r="CX90"/>
  <c r="DD90"/>
  <c r="DK90" s="1"/>
  <c r="DL90" s="1"/>
  <c r="BY90"/>
  <c r="CC90"/>
  <c r="CJ90"/>
  <c r="BC90"/>
  <c r="BG90"/>
  <c r="CS90"/>
  <c r="CW90"/>
  <c r="DA90"/>
  <c r="BX90"/>
  <c r="CB90"/>
  <c r="CI90"/>
  <c r="CP90" s="1"/>
  <c r="CQ90" s="1"/>
  <c r="BF90"/>
  <c r="BK90"/>
  <c r="CV90"/>
  <c r="CZ90"/>
  <c r="CA90"/>
  <c r="CF90"/>
  <c r="BE90"/>
  <c r="BJ90"/>
  <c r="BO90"/>
  <c r="CU90"/>
  <c r="DE90"/>
  <c r="BZ90"/>
  <c r="CE90"/>
  <c r="BD90"/>
  <c r="BH90"/>
  <c r="BN90"/>
  <c r="BU90" s="1"/>
  <c r="BV90" s="1"/>
  <c r="N90"/>
  <c r="X90"/>
  <c r="AI90"/>
  <c r="AS90"/>
  <c r="M90"/>
  <c r="Q90"/>
  <c r="W90"/>
  <c r="AH90"/>
  <c r="AL90"/>
  <c r="AR90"/>
  <c r="AY90" s="1"/>
  <c r="AZ90" s="1"/>
  <c r="L90"/>
  <c r="P90"/>
  <c r="T90"/>
  <c r="AG90"/>
  <c r="AK90"/>
  <c r="AO90"/>
  <c r="O90"/>
  <c r="S90"/>
  <c r="AJ90"/>
  <c r="AN90"/>
  <c r="FM94"/>
  <c r="FR94"/>
  <c r="FQ94"/>
  <c r="FN94"/>
  <c r="FU94"/>
  <c r="FX94" s="1"/>
  <c r="GB94"/>
  <c r="GA94"/>
  <c r="EI94"/>
  <c r="EM94"/>
  <c r="ET94"/>
  <c r="FC94"/>
  <c r="FG94"/>
  <c r="DO94"/>
  <c r="DS94"/>
  <c r="DY94"/>
  <c r="EF94" s="1"/>
  <c r="EG94" s="1"/>
  <c r="EL94"/>
  <c r="ES94"/>
  <c r="EW94"/>
  <c r="FF94"/>
  <c r="DN94"/>
  <c r="DR94"/>
  <c r="DV94"/>
  <c r="EK94"/>
  <c r="EV94"/>
  <c r="FE94"/>
  <c r="DQ94"/>
  <c r="DU94"/>
  <c r="EJ94"/>
  <c r="EU94"/>
  <c r="FD94"/>
  <c r="DP94"/>
  <c r="DZ94"/>
  <c r="CV94"/>
  <c r="CZ94"/>
  <c r="DE94"/>
  <c r="BX94"/>
  <c r="CB94"/>
  <c r="CF94"/>
  <c r="BC94"/>
  <c r="BG94"/>
  <c r="CU94"/>
  <c r="DD94"/>
  <c r="DK94" s="1"/>
  <c r="DL94" s="1"/>
  <c r="CA94"/>
  <c r="CE94"/>
  <c r="BF94"/>
  <c r="BK94"/>
  <c r="CT94"/>
  <c r="CX94"/>
  <c r="BZ94"/>
  <c r="CJ94"/>
  <c r="BE94"/>
  <c r="BJ94"/>
  <c r="BO94"/>
  <c r="CS94"/>
  <c r="CW94"/>
  <c r="DA94"/>
  <c r="BY94"/>
  <c r="CC94"/>
  <c r="CI94"/>
  <c r="CP94" s="1"/>
  <c r="CQ94" s="1"/>
  <c r="BD94"/>
  <c r="BH94"/>
  <c r="BN94"/>
  <c r="BU94" s="1"/>
  <c r="BV94" s="1"/>
  <c r="N94"/>
  <c r="W94"/>
  <c r="AI94"/>
  <c r="AR94"/>
  <c r="AY94" s="1"/>
  <c r="AZ94" s="1"/>
  <c r="M94"/>
  <c r="Q94"/>
  <c r="AH94"/>
  <c r="AL94"/>
  <c r="L94"/>
  <c r="P94"/>
  <c r="T94"/>
  <c r="AG94"/>
  <c r="AK94"/>
  <c r="AO94"/>
  <c r="O94"/>
  <c r="S94"/>
  <c r="X94"/>
  <c r="AJ94"/>
  <c r="AN94"/>
  <c r="AS94"/>
  <c r="FM98"/>
  <c r="FR98"/>
  <c r="FQ98"/>
  <c r="FN98"/>
  <c r="FU98"/>
  <c r="FX98" s="1"/>
  <c r="GB98"/>
  <c r="GA98"/>
  <c r="EI98"/>
  <c r="EM98"/>
  <c r="ET98"/>
  <c r="FC98"/>
  <c r="FG98"/>
  <c r="DN98"/>
  <c r="DR98"/>
  <c r="DY98"/>
  <c r="EF98" s="1"/>
  <c r="EG98" s="1"/>
  <c r="EL98"/>
  <c r="ES98"/>
  <c r="EW98"/>
  <c r="FF98"/>
  <c r="DQ98"/>
  <c r="DV98"/>
  <c r="EK98"/>
  <c r="EV98"/>
  <c r="FE98"/>
  <c r="DP98"/>
  <c r="DU98"/>
  <c r="EJ98"/>
  <c r="EU98"/>
  <c r="FD98"/>
  <c r="DO98"/>
  <c r="DS98"/>
  <c r="DZ98"/>
  <c r="CU98"/>
  <c r="CZ98"/>
  <c r="CA98"/>
  <c r="CE98"/>
  <c r="BE98"/>
  <c r="BJ98"/>
  <c r="BO98"/>
  <c r="CT98"/>
  <c r="CX98"/>
  <c r="DE98"/>
  <c r="BZ98"/>
  <c r="CJ98"/>
  <c r="BD98"/>
  <c r="BH98"/>
  <c r="BN98"/>
  <c r="BU98" s="1"/>
  <c r="BV98" s="1"/>
  <c r="CS98"/>
  <c r="CW98"/>
  <c r="DD98"/>
  <c r="DK98" s="1"/>
  <c r="DL98" s="1"/>
  <c r="BY98"/>
  <c r="CC98"/>
  <c r="CI98"/>
  <c r="CP98" s="1"/>
  <c r="CQ98" s="1"/>
  <c r="BC98"/>
  <c r="BG98"/>
  <c r="CV98"/>
  <c r="DA98"/>
  <c r="BX98"/>
  <c r="CB98"/>
  <c r="CF98"/>
  <c r="BF98"/>
  <c r="BK98"/>
  <c r="M98"/>
  <c r="Q98"/>
  <c r="W98"/>
  <c r="AH98"/>
  <c r="AL98"/>
  <c r="AR98"/>
  <c r="AY98" s="1"/>
  <c r="AZ98" s="1"/>
  <c r="L98"/>
  <c r="P98"/>
  <c r="T98"/>
  <c r="AG98"/>
  <c r="AK98"/>
  <c r="AO98"/>
  <c r="O98"/>
  <c r="S98"/>
  <c r="AJ98"/>
  <c r="AN98"/>
  <c r="N98"/>
  <c r="X98"/>
  <c r="AI98"/>
  <c r="AS98"/>
  <c r="FQ138"/>
  <c r="FN138"/>
  <c r="FM138"/>
  <c r="FR138"/>
  <c r="FU138"/>
  <c r="FX138" s="1"/>
  <c r="GB138"/>
  <c r="GA138"/>
  <c r="EI138"/>
  <c r="EM138"/>
  <c r="EV138"/>
  <c r="FD138"/>
  <c r="DO138"/>
  <c r="DS138"/>
  <c r="DY138"/>
  <c r="EF138" s="1"/>
  <c r="EG138" s="1"/>
  <c r="EL138"/>
  <c r="EU138"/>
  <c r="FC138"/>
  <c r="FG138"/>
  <c r="DN138"/>
  <c r="DR138"/>
  <c r="EK138"/>
  <c r="ET138"/>
  <c r="FF138"/>
  <c r="DQ138"/>
  <c r="DV138"/>
  <c r="EJ138"/>
  <c r="ES138"/>
  <c r="EW138"/>
  <c r="FE138"/>
  <c r="DP138"/>
  <c r="DU138"/>
  <c r="DZ138"/>
  <c r="CV138"/>
  <c r="CZ138"/>
  <c r="CA138"/>
  <c r="CF138"/>
  <c r="BF138"/>
  <c r="BJ138"/>
  <c r="CU138"/>
  <c r="DE138"/>
  <c r="BZ138"/>
  <c r="CE138"/>
  <c r="BE138"/>
  <c r="BO138"/>
  <c r="CT138"/>
  <c r="CX138"/>
  <c r="DD138"/>
  <c r="DK138" s="1"/>
  <c r="DL138" s="1"/>
  <c r="BY138"/>
  <c r="CC138"/>
  <c r="CJ138"/>
  <c r="BD138"/>
  <c r="BH138"/>
  <c r="BN138"/>
  <c r="BU138" s="1"/>
  <c r="BV138" s="1"/>
  <c r="CS138"/>
  <c r="CW138"/>
  <c r="DA138"/>
  <c r="BX138"/>
  <c r="CB138"/>
  <c r="CI138"/>
  <c r="CP138" s="1"/>
  <c r="CQ138" s="1"/>
  <c r="BC138"/>
  <c r="BG138"/>
  <c r="BK138"/>
  <c r="M138"/>
  <c r="Q138"/>
  <c r="W138"/>
  <c r="AG138"/>
  <c r="AK138"/>
  <c r="AR138"/>
  <c r="AY138" s="1"/>
  <c r="AZ138" s="1"/>
  <c r="L138"/>
  <c r="P138"/>
  <c r="AJ138"/>
  <c r="AO138"/>
  <c r="O138"/>
  <c r="T138"/>
  <c r="AI138"/>
  <c r="AN138"/>
  <c r="AP138" s="1"/>
  <c r="N138"/>
  <c r="S138"/>
  <c r="X138"/>
  <c r="AH138"/>
  <c r="AL138"/>
  <c r="AS138"/>
  <c r="FN174"/>
  <c r="FM174"/>
  <c r="FR174"/>
  <c r="FQ174"/>
  <c r="FU174"/>
  <c r="FX174" s="1"/>
  <c r="GB174"/>
  <c r="GA174"/>
  <c r="EL174"/>
  <c r="ET174"/>
  <c r="FF174"/>
  <c r="EK174"/>
  <c r="ES174"/>
  <c r="EW174"/>
  <c r="FE174"/>
  <c r="EJ174"/>
  <c r="EV174"/>
  <c r="FD174"/>
  <c r="EI174"/>
  <c r="EM174"/>
  <c r="EU174"/>
  <c r="FC174"/>
  <c r="FG174"/>
  <c r="DP174"/>
  <c r="DU174"/>
  <c r="CT174"/>
  <c r="CX174"/>
  <c r="DD174"/>
  <c r="DK174" s="1"/>
  <c r="DL174" s="1"/>
  <c r="BX174"/>
  <c r="CB174"/>
  <c r="CI174"/>
  <c r="CP174" s="1"/>
  <c r="CQ174" s="1"/>
  <c r="BF174"/>
  <c r="BJ174"/>
  <c r="DO174"/>
  <c r="DS174"/>
  <c r="DZ174"/>
  <c r="CS174"/>
  <c r="CW174"/>
  <c r="DA174"/>
  <c r="CA174"/>
  <c r="CF174"/>
  <c r="BE174"/>
  <c r="BO174"/>
  <c r="DN174"/>
  <c r="DR174"/>
  <c r="DY174"/>
  <c r="EF174" s="1"/>
  <c r="EG174" s="1"/>
  <c r="CV174"/>
  <c r="CZ174"/>
  <c r="BZ174"/>
  <c r="CE174"/>
  <c r="BD174"/>
  <c r="BH174"/>
  <c r="BN174"/>
  <c r="BU174" s="1"/>
  <c r="BV174" s="1"/>
  <c r="DQ174"/>
  <c r="DV174"/>
  <c r="CU174"/>
  <c r="DE174"/>
  <c r="BY174"/>
  <c r="CC174"/>
  <c r="CJ174"/>
  <c r="BC174"/>
  <c r="BG174"/>
  <c r="BK174"/>
  <c r="O174"/>
  <c r="T174"/>
  <c r="AI174"/>
  <c r="AS174"/>
  <c r="N174"/>
  <c r="S174"/>
  <c r="X174"/>
  <c r="AH174"/>
  <c r="AL174"/>
  <c r="AR174"/>
  <c r="AY174" s="1"/>
  <c r="AZ174" s="1"/>
  <c r="M174"/>
  <c r="Q174"/>
  <c r="W174"/>
  <c r="AG174"/>
  <c r="AK174"/>
  <c r="AO174"/>
  <c r="L174"/>
  <c r="P174"/>
  <c r="AJ174"/>
  <c r="AN174"/>
  <c r="AP174" s="1"/>
  <c r="FN182"/>
  <c r="FM182"/>
  <c r="FR182"/>
  <c r="FQ182"/>
  <c r="GB182"/>
  <c r="AB179" i="24" s="1"/>
  <c r="FU182" i="17"/>
  <c r="FX182" s="1"/>
  <c r="GA182"/>
  <c r="EL182"/>
  <c r="ET182"/>
  <c r="FF182"/>
  <c r="EK182"/>
  <c r="ES182"/>
  <c r="EW182"/>
  <c r="FE182"/>
  <c r="EJ182"/>
  <c r="EV182"/>
  <c r="FD182"/>
  <c r="EI182"/>
  <c r="EM182"/>
  <c r="EU182"/>
  <c r="FC182"/>
  <c r="FG182"/>
  <c r="DO182"/>
  <c r="DS182"/>
  <c r="DZ182"/>
  <c r="CT182"/>
  <c r="CX182"/>
  <c r="DD182"/>
  <c r="DK182" s="1"/>
  <c r="DL182" s="1"/>
  <c r="BZ182"/>
  <c r="CE182"/>
  <c r="BF182"/>
  <c r="BJ182"/>
  <c r="DN182"/>
  <c r="DR182"/>
  <c r="DY182"/>
  <c r="EF182" s="1"/>
  <c r="EG182" s="1"/>
  <c r="CS182"/>
  <c r="CW182"/>
  <c r="DA182"/>
  <c r="BY182"/>
  <c r="CC182"/>
  <c r="CJ182"/>
  <c r="BE182"/>
  <c r="BO182"/>
  <c r="DQ182"/>
  <c r="DV182"/>
  <c r="CV182"/>
  <c r="CZ182"/>
  <c r="BX182"/>
  <c r="CB182"/>
  <c r="CI182"/>
  <c r="CP182" s="1"/>
  <c r="CQ182" s="1"/>
  <c r="BD182"/>
  <c r="BH182"/>
  <c r="BN182"/>
  <c r="BU182" s="1"/>
  <c r="BV182" s="1"/>
  <c r="DP182"/>
  <c r="DU182"/>
  <c r="CU182"/>
  <c r="DE182"/>
  <c r="CA182"/>
  <c r="CF182"/>
  <c r="BC182"/>
  <c r="BG182"/>
  <c r="BK182"/>
  <c r="M182"/>
  <c r="Q182"/>
  <c r="X182"/>
  <c r="AH182"/>
  <c r="AL182"/>
  <c r="AR182"/>
  <c r="AY182" s="1"/>
  <c r="AZ182" s="1"/>
  <c r="L182"/>
  <c r="P182"/>
  <c r="W182"/>
  <c r="AG182"/>
  <c r="AK182"/>
  <c r="O182"/>
  <c r="T182"/>
  <c r="AJ182"/>
  <c r="AO182"/>
  <c r="N182"/>
  <c r="S182"/>
  <c r="AI182"/>
  <c r="AN182"/>
  <c r="AP182" s="1"/>
  <c r="AS182"/>
  <c r="FN190"/>
  <c r="FM190"/>
  <c r="FR190"/>
  <c r="FQ190"/>
  <c r="GB190"/>
  <c r="FU190"/>
  <c r="FX190" s="1"/>
  <c r="GA190"/>
  <c r="EL190"/>
  <c r="ET190"/>
  <c r="FC190"/>
  <c r="FG190"/>
  <c r="EK190"/>
  <c r="ES190"/>
  <c r="EW190"/>
  <c r="FF190"/>
  <c r="EJ190"/>
  <c r="EV190"/>
  <c r="FE190"/>
  <c r="EI190"/>
  <c r="EM190"/>
  <c r="EU190"/>
  <c r="FD190"/>
  <c r="DO190"/>
  <c r="DS190"/>
  <c r="DZ190"/>
  <c r="CU190"/>
  <c r="DE190"/>
  <c r="CA190"/>
  <c r="CF190"/>
  <c r="BF190"/>
  <c r="BJ190"/>
  <c r="DN190"/>
  <c r="DR190"/>
  <c r="DY190"/>
  <c r="EF190" s="1"/>
  <c r="EG190" s="1"/>
  <c r="CT190"/>
  <c r="CX190"/>
  <c r="DD190"/>
  <c r="DK190" s="1"/>
  <c r="DL190" s="1"/>
  <c r="BZ190"/>
  <c r="CE190"/>
  <c r="CJ190"/>
  <c r="BE190"/>
  <c r="BO190"/>
  <c r="DQ190"/>
  <c r="DV190"/>
  <c r="CS190"/>
  <c r="CW190"/>
  <c r="DA190"/>
  <c r="BY190"/>
  <c r="CC190"/>
  <c r="CI190"/>
  <c r="CP190" s="1"/>
  <c r="CQ190" s="1"/>
  <c r="BD190"/>
  <c r="BH190"/>
  <c r="BN190"/>
  <c r="BU190" s="1"/>
  <c r="BV190" s="1"/>
  <c r="DP190"/>
  <c r="DU190"/>
  <c r="CV190"/>
  <c r="CZ190"/>
  <c r="BX190"/>
  <c r="CB190"/>
  <c r="BC190"/>
  <c r="BG190"/>
  <c r="BK190"/>
  <c r="N190"/>
  <c r="S190"/>
  <c r="AJ190"/>
  <c r="AO190"/>
  <c r="M190"/>
  <c r="Q190"/>
  <c r="X190"/>
  <c r="AI190"/>
  <c r="AN190"/>
  <c r="AS190"/>
  <c r="L190"/>
  <c r="P190"/>
  <c r="W190"/>
  <c r="AH190"/>
  <c r="AL190"/>
  <c r="AR190"/>
  <c r="AY190" s="1"/>
  <c r="AZ190" s="1"/>
  <c r="O190"/>
  <c r="T190"/>
  <c r="AG190"/>
  <c r="AK190"/>
  <c r="FN202"/>
  <c r="FM202"/>
  <c r="FR202"/>
  <c r="FQ202"/>
  <c r="GB202"/>
  <c r="AB199" i="24" s="1"/>
  <c r="FU202" i="17"/>
  <c r="FX202" s="1"/>
  <c r="GA202"/>
  <c r="EJ202"/>
  <c r="EV202"/>
  <c r="FE202"/>
  <c r="EI202"/>
  <c r="EM202"/>
  <c r="EU202"/>
  <c r="FD202"/>
  <c r="EL202"/>
  <c r="ET202"/>
  <c r="FC202"/>
  <c r="FG202"/>
  <c r="EK202"/>
  <c r="ES202"/>
  <c r="EW202"/>
  <c r="FF202"/>
  <c r="DO202"/>
  <c r="DS202"/>
  <c r="DY202"/>
  <c r="EF202" s="1"/>
  <c r="EG202" s="1"/>
  <c r="CS202"/>
  <c r="CW202"/>
  <c r="BZ202"/>
  <c r="CJ202"/>
  <c r="DN202"/>
  <c r="DR202"/>
  <c r="DV202"/>
  <c r="CV202"/>
  <c r="DA202"/>
  <c r="BY202"/>
  <c r="CC202"/>
  <c r="CI202"/>
  <c r="CP202" s="1"/>
  <c r="CQ202" s="1"/>
  <c r="DQ202"/>
  <c r="DU202"/>
  <c r="CU202"/>
  <c r="CZ202"/>
  <c r="DE202"/>
  <c r="BX202"/>
  <c r="CB202"/>
  <c r="CF202"/>
  <c r="DP202"/>
  <c r="DZ202"/>
  <c r="CT202"/>
  <c r="CX202"/>
  <c r="DD202"/>
  <c r="DK202" s="1"/>
  <c r="DL202" s="1"/>
  <c r="CA202"/>
  <c r="CE202"/>
  <c r="BD202"/>
  <c r="BH202"/>
  <c r="BN202"/>
  <c r="BU202" s="1"/>
  <c r="BV202" s="1"/>
  <c r="O202"/>
  <c r="S202"/>
  <c r="AI202"/>
  <c r="AN202"/>
  <c r="BC202"/>
  <c r="BG202"/>
  <c r="BK202"/>
  <c r="N202"/>
  <c r="X202"/>
  <c r="AH202"/>
  <c r="AL202"/>
  <c r="AS202"/>
  <c r="BF202"/>
  <c r="BJ202"/>
  <c r="M202"/>
  <c r="Q202"/>
  <c r="W202"/>
  <c r="AG202"/>
  <c r="AK202"/>
  <c r="AR202"/>
  <c r="AY202" s="1"/>
  <c r="AZ202" s="1"/>
  <c r="BE202"/>
  <c r="BO202"/>
  <c r="L202"/>
  <c r="P202"/>
  <c r="T202"/>
  <c r="AJ202"/>
  <c r="AO202"/>
  <c r="FM13"/>
  <c r="FR13"/>
  <c r="GB13"/>
  <c r="AB10" i="24" s="1"/>
  <c r="FQ13" i="17"/>
  <c r="GA13"/>
  <c r="FN13"/>
  <c r="EK13"/>
  <c r="ES13"/>
  <c r="EW13"/>
  <c r="FF13"/>
  <c r="EJ13"/>
  <c r="EV13"/>
  <c r="FE13"/>
  <c r="EI13"/>
  <c r="EM13"/>
  <c r="EU13"/>
  <c r="FD13"/>
  <c r="EL13"/>
  <c r="ET13"/>
  <c r="FC13"/>
  <c r="FG13"/>
  <c r="DO13"/>
  <c r="DS13"/>
  <c r="DZ13"/>
  <c r="DN13"/>
  <c r="DR13"/>
  <c r="DY13"/>
  <c r="DQ13"/>
  <c r="DV13"/>
  <c r="DP13"/>
  <c r="DU13"/>
  <c r="CS13"/>
  <c r="CW13"/>
  <c r="DD13"/>
  <c r="BZ13"/>
  <c r="CE13"/>
  <c r="BC13"/>
  <c r="BG13"/>
  <c r="BN13"/>
  <c r="CV13"/>
  <c r="DA13"/>
  <c r="BY13"/>
  <c r="CC13"/>
  <c r="CJ13"/>
  <c r="BF13"/>
  <c r="BK13"/>
  <c r="CU13"/>
  <c r="CZ13"/>
  <c r="BX13"/>
  <c r="CB13"/>
  <c r="CI13"/>
  <c r="BE13"/>
  <c r="BJ13"/>
  <c r="CT13"/>
  <c r="CX13"/>
  <c r="DE13"/>
  <c r="CA13"/>
  <c r="CF13"/>
  <c r="BD13"/>
  <c r="BH13"/>
  <c r="BO13"/>
  <c r="O13"/>
  <c r="T13"/>
  <c r="AH13"/>
  <c r="AL13"/>
  <c r="AS13"/>
  <c r="N13"/>
  <c r="S13"/>
  <c r="AG13"/>
  <c r="AK13"/>
  <c r="AR13"/>
  <c r="M13"/>
  <c r="K13" i="28" s="1"/>
  <c r="Q13" i="17"/>
  <c r="O13" i="28" s="1"/>
  <c r="X13" i="17"/>
  <c r="AJ13"/>
  <c r="AO13"/>
  <c r="L13"/>
  <c r="P13"/>
  <c r="N13" i="28" s="1"/>
  <c r="W13" i="17"/>
  <c r="AI13"/>
  <c r="AN13"/>
  <c r="FM37"/>
  <c r="FR37"/>
  <c r="FQ37"/>
  <c r="FU37"/>
  <c r="FX37" s="1"/>
  <c r="GB37"/>
  <c r="FN37"/>
  <c r="GA37"/>
  <c r="EK37"/>
  <c r="ES37"/>
  <c r="EW37"/>
  <c r="FF37"/>
  <c r="EJ37"/>
  <c r="EV37"/>
  <c r="FE37"/>
  <c r="EI37"/>
  <c r="EM37"/>
  <c r="EU37"/>
  <c r="FD37"/>
  <c r="EL37"/>
  <c r="ET37"/>
  <c r="FC37"/>
  <c r="FG37"/>
  <c r="DP37"/>
  <c r="DU37"/>
  <c r="DO37"/>
  <c r="DS37"/>
  <c r="DZ37"/>
  <c r="DN37"/>
  <c r="DR37"/>
  <c r="DY37"/>
  <c r="EF37" s="1"/>
  <c r="EG37" s="1"/>
  <c r="DQ37"/>
  <c r="DV37"/>
  <c r="CT37"/>
  <c r="CX37"/>
  <c r="DE37"/>
  <c r="BY37"/>
  <c r="CC37"/>
  <c r="CJ37"/>
  <c r="BC37"/>
  <c r="BG37"/>
  <c r="BK37"/>
  <c r="CS37"/>
  <c r="CW37"/>
  <c r="DD37"/>
  <c r="DK37" s="1"/>
  <c r="DL37" s="1"/>
  <c r="BX37"/>
  <c r="CB37"/>
  <c r="CI37"/>
  <c r="CP37" s="1"/>
  <c r="CQ37" s="1"/>
  <c r="BF37"/>
  <c r="BJ37"/>
  <c r="BL37" s="1"/>
  <c r="CV37"/>
  <c r="DA37"/>
  <c r="CA37"/>
  <c r="CF37"/>
  <c r="BE37"/>
  <c r="BO37"/>
  <c r="CU37"/>
  <c r="CZ37"/>
  <c r="BZ37"/>
  <c r="CE37"/>
  <c r="BD37"/>
  <c r="BH37"/>
  <c r="BN37"/>
  <c r="BU37" s="1"/>
  <c r="BV37" s="1"/>
  <c r="L37"/>
  <c r="P37"/>
  <c r="W37"/>
  <c r="AI37"/>
  <c r="AN37"/>
  <c r="O37"/>
  <c r="T37"/>
  <c r="AH37"/>
  <c r="AL37"/>
  <c r="AS37"/>
  <c r="N37"/>
  <c r="S37"/>
  <c r="Q37" i="28" s="1"/>
  <c r="S37" s="1"/>
  <c r="AG37" i="17"/>
  <c r="AK37"/>
  <c r="AR37"/>
  <c r="AY37" s="1"/>
  <c r="AZ37" s="1"/>
  <c r="M37"/>
  <c r="Q37"/>
  <c r="X37"/>
  <c r="AJ37"/>
  <c r="AO37"/>
  <c r="FM49"/>
  <c r="FR49"/>
  <c r="FQ49"/>
  <c r="FU49"/>
  <c r="FX49" s="1"/>
  <c r="GB49"/>
  <c r="FN49"/>
  <c r="GA49"/>
  <c r="EI49"/>
  <c r="EM49"/>
  <c r="EV49"/>
  <c r="FE49"/>
  <c r="EL49"/>
  <c r="EU49"/>
  <c r="FD49"/>
  <c r="EK49"/>
  <c r="ET49"/>
  <c r="FC49"/>
  <c r="FG49"/>
  <c r="EJ49"/>
  <c r="ES49"/>
  <c r="EW49"/>
  <c r="FF49"/>
  <c r="DO49"/>
  <c r="DS49"/>
  <c r="DZ49"/>
  <c r="DN49"/>
  <c r="DR49"/>
  <c r="DY49"/>
  <c r="EF49" s="1"/>
  <c r="EG49" s="1"/>
  <c r="DQ49"/>
  <c r="DV49"/>
  <c r="DP49"/>
  <c r="DU49"/>
  <c r="CS49"/>
  <c r="CW49"/>
  <c r="DD49"/>
  <c r="DK49" s="1"/>
  <c r="DL49" s="1"/>
  <c r="CA49"/>
  <c r="CF49"/>
  <c r="BF49"/>
  <c r="BJ49"/>
  <c r="CV49"/>
  <c r="DA49"/>
  <c r="BZ49"/>
  <c r="CE49"/>
  <c r="BE49"/>
  <c r="BO49"/>
  <c r="CU49"/>
  <c r="CZ49"/>
  <c r="BY49"/>
  <c r="CC49"/>
  <c r="CJ49"/>
  <c r="BD49"/>
  <c r="BH49"/>
  <c r="BN49"/>
  <c r="BU49" s="1"/>
  <c r="BV49" s="1"/>
  <c r="CT49"/>
  <c r="CX49"/>
  <c r="DE49"/>
  <c r="BX49"/>
  <c r="CB49"/>
  <c r="CI49"/>
  <c r="CP49" s="1"/>
  <c r="CQ49" s="1"/>
  <c r="BC49"/>
  <c r="BG49"/>
  <c r="BK49"/>
  <c r="O49"/>
  <c r="T49"/>
  <c r="AH49"/>
  <c r="AL49"/>
  <c r="AS49"/>
  <c r="N49"/>
  <c r="S49"/>
  <c r="AG49"/>
  <c r="AK49"/>
  <c r="AR49"/>
  <c r="AY49" s="1"/>
  <c r="AZ49" s="1"/>
  <c r="M49"/>
  <c r="Q49"/>
  <c r="X49"/>
  <c r="AJ49"/>
  <c r="AO49"/>
  <c r="L49"/>
  <c r="J49" i="28" s="1"/>
  <c r="P49" i="17"/>
  <c r="N49" i="28" s="1"/>
  <c r="W49" i="17"/>
  <c r="AI49"/>
  <c r="AN49"/>
  <c r="FM53"/>
  <c r="FR53"/>
  <c r="FQ53"/>
  <c r="FU53"/>
  <c r="FX53" s="1"/>
  <c r="GB53"/>
  <c r="FN53"/>
  <c r="GA53"/>
  <c r="EJ53"/>
  <c r="ES53"/>
  <c r="EW53"/>
  <c r="FF53"/>
  <c r="EI53"/>
  <c r="EM53"/>
  <c r="EV53"/>
  <c r="FE53"/>
  <c r="EL53"/>
  <c r="EU53"/>
  <c r="FD53"/>
  <c r="EK53"/>
  <c r="ET53"/>
  <c r="FC53"/>
  <c r="FG53"/>
  <c r="DP53"/>
  <c r="DU53"/>
  <c r="DO53"/>
  <c r="DS53"/>
  <c r="DZ53"/>
  <c r="DN53"/>
  <c r="DR53"/>
  <c r="DY53"/>
  <c r="EF53" s="1"/>
  <c r="EG53" s="1"/>
  <c r="DQ53"/>
  <c r="DV53"/>
  <c r="CT53"/>
  <c r="CX53"/>
  <c r="DE53"/>
  <c r="BY53"/>
  <c r="CC53"/>
  <c r="CJ53"/>
  <c r="BC53"/>
  <c r="BG53"/>
  <c r="BK53"/>
  <c r="CS53"/>
  <c r="CW53"/>
  <c r="DD53"/>
  <c r="DK53" s="1"/>
  <c r="DL53" s="1"/>
  <c r="BX53"/>
  <c r="CB53"/>
  <c r="CI53"/>
  <c r="CP53" s="1"/>
  <c r="CQ53" s="1"/>
  <c r="BF53"/>
  <c r="BJ53"/>
  <c r="BL53" s="1"/>
  <c r="CV53"/>
  <c r="DA53"/>
  <c r="CA53"/>
  <c r="CF53"/>
  <c r="BE53"/>
  <c r="BO53"/>
  <c r="CU53"/>
  <c r="CZ53"/>
  <c r="BZ53"/>
  <c r="CE53"/>
  <c r="BD53"/>
  <c r="BH53"/>
  <c r="BN53"/>
  <c r="BU53" s="1"/>
  <c r="BV53" s="1"/>
  <c r="L53"/>
  <c r="P53"/>
  <c r="W53"/>
  <c r="AI53"/>
  <c r="AN53"/>
  <c r="O53"/>
  <c r="T53"/>
  <c r="AH53"/>
  <c r="AL53"/>
  <c r="AS53"/>
  <c r="N53"/>
  <c r="S53"/>
  <c r="Q53" i="28" s="1"/>
  <c r="S53" s="1"/>
  <c r="AG53" i="17"/>
  <c r="AK53"/>
  <c r="AR53"/>
  <c r="AY53" s="1"/>
  <c r="AZ53" s="1"/>
  <c r="M53"/>
  <c r="Q53"/>
  <c r="X53"/>
  <c r="AJ53"/>
  <c r="AO53"/>
  <c r="FM61"/>
  <c r="FR61"/>
  <c r="FQ61"/>
  <c r="FN61"/>
  <c r="EL61"/>
  <c r="EU61"/>
  <c r="FD61"/>
  <c r="EK61"/>
  <c r="ET61"/>
  <c r="FC61"/>
  <c r="FG61"/>
  <c r="FU61"/>
  <c r="FX61" s="1"/>
  <c r="GB61"/>
  <c r="EJ61"/>
  <c r="ES61"/>
  <c r="EW61"/>
  <c r="FF61"/>
  <c r="GA61"/>
  <c r="EI61"/>
  <c r="EM61"/>
  <c r="EV61"/>
  <c r="FE61"/>
  <c r="DN61"/>
  <c r="DR61"/>
  <c r="DY61"/>
  <c r="EF61" s="1"/>
  <c r="EG61" s="1"/>
  <c r="DQ61"/>
  <c r="DV61"/>
  <c r="DP61"/>
  <c r="DU61"/>
  <c r="DO61"/>
  <c r="DS61"/>
  <c r="DZ61"/>
  <c r="CV61"/>
  <c r="DA61"/>
  <c r="BY61"/>
  <c r="CC61"/>
  <c r="CJ61"/>
  <c r="BE61"/>
  <c r="BO61"/>
  <c r="CU61"/>
  <c r="CZ61"/>
  <c r="BX61"/>
  <c r="CB61"/>
  <c r="CI61"/>
  <c r="CP61" s="1"/>
  <c r="CQ61" s="1"/>
  <c r="BD61"/>
  <c r="BH61"/>
  <c r="BN61"/>
  <c r="BU61" s="1"/>
  <c r="BV61" s="1"/>
  <c r="CT61"/>
  <c r="CX61"/>
  <c r="DE61"/>
  <c r="CA61"/>
  <c r="CF61"/>
  <c r="BC61"/>
  <c r="BG61"/>
  <c r="BK61"/>
  <c r="CS61"/>
  <c r="CW61"/>
  <c r="DD61"/>
  <c r="DK61" s="1"/>
  <c r="DL61" s="1"/>
  <c r="BZ61"/>
  <c r="CE61"/>
  <c r="CG61" s="1"/>
  <c r="BF61"/>
  <c r="BJ61"/>
  <c r="N61"/>
  <c r="S61"/>
  <c r="Q61" i="28" s="1"/>
  <c r="S61" s="1"/>
  <c r="AG61" i="17"/>
  <c r="AK61"/>
  <c r="AR61"/>
  <c r="AY61" s="1"/>
  <c r="AZ61" s="1"/>
  <c r="M61"/>
  <c r="Q61"/>
  <c r="X61"/>
  <c r="AJ61"/>
  <c r="AO61"/>
  <c r="L61"/>
  <c r="P61"/>
  <c r="N61" i="28" s="1"/>
  <c r="W61" i="17"/>
  <c r="AI61"/>
  <c r="AN61"/>
  <c r="O61"/>
  <c r="T61"/>
  <c r="AH61"/>
  <c r="AL61"/>
  <c r="AS61"/>
  <c r="FM109"/>
  <c r="FR109"/>
  <c r="FQ109"/>
  <c r="FN109"/>
  <c r="FU109"/>
  <c r="FX109" s="1"/>
  <c r="GB109"/>
  <c r="GA109"/>
  <c r="EI109"/>
  <c r="EM109"/>
  <c r="EV109"/>
  <c r="FD109"/>
  <c r="DQ109"/>
  <c r="DU109"/>
  <c r="EL109"/>
  <c r="EU109"/>
  <c r="FC109"/>
  <c r="FG109"/>
  <c r="DP109"/>
  <c r="DZ109"/>
  <c r="EK109"/>
  <c r="ET109"/>
  <c r="FF109"/>
  <c r="DO109"/>
  <c r="DS109"/>
  <c r="DY109"/>
  <c r="EF109" s="1"/>
  <c r="EG109" s="1"/>
  <c r="EJ109"/>
  <c r="ES109"/>
  <c r="EW109"/>
  <c r="FE109"/>
  <c r="DN109"/>
  <c r="DR109"/>
  <c r="DV109"/>
  <c r="CU109"/>
  <c r="CZ109"/>
  <c r="BX109"/>
  <c r="CB109"/>
  <c r="CF109"/>
  <c r="BC109"/>
  <c r="BG109"/>
  <c r="BK109"/>
  <c r="CT109"/>
  <c r="CX109"/>
  <c r="DE109"/>
  <c r="CA109"/>
  <c r="CE109"/>
  <c r="CG109" s="1"/>
  <c r="BF109"/>
  <c r="BJ109"/>
  <c r="BO109"/>
  <c r="CS109"/>
  <c r="CW109"/>
  <c r="DD109"/>
  <c r="DK109" s="1"/>
  <c r="DL109" s="1"/>
  <c r="BZ109"/>
  <c r="CJ109"/>
  <c r="BE109"/>
  <c r="BN109"/>
  <c r="BU109" s="1"/>
  <c r="BV109" s="1"/>
  <c r="CV109"/>
  <c r="DA109"/>
  <c r="BY109"/>
  <c r="CC109"/>
  <c r="CI109"/>
  <c r="CP109" s="1"/>
  <c r="CQ109" s="1"/>
  <c r="BD109"/>
  <c r="BH109"/>
  <c r="O109"/>
  <c r="S109"/>
  <c r="AG109"/>
  <c r="AK109"/>
  <c r="AR109"/>
  <c r="AY109" s="1"/>
  <c r="AZ109" s="1"/>
  <c r="N109"/>
  <c r="X109"/>
  <c r="AJ109"/>
  <c r="AO109"/>
  <c r="M109"/>
  <c r="Q109"/>
  <c r="W109"/>
  <c r="AI109"/>
  <c r="AN109"/>
  <c r="L109"/>
  <c r="P109"/>
  <c r="N109" i="28" s="1"/>
  <c r="T109" i="17"/>
  <c r="AH109"/>
  <c r="AL109"/>
  <c r="AS109"/>
  <c r="FM113"/>
  <c r="FR113"/>
  <c r="FQ113"/>
  <c r="FN113"/>
  <c r="FU113"/>
  <c r="FX113" s="1"/>
  <c r="GB113"/>
  <c r="GA113"/>
  <c r="EL113"/>
  <c r="EU113"/>
  <c r="FC113"/>
  <c r="FG113"/>
  <c r="DN113"/>
  <c r="DR113"/>
  <c r="DV113"/>
  <c r="EK113"/>
  <c r="ET113"/>
  <c r="FF113"/>
  <c r="DQ113"/>
  <c r="DU113"/>
  <c r="EJ113"/>
  <c r="ES113"/>
  <c r="EW113"/>
  <c r="FE113"/>
  <c r="DP113"/>
  <c r="DZ113"/>
  <c r="EI113"/>
  <c r="EM113"/>
  <c r="EV113"/>
  <c r="FD113"/>
  <c r="DO113"/>
  <c r="DS113"/>
  <c r="DY113"/>
  <c r="EF113" s="1"/>
  <c r="EG113" s="1"/>
  <c r="CV113"/>
  <c r="DA113"/>
  <c r="BY113"/>
  <c r="CC113"/>
  <c r="CJ113"/>
  <c r="BF113"/>
  <c r="BK113"/>
  <c r="CU113"/>
  <c r="CZ113"/>
  <c r="BX113"/>
  <c r="CB113"/>
  <c r="CI113"/>
  <c r="CP113" s="1"/>
  <c r="CQ113" s="1"/>
  <c r="BE113"/>
  <c r="BJ113"/>
  <c r="CT113"/>
  <c r="CX113"/>
  <c r="DE113"/>
  <c r="CA113"/>
  <c r="CF113"/>
  <c r="BD113"/>
  <c r="BH113"/>
  <c r="BO113"/>
  <c r="CS113"/>
  <c r="CW113"/>
  <c r="DD113"/>
  <c r="DK113" s="1"/>
  <c r="DL113" s="1"/>
  <c r="BZ113"/>
  <c r="CE113"/>
  <c r="BC113"/>
  <c r="BG113"/>
  <c r="BN113"/>
  <c r="BU113" s="1"/>
  <c r="BV113" s="1"/>
  <c r="L113"/>
  <c r="P113"/>
  <c r="T113"/>
  <c r="AI113"/>
  <c r="AN113"/>
  <c r="O113"/>
  <c r="S113"/>
  <c r="AH113"/>
  <c r="AL113"/>
  <c r="AS113"/>
  <c r="N113"/>
  <c r="X113"/>
  <c r="AG113"/>
  <c r="AK113"/>
  <c r="AR113"/>
  <c r="AY113" s="1"/>
  <c r="AZ113" s="1"/>
  <c r="M113"/>
  <c r="K113" i="28" s="1"/>
  <c r="Q113" i="17"/>
  <c r="O113" i="28" s="1"/>
  <c r="W113" i="17"/>
  <c r="AJ113"/>
  <c r="AO113"/>
  <c r="FM117"/>
  <c r="FR117"/>
  <c r="FQ117"/>
  <c r="FN117"/>
  <c r="FU117"/>
  <c r="FX117" s="1"/>
  <c r="GB117"/>
  <c r="AB114" i="24" s="1"/>
  <c r="GA117" i="17"/>
  <c r="EK117"/>
  <c r="ET117"/>
  <c r="FE117"/>
  <c r="DO117"/>
  <c r="DS117"/>
  <c r="DY117"/>
  <c r="EF117" s="1"/>
  <c r="EG117" s="1"/>
  <c r="EJ117"/>
  <c r="ES117"/>
  <c r="EW117"/>
  <c r="FD117"/>
  <c r="DN117"/>
  <c r="DR117"/>
  <c r="DV117"/>
  <c r="EI117"/>
  <c r="EM117"/>
  <c r="EV117"/>
  <c r="FC117"/>
  <c r="FG117"/>
  <c r="DQ117"/>
  <c r="DU117"/>
  <c r="EL117"/>
  <c r="EU117"/>
  <c r="FF117"/>
  <c r="DP117"/>
  <c r="DZ117"/>
  <c r="CU117"/>
  <c r="CZ117"/>
  <c r="BZ117"/>
  <c r="CE117"/>
  <c r="BF117"/>
  <c r="BK117"/>
  <c r="CT117"/>
  <c r="CX117"/>
  <c r="DE117"/>
  <c r="BY117"/>
  <c r="CC117"/>
  <c r="CJ117"/>
  <c r="BE117"/>
  <c r="BJ117"/>
  <c r="BL117" s="1"/>
  <c r="CS117"/>
  <c r="CW117"/>
  <c r="DD117"/>
  <c r="DK117" s="1"/>
  <c r="DL117" s="1"/>
  <c r="BX117"/>
  <c r="CB117"/>
  <c r="CI117"/>
  <c r="BD117"/>
  <c r="BH117"/>
  <c r="BO117"/>
  <c r="CV117"/>
  <c r="DA117"/>
  <c r="CA117"/>
  <c r="CF117"/>
  <c r="BC117"/>
  <c r="BG117"/>
  <c r="BN117"/>
  <c r="BU117" s="1"/>
  <c r="BV117" s="1"/>
  <c r="M117"/>
  <c r="Q117"/>
  <c r="W117"/>
  <c r="AG117"/>
  <c r="AK117"/>
  <c r="AR117"/>
  <c r="AY117" s="1"/>
  <c r="AZ117" s="1"/>
  <c r="L117"/>
  <c r="P117"/>
  <c r="N117" i="28" s="1"/>
  <c r="T117" i="17"/>
  <c r="AJ117"/>
  <c r="AO117"/>
  <c r="O117"/>
  <c r="S117"/>
  <c r="AI117"/>
  <c r="AN117"/>
  <c r="AP117" s="1"/>
  <c r="N117"/>
  <c r="X117"/>
  <c r="AH117"/>
  <c r="AL117"/>
  <c r="AS117"/>
  <c r="FN165"/>
  <c r="FM165"/>
  <c r="FR165"/>
  <c r="FQ165"/>
  <c r="FU165"/>
  <c r="FX165" s="1"/>
  <c r="GB165"/>
  <c r="GA165"/>
  <c r="EI165"/>
  <c r="EM165"/>
  <c r="EV165"/>
  <c r="FE165"/>
  <c r="EL165"/>
  <c r="EU165"/>
  <c r="FD165"/>
  <c r="EK165"/>
  <c r="ET165"/>
  <c r="FC165"/>
  <c r="FG165"/>
  <c r="EJ165"/>
  <c r="ES165"/>
  <c r="EW165"/>
  <c r="FF165"/>
  <c r="DQ165"/>
  <c r="DU165"/>
  <c r="CV165"/>
  <c r="DA165"/>
  <c r="BX165"/>
  <c r="CB165"/>
  <c r="CI165"/>
  <c r="CP165" s="1"/>
  <c r="CQ165" s="1"/>
  <c r="BE165"/>
  <c r="BJ165"/>
  <c r="DP165"/>
  <c r="DZ165"/>
  <c r="CU165"/>
  <c r="CZ165"/>
  <c r="CA165"/>
  <c r="CF165"/>
  <c r="BD165"/>
  <c r="BH165"/>
  <c r="BO165"/>
  <c r="DO165"/>
  <c r="DS165"/>
  <c r="DY165"/>
  <c r="EF165" s="1"/>
  <c r="EG165" s="1"/>
  <c r="CT165"/>
  <c r="CX165"/>
  <c r="DE165"/>
  <c r="BZ165"/>
  <c r="CE165"/>
  <c r="BC165"/>
  <c r="BG165"/>
  <c r="BN165"/>
  <c r="BU165" s="1"/>
  <c r="BV165" s="1"/>
  <c r="DN165"/>
  <c r="DR165"/>
  <c r="DV165"/>
  <c r="CS165"/>
  <c r="CW165"/>
  <c r="DD165"/>
  <c r="DK165" s="1"/>
  <c r="DL165" s="1"/>
  <c r="BY165"/>
  <c r="CC165"/>
  <c r="CJ165"/>
  <c r="BF165"/>
  <c r="BK165"/>
  <c r="L165"/>
  <c r="P165"/>
  <c r="T165"/>
  <c r="AG165"/>
  <c r="AK165"/>
  <c r="AR165"/>
  <c r="AY165" s="1"/>
  <c r="AZ165" s="1"/>
  <c r="O165"/>
  <c r="S165"/>
  <c r="AJ165"/>
  <c r="AO165"/>
  <c r="N165"/>
  <c r="X165"/>
  <c r="AI165"/>
  <c r="AN165"/>
  <c r="AP165" s="1"/>
  <c r="M165"/>
  <c r="Q165"/>
  <c r="W165"/>
  <c r="AH165"/>
  <c r="AL165"/>
  <c r="AS165"/>
  <c r="FN169"/>
  <c r="FM169"/>
  <c r="FR169"/>
  <c r="FQ169"/>
  <c r="FU169"/>
  <c r="FX169" s="1"/>
  <c r="GB169"/>
  <c r="GA169"/>
  <c r="EI169"/>
  <c r="EM169"/>
  <c r="ET169"/>
  <c r="FE169"/>
  <c r="EL169"/>
  <c r="ES169"/>
  <c r="EW169"/>
  <c r="FD169"/>
  <c r="EK169"/>
  <c r="EV169"/>
  <c r="FC169"/>
  <c r="FG169"/>
  <c r="EJ169"/>
  <c r="EU169"/>
  <c r="FF169"/>
  <c r="DN169"/>
  <c r="DR169"/>
  <c r="DV169"/>
  <c r="CT169"/>
  <c r="CX169"/>
  <c r="DE169"/>
  <c r="CA169"/>
  <c r="CF169"/>
  <c r="BE169"/>
  <c r="BJ169"/>
  <c r="DQ169"/>
  <c r="DU169"/>
  <c r="DZ169"/>
  <c r="CS169"/>
  <c r="CW169"/>
  <c r="DD169"/>
  <c r="DK169" s="1"/>
  <c r="DL169" s="1"/>
  <c r="BZ169"/>
  <c r="CE169"/>
  <c r="BD169"/>
  <c r="BH169"/>
  <c r="BO169"/>
  <c r="DP169"/>
  <c r="DY169"/>
  <c r="EF169" s="1"/>
  <c r="EG169" s="1"/>
  <c r="CV169"/>
  <c r="DA169"/>
  <c r="BY169"/>
  <c r="CC169"/>
  <c r="CJ169"/>
  <c r="BC169"/>
  <c r="BG169"/>
  <c r="BN169"/>
  <c r="BU169" s="1"/>
  <c r="BV169" s="1"/>
  <c r="DO169"/>
  <c r="DS169"/>
  <c r="CU169"/>
  <c r="CZ169"/>
  <c r="BX169"/>
  <c r="CB169"/>
  <c r="CI169"/>
  <c r="CP169" s="1"/>
  <c r="CQ169" s="1"/>
  <c r="BF169"/>
  <c r="BK169"/>
  <c r="M169"/>
  <c r="Q169"/>
  <c r="AJ169"/>
  <c r="AO169"/>
  <c r="L169"/>
  <c r="P169"/>
  <c r="T169"/>
  <c r="AI169"/>
  <c r="AN169"/>
  <c r="O169"/>
  <c r="S169"/>
  <c r="X169"/>
  <c r="AH169"/>
  <c r="AL169"/>
  <c r="AS169"/>
  <c r="N169"/>
  <c r="L169" i="28" s="1"/>
  <c r="W169" i="17"/>
  <c r="AG169"/>
  <c r="AK169"/>
  <c r="AR169"/>
  <c r="AY169" s="1"/>
  <c r="AZ169" s="1"/>
  <c r="FN177"/>
  <c r="FM177"/>
  <c r="FR177"/>
  <c r="FQ177"/>
  <c r="FU177"/>
  <c r="FX177" s="1"/>
  <c r="GB177"/>
  <c r="GA177"/>
  <c r="EJ177"/>
  <c r="EV177"/>
  <c r="FD177"/>
  <c r="EI177"/>
  <c r="EM177"/>
  <c r="EU177"/>
  <c r="FC177"/>
  <c r="FG177"/>
  <c r="EL177"/>
  <c r="ET177"/>
  <c r="FF177"/>
  <c r="EK177"/>
  <c r="ES177"/>
  <c r="EW177"/>
  <c r="FE177"/>
  <c r="DQ177"/>
  <c r="DU177"/>
  <c r="CU177"/>
  <c r="CZ177"/>
  <c r="BX177"/>
  <c r="CB177"/>
  <c r="CI177"/>
  <c r="CP177" s="1"/>
  <c r="CQ177" s="1"/>
  <c r="BE177"/>
  <c r="BJ177"/>
  <c r="DP177"/>
  <c r="DZ177"/>
  <c r="CT177"/>
  <c r="CX177"/>
  <c r="DE177"/>
  <c r="CA177"/>
  <c r="CF177"/>
  <c r="BD177"/>
  <c r="BH177"/>
  <c r="BO177"/>
  <c r="DO177"/>
  <c r="DS177"/>
  <c r="DY177"/>
  <c r="EF177" s="1"/>
  <c r="EG177" s="1"/>
  <c r="CS177"/>
  <c r="CW177"/>
  <c r="DD177"/>
  <c r="DK177" s="1"/>
  <c r="DL177" s="1"/>
  <c r="BZ177"/>
  <c r="CE177"/>
  <c r="BC177"/>
  <c r="BG177"/>
  <c r="BN177"/>
  <c r="BU177" s="1"/>
  <c r="BV177" s="1"/>
  <c r="DN177"/>
  <c r="DR177"/>
  <c r="DV177"/>
  <c r="CV177"/>
  <c r="DA177"/>
  <c r="BY177"/>
  <c r="CC177"/>
  <c r="CJ177"/>
  <c r="BF177"/>
  <c r="BK177"/>
  <c r="M177"/>
  <c r="Q177"/>
  <c r="AH177"/>
  <c r="AL177"/>
  <c r="AS177"/>
  <c r="L177"/>
  <c r="P177"/>
  <c r="T177"/>
  <c r="AG177"/>
  <c r="AK177"/>
  <c r="AR177"/>
  <c r="AY177" s="1"/>
  <c r="AZ177" s="1"/>
  <c r="O177"/>
  <c r="S177"/>
  <c r="Q177" i="28" s="1"/>
  <c r="S177" s="1"/>
  <c r="X177" i="17"/>
  <c r="AJ177"/>
  <c r="AO177"/>
  <c r="N177"/>
  <c r="W177"/>
  <c r="AI177"/>
  <c r="AN177"/>
  <c r="AP177" s="1"/>
  <c r="FM20"/>
  <c r="GA20"/>
  <c r="FR20"/>
  <c r="FQ20"/>
  <c r="FN20"/>
  <c r="GB20"/>
  <c r="EK20"/>
  <c r="ET20"/>
  <c r="FF20"/>
  <c r="EJ20"/>
  <c r="ES20"/>
  <c r="EW20"/>
  <c r="FE20"/>
  <c r="EI20"/>
  <c r="EM20"/>
  <c r="EV20"/>
  <c r="FD20"/>
  <c r="EL20"/>
  <c r="EU20"/>
  <c r="FC20"/>
  <c r="FG20"/>
  <c r="DO20"/>
  <c r="DS20"/>
  <c r="DZ20"/>
  <c r="DN20"/>
  <c r="DR20"/>
  <c r="DY20"/>
  <c r="DQ20"/>
  <c r="DV20"/>
  <c r="DP20"/>
  <c r="DU20"/>
  <c r="CS20"/>
  <c r="CW20"/>
  <c r="DD20"/>
  <c r="BY20"/>
  <c r="CC20"/>
  <c r="CI20"/>
  <c r="BC20"/>
  <c r="BG20"/>
  <c r="BN20"/>
  <c r="CV20"/>
  <c r="DA20"/>
  <c r="BX20"/>
  <c r="CB20"/>
  <c r="BF20"/>
  <c r="BK20"/>
  <c r="CU20"/>
  <c r="CZ20"/>
  <c r="CA20"/>
  <c r="CF20"/>
  <c r="BE20"/>
  <c r="BJ20"/>
  <c r="CT20"/>
  <c r="CX20"/>
  <c r="DE20"/>
  <c r="BZ20"/>
  <c r="CE20"/>
  <c r="CJ20"/>
  <c r="BD20"/>
  <c r="BH20"/>
  <c r="BO20"/>
  <c r="O20"/>
  <c r="T20"/>
  <c r="AH20"/>
  <c r="AL20"/>
  <c r="AS20"/>
  <c r="N20"/>
  <c r="S20"/>
  <c r="AG20"/>
  <c r="AK20"/>
  <c r="AR20"/>
  <c r="M20"/>
  <c r="Q20"/>
  <c r="X20"/>
  <c r="AJ20"/>
  <c r="AO20"/>
  <c r="L20"/>
  <c r="J20" i="28" s="1"/>
  <c r="P20" i="17"/>
  <c r="N20" i="28" s="1"/>
  <c r="W20" i="17"/>
  <c r="U20" i="28" s="1"/>
  <c r="W20" s="1"/>
  <c r="AI20" i="17"/>
  <c r="AN20"/>
  <c r="FM36"/>
  <c r="GA36"/>
  <c r="FR36"/>
  <c r="FQ36"/>
  <c r="FN36"/>
  <c r="FU36"/>
  <c r="FX36" s="1"/>
  <c r="GB36"/>
  <c r="EK36"/>
  <c r="ET36"/>
  <c r="FF36"/>
  <c r="EJ36"/>
  <c r="ES36"/>
  <c r="EW36"/>
  <c r="FE36"/>
  <c r="EI36"/>
  <c r="EM36"/>
  <c r="EV36"/>
  <c r="FD36"/>
  <c r="EL36"/>
  <c r="EU36"/>
  <c r="FC36"/>
  <c r="FG36"/>
  <c r="DP36"/>
  <c r="DU36"/>
  <c r="DO36"/>
  <c r="DS36"/>
  <c r="DZ36"/>
  <c r="DN36"/>
  <c r="DR36"/>
  <c r="DY36"/>
  <c r="EF36" s="1"/>
  <c r="EG36" s="1"/>
  <c r="DQ36"/>
  <c r="DV36"/>
  <c r="CT36"/>
  <c r="CX36"/>
  <c r="DE36"/>
  <c r="CA36"/>
  <c r="CF36"/>
  <c r="BC36"/>
  <c r="BG36"/>
  <c r="BN36"/>
  <c r="BU36" s="1"/>
  <c r="BV36" s="1"/>
  <c r="CS36"/>
  <c r="CW36"/>
  <c r="DD36"/>
  <c r="DK36" s="1"/>
  <c r="DL36" s="1"/>
  <c r="BZ36"/>
  <c r="CE36"/>
  <c r="CG36" s="1"/>
  <c r="CJ36"/>
  <c r="BF36"/>
  <c r="BK36"/>
  <c r="CV36"/>
  <c r="DA36"/>
  <c r="BY36"/>
  <c r="CC36"/>
  <c r="CI36"/>
  <c r="CP36" s="1"/>
  <c r="CQ36" s="1"/>
  <c r="BE36"/>
  <c r="BJ36"/>
  <c r="CU36"/>
  <c r="CZ36"/>
  <c r="BX36"/>
  <c r="CB36"/>
  <c r="BD36"/>
  <c r="BH36"/>
  <c r="BO36"/>
  <c r="L36"/>
  <c r="P36"/>
  <c r="W36"/>
  <c r="AI36"/>
  <c r="AN36"/>
  <c r="O36"/>
  <c r="T36"/>
  <c r="AH36"/>
  <c r="AL36"/>
  <c r="AS36"/>
  <c r="N36"/>
  <c r="L36" i="28" s="1"/>
  <c r="S36" i="17"/>
  <c r="AG36"/>
  <c r="AK36"/>
  <c r="AR36"/>
  <c r="AY36" s="1"/>
  <c r="AZ36" s="1"/>
  <c r="M36"/>
  <c r="Q36"/>
  <c r="X36"/>
  <c r="AJ36"/>
  <c r="AO36"/>
  <c r="FM44"/>
  <c r="GA44"/>
  <c r="FR44"/>
  <c r="FQ44"/>
  <c r="FN44"/>
  <c r="FU44"/>
  <c r="FX44" s="1"/>
  <c r="GB44"/>
  <c r="AB41" i="24" s="1"/>
  <c r="EL44" i="17"/>
  <c r="EU44"/>
  <c r="FC44"/>
  <c r="FG44"/>
  <c r="EK44"/>
  <c r="ET44"/>
  <c r="FF44"/>
  <c r="EJ44"/>
  <c r="ES44"/>
  <c r="EW44"/>
  <c r="FE44"/>
  <c r="EI44"/>
  <c r="EM44"/>
  <c r="EV44"/>
  <c r="FD44"/>
  <c r="DN44"/>
  <c r="DR44"/>
  <c r="DY44"/>
  <c r="EF44" s="1"/>
  <c r="EG44" s="1"/>
  <c r="DQ44"/>
  <c r="DV44"/>
  <c r="DP44"/>
  <c r="DU44"/>
  <c r="DO44"/>
  <c r="DS44"/>
  <c r="DZ44"/>
  <c r="CV44"/>
  <c r="DA44"/>
  <c r="CA44"/>
  <c r="CF44"/>
  <c r="BE44"/>
  <c r="BJ44"/>
  <c r="CU44"/>
  <c r="CZ44"/>
  <c r="BZ44"/>
  <c r="CE44"/>
  <c r="CJ44"/>
  <c r="BD44"/>
  <c r="BH44"/>
  <c r="BO44"/>
  <c r="CT44"/>
  <c r="CX44"/>
  <c r="DE44"/>
  <c r="BY44"/>
  <c r="CC44"/>
  <c r="CI44"/>
  <c r="CP44" s="1"/>
  <c r="CQ44" s="1"/>
  <c r="BC44"/>
  <c r="BG44"/>
  <c r="BN44"/>
  <c r="BU44" s="1"/>
  <c r="BV44" s="1"/>
  <c r="CS44"/>
  <c r="CW44"/>
  <c r="DD44"/>
  <c r="DK44" s="1"/>
  <c r="DL44" s="1"/>
  <c r="BX44"/>
  <c r="CB44"/>
  <c r="BF44"/>
  <c r="BK44"/>
  <c r="N44"/>
  <c r="S44"/>
  <c r="AG44"/>
  <c r="AK44"/>
  <c r="AR44"/>
  <c r="AY44" s="1"/>
  <c r="AZ44" s="1"/>
  <c r="M44"/>
  <c r="Q44"/>
  <c r="X44"/>
  <c r="AJ44"/>
  <c r="AO44"/>
  <c r="L44"/>
  <c r="J44" i="28" s="1"/>
  <c r="P44" i="17"/>
  <c r="N44" i="28" s="1"/>
  <c r="W44" i="17"/>
  <c r="AI44"/>
  <c r="AN44"/>
  <c r="O44"/>
  <c r="T44"/>
  <c r="AH44"/>
  <c r="AL44"/>
  <c r="AS44"/>
  <c r="FM52"/>
  <c r="GA52"/>
  <c r="FR52"/>
  <c r="FQ52"/>
  <c r="FN52"/>
  <c r="FU52"/>
  <c r="FX52" s="1"/>
  <c r="GB52"/>
  <c r="EJ52"/>
  <c r="ES52"/>
  <c r="EW52"/>
  <c r="FE52"/>
  <c r="EI52"/>
  <c r="EM52"/>
  <c r="EV52"/>
  <c r="FD52"/>
  <c r="EL52"/>
  <c r="EU52"/>
  <c r="FC52"/>
  <c r="FG52"/>
  <c r="EK52"/>
  <c r="ET52"/>
  <c r="FF52"/>
  <c r="DP52"/>
  <c r="DU52"/>
  <c r="DO52"/>
  <c r="DS52"/>
  <c r="DZ52"/>
  <c r="DN52"/>
  <c r="DR52"/>
  <c r="DY52"/>
  <c r="EF52" s="1"/>
  <c r="EG52" s="1"/>
  <c r="DQ52"/>
  <c r="DV52"/>
  <c r="DW52" s="1"/>
  <c r="CT52"/>
  <c r="CX52"/>
  <c r="DE52"/>
  <c r="CA52"/>
  <c r="CF52"/>
  <c r="BC52"/>
  <c r="BG52"/>
  <c r="BN52"/>
  <c r="BU52" s="1"/>
  <c r="BV52" s="1"/>
  <c r="CS52"/>
  <c r="CW52"/>
  <c r="DD52"/>
  <c r="DK52" s="1"/>
  <c r="DL52" s="1"/>
  <c r="BZ52"/>
  <c r="CE52"/>
  <c r="CJ52"/>
  <c r="BF52"/>
  <c r="BK52"/>
  <c r="CV52"/>
  <c r="DA52"/>
  <c r="BY52"/>
  <c r="CC52"/>
  <c r="CI52"/>
  <c r="CP52" s="1"/>
  <c r="CQ52" s="1"/>
  <c r="BE52"/>
  <c r="BJ52"/>
  <c r="CU52"/>
  <c r="CZ52"/>
  <c r="BX52"/>
  <c r="CB52"/>
  <c r="BD52"/>
  <c r="BH52"/>
  <c r="BO52"/>
  <c r="L52"/>
  <c r="P52"/>
  <c r="W52"/>
  <c r="AI52"/>
  <c r="AN52"/>
  <c r="O52"/>
  <c r="T52"/>
  <c r="AH52"/>
  <c r="AL52"/>
  <c r="AS52"/>
  <c r="N52"/>
  <c r="L52" i="28" s="1"/>
  <c r="S52" i="17"/>
  <c r="AG52"/>
  <c r="AK52"/>
  <c r="AR52"/>
  <c r="AY52" s="1"/>
  <c r="AZ52" s="1"/>
  <c r="M52"/>
  <c r="Q52"/>
  <c r="X52"/>
  <c r="AJ52"/>
  <c r="AO52"/>
  <c r="FM60"/>
  <c r="FR60"/>
  <c r="FQ60"/>
  <c r="FN60"/>
  <c r="GA60"/>
  <c r="EL60"/>
  <c r="EU60"/>
  <c r="FC60"/>
  <c r="FG60"/>
  <c r="EK60"/>
  <c r="ET60"/>
  <c r="FF60"/>
  <c r="EJ60"/>
  <c r="ES60"/>
  <c r="EW60"/>
  <c r="FE60"/>
  <c r="FU60"/>
  <c r="FX60" s="1"/>
  <c r="GB60"/>
  <c r="EI60"/>
  <c r="EM60"/>
  <c r="EV60"/>
  <c r="FD60"/>
  <c r="DN60"/>
  <c r="DR60"/>
  <c r="DY60"/>
  <c r="EF60" s="1"/>
  <c r="EG60" s="1"/>
  <c r="DQ60"/>
  <c r="DV60"/>
  <c r="DP60"/>
  <c r="DU60"/>
  <c r="DO60"/>
  <c r="DS60"/>
  <c r="DZ60"/>
  <c r="CV60"/>
  <c r="DA60"/>
  <c r="CA60"/>
  <c r="CF60"/>
  <c r="BE60"/>
  <c r="BJ60"/>
  <c r="CU60"/>
  <c r="CZ60"/>
  <c r="BZ60"/>
  <c r="CE60"/>
  <c r="CJ60"/>
  <c r="BD60"/>
  <c r="BH60"/>
  <c r="BO60"/>
  <c r="CT60"/>
  <c r="CX60"/>
  <c r="DE60"/>
  <c r="BY60"/>
  <c r="CC60"/>
  <c r="CI60"/>
  <c r="CP60" s="1"/>
  <c r="CQ60" s="1"/>
  <c r="BC60"/>
  <c r="BG60"/>
  <c r="BN60"/>
  <c r="BU60" s="1"/>
  <c r="BV60" s="1"/>
  <c r="CS60"/>
  <c r="CW60"/>
  <c r="DD60"/>
  <c r="DK60" s="1"/>
  <c r="DL60" s="1"/>
  <c r="BX60"/>
  <c r="CB60"/>
  <c r="BF60"/>
  <c r="BK60"/>
  <c r="N60"/>
  <c r="L60" i="28" s="1"/>
  <c r="S60" i="17"/>
  <c r="AG60"/>
  <c r="AK60"/>
  <c r="AR60"/>
  <c r="AY60" s="1"/>
  <c r="AZ60" s="1"/>
  <c r="M60"/>
  <c r="Q60"/>
  <c r="X60"/>
  <c r="AJ60"/>
  <c r="AO60"/>
  <c r="L60"/>
  <c r="J60" i="28" s="1"/>
  <c r="P60" i="17"/>
  <c r="N60" i="28" s="1"/>
  <c r="W60" i="17"/>
  <c r="AI60"/>
  <c r="AN60"/>
  <c r="O60"/>
  <c r="T60"/>
  <c r="AH60"/>
  <c r="AL60"/>
  <c r="AS60"/>
  <c r="FM76"/>
  <c r="FR76"/>
  <c r="FQ76"/>
  <c r="FN76"/>
  <c r="GA76"/>
  <c r="EI76"/>
  <c r="EM76"/>
  <c r="ET76"/>
  <c r="FC76"/>
  <c r="FG76"/>
  <c r="EL76"/>
  <c r="ES76"/>
  <c r="EW76"/>
  <c r="FF76"/>
  <c r="EK76"/>
  <c r="EV76"/>
  <c r="FE76"/>
  <c r="FU76"/>
  <c r="FX76" s="1"/>
  <c r="GB76"/>
  <c r="EJ76"/>
  <c r="EU76"/>
  <c r="FD76"/>
  <c r="DO76"/>
  <c r="DS76"/>
  <c r="DZ76"/>
  <c r="DN76"/>
  <c r="DR76"/>
  <c r="DY76"/>
  <c r="EF76" s="1"/>
  <c r="EG76" s="1"/>
  <c r="DQ76"/>
  <c r="DV76"/>
  <c r="DP76"/>
  <c r="DU76"/>
  <c r="CS76"/>
  <c r="CW76"/>
  <c r="DD76"/>
  <c r="DK76" s="1"/>
  <c r="DL76" s="1"/>
  <c r="CA76"/>
  <c r="CF76"/>
  <c r="BF76"/>
  <c r="BK76"/>
  <c r="CV76"/>
  <c r="DA76"/>
  <c r="BZ76"/>
  <c r="CE76"/>
  <c r="CJ76"/>
  <c r="BE76"/>
  <c r="BJ76"/>
  <c r="CU76"/>
  <c r="CZ76"/>
  <c r="BY76"/>
  <c r="CC76"/>
  <c r="CI76"/>
  <c r="CP76" s="1"/>
  <c r="CQ76" s="1"/>
  <c r="BD76"/>
  <c r="BH76"/>
  <c r="BO76"/>
  <c r="CT76"/>
  <c r="CX76"/>
  <c r="DE76"/>
  <c r="BX76"/>
  <c r="CB76"/>
  <c r="BC76"/>
  <c r="BG76"/>
  <c r="BN76"/>
  <c r="BU76" s="1"/>
  <c r="BV76" s="1"/>
  <c r="L76"/>
  <c r="P76"/>
  <c r="W76"/>
  <c r="AH76"/>
  <c r="AL76"/>
  <c r="AS76"/>
  <c r="O76"/>
  <c r="T76"/>
  <c r="AG76"/>
  <c r="AK76"/>
  <c r="AR76"/>
  <c r="AY76" s="1"/>
  <c r="AZ76" s="1"/>
  <c r="N76"/>
  <c r="S76"/>
  <c r="AJ76"/>
  <c r="AO76"/>
  <c r="M76"/>
  <c r="K76" i="28" s="1"/>
  <c r="Q76" i="17"/>
  <c r="O76" i="28" s="1"/>
  <c r="X76" i="17"/>
  <c r="AI76"/>
  <c r="AN76"/>
  <c r="FM80"/>
  <c r="FR80"/>
  <c r="FQ80"/>
  <c r="FN80"/>
  <c r="GA80"/>
  <c r="EI80"/>
  <c r="EM80"/>
  <c r="ET80"/>
  <c r="FC80"/>
  <c r="FG80"/>
  <c r="EL80"/>
  <c r="ES80"/>
  <c r="EW80"/>
  <c r="FF80"/>
  <c r="EK80"/>
  <c r="EV80"/>
  <c r="FE80"/>
  <c r="FU80"/>
  <c r="FX80" s="1"/>
  <c r="GB80"/>
  <c r="AB77" i="24" s="1"/>
  <c r="EJ80" i="17"/>
  <c r="EU80"/>
  <c r="FD80"/>
  <c r="DQ80"/>
  <c r="DV80"/>
  <c r="DP80"/>
  <c r="DU80"/>
  <c r="DO80"/>
  <c r="DS80"/>
  <c r="DZ80"/>
  <c r="DN80"/>
  <c r="DR80"/>
  <c r="DY80"/>
  <c r="EF80" s="1"/>
  <c r="EG80" s="1"/>
  <c r="CU80"/>
  <c r="CZ80"/>
  <c r="BZ80"/>
  <c r="CE80"/>
  <c r="CJ80"/>
  <c r="BF80"/>
  <c r="BK80"/>
  <c r="CT80"/>
  <c r="CX80"/>
  <c r="DE80"/>
  <c r="BY80"/>
  <c r="CC80"/>
  <c r="CI80"/>
  <c r="CP80" s="1"/>
  <c r="CQ80" s="1"/>
  <c r="BE80"/>
  <c r="BJ80"/>
  <c r="BL80" s="1"/>
  <c r="CS80"/>
  <c r="CW80"/>
  <c r="DD80"/>
  <c r="DK80" s="1"/>
  <c r="DL80" s="1"/>
  <c r="BX80"/>
  <c r="CB80"/>
  <c r="BD80"/>
  <c r="BH80"/>
  <c r="BO80"/>
  <c r="CV80"/>
  <c r="DA80"/>
  <c r="CA80"/>
  <c r="CF80"/>
  <c r="BC80"/>
  <c r="BG80"/>
  <c r="BN80"/>
  <c r="BU80" s="1"/>
  <c r="BV80" s="1"/>
  <c r="O80"/>
  <c r="T80"/>
  <c r="AG80"/>
  <c r="AK80"/>
  <c r="AR80"/>
  <c r="AY80" s="1"/>
  <c r="AZ80" s="1"/>
  <c r="N80"/>
  <c r="S80"/>
  <c r="AJ80"/>
  <c r="AO80"/>
  <c r="M80"/>
  <c r="Q80"/>
  <c r="X80"/>
  <c r="AI80"/>
  <c r="AN80"/>
  <c r="L80"/>
  <c r="P80"/>
  <c r="N80" i="28" s="1"/>
  <c r="W80" i="17"/>
  <c r="AH80"/>
  <c r="AL80"/>
  <c r="AS80"/>
  <c r="FM108"/>
  <c r="FR108"/>
  <c r="FQ108"/>
  <c r="FN108"/>
  <c r="GA108"/>
  <c r="FU108"/>
  <c r="FX108" s="1"/>
  <c r="GB108"/>
  <c r="EK108"/>
  <c r="ES108"/>
  <c r="EW108"/>
  <c r="FF108"/>
  <c r="DO108"/>
  <c r="DS108"/>
  <c r="DZ108"/>
  <c r="EJ108"/>
  <c r="EV108"/>
  <c r="FE108"/>
  <c r="DN108"/>
  <c r="DR108"/>
  <c r="DY108"/>
  <c r="EF108" s="1"/>
  <c r="EG108" s="1"/>
  <c r="EI108"/>
  <c r="EM108"/>
  <c r="EU108"/>
  <c r="FD108"/>
  <c r="DQ108"/>
  <c r="DV108"/>
  <c r="EL108"/>
  <c r="ET108"/>
  <c r="FC108"/>
  <c r="FG108"/>
  <c r="DP108"/>
  <c r="DU108"/>
  <c r="CT108"/>
  <c r="CX108"/>
  <c r="DD108"/>
  <c r="DK108" s="1"/>
  <c r="DL108" s="1"/>
  <c r="BY108"/>
  <c r="CC108"/>
  <c r="CJ108"/>
  <c r="BC108"/>
  <c r="BG108"/>
  <c r="BN108"/>
  <c r="BU108" s="1"/>
  <c r="BV108" s="1"/>
  <c r="CS108"/>
  <c r="CW108"/>
  <c r="DA108"/>
  <c r="BX108"/>
  <c r="CB108"/>
  <c r="CI108"/>
  <c r="CP108" s="1"/>
  <c r="CQ108" s="1"/>
  <c r="BF108"/>
  <c r="BK108"/>
  <c r="CV108"/>
  <c r="CZ108"/>
  <c r="CA108"/>
  <c r="CF108"/>
  <c r="BE108"/>
  <c r="BJ108"/>
  <c r="CU108"/>
  <c r="DE108"/>
  <c r="BZ108"/>
  <c r="CE108"/>
  <c r="BD108"/>
  <c r="BH108"/>
  <c r="BO108"/>
  <c r="O108"/>
  <c r="T108"/>
  <c r="AG108"/>
  <c r="AK108"/>
  <c r="AO108"/>
  <c r="N108"/>
  <c r="S108"/>
  <c r="AJ108"/>
  <c r="AN108"/>
  <c r="AP108" s="1"/>
  <c r="M108"/>
  <c r="Q108"/>
  <c r="X108"/>
  <c r="AI108"/>
  <c r="AS108"/>
  <c r="L108"/>
  <c r="P108"/>
  <c r="N108" i="28" s="1"/>
  <c r="W108" i="17"/>
  <c r="AH108"/>
  <c r="AL108"/>
  <c r="AR108"/>
  <c r="AY108" s="1"/>
  <c r="AZ108" s="1"/>
  <c r="FQ140"/>
  <c r="FN140"/>
  <c r="FM140"/>
  <c r="FR140"/>
  <c r="GA140"/>
  <c r="FU140"/>
  <c r="FX140" s="1"/>
  <c r="GB140"/>
  <c r="AB137" i="24" s="1"/>
  <c r="EJ140" i="17"/>
  <c r="EU140"/>
  <c r="FD140"/>
  <c r="DP140"/>
  <c r="DU140"/>
  <c r="EI140"/>
  <c r="EM140"/>
  <c r="ET140"/>
  <c r="FC140"/>
  <c r="FG140"/>
  <c r="DO140"/>
  <c r="DS140"/>
  <c r="DZ140"/>
  <c r="EL140"/>
  <c r="ES140"/>
  <c r="EW140"/>
  <c r="FF140"/>
  <c r="DN140"/>
  <c r="DR140"/>
  <c r="DY140"/>
  <c r="EF140" s="1"/>
  <c r="EG140" s="1"/>
  <c r="EK140"/>
  <c r="EV140"/>
  <c r="FE140"/>
  <c r="DQ140"/>
  <c r="DV140"/>
  <c r="CV140"/>
  <c r="DA140"/>
  <c r="BZ140"/>
  <c r="CE140"/>
  <c r="CJ140"/>
  <c r="BF140"/>
  <c r="BK140"/>
  <c r="CU140"/>
  <c r="CZ140"/>
  <c r="BY140"/>
  <c r="CC140"/>
  <c r="CI140"/>
  <c r="CP140" s="1"/>
  <c r="CQ140" s="1"/>
  <c r="BE140"/>
  <c r="BJ140"/>
  <c r="CT140"/>
  <c r="CX140"/>
  <c r="DE140"/>
  <c r="BX140"/>
  <c r="CB140"/>
  <c r="BD140"/>
  <c r="BH140"/>
  <c r="BO140"/>
  <c r="CS140"/>
  <c r="CW140"/>
  <c r="DD140"/>
  <c r="DK140" s="1"/>
  <c r="DL140" s="1"/>
  <c r="CA140"/>
  <c r="CF140"/>
  <c r="BC140"/>
  <c r="BG140"/>
  <c r="BN140"/>
  <c r="BU140" s="1"/>
  <c r="BV140" s="1"/>
  <c r="O140"/>
  <c r="T140"/>
  <c r="AG140"/>
  <c r="AK140"/>
  <c r="N140"/>
  <c r="S140"/>
  <c r="AJ140"/>
  <c r="AO140"/>
  <c r="M140"/>
  <c r="Q140"/>
  <c r="O140" i="28" s="1"/>
  <c r="X140" i="17"/>
  <c r="AI140"/>
  <c r="AN140"/>
  <c r="AS140"/>
  <c r="L140"/>
  <c r="P140"/>
  <c r="N140" i="28" s="1"/>
  <c r="W140" i="17"/>
  <c r="AH140"/>
  <c r="AL140"/>
  <c r="AR140"/>
  <c r="AY140" s="1"/>
  <c r="AZ140" s="1"/>
  <c r="FN160"/>
  <c r="FM160"/>
  <c r="FR160"/>
  <c r="FQ160"/>
  <c r="GA160"/>
  <c r="FU160"/>
  <c r="FX160" s="1"/>
  <c r="GB160"/>
  <c r="EI160"/>
  <c r="EM160"/>
  <c r="ET160"/>
  <c r="FC160"/>
  <c r="FG160"/>
  <c r="DQ160"/>
  <c r="DV160"/>
  <c r="EL160"/>
  <c r="ES160"/>
  <c r="EW160"/>
  <c r="FF160"/>
  <c r="DP160"/>
  <c r="DU160"/>
  <c r="EK160"/>
  <c r="EV160"/>
  <c r="FE160"/>
  <c r="DO160"/>
  <c r="DS160"/>
  <c r="DZ160"/>
  <c r="EJ160"/>
  <c r="EU160"/>
  <c r="FD160"/>
  <c r="DN160"/>
  <c r="DR160"/>
  <c r="DY160"/>
  <c r="EF160" s="1"/>
  <c r="EG160" s="1"/>
  <c r="CT160"/>
  <c r="CX160"/>
  <c r="DE160"/>
  <c r="CA160"/>
  <c r="CF160"/>
  <c r="BF160"/>
  <c r="BK160"/>
  <c r="CS160"/>
  <c r="CW160"/>
  <c r="DD160"/>
  <c r="DK160" s="1"/>
  <c r="DL160" s="1"/>
  <c r="BZ160"/>
  <c r="CE160"/>
  <c r="CJ160"/>
  <c r="BE160"/>
  <c r="BJ160"/>
  <c r="CV160"/>
  <c r="DA160"/>
  <c r="BY160"/>
  <c r="CC160"/>
  <c r="CI160"/>
  <c r="CP160" s="1"/>
  <c r="CQ160" s="1"/>
  <c r="BD160"/>
  <c r="BH160"/>
  <c r="BO160"/>
  <c r="CU160"/>
  <c r="CZ160"/>
  <c r="BX160"/>
  <c r="CB160"/>
  <c r="BC160"/>
  <c r="BG160"/>
  <c r="BN160"/>
  <c r="BU160" s="1"/>
  <c r="BV160" s="1"/>
  <c r="L160"/>
  <c r="P160"/>
  <c r="W160"/>
  <c r="AJ160"/>
  <c r="AO160"/>
  <c r="O160"/>
  <c r="T160"/>
  <c r="AI160"/>
  <c r="AN160"/>
  <c r="AP160" s="1"/>
  <c r="AS160"/>
  <c r="N160"/>
  <c r="S160"/>
  <c r="Q160" i="28" s="1"/>
  <c r="S160" s="1"/>
  <c r="AH160" i="17"/>
  <c r="AL160"/>
  <c r="AR160"/>
  <c r="AY160" s="1"/>
  <c r="AZ160" s="1"/>
  <c r="M160"/>
  <c r="K160" i="28" s="1"/>
  <c r="Q160" i="17"/>
  <c r="X160"/>
  <c r="AG160"/>
  <c r="AK160"/>
  <c r="FN176"/>
  <c r="FM176"/>
  <c r="FR176"/>
  <c r="FQ176"/>
  <c r="GA176"/>
  <c r="FU176"/>
  <c r="FX176" s="1"/>
  <c r="GB176"/>
  <c r="AB173" i="24" s="1"/>
  <c r="EL176" i="17"/>
  <c r="ET176"/>
  <c r="FF176"/>
  <c r="EK176"/>
  <c r="ES176"/>
  <c r="EW176"/>
  <c r="FE176"/>
  <c r="EJ176"/>
  <c r="EV176"/>
  <c r="FD176"/>
  <c r="EI176"/>
  <c r="EM176"/>
  <c r="EU176"/>
  <c r="FC176"/>
  <c r="FG176"/>
  <c r="DN176"/>
  <c r="DR176"/>
  <c r="DY176"/>
  <c r="EF176" s="1"/>
  <c r="EG176" s="1"/>
  <c r="CU176"/>
  <c r="CZ176"/>
  <c r="CA176"/>
  <c r="CF176"/>
  <c r="BF176"/>
  <c r="BK176"/>
  <c r="DQ176"/>
  <c r="DV176"/>
  <c r="CT176"/>
  <c r="CX176"/>
  <c r="DE176"/>
  <c r="BZ176"/>
  <c r="CE176"/>
  <c r="CJ176"/>
  <c r="BE176"/>
  <c r="BJ176"/>
  <c r="DP176"/>
  <c r="DU176"/>
  <c r="CS176"/>
  <c r="CW176"/>
  <c r="DD176"/>
  <c r="DK176" s="1"/>
  <c r="DL176" s="1"/>
  <c r="BY176"/>
  <c r="CC176"/>
  <c r="CI176"/>
  <c r="CP176" s="1"/>
  <c r="CQ176" s="1"/>
  <c r="BD176"/>
  <c r="BH176"/>
  <c r="BO176"/>
  <c r="DO176"/>
  <c r="DS176"/>
  <c r="DZ176"/>
  <c r="CV176"/>
  <c r="DA176"/>
  <c r="BX176"/>
  <c r="CB176"/>
  <c r="BC176"/>
  <c r="BG176"/>
  <c r="BN176"/>
  <c r="BU176" s="1"/>
  <c r="BV176" s="1"/>
  <c r="M176"/>
  <c r="Q176"/>
  <c r="X176"/>
  <c r="AJ176"/>
  <c r="AO176"/>
  <c r="L176"/>
  <c r="P176"/>
  <c r="W176"/>
  <c r="AI176"/>
  <c r="AN176"/>
  <c r="O176"/>
  <c r="T176"/>
  <c r="AH176"/>
  <c r="AL176"/>
  <c r="AS176"/>
  <c r="N176"/>
  <c r="S176"/>
  <c r="AG176"/>
  <c r="AK176"/>
  <c r="AR176"/>
  <c r="AY176" s="1"/>
  <c r="AZ176" s="1"/>
  <c r="FN200"/>
  <c r="FM200"/>
  <c r="FR200"/>
  <c r="FQ200"/>
  <c r="GB200"/>
  <c r="AB197" i="24" s="1"/>
  <c r="FU200" i="17"/>
  <c r="FX200" s="1"/>
  <c r="GA200"/>
  <c r="EK200"/>
  <c r="ES200"/>
  <c r="EW200"/>
  <c r="FF200"/>
  <c r="EJ200"/>
  <c r="EV200"/>
  <c r="FE200"/>
  <c r="EI200"/>
  <c r="EM200"/>
  <c r="EU200"/>
  <c r="FD200"/>
  <c r="EL200"/>
  <c r="ET200"/>
  <c r="FC200"/>
  <c r="FG200"/>
  <c r="DN200"/>
  <c r="DR200"/>
  <c r="DY200"/>
  <c r="EF200" s="1"/>
  <c r="EG200" s="1"/>
  <c r="CT200"/>
  <c r="CX200"/>
  <c r="DE200"/>
  <c r="BZ200"/>
  <c r="CE200"/>
  <c r="DQ200"/>
  <c r="DV200"/>
  <c r="CS200"/>
  <c r="CW200"/>
  <c r="DD200"/>
  <c r="DK200" s="1"/>
  <c r="DL200" s="1"/>
  <c r="BY200"/>
  <c r="CC200"/>
  <c r="CJ200"/>
  <c r="DP200"/>
  <c r="DU200"/>
  <c r="CV200"/>
  <c r="DA200"/>
  <c r="BX200"/>
  <c r="CB200"/>
  <c r="CI200"/>
  <c r="CP200" s="1"/>
  <c r="CQ200" s="1"/>
  <c r="DO200"/>
  <c r="DS200"/>
  <c r="DZ200"/>
  <c r="CU200"/>
  <c r="CZ200"/>
  <c r="DB200" s="1"/>
  <c r="CA200"/>
  <c r="CF200"/>
  <c r="BF200"/>
  <c r="BJ200"/>
  <c r="O200"/>
  <c r="T200"/>
  <c r="AG200"/>
  <c r="AK200"/>
  <c r="BE200"/>
  <c r="BO200"/>
  <c r="N200"/>
  <c r="S200"/>
  <c r="AJ200"/>
  <c r="AO200"/>
  <c r="BD200"/>
  <c r="BH200"/>
  <c r="BN200"/>
  <c r="BU200" s="1"/>
  <c r="BV200" s="1"/>
  <c r="M200"/>
  <c r="Q200"/>
  <c r="X200"/>
  <c r="AI200"/>
  <c r="AN200"/>
  <c r="AP200" s="1"/>
  <c r="AS200"/>
  <c r="BC200"/>
  <c r="BG200"/>
  <c r="BK200"/>
  <c r="L200"/>
  <c r="P200"/>
  <c r="N200" i="28" s="1"/>
  <c r="W200" i="17"/>
  <c r="AH200"/>
  <c r="AL200"/>
  <c r="AR200"/>
  <c r="AY200" s="1"/>
  <c r="AZ200" s="1"/>
  <c r="FM27"/>
  <c r="GA27"/>
  <c r="FR27"/>
  <c r="FQ27"/>
  <c r="FU27"/>
  <c r="FX27" s="1"/>
  <c r="FN27"/>
  <c r="GB27"/>
  <c r="AB24" i="24" s="1"/>
  <c r="EL27" i="17"/>
  <c r="ET27"/>
  <c r="FC27"/>
  <c r="FG27"/>
  <c r="EK27"/>
  <c r="ES27"/>
  <c r="EW27"/>
  <c r="FF27"/>
  <c r="EJ27"/>
  <c r="EV27"/>
  <c r="FE27"/>
  <c r="EI27"/>
  <c r="EM27"/>
  <c r="EU27"/>
  <c r="FD27"/>
  <c r="DP27"/>
  <c r="DU27"/>
  <c r="DZ27"/>
  <c r="DO27"/>
  <c r="DS27"/>
  <c r="DY27"/>
  <c r="EF27" s="1"/>
  <c r="EG27" s="1"/>
  <c r="DN27"/>
  <c r="DR27"/>
  <c r="DQ27"/>
  <c r="DV27"/>
  <c r="CT27"/>
  <c r="CX27"/>
  <c r="DD27"/>
  <c r="DK27" s="1"/>
  <c r="DL27" s="1"/>
  <c r="BY27"/>
  <c r="CC27"/>
  <c r="BF27"/>
  <c r="BK27"/>
  <c r="CS27"/>
  <c r="CW27"/>
  <c r="BX27"/>
  <c r="CB27"/>
  <c r="CF27"/>
  <c r="CJ27"/>
  <c r="BE27"/>
  <c r="BJ27"/>
  <c r="BO27"/>
  <c r="CV27"/>
  <c r="DA27"/>
  <c r="CA27"/>
  <c r="CE27"/>
  <c r="CG27" s="1"/>
  <c r="CI27"/>
  <c r="CP27" s="1"/>
  <c r="CQ27" s="1"/>
  <c r="BD27"/>
  <c r="BH27"/>
  <c r="BN27"/>
  <c r="BU27" s="1"/>
  <c r="BV27" s="1"/>
  <c r="CU27"/>
  <c r="CZ27"/>
  <c r="DE27"/>
  <c r="BZ27"/>
  <c r="BC27"/>
  <c r="BG27"/>
  <c r="L27"/>
  <c r="P27"/>
  <c r="N27" i="28" s="1"/>
  <c r="AI27" i="17"/>
  <c r="AN27"/>
  <c r="AS27"/>
  <c r="O27"/>
  <c r="T27"/>
  <c r="AH27"/>
  <c r="AL27"/>
  <c r="AR27"/>
  <c r="AY27" s="1"/>
  <c r="AZ27" s="1"/>
  <c r="N27"/>
  <c r="L27" i="28" s="1"/>
  <c r="S27" i="17"/>
  <c r="Q27" i="28" s="1"/>
  <c r="S27" s="1"/>
  <c r="X27" i="17"/>
  <c r="AG27"/>
  <c r="AK27"/>
  <c r="M27"/>
  <c r="Q27"/>
  <c r="W27"/>
  <c r="AJ27"/>
  <c r="AO27"/>
  <c r="FM59"/>
  <c r="FR59"/>
  <c r="FQ59"/>
  <c r="FN59"/>
  <c r="FU59"/>
  <c r="FX59" s="1"/>
  <c r="GB59"/>
  <c r="EL59"/>
  <c r="ET59"/>
  <c r="FC59"/>
  <c r="FG59"/>
  <c r="GA59"/>
  <c r="EK59"/>
  <c r="ES59"/>
  <c r="EW59"/>
  <c r="FF59"/>
  <c r="EJ59"/>
  <c r="EV59"/>
  <c r="FE59"/>
  <c r="EI59"/>
  <c r="EM59"/>
  <c r="EU59"/>
  <c r="FD59"/>
  <c r="DP59"/>
  <c r="DU59"/>
  <c r="DZ59"/>
  <c r="DO59"/>
  <c r="DS59"/>
  <c r="DY59"/>
  <c r="EF59" s="1"/>
  <c r="EG59" s="1"/>
  <c r="DN59"/>
  <c r="DR59"/>
  <c r="DQ59"/>
  <c r="DV59"/>
  <c r="CT59"/>
  <c r="CX59"/>
  <c r="DD59"/>
  <c r="DK59" s="1"/>
  <c r="DL59" s="1"/>
  <c r="BX59"/>
  <c r="CB59"/>
  <c r="CF59"/>
  <c r="CJ59"/>
  <c r="BF59"/>
  <c r="BK59"/>
  <c r="CS59"/>
  <c r="CW59"/>
  <c r="CA59"/>
  <c r="CE59"/>
  <c r="CI59"/>
  <c r="CP59" s="1"/>
  <c r="CQ59" s="1"/>
  <c r="BE59"/>
  <c r="BJ59"/>
  <c r="CV59"/>
  <c r="DA59"/>
  <c r="BZ59"/>
  <c r="BD59"/>
  <c r="BH59"/>
  <c r="BO59"/>
  <c r="CU59"/>
  <c r="CZ59"/>
  <c r="DE59"/>
  <c r="BY59"/>
  <c r="CC59"/>
  <c r="BC59"/>
  <c r="BG59"/>
  <c r="BN59"/>
  <c r="BU59" s="1"/>
  <c r="BV59" s="1"/>
  <c r="L59"/>
  <c r="P59"/>
  <c r="AI59"/>
  <c r="AN59"/>
  <c r="AS59"/>
  <c r="O59"/>
  <c r="T59"/>
  <c r="AH59"/>
  <c r="AL59"/>
  <c r="AR59"/>
  <c r="AY59" s="1"/>
  <c r="AZ59" s="1"/>
  <c r="N59"/>
  <c r="L59" i="28" s="1"/>
  <c r="S59" i="17"/>
  <c r="Q59" i="28" s="1"/>
  <c r="S59" s="1"/>
  <c r="X59" i="17"/>
  <c r="AG59"/>
  <c r="AK59"/>
  <c r="M59"/>
  <c r="Q59"/>
  <c r="W59"/>
  <c r="AJ59"/>
  <c r="AO59"/>
  <c r="FM63"/>
  <c r="FR63"/>
  <c r="FQ63"/>
  <c r="FN63"/>
  <c r="FU63"/>
  <c r="FX63" s="1"/>
  <c r="GB63"/>
  <c r="EI63"/>
  <c r="EM63"/>
  <c r="EU63"/>
  <c r="FD63"/>
  <c r="GA63"/>
  <c r="EL63"/>
  <c r="ET63"/>
  <c r="FC63"/>
  <c r="FG63"/>
  <c r="EK63"/>
  <c r="ES63"/>
  <c r="EW63"/>
  <c r="FF63"/>
  <c r="EJ63"/>
  <c r="EV63"/>
  <c r="FE63"/>
  <c r="DP63"/>
  <c r="DU63"/>
  <c r="DZ63"/>
  <c r="DO63"/>
  <c r="DS63"/>
  <c r="DY63"/>
  <c r="EF63" s="1"/>
  <c r="EG63" s="1"/>
  <c r="DN63"/>
  <c r="DR63"/>
  <c r="DQ63"/>
  <c r="DV63"/>
  <c r="CT63"/>
  <c r="CX63"/>
  <c r="DD63"/>
  <c r="DK63" s="1"/>
  <c r="DL63" s="1"/>
  <c r="CA63"/>
  <c r="CE63"/>
  <c r="CI63"/>
  <c r="CP63" s="1"/>
  <c r="CQ63" s="1"/>
  <c r="BE63"/>
  <c r="BJ63"/>
  <c r="CS63"/>
  <c r="CW63"/>
  <c r="BZ63"/>
  <c r="BD63"/>
  <c r="BH63"/>
  <c r="BO63"/>
  <c r="CV63"/>
  <c r="DA63"/>
  <c r="BY63"/>
  <c r="CC63"/>
  <c r="BC63"/>
  <c r="BG63"/>
  <c r="BN63"/>
  <c r="BU63" s="1"/>
  <c r="BV63" s="1"/>
  <c r="CU63"/>
  <c r="CZ63"/>
  <c r="DE63"/>
  <c r="BX63"/>
  <c r="CB63"/>
  <c r="CF63"/>
  <c r="CJ63"/>
  <c r="BF63"/>
  <c r="BK63"/>
  <c r="L63"/>
  <c r="P63"/>
  <c r="AH63"/>
  <c r="AL63"/>
  <c r="AR63"/>
  <c r="AY63" s="1"/>
  <c r="AZ63" s="1"/>
  <c r="O63"/>
  <c r="T63"/>
  <c r="AG63"/>
  <c r="AK63"/>
  <c r="N63"/>
  <c r="S63"/>
  <c r="X63"/>
  <c r="AJ63"/>
  <c r="AO63"/>
  <c r="M63"/>
  <c r="Q63"/>
  <c r="W63"/>
  <c r="AI63"/>
  <c r="AN63"/>
  <c r="AS63"/>
  <c r="FM75"/>
  <c r="FR75"/>
  <c r="FQ75"/>
  <c r="FN75"/>
  <c r="FU75"/>
  <c r="FX75" s="1"/>
  <c r="GB75"/>
  <c r="EJ75"/>
  <c r="ES75"/>
  <c r="EW75"/>
  <c r="FD75"/>
  <c r="GA75"/>
  <c r="EI75"/>
  <c r="EM75"/>
  <c r="EV75"/>
  <c r="FC75"/>
  <c r="FG75"/>
  <c r="EL75"/>
  <c r="EU75"/>
  <c r="FF75"/>
  <c r="EK75"/>
  <c r="ET75"/>
  <c r="FE75"/>
  <c r="DQ75"/>
  <c r="DV75"/>
  <c r="DP75"/>
  <c r="DU75"/>
  <c r="DZ75"/>
  <c r="DO75"/>
  <c r="DS75"/>
  <c r="DY75"/>
  <c r="EF75" s="1"/>
  <c r="EG75" s="1"/>
  <c r="DN75"/>
  <c r="DR75"/>
  <c r="CU75"/>
  <c r="CZ75"/>
  <c r="DE75"/>
  <c r="BX75"/>
  <c r="CB75"/>
  <c r="CF75"/>
  <c r="CJ75"/>
  <c r="BC75"/>
  <c r="BG75"/>
  <c r="BN75"/>
  <c r="BU75" s="1"/>
  <c r="BV75" s="1"/>
  <c r="CT75"/>
  <c r="CX75"/>
  <c r="DD75"/>
  <c r="DK75" s="1"/>
  <c r="DL75" s="1"/>
  <c r="CA75"/>
  <c r="CE75"/>
  <c r="CI75"/>
  <c r="CP75" s="1"/>
  <c r="CQ75" s="1"/>
  <c r="BF75"/>
  <c r="BK75"/>
  <c r="CS75"/>
  <c r="CW75"/>
  <c r="BZ75"/>
  <c r="BE75"/>
  <c r="BJ75"/>
  <c r="CV75"/>
  <c r="DA75"/>
  <c r="BY75"/>
  <c r="CC75"/>
  <c r="BD75"/>
  <c r="BH75"/>
  <c r="BO75"/>
  <c r="BP75" s="1"/>
  <c r="BQ75" s="1"/>
  <c r="BW75" s="1"/>
  <c r="N75"/>
  <c r="S75"/>
  <c r="X75"/>
  <c r="AJ75"/>
  <c r="AO75"/>
  <c r="M75"/>
  <c r="Q75"/>
  <c r="W75"/>
  <c r="AI75"/>
  <c r="AN75"/>
  <c r="AS75"/>
  <c r="L75"/>
  <c r="P75"/>
  <c r="AH75"/>
  <c r="AL75"/>
  <c r="AR75"/>
  <c r="AY75" s="1"/>
  <c r="AZ75" s="1"/>
  <c r="O75"/>
  <c r="T75"/>
  <c r="AG75"/>
  <c r="AK75"/>
  <c r="FM91"/>
  <c r="FR91"/>
  <c r="FQ91"/>
  <c r="FN91"/>
  <c r="FU91"/>
  <c r="FX91" s="1"/>
  <c r="GB91"/>
  <c r="GA91"/>
  <c r="EJ91"/>
  <c r="ES91"/>
  <c r="EW91"/>
  <c r="FD91"/>
  <c r="DP91"/>
  <c r="DU91"/>
  <c r="DZ91"/>
  <c r="EI91"/>
  <c r="EM91"/>
  <c r="EV91"/>
  <c r="FC91"/>
  <c r="FG91"/>
  <c r="DO91"/>
  <c r="DS91"/>
  <c r="DY91"/>
  <c r="EF91" s="1"/>
  <c r="EG91" s="1"/>
  <c r="EL91"/>
  <c r="EU91"/>
  <c r="FF91"/>
  <c r="DN91"/>
  <c r="DR91"/>
  <c r="EK91"/>
  <c r="ET91"/>
  <c r="FE91"/>
  <c r="DQ91"/>
  <c r="DV91"/>
  <c r="CS91"/>
  <c r="CW91"/>
  <c r="BY91"/>
  <c r="CC91"/>
  <c r="BD91"/>
  <c r="BH91"/>
  <c r="BO91"/>
  <c r="CV91"/>
  <c r="DA91"/>
  <c r="BX91"/>
  <c r="CB91"/>
  <c r="CF91"/>
  <c r="CJ91"/>
  <c r="BC91"/>
  <c r="BG91"/>
  <c r="BN91"/>
  <c r="BU91" s="1"/>
  <c r="BV91" s="1"/>
  <c r="CU91"/>
  <c r="CZ91"/>
  <c r="DE91"/>
  <c r="CA91"/>
  <c r="CE91"/>
  <c r="CI91"/>
  <c r="CP91" s="1"/>
  <c r="CQ91" s="1"/>
  <c r="BF91"/>
  <c r="BK91"/>
  <c r="CT91"/>
  <c r="CX91"/>
  <c r="DD91"/>
  <c r="DK91" s="1"/>
  <c r="DL91" s="1"/>
  <c r="BZ91"/>
  <c r="BE91"/>
  <c r="BJ91"/>
  <c r="L91"/>
  <c r="P91"/>
  <c r="AG91"/>
  <c r="AK91"/>
  <c r="O91"/>
  <c r="M91" i="28" s="1"/>
  <c r="T91" i="17"/>
  <c r="AJ91"/>
  <c r="AO91"/>
  <c r="N91"/>
  <c r="S91"/>
  <c r="X91"/>
  <c r="AI91"/>
  <c r="AN91"/>
  <c r="AS91"/>
  <c r="M91"/>
  <c r="Q91"/>
  <c r="O91" i="28" s="1"/>
  <c r="W91" i="17"/>
  <c r="AH91"/>
  <c r="AL91"/>
  <c r="AR91"/>
  <c r="AY91" s="1"/>
  <c r="AZ91" s="1"/>
  <c r="FM103"/>
  <c r="FR103"/>
  <c r="FQ103"/>
  <c r="FN103"/>
  <c r="FU103"/>
  <c r="FX103" s="1"/>
  <c r="GB103"/>
  <c r="GA103"/>
  <c r="EJ103"/>
  <c r="ES103"/>
  <c r="EW103"/>
  <c r="FD103"/>
  <c r="DQ103"/>
  <c r="DV103"/>
  <c r="EI103"/>
  <c r="EM103"/>
  <c r="EV103"/>
  <c r="FC103"/>
  <c r="FG103"/>
  <c r="DP103"/>
  <c r="DU103"/>
  <c r="DZ103"/>
  <c r="EL103"/>
  <c r="EU103"/>
  <c r="FF103"/>
  <c r="DO103"/>
  <c r="DS103"/>
  <c r="DY103"/>
  <c r="EF103" s="1"/>
  <c r="EG103" s="1"/>
  <c r="EK103"/>
  <c r="ET103"/>
  <c r="FE103"/>
  <c r="DN103"/>
  <c r="DR103"/>
  <c r="CU103"/>
  <c r="CZ103"/>
  <c r="BY103"/>
  <c r="CC103"/>
  <c r="CI103"/>
  <c r="CP103" s="1"/>
  <c r="CQ103" s="1"/>
  <c r="BE103"/>
  <c r="BJ103"/>
  <c r="CT103"/>
  <c r="CX103"/>
  <c r="DE103"/>
  <c r="BX103"/>
  <c r="CB103"/>
  <c r="BD103"/>
  <c r="BH103"/>
  <c r="BO103"/>
  <c r="CS103"/>
  <c r="CW103"/>
  <c r="DD103"/>
  <c r="DK103" s="1"/>
  <c r="DL103" s="1"/>
  <c r="CA103"/>
  <c r="CF103"/>
  <c r="BC103"/>
  <c r="BG103"/>
  <c r="BN103"/>
  <c r="BU103" s="1"/>
  <c r="BV103" s="1"/>
  <c r="CV103"/>
  <c r="DA103"/>
  <c r="BZ103"/>
  <c r="CE103"/>
  <c r="CJ103"/>
  <c r="BF103"/>
  <c r="BK103"/>
  <c r="M103"/>
  <c r="Q103"/>
  <c r="W103"/>
  <c r="AI103"/>
  <c r="AN103"/>
  <c r="L103"/>
  <c r="P103"/>
  <c r="AH103"/>
  <c r="AL103"/>
  <c r="AS103"/>
  <c r="O103"/>
  <c r="T103"/>
  <c r="AG103"/>
  <c r="AK103"/>
  <c r="AR103"/>
  <c r="AY103" s="1"/>
  <c r="AZ103" s="1"/>
  <c r="N103"/>
  <c r="L103" i="28" s="1"/>
  <c r="S103" i="17"/>
  <c r="Q103" i="28" s="1"/>
  <c r="S103" s="1"/>
  <c r="X103" i="17"/>
  <c r="AJ103"/>
  <c r="AO103"/>
  <c r="FN171"/>
  <c r="FM171"/>
  <c r="FR171"/>
  <c r="FQ171"/>
  <c r="FU171"/>
  <c r="FX171" s="1"/>
  <c r="GB171"/>
  <c r="GA171"/>
  <c r="EK171"/>
  <c r="EV171"/>
  <c r="FD171"/>
  <c r="EJ171"/>
  <c r="EU171"/>
  <c r="FC171"/>
  <c r="FG171"/>
  <c r="EI171"/>
  <c r="EM171"/>
  <c r="ET171"/>
  <c r="FF171"/>
  <c r="EL171"/>
  <c r="ES171"/>
  <c r="EW171"/>
  <c r="FE171"/>
  <c r="DQ171"/>
  <c r="DV171"/>
  <c r="CV171"/>
  <c r="DA171"/>
  <c r="BY171"/>
  <c r="CC171"/>
  <c r="BE171"/>
  <c r="BJ171"/>
  <c r="BO171"/>
  <c r="DP171"/>
  <c r="DU171"/>
  <c r="CU171"/>
  <c r="CZ171"/>
  <c r="DE171"/>
  <c r="BX171"/>
  <c r="CB171"/>
  <c r="CF171"/>
  <c r="CJ171"/>
  <c r="BD171"/>
  <c r="BH171"/>
  <c r="BN171"/>
  <c r="BU171" s="1"/>
  <c r="BV171" s="1"/>
  <c r="DO171"/>
  <c r="DS171"/>
  <c r="DZ171"/>
  <c r="CT171"/>
  <c r="CX171"/>
  <c r="DD171"/>
  <c r="DK171" s="1"/>
  <c r="DL171" s="1"/>
  <c r="CA171"/>
  <c r="CE171"/>
  <c r="CG171" s="1"/>
  <c r="CI171"/>
  <c r="CP171" s="1"/>
  <c r="CQ171" s="1"/>
  <c r="BC171"/>
  <c r="BG171"/>
  <c r="DN171"/>
  <c r="DR171"/>
  <c r="DY171"/>
  <c r="EF171" s="1"/>
  <c r="EG171" s="1"/>
  <c r="CS171"/>
  <c r="CW171"/>
  <c r="BZ171"/>
  <c r="BF171"/>
  <c r="BK171"/>
  <c r="M171"/>
  <c r="Q171"/>
  <c r="X171"/>
  <c r="AH171"/>
  <c r="AL171"/>
  <c r="L171"/>
  <c r="P171"/>
  <c r="W171"/>
  <c r="AG171"/>
  <c r="AK171"/>
  <c r="AO171"/>
  <c r="AS171"/>
  <c r="O171"/>
  <c r="M171" i="28" s="1"/>
  <c r="T171" i="17"/>
  <c r="AJ171"/>
  <c r="AN171"/>
  <c r="AR171"/>
  <c r="AY171" s="1"/>
  <c r="AZ171" s="1"/>
  <c r="N171"/>
  <c r="S171"/>
  <c r="AI171"/>
  <c r="FN175"/>
  <c r="FM175"/>
  <c r="FR175"/>
  <c r="FQ175"/>
  <c r="FU175"/>
  <c r="FX175" s="1"/>
  <c r="GB175"/>
  <c r="GA175"/>
  <c r="EJ175"/>
  <c r="EV175"/>
  <c r="FD175"/>
  <c r="EI175"/>
  <c r="EM175"/>
  <c r="EU175"/>
  <c r="FC175"/>
  <c r="FG175"/>
  <c r="EL175"/>
  <c r="ET175"/>
  <c r="FF175"/>
  <c r="EK175"/>
  <c r="ES175"/>
  <c r="EW175"/>
  <c r="FE175"/>
  <c r="DO175"/>
  <c r="DS175"/>
  <c r="DY175"/>
  <c r="EF175" s="1"/>
  <c r="EG175" s="1"/>
  <c r="CS175"/>
  <c r="CW175"/>
  <c r="BY175"/>
  <c r="CC175"/>
  <c r="BE175"/>
  <c r="BJ175"/>
  <c r="BO175"/>
  <c r="DN175"/>
  <c r="DR175"/>
  <c r="DV175"/>
  <c r="CV175"/>
  <c r="DA175"/>
  <c r="BX175"/>
  <c r="CB175"/>
  <c r="CF175"/>
  <c r="BD175"/>
  <c r="BH175"/>
  <c r="BN175"/>
  <c r="BU175" s="1"/>
  <c r="BV175" s="1"/>
  <c r="DQ175"/>
  <c r="DU175"/>
  <c r="CU175"/>
  <c r="CZ175"/>
  <c r="DE175"/>
  <c r="CA175"/>
  <c r="CE175"/>
  <c r="CJ175"/>
  <c r="BC175"/>
  <c r="BG175"/>
  <c r="DP175"/>
  <c r="DZ175"/>
  <c r="CT175"/>
  <c r="CX175"/>
  <c r="DD175"/>
  <c r="DK175" s="1"/>
  <c r="DL175" s="1"/>
  <c r="BZ175"/>
  <c r="CI175"/>
  <c r="CP175" s="1"/>
  <c r="CQ175" s="1"/>
  <c r="BF175"/>
  <c r="BK175"/>
  <c r="M175"/>
  <c r="Q175"/>
  <c r="X175"/>
  <c r="AH175"/>
  <c r="AL175"/>
  <c r="AR175"/>
  <c r="AY175" s="1"/>
  <c r="AZ175" s="1"/>
  <c r="L175"/>
  <c r="P175"/>
  <c r="W175"/>
  <c r="AG175"/>
  <c r="AK175"/>
  <c r="O175"/>
  <c r="T175"/>
  <c r="AJ175"/>
  <c r="AO175"/>
  <c r="N175"/>
  <c r="S175"/>
  <c r="AI175"/>
  <c r="AN175"/>
  <c r="AP175" s="1"/>
  <c r="AS175"/>
  <c r="FN187"/>
  <c r="FM187"/>
  <c r="FR187"/>
  <c r="FQ187"/>
  <c r="GB187"/>
  <c r="FU187"/>
  <c r="FX187" s="1"/>
  <c r="GA187"/>
  <c r="EJ187"/>
  <c r="EV187"/>
  <c r="FD187"/>
  <c r="EI187"/>
  <c r="EM187"/>
  <c r="EU187"/>
  <c r="FC187"/>
  <c r="FG187"/>
  <c r="EL187"/>
  <c r="ET187"/>
  <c r="FF187"/>
  <c r="EK187"/>
  <c r="ES187"/>
  <c r="EW187"/>
  <c r="FE187"/>
  <c r="DO187"/>
  <c r="DS187"/>
  <c r="DY187"/>
  <c r="EF187" s="1"/>
  <c r="EG187" s="1"/>
  <c r="CS187"/>
  <c r="CW187"/>
  <c r="BZ187"/>
  <c r="CI187"/>
  <c r="CP187" s="1"/>
  <c r="CQ187" s="1"/>
  <c r="BE187"/>
  <c r="BJ187"/>
  <c r="BO187"/>
  <c r="DN187"/>
  <c r="DR187"/>
  <c r="DV187"/>
  <c r="CV187"/>
  <c r="DA187"/>
  <c r="BY187"/>
  <c r="CC187"/>
  <c r="BD187"/>
  <c r="BH187"/>
  <c r="BN187"/>
  <c r="BU187" s="1"/>
  <c r="BV187" s="1"/>
  <c r="DQ187"/>
  <c r="DU187"/>
  <c r="CU187"/>
  <c r="CZ187"/>
  <c r="DE187"/>
  <c r="BX187"/>
  <c r="CB187"/>
  <c r="CF187"/>
  <c r="BC187"/>
  <c r="BG187"/>
  <c r="DP187"/>
  <c r="DZ187"/>
  <c r="CT187"/>
  <c r="CX187"/>
  <c r="DD187"/>
  <c r="DK187" s="1"/>
  <c r="DL187" s="1"/>
  <c r="CA187"/>
  <c r="CE187"/>
  <c r="CJ187"/>
  <c r="BF187"/>
  <c r="BK187"/>
  <c r="L187"/>
  <c r="P187"/>
  <c r="T187"/>
  <c r="AJ187"/>
  <c r="AO187"/>
  <c r="O187"/>
  <c r="S187"/>
  <c r="X187"/>
  <c r="AI187"/>
  <c r="AN187"/>
  <c r="AS187"/>
  <c r="N187"/>
  <c r="W187"/>
  <c r="AH187"/>
  <c r="AL187"/>
  <c r="AR187"/>
  <c r="AY187" s="1"/>
  <c r="AZ187" s="1"/>
  <c r="M187"/>
  <c r="Q187"/>
  <c r="O187" i="28" s="1"/>
  <c r="AG187" i="17"/>
  <c r="AK187"/>
  <c r="FN199"/>
  <c r="FM199"/>
  <c r="FR199"/>
  <c r="FQ199"/>
  <c r="GB199"/>
  <c r="AB196" i="24" s="1"/>
  <c r="FU199" i="17"/>
  <c r="FX199" s="1"/>
  <c r="GA199"/>
  <c r="EL199"/>
  <c r="ET199"/>
  <c r="FF199"/>
  <c r="EK199"/>
  <c r="ES199"/>
  <c r="EW199"/>
  <c r="FE199"/>
  <c r="EJ199"/>
  <c r="EV199"/>
  <c r="FD199"/>
  <c r="EI199"/>
  <c r="EM199"/>
  <c r="EU199"/>
  <c r="FC199"/>
  <c r="FG199"/>
  <c r="DQ199"/>
  <c r="DV199"/>
  <c r="CT199"/>
  <c r="CX199"/>
  <c r="DE199"/>
  <c r="BX199"/>
  <c r="CB199"/>
  <c r="DP199"/>
  <c r="DU199"/>
  <c r="DZ199"/>
  <c r="CS199"/>
  <c r="CW199"/>
  <c r="DD199"/>
  <c r="DK199" s="1"/>
  <c r="DL199" s="1"/>
  <c r="CA199"/>
  <c r="CF199"/>
  <c r="DO199"/>
  <c r="DS199"/>
  <c r="DY199"/>
  <c r="EF199" s="1"/>
  <c r="EG199" s="1"/>
  <c r="CV199"/>
  <c r="DA199"/>
  <c r="BZ199"/>
  <c r="CE199"/>
  <c r="CJ199"/>
  <c r="DN199"/>
  <c r="DR199"/>
  <c r="CU199"/>
  <c r="CZ199"/>
  <c r="BY199"/>
  <c r="CC199"/>
  <c r="CI199"/>
  <c r="CP199" s="1"/>
  <c r="CQ199" s="1"/>
  <c r="BE199"/>
  <c r="BJ199"/>
  <c r="BO199"/>
  <c r="M199"/>
  <c r="K199" i="28" s="1"/>
  <c r="Q199" i="17"/>
  <c r="W199"/>
  <c r="AH199"/>
  <c r="AL199"/>
  <c r="AR199"/>
  <c r="BD199"/>
  <c r="BH199"/>
  <c r="BN199"/>
  <c r="BU199" s="1"/>
  <c r="BV199" s="1"/>
  <c r="L199"/>
  <c r="P199"/>
  <c r="AG199"/>
  <c r="AK199"/>
  <c r="AO199"/>
  <c r="BC199"/>
  <c r="BG199"/>
  <c r="O199"/>
  <c r="T199"/>
  <c r="AJ199"/>
  <c r="AN199"/>
  <c r="BF199"/>
  <c r="BK199"/>
  <c r="N199"/>
  <c r="S199"/>
  <c r="Q199" i="28" s="1"/>
  <c r="S199" s="1"/>
  <c r="X199" i="17"/>
  <c r="AI199"/>
  <c r="AS199"/>
  <c r="FM18"/>
  <c r="FR18"/>
  <c r="FQ18"/>
  <c r="GB18"/>
  <c r="AB15" i="24" s="1"/>
  <c r="FN18" i="17"/>
  <c r="GA18"/>
  <c r="EL18"/>
  <c r="EU18"/>
  <c r="FC18"/>
  <c r="FG18"/>
  <c r="EK18"/>
  <c r="ET18"/>
  <c r="FF18"/>
  <c r="EJ18"/>
  <c r="ES18"/>
  <c r="EW18"/>
  <c r="FE18"/>
  <c r="EI18"/>
  <c r="EM18"/>
  <c r="EV18"/>
  <c r="FD18"/>
  <c r="DO18"/>
  <c r="DS18"/>
  <c r="DY18"/>
  <c r="DN18"/>
  <c r="DR18"/>
  <c r="DV18"/>
  <c r="DQ18"/>
  <c r="DU18"/>
  <c r="DP18"/>
  <c r="DZ18"/>
  <c r="CS18"/>
  <c r="CW18"/>
  <c r="DA18"/>
  <c r="CA18"/>
  <c r="CF18"/>
  <c r="BC18"/>
  <c r="BG18"/>
  <c r="BK18"/>
  <c r="CV18"/>
  <c r="CZ18"/>
  <c r="BZ18"/>
  <c r="CE18"/>
  <c r="BF18"/>
  <c r="BJ18"/>
  <c r="CU18"/>
  <c r="DE18"/>
  <c r="BY18"/>
  <c r="CC18"/>
  <c r="CJ18"/>
  <c r="BE18"/>
  <c r="BO18"/>
  <c r="CT18"/>
  <c r="CX18"/>
  <c r="DD18"/>
  <c r="BX18"/>
  <c r="CB18"/>
  <c r="CI18"/>
  <c r="BD18"/>
  <c r="BH18"/>
  <c r="BN18"/>
  <c r="O18"/>
  <c r="S18"/>
  <c r="AH18"/>
  <c r="AL18"/>
  <c r="AR18"/>
  <c r="N18"/>
  <c r="X18"/>
  <c r="AG18"/>
  <c r="AK18"/>
  <c r="AO18"/>
  <c r="M18"/>
  <c r="K18" i="28" s="1"/>
  <c r="Q18" i="17"/>
  <c r="O18" i="28" s="1"/>
  <c r="W18" i="17"/>
  <c r="AJ18"/>
  <c r="AN18"/>
  <c r="L18"/>
  <c r="P18"/>
  <c r="N18" i="28" s="1"/>
  <c r="T18" i="17"/>
  <c r="AI18"/>
  <c r="AS18"/>
  <c r="FM46"/>
  <c r="FR46"/>
  <c r="FU46"/>
  <c r="FX46" s="1"/>
  <c r="GB46"/>
  <c r="AB43" i="24" s="1"/>
  <c r="FQ46" i="17"/>
  <c r="GA46"/>
  <c r="FN46"/>
  <c r="EL46"/>
  <c r="EU46"/>
  <c r="FD46"/>
  <c r="EK46"/>
  <c r="ET46"/>
  <c r="FC46"/>
  <c r="FG46"/>
  <c r="EJ46"/>
  <c r="ES46"/>
  <c r="EW46"/>
  <c r="FF46"/>
  <c r="EI46"/>
  <c r="EM46"/>
  <c r="EV46"/>
  <c r="FE46"/>
  <c r="DN46"/>
  <c r="DR46"/>
  <c r="DV46"/>
  <c r="DQ46"/>
  <c r="DU46"/>
  <c r="DP46"/>
  <c r="DZ46"/>
  <c r="DO46"/>
  <c r="DS46"/>
  <c r="DY46"/>
  <c r="EF46" s="1"/>
  <c r="EG46" s="1"/>
  <c r="CV46"/>
  <c r="CZ46"/>
  <c r="BZ46"/>
  <c r="CE46"/>
  <c r="BD46"/>
  <c r="BH46"/>
  <c r="BN46"/>
  <c r="BU46" s="1"/>
  <c r="BV46" s="1"/>
  <c r="CU46"/>
  <c r="DE46"/>
  <c r="BY46"/>
  <c r="CC46"/>
  <c r="CJ46"/>
  <c r="BC46"/>
  <c r="BG46"/>
  <c r="CT46"/>
  <c r="CX46"/>
  <c r="DD46"/>
  <c r="DK46" s="1"/>
  <c r="DL46" s="1"/>
  <c r="BX46"/>
  <c r="CB46"/>
  <c r="CI46"/>
  <c r="CP46" s="1"/>
  <c r="CQ46" s="1"/>
  <c r="BF46"/>
  <c r="BK46"/>
  <c r="CS46"/>
  <c r="CW46"/>
  <c r="DA46"/>
  <c r="CA46"/>
  <c r="CF46"/>
  <c r="BE46"/>
  <c r="BJ46"/>
  <c r="BO46"/>
  <c r="N46"/>
  <c r="L46" i="28" s="1"/>
  <c r="X46" i="17"/>
  <c r="AG46"/>
  <c r="AK46"/>
  <c r="AO46"/>
  <c r="M46"/>
  <c r="Q46"/>
  <c r="W46"/>
  <c r="AJ46"/>
  <c r="AN46"/>
  <c r="L46"/>
  <c r="J46" i="28" s="1"/>
  <c r="P46" i="17"/>
  <c r="N46" i="28" s="1"/>
  <c r="T46" i="17"/>
  <c r="AI46"/>
  <c r="AS46"/>
  <c r="O46"/>
  <c r="S46"/>
  <c r="AH46"/>
  <c r="AL46"/>
  <c r="AR46"/>
  <c r="AY46" s="1"/>
  <c r="AZ46" s="1"/>
  <c r="FM66"/>
  <c r="FR66"/>
  <c r="FQ66"/>
  <c r="FN66"/>
  <c r="EI66"/>
  <c r="EM66"/>
  <c r="ET66"/>
  <c r="FC66"/>
  <c r="FG66"/>
  <c r="FU66"/>
  <c r="FX66" s="1"/>
  <c r="GB66"/>
  <c r="EL66"/>
  <c r="ES66"/>
  <c r="EW66"/>
  <c r="FF66"/>
  <c r="GA66"/>
  <c r="EK66"/>
  <c r="EV66"/>
  <c r="FE66"/>
  <c r="EJ66"/>
  <c r="EU66"/>
  <c r="FD66"/>
  <c r="DO66"/>
  <c r="DS66"/>
  <c r="DY66"/>
  <c r="EF66" s="1"/>
  <c r="EG66" s="1"/>
  <c r="DN66"/>
  <c r="DR66"/>
  <c r="DV66"/>
  <c r="DQ66"/>
  <c r="DU66"/>
  <c r="DP66"/>
  <c r="DZ66"/>
  <c r="CV66"/>
  <c r="CZ66"/>
  <c r="BY66"/>
  <c r="CC66"/>
  <c r="CJ66"/>
  <c r="BE66"/>
  <c r="BJ66"/>
  <c r="BO66"/>
  <c r="CU66"/>
  <c r="DE66"/>
  <c r="BX66"/>
  <c r="CB66"/>
  <c r="CI66"/>
  <c r="CP66" s="1"/>
  <c r="CQ66" s="1"/>
  <c r="BD66"/>
  <c r="BH66"/>
  <c r="BN66"/>
  <c r="BU66" s="1"/>
  <c r="BV66" s="1"/>
  <c r="CT66"/>
  <c r="CX66"/>
  <c r="DD66"/>
  <c r="DK66" s="1"/>
  <c r="DL66" s="1"/>
  <c r="CA66"/>
  <c r="CF66"/>
  <c r="BC66"/>
  <c r="BG66"/>
  <c r="CS66"/>
  <c r="CW66"/>
  <c r="DA66"/>
  <c r="DB66" s="1"/>
  <c r="BZ66"/>
  <c r="CE66"/>
  <c r="BF66"/>
  <c r="BK66"/>
  <c r="N66"/>
  <c r="L66" i="28" s="1"/>
  <c r="X66" i="17"/>
  <c r="AJ66"/>
  <c r="AN66"/>
  <c r="M66"/>
  <c r="Q66"/>
  <c r="W66"/>
  <c r="AI66"/>
  <c r="AS66"/>
  <c r="L66"/>
  <c r="P66"/>
  <c r="T66"/>
  <c r="AH66"/>
  <c r="AL66"/>
  <c r="AR66"/>
  <c r="AY66" s="1"/>
  <c r="AZ66" s="1"/>
  <c r="O66"/>
  <c r="S66"/>
  <c r="Q66" i="28" s="1"/>
  <c r="S66" s="1"/>
  <c r="AG66" i="17"/>
  <c r="AK66"/>
  <c r="AO66"/>
  <c r="AP66" s="1"/>
  <c r="FM110"/>
  <c r="FR110"/>
  <c r="FQ110"/>
  <c r="FN110"/>
  <c r="FU110"/>
  <c r="FX110" s="1"/>
  <c r="GB110"/>
  <c r="AB107" i="24" s="1"/>
  <c r="GA110" i="17"/>
  <c r="EI110"/>
  <c r="EM110"/>
  <c r="ET110"/>
  <c r="FC110"/>
  <c r="FG110"/>
  <c r="DP110"/>
  <c r="DU110"/>
  <c r="DZ110"/>
  <c r="EL110"/>
  <c r="ES110"/>
  <c r="EW110"/>
  <c r="FF110"/>
  <c r="DO110"/>
  <c r="DS110"/>
  <c r="DY110"/>
  <c r="EF110" s="1"/>
  <c r="EG110" s="1"/>
  <c r="EK110"/>
  <c r="EV110"/>
  <c r="FE110"/>
  <c r="DN110"/>
  <c r="DR110"/>
  <c r="EJ110"/>
  <c r="EU110"/>
  <c r="FD110"/>
  <c r="DQ110"/>
  <c r="DV110"/>
  <c r="CU110"/>
  <c r="DE110"/>
  <c r="BX110"/>
  <c r="CB110"/>
  <c r="CI110"/>
  <c r="CP110" s="1"/>
  <c r="CQ110" s="1"/>
  <c r="BE110"/>
  <c r="BJ110"/>
  <c r="BO110"/>
  <c r="CT110"/>
  <c r="CX110"/>
  <c r="DD110"/>
  <c r="DK110" s="1"/>
  <c r="DL110" s="1"/>
  <c r="CA110"/>
  <c r="CF110"/>
  <c r="BD110"/>
  <c r="BH110"/>
  <c r="BN110"/>
  <c r="BU110" s="1"/>
  <c r="BV110" s="1"/>
  <c r="CS110"/>
  <c r="CW110"/>
  <c r="DA110"/>
  <c r="BZ110"/>
  <c r="CE110"/>
  <c r="CG110" s="1"/>
  <c r="BC110"/>
  <c r="BG110"/>
  <c r="CV110"/>
  <c r="CZ110"/>
  <c r="BY110"/>
  <c r="CC110"/>
  <c r="CJ110"/>
  <c r="BF110"/>
  <c r="BK110"/>
  <c r="N110"/>
  <c r="S110"/>
  <c r="X110"/>
  <c r="AH110"/>
  <c r="AL110"/>
  <c r="AS110"/>
  <c r="M110"/>
  <c r="Q110"/>
  <c r="W110"/>
  <c r="AG110"/>
  <c r="AK110"/>
  <c r="AR110"/>
  <c r="AY110" s="1"/>
  <c r="AZ110" s="1"/>
  <c r="L110"/>
  <c r="P110"/>
  <c r="AJ110"/>
  <c r="AO110"/>
  <c r="O110"/>
  <c r="T110"/>
  <c r="AI110"/>
  <c r="AN110"/>
  <c r="AP110" s="1"/>
  <c r="FM126"/>
  <c r="FR126"/>
  <c r="FQ126"/>
  <c r="FN126"/>
  <c r="FU126"/>
  <c r="FX126" s="1"/>
  <c r="GB126"/>
  <c r="AB123" i="24" s="1"/>
  <c r="GA126" i="17"/>
  <c r="EK126"/>
  <c r="ES126"/>
  <c r="EW126"/>
  <c r="FE126"/>
  <c r="DP126"/>
  <c r="DU126"/>
  <c r="DZ126"/>
  <c r="EJ126"/>
  <c r="EV126"/>
  <c r="FD126"/>
  <c r="DO126"/>
  <c r="DS126"/>
  <c r="DY126"/>
  <c r="EF126" s="1"/>
  <c r="EG126" s="1"/>
  <c r="EI126"/>
  <c r="EM126"/>
  <c r="EU126"/>
  <c r="FC126"/>
  <c r="FG126"/>
  <c r="DN126"/>
  <c r="DR126"/>
  <c r="EL126"/>
  <c r="ET126"/>
  <c r="FF126"/>
  <c r="DQ126"/>
  <c r="DV126"/>
  <c r="CS126"/>
  <c r="CW126"/>
  <c r="DA126"/>
  <c r="BX126"/>
  <c r="CB126"/>
  <c r="CI126"/>
  <c r="CP126" s="1"/>
  <c r="CQ126" s="1"/>
  <c r="BF126"/>
  <c r="BJ126"/>
  <c r="CV126"/>
  <c r="CZ126"/>
  <c r="CA126"/>
  <c r="CF126"/>
  <c r="BE126"/>
  <c r="BO126"/>
  <c r="CU126"/>
  <c r="DE126"/>
  <c r="BZ126"/>
  <c r="CE126"/>
  <c r="BD126"/>
  <c r="BH126"/>
  <c r="BN126"/>
  <c r="BU126" s="1"/>
  <c r="BV126" s="1"/>
  <c r="CT126"/>
  <c r="CX126"/>
  <c r="DD126"/>
  <c r="DK126" s="1"/>
  <c r="DL126" s="1"/>
  <c r="BY126"/>
  <c r="CC126"/>
  <c r="CJ126"/>
  <c r="BC126"/>
  <c r="BG126"/>
  <c r="BK126"/>
  <c r="N126"/>
  <c r="S126"/>
  <c r="X126"/>
  <c r="AH126"/>
  <c r="AL126"/>
  <c r="AS126"/>
  <c r="M126"/>
  <c r="K126" i="28" s="1"/>
  <c r="Q126" i="17"/>
  <c r="W126"/>
  <c r="AG126"/>
  <c r="AK126"/>
  <c r="AR126"/>
  <c r="AY126" s="1"/>
  <c r="AZ126" s="1"/>
  <c r="L126"/>
  <c r="P126"/>
  <c r="N126" i="28" s="1"/>
  <c r="AJ126" i="17"/>
  <c r="AO126"/>
  <c r="O126"/>
  <c r="T126"/>
  <c r="AI126"/>
  <c r="AN126"/>
  <c r="AP126" s="1"/>
  <c r="FN154"/>
  <c r="FM154"/>
  <c r="FR154"/>
  <c r="FQ154"/>
  <c r="FU154"/>
  <c r="FX154" s="1"/>
  <c r="GB154"/>
  <c r="AB151" i="24" s="1"/>
  <c r="GA154" i="17"/>
  <c r="EJ154"/>
  <c r="ES154"/>
  <c r="EW154"/>
  <c r="FE154"/>
  <c r="DN154"/>
  <c r="DR154"/>
  <c r="EI154"/>
  <c r="EM154"/>
  <c r="EV154"/>
  <c r="FD154"/>
  <c r="DQ154"/>
  <c r="DV154"/>
  <c r="EL154"/>
  <c r="EU154"/>
  <c r="FC154"/>
  <c r="FG154"/>
  <c r="DP154"/>
  <c r="DU154"/>
  <c r="DZ154"/>
  <c r="EK154"/>
  <c r="ET154"/>
  <c r="FF154"/>
  <c r="DO154"/>
  <c r="DS154"/>
  <c r="DY154"/>
  <c r="EF154" s="1"/>
  <c r="EG154" s="1"/>
  <c r="CU154"/>
  <c r="DE154"/>
  <c r="BX154"/>
  <c r="CB154"/>
  <c r="CI154"/>
  <c r="CP154" s="1"/>
  <c r="CQ154" s="1"/>
  <c r="BF154"/>
  <c r="BJ154"/>
  <c r="CT154"/>
  <c r="CX154"/>
  <c r="DD154"/>
  <c r="DK154" s="1"/>
  <c r="DL154" s="1"/>
  <c r="CA154"/>
  <c r="CF154"/>
  <c r="BE154"/>
  <c r="BO154"/>
  <c r="CS154"/>
  <c r="CW154"/>
  <c r="DA154"/>
  <c r="BZ154"/>
  <c r="CE154"/>
  <c r="BD154"/>
  <c r="BH154"/>
  <c r="BN154"/>
  <c r="BU154" s="1"/>
  <c r="BV154" s="1"/>
  <c r="CV154"/>
  <c r="CZ154"/>
  <c r="BY154"/>
  <c r="CC154"/>
  <c r="CJ154"/>
  <c r="BC154"/>
  <c r="BG154"/>
  <c r="BK154"/>
  <c r="N154"/>
  <c r="S154"/>
  <c r="X154"/>
  <c r="AG154"/>
  <c r="AK154"/>
  <c r="AR154"/>
  <c r="AY154" s="1"/>
  <c r="AZ154" s="1"/>
  <c r="M154"/>
  <c r="Q154"/>
  <c r="W154"/>
  <c r="AJ154"/>
  <c r="AO154"/>
  <c r="L154"/>
  <c r="P154"/>
  <c r="N154" i="28" s="1"/>
  <c r="AI154" i="17"/>
  <c r="AN154"/>
  <c r="AP154" s="1"/>
  <c r="O154"/>
  <c r="M154" i="28" s="1"/>
  <c r="T154" i="17"/>
  <c r="AH154"/>
  <c r="AL154"/>
  <c r="AS154"/>
  <c r="FN162"/>
  <c r="FM162"/>
  <c r="FR162"/>
  <c r="FQ162"/>
  <c r="FU162"/>
  <c r="FX162" s="1"/>
  <c r="GB162"/>
  <c r="GA162"/>
  <c r="EJ162"/>
  <c r="ES162"/>
  <c r="EW162"/>
  <c r="FF162"/>
  <c r="DO162"/>
  <c r="EI162"/>
  <c r="EM162"/>
  <c r="EV162"/>
  <c r="FE162"/>
  <c r="DN162"/>
  <c r="DR162"/>
  <c r="EL162"/>
  <c r="EU162"/>
  <c r="FD162"/>
  <c r="DQ162"/>
  <c r="EK162"/>
  <c r="ET162"/>
  <c r="FC162"/>
  <c r="FG162"/>
  <c r="DP162"/>
  <c r="DS162"/>
  <c r="DY162"/>
  <c r="EF162" s="1"/>
  <c r="EG162" s="1"/>
  <c r="CT162"/>
  <c r="CX162"/>
  <c r="BZ162"/>
  <c r="CE162"/>
  <c r="BF162"/>
  <c r="BJ162"/>
  <c r="CS162"/>
  <c r="CW162"/>
  <c r="DA162"/>
  <c r="BY162"/>
  <c r="CC162"/>
  <c r="CJ162"/>
  <c r="BE162"/>
  <c r="BO162"/>
  <c r="DV162"/>
  <c r="CV162"/>
  <c r="CZ162"/>
  <c r="DB162" s="1"/>
  <c r="DE162"/>
  <c r="BX162"/>
  <c r="CB162"/>
  <c r="CI162"/>
  <c r="CP162" s="1"/>
  <c r="CQ162" s="1"/>
  <c r="BD162"/>
  <c r="BH162"/>
  <c r="BN162"/>
  <c r="BU162" s="1"/>
  <c r="BV162" s="1"/>
  <c r="DU162"/>
  <c r="DZ162"/>
  <c r="CU162"/>
  <c r="DD162"/>
  <c r="DK162" s="1"/>
  <c r="DL162" s="1"/>
  <c r="CA162"/>
  <c r="CF162"/>
  <c r="BC162"/>
  <c r="BG162"/>
  <c r="BK162"/>
  <c r="N162"/>
  <c r="S162"/>
  <c r="Q162" i="28" s="1"/>
  <c r="S162" s="1"/>
  <c r="X162" i="17"/>
  <c r="AI162"/>
  <c r="AN162"/>
  <c r="M162"/>
  <c r="K162" i="28" s="1"/>
  <c r="Q162" i="17"/>
  <c r="W162"/>
  <c r="AH162"/>
  <c r="AL162"/>
  <c r="AS162"/>
  <c r="L162"/>
  <c r="P162"/>
  <c r="AG162"/>
  <c r="AK162"/>
  <c r="AR162"/>
  <c r="AY162" s="1"/>
  <c r="AZ162" s="1"/>
  <c r="O162"/>
  <c r="T162"/>
  <c r="AJ162"/>
  <c r="AO162"/>
  <c r="V7"/>
  <c r="Z7" s="1"/>
  <c r="FU7" s="1"/>
  <c r="K4" i="24" s="1"/>
  <c r="GL103" i="17"/>
  <c r="GL130"/>
  <c r="GL146"/>
  <c r="GL194"/>
  <c r="GL81"/>
  <c r="GL97"/>
  <c r="GL113"/>
  <c r="GL129"/>
  <c r="GL145"/>
  <c r="GL161"/>
  <c r="GL199"/>
  <c r="GL50"/>
  <c r="GL66"/>
  <c r="GL82"/>
  <c r="GL98"/>
  <c r="GL114"/>
  <c r="GL177"/>
  <c r="GL193"/>
  <c r="J41" i="24"/>
  <c r="GL51" i="17"/>
  <c r="GL67"/>
  <c r="GL126"/>
  <c r="GL142"/>
  <c r="GL91"/>
  <c r="GL107"/>
  <c r="GL182"/>
  <c r="GL198"/>
  <c r="GL85"/>
  <c r="GL101"/>
  <c r="GL117"/>
  <c r="GL133"/>
  <c r="GL149"/>
  <c r="GL165"/>
  <c r="GL87"/>
  <c r="GL135"/>
  <c r="GL183"/>
  <c r="GL178"/>
  <c r="GL49"/>
  <c r="GL83"/>
  <c r="GL55"/>
  <c r="GL151"/>
  <c r="GL162"/>
  <c r="GL122"/>
  <c r="GL138"/>
  <c r="GL71"/>
  <c r="GL119"/>
  <c r="GL167"/>
  <c r="GL65"/>
  <c r="GL48"/>
  <c r="GL64"/>
  <c r="GL80"/>
  <c r="GL96"/>
  <c r="GL112"/>
  <c r="GL128"/>
  <c r="GL144"/>
  <c r="GL160"/>
  <c r="GL176"/>
  <c r="GL192"/>
  <c r="GL99"/>
  <c r="GL46"/>
  <c r="GL62"/>
  <c r="GL78"/>
  <c r="GL94"/>
  <c r="GL110"/>
  <c r="GL158"/>
  <c r="GL174"/>
  <c r="GL61"/>
  <c r="GL77"/>
  <c r="GL93"/>
  <c r="GL109"/>
  <c r="GL125"/>
  <c r="GL141"/>
  <c r="GL157"/>
  <c r="GL173"/>
  <c r="GL52"/>
  <c r="GL68"/>
  <c r="GL84"/>
  <c r="GL116"/>
  <c r="GL132"/>
  <c r="GL148"/>
  <c r="GL164"/>
  <c r="GL180"/>
  <c r="GL196"/>
  <c r="J40" i="24"/>
  <c r="J35"/>
  <c r="GL189" i="17"/>
  <c r="P41" i="26"/>
  <c r="C5"/>
  <c r="E3"/>
  <c r="P7"/>
  <c r="P5"/>
  <c r="E4"/>
  <c r="E6"/>
  <c r="J5"/>
  <c r="F31"/>
  <c r="E30"/>
  <c r="M31"/>
  <c r="E8"/>
  <c r="P6"/>
  <c r="E7"/>
  <c r="FQ8" i="17"/>
  <c r="FR8"/>
  <c r="FG8"/>
  <c r="FM8"/>
  <c r="FN8"/>
  <c r="E4" i="27"/>
  <c r="E6"/>
  <c r="E7"/>
  <c r="E3"/>
  <c r="J5"/>
  <c r="P6"/>
  <c r="P5"/>
  <c r="P7"/>
  <c r="C5"/>
  <c r="E8"/>
  <c r="J21" i="24"/>
  <c r="J37"/>
  <c r="J45"/>
  <c r="J53"/>
  <c r="J69"/>
  <c r="J77"/>
  <c r="J85"/>
  <c r="J101"/>
  <c r="J109"/>
  <c r="J117"/>
  <c r="J133"/>
  <c r="J141"/>
  <c r="J149"/>
  <c r="J165"/>
  <c r="J173"/>
  <c r="J52"/>
  <c r="J68"/>
  <c r="J80"/>
  <c r="J88"/>
  <c r="J96"/>
  <c r="J104"/>
  <c r="J112"/>
  <c r="J120"/>
  <c r="J128"/>
  <c r="J136"/>
  <c r="J144"/>
  <c r="J152"/>
  <c r="J160"/>
  <c r="J168"/>
  <c r="J176"/>
  <c r="J192"/>
  <c r="J200"/>
  <c r="J111"/>
  <c r="J127"/>
  <c r="J143"/>
  <c r="J159"/>
  <c r="J171"/>
  <c r="J179"/>
  <c r="J187"/>
  <c r="J195"/>
  <c r="J203"/>
  <c r="J20"/>
  <c r="J28"/>
  <c r="J36"/>
  <c r="J44"/>
  <c r="J56"/>
  <c r="J72"/>
  <c r="J180"/>
  <c r="J23"/>
  <c r="J31"/>
  <c r="J39"/>
  <c r="J47"/>
  <c r="J55"/>
  <c r="J63"/>
  <c r="J71"/>
  <c r="J79"/>
  <c r="J87"/>
  <c r="J95"/>
  <c r="J103"/>
  <c r="J115"/>
  <c r="J131"/>
  <c r="J147"/>
  <c r="J163"/>
  <c r="J58"/>
  <c r="J78"/>
  <c r="J86"/>
  <c r="J94"/>
  <c r="J102"/>
  <c r="J110"/>
  <c r="J118"/>
  <c r="J126"/>
  <c r="J134"/>
  <c r="J142"/>
  <c r="J150"/>
  <c r="J158"/>
  <c r="J170"/>
  <c r="J186"/>
  <c r="J202"/>
  <c r="J181"/>
  <c r="J189"/>
  <c r="J197"/>
  <c r="J18"/>
  <c r="J26"/>
  <c r="J34"/>
  <c r="J50"/>
  <c r="J70"/>
  <c r="J174"/>
  <c r="J48"/>
  <c r="J64"/>
  <c r="J25"/>
  <c r="J33"/>
  <c r="J49"/>
  <c r="J57"/>
  <c r="J65"/>
  <c r="J73"/>
  <c r="J81"/>
  <c r="J89"/>
  <c r="J97"/>
  <c r="J105"/>
  <c r="J113"/>
  <c r="J121"/>
  <c r="J129"/>
  <c r="J137"/>
  <c r="J145"/>
  <c r="J153"/>
  <c r="J161"/>
  <c r="J169"/>
  <c r="J177"/>
  <c r="J185"/>
  <c r="J193"/>
  <c r="J201"/>
  <c r="J22"/>
  <c r="J30"/>
  <c r="J38"/>
  <c r="J46"/>
  <c r="J66"/>
  <c r="J166"/>
  <c r="J182"/>
  <c r="J198"/>
  <c r="J29"/>
  <c r="J61"/>
  <c r="J93"/>
  <c r="J125"/>
  <c r="J157"/>
  <c r="J60"/>
  <c r="J76"/>
  <c r="J84"/>
  <c r="J92"/>
  <c r="J100"/>
  <c r="J108"/>
  <c r="J116"/>
  <c r="J124"/>
  <c r="J132"/>
  <c r="J140"/>
  <c r="J148"/>
  <c r="J156"/>
  <c r="J164"/>
  <c r="J172"/>
  <c r="J184"/>
  <c r="J196"/>
  <c r="J204"/>
  <c r="J119"/>
  <c r="J135"/>
  <c r="J151"/>
  <c r="J167"/>
  <c r="J175"/>
  <c r="J183"/>
  <c r="J191"/>
  <c r="J199"/>
  <c r="J42"/>
  <c r="J190"/>
  <c r="J24"/>
  <c r="J32"/>
  <c r="J188"/>
  <c r="J19"/>
  <c r="J27"/>
  <c r="J43"/>
  <c r="J51"/>
  <c r="J59"/>
  <c r="J67"/>
  <c r="J75"/>
  <c r="J83"/>
  <c r="J91"/>
  <c r="J99"/>
  <c r="J107"/>
  <c r="J123"/>
  <c r="J139"/>
  <c r="J155"/>
  <c r="J54"/>
  <c r="J62"/>
  <c r="J74"/>
  <c r="J82"/>
  <c r="J90"/>
  <c r="J98"/>
  <c r="J106"/>
  <c r="J114"/>
  <c r="J122"/>
  <c r="J130"/>
  <c r="J138"/>
  <c r="J146"/>
  <c r="J154"/>
  <c r="J162"/>
  <c r="J178"/>
  <c r="J194"/>
  <c r="D13"/>
  <c r="BB16" i="17"/>
  <c r="BC8"/>
  <c r="BB8"/>
  <c r="B15" i="27" s="1"/>
  <c r="D8" i="24"/>
  <c r="BB11" i="17"/>
  <c r="D16" i="24"/>
  <c r="BB19" i="17"/>
  <c r="D24" i="24"/>
  <c r="BB27" i="17"/>
  <c r="D32" i="24"/>
  <c r="BB35" i="17"/>
  <c r="D40" i="24"/>
  <c r="BB43" i="17"/>
  <c r="D48" i="24"/>
  <c r="BB51" i="17"/>
  <c r="D64" i="24"/>
  <c r="BB67" i="17"/>
  <c r="D188" i="24"/>
  <c r="BB191" i="17"/>
  <c r="D7" i="24"/>
  <c r="BB10" i="17"/>
  <c r="D15" i="24"/>
  <c r="BB18" i="17"/>
  <c r="D23" i="24"/>
  <c r="BB26" i="17"/>
  <c r="D31" i="24"/>
  <c r="BB34" i="17"/>
  <c r="D39" i="24"/>
  <c r="BB42" i="17"/>
  <c r="D47" i="24"/>
  <c r="BB50" i="17"/>
  <c r="D55" i="24"/>
  <c r="BB58" i="17"/>
  <c r="D63" i="24"/>
  <c r="BB66" i="17"/>
  <c r="D71" i="24"/>
  <c r="BB74" i="17"/>
  <c r="D79" i="24"/>
  <c r="BB82" i="17"/>
  <c r="D87" i="24"/>
  <c r="BB90" i="17"/>
  <c r="D95" i="24"/>
  <c r="BB98" i="17"/>
  <c r="D103" i="24"/>
  <c r="BB106" i="17"/>
  <c r="D115" i="24"/>
  <c r="BB118" i="17"/>
  <c r="D131" i="24"/>
  <c r="BB134" i="17"/>
  <c r="D147" i="24"/>
  <c r="BB150" i="17"/>
  <c r="D163" i="24"/>
  <c r="BB166" i="17"/>
  <c r="D58" i="24"/>
  <c r="BB61" i="17"/>
  <c r="D78" i="24"/>
  <c r="BB81" i="17"/>
  <c r="D86" i="24"/>
  <c r="BB89" i="17"/>
  <c r="D94" i="24"/>
  <c r="BB97" i="17"/>
  <c r="D102" i="24"/>
  <c r="BB105" i="17"/>
  <c r="D110" i="24"/>
  <c r="BB113" i="17"/>
  <c r="D118" i="24"/>
  <c r="BB121" i="17"/>
  <c r="D126" i="24"/>
  <c r="BB129" i="17"/>
  <c r="D134" i="24"/>
  <c r="BB137" i="17"/>
  <c r="D142" i="24"/>
  <c r="BB145" i="17"/>
  <c r="D150" i="24"/>
  <c r="BB153" i="17"/>
  <c r="D158" i="24"/>
  <c r="BB161" i="17"/>
  <c r="D170" i="24"/>
  <c r="BB173" i="17"/>
  <c r="D186" i="24"/>
  <c r="BB189" i="17"/>
  <c r="D202" i="24"/>
  <c r="BB205" i="17"/>
  <c r="D21" i="24"/>
  <c r="BB24" i="17"/>
  <c r="D29" i="24"/>
  <c r="BB32" i="17"/>
  <c r="D37" i="24"/>
  <c r="BB40" i="17"/>
  <c r="D45" i="24"/>
  <c r="BB48" i="17"/>
  <c r="D53" i="24"/>
  <c r="BB56" i="17"/>
  <c r="D61" i="24"/>
  <c r="BB64" i="17"/>
  <c r="D69" i="24"/>
  <c r="BB72" i="17"/>
  <c r="D77" i="24"/>
  <c r="BB80" i="17"/>
  <c r="D85" i="24"/>
  <c r="BB88" i="17"/>
  <c r="D93" i="24"/>
  <c r="BB96" i="17"/>
  <c r="D101" i="24"/>
  <c r="BB104" i="17"/>
  <c r="D109" i="24"/>
  <c r="BB112" i="17"/>
  <c r="D117" i="24"/>
  <c r="BB120" i="17"/>
  <c r="D125" i="24"/>
  <c r="BB128" i="17"/>
  <c r="D133" i="24"/>
  <c r="BB136" i="17"/>
  <c r="D141" i="24"/>
  <c r="BB144" i="17"/>
  <c r="D149" i="24"/>
  <c r="BB152" i="17"/>
  <c r="D157" i="24"/>
  <c r="BB160" i="17"/>
  <c r="D165" i="24"/>
  <c r="BB168" i="17"/>
  <c r="D173" i="24"/>
  <c r="BB176" i="17"/>
  <c r="D181" i="24"/>
  <c r="BB184" i="17"/>
  <c r="D189" i="24"/>
  <c r="BB192" i="17"/>
  <c r="D197" i="24"/>
  <c r="BB200" i="17"/>
  <c r="D52" i="24"/>
  <c r="BB55" i="17"/>
  <c r="D68" i="24"/>
  <c r="BB71" i="17"/>
  <c r="D80" i="24"/>
  <c r="BB83" i="17"/>
  <c r="D88" i="24"/>
  <c r="BB91" i="17"/>
  <c r="D96" i="24"/>
  <c r="BB99" i="17"/>
  <c r="D104" i="24"/>
  <c r="BB107" i="17"/>
  <c r="D112" i="24"/>
  <c r="BB115" i="17"/>
  <c r="D120" i="24"/>
  <c r="BB123" i="17"/>
  <c r="D128" i="24"/>
  <c r="BB131" i="17"/>
  <c r="D136" i="24"/>
  <c r="BB139" i="17"/>
  <c r="D144" i="24"/>
  <c r="BB147" i="17"/>
  <c r="D152" i="24"/>
  <c r="BB155" i="17"/>
  <c r="D160" i="24"/>
  <c r="BB163" i="17"/>
  <c r="D168" i="24"/>
  <c r="BB171" i="17"/>
  <c r="D176" i="24"/>
  <c r="BB179" i="17"/>
  <c r="D192" i="24"/>
  <c r="BB195" i="17"/>
  <c r="D200" i="24"/>
  <c r="BB203" i="17"/>
  <c r="D119" i="24"/>
  <c r="BB122" i="17"/>
  <c r="D135" i="24"/>
  <c r="BB138" i="17"/>
  <c r="D151" i="24"/>
  <c r="BB154" i="17"/>
  <c r="D167" i="24"/>
  <c r="BB170" i="17"/>
  <c r="D175" i="24"/>
  <c r="BB178" i="17"/>
  <c r="D183" i="24"/>
  <c r="BB186" i="17"/>
  <c r="D191" i="24"/>
  <c r="BB194" i="17"/>
  <c r="D199" i="24"/>
  <c r="BB202" i="17"/>
  <c r="D10" i="24"/>
  <c r="BB13" i="17"/>
  <c r="D18" i="24"/>
  <c r="BB21" i="17"/>
  <c r="D26" i="24"/>
  <c r="BB29" i="17"/>
  <c r="D34" i="24"/>
  <c r="BB37" i="17"/>
  <c r="D42" i="24"/>
  <c r="BB45" i="17"/>
  <c r="D50" i="24"/>
  <c r="BB53" i="17"/>
  <c r="D70" i="24"/>
  <c r="BB73" i="17"/>
  <c r="D174" i="24"/>
  <c r="BB177" i="17"/>
  <c r="D190" i="24"/>
  <c r="BB193" i="17"/>
  <c r="H206" i="24"/>
  <c r="F206"/>
  <c r="D9"/>
  <c r="BB12" i="17"/>
  <c r="BB20"/>
  <c r="D17" i="24"/>
  <c r="D12"/>
  <c r="BB15" i="17"/>
  <c r="D20" i="24"/>
  <c r="BB23" i="17"/>
  <c r="D28" i="24"/>
  <c r="BB31" i="17"/>
  <c r="D36" i="24"/>
  <c r="BB39" i="17"/>
  <c r="D44" i="24"/>
  <c r="BB47" i="17"/>
  <c r="D56" i="24"/>
  <c r="BB59" i="17"/>
  <c r="D72" i="24"/>
  <c r="BB75" i="17"/>
  <c r="D180" i="24"/>
  <c r="BB183" i="17"/>
  <c r="D11" i="24"/>
  <c r="BB14" i="17"/>
  <c r="D19" i="24"/>
  <c r="BB22" i="17"/>
  <c r="D27" i="24"/>
  <c r="BB30" i="17"/>
  <c r="D35" i="24"/>
  <c r="BB38" i="17"/>
  <c r="D43" i="24"/>
  <c r="BB46" i="17"/>
  <c r="D51" i="24"/>
  <c r="BB54" i="17"/>
  <c r="D59" i="24"/>
  <c r="BB62" i="17"/>
  <c r="D67" i="24"/>
  <c r="BB70" i="17"/>
  <c r="D75" i="24"/>
  <c r="BB78" i="17"/>
  <c r="D83" i="24"/>
  <c r="BB86" i="17"/>
  <c r="D91" i="24"/>
  <c r="BB94" i="17"/>
  <c r="D99" i="24"/>
  <c r="BB102" i="17"/>
  <c r="D107" i="24"/>
  <c r="BB110" i="17"/>
  <c r="D123" i="24"/>
  <c r="BB126" i="17"/>
  <c r="D139" i="24"/>
  <c r="BB142" i="17"/>
  <c r="D155" i="24"/>
  <c r="BB158" i="17"/>
  <c r="D54" i="24"/>
  <c r="BB57" i="17"/>
  <c r="D62" i="24"/>
  <c r="BB65" i="17"/>
  <c r="D74" i="24"/>
  <c r="BB77" i="17"/>
  <c r="D82" i="24"/>
  <c r="BB85" i="17"/>
  <c r="D90" i="24"/>
  <c r="BB93" i="17"/>
  <c r="D98" i="24"/>
  <c r="BB101" i="17"/>
  <c r="D106" i="24"/>
  <c r="BB109" i="17"/>
  <c r="D114" i="24"/>
  <c r="BB117" i="17"/>
  <c r="D122" i="24"/>
  <c r="BB125" i="17"/>
  <c r="D130" i="24"/>
  <c r="BB133" i="17"/>
  <c r="D138" i="24"/>
  <c r="BB141" i="17"/>
  <c r="D146" i="24"/>
  <c r="BB149" i="17"/>
  <c r="D154" i="24"/>
  <c r="BB157" i="17"/>
  <c r="D162" i="24"/>
  <c r="BB165" i="17"/>
  <c r="D178" i="24"/>
  <c r="BB181" i="17"/>
  <c r="D194" i="24"/>
  <c r="BB197" i="17"/>
  <c r="D25" i="24"/>
  <c r="BB28" i="17"/>
  <c r="D33" i="24"/>
  <c r="BB36" i="17"/>
  <c r="D41" i="24"/>
  <c r="BB44" i="17"/>
  <c r="D49" i="24"/>
  <c r="BB52" i="17"/>
  <c r="D57" i="24"/>
  <c r="BB60" i="17"/>
  <c r="D65" i="24"/>
  <c r="BB68" i="17"/>
  <c r="D73" i="24"/>
  <c r="BB76" i="17"/>
  <c r="D81" i="24"/>
  <c r="BB84" i="17"/>
  <c r="D89" i="24"/>
  <c r="BB92" i="17"/>
  <c r="D97" i="24"/>
  <c r="BB100" i="17"/>
  <c r="D105" i="24"/>
  <c r="BB108" i="17"/>
  <c r="D113" i="24"/>
  <c r="BB116" i="17"/>
  <c r="D121" i="24"/>
  <c r="BB124" i="17"/>
  <c r="D129" i="24"/>
  <c r="BB132" i="17"/>
  <c r="D137" i="24"/>
  <c r="BB140" i="17"/>
  <c r="D145" i="24"/>
  <c r="BB148" i="17"/>
  <c r="D153" i="24"/>
  <c r="BB156" i="17"/>
  <c r="D161" i="24"/>
  <c r="BB164" i="17"/>
  <c r="D169" i="24"/>
  <c r="BB172" i="17"/>
  <c r="D177" i="24"/>
  <c r="BB180" i="17"/>
  <c r="D185" i="24"/>
  <c r="BB188" i="17"/>
  <c r="D193" i="24"/>
  <c r="BB196" i="17"/>
  <c r="D201" i="24"/>
  <c r="BB204" i="17"/>
  <c r="D60" i="24"/>
  <c r="BB63" i="17"/>
  <c r="D76" i="24"/>
  <c r="BB79" i="17"/>
  <c r="D84" i="24"/>
  <c r="BB87" i="17"/>
  <c r="D92" i="24"/>
  <c r="BB95" i="17"/>
  <c r="D100" i="24"/>
  <c r="BB103" i="17"/>
  <c r="D108" i="24"/>
  <c r="BB111" i="17"/>
  <c r="D116" i="24"/>
  <c r="BB119" i="17"/>
  <c r="D124" i="24"/>
  <c r="BB127" i="17"/>
  <c r="D132" i="24"/>
  <c r="BB135" i="17"/>
  <c r="D140" i="24"/>
  <c r="BB143" i="17"/>
  <c r="D148" i="24"/>
  <c r="BB151" i="17"/>
  <c r="D156" i="24"/>
  <c r="BB159" i="17"/>
  <c r="D164" i="24"/>
  <c r="BB167" i="17"/>
  <c r="D172" i="24"/>
  <c r="BB175" i="17"/>
  <c r="D184" i="24"/>
  <c r="BB187" i="17"/>
  <c r="D196" i="24"/>
  <c r="BB199" i="17"/>
  <c r="D204" i="24"/>
  <c r="BB207" i="17"/>
  <c r="D111" i="24"/>
  <c r="BB114" i="17"/>
  <c r="D127" i="24"/>
  <c r="BB130" i="17"/>
  <c r="D143" i="24"/>
  <c r="BB146" i="17"/>
  <c r="D159" i="24"/>
  <c r="BB162" i="17"/>
  <c r="D171" i="24"/>
  <c r="BB174" i="17"/>
  <c r="D179" i="24"/>
  <c r="BB182" i="17"/>
  <c r="D187" i="24"/>
  <c r="BB190" i="17"/>
  <c r="D195" i="24"/>
  <c r="BB198" i="17"/>
  <c r="D203" i="24"/>
  <c r="BB206" i="17"/>
  <c r="D6" i="24"/>
  <c r="BB9" i="17"/>
  <c r="D14" i="24"/>
  <c r="BB17" i="17"/>
  <c r="D22" i="24"/>
  <c r="BB25" i="17"/>
  <c r="D30" i="24"/>
  <c r="BB33" i="17"/>
  <c r="D38" i="24"/>
  <c r="BB41" i="17"/>
  <c r="D46" i="24"/>
  <c r="BB49" i="17"/>
  <c r="D66" i="24"/>
  <c r="BB69" i="17"/>
  <c r="D166" i="24"/>
  <c r="BB169" i="17"/>
  <c r="D182" i="24"/>
  <c r="BB185" i="17"/>
  <c r="D198" i="24"/>
  <c r="BB201" i="17"/>
  <c r="GL131"/>
  <c r="GL179"/>
  <c r="GL206"/>
  <c r="GL76"/>
  <c r="GL124"/>
  <c r="GL172"/>
  <c r="GL147"/>
  <c r="GL195"/>
  <c r="GL60"/>
  <c r="GL108"/>
  <c r="GL156"/>
  <c r="GL204"/>
  <c r="GL47"/>
  <c r="GL63"/>
  <c r="GL79"/>
  <c r="GL95"/>
  <c r="GL111"/>
  <c r="GL127"/>
  <c r="GL143"/>
  <c r="GL159"/>
  <c r="GL175"/>
  <c r="GL191"/>
  <c r="GL207"/>
  <c r="GL58"/>
  <c r="GL74"/>
  <c r="GL90"/>
  <c r="GL106"/>
  <c r="GL154"/>
  <c r="GL170"/>
  <c r="GL186"/>
  <c r="GL202"/>
  <c r="GL57"/>
  <c r="GL73"/>
  <c r="GL89"/>
  <c r="GL105"/>
  <c r="GL121"/>
  <c r="GL137"/>
  <c r="GL153"/>
  <c r="GL169"/>
  <c r="GL185"/>
  <c r="GL201"/>
  <c r="GL56"/>
  <c r="GL72"/>
  <c r="GL88"/>
  <c r="GL104"/>
  <c r="GL120"/>
  <c r="GL136"/>
  <c r="GL152"/>
  <c r="GL168"/>
  <c r="GL184"/>
  <c r="GL200"/>
  <c r="GL115"/>
  <c r="GL163"/>
  <c r="GL190"/>
  <c r="GL205"/>
  <c r="GL92"/>
  <c r="GL140"/>
  <c r="GL188"/>
  <c r="GL59"/>
  <c r="GL75"/>
  <c r="GL123"/>
  <c r="GL139"/>
  <c r="GL155"/>
  <c r="GL171"/>
  <c r="GL187"/>
  <c r="GL203"/>
  <c r="GL54"/>
  <c r="GL70"/>
  <c r="GL86"/>
  <c r="GL102"/>
  <c r="GL118"/>
  <c r="GL134"/>
  <c r="GL150"/>
  <c r="GL166"/>
  <c r="GL53"/>
  <c r="GL69"/>
  <c r="GL181"/>
  <c r="GL197"/>
  <c r="GL100"/>
  <c r="AB17" i="24"/>
  <c r="AB33"/>
  <c r="AB49"/>
  <c r="AB65"/>
  <c r="AB81"/>
  <c r="AB97"/>
  <c r="AB113"/>
  <c r="AB129"/>
  <c r="AB145"/>
  <c r="AB161"/>
  <c r="AB177"/>
  <c r="AB193"/>
  <c r="AB16"/>
  <c r="AB56"/>
  <c r="AB64"/>
  <c r="AB72"/>
  <c r="AB84"/>
  <c r="AB100"/>
  <c r="AB116"/>
  <c r="AB132"/>
  <c r="AB148"/>
  <c r="AB164"/>
  <c r="AB7"/>
  <c r="AB23"/>
  <c r="AB39"/>
  <c r="AB55"/>
  <c r="AB71"/>
  <c r="AB87"/>
  <c r="AB171"/>
  <c r="AB187"/>
  <c r="AB203"/>
  <c r="AB18"/>
  <c r="AB34"/>
  <c r="AB50"/>
  <c r="AB62"/>
  <c r="AB86"/>
  <c r="AB102"/>
  <c r="AB118"/>
  <c r="AB134"/>
  <c r="AB13"/>
  <c r="AB45"/>
  <c r="AB61"/>
  <c r="AB93"/>
  <c r="AB109"/>
  <c r="AB141"/>
  <c r="AB157"/>
  <c r="AB189"/>
  <c r="AB12"/>
  <c r="AB28"/>
  <c r="AB44"/>
  <c r="AB80"/>
  <c r="AB96"/>
  <c r="AB112"/>
  <c r="AB128"/>
  <c r="AB144"/>
  <c r="AB160"/>
  <c r="AB176"/>
  <c r="AB184"/>
  <c r="AB192"/>
  <c r="AB19"/>
  <c r="AB67"/>
  <c r="AB83"/>
  <c r="AB99"/>
  <c r="AB111"/>
  <c r="AB119"/>
  <c r="AB127"/>
  <c r="AB135"/>
  <c r="AB159"/>
  <c r="AB183"/>
  <c r="AB14"/>
  <c r="AB30"/>
  <c r="AB46"/>
  <c r="AB58"/>
  <c r="AB70"/>
  <c r="AB98"/>
  <c r="AB130"/>
  <c r="AB146"/>
  <c r="AB162"/>
  <c r="AB170"/>
  <c r="AB178"/>
  <c r="AB194"/>
  <c r="AB202"/>
  <c r="AB9"/>
  <c r="AB25"/>
  <c r="AB57"/>
  <c r="AB73"/>
  <c r="AB89"/>
  <c r="AB105"/>
  <c r="AB121"/>
  <c r="AB153"/>
  <c r="AB185"/>
  <c r="AB201"/>
  <c r="GA8" i="17"/>
  <c r="E27" i="26" s="1"/>
  <c r="GB8" i="17"/>
  <c r="O27" i="26" s="1"/>
  <c r="FE8" i="17"/>
  <c r="EU8"/>
  <c r="EL8"/>
  <c r="FD8"/>
  <c r="FC8"/>
  <c r="ET8"/>
  <c r="ES8"/>
  <c r="EK8"/>
  <c r="EW8"/>
  <c r="EJ8"/>
  <c r="EI8"/>
  <c r="FF8"/>
  <c r="EV8"/>
  <c r="EM8"/>
  <c r="AB8" i="24"/>
  <c r="AB52"/>
  <c r="AB60"/>
  <c r="AB68"/>
  <c r="AB76"/>
  <c r="AB92"/>
  <c r="AB108"/>
  <c r="AB124"/>
  <c r="AB140"/>
  <c r="AB156"/>
  <c r="AB172"/>
  <c r="AB204"/>
  <c r="AB31"/>
  <c r="AB47"/>
  <c r="AB63"/>
  <c r="AB79"/>
  <c r="AB95"/>
  <c r="AB195"/>
  <c r="AB26"/>
  <c r="AB42"/>
  <c r="AB54"/>
  <c r="AB66"/>
  <c r="AB78"/>
  <c r="AB94"/>
  <c r="AB110"/>
  <c r="AB126"/>
  <c r="AB142"/>
  <c r="AB158"/>
  <c r="AB21"/>
  <c r="AB37"/>
  <c r="AB53"/>
  <c r="AB69"/>
  <c r="AB85"/>
  <c r="AB101"/>
  <c r="AB117"/>
  <c r="AB133"/>
  <c r="AB149"/>
  <c r="AB165"/>
  <c r="AB181"/>
  <c r="AB20"/>
  <c r="AB36"/>
  <c r="AB88"/>
  <c r="AB104"/>
  <c r="AB120"/>
  <c r="AB136"/>
  <c r="AB152"/>
  <c r="AB168"/>
  <c r="AB200"/>
  <c r="AB11"/>
  <c r="AB27"/>
  <c r="AB59"/>
  <c r="AB75"/>
  <c r="AB91"/>
  <c r="AB131"/>
  <c r="AB139"/>
  <c r="AB147"/>
  <c r="AB163"/>
  <c r="AB175"/>
  <c r="AB191"/>
  <c r="AB6"/>
  <c r="AB22"/>
  <c r="AB74"/>
  <c r="AB90"/>
  <c r="AB106"/>
  <c r="AB154"/>
  <c r="AB166"/>
  <c r="AB174"/>
  <c r="AB182"/>
  <c r="AB190"/>
  <c r="AB198"/>
  <c r="DO8" i="17"/>
  <c r="D18" i="26" s="1"/>
  <c r="DY8" i="17"/>
  <c r="DN8"/>
  <c r="DZ8"/>
  <c r="O18" i="27" s="1"/>
  <c r="DU8" i="17"/>
  <c r="J18" i="26" s="1"/>
  <c r="DQ8" i="17"/>
  <c r="F18" i="26" s="1"/>
  <c r="DV8" i="17"/>
  <c r="K18" i="27" s="1"/>
  <c r="DP8" i="17"/>
  <c r="E18" i="26" s="1"/>
  <c r="DD8" i="17"/>
  <c r="CS8"/>
  <c r="DE8"/>
  <c r="O17" i="27" s="1"/>
  <c r="CZ8" i="17"/>
  <c r="J17" i="26" s="1"/>
  <c r="CV8" i="17"/>
  <c r="F17" i="27" s="1"/>
  <c r="DA8" i="17"/>
  <c r="K17" i="26" s="1"/>
  <c r="CU8" i="17"/>
  <c r="E17" i="26" s="1"/>
  <c r="CT8" i="17"/>
  <c r="D17" i="26" s="1"/>
  <c r="CF8" i="17"/>
  <c r="K16" i="26" s="1"/>
  <c r="BZ8" i="17"/>
  <c r="E16" i="26" s="1"/>
  <c r="BY8" i="17"/>
  <c r="D16" i="26" s="1"/>
  <c r="CI8" i="17"/>
  <c r="BX8"/>
  <c r="CJ8"/>
  <c r="O16" i="26" s="1"/>
  <c r="CE8" i="17"/>
  <c r="J16" i="26" s="1"/>
  <c r="CA8" i="17"/>
  <c r="F16" i="26" s="1"/>
  <c r="V170" i="24"/>
  <c r="V118"/>
  <c r="V195"/>
  <c r="BN8" i="17"/>
  <c r="BO8"/>
  <c r="O15" i="27" s="1"/>
  <c r="BJ8" i="17"/>
  <c r="J15" i="26" s="1"/>
  <c r="BF8" i="17"/>
  <c r="F15" i="27" s="1"/>
  <c r="BK8" i="17"/>
  <c r="K15" i="27" s="1"/>
  <c r="BE8" i="17"/>
  <c r="E15" i="26" s="1"/>
  <c r="BD8" i="17"/>
  <c r="D15" i="26" s="1"/>
  <c r="AH8" i="17"/>
  <c r="AO8"/>
  <c r="K14" i="27" s="1"/>
  <c r="AG8" i="17"/>
  <c r="AR8"/>
  <c r="AN8"/>
  <c r="J14" i="26" s="1"/>
  <c r="AJ8" i="17"/>
  <c r="F14" i="26" s="1"/>
  <c r="AS8" i="17"/>
  <c r="O14" i="27" s="1"/>
  <c r="AI8" i="17"/>
  <c r="E14" i="26" s="1"/>
  <c r="R200" i="24"/>
  <c r="R185"/>
  <c r="R192"/>
  <c r="X8" i="17"/>
  <c r="L8"/>
  <c r="O8"/>
  <c r="S8"/>
  <c r="N8"/>
  <c r="W8"/>
  <c r="T8"/>
  <c r="M8"/>
  <c r="R204" i="24"/>
  <c r="R71"/>
  <c r="R87"/>
  <c r="DT206" i="25"/>
  <c r="DU206" s="1"/>
  <c r="DR206"/>
  <c r="DS206" s="1"/>
  <c r="DP206"/>
  <c r="DQ206" s="1"/>
  <c r="DN206"/>
  <c r="DO206" s="1"/>
  <c r="DL206"/>
  <c r="DM206" s="1"/>
  <c r="DJ206"/>
  <c r="DK206" s="1"/>
  <c r="DH206"/>
  <c r="DI206" s="1"/>
  <c r="DG206"/>
  <c r="DT205"/>
  <c r="DU205" s="1"/>
  <c r="DS205"/>
  <c r="DR205"/>
  <c r="DP205"/>
  <c r="DQ205" s="1"/>
  <c r="DN205"/>
  <c r="DO205" s="1"/>
  <c r="DL205"/>
  <c r="DM205" s="1"/>
  <c r="DK205"/>
  <c r="DJ205"/>
  <c r="DH205"/>
  <c r="DI205" s="1"/>
  <c r="DG205"/>
  <c r="DT204"/>
  <c r="DU204" s="1"/>
  <c r="DR204"/>
  <c r="DS204" s="1"/>
  <c r="DP204"/>
  <c r="DQ204" s="1"/>
  <c r="DN204"/>
  <c r="DO204" s="1"/>
  <c r="DL204"/>
  <c r="DM204" s="1"/>
  <c r="DJ204"/>
  <c r="DK204" s="1"/>
  <c r="DH204"/>
  <c r="DI204" s="1"/>
  <c r="DG204"/>
  <c r="DU203"/>
  <c r="DT203"/>
  <c r="DR203"/>
  <c r="DS203" s="1"/>
  <c r="DP203"/>
  <c r="DQ203" s="1"/>
  <c r="DN203"/>
  <c r="DO203" s="1"/>
  <c r="DL203"/>
  <c r="DM203" s="1"/>
  <c r="DJ203"/>
  <c r="DK203" s="1"/>
  <c r="DH203"/>
  <c r="DI203" s="1"/>
  <c r="DG203"/>
  <c r="DT202"/>
  <c r="DU202" s="1"/>
  <c r="DR202"/>
  <c r="DS202" s="1"/>
  <c r="DP202"/>
  <c r="DQ202" s="1"/>
  <c r="DN202"/>
  <c r="DO202" s="1"/>
  <c r="DL202"/>
  <c r="DM202" s="1"/>
  <c r="DJ202"/>
  <c r="DK202" s="1"/>
  <c r="DH202"/>
  <c r="DI202" s="1"/>
  <c r="DG202"/>
  <c r="DU201"/>
  <c r="DT201"/>
  <c r="DR201"/>
  <c r="DS201" s="1"/>
  <c r="DP201"/>
  <c r="DQ201" s="1"/>
  <c r="DN201"/>
  <c r="DO201" s="1"/>
  <c r="DL201"/>
  <c r="DM201" s="1"/>
  <c r="DJ201"/>
  <c r="DK201" s="1"/>
  <c r="DH201"/>
  <c r="DI201" s="1"/>
  <c r="DG201"/>
  <c r="DT200"/>
  <c r="DU200" s="1"/>
  <c r="DR200"/>
  <c r="DS200" s="1"/>
  <c r="DP200"/>
  <c r="DQ200" s="1"/>
  <c r="DN200"/>
  <c r="DO200" s="1"/>
  <c r="DL200"/>
  <c r="DM200" s="1"/>
  <c r="DJ200"/>
  <c r="DK200" s="1"/>
  <c r="DH200"/>
  <c r="DI200" s="1"/>
  <c r="DG200"/>
  <c r="DT199"/>
  <c r="DU199" s="1"/>
  <c r="DR199"/>
  <c r="DS199" s="1"/>
  <c r="DP199"/>
  <c r="DQ199" s="1"/>
  <c r="DO199"/>
  <c r="DN199"/>
  <c r="DL199"/>
  <c r="DM199" s="1"/>
  <c r="DJ199"/>
  <c r="DK199" s="1"/>
  <c r="DH199"/>
  <c r="DI199" s="1"/>
  <c r="DG199"/>
  <c r="DT198"/>
  <c r="DU198" s="1"/>
  <c r="DR198"/>
  <c r="DS198" s="1"/>
  <c r="DP198"/>
  <c r="DQ198" s="1"/>
  <c r="DN198"/>
  <c r="DO198" s="1"/>
  <c r="DL198"/>
  <c r="DM198" s="1"/>
  <c r="DJ198"/>
  <c r="DK198" s="1"/>
  <c r="DH198"/>
  <c r="DI198" s="1"/>
  <c r="DG198"/>
  <c r="DT197"/>
  <c r="DU197" s="1"/>
  <c r="DS197"/>
  <c r="DR197"/>
  <c r="DP197"/>
  <c r="DQ197" s="1"/>
  <c r="DN197"/>
  <c r="DO197" s="1"/>
  <c r="DL197"/>
  <c r="DM197" s="1"/>
  <c r="DK197"/>
  <c r="DJ197"/>
  <c r="DH197"/>
  <c r="DI197" s="1"/>
  <c r="DG197"/>
  <c r="DT196"/>
  <c r="DU196" s="1"/>
  <c r="DR196"/>
  <c r="DS196" s="1"/>
  <c r="DP196"/>
  <c r="DQ196" s="1"/>
  <c r="DN196"/>
  <c r="DO196" s="1"/>
  <c r="DL196"/>
  <c r="DM196" s="1"/>
  <c r="DJ196"/>
  <c r="DK196" s="1"/>
  <c r="DH196"/>
  <c r="DI196" s="1"/>
  <c r="DG196"/>
  <c r="DU195"/>
  <c r="DT195"/>
  <c r="DR195"/>
  <c r="DS195" s="1"/>
  <c r="DP195"/>
  <c r="DQ195" s="1"/>
  <c r="DN195"/>
  <c r="DO195" s="1"/>
  <c r="DM195"/>
  <c r="DL195"/>
  <c r="DJ195"/>
  <c r="DK195" s="1"/>
  <c r="DH195"/>
  <c r="DI195" s="1"/>
  <c r="DG195"/>
  <c r="DT194"/>
  <c r="DU194" s="1"/>
  <c r="DR194"/>
  <c r="DS194" s="1"/>
  <c r="DP194"/>
  <c r="DQ194" s="1"/>
  <c r="DN194"/>
  <c r="DO194" s="1"/>
  <c r="DL194"/>
  <c r="DM194" s="1"/>
  <c r="DJ194"/>
  <c r="DK194" s="1"/>
  <c r="DH194"/>
  <c r="DI194" s="1"/>
  <c r="DG194"/>
  <c r="DU193"/>
  <c r="DT193"/>
  <c r="DR193"/>
  <c r="DS193" s="1"/>
  <c r="DP193"/>
  <c r="DQ193" s="1"/>
  <c r="DN193"/>
  <c r="DO193" s="1"/>
  <c r="DL193"/>
  <c r="DM193" s="1"/>
  <c r="DJ193"/>
  <c r="DK193" s="1"/>
  <c r="DH193"/>
  <c r="DI193" s="1"/>
  <c r="DG193"/>
  <c r="DT192"/>
  <c r="DU192" s="1"/>
  <c r="DR192"/>
  <c r="DS192" s="1"/>
  <c r="DP192"/>
  <c r="DQ192" s="1"/>
  <c r="DN192"/>
  <c r="DO192" s="1"/>
  <c r="DL192"/>
  <c r="DM192" s="1"/>
  <c r="DJ192"/>
  <c r="DK192" s="1"/>
  <c r="DH192"/>
  <c r="DI192" s="1"/>
  <c r="DG192"/>
  <c r="DT191"/>
  <c r="DU191" s="1"/>
  <c r="DR191"/>
  <c r="DS191" s="1"/>
  <c r="DP191"/>
  <c r="DQ191" s="1"/>
  <c r="DO191"/>
  <c r="DN191"/>
  <c r="DL191"/>
  <c r="DM191" s="1"/>
  <c r="DJ191"/>
  <c r="DK191" s="1"/>
  <c r="DH191"/>
  <c r="DI191" s="1"/>
  <c r="DG191"/>
  <c r="DT190"/>
  <c r="DU190" s="1"/>
  <c r="DR190"/>
  <c r="DS190" s="1"/>
  <c r="DP190"/>
  <c r="DQ190" s="1"/>
  <c r="DN190"/>
  <c r="DO190" s="1"/>
  <c r="DL190"/>
  <c r="DM190" s="1"/>
  <c r="DJ190"/>
  <c r="DK190" s="1"/>
  <c r="DH190"/>
  <c r="DI190" s="1"/>
  <c r="DG190"/>
  <c r="DT189"/>
  <c r="DU189" s="1"/>
  <c r="DS189"/>
  <c r="DR189"/>
  <c r="DP189"/>
  <c r="DQ189" s="1"/>
  <c r="DN189"/>
  <c r="DO189" s="1"/>
  <c r="DL189"/>
  <c r="DM189" s="1"/>
  <c r="DK189"/>
  <c r="DJ189"/>
  <c r="DH189"/>
  <c r="DI189" s="1"/>
  <c r="DG189"/>
  <c r="DT188"/>
  <c r="DU188" s="1"/>
  <c r="DR188"/>
  <c r="DS188" s="1"/>
  <c r="DP188"/>
  <c r="DQ188" s="1"/>
  <c r="DN188"/>
  <c r="DO188" s="1"/>
  <c r="DL188"/>
  <c r="DM188" s="1"/>
  <c r="DJ188"/>
  <c r="DK188" s="1"/>
  <c r="DH188"/>
  <c r="DI188" s="1"/>
  <c r="DG188"/>
  <c r="DU187"/>
  <c r="DT187"/>
  <c r="DR187"/>
  <c r="DS187" s="1"/>
  <c r="DP187"/>
  <c r="DQ187" s="1"/>
  <c r="DN187"/>
  <c r="DO187" s="1"/>
  <c r="DL187"/>
  <c r="DM187" s="1"/>
  <c r="DJ187"/>
  <c r="DK187" s="1"/>
  <c r="DH187"/>
  <c r="DI187" s="1"/>
  <c r="DG187"/>
  <c r="DT186"/>
  <c r="DU186" s="1"/>
  <c r="DR186"/>
  <c r="DS186" s="1"/>
  <c r="DP186"/>
  <c r="DQ186" s="1"/>
  <c r="DN186"/>
  <c r="DO186" s="1"/>
  <c r="DL186"/>
  <c r="DM186" s="1"/>
  <c r="DJ186"/>
  <c r="DK186" s="1"/>
  <c r="DH186"/>
  <c r="DI186" s="1"/>
  <c r="DG186"/>
  <c r="DU185"/>
  <c r="DT185"/>
  <c r="DR185"/>
  <c r="DS185" s="1"/>
  <c r="DP185"/>
  <c r="DQ185" s="1"/>
  <c r="DN185"/>
  <c r="DO185" s="1"/>
  <c r="DL185"/>
  <c r="DM185" s="1"/>
  <c r="DJ185"/>
  <c r="DK185" s="1"/>
  <c r="DH185"/>
  <c r="DI185" s="1"/>
  <c r="DG185"/>
  <c r="DT184"/>
  <c r="DU184" s="1"/>
  <c r="DR184"/>
  <c r="DS184" s="1"/>
  <c r="DP184"/>
  <c r="DQ184" s="1"/>
  <c r="DN184"/>
  <c r="DO184" s="1"/>
  <c r="DL184"/>
  <c r="DM184" s="1"/>
  <c r="DJ184"/>
  <c r="DK184" s="1"/>
  <c r="DH184"/>
  <c r="DI184" s="1"/>
  <c r="DG184"/>
  <c r="DT183"/>
  <c r="DU183" s="1"/>
  <c r="DR183"/>
  <c r="DS183" s="1"/>
  <c r="DP183"/>
  <c r="DQ183" s="1"/>
  <c r="DO183"/>
  <c r="DN183"/>
  <c r="DL183"/>
  <c r="DM183" s="1"/>
  <c r="DJ183"/>
  <c r="DK183" s="1"/>
  <c r="DH183"/>
  <c r="DI183" s="1"/>
  <c r="DG183"/>
  <c r="DT182"/>
  <c r="DU182" s="1"/>
  <c r="DR182"/>
  <c r="DS182" s="1"/>
  <c r="DP182"/>
  <c r="DQ182" s="1"/>
  <c r="DN182"/>
  <c r="DO182" s="1"/>
  <c r="DL182"/>
  <c r="DM182" s="1"/>
  <c r="DJ182"/>
  <c r="DK182" s="1"/>
  <c r="DH182"/>
  <c r="DI182" s="1"/>
  <c r="DG182"/>
  <c r="DT181"/>
  <c r="DU181" s="1"/>
  <c r="DS181"/>
  <c r="DR181"/>
  <c r="DP181"/>
  <c r="DQ181" s="1"/>
  <c r="DN181"/>
  <c r="DO181" s="1"/>
  <c r="DL181"/>
  <c r="DM181" s="1"/>
  <c r="DK181"/>
  <c r="DJ181"/>
  <c r="DH181"/>
  <c r="DI181" s="1"/>
  <c r="DG181"/>
  <c r="DT180"/>
  <c r="DU180" s="1"/>
  <c r="DR180"/>
  <c r="DS180" s="1"/>
  <c r="DP180"/>
  <c r="DQ180" s="1"/>
  <c r="DN180"/>
  <c r="DO180" s="1"/>
  <c r="DL180"/>
  <c r="DM180" s="1"/>
  <c r="DJ180"/>
  <c r="DK180" s="1"/>
  <c r="DH180"/>
  <c r="DI180" s="1"/>
  <c r="DG180"/>
  <c r="DU179"/>
  <c r="DT179"/>
  <c r="DR179"/>
  <c r="DS179" s="1"/>
  <c r="DP179"/>
  <c r="DQ179" s="1"/>
  <c r="DN179"/>
  <c r="DO179" s="1"/>
  <c r="DL179"/>
  <c r="DM179" s="1"/>
  <c r="DJ179"/>
  <c r="DK179" s="1"/>
  <c r="DH179"/>
  <c r="DI179" s="1"/>
  <c r="DG179"/>
  <c r="DT178"/>
  <c r="DU178" s="1"/>
  <c r="DR178"/>
  <c r="DS178" s="1"/>
  <c r="DP178"/>
  <c r="DQ178" s="1"/>
  <c r="DN178"/>
  <c r="DO178" s="1"/>
  <c r="DL178"/>
  <c r="DM178" s="1"/>
  <c r="DJ178"/>
  <c r="DK178" s="1"/>
  <c r="DH178"/>
  <c r="DI178" s="1"/>
  <c r="DG178"/>
  <c r="DU177"/>
  <c r="DT177"/>
  <c r="DR177"/>
  <c r="DS177" s="1"/>
  <c r="DP177"/>
  <c r="DQ177" s="1"/>
  <c r="DN177"/>
  <c r="DO177" s="1"/>
  <c r="DM177"/>
  <c r="DL177"/>
  <c r="DJ177"/>
  <c r="DK177" s="1"/>
  <c r="DH177"/>
  <c r="DI177" s="1"/>
  <c r="DG177"/>
  <c r="DT176"/>
  <c r="DU176" s="1"/>
  <c r="DR176"/>
  <c r="DS176" s="1"/>
  <c r="DP176"/>
  <c r="DQ176" s="1"/>
  <c r="DN176"/>
  <c r="DO176" s="1"/>
  <c r="DL176"/>
  <c r="DM176" s="1"/>
  <c r="DJ176"/>
  <c r="DK176" s="1"/>
  <c r="DH176"/>
  <c r="DI176" s="1"/>
  <c r="DG176"/>
  <c r="DT175"/>
  <c r="DU175" s="1"/>
  <c r="DR175"/>
  <c r="DS175" s="1"/>
  <c r="DP175"/>
  <c r="DQ175" s="1"/>
  <c r="DO175"/>
  <c r="DN175"/>
  <c r="DL175"/>
  <c r="DM175" s="1"/>
  <c r="DJ175"/>
  <c r="DK175" s="1"/>
  <c r="DH175"/>
  <c r="DI175" s="1"/>
  <c r="DG175"/>
  <c r="DT174"/>
  <c r="DU174" s="1"/>
  <c r="DR174"/>
  <c r="DS174" s="1"/>
  <c r="DP174"/>
  <c r="DQ174" s="1"/>
  <c r="DN174"/>
  <c r="DO174" s="1"/>
  <c r="DL174"/>
  <c r="DM174" s="1"/>
  <c r="DJ174"/>
  <c r="DK174" s="1"/>
  <c r="DH174"/>
  <c r="DI174" s="1"/>
  <c r="DG174"/>
  <c r="DT173"/>
  <c r="DU173" s="1"/>
  <c r="DS173"/>
  <c r="DR173"/>
  <c r="DP173"/>
  <c r="DQ173" s="1"/>
  <c r="DN173"/>
  <c r="DO173" s="1"/>
  <c r="DL173"/>
  <c r="DM173" s="1"/>
  <c r="DK173"/>
  <c r="DJ173"/>
  <c r="DH173"/>
  <c r="DI173" s="1"/>
  <c r="DG173"/>
  <c r="DT172"/>
  <c r="DU172" s="1"/>
  <c r="DR172"/>
  <c r="DS172" s="1"/>
  <c r="DP172"/>
  <c r="DQ172" s="1"/>
  <c r="DN172"/>
  <c r="DO172" s="1"/>
  <c r="DL172"/>
  <c r="DM172" s="1"/>
  <c r="DJ172"/>
  <c r="DK172" s="1"/>
  <c r="DH172"/>
  <c r="DI172" s="1"/>
  <c r="DG172"/>
  <c r="DU171"/>
  <c r="DT171"/>
  <c r="DR171"/>
  <c r="DS171" s="1"/>
  <c r="DP171"/>
  <c r="DQ171" s="1"/>
  <c r="DN171"/>
  <c r="DO171" s="1"/>
  <c r="DL171"/>
  <c r="DM171" s="1"/>
  <c r="DJ171"/>
  <c r="DK171" s="1"/>
  <c r="DH171"/>
  <c r="DI171" s="1"/>
  <c r="DG171"/>
  <c r="DT170"/>
  <c r="DU170" s="1"/>
  <c r="DR170"/>
  <c r="DS170" s="1"/>
  <c r="DP170"/>
  <c r="DQ170" s="1"/>
  <c r="DN170"/>
  <c r="DO170" s="1"/>
  <c r="DL170"/>
  <c r="DM170" s="1"/>
  <c r="DJ170"/>
  <c r="DK170" s="1"/>
  <c r="DH170"/>
  <c r="DI170" s="1"/>
  <c r="DG170"/>
  <c r="DU169"/>
  <c r="DT169"/>
  <c r="DR169"/>
  <c r="DS169" s="1"/>
  <c r="DP169"/>
  <c r="DQ169" s="1"/>
  <c r="DN169"/>
  <c r="DO169" s="1"/>
  <c r="DL169"/>
  <c r="DM169" s="1"/>
  <c r="DJ169"/>
  <c r="DK169" s="1"/>
  <c r="DH169"/>
  <c r="DI169" s="1"/>
  <c r="DG169"/>
  <c r="DT168"/>
  <c r="DU168" s="1"/>
  <c r="DR168"/>
  <c r="DS168" s="1"/>
  <c r="DP168"/>
  <c r="DQ168" s="1"/>
  <c r="DN168"/>
  <c r="DO168" s="1"/>
  <c r="DL168"/>
  <c r="DM168" s="1"/>
  <c r="DJ168"/>
  <c r="DK168" s="1"/>
  <c r="DH168"/>
  <c r="DI168" s="1"/>
  <c r="DG168"/>
  <c r="DT167"/>
  <c r="DU167" s="1"/>
  <c r="DR167"/>
  <c r="DS167" s="1"/>
  <c r="DP167"/>
  <c r="DQ167" s="1"/>
  <c r="DO167"/>
  <c r="DN167"/>
  <c r="DL167"/>
  <c r="DM167" s="1"/>
  <c r="DJ167"/>
  <c r="DK167" s="1"/>
  <c r="DH167"/>
  <c r="DI167" s="1"/>
  <c r="DG167"/>
  <c r="DT166"/>
  <c r="DU166" s="1"/>
  <c r="DR166"/>
  <c r="DS166" s="1"/>
  <c r="DP166"/>
  <c r="DQ166" s="1"/>
  <c r="DN166"/>
  <c r="DO166" s="1"/>
  <c r="DL166"/>
  <c r="DM166" s="1"/>
  <c r="DJ166"/>
  <c r="DK166" s="1"/>
  <c r="DH166"/>
  <c r="DI166" s="1"/>
  <c r="DG166"/>
  <c r="DT165"/>
  <c r="DU165" s="1"/>
  <c r="DS165"/>
  <c r="DR165"/>
  <c r="DP165"/>
  <c r="DQ165" s="1"/>
  <c r="DN165"/>
  <c r="DO165" s="1"/>
  <c r="DL165"/>
  <c r="DM165" s="1"/>
  <c r="DK165"/>
  <c r="DJ165"/>
  <c r="DH165"/>
  <c r="DI165" s="1"/>
  <c r="DG165"/>
  <c r="DT164"/>
  <c r="DU164" s="1"/>
  <c r="DR164"/>
  <c r="DS164" s="1"/>
  <c r="DP164"/>
  <c r="DQ164" s="1"/>
  <c r="DN164"/>
  <c r="DO164" s="1"/>
  <c r="DL164"/>
  <c r="DM164" s="1"/>
  <c r="DJ164"/>
  <c r="DK164" s="1"/>
  <c r="DH164"/>
  <c r="DI164" s="1"/>
  <c r="DG164"/>
  <c r="DU163"/>
  <c r="DT163"/>
  <c r="DR163"/>
  <c r="DS163" s="1"/>
  <c r="DP163"/>
  <c r="DQ163" s="1"/>
  <c r="DN163"/>
  <c r="DO163" s="1"/>
  <c r="DM163"/>
  <c r="DL163"/>
  <c r="DJ163"/>
  <c r="DK163" s="1"/>
  <c r="DH163"/>
  <c r="DI163" s="1"/>
  <c r="DG163"/>
  <c r="DT162"/>
  <c r="DU162" s="1"/>
  <c r="DR162"/>
  <c r="DS162" s="1"/>
  <c r="DP162"/>
  <c r="DQ162" s="1"/>
  <c r="DN162"/>
  <c r="DO162" s="1"/>
  <c r="DL162"/>
  <c r="DM162" s="1"/>
  <c r="DJ162"/>
  <c r="DK162" s="1"/>
  <c r="DH162"/>
  <c r="DI162" s="1"/>
  <c r="DG162"/>
  <c r="DU161"/>
  <c r="DT161"/>
  <c r="DR161"/>
  <c r="DS161" s="1"/>
  <c r="DP161"/>
  <c r="DQ161" s="1"/>
  <c r="DN161"/>
  <c r="DO161" s="1"/>
  <c r="DL161"/>
  <c r="DM161" s="1"/>
  <c r="DJ161"/>
  <c r="DK161" s="1"/>
  <c r="DH161"/>
  <c r="DI161" s="1"/>
  <c r="DG161"/>
  <c r="DT160"/>
  <c r="DU160" s="1"/>
  <c r="DR160"/>
  <c r="DS160" s="1"/>
  <c r="DP160"/>
  <c r="DQ160" s="1"/>
  <c r="DN160"/>
  <c r="DO160" s="1"/>
  <c r="DL160"/>
  <c r="DM160" s="1"/>
  <c r="DJ160"/>
  <c r="DK160" s="1"/>
  <c r="DH160"/>
  <c r="DI160" s="1"/>
  <c r="DG160"/>
  <c r="DT159"/>
  <c r="DU159" s="1"/>
  <c r="DR159"/>
  <c r="DS159" s="1"/>
  <c r="DP159"/>
  <c r="DQ159" s="1"/>
  <c r="DO159"/>
  <c r="DN159"/>
  <c r="DL159"/>
  <c r="DM159" s="1"/>
  <c r="DJ159"/>
  <c r="DK159" s="1"/>
  <c r="DH159"/>
  <c r="DI159" s="1"/>
  <c r="DG159"/>
  <c r="DT158"/>
  <c r="DU158" s="1"/>
  <c r="DR158"/>
  <c r="DS158" s="1"/>
  <c r="DP158"/>
  <c r="DQ158" s="1"/>
  <c r="DN158"/>
  <c r="DO158" s="1"/>
  <c r="DL158"/>
  <c r="DM158" s="1"/>
  <c r="DJ158"/>
  <c r="DK158" s="1"/>
  <c r="DH158"/>
  <c r="DI158" s="1"/>
  <c r="DG158"/>
  <c r="DT157"/>
  <c r="DU157" s="1"/>
  <c r="DS157"/>
  <c r="DR157"/>
  <c r="DP157"/>
  <c r="DQ157" s="1"/>
  <c r="DN157"/>
  <c r="DO157" s="1"/>
  <c r="DL157"/>
  <c r="DM157" s="1"/>
  <c r="DK157"/>
  <c r="DJ157"/>
  <c r="DH157"/>
  <c r="DI157" s="1"/>
  <c r="DG157"/>
  <c r="DT156"/>
  <c r="DU156" s="1"/>
  <c r="DR156"/>
  <c r="DS156" s="1"/>
  <c r="DP156"/>
  <c r="DQ156" s="1"/>
  <c r="DN156"/>
  <c r="DO156" s="1"/>
  <c r="DL156"/>
  <c r="DM156" s="1"/>
  <c r="DJ156"/>
  <c r="DK156" s="1"/>
  <c r="DH156"/>
  <c r="DI156" s="1"/>
  <c r="DG156"/>
  <c r="DU155"/>
  <c r="DT155"/>
  <c r="DR155"/>
  <c r="DS155" s="1"/>
  <c r="DP155"/>
  <c r="DQ155" s="1"/>
  <c r="DN155"/>
  <c r="DO155" s="1"/>
  <c r="DL155"/>
  <c r="DM155" s="1"/>
  <c r="DJ155"/>
  <c r="DK155" s="1"/>
  <c r="DH155"/>
  <c r="DI155" s="1"/>
  <c r="DG155"/>
  <c r="DT154"/>
  <c r="DU154" s="1"/>
  <c r="DR154"/>
  <c r="DS154" s="1"/>
  <c r="DP154"/>
  <c r="DQ154" s="1"/>
  <c r="DN154"/>
  <c r="DO154" s="1"/>
  <c r="DL154"/>
  <c r="DM154" s="1"/>
  <c r="DJ154"/>
  <c r="DK154" s="1"/>
  <c r="DH154"/>
  <c r="DI154" s="1"/>
  <c r="DG154"/>
  <c r="DU153"/>
  <c r="DT153"/>
  <c r="DR153"/>
  <c r="DS153" s="1"/>
  <c r="DP153"/>
  <c r="DQ153" s="1"/>
  <c r="DN153"/>
  <c r="DO153" s="1"/>
  <c r="DM153"/>
  <c r="DL153"/>
  <c r="DJ153"/>
  <c r="DK153" s="1"/>
  <c r="DH153"/>
  <c r="DI153" s="1"/>
  <c r="DG153"/>
  <c r="DT152"/>
  <c r="DU152" s="1"/>
  <c r="DR152"/>
  <c r="DS152" s="1"/>
  <c r="DP152"/>
  <c r="DQ152" s="1"/>
  <c r="DN152"/>
  <c r="DO152" s="1"/>
  <c r="DL152"/>
  <c r="DM152" s="1"/>
  <c r="DJ152"/>
  <c r="DK152" s="1"/>
  <c r="DH152"/>
  <c r="DI152" s="1"/>
  <c r="DG152"/>
  <c r="DT151"/>
  <c r="DU151" s="1"/>
  <c r="DR151"/>
  <c r="DS151" s="1"/>
  <c r="DP151"/>
  <c r="DQ151" s="1"/>
  <c r="DO151"/>
  <c r="DN151"/>
  <c r="DL151"/>
  <c r="DM151" s="1"/>
  <c r="DJ151"/>
  <c r="DK151" s="1"/>
  <c r="DH151"/>
  <c r="DI151" s="1"/>
  <c r="DG151"/>
  <c r="DT150"/>
  <c r="DU150" s="1"/>
  <c r="DR150"/>
  <c r="DS150" s="1"/>
  <c r="DP150"/>
  <c r="DQ150" s="1"/>
  <c r="DN150"/>
  <c r="DO150" s="1"/>
  <c r="DL150"/>
  <c r="DM150" s="1"/>
  <c r="DJ150"/>
  <c r="DK150" s="1"/>
  <c r="DH150"/>
  <c r="DI150" s="1"/>
  <c r="DG150"/>
  <c r="DT149"/>
  <c r="DU149" s="1"/>
  <c r="DS149"/>
  <c r="DR149"/>
  <c r="DP149"/>
  <c r="DQ149" s="1"/>
  <c r="DN149"/>
  <c r="DO149" s="1"/>
  <c r="DL149"/>
  <c r="DM149" s="1"/>
  <c r="DK149"/>
  <c r="DJ149"/>
  <c r="DH149"/>
  <c r="DI149" s="1"/>
  <c r="DG149"/>
  <c r="DT148"/>
  <c r="DU148" s="1"/>
  <c r="DR148"/>
  <c r="DS148" s="1"/>
  <c r="DP148"/>
  <c r="DQ148" s="1"/>
  <c r="DN148"/>
  <c r="DO148" s="1"/>
  <c r="DL148"/>
  <c r="DM148" s="1"/>
  <c r="DJ148"/>
  <c r="DK148" s="1"/>
  <c r="DH148"/>
  <c r="DI148" s="1"/>
  <c r="DG148"/>
  <c r="DU147"/>
  <c r="DT147"/>
  <c r="DR147"/>
  <c r="DS147" s="1"/>
  <c r="DP147"/>
  <c r="DQ147" s="1"/>
  <c r="DN147"/>
  <c r="DO147" s="1"/>
  <c r="DL147"/>
  <c r="DM147" s="1"/>
  <c r="DJ147"/>
  <c r="DK147" s="1"/>
  <c r="DH147"/>
  <c r="DI147" s="1"/>
  <c r="DG147"/>
  <c r="DT146"/>
  <c r="DU146" s="1"/>
  <c r="DR146"/>
  <c r="DS146" s="1"/>
  <c r="DP146"/>
  <c r="DQ146" s="1"/>
  <c r="DN146"/>
  <c r="DO146" s="1"/>
  <c r="DL146"/>
  <c r="DM146" s="1"/>
  <c r="DJ146"/>
  <c r="DK146" s="1"/>
  <c r="DH146"/>
  <c r="DI146" s="1"/>
  <c r="DG146"/>
  <c r="DU145"/>
  <c r="DT145"/>
  <c r="DR145"/>
  <c r="DS145" s="1"/>
  <c r="DP145"/>
  <c r="DQ145" s="1"/>
  <c r="DN145"/>
  <c r="DO145" s="1"/>
  <c r="DM145"/>
  <c r="DL145"/>
  <c r="DJ145"/>
  <c r="DK145" s="1"/>
  <c r="DH145"/>
  <c r="DI145" s="1"/>
  <c r="DG145"/>
  <c r="DT144"/>
  <c r="DU144" s="1"/>
  <c r="DR144"/>
  <c r="DS144" s="1"/>
  <c r="DP144"/>
  <c r="DQ144" s="1"/>
  <c r="DN144"/>
  <c r="DO144" s="1"/>
  <c r="DL144"/>
  <c r="DM144" s="1"/>
  <c r="DJ144"/>
  <c r="DK144" s="1"/>
  <c r="DH144"/>
  <c r="DI144" s="1"/>
  <c r="DG144"/>
  <c r="DT143"/>
  <c r="DU143" s="1"/>
  <c r="DR143"/>
  <c r="DS143" s="1"/>
  <c r="DP143"/>
  <c r="DQ143" s="1"/>
  <c r="DO143"/>
  <c r="DN143"/>
  <c r="DL143"/>
  <c r="DM143" s="1"/>
  <c r="DJ143"/>
  <c r="DK143" s="1"/>
  <c r="DH143"/>
  <c r="DI143" s="1"/>
  <c r="DG143"/>
  <c r="DT142"/>
  <c r="DU142" s="1"/>
  <c r="DR142"/>
  <c r="DS142" s="1"/>
  <c r="DP142"/>
  <c r="DQ142" s="1"/>
  <c r="DN142"/>
  <c r="DO142" s="1"/>
  <c r="DL142"/>
  <c r="DM142" s="1"/>
  <c r="DJ142"/>
  <c r="DK142" s="1"/>
  <c r="DH142"/>
  <c r="DI142" s="1"/>
  <c r="DG142"/>
  <c r="DT141"/>
  <c r="DU141" s="1"/>
  <c r="DS141"/>
  <c r="DR141"/>
  <c r="DP141"/>
  <c r="DQ141" s="1"/>
  <c r="DN141"/>
  <c r="DO141" s="1"/>
  <c r="DL141"/>
  <c r="DM141" s="1"/>
  <c r="DK141"/>
  <c r="DJ141"/>
  <c r="DH141"/>
  <c r="DI141" s="1"/>
  <c r="DG141"/>
  <c r="DT140"/>
  <c r="DU140" s="1"/>
  <c r="DR140"/>
  <c r="DS140" s="1"/>
  <c r="DP140"/>
  <c r="DQ140" s="1"/>
  <c r="DN140"/>
  <c r="DO140" s="1"/>
  <c r="DL140"/>
  <c r="DM140" s="1"/>
  <c r="DJ140"/>
  <c r="DK140" s="1"/>
  <c r="DH140"/>
  <c r="DI140" s="1"/>
  <c r="DG140"/>
  <c r="DU139"/>
  <c r="DT139"/>
  <c r="DR139"/>
  <c r="DS139" s="1"/>
  <c r="DP139"/>
  <c r="DQ139" s="1"/>
  <c r="DN139"/>
  <c r="DO139" s="1"/>
  <c r="DL139"/>
  <c r="DM139" s="1"/>
  <c r="DJ139"/>
  <c r="DK139" s="1"/>
  <c r="DH139"/>
  <c r="DI139" s="1"/>
  <c r="DG139"/>
  <c r="DT138"/>
  <c r="DU138" s="1"/>
  <c r="DR138"/>
  <c r="DS138" s="1"/>
  <c r="DP138"/>
  <c r="DQ138" s="1"/>
  <c r="DN138"/>
  <c r="DO138" s="1"/>
  <c r="DL138"/>
  <c r="DM138" s="1"/>
  <c r="DJ138"/>
  <c r="DK138" s="1"/>
  <c r="DH138"/>
  <c r="DI138" s="1"/>
  <c r="DG138"/>
  <c r="DU137"/>
  <c r="DT137"/>
  <c r="DR137"/>
  <c r="DS137" s="1"/>
  <c r="DP137"/>
  <c r="DQ137" s="1"/>
  <c r="DN137"/>
  <c r="DO137" s="1"/>
  <c r="DL137"/>
  <c r="DM137" s="1"/>
  <c r="DJ137"/>
  <c r="DK137" s="1"/>
  <c r="DH137"/>
  <c r="DI137" s="1"/>
  <c r="DG137"/>
  <c r="DT136"/>
  <c r="DU136" s="1"/>
  <c r="DR136"/>
  <c r="DS136" s="1"/>
  <c r="DP136"/>
  <c r="DQ136" s="1"/>
  <c r="DN136"/>
  <c r="DO136" s="1"/>
  <c r="DL136"/>
  <c r="DM136" s="1"/>
  <c r="DJ136"/>
  <c r="DK136" s="1"/>
  <c r="DH136"/>
  <c r="DI136" s="1"/>
  <c r="DG136"/>
  <c r="DT135"/>
  <c r="DU135" s="1"/>
  <c r="DR135"/>
  <c r="DS135" s="1"/>
  <c r="DP135"/>
  <c r="DQ135" s="1"/>
  <c r="DO135"/>
  <c r="DN135"/>
  <c r="DL135"/>
  <c r="DM135" s="1"/>
  <c r="DJ135"/>
  <c r="DK135" s="1"/>
  <c r="DH135"/>
  <c r="DI135" s="1"/>
  <c r="DG135"/>
  <c r="DT134"/>
  <c r="DU134" s="1"/>
  <c r="DR134"/>
  <c r="DS134" s="1"/>
  <c r="DP134"/>
  <c r="DQ134" s="1"/>
  <c r="DN134"/>
  <c r="DO134" s="1"/>
  <c r="DL134"/>
  <c r="DM134" s="1"/>
  <c r="DJ134"/>
  <c r="DK134" s="1"/>
  <c r="DH134"/>
  <c r="DI134" s="1"/>
  <c r="DG134"/>
  <c r="DT133"/>
  <c r="DU133" s="1"/>
  <c r="DS133"/>
  <c r="DR133"/>
  <c r="DP133"/>
  <c r="DQ133" s="1"/>
  <c r="DN133"/>
  <c r="DO133" s="1"/>
  <c r="DL133"/>
  <c r="DM133" s="1"/>
  <c r="DK133"/>
  <c r="DJ133"/>
  <c r="DH133"/>
  <c r="DI133" s="1"/>
  <c r="DG133"/>
  <c r="DT132"/>
  <c r="DU132" s="1"/>
  <c r="DR132"/>
  <c r="DS132" s="1"/>
  <c r="DP132"/>
  <c r="DQ132" s="1"/>
  <c r="DN132"/>
  <c r="DO132" s="1"/>
  <c r="DL132"/>
  <c r="DM132" s="1"/>
  <c r="DJ132"/>
  <c r="DK132" s="1"/>
  <c r="DH132"/>
  <c r="DI132" s="1"/>
  <c r="DG132"/>
  <c r="DU131"/>
  <c r="DT131"/>
  <c r="DR131"/>
  <c r="DS131" s="1"/>
  <c r="DP131"/>
  <c r="DQ131" s="1"/>
  <c r="DN131"/>
  <c r="DO131" s="1"/>
  <c r="DM131"/>
  <c r="DL131"/>
  <c r="DJ131"/>
  <c r="DK131" s="1"/>
  <c r="DH131"/>
  <c r="DI131" s="1"/>
  <c r="DG131"/>
  <c r="DT130"/>
  <c r="DU130" s="1"/>
  <c r="DR130"/>
  <c r="DS130" s="1"/>
  <c r="DP130"/>
  <c r="DQ130" s="1"/>
  <c r="DN130"/>
  <c r="DO130" s="1"/>
  <c r="DL130"/>
  <c r="DM130" s="1"/>
  <c r="DJ130"/>
  <c r="DK130" s="1"/>
  <c r="DH130"/>
  <c r="DI130" s="1"/>
  <c r="DG130"/>
  <c r="DU129"/>
  <c r="DT129"/>
  <c r="DR129"/>
  <c r="DS129" s="1"/>
  <c r="DP129"/>
  <c r="DQ129" s="1"/>
  <c r="DN129"/>
  <c r="DO129" s="1"/>
  <c r="DL129"/>
  <c r="DM129" s="1"/>
  <c r="DJ129"/>
  <c r="DK129" s="1"/>
  <c r="DH129"/>
  <c r="DI129" s="1"/>
  <c r="DG129"/>
  <c r="DT128"/>
  <c r="DU128" s="1"/>
  <c r="DR128"/>
  <c r="DS128" s="1"/>
  <c r="DP128"/>
  <c r="DQ128" s="1"/>
  <c r="DN128"/>
  <c r="DO128" s="1"/>
  <c r="DL128"/>
  <c r="DM128" s="1"/>
  <c r="DJ128"/>
  <c r="DK128" s="1"/>
  <c r="DH128"/>
  <c r="DI128" s="1"/>
  <c r="DG128"/>
  <c r="DT127"/>
  <c r="DU127" s="1"/>
  <c r="DR127"/>
  <c r="DS127" s="1"/>
  <c r="DP127"/>
  <c r="DQ127" s="1"/>
  <c r="DO127"/>
  <c r="DN127"/>
  <c r="DL127"/>
  <c r="DM127" s="1"/>
  <c r="DJ127"/>
  <c r="DK127" s="1"/>
  <c r="DH127"/>
  <c r="DI127" s="1"/>
  <c r="DG127"/>
  <c r="DR126"/>
  <c r="DS126" s="1"/>
  <c r="DP126"/>
  <c r="DQ126" s="1"/>
  <c r="DN126"/>
  <c r="DO126" s="1"/>
  <c r="DL126"/>
  <c r="DM126" s="1"/>
  <c r="DJ126"/>
  <c r="DK126" s="1"/>
  <c r="DH126"/>
  <c r="DI126" s="1"/>
  <c r="DG126"/>
  <c r="DS125"/>
  <c r="DR125"/>
  <c r="DP125"/>
  <c r="DQ125" s="1"/>
  <c r="DN125"/>
  <c r="DO125" s="1"/>
  <c r="DL125"/>
  <c r="DM125" s="1"/>
  <c r="DK125"/>
  <c r="DJ125"/>
  <c r="DH125"/>
  <c r="DI125" s="1"/>
  <c r="DG125"/>
  <c r="DR124"/>
  <c r="DS124" s="1"/>
  <c r="DP124"/>
  <c r="DQ124" s="1"/>
  <c r="DN124"/>
  <c r="DO124" s="1"/>
  <c r="DL124"/>
  <c r="DM124" s="1"/>
  <c r="DJ124"/>
  <c r="DK124" s="1"/>
  <c r="DH124"/>
  <c r="DI124" s="1"/>
  <c r="DG124"/>
  <c r="DR123"/>
  <c r="DS123" s="1"/>
  <c r="DP123"/>
  <c r="DQ123" s="1"/>
  <c r="DO123"/>
  <c r="DN123"/>
  <c r="DL123"/>
  <c r="DM123" s="1"/>
  <c r="DJ123"/>
  <c r="DK123" s="1"/>
  <c r="DH123"/>
  <c r="DI123" s="1"/>
  <c r="DG123"/>
  <c r="DR122"/>
  <c r="DS122" s="1"/>
  <c r="DP122"/>
  <c r="DQ122" s="1"/>
  <c r="DN122"/>
  <c r="DO122" s="1"/>
  <c r="DL122"/>
  <c r="DM122" s="1"/>
  <c r="DJ122"/>
  <c r="DK122" s="1"/>
  <c r="DH122"/>
  <c r="DI122" s="1"/>
  <c r="DG122"/>
  <c r="DS121"/>
  <c r="DR121"/>
  <c r="DP121"/>
  <c r="DQ121" s="1"/>
  <c r="DN121"/>
  <c r="DO121" s="1"/>
  <c r="DL121"/>
  <c r="DM121" s="1"/>
  <c r="DK121"/>
  <c r="DJ121"/>
  <c r="DH121"/>
  <c r="DI121" s="1"/>
  <c r="DG121"/>
  <c r="DR120"/>
  <c r="DS120" s="1"/>
  <c r="DP120"/>
  <c r="DQ120" s="1"/>
  <c r="DN120"/>
  <c r="DO120" s="1"/>
  <c r="DL120"/>
  <c r="DM120" s="1"/>
  <c r="DJ120"/>
  <c r="DK120" s="1"/>
  <c r="DH120"/>
  <c r="DI120" s="1"/>
  <c r="DG120"/>
  <c r="DR119"/>
  <c r="DS119" s="1"/>
  <c r="DP119"/>
  <c r="DQ119" s="1"/>
  <c r="DO119"/>
  <c r="DN119"/>
  <c r="DL119"/>
  <c r="DM119" s="1"/>
  <c r="DJ119"/>
  <c r="DK119" s="1"/>
  <c r="DH119"/>
  <c r="DI119" s="1"/>
  <c r="DG119"/>
  <c r="DR118"/>
  <c r="DS118" s="1"/>
  <c r="DP118"/>
  <c r="DQ118" s="1"/>
  <c r="DN118"/>
  <c r="DO118" s="1"/>
  <c r="DL118"/>
  <c r="DM118" s="1"/>
  <c r="DJ118"/>
  <c r="DK118" s="1"/>
  <c r="DH118"/>
  <c r="DI118" s="1"/>
  <c r="DG118"/>
  <c r="DS117"/>
  <c r="DR117"/>
  <c r="DP117"/>
  <c r="DQ117" s="1"/>
  <c r="DN117"/>
  <c r="DO117" s="1"/>
  <c r="DL117"/>
  <c r="DM117" s="1"/>
  <c r="DK117"/>
  <c r="DJ117"/>
  <c r="DH117"/>
  <c r="DI117" s="1"/>
  <c r="DG117"/>
  <c r="DR116"/>
  <c r="DS116" s="1"/>
  <c r="DP116"/>
  <c r="DQ116" s="1"/>
  <c r="DN116"/>
  <c r="DO116" s="1"/>
  <c r="DL116"/>
  <c r="DM116" s="1"/>
  <c r="DJ116"/>
  <c r="DK116" s="1"/>
  <c r="DH116"/>
  <c r="DI116" s="1"/>
  <c r="DG116"/>
  <c r="DR115"/>
  <c r="DS115" s="1"/>
  <c r="DP115"/>
  <c r="DQ115" s="1"/>
  <c r="DO115"/>
  <c r="DN115"/>
  <c r="DL115"/>
  <c r="DM115" s="1"/>
  <c r="DJ115"/>
  <c r="DK115" s="1"/>
  <c r="DH115"/>
  <c r="DI115" s="1"/>
  <c r="DG115"/>
  <c r="DR114"/>
  <c r="DS114" s="1"/>
  <c r="DP114"/>
  <c r="DQ114" s="1"/>
  <c r="DN114"/>
  <c r="DO114" s="1"/>
  <c r="DL114"/>
  <c r="DM114" s="1"/>
  <c r="DJ114"/>
  <c r="DK114" s="1"/>
  <c r="DH114"/>
  <c r="DI114" s="1"/>
  <c r="DG114"/>
  <c r="DS113"/>
  <c r="DR113"/>
  <c r="DP113"/>
  <c r="DQ113" s="1"/>
  <c r="DN113"/>
  <c r="DO113" s="1"/>
  <c r="DL113"/>
  <c r="DM113" s="1"/>
  <c r="DK113"/>
  <c r="DJ113"/>
  <c r="DH113"/>
  <c r="DI113" s="1"/>
  <c r="DG113"/>
  <c r="DR112"/>
  <c r="DS112" s="1"/>
  <c r="DP112"/>
  <c r="DQ112" s="1"/>
  <c r="DN112"/>
  <c r="DO112" s="1"/>
  <c r="DL112"/>
  <c r="DM112" s="1"/>
  <c r="DJ112"/>
  <c r="DK112" s="1"/>
  <c r="DH112"/>
  <c r="DI112" s="1"/>
  <c r="DG112"/>
  <c r="DR111"/>
  <c r="DS111" s="1"/>
  <c r="DP111"/>
  <c r="DQ111" s="1"/>
  <c r="DO111"/>
  <c r="DN111"/>
  <c r="DL111"/>
  <c r="DM111" s="1"/>
  <c r="DJ111"/>
  <c r="DK111" s="1"/>
  <c r="DH111"/>
  <c r="DI111" s="1"/>
  <c r="DG111"/>
  <c r="DR110"/>
  <c r="DS110" s="1"/>
  <c r="DP110"/>
  <c r="DQ110" s="1"/>
  <c r="DN110"/>
  <c r="DO110" s="1"/>
  <c r="DL110"/>
  <c r="DM110" s="1"/>
  <c r="DJ110"/>
  <c r="DK110" s="1"/>
  <c r="DH110"/>
  <c r="DI110" s="1"/>
  <c r="DG110"/>
  <c r="DS109"/>
  <c r="DR109"/>
  <c r="DP109"/>
  <c r="DQ109" s="1"/>
  <c r="DN109"/>
  <c r="DO109" s="1"/>
  <c r="DL109"/>
  <c r="DM109" s="1"/>
  <c r="DK109"/>
  <c r="DJ109"/>
  <c r="DH109"/>
  <c r="DI109" s="1"/>
  <c r="DG109"/>
  <c r="DR108"/>
  <c r="DS108" s="1"/>
  <c r="DP108"/>
  <c r="DQ108" s="1"/>
  <c r="DN108"/>
  <c r="DO108" s="1"/>
  <c r="DL108"/>
  <c r="DM108" s="1"/>
  <c r="DJ108"/>
  <c r="DK108" s="1"/>
  <c r="DH108"/>
  <c r="DI108" s="1"/>
  <c r="DG108"/>
  <c r="DR107"/>
  <c r="DS107" s="1"/>
  <c r="DP107"/>
  <c r="DQ107" s="1"/>
  <c r="DO107"/>
  <c r="DN107"/>
  <c r="DL107"/>
  <c r="DM107" s="1"/>
  <c r="DJ107"/>
  <c r="DK107" s="1"/>
  <c r="DH107"/>
  <c r="DI107" s="1"/>
  <c r="DG107"/>
  <c r="DR106"/>
  <c r="DS106" s="1"/>
  <c r="DP106"/>
  <c r="DQ106" s="1"/>
  <c r="DN106"/>
  <c r="DO106" s="1"/>
  <c r="DL106"/>
  <c r="DM106" s="1"/>
  <c r="DJ106"/>
  <c r="DK106" s="1"/>
  <c r="DH106"/>
  <c r="DI106" s="1"/>
  <c r="DG106"/>
  <c r="DS105"/>
  <c r="DR105"/>
  <c r="DP105"/>
  <c r="DQ105" s="1"/>
  <c r="DN105"/>
  <c r="DO105" s="1"/>
  <c r="DL105"/>
  <c r="DM105" s="1"/>
  <c r="DK105"/>
  <c r="DJ105"/>
  <c r="DH105"/>
  <c r="DI105" s="1"/>
  <c r="DG105"/>
  <c r="DR104"/>
  <c r="DS104" s="1"/>
  <c r="DP104"/>
  <c r="DQ104" s="1"/>
  <c r="DN104"/>
  <c r="DO104" s="1"/>
  <c r="DL104"/>
  <c r="DM104" s="1"/>
  <c r="DJ104"/>
  <c r="DK104" s="1"/>
  <c r="DH104"/>
  <c r="DI104" s="1"/>
  <c r="DG104"/>
  <c r="DR103"/>
  <c r="DS103" s="1"/>
  <c r="DP103"/>
  <c r="DQ103" s="1"/>
  <c r="DO103"/>
  <c r="DN103"/>
  <c r="DL103"/>
  <c r="DM103" s="1"/>
  <c r="DJ103"/>
  <c r="DK103" s="1"/>
  <c r="DH103"/>
  <c r="DI103" s="1"/>
  <c r="DG103"/>
  <c r="DR102"/>
  <c r="DS102" s="1"/>
  <c r="DP102"/>
  <c r="DQ102" s="1"/>
  <c r="DN102"/>
  <c r="DO102" s="1"/>
  <c r="DL102"/>
  <c r="DM102" s="1"/>
  <c r="DJ102"/>
  <c r="DK102" s="1"/>
  <c r="DH102"/>
  <c r="DI102" s="1"/>
  <c r="DG102"/>
  <c r="DS101"/>
  <c r="DR101"/>
  <c r="DP101"/>
  <c r="DQ101" s="1"/>
  <c r="DN101"/>
  <c r="DO101" s="1"/>
  <c r="DL101"/>
  <c r="DM101" s="1"/>
  <c r="DK101"/>
  <c r="DJ101"/>
  <c r="DH101"/>
  <c r="DI101" s="1"/>
  <c r="DG101"/>
  <c r="DR100"/>
  <c r="DS100" s="1"/>
  <c r="DP100"/>
  <c r="DQ100" s="1"/>
  <c r="DN100"/>
  <c r="DO100" s="1"/>
  <c r="DL100"/>
  <c r="DM100" s="1"/>
  <c r="DJ100"/>
  <c r="DK100" s="1"/>
  <c r="DH100"/>
  <c r="DI100" s="1"/>
  <c r="DG100"/>
  <c r="DR99"/>
  <c r="DS99" s="1"/>
  <c r="DP99"/>
  <c r="DQ99" s="1"/>
  <c r="DO99"/>
  <c r="DN99"/>
  <c r="DL99"/>
  <c r="DM99" s="1"/>
  <c r="DJ99"/>
  <c r="DK99" s="1"/>
  <c r="DH99"/>
  <c r="DI99" s="1"/>
  <c r="DG99"/>
  <c r="DR98"/>
  <c r="DS98" s="1"/>
  <c r="DP98"/>
  <c r="DQ98" s="1"/>
  <c r="DN98"/>
  <c r="DO98" s="1"/>
  <c r="DL98"/>
  <c r="DM98" s="1"/>
  <c r="DJ98"/>
  <c r="DK98" s="1"/>
  <c r="DH98"/>
  <c r="DI98" s="1"/>
  <c r="DG98"/>
  <c r="DS97"/>
  <c r="DR97"/>
  <c r="DP97"/>
  <c r="DQ97" s="1"/>
  <c r="DN97"/>
  <c r="DO97" s="1"/>
  <c r="DL97"/>
  <c r="DM97" s="1"/>
  <c r="DK97"/>
  <c r="DJ97"/>
  <c r="DH97"/>
  <c r="DI97" s="1"/>
  <c r="DG97"/>
  <c r="DR96"/>
  <c r="DS96" s="1"/>
  <c r="DP96"/>
  <c r="DQ96" s="1"/>
  <c r="DN96"/>
  <c r="DO96" s="1"/>
  <c r="DL96"/>
  <c r="DM96" s="1"/>
  <c r="DJ96"/>
  <c r="DK96" s="1"/>
  <c r="DH96"/>
  <c r="DI96" s="1"/>
  <c r="DG96"/>
  <c r="DR95"/>
  <c r="DS95" s="1"/>
  <c r="DP95"/>
  <c r="DQ95" s="1"/>
  <c r="DO95"/>
  <c r="DN95"/>
  <c r="DL95"/>
  <c r="DM95" s="1"/>
  <c r="DJ95"/>
  <c r="DK95" s="1"/>
  <c r="DH95"/>
  <c r="DI95" s="1"/>
  <c r="DG95"/>
  <c r="DR94"/>
  <c r="DS94" s="1"/>
  <c r="DP94"/>
  <c r="DQ94" s="1"/>
  <c r="DN94"/>
  <c r="DO94" s="1"/>
  <c r="DL94"/>
  <c r="DM94" s="1"/>
  <c r="DJ94"/>
  <c r="DK94" s="1"/>
  <c r="DH94"/>
  <c r="DI94" s="1"/>
  <c r="DG94"/>
  <c r="DS93"/>
  <c r="DR93"/>
  <c r="DP93"/>
  <c r="DQ93" s="1"/>
  <c r="DN93"/>
  <c r="DO93" s="1"/>
  <c r="DL93"/>
  <c r="DM93" s="1"/>
  <c r="DK93"/>
  <c r="DJ93"/>
  <c r="DH93"/>
  <c r="DI93" s="1"/>
  <c r="DG93"/>
  <c r="DR92"/>
  <c r="DS92" s="1"/>
  <c r="DP92"/>
  <c r="DQ92" s="1"/>
  <c r="DN92"/>
  <c r="DO92" s="1"/>
  <c r="DL92"/>
  <c r="DM92" s="1"/>
  <c r="DJ92"/>
  <c r="DK92" s="1"/>
  <c r="DH92"/>
  <c r="DI92" s="1"/>
  <c r="DG92"/>
  <c r="DR91"/>
  <c r="DS91" s="1"/>
  <c r="DP91"/>
  <c r="DQ91" s="1"/>
  <c r="DO91"/>
  <c r="DN91"/>
  <c r="DL91"/>
  <c r="DM91" s="1"/>
  <c r="DJ91"/>
  <c r="DK91" s="1"/>
  <c r="DH91"/>
  <c r="DI91" s="1"/>
  <c r="DG91"/>
  <c r="DR90"/>
  <c r="DS90" s="1"/>
  <c r="DP90"/>
  <c r="DQ90" s="1"/>
  <c r="DN90"/>
  <c r="DO90" s="1"/>
  <c r="DL90"/>
  <c r="DM90" s="1"/>
  <c r="DJ90"/>
  <c r="DK90" s="1"/>
  <c r="DH90"/>
  <c r="DI90" s="1"/>
  <c r="DG90"/>
  <c r="DS89"/>
  <c r="DR89"/>
  <c r="DP89"/>
  <c r="DQ89" s="1"/>
  <c r="DN89"/>
  <c r="DO89" s="1"/>
  <c r="DL89"/>
  <c r="DM89" s="1"/>
  <c r="DK89"/>
  <c r="DJ89"/>
  <c r="DH89"/>
  <c r="DI89" s="1"/>
  <c r="DG89"/>
  <c r="DR88"/>
  <c r="DS88" s="1"/>
  <c r="DP88"/>
  <c r="DQ88" s="1"/>
  <c r="DN88"/>
  <c r="DO88" s="1"/>
  <c r="DL88"/>
  <c r="DM88" s="1"/>
  <c r="DJ88"/>
  <c r="DK88" s="1"/>
  <c r="DH88"/>
  <c r="DI88" s="1"/>
  <c r="DG88"/>
  <c r="DR87"/>
  <c r="DS87" s="1"/>
  <c r="DP87"/>
  <c r="DQ87" s="1"/>
  <c r="DO87"/>
  <c r="DN87"/>
  <c r="DL87"/>
  <c r="DM87" s="1"/>
  <c r="DJ87"/>
  <c r="DK87" s="1"/>
  <c r="DH87"/>
  <c r="DI87" s="1"/>
  <c r="DG87"/>
  <c r="DR86"/>
  <c r="DS86" s="1"/>
  <c r="DP86"/>
  <c r="DQ86" s="1"/>
  <c r="DN86"/>
  <c r="DO86" s="1"/>
  <c r="DL86"/>
  <c r="DM86" s="1"/>
  <c r="DJ86"/>
  <c r="DK86" s="1"/>
  <c r="DH86"/>
  <c r="DI86" s="1"/>
  <c r="DG86"/>
  <c r="DS85"/>
  <c r="DR85"/>
  <c r="DP85"/>
  <c r="DQ85" s="1"/>
  <c r="DN85"/>
  <c r="DO85" s="1"/>
  <c r="DL85"/>
  <c r="DM85" s="1"/>
  <c r="DK85"/>
  <c r="DJ85"/>
  <c r="DH85"/>
  <c r="DI85" s="1"/>
  <c r="DG85"/>
  <c r="DR84"/>
  <c r="DS84" s="1"/>
  <c r="DP84"/>
  <c r="DQ84" s="1"/>
  <c r="DN84"/>
  <c r="DO84" s="1"/>
  <c r="DL84"/>
  <c r="DM84" s="1"/>
  <c r="DJ84"/>
  <c r="DK84" s="1"/>
  <c r="DH84"/>
  <c r="DI84" s="1"/>
  <c r="DG84"/>
  <c r="DR83"/>
  <c r="DS83" s="1"/>
  <c r="DP83"/>
  <c r="DQ83" s="1"/>
  <c r="DO83"/>
  <c r="DN83"/>
  <c r="DL83"/>
  <c r="DM83" s="1"/>
  <c r="DJ83"/>
  <c r="DK83" s="1"/>
  <c r="DH83"/>
  <c r="DI83" s="1"/>
  <c r="DG83"/>
  <c r="DR82"/>
  <c r="DS82" s="1"/>
  <c r="DP82"/>
  <c r="DQ82" s="1"/>
  <c r="DN82"/>
  <c r="DO82" s="1"/>
  <c r="DL82"/>
  <c r="DM82" s="1"/>
  <c r="DJ82"/>
  <c r="DK82" s="1"/>
  <c r="DH82"/>
  <c r="DI82" s="1"/>
  <c r="DG82"/>
  <c r="DS81"/>
  <c r="DR81"/>
  <c r="DP81"/>
  <c r="DQ81" s="1"/>
  <c r="DN81"/>
  <c r="DO81" s="1"/>
  <c r="DL81"/>
  <c r="DM81" s="1"/>
  <c r="DK81"/>
  <c r="DJ81"/>
  <c r="DH81"/>
  <c r="DI81" s="1"/>
  <c r="DG81"/>
  <c r="DR80"/>
  <c r="DS80" s="1"/>
  <c r="DP80"/>
  <c r="DQ80" s="1"/>
  <c r="DN80"/>
  <c r="DO80" s="1"/>
  <c r="DL80"/>
  <c r="DM80" s="1"/>
  <c r="DJ80"/>
  <c r="DK80" s="1"/>
  <c r="DH80"/>
  <c r="DI80" s="1"/>
  <c r="DG80"/>
  <c r="DR79"/>
  <c r="DS79" s="1"/>
  <c r="DP79"/>
  <c r="DQ79" s="1"/>
  <c r="DO79"/>
  <c r="DN79"/>
  <c r="DL79"/>
  <c r="DM79" s="1"/>
  <c r="DJ79"/>
  <c r="DK79" s="1"/>
  <c r="DH79"/>
  <c r="DI79" s="1"/>
  <c r="DG79"/>
  <c r="DR78"/>
  <c r="DS78" s="1"/>
  <c r="DP78"/>
  <c r="DQ78" s="1"/>
  <c r="DN78"/>
  <c r="DO78" s="1"/>
  <c r="DL78"/>
  <c r="DM78" s="1"/>
  <c r="DJ78"/>
  <c r="DK78" s="1"/>
  <c r="DH78"/>
  <c r="DI78" s="1"/>
  <c r="DG78"/>
  <c r="DS77"/>
  <c r="DR77"/>
  <c r="DP77"/>
  <c r="DQ77" s="1"/>
  <c r="DN77"/>
  <c r="DO77" s="1"/>
  <c r="DL77"/>
  <c r="DM77" s="1"/>
  <c r="DK77"/>
  <c r="DJ77"/>
  <c r="DH77"/>
  <c r="DI77" s="1"/>
  <c r="DG77"/>
  <c r="DR76"/>
  <c r="DS76" s="1"/>
  <c r="DP76"/>
  <c r="DQ76" s="1"/>
  <c r="DN76"/>
  <c r="DO76" s="1"/>
  <c r="DL76"/>
  <c r="DM76" s="1"/>
  <c r="DJ76"/>
  <c r="DK76" s="1"/>
  <c r="DH76"/>
  <c r="DI76" s="1"/>
  <c r="DG76"/>
  <c r="DR75"/>
  <c r="DS75" s="1"/>
  <c r="DP75"/>
  <c r="DQ75" s="1"/>
  <c r="DO75"/>
  <c r="DN75"/>
  <c r="DL75"/>
  <c r="DM75" s="1"/>
  <c r="DJ75"/>
  <c r="DK75" s="1"/>
  <c r="DH75"/>
  <c r="DI75" s="1"/>
  <c r="DG75"/>
  <c r="DR74"/>
  <c r="DS74" s="1"/>
  <c r="DP74"/>
  <c r="DQ74" s="1"/>
  <c r="DN74"/>
  <c r="DO74" s="1"/>
  <c r="DL74"/>
  <c r="DM74" s="1"/>
  <c r="DJ74"/>
  <c r="DK74" s="1"/>
  <c r="DH74"/>
  <c r="DI74" s="1"/>
  <c r="DG74"/>
  <c r="DS73"/>
  <c r="DR73"/>
  <c r="DP73"/>
  <c r="DQ73" s="1"/>
  <c r="DN73"/>
  <c r="DO73" s="1"/>
  <c r="DL73"/>
  <c r="DM73" s="1"/>
  <c r="DK73"/>
  <c r="DJ73"/>
  <c r="DH73"/>
  <c r="DI73" s="1"/>
  <c r="DG73"/>
  <c r="DR72"/>
  <c r="DS72" s="1"/>
  <c r="DP72"/>
  <c r="DQ72" s="1"/>
  <c r="DN72"/>
  <c r="DO72" s="1"/>
  <c r="DL72"/>
  <c r="DM72" s="1"/>
  <c r="DJ72"/>
  <c r="DK72" s="1"/>
  <c r="DH72"/>
  <c r="DI72" s="1"/>
  <c r="DG72"/>
  <c r="DR71"/>
  <c r="DS71" s="1"/>
  <c r="DP71"/>
  <c r="DQ71" s="1"/>
  <c r="DO71"/>
  <c r="DN71"/>
  <c r="DL71"/>
  <c r="DM71" s="1"/>
  <c r="DJ71"/>
  <c r="DK71" s="1"/>
  <c r="DH71"/>
  <c r="DI71" s="1"/>
  <c r="DG71"/>
  <c r="DR70"/>
  <c r="DS70" s="1"/>
  <c r="DP70"/>
  <c r="DQ70" s="1"/>
  <c r="DN70"/>
  <c r="DO70" s="1"/>
  <c r="DL70"/>
  <c r="DM70" s="1"/>
  <c r="DJ70"/>
  <c r="DK70" s="1"/>
  <c r="DH70"/>
  <c r="DI70" s="1"/>
  <c r="DG70"/>
  <c r="DS69"/>
  <c r="DR69"/>
  <c r="DP69"/>
  <c r="DQ69" s="1"/>
  <c r="DN69"/>
  <c r="DO69" s="1"/>
  <c r="DL69"/>
  <c r="DM69" s="1"/>
  <c r="DK69"/>
  <c r="DJ69"/>
  <c r="DH69"/>
  <c r="DI69" s="1"/>
  <c r="DG69"/>
  <c r="DR68"/>
  <c r="DS68" s="1"/>
  <c r="DP68"/>
  <c r="DQ68" s="1"/>
  <c r="DN68"/>
  <c r="DO68" s="1"/>
  <c r="DL68"/>
  <c r="DM68" s="1"/>
  <c r="DJ68"/>
  <c r="DK68" s="1"/>
  <c r="DH68"/>
  <c r="DI68" s="1"/>
  <c r="DG68"/>
  <c r="DR67"/>
  <c r="DS67" s="1"/>
  <c r="DP67"/>
  <c r="DQ67" s="1"/>
  <c r="DO67"/>
  <c r="DN67"/>
  <c r="DL67"/>
  <c r="DM67" s="1"/>
  <c r="DJ67"/>
  <c r="DK67" s="1"/>
  <c r="DH67"/>
  <c r="DI67" s="1"/>
  <c r="DG67"/>
  <c r="DR66"/>
  <c r="DS66" s="1"/>
  <c r="DP66"/>
  <c r="DQ66" s="1"/>
  <c r="DN66"/>
  <c r="DO66" s="1"/>
  <c r="DL66"/>
  <c r="DM66" s="1"/>
  <c r="DJ66"/>
  <c r="DK66" s="1"/>
  <c r="DH66"/>
  <c r="DI66" s="1"/>
  <c r="DG66"/>
  <c r="DS65"/>
  <c r="DR65"/>
  <c r="DP65"/>
  <c r="DQ65" s="1"/>
  <c r="DN65"/>
  <c r="DO65" s="1"/>
  <c r="DL65"/>
  <c r="DM65" s="1"/>
  <c r="DK65"/>
  <c r="DJ65"/>
  <c r="DH65"/>
  <c r="DI65" s="1"/>
  <c r="DG65"/>
  <c r="DR64"/>
  <c r="DS64" s="1"/>
  <c r="DP64"/>
  <c r="DQ64" s="1"/>
  <c r="DN64"/>
  <c r="DO64" s="1"/>
  <c r="DL64"/>
  <c r="DM64" s="1"/>
  <c r="DJ64"/>
  <c r="DK64" s="1"/>
  <c r="DH64"/>
  <c r="DI64" s="1"/>
  <c r="DG64"/>
  <c r="DR63"/>
  <c r="DS63" s="1"/>
  <c r="DP63"/>
  <c r="DQ63" s="1"/>
  <c r="DO63"/>
  <c r="DN63"/>
  <c r="DL63"/>
  <c r="DM63" s="1"/>
  <c r="DJ63"/>
  <c r="DK63" s="1"/>
  <c r="DH63"/>
  <c r="DI63" s="1"/>
  <c r="DG63"/>
  <c r="DR62"/>
  <c r="DS62" s="1"/>
  <c r="DP62"/>
  <c r="DQ62" s="1"/>
  <c r="DN62"/>
  <c r="DO62" s="1"/>
  <c r="DL62"/>
  <c r="DM62" s="1"/>
  <c r="DJ62"/>
  <c r="DK62" s="1"/>
  <c r="DH62"/>
  <c r="DI62" s="1"/>
  <c r="DG62"/>
  <c r="DS61"/>
  <c r="DR61"/>
  <c r="DP61"/>
  <c r="DQ61" s="1"/>
  <c r="DN61"/>
  <c r="DO61" s="1"/>
  <c r="DL61"/>
  <c r="DM61" s="1"/>
  <c r="DK61"/>
  <c r="DJ61"/>
  <c r="DH61"/>
  <c r="DI61" s="1"/>
  <c r="DG61"/>
  <c r="DR60"/>
  <c r="DS60" s="1"/>
  <c r="DP60"/>
  <c r="DQ60" s="1"/>
  <c r="DN60"/>
  <c r="DO60" s="1"/>
  <c r="DL60"/>
  <c r="DM60" s="1"/>
  <c r="DJ60"/>
  <c r="DK60" s="1"/>
  <c r="DH60"/>
  <c r="DI60" s="1"/>
  <c r="DG60"/>
  <c r="DR59"/>
  <c r="DS59" s="1"/>
  <c r="DP59"/>
  <c r="DQ59" s="1"/>
  <c r="DO59"/>
  <c r="DN59"/>
  <c r="DL59"/>
  <c r="DM59" s="1"/>
  <c r="DJ59"/>
  <c r="DK59" s="1"/>
  <c r="DH59"/>
  <c r="DI59" s="1"/>
  <c r="DG59"/>
  <c r="DR58"/>
  <c r="DS58" s="1"/>
  <c r="DP58"/>
  <c r="DQ58" s="1"/>
  <c r="DN58"/>
  <c r="DO58" s="1"/>
  <c r="DL58"/>
  <c r="DM58" s="1"/>
  <c r="DJ58"/>
  <c r="DK58" s="1"/>
  <c r="DH58"/>
  <c r="DI58" s="1"/>
  <c r="DG58"/>
  <c r="DS57"/>
  <c r="DR57"/>
  <c r="DP57"/>
  <c r="DQ57" s="1"/>
  <c r="DN57"/>
  <c r="DO57" s="1"/>
  <c r="DL57"/>
  <c r="DM57" s="1"/>
  <c r="DK57"/>
  <c r="DJ57"/>
  <c r="DH57"/>
  <c r="DI57" s="1"/>
  <c r="DG57"/>
  <c r="DR56"/>
  <c r="DS56" s="1"/>
  <c r="DP56"/>
  <c r="DQ56" s="1"/>
  <c r="DN56"/>
  <c r="DO56" s="1"/>
  <c r="DL56"/>
  <c r="DM56" s="1"/>
  <c r="DJ56"/>
  <c r="DK56" s="1"/>
  <c r="DH56"/>
  <c r="DI56" s="1"/>
  <c r="DG56"/>
  <c r="DR55"/>
  <c r="DS55" s="1"/>
  <c r="DP55"/>
  <c r="DQ55" s="1"/>
  <c r="DO55"/>
  <c r="DN55"/>
  <c r="DL55"/>
  <c r="DM55" s="1"/>
  <c r="DJ55"/>
  <c r="DK55" s="1"/>
  <c r="DH55"/>
  <c r="DI55" s="1"/>
  <c r="DG55"/>
  <c r="DR54"/>
  <c r="DS54" s="1"/>
  <c r="DP54"/>
  <c r="DQ54" s="1"/>
  <c r="DN54"/>
  <c r="DO54" s="1"/>
  <c r="DL54"/>
  <c r="DM54" s="1"/>
  <c r="DJ54"/>
  <c r="DK54" s="1"/>
  <c r="DH54"/>
  <c r="DI54" s="1"/>
  <c r="DG54"/>
  <c r="DS53"/>
  <c r="DR53"/>
  <c r="DP53"/>
  <c r="DQ53" s="1"/>
  <c r="DN53"/>
  <c r="DO53" s="1"/>
  <c r="DL53"/>
  <c r="DM53" s="1"/>
  <c r="DK53"/>
  <c r="DJ53"/>
  <c r="DH53"/>
  <c r="DI53" s="1"/>
  <c r="DG53"/>
  <c r="DR52"/>
  <c r="DS52" s="1"/>
  <c r="DP52"/>
  <c r="DQ52" s="1"/>
  <c r="DN52"/>
  <c r="DO52" s="1"/>
  <c r="DL52"/>
  <c r="DM52" s="1"/>
  <c r="DJ52"/>
  <c r="DK52" s="1"/>
  <c r="DH52"/>
  <c r="DI52" s="1"/>
  <c r="DG52"/>
  <c r="DR51"/>
  <c r="DS51" s="1"/>
  <c r="DP51"/>
  <c r="DQ51" s="1"/>
  <c r="DO51"/>
  <c r="DN51"/>
  <c r="DL51"/>
  <c r="DM51" s="1"/>
  <c r="DJ51"/>
  <c r="DK51" s="1"/>
  <c r="DH51"/>
  <c r="DI51" s="1"/>
  <c r="DG51"/>
  <c r="DR50"/>
  <c r="DS50" s="1"/>
  <c r="DP50"/>
  <c r="DQ50" s="1"/>
  <c r="DN50"/>
  <c r="DO50" s="1"/>
  <c r="DL50"/>
  <c r="DM50" s="1"/>
  <c r="DJ50"/>
  <c r="DK50" s="1"/>
  <c r="DH50"/>
  <c r="DI50" s="1"/>
  <c r="DG50"/>
  <c r="DR49"/>
  <c r="DS49" s="1"/>
  <c r="DP49"/>
  <c r="DQ49" s="1"/>
  <c r="DN49"/>
  <c r="DO49" s="1"/>
  <c r="DL49"/>
  <c r="DM49" s="1"/>
  <c r="DJ49"/>
  <c r="DK49" s="1"/>
  <c r="DH49"/>
  <c r="DI49" s="1"/>
  <c r="DG49"/>
  <c r="DR48"/>
  <c r="DS48" s="1"/>
  <c r="DP48"/>
  <c r="DQ48" s="1"/>
  <c r="DN48"/>
  <c r="DO48" s="1"/>
  <c r="DL48"/>
  <c r="DM48" s="1"/>
  <c r="DJ48"/>
  <c r="DK48" s="1"/>
  <c r="DH48"/>
  <c r="DI48" s="1"/>
  <c r="DG48"/>
  <c r="DR47"/>
  <c r="DS47" s="1"/>
  <c r="DQ47"/>
  <c r="DP47"/>
  <c r="DN47"/>
  <c r="DO47" s="1"/>
  <c r="DL47"/>
  <c r="DM47" s="1"/>
  <c r="DJ47"/>
  <c r="DK47" s="1"/>
  <c r="DH47"/>
  <c r="DI47" s="1"/>
  <c r="DG47"/>
  <c r="DR46"/>
  <c r="DS46" s="1"/>
  <c r="DP46"/>
  <c r="DQ46" s="1"/>
  <c r="DN46"/>
  <c r="DO46" s="1"/>
  <c r="DL46"/>
  <c r="DM46" s="1"/>
  <c r="DJ46"/>
  <c r="DK46" s="1"/>
  <c r="DH46"/>
  <c r="DI46" s="1"/>
  <c r="DG46"/>
  <c r="DR45"/>
  <c r="DS45" s="1"/>
  <c r="DP45"/>
  <c r="DQ45" s="1"/>
  <c r="DN45"/>
  <c r="DO45" s="1"/>
  <c r="DL45"/>
  <c r="DM45" s="1"/>
  <c r="DJ45"/>
  <c r="DK45" s="1"/>
  <c r="DH45"/>
  <c r="DI45" s="1"/>
  <c r="DG45"/>
  <c r="DR44"/>
  <c r="DS44" s="1"/>
  <c r="DP44"/>
  <c r="DQ44" s="1"/>
  <c r="DN44"/>
  <c r="DO44" s="1"/>
  <c r="DL44"/>
  <c r="DM44" s="1"/>
  <c r="DJ44"/>
  <c r="DK44" s="1"/>
  <c r="DH44"/>
  <c r="DI44" s="1"/>
  <c r="DG44"/>
  <c r="DR43"/>
  <c r="DS43" s="1"/>
  <c r="DP43"/>
  <c r="DQ43" s="1"/>
  <c r="DN43"/>
  <c r="DO43" s="1"/>
  <c r="DL43"/>
  <c r="DM43" s="1"/>
  <c r="DJ43"/>
  <c r="DK43" s="1"/>
  <c r="DI43"/>
  <c r="DH43"/>
  <c r="DG43"/>
  <c r="DR42"/>
  <c r="DS42" s="1"/>
  <c r="DP42"/>
  <c r="DQ42" s="1"/>
  <c r="DN42"/>
  <c r="DO42" s="1"/>
  <c r="DL42"/>
  <c r="DM42" s="1"/>
  <c r="DJ42"/>
  <c r="DK42" s="1"/>
  <c r="DH42"/>
  <c r="DI42" s="1"/>
  <c r="DG42"/>
  <c r="DR41"/>
  <c r="DS41" s="1"/>
  <c r="DP41"/>
  <c r="DQ41" s="1"/>
  <c r="DN41"/>
  <c r="DO41" s="1"/>
  <c r="DL41"/>
  <c r="DM41" s="1"/>
  <c r="DJ41"/>
  <c r="DK41" s="1"/>
  <c r="DH41"/>
  <c r="DI41" s="1"/>
  <c r="DG41"/>
  <c r="DR40"/>
  <c r="DS40" s="1"/>
  <c r="DP40"/>
  <c r="DQ40" s="1"/>
  <c r="DN40"/>
  <c r="DO40" s="1"/>
  <c r="DL40"/>
  <c r="DM40" s="1"/>
  <c r="DJ40"/>
  <c r="DK40" s="1"/>
  <c r="DH40"/>
  <c r="DI40" s="1"/>
  <c r="DG40"/>
  <c r="DR39"/>
  <c r="DS39" s="1"/>
  <c r="DP39"/>
  <c r="DQ39" s="1"/>
  <c r="DN39"/>
  <c r="DO39" s="1"/>
  <c r="DL39"/>
  <c r="DM39" s="1"/>
  <c r="DJ39"/>
  <c r="DK39" s="1"/>
  <c r="DH39"/>
  <c r="DI39" s="1"/>
  <c r="DG39"/>
  <c r="DR38"/>
  <c r="DS38" s="1"/>
  <c r="DP38"/>
  <c r="DQ38" s="1"/>
  <c r="DN38"/>
  <c r="DO38" s="1"/>
  <c r="DL38"/>
  <c r="DM38" s="1"/>
  <c r="DJ38"/>
  <c r="DK38" s="1"/>
  <c r="DH38"/>
  <c r="DI38" s="1"/>
  <c r="DG38"/>
  <c r="DR37"/>
  <c r="DS37" s="1"/>
  <c r="DP37"/>
  <c r="DQ37" s="1"/>
  <c r="DN37"/>
  <c r="DO37" s="1"/>
  <c r="DL37"/>
  <c r="DM37" s="1"/>
  <c r="DJ37"/>
  <c r="DK37" s="1"/>
  <c r="DH37"/>
  <c r="DI37" s="1"/>
  <c r="DG37"/>
  <c r="DR36"/>
  <c r="DS36" s="1"/>
  <c r="DP36"/>
  <c r="DQ36" s="1"/>
  <c r="DN36"/>
  <c r="DO36" s="1"/>
  <c r="DL36"/>
  <c r="DM36" s="1"/>
  <c r="DJ36"/>
  <c r="DK36" s="1"/>
  <c r="DH36"/>
  <c r="DI36" s="1"/>
  <c r="DG36"/>
  <c r="DR35"/>
  <c r="DS35" s="1"/>
  <c r="DP35"/>
  <c r="DQ35" s="1"/>
  <c r="DN35"/>
  <c r="DO35" s="1"/>
  <c r="DL35"/>
  <c r="DM35" s="1"/>
  <c r="DJ35"/>
  <c r="DK35" s="1"/>
  <c r="DH35"/>
  <c r="DI35" s="1"/>
  <c r="DG35"/>
  <c r="DR34"/>
  <c r="DS34" s="1"/>
  <c r="DP34"/>
  <c r="DQ34" s="1"/>
  <c r="DN34"/>
  <c r="DO34" s="1"/>
  <c r="DL34"/>
  <c r="DM34" s="1"/>
  <c r="DJ34"/>
  <c r="DK34" s="1"/>
  <c r="DH34"/>
  <c r="DI34" s="1"/>
  <c r="DG34"/>
  <c r="DR33"/>
  <c r="DS33" s="1"/>
  <c r="DP33"/>
  <c r="DQ33" s="1"/>
  <c r="DN33"/>
  <c r="DO33" s="1"/>
  <c r="DL33"/>
  <c r="DM33" s="1"/>
  <c r="DJ33"/>
  <c r="DK33" s="1"/>
  <c r="DH33"/>
  <c r="DI33" s="1"/>
  <c r="DG33"/>
  <c r="DR32"/>
  <c r="DS32" s="1"/>
  <c r="DP32"/>
  <c r="DQ32" s="1"/>
  <c r="DN32"/>
  <c r="DO32" s="1"/>
  <c r="DL32"/>
  <c r="DM32" s="1"/>
  <c r="DJ32"/>
  <c r="DK32" s="1"/>
  <c r="DH32"/>
  <c r="DI32" s="1"/>
  <c r="DG32"/>
  <c r="DR31"/>
  <c r="DS31" s="1"/>
  <c r="DP31"/>
  <c r="DQ31" s="1"/>
  <c r="DN31"/>
  <c r="DO31" s="1"/>
  <c r="DL31"/>
  <c r="DM31" s="1"/>
  <c r="DJ31"/>
  <c r="DK31" s="1"/>
  <c r="DH31"/>
  <c r="DI31" s="1"/>
  <c r="DG31"/>
  <c r="DR30"/>
  <c r="DS30" s="1"/>
  <c r="DP30"/>
  <c r="DQ30" s="1"/>
  <c r="DN30"/>
  <c r="DO30" s="1"/>
  <c r="DL30"/>
  <c r="DM30" s="1"/>
  <c r="DJ30"/>
  <c r="DK30" s="1"/>
  <c r="DH30"/>
  <c r="DI30" s="1"/>
  <c r="DG30"/>
  <c r="DR29"/>
  <c r="DS29" s="1"/>
  <c r="DP29"/>
  <c r="DQ29" s="1"/>
  <c r="DN29"/>
  <c r="DO29" s="1"/>
  <c r="DL29"/>
  <c r="DM29" s="1"/>
  <c r="DJ29"/>
  <c r="DK29" s="1"/>
  <c r="DH29"/>
  <c r="DI29" s="1"/>
  <c r="DG29"/>
  <c r="DR28"/>
  <c r="DS28" s="1"/>
  <c r="DP28"/>
  <c r="DQ28" s="1"/>
  <c r="DN28"/>
  <c r="DO28" s="1"/>
  <c r="DL28"/>
  <c r="DM28" s="1"/>
  <c r="DJ28"/>
  <c r="DK28" s="1"/>
  <c r="DH28"/>
  <c r="DI28" s="1"/>
  <c r="DG28"/>
  <c r="DR27"/>
  <c r="DS27" s="1"/>
  <c r="DP27"/>
  <c r="DQ27" s="1"/>
  <c r="DN27"/>
  <c r="DO27" s="1"/>
  <c r="DL27"/>
  <c r="DM27" s="1"/>
  <c r="DJ27"/>
  <c r="DK27" s="1"/>
  <c r="DI27"/>
  <c r="DH27"/>
  <c r="DG27"/>
  <c r="DR26"/>
  <c r="DS26" s="1"/>
  <c r="DP26"/>
  <c r="DQ26" s="1"/>
  <c r="DN26"/>
  <c r="DO26" s="1"/>
  <c r="DL26"/>
  <c r="DM26" s="1"/>
  <c r="DJ26"/>
  <c r="DK26" s="1"/>
  <c r="DH26"/>
  <c r="DI26" s="1"/>
  <c r="DG26"/>
  <c r="DR25"/>
  <c r="DS25" s="1"/>
  <c r="DP25"/>
  <c r="DQ25" s="1"/>
  <c r="DN25"/>
  <c r="DO25" s="1"/>
  <c r="DL25"/>
  <c r="DM25" s="1"/>
  <c r="DJ25"/>
  <c r="DK25" s="1"/>
  <c r="DH25"/>
  <c r="DI25" s="1"/>
  <c r="DG25"/>
  <c r="DR24"/>
  <c r="DS24" s="1"/>
  <c r="DP24"/>
  <c r="DQ24" s="1"/>
  <c r="DN24"/>
  <c r="DO24" s="1"/>
  <c r="DL24"/>
  <c r="DM24" s="1"/>
  <c r="DJ24"/>
  <c r="DK24" s="1"/>
  <c r="DH24"/>
  <c r="DI24" s="1"/>
  <c r="DG24"/>
  <c r="DR23"/>
  <c r="DS23" s="1"/>
  <c r="DP23"/>
  <c r="DQ23" s="1"/>
  <c r="DN23"/>
  <c r="DO23" s="1"/>
  <c r="DL23"/>
  <c r="DM23" s="1"/>
  <c r="DJ23"/>
  <c r="DK23" s="1"/>
  <c r="DH23"/>
  <c r="DI23" s="1"/>
  <c r="DG23"/>
  <c r="DR22"/>
  <c r="DS22" s="1"/>
  <c r="DP22"/>
  <c r="DQ22" s="1"/>
  <c r="DN22"/>
  <c r="DO22" s="1"/>
  <c r="DL22"/>
  <c r="DM22" s="1"/>
  <c r="DJ22"/>
  <c r="DK22" s="1"/>
  <c r="DH22"/>
  <c r="DI22" s="1"/>
  <c r="DG22"/>
  <c r="DR21"/>
  <c r="DS21" s="1"/>
  <c r="DP21"/>
  <c r="DQ21" s="1"/>
  <c r="DN21"/>
  <c r="DO21" s="1"/>
  <c r="DL21"/>
  <c r="DM21" s="1"/>
  <c r="DJ21"/>
  <c r="DK21" s="1"/>
  <c r="DH21"/>
  <c r="DI21" s="1"/>
  <c r="DG21"/>
  <c r="DR20"/>
  <c r="DS20" s="1"/>
  <c r="DP20"/>
  <c r="DQ20" s="1"/>
  <c r="DN20"/>
  <c r="DO20" s="1"/>
  <c r="DL20"/>
  <c r="DM20" s="1"/>
  <c r="DJ20"/>
  <c r="DK20" s="1"/>
  <c r="DH20"/>
  <c r="DI20" s="1"/>
  <c r="DG20"/>
  <c r="DR19"/>
  <c r="DS19" s="1"/>
  <c r="DP19"/>
  <c r="DQ19" s="1"/>
  <c r="DN19"/>
  <c r="DO19" s="1"/>
  <c r="DL19"/>
  <c r="DM19" s="1"/>
  <c r="DJ19"/>
  <c r="DK19" s="1"/>
  <c r="DH19"/>
  <c r="DI19" s="1"/>
  <c r="DG19"/>
  <c r="DR18"/>
  <c r="DS18" s="1"/>
  <c r="DP18"/>
  <c r="DQ18" s="1"/>
  <c r="DN18"/>
  <c r="DO18" s="1"/>
  <c r="DL18"/>
  <c r="DM18" s="1"/>
  <c r="DJ18"/>
  <c r="DK18" s="1"/>
  <c r="DH18"/>
  <c r="DI18" s="1"/>
  <c r="DG18"/>
  <c r="DR17"/>
  <c r="DS17" s="1"/>
  <c r="DP17"/>
  <c r="DQ17" s="1"/>
  <c r="DN17"/>
  <c r="DO17" s="1"/>
  <c r="DL17"/>
  <c r="DM17" s="1"/>
  <c r="DJ17"/>
  <c r="DK17" s="1"/>
  <c r="DH17"/>
  <c r="DI17" s="1"/>
  <c r="DG17"/>
  <c r="DR16"/>
  <c r="DS16" s="1"/>
  <c r="DP16"/>
  <c r="DQ16" s="1"/>
  <c r="DN16"/>
  <c r="DO16" s="1"/>
  <c r="DL16"/>
  <c r="DM16" s="1"/>
  <c r="DJ16"/>
  <c r="DK16" s="1"/>
  <c r="DH16"/>
  <c r="DI16" s="1"/>
  <c r="DG16"/>
  <c r="DR15"/>
  <c r="DS15" s="1"/>
  <c r="DP15"/>
  <c r="DQ15" s="1"/>
  <c r="DN15"/>
  <c r="DO15" s="1"/>
  <c r="DL15"/>
  <c r="DM15" s="1"/>
  <c r="DJ15"/>
  <c r="DK15" s="1"/>
  <c r="DH15"/>
  <c r="DI15" s="1"/>
  <c r="DG15"/>
  <c r="DR14"/>
  <c r="DS14" s="1"/>
  <c r="DP14"/>
  <c r="DQ14" s="1"/>
  <c r="DN14"/>
  <c r="DO14" s="1"/>
  <c r="DL14"/>
  <c r="DM14" s="1"/>
  <c r="DJ14"/>
  <c r="DK14" s="1"/>
  <c r="DH14"/>
  <c r="DI14" s="1"/>
  <c r="DG14"/>
  <c r="DR13"/>
  <c r="DS13" s="1"/>
  <c r="DP13"/>
  <c r="DQ13" s="1"/>
  <c r="DN13"/>
  <c r="DO13" s="1"/>
  <c r="DL13"/>
  <c r="DM13" s="1"/>
  <c r="DJ13"/>
  <c r="DK13" s="1"/>
  <c r="DH13"/>
  <c r="DI13" s="1"/>
  <c r="DG13"/>
  <c r="DR12"/>
  <c r="DS12" s="1"/>
  <c r="DP12"/>
  <c r="DQ12" s="1"/>
  <c r="DN12"/>
  <c r="DO12" s="1"/>
  <c r="DL12"/>
  <c r="DM12" s="1"/>
  <c r="DJ12"/>
  <c r="DK12" s="1"/>
  <c r="DH12"/>
  <c r="DI12" s="1"/>
  <c r="DG12"/>
  <c r="DR11"/>
  <c r="DS11" s="1"/>
  <c r="DP11"/>
  <c r="DQ11" s="1"/>
  <c r="DN11"/>
  <c r="DO11" s="1"/>
  <c r="DL11"/>
  <c r="DM11" s="1"/>
  <c r="DJ11"/>
  <c r="DK11" s="1"/>
  <c r="DH11"/>
  <c r="DI11" s="1"/>
  <c r="DG11"/>
  <c r="DR10"/>
  <c r="DS10" s="1"/>
  <c r="DP10"/>
  <c r="DQ10" s="1"/>
  <c r="DN10"/>
  <c r="DO10" s="1"/>
  <c r="DL10"/>
  <c r="DM10" s="1"/>
  <c r="DJ10"/>
  <c r="DK10" s="1"/>
  <c r="DH10"/>
  <c r="DI10" s="1"/>
  <c r="DG10"/>
  <c r="DR9"/>
  <c r="DS9" s="1"/>
  <c r="DP9"/>
  <c r="DQ9" s="1"/>
  <c r="DN9"/>
  <c r="DO9" s="1"/>
  <c r="DL9"/>
  <c r="DM9" s="1"/>
  <c r="DJ9"/>
  <c r="DK9" s="1"/>
  <c r="DH9"/>
  <c r="DI9" s="1"/>
  <c r="DG9"/>
  <c r="DR8"/>
  <c r="DS8" s="1"/>
  <c r="DP8"/>
  <c r="DQ8" s="1"/>
  <c r="DN8"/>
  <c r="DO8" s="1"/>
  <c r="DL8"/>
  <c r="DM8" s="1"/>
  <c r="DJ8"/>
  <c r="DK8" s="1"/>
  <c r="DH8"/>
  <c r="DI8" s="1"/>
  <c r="DG8"/>
  <c r="DR7"/>
  <c r="DS7" s="1"/>
  <c r="DP7"/>
  <c r="DQ7" s="1"/>
  <c r="DN7"/>
  <c r="DO7" s="1"/>
  <c r="DL7"/>
  <c r="DM7" s="1"/>
  <c r="DJ7"/>
  <c r="DK7" s="1"/>
  <c r="DH7"/>
  <c r="DI7" s="1"/>
  <c r="DG7"/>
  <c r="DR5"/>
  <c r="DP5"/>
  <c r="DN5"/>
  <c r="DL5"/>
  <c r="DJ5"/>
  <c r="DH5"/>
  <c r="CI5"/>
  <c r="CH5"/>
  <c r="CG5"/>
  <c r="CF5"/>
  <c r="CE5"/>
  <c r="CD5"/>
  <c r="CC5"/>
  <c r="CB5"/>
  <c r="CA5"/>
  <c r="BZ5"/>
  <c r="BY5"/>
  <c r="BX5"/>
  <c r="BW5"/>
  <c r="BV5"/>
  <c r="BU5"/>
  <c r="CO4"/>
  <c r="CN4"/>
  <c r="DW3"/>
  <c r="CN3"/>
  <c r="DZ3"/>
  <c r="DZ2"/>
  <c r="DW6"/>
  <c r="DW5"/>
  <c r="DW4"/>
  <c r="DW1"/>
  <c r="I3"/>
  <c r="A3"/>
  <c r="DW2"/>
  <c r="A2"/>
  <c r="DZ1"/>
  <c r="A1"/>
  <c r="CO4" i="10"/>
  <c r="CN4"/>
  <c r="CN3"/>
  <c r="CE3"/>
  <c r="BZ3"/>
  <c r="BU3"/>
  <c r="CI5"/>
  <c r="CH5"/>
  <c r="CG5"/>
  <c r="CF5"/>
  <c r="CE5"/>
  <c r="CD5"/>
  <c r="CC5"/>
  <c r="CB5"/>
  <c r="CA5"/>
  <c r="BZ5"/>
  <c r="BY5"/>
  <c r="BX5"/>
  <c r="BW5"/>
  <c r="BV5"/>
  <c r="BU5"/>
  <c r="O154" i="28" l="1"/>
  <c r="Q126"/>
  <c r="S126" s="1"/>
  <c r="O199"/>
  <c r="K171"/>
  <c r="N103"/>
  <c r="L91"/>
  <c r="J63"/>
  <c r="L200"/>
  <c r="L140"/>
  <c r="M140"/>
  <c r="Q108"/>
  <c r="S108" s="1"/>
  <c r="M76"/>
  <c r="O177"/>
  <c r="N183"/>
  <c r="M151"/>
  <c r="M115"/>
  <c r="K189"/>
  <c r="L129"/>
  <c r="L154"/>
  <c r="M110"/>
  <c r="L110"/>
  <c r="N199"/>
  <c r="EC199" i="17"/>
  <c r="M187" i="28"/>
  <c r="N187"/>
  <c r="L175"/>
  <c r="M175"/>
  <c r="L171"/>
  <c r="N91"/>
  <c r="Q200"/>
  <c r="S200" s="1"/>
  <c r="BR176" i="17"/>
  <c r="CM160"/>
  <c r="BR140"/>
  <c r="Q52" i="28"/>
  <c r="S52" s="1"/>
  <c r="Q36"/>
  <c r="S36" s="1"/>
  <c r="L20"/>
  <c r="M188"/>
  <c r="Q92"/>
  <c r="S92" s="1"/>
  <c r="O126"/>
  <c r="Q171"/>
  <c r="S171" s="1"/>
  <c r="Q123"/>
  <c r="S123" s="1"/>
  <c r="L25"/>
  <c r="L58"/>
  <c r="O196"/>
  <c r="K192"/>
  <c r="O180"/>
  <c r="N152"/>
  <c r="L50"/>
  <c r="Q50"/>
  <c r="S50" s="1"/>
  <c r="Q203"/>
  <c r="S203" s="1"/>
  <c r="M179"/>
  <c r="L188"/>
  <c r="Q164"/>
  <c r="S164" s="1"/>
  <c r="N98"/>
  <c r="N94"/>
  <c r="N90"/>
  <c r="O70"/>
  <c r="O195"/>
  <c r="K88"/>
  <c r="O164"/>
  <c r="O156"/>
  <c r="Q60"/>
  <c r="S60" s="1"/>
  <c r="O127"/>
  <c r="BP204" i="17"/>
  <c r="BQ204" s="1"/>
  <c r="BW204" s="1"/>
  <c r="O92" i="28"/>
  <c r="L72"/>
  <c r="BR205" i="17"/>
  <c r="Q205" i="28"/>
  <c r="S205" s="1"/>
  <c r="M173"/>
  <c r="N97"/>
  <c r="N89"/>
  <c r="N153"/>
  <c r="K141"/>
  <c r="BR194" i="17"/>
  <c r="AV158"/>
  <c r="BR158"/>
  <c r="K50" i="28"/>
  <c r="N207"/>
  <c r="EC207" i="17"/>
  <c r="N203" i="28"/>
  <c r="BR191" i="17"/>
  <c r="DH179"/>
  <c r="Q155" i="28"/>
  <c r="S155" s="1"/>
  <c r="BR155" i="17"/>
  <c r="CM155"/>
  <c r="Q111" i="28"/>
  <c r="S111" s="1"/>
  <c r="EC111" i="17"/>
  <c r="K99" i="28"/>
  <c r="AV99" i="17"/>
  <c r="DH99"/>
  <c r="O43" i="28"/>
  <c r="K43"/>
  <c r="J31"/>
  <c r="K204"/>
  <c r="N204"/>
  <c r="N188"/>
  <c r="EC188" i="17"/>
  <c r="DH164"/>
  <c r="K156" i="28"/>
  <c r="L156"/>
  <c r="M156"/>
  <c r="Q72"/>
  <c r="S72" s="1"/>
  <c r="AV72" i="17"/>
  <c r="EC72"/>
  <c r="Q24" i="28"/>
  <c r="S24" s="1"/>
  <c r="M24"/>
  <c r="O24"/>
  <c r="CM197" i="17"/>
  <c r="L173" i="28"/>
  <c r="K97"/>
  <c r="L97"/>
  <c r="M97"/>
  <c r="CM97" i="17"/>
  <c r="L89" i="28"/>
  <c r="M89"/>
  <c r="K89"/>
  <c r="BR89" i="17"/>
  <c r="Q73" i="28"/>
  <c r="S73" s="1"/>
  <c r="AV73" i="17"/>
  <c r="DH21"/>
  <c r="O204" i="28"/>
  <c r="O110"/>
  <c r="L18"/>
  <c r="Q18"/>
  <c r="S18" s="1"/>
  <c r="K187"/>
  <c r="J27"/>
  <c r="Q176"/>
  <c r="S176" s="1"/>
  <c r="L160"/>
  <c r="K140"/>
  <c r="M80"/>
  <c r="L44"/>
  <c r="N165"/>
  <c r="L117"/>
  <c r="M117"/>
  <c r="M113"/>
  <c r="L49"/>
  <c r="L13"/>
  <c r="Q202"/>
  <c r="S202" s="1"/>
  <c r="M190"/>
  <c r="K190"/>
  <c r="L190"/>
  <c r="L174"/>
  <c r="M174"/>
  <c r="L138"/>
  <c r="M138"/>
  <c r="L98"/>
  <c r="M98"/>
  <c r="K98"/>
  <c r="M94"/>
  <c r="M90"/>
  <c r="K90"/>
  <c r="L90"/>
  <c r="L167"/>
  <c r="M167"/>
  <c r="O163"/>
  <c r="Q163"/>
  <c r="S163" s="1"/>
  <c r="M163"/>
  <c r="K147"/>
  <c r="M147"/>
  <c r="K123"/>
  <c r="M123"/>
  <c r="K107"/>
  <c r="L95"/>
  <c r="M95"/>
  <c r="K184"/>
  <c r="L184"/>
  <c r="M184"/>
  <c r="L168"/>
  <c r="M168"/>
  <c r="M148"/>
  <c r="N148"/>
  <c r="L148"/>
  <c r="K201"/>
  <c r="L201"/>
  <c r="Q145"/>
  <c r="S145" s="1"/>
  <c r="Q121"/>
  <c r="S121" s="1"/>
  <c r="O121"/>
  <c r="L85"/>
  <c r="DH85" i="17"/>
  <c r="Q206" i="28"/>
  <c r="S206" s="1"/>
  <c r="N186"/>
  <c r="K130"/>
  <c r="L106"/>
  <c r="Q102"/>
  <c r="S102" s="1"/>
  <c r="L78"/>
  <c r="O151"/>
  <c r="Q151"/>
  <c r="S151" s="1"/>
  <c r="O135"/>
  <c r="L135"/>
  <c r="L131"/>
  <c r="K119"/>
  <c r="L119"/>
  <c r="L115"/>
  <c r="L87"/>
  <c r="M87"/>
  <c r="M71"/>
  <c r="N71"/>
  <c r="N15"/>
  <c r="N192"/>
  <c r="O132"/>
  <c r="O120"/>
  <c r="L112"/>
  <c r="M112"/>
  <c r="N112"/>
  <c r="M104"/>
  <c r="N96"/>
  <c r="O88"/>
  <c r="Q88"/>
  <c r="S88" s="1"/>
  <c r="L84"/>
  <c r="L68"/>
  <c r="M181"/>
  <c r="Q133"/>
  <c r="S133" s="1"/>
  <c r="K133"/>
  <c r="Q129"/>
  <c r="S129" s="1"/>
  <c r="O105"/>
  <c r="O101"/>
  <c r="M93"/>
  <c r="K93"/>
  <c r="L93"/>
  <c r="L65"/>
  <c r="M65"/>
  <c r="O57"/>
  <c r="L45"/>
  <c r="L178"/>
  <c r="O170"/>
  <c r="N158"/>
  <c r="O150"/>
  <c r="BR150" i="17"/>
  <c r="K134" i="28"/>
  <c r="O122"/>
  <c r="Q74"/>
  <c r="S74" s="1"/>
  <c r="L34"/>
  <c r="Q34"/>
  <c r="S34" s="1"/>
  <c r="M14"/>
  <c r="K207"/>
  <c r="K127"/>
  <c r="K92"/>
  <c r="Q44"/>
  <c r="S44" s="1"/>
  <c r="O20"/>
  <c r="K20"/>
  <c r="BR169" i="17"/>
  <c r="L165" i="28"/>
  <c r="M165"/>
  <c r="Q117"/>
  <c r="S117" s="1"/>
  <c r="K117"/>
  <c r="L113"/>
  <c r="Q113"/>
  <c r="S113" s="1"/>
  <c r="Q49"/>
  <c r="S49" s="1"/>
  <c r="O49"/>
  <c r="Q13"/>
  <c r="S13" s="1"/>
  <c r="O190"/>
  <c r="L182"/>
  <c r="M182"/>
  <c r="N174"/>
  <c r="AV174" i="17"/>
  <c r="N138" i="28"/>
  <c r="AV138" i="17"/>
  <c r="Q98" i="28"/>
  <c r="S98" s="1"/>
  <c r="AV98" i="17"/>
  <c r="Q90" i="28"/>
  <c r="S90" s="1"/>
  <c r="AV90" i="17"/>
  <c r="M195" i="28"/>
  <c r="N195"/>
  <c r="N167"/>
  <c r="L147"/>
  <c r="Q143"/>
  <c r="S143" s="1"/>
  <c r="L123"/>
  <c r="N95"/>
  <c r="L172"/>
  <c r="M172"/>
  <c r="Q148"/>
  <c r="S148" s="1"/>
  <c r="M136"/>
  <c r="N136"/>
  <c r="L128"/>
  <c r="M128"/>
  <c r="O201"/>
  <c r="M201"/>
  <c r="M185"/>
  <c r="L141"/>
  <c r="M141"/>
  <c r="K206"/>
  <c r="M193"/>
  <c r="N193"/>
  <c r="L191"/>
  <c r="Q197"/>
  <c r="S197" s="1"/>
  <c r="DW197" i="17"/>
  <c r="M169" i="28"/>
  <c r="K174"/>
  <c r="Q147"/>
  <c r="S147" s="1"/>
  <c r="N55"/>
  <c r="J51"/>
  <c r="N39"/>
  <c r="J35"/>
  <c r="J23"/>
  <c r="M11"/>
  <c r="N11"/>
  <c r="L136"/>
  <c r="Q32"/>
  <c r="S32" s="1"/>
  <c r="L10"/>
  <c r="M139"/>
  <c r="L124"/>
  <c r="O116"/>
  <c r="M100"/>
  <c r="O66"/>
  <c r="M103"/>
  <c r="O75"/>
  <c r="O200"/>
  <c r="K176"/>
  <c r="O108"/>
  <c r="N113"/>
  <c r="Q70"/>
  <c r="S70" s="1"/>
  <c r="L143"/>
  <c r="Q107"/>
  <c r="S107" s="1"/>
  <c r="Q55"/>
  <c r="S55" s="1"/>
  <c r="L51"/>
  <c r="Q39"/>
  <c r="S39" s="1"/>
  <c r="L35"/>
  <c r="K11"/>
  <c r="Q11"/>
  <c r="S11" s="1"/>
  <c r="N64"/>
  <c r="O137"/>
  <c r="N77"/>
  <c r="O102"/>
  <c r="J58"/>
  <c r="N38"/>
  <c r="O10"/>
  <c r="O83"/>
  <c r="L71"/>
  <c r="N196"/>
  <c r="N180"/>
  <c r="L152"/>
  <c r="Q120"/>
  <c r="S120" s="1"/>
  <c r="N116"/>
  <c r="K100"/>
  <c r="Q100"/>
  <c r="S100" s="1"/>
  <c r="K68"/>
  <c r="M161"/>
  <c r="O149"/>
  <c r="N81"/>
  <c r="N57"/>
  <c r="N41"/>
  <c r="Q198"/>
  <c r="S198" s="1"/>
  <c r="K178"/>
  <c r="Q166"/>
  <c r="S166" s="1"/>
  <c r="M142"/>
  <c r="Q134"/>
  <c r="S134" s="1"/>
  <c r="M122"/>
  <c r="Q118"/>
  <c r="S118" s="1"/>
  <c r="K82"/>
  <c r="N14"/>
  <c r="M203"/>
  <c r="Q127"/>
  <c r="S127" s="1"/>
  <c r="K67"/>
  <c r="N47"/>
  <c r="J43"/>
  <c r="Q204"/>
  <c r="S204" s="1"/>
  <c r="K188"/>
  <c r="N164"/>
  <c r="M164"/>
  <c r="M92"/>
  <c r="L92"/>
  <c r="M72"/>
  <c r="K205"/>
  <c r="L205"/>
  <c r="M197"/>
  <c r="N197"/>
  <c r="L197"/>
  <c r="N173"/>
  <c r="M73"/>
  <c r="Q29"/>
  <c r="S29" s="1"/>
  <c r="O17"/>
  <c r="O162"/>
  <c r="CM110" i="17"/>
  <c r="N66" i="28"/>
  <c r="DH46" i="17"/>
  <c r="L199" i="28"/>
  <c r="BR199" i="17"/>
  <c r="CM187"/>
  <c r="N175" i="28"/>
  <c r="O171"/>
  <c r="L63"/>
  <c r="N63"/>
  <c r="DH59" i="17"/>
  <c r="BR200"/>
  <c r="AV176"/>
  <c r="O176" i="28"/>
  <c r="EC160" i="17"/>
  <c r="EC108"/>
  <c r="K80" i="28"/>
  <c r="L80"/>
  <c r="BR80" i="17"/>
  <c r="L76" i="28"/>
  <c r="CM76" i="17"/>
  <c r="EC76"/>
  <c r="DH60"/>
  <c r="CM52"/>
  <c r="DH44"/>
  <c r="N177" i="28"/>
  <c r="EC177" i="17"/>
  <c r="DH177"/>
  <c r="K169" i="28"/>
  <c r="EC169" i="17"/>
  <c r="K165" i="28"/>
  <c r="DH117" i="17"/>
  <c r="M109" i="28"/>
  <c r="CM109" i="17"/>
  <c r="M61" i="28"/>
  <c r="AV53" i="17"/>
  <c r="BR53"/>
  <c r="CM49"/>
  <c r="DH49"/>
  <c r="J37" i="28"/>
  <c r="K202"/>
  <c r="Q190"/>
  <c r="S190" s="1"/>
  <c r="BR190" i="17"/>
  <c r="EC190"/>
  <c r="N182" i="28"/>
  <c r="BR174" i="17"/>
  <c r="DH174"/>
  <c r="DH138"/>
  <c r="O98" i="28"/>
  <c r="Q94"/>
  <c r="S94" s="1"/>
  <c r="AV94" i="17"/>
  <c r="DH94"/>
  <c r="O90" i="28"/>
  <c r="CM90" i="17"/>
  <c r="L70" i="28"/>
  <c r="DH70" i="17"/>
  <c r="BR70"/>
  <c r="AV42"/>
  <c r="K42" i="28"/>
  <c r="L195"/>
  <c r="BR195" i="17"/>
  <c r="EC195"/>
  <c r="M183" i="28"/>
  <c r="CM183" i="17"/>
  <c r="BR183"/>
  <c r="DH167"/>
  <c r="BR163"/>
  <c r="DH163"/>
  <c r="O147" i="28"/>
  <c r="K143"/>
  <c r="BR143" i="17"/>
  <c r="EC143"/>
  <c r="O123" i="28"/>
  <c r="O107"/>
  <c r="CM55" i="17"/>
  <c r="Q51" i="28"/>
  <c r="S51" s="1"/>
  <c r="BR51" i="17"/>
  <c r="DH51"/>
  <c r="J39" i="28"/>
  <c r="Q35"/>
  <c r="S35" s="1"/>
  <c r="M19"/>
  <c r="N19"/>
  <c r="O11"/>
  <c r="O184"/>
  <c r="AV184" i="17"/>
  <c r="DH184"/>
  <c r="N172" i="28"/>
  <c r="BR172" i="17"/>
  <c r="O168" i="28"/>
  <c r="K148"/>
  <c r="BR148" i="17"/>
  <c r="EC148"/>
  <c r="N128" i="28"/>
  <c r="BR128" i="17"/>
  <c r="L32" i="28"/>
  <c r="K32"/>
  <c r="Q16"/>
  <c r="S16" s="1"/>
  <c r="N201"/>
  <c r="BR201" i="17"/>
  <c r="Q201" i="28"/>
  <c r="S201" s="1"/>
  <c r="N185"/>
  <c r="O153"/>
  <c r="L145"/>
  <c r="N141"/>
  <c r="AV141" i="17"/>
  <c r="N137" i="28"/>
  <c r="CM137" i="17"/>
  <c r="M125" i="28"/>
  <c r="CM121" i="17"/>
  <c r="Q85" i="28"/>
  <c r="S85" s="1"/>
  <c r="AV85" i="17"/>
  <c r="M77" i="28"/>
  <c r="M69"/>
  <c r="DH69" i="17"/>
  <c r="Q33" i="28"/>
  <c r="S33" s="1"/>
  <c r="DH33" i="17"/>
  <c r="M33" i="28"/>
  <c r="N206"/>
  <c r="DH206" i="17"/>
  <c r="K186" i="28"/>
  <c r="L186"/>
  <c r="M186"/>
  <c r="O130"/>
  <c r="Q106"/>
  <c r="S106" s="1"/>
  <c r="AV106" i="17"/>
  <c r="N102" i="28"/>
  <c r="K78"/>
  <c r="AV78" i="17"/>
  <c r="N58" i="28"/>
  <c r="O58"/>
  <c r="AV54" i="17"/>
  <c r="K54" i="28"/>
  <c r="L38"/>
  <c r="Q38"/>
  <c r="S38" s="1"/>
  <c r="BR38" i="17"/>
  <c r="M38" i="28"/>
  <c r="O38"/>
  <c r="K38"/>
  <c r="J26"/>
  <c r="M10"/>
  <c r="N10"/>
  <c r="K159"/>
  <c r="M159"/>
  <c r="EC159" i="17"/>
  <c r="CM139"/>
  <c r="BR139"/>
  <c r="EC139"/>
  <c r="N135" i="28"/>
  <c r="Q135"/>
  <c r="S135" s="1"/>
  <c r="N131"/>
  <c r="BR131" i="17"/>
  <c r="M119" i="28"/>
  <c r="O119"/>
  <c r="Q119"/>
  <c r="S119" s="1"/>
  <c r="N115"/>
  <c r="N87"/>
  <c r="K71"/>
  <c r="Q71"/>
  <c r="S71" s="1"/>
  <c r="M196"/>
  <c r="K196"/>
  <c r="L196"/>
  <c r="M192"/>
  <c r="M180"/>
  <c r="K180"/>
  <c r="L180"/>
  <c r="O152"/>
  <c r="Q152"/>
  <c r="S152" s="1"/>
  <c r="N144"/>
  <c r="L144"/>
  <c r="M144"/>
  <c r="N124"/>
  <c r="M124"/>
  <c r="N120"/>
  <c r="L116"/>
  <c r="M116"/>
  <c r="K116"/>
  <c r="K112"/>
  <c r="L104"/>
  <c r="K104"/>
  <c r="O100"/>
  <c r="L96"/>
  <c r="M96"/>
  <c r="K96"/>
  <c r="Q84"/>
  <c r="S84" s="1"/>
  <c r="O68"/>
  <c r="Q68"/>
  <c r="S68" s="1"/>
  <c r="Q56"/>
  <c r="S56" s="1"/>
  <c r="Q48"/>
  <c r="S48" s="1"/>
  <c r="M48"/>
  <c r="Q40"/>
  <c r="S40" s="1"/>
  <c r="Q28"/>
  <c r="S28" s="1"/>
  <c r="M28"/>
  <c r="Q12"/>
  <c r="S12" s="1"/>
  <c r="K12"/>
  <c r="L193"/>
  <c r="O189"/>
  <c r="Q181"/>
  <c r="S181" s="1"/>
  <c r="Q161"/>
  <c r="S161" s="1"/>
  <c r="M157"/>
  <c r="N157"/>
  <c r="EC149" i="17"/>
  <c r="O133" i="28"/>
  <c r="M105"/>
  <c r="N105"/>
  <c r="CM105" i="17"/>
  <c r="N101" i="28"/>
  <c r="O93"/>
  <c r="Q93"/>
  <c r="S93" s="1"/>
  <c r="M81"/>
  <c r="Q65"/>
  <c r="S65" s="1"/>
  <c r="J65"/>
  <c r="L57"/>
  <c r="Q45"/>
  <c r="S45" s="1"/>
  <c r="L41"/>
  <c r="K198"/>
  <c r="K194"/>
  <c r="O178"/>
  <c r="Q178"/>
  <c r="S178" s="1"/>
  <c r="N170"/>
  <c r="M170"/>
  <c r="K166"/>
  <c r="L158"/>
  <c r="K146"/>
  <c r="L142"/>
  <c r="N142"/>
  <c r="O134"/>
  <c r="L122"/>
  <c r="N122"/>
  <c r="O118"/>
  <c r="O114"/>
  <c r="K86"/>
  <c r="O82"/>
  <c r="J22"/>
  <c r="L14"/>
  <c r="O207"/>
  <c r="L207"/>
  <c r="K203"/>
  <c r="L203"/>
  <c r="M191"/>
  <c r="N191"/>
  <c r="N179"/>
  <c r="L155"/>
  <c r="M127"/>
  <c r="N127"/>
  <c r="L111"/>
  <c r="L99"/>
  <c r="M99"/>
  <c r="N99"/>
  <c r="M79"/>
  <c r="N79"/>
  <c r="O67"/>
  <c r="N43"/>
  <c r="M204"/>
  <c r="O188"/>
  <c r="L164"/>
  <c r="L24"/>
  <c r="K197"/>
  <c r="CG89" i="17"/>
  <c r="K73" i="28"/>
  <c r="L21"/>
  <c r="E129" i="26"/>
  <c r="Q154" i="28"/>
  <c r="S154" s="1"/>
  <c r="N110"/>
  <c r="Q110"/>
  <c r="S110" s="1"/>
  <c r="M66"/>
  <c r="K175"/>
  <c r="N171"/>
  <c r="K103"/>
  <c r="K91"/>
  <c r="M75"/>
  <c r="N75"/>
  <c r="L75"/>
  <c r="J59"/>
  <c r="M200"/>
  <c r="M176"/>
  <c r="N176"/>
  <c r="O160"/>
  <c r="M108"/>
  <c r="O80"/>
  <c r="Q80"/>
  <c r="S80" s="1"/>
  <c r="Q76"/>
  <c r="S76" s="1"/>
  <c r="J52"/>
  <c r="J36"/>
  <c r="Q20"/>
  <c r="S20" s="1"/>
  <c r="M177"/>
  <c r="N169"/>
  <c r="O169"/>
  <c r="O165"/>
  <c r="Q165"/>
  <c r="S165" s="1"/>
  <c r="O117"/>
  <c r="K109"/>
  <c r="L109"/>
  <c r="Q109"/>
  <c r="S109" s="1"/>
  <c r="N53"/>
  <c r="N37"/>
  <c r="N202"/>
  <c r="O202"/>
  <c r="L202"/>
  <c r="K182"/>
  <c r="K138"/>
  <c r="K94"/>
  <c r="L94"/>
  <c r="K70"/>
  <c r="N42"/>
  <c r="J30"/>
  <c r="K195"/>
  <c r="Q183"/>
  <c r="S183" s="1"/>
  <c r="K183"/>
  <c r="L183"/>
  <c r="M143"/>
  <c r="M107"/>
  <c r="K95"/>
  <c r="L185"/>
  <c r="M153"/>
  <c r="Q141"/>
  <c r="S141" s="1"/>
  <c r="K125"/>
  <c r="Q125"/>
  <c r="S125" s="1"/>
  <c r="N85"/>
  <c r="L77"/>
  <c r="K69"/>
  <c r="L69"/>
  <c r="O206"/>
  <c r="AV186" i="17"/>
  <c r="N106" i="28"/>
  <c r="M78"/>
  <c r="N78"/>
  <c r="N54"/>
  <c r="N26"/>
  <c r="L159"/>
  <c r="K131"/>
  <c r="K115"/>
  <c r="L83"/>
  <c r="O71"/>
  <c r="K15"/>
  <c r="BR196" i="17"/>
  <c r="BR180"/>
  <c r="CM152"/>
  <c r="BR144"/>
  <c r="N132" i="28"/>
  <c r="AV124" i="17"/>
  <c r="BR124"/>
  <c r="CM112"/>
  <c r="Q104" i="28"/>
  <c r="S104" s="1"/>
  <c r="O104"/>
  <c r="DH104" i="17"/>
  <c r="BR96"/>
  <c r="N84" i="28"/>
  <c r="J56"/>
  <c r="J40"/>
  <c r="O12"/>
  <c r="L189"/>
  <c r="M189"/>
  <c r="L181"/>
  <c r="L161"/>
  <c r="Q157"/>
  <c r="S157" s="1"/>
  <c r="L105"/>
  <c r="L101"/>
  <c r="K81"/>
  <c r="N65"/>
  <c r="L170"/>
  <c r="Q158"/>
  <c r="S158" s="1"/>
  <c r="M134"/>
  <c r="M118"/>
  <c r="O86"/>
  <c r="N74"/>
  <c r="O62"/>
  <c r="M50"/>
  <c r="N22"/>
  <c r="K79"/>
  <c r="M43"/>
  <c r="K173"/>
  <c r="O73"/>
  <c r="L17"/>
  <c r="D14" i="26"/>
  <c r="K8" i="28"/>
  <c r="M162"/>
  <c r="N162"/>
  <c r="L162"/>
  <c r="K154"/>
  <c r="M126"/>
  <c r="L126"/>
  <c r="K110"/>
  <c r="K66"/>
  <c r="M18"/>
  <c r="M199"/>
  <c r="L187"/>
  <c r="O175"/>
  <c r="DH171" i="17"/>
  <c r="O103" i="28"/>
  <c r="K75"/>
  <c r="Q75"/>
  <c r="S75" s="1"/>
  <c r="N59"/>
  <c r="K200"/>
  <c r="L176"/>
  <c r="M160"/>
  <c r="N160"/>
  <c r="K108"/>
  <c r="L108"/>
  <c r="N76"/>
  <c r="N52"/>
  <c r="N36"/>
  <c r="O36"/>
  <c r="L177"/>
  <c r="K177"/>
  <c r="Q169"/>
  <c r="S169" s="1"/>
  <c r="O109"/>
  <c r="L61"/>
  <c r="K61"/>
  <c r="L53"/>
  <c r="K53"/>
  <c r="L37"/>
  <c r="K37"/>
  <c r="M13"/>
  <c r="M202"/>
  <c r="N190"/>
  <c r="O182"/>
  <c r="O174"/>
  <c r="O138"/>
  <c r="BR98" i="17"/>
  <c r="O94" i="28"/>
  <c r="M70"/>
  <c r="N70"/>
  <c r="L42"/>
  <c r="N30"/>
  <c r="O183"/>
  <c r="EC183" i="17"/>
  <c r="K163" i="28"/>
  <c r="L163"/>
  <c r="N163"/>
  <c r="L107"/>
  <c r="O95"/>
  <c r="L55"/>
  <c r="M55"/>
  <c r="K55"/>
  <c r="N51"/>
  <c r="L39"/>
  <c r="K39"/>
  <c r="M39"/>
  <c r="N35"/>
  <c r="N23"/>
  <c r="L11"/>
  <c r="N184"/>
  <c r="O172"/>
  <c r="N168"/>
  <c r="CM148" i="17"/>
  <c r="K136" i="28"/>
  <c r="Q136"/>
  <c r="S136" s="1"/>
  <c r="O128"/>
  <c r="J64"/>
  <c r="Q64"/>
  <c r="S64" s="1"/>
  <c r="M16"/>
  <c r="N16"/>
  <c r="K185"/>
  <c r="L153"/>
  <c r="Q153"/>
  <c r="S153" s="1"/>
  <c r="N145"/>
  <c r="M145"/>
  <c r="O141"/>
  <c r="K137"/>
  <c r="L137"/>
  <c r="O125"/>
  <c r="M121"/>
  <c r="K121"/>
  <c r="L121"/>
  <c r="M85"/>
  <c r="Q77"/>
  <c r="S77" s="1"/>
  <c r="O69"/>
  <c r="Q69"/>
  <c r="S69" s="1"/>
  <c r="Q25"/>
  <c r="S25" s="1"/>
  <c r="L130"/>
  <c r="EC130" i="17"/>
  <c r="M106" i="28"/>
  <c r="K102"/>
  <c r="L102"/>
  <c r="L54"/>
  <c r="Q54"/>
  <c r="S54" s="1"/>
  <c r="J38"/>
  <c r="L26"/>
  <c r="K10"/>
  <c r="Q159"/>
  <c r="S159" s="1"/>
  <c r="N159"/>
  <c r="L151"/>
  <c r="K135"/>
  <c r="O131"/>
  <c r="O115"/>
  <c r="O87"/>
  <c r="K83"/>
  <c r="Q83"/>
  <c r="S83" s="1"/>
  <c r="O15"/>
  <c r="O192"/>
  <c r="M152"/>
  <c r="O144"/>
  <c r="L132"/>
  <c r="K132"/>
  <c r="K124"/>
  <c r="Q124"/>
  <c r="S124" s="1"/>
  <c r="K120"/>
  <c r="L120"/>
  <c r="N104"/>
  <c r="L100"/>
  <c r="M84"/>
  <c r="M68"/>
  <c r="N56"/>
  <c r="N40"/>
  <c r="M12"/>
  <c r="N12"/>
  <c r="O193"/>
  <c r="N189"/>
  <c r="O161"/>
  <c r="N161"/>
  <c r="K149"/>
  <c r="L149"/>
  <c r="Q149"/>
  <c r="S149" s="1"/>
  <c r="N133"/>
  <c r="M129"/>
  <c r="N129"/>
  <c r="K105"/>
  <c r="Q105"/>
  <c r="S105" s="1"/>
  <c r="K101"/>
  <c r="Q101"/>
  <c r="S101" s="1"/>
  <c r="N93"/>
  <c r="O81"/>
  <c r="Q81"/>
  <c r="S81" s="1"/>
  <c r="J57"/>
  <c r="J41"/>
  <c r="M198"/>
  <c r="L194"/>
  <c r="M194"/>
  <c r="M178"/>
  <c r="K170"/>
  <c r="Q170"/>
  <c r="S170" s="1"/>
  <c r="M166"/>
  <c r="L166"/>
  <c r="O158"/>
  <c r="K150"/>
  <c r="M146"/>
  <c r="N146"/>
  <c r="K142"/>
  <c r="L134"/>
  <c r="K122"/>
  <c r="L118"/>
  <c r="N114"/>
  <c r="L114"/>
  <c r="M114"/>
  <c r="M86"/>
  <c r="N86"/>
  <c r="M82"/>
  <c r="M74"/>
  <c r="L62"/>
  <c r="L22"/>
  <c r="M207"/>
  <c r="O191"/>
  <c r="L179"/>
  <c r="Q179"/>
  <c r="S179" s="1"/>
  <c r="O155"/>
  <c r="M155"/>
  <c r="N155"/>
  <c r="L127"/>
  <c r="O111"/>
  <c r="M111"/>
  <c r="N111"/>
  <c r="O99"/>
  <c r="O79"/>
  <c r="M67"/>
  <c r="N67"/>
  <c r="J47"/>
  <c r="N31"/>
  <c r="L204"/>
  <c r="Q188"/>
  <c r="S188" s="1"/>
  <c r="BR156" i="17"/>
  <c r="N92" i="28"/>
  <c r="N72"/>
  <c r="N205"/>
  <c r="O173"/>
  <c r="O97"/>
  <c r="O89"/>
  <c r="K17"/>
  <c r="Q17"/>
  <c r="S17" s="1"/>
  <c r="B31" i="27"/>
  <c r="AB56"/>
  <c r="J56"/>
  <c r="B23"/>
  <c r="J23"/>
  <c r="T56"/>
  <c r="B56"/>
  <c r="B31" i="26"/>
  <c r="J56"/>
  <c r="B23"/>
  <c r="J23"/>
  <c r="B56"/>
  <c r="EC119" i="17"/>
  <c r="EC115"/>
  <c r="BR87"/>
  <c r="EC87"/>
  <c r="DH71"/>
  <c r="EC192"/>
  <c r="DH124"/>
  <c r="AV120"/>
  <c r="EC120"/>
  <c r="AV100"/>
  <c r="CM100"/>
  <c r="DH96"/>
  <c r="AV84"/>
  <c r="AV68"/>
  <c r="M56" i="28"/>
  <c r="O48"/>
  <c r="EC193" i="17"/>
  <c r="BR161"/>
  <c r="EC161"/>
  <c r="DH157"/>
  <c r="BR133"/>
  <c r="DH101"/>
  <c r="BR101"/>
  <c r="AV93"/>
  <c r="BR93"/>
  <c r="DH81"/>
  <c r="EC81"/>
  <c r="AV65"/>
  <c r="BR65"/>
  <c r="K65" i="28"/>
  <c r="EC57" i="17"/>
  <c r="K57" i="28"/>
  <c r="M57"/>
  <c r="DH45" i="17"/>
  <c r="M45" i="28"/>
  <c r="CM41" i="17"/>
  <c r="EC41"/>
  <c r="O41" i="28"/>
  <c r="CM198" i="17"/>
  <c r="BR151"/>
  <c r="DH194"/>
  <c r="BR178"/>
  <c r="BR122"/>
  <c r="AV114"/>
  <c r="BR114"/>
  <c r="N13" i="27"/>
  <c r="U8" i="28"/>
  <c r="N15" i="26"/>
  <c r="C15"/>
  <c r="BR8" i="17"/>
  <c r="BS8" s="1"/>
  <c r="U154" i="28"/>
  <c r="W154" s="1"/>
  <c r="AD154" i="17"/>
  <c r="AE154" s="1"/>
  <c r="J110" i="28"/>
  <c r="AA110" i="17"/>
  <c r="U110" i="28"/>
  <c r="W110" s="1"/>
  <c r="AD110" i="17"/>
  <c r="AE110" s="1"/>
  <c r="U66" i="28"/>
  <c r="W66" s="1"/>
  <c r="AD66" i="17"/>
  <c r="AE66" s="1"/>
  <c r="U46"/>
  <c r="Q46" i="28"/>
  <c r="S46" s="1"/>
  <c r="CM18" i="17"/>
  <c r="CN18" s="1"/>
  <c r="DH18"/>
  <c r="DI18" s="1"/>
  <c r="U199" i="28"/>
  <c r="W199" s="1"/>
  <c r="AD199" i="17"/>
  <c r="AE199" s="1"/>
  <c r="J171" i="28"/>
  <c r="AA171" i="17"/>
  <c r="U91"/>
  <c r="Q91" i="28"/>
  <c r="S91" s="1"/>
  <c r="J75"/>
  <c r="Y75" s="1"/>
  <c r="AA75" i="17"/>
  <c r="U75" i="28"/>
  <c r="W75" s="1"/>
  <c r="AD75" i="17"/>
  <c r="AE75" s="1"/>
  <c r="AD27"/>
  <c r="AE27" s="1"/>
  <c r="U27" i="28"/>
  <c r="W27" s="1"/>
  <c r="J176"/>
  <c r="AA176" i="17"/>
  <c r="U140"/>
  <c r="Q140" i="28"/>
  <c r="S140" s="1"/>
  <c r="U169"/>
  <c r="W169" s="1"/>
  <c r="AD169" i="17"/>
  <c r="AE169" s="1"/>
  <c r="J169" i="28"/>
  <c r="Y169" s="1"/>
  <c r="AA169" i="17"/>
  <c r="AA61"/>
  <c r="J61" i="28"/>
  <c r="AA53" i="17"/>
  <c r="J53" i="28"/>
  <c r="DH13" i="17"/>
  <c r="DI13" s="1"/>
  <c r="J202" i="28"/>
  <c r="AA202" i="17"/>
  <c r="U174"/>
  <c r="Q174" i="28"/>
  <c r="S174" s="1"/>
  <c r="U138" i="17"/>
  <c r="Q138" i="28"/>
  <c r="S138" s="1"/>
  <c r="AA42" i="17"/>
  <c r="J42" i="28"/>
  <c r="U167" i="17"/>
  <c r="Q167" i="28"/>
  <c r="S167" s="1"/>
  <c r="J147"/>
  <c r="AA147" i="17"/>
  <c r="J143" i="28"/>
  <c r="AA143" i="17"/>
  <c r="J123" i="28"/>
  <c r="AA123" i="17"/>
  <c r="J107" i="28"/>
  <c r="AA107" i="17"/>
  <c r="U95"/>
  <c r="Q95" i="28"/>
  <c r="S95" s="1"/>
  <c r="AA55" i="17"/>
  <c r="J55" i="28"/>
  <c r="U19"/>
  <c r="W19" s="1"/>
  <c r="AV19" i="17"/>
  <c r="AW19" s="1"/>
  <c r="BR19"/>
  <c r="BS19" s="1"/>
  <c r="CM19"/>
  <c r="CN19" s="1"/>
  <c r="J11" i="28"/>
  <c r="AA11" i="17"/>
  <c r="AB11" s="1"/>
  <c r="BR11"/>
  <c r="BS11" s="1"/>
  <c r="DH11"/>
  <c r="DI11" s="1"/>
  <c r="U184"/>
  <c r="Q184" i="28"/>
  <c r="S184" s="1"/>
  <c r="U168" i="17"/>
  <c r="Q168" i="28"/>
  <c r="S168" s="1"/>
  <c r="U148"/>
  <c r="W148" s="1"/>
  <c r="AD148" i="17"/>
  <c r="AE148" s="1"/>
  <c r="AD64"/>
  <c r="AE64" s="1"/>
  <c r="U64" i="28"/>
  <c r="W64" s="1"/>
  <c r="AD32" i="17"/>
  <c r="AE32" s="1"/>
  <c r="U32" i="28"/>
  <c r="W32" s="1"/>
  <c r="DH16" i="17"/>
  <c r="DI16" s="1"/>
  <c r="J153" i="28"/>
  <c r="AA153" i="17"/>
  <c r="U137" i="28"/>
  <c r="W137" s="1"/>
  <c r="AD137" i="17"/>
  <c r="AE137" s="1"/>
  <c r="J121" i="28"/>
  <c r="Y121" s="1"/>
  <c r="AA121" i="17"/>
  <c r="U121" i="28"/>
  <c r="W121" s="1"/>
  <c r="AD121" i="17"/>
  <c r="AE121" s="1"/>
  <c r="J85" i="28"/>
  <c r="AA85" i="17"/>
  <c r="U77" i="28"/>
  <c r="W77" s="1"/>
  <c r="AD77" i="17"/>
  <c r="AE77" s="1"/>
  <c r="U69" i="28"/>
  <c r="W69" s="1"/>
  <c r="AD69" i="17"/>
  <c r="AE69" s="1"/>
  <c r="U186" i="28"/>
  <c r="W186" s="1"/>
  <c r="AD186" i="17"/>
  <c r="AE186" s="1"/>
  <c r="J106" i="28"/>
  <c r="AA106" i="17"/>
  <c r="U78" i="28"/>
  <c r="W78" s="1"/>
  <c r="AD78" i="17"/>
  <c r="AE78" s="1"/>
  <c r="J78" i="28"/>
  <c r="AA78" i="17"/>
  <c r="AD58"/>
  <c r="AE58" s="1"/>
  <c r="U58" i="28"/>
  <c r="W58" s="1"/>
  <c r="AA54" i="17"/>
  <c r="J54" i="28"/>
  <c r="U10"/>
  <c r="W10" s="1"/>
  <c r="BR10" i="17"/>
  <c r="BS10" s="1"/>
  <c r="U131"/>
  <c r="Q131" i="28"/>
  <c r="S131" s="1"/>
  <c r="U119"/>
  <c r="W119" s="1"/>
  <c r="AD119" i="17"/>
  <c r="AE119" s="1"/>
  <c r="U115"/>
  <c r="Q115" i="28"/>
  <c r="S115" s="1"/>
  <c r="U87" i="17"/>
  <c r="Q87" i="28"/>
  <c r="S87" s="1"/>
  <c r="J83"/>
  <c r="Y83" s="1"/>
  <c r="AA83" i="17"/>
  <c r="U83" i="28"/>
  <c r="W83" s="1"/>
  <c r="AD83" i="17"/>
  <c r="AE83" s="1"/>
  <c r="U196" i="28"/>
  <c r="W196" s="1"/>
  <c r="AD196" i="17"/>
  <c r="AE196" s="1"/>
  <c r="U192" i="28"/>
  <c r="W192" s="1"/>
  <c r="AD192" i="17"/>
  <c r="AE192" s="1"/>
  <c r="U180" i="28"/>
  <c r="W180" s="1"/>
  <c r="AD180" i="17"/>
  <c r="AE180" s="1"/>
  <c r="J152" i="28"/>
  <c r="AA152" i="17"/>
  <c r="J132" i="28"/>
  <c r="AA132" i="17"/>
  <c r="U116" i="28"/>
  <c r="W116" s="1"/>
  <c r="AD116" i="17"/>
  <c r="AE116" s="1"/>
  <c r="U112"/>
  <c r="Q112" i="28"/>
  <c r="S112" s="1"/>
  <c r="U112"/>
  <c r="W112" s="1"/>
  <c r="AD112" i="17"/>
  <c r="AE112" s="1"/>
  <c r="J100" i="28"/>
  <c r="AA100" i="17"/>
  <c r="U96" i="28"/>
  <c r="W96" s="1"/>
  <c r="AD96" i="17"/>
  <c r="AE96" s="1"/>
  <c r="J88" i="28"/>
  <c r="AA88" i="17"/>
  <c r="J84" i="28"/>
  <c r="AA84" i="17"/>
  <c r="J68" i="28"/>
  <c r="AA68" i="17"/>
  <c r="CM12"/>
  <c r="CN12" s="1"/>
  <c r="U181"/>
  <c r="U157" i="28"/>
  <c r="W157" s="1"/>
  <c r="AD157" i="17"/>
  <c r="AE157" s="1"/>
  <c r="U149" i="28"/>
  <c r="W149" s="1"/>
  <c r="AD149" i="17"/>
  <c r="AE149" s="1"/>
  <c r="U105" i="28"/>
  <c r="W105" s="1"/>
  <c r="AD105" i="17"/>
  <c r="AE105" s="1"/>
  <c r="U101" i="28"/>
  <c r="W101" s="1"/>
  <c r="AD101" i="17"/>
  <c r="AE101" s="1"/>
  <c r="U81" i="28"/>
  <c r="W81" s="1"/>
  <c r="AD81" i="17"/>
  <c r="AE81" s="1"/>
  <c r="AD57"/>
  <c r="AE57" s="1"/>
  <c r="U57" i="28"/>
  <c r="W57" s="1"/>
  <c r="AD41" i="17"/>
  <c r="AE41" s="1"/>
  <c r="U41" i="28"/>
  <c r="W41" s="1"/>
  <c r="U14" i="27"/>
  <c r="AV9" i="17"/>
  <c r="AW9" s="1"/>
  <c r="AF14" i="27"/>
  <c r="Z13"/>
  <c r="Z19" s="1"/>
  <c r="O9" i="28"/>
  <c r="U17" i="27"/>
  <c r="DH9" i="17"/>
  <c r="DI9" s="1"/>
  <c r="AF18" i="27"/>
  <c r="H13"/>
  <c r="O8" i="28"/>
  <c r="J198"/>
  <c r="AA198" i="17"/>
  <c r="J178" i="28"/>
  <c r="AA178" i="17"/>
  <c r="U170" i="28"/>
  <c r="W170" s="1"/>
  <c r="AD170" i="17"/>
  <c r="AE170" s="1"/>
  <c r="J150" i="28"/>
  <c r="AA150" i="17"/>
  <c r="U150" i="28"/>
  <c r="W150" s="1"/>
  <c r="AD150" i="17"/>
  <c r="AE150" s="1"/>
  <c r="U142" i="28"/>
  <c r="W142" s="1"/>
  <c r="AD142" i="17"/>
  <c r="AE142" s="1"/>
  <c r="J134" i="28"/>
  <c r="AA134" i="17"/>
  <c r="U122" i="28"/>
  <c r="W122" s="1"/>
  <c r="AD122" i="17"/>
  <c r="AE122" s="1"/>
  <c r="J118" i="28"/>
  <c r="Y118" s="1"/>
  <c r="AA118" i="17"/>
  <c r="J82" i="28"/>
  <c r="AA82" i="17"/>
  <c r="J74" i="28"/>
  <c r="AA74" i="17"/>
  <c r="AA62"/>
  <c r="J62" i="28"/>
  <c r="AD50" i="17"/>
  <c r="AE50" s="1"/>
  <c r="U50" i="28"/>
  <c r="W50" s="1"/>
  <c r="U14" i="17"/>
  <c r="Q14" i="28"/>
  <c r="S14" s="1"/>
  <c r="J207"/>
  <c r="AA207" i="17"/>
  <c r="J203" i="28"/>
  <c r="AA203" i="17"/>
  <c r="AD43"/>
  <c r="AE43" s="1"/>
  <c r="U43" i="28"/>
  <c r="W43" s="1"/>
  <c r="J204"/>
  <c r="AA204" i="17"/>
  <c r="J188" i="28"/>
  <c r="AA188" i="17"/>
  <c r="U164" i="28"/>
  <c r="W164" s="1"/>
  <c r="AD164" i="17"/>
  <c r="AE164" s="1"/>
  <c r="AD24"/>
  <c r="AE24" s="1"/>
  <c r="U24" i="28"/>
  <c r="W24" s="1"/>
  <c r="U197"/>
  <c r="W197" s="1"/>
  <c r="AD197" i="17"/>
  <c r="AE197" s="1"/>
  <c r="AA29"/>
  <c r="J29" i="28"/>
  <c r="AD21" i="17"/>
  <c r="AE21" s="1"/>
  <c r="U21" i="28"/>
  <c r="W21" s="1"/>
  <c r="BP17" i="17"/>
  <c r="CM17"/>
  <c r="CN17" s="1"/>
  <c r="EC162"/>
  <c r="DH154"/>
  <c r="CM154"/>
  <c r="DH126"/>
  <c r="EC46"/>
  <c r="CM175"/>
  <c r="DH175"/>
  <c r="DH176"/>
  <c r="DH108"/>
  <c r="DH80"/>
  <c r="K44" i="28"/>
  <c r="BR165" i="17"/>
  <c r="EC202"/>
  <c r="DH202"/>
  <c r="CM174"/>
  <c r="DH98"/>
  <c r="CM95"/>
  <c r="EC95"/>
  <c r="K51" i="28"/>
  <c r="M51"/>
  <c r="CM172" i="17"/>
  <c r="EC201"/>
  <c r="AV185"/>
  <c r="DH77"/>
  <c r="K33" i="28"/>
  <c r="BR206" i="17"/>
  <c r="EC206"/>
  <c r="DH186"/>
  <c r="DH130"/>
  <c r="DH106"/>
  <c r="EC102"/>
  <c r="AV159"/>
  <c r="AV132"/>
  <c r="CM116"/>
  <c r="EC116"/>
  <c r="BR100"/>
  <c r="EC100"/>
  <c r="DH88"/>
  <c r="EC93"/>
  <c r="K45" i="28"/>
  <c r="EC194" i="17"/>
  <c r="AV178"/>
  <c r="CM178"/>
  <c r="DH170"/>
  <c r="DH150"/>
  <c r="AV146"/>
  <c r="DH146"/>
  <c r="DH142"/>
  <c r="DH134"/>
  <c r="CM122"/>
  <c r="DH118"/>
  <c r="EC118"/>
  <c r="AV86"/>
  <c r="DH86"/>
  <c r="AV82"/>
  <c r="AV74"/>
  <c r="DH74"/>
  <c r="EC74"/>
  <c r="M34" i="28"/>
  <c r="O34"/>
  <c r="DH203" i="17"/>
  <c r="AV179"/>
  <c r="AV155"/>
  <c r="DH127"/>
  <c r="EC127"/>
  <c r="AV111"/>
  <c r="BR99"/>
  <c r="EC99"/>
  <c r="EC79"/>
  <c r="AV67"/>
  <c r="BR67"/>
  <c r="O47" i="28"/>
  <c r="DH204" i="17"/>
  <c r="AV164"/>
  <c r="BR164"/>
  <c r="CM164"/>
  <c r="DH156"/>
  <c r="EC156"/>
  <c r="AV92"/>
  <c r="BR92"/>
  <c r="DH72"/>
  <c r="K24" i="28"/>
  <c r="Y24" s="1"/>
  <c r="CM205" i="17"/>
  <c r="DH197"/>
  <c r="DH97"/>
  <c r="EC97"/>
  <c r="CM29"/>
  <c r="M21" i="28"/>
  <c r="C13" i="27"/>
  <c r="AA8" i="17"/>
  <c r="AB8" s="1"/>
  <c r="N16" i="26"/>
  <c r="K13"/>
  <c r="F13"/>
  <c r="M8" i="28"/>
  <c r="C14" i="26"/>
  <c r="AV8" i="17"/>
  <c r="AW8" s="1"/>
  <c r="C16" i="26"/>
  <c r="CM8" i="17"/>
  <c r="CN8" s="1"/>
  <c r="N17" i="26"/>
  <c r="J162" i="28"/>
  <c r="AA162" i="17"/>
  <c r="U162" i="28"/>
  <c r="W162" s="1"/>
  <c r="AD162" i="17"/>
  <c r="AE162" s="1"/>
  <c r="J18" i="28"/>
  <c r="AA18" i="17"/>
  <c r="AB18" s="1"/>
  <c r="AV18"/>
  <c r="AW18" s="1"/>
  <c r="BR18"/>
  <c r="BS18" s="1"/>
  <c r="EC18"/>
  <c r="ED18" s="1"/>
  <c r="U187"/>
  <c r="Q187" i="28"/>
  <c r="S187" s="1"/>
  <c r="U175" i="17"/>
  <c r="Q175" i="28"/>
  <c r="S175" s="1"/>
  <c r="U175"/>
  <c r="W175" s="1"/>
  <c r="AD175" i="17"/>
  <c r="AE175" s="1"/>
  <c r="U63"/>
  <c r="Q63" i="28"/>
  <c r="S63" s="1"/>
  <c r="U200"/>
  <c r="W200" s="1"/>
  <c r="AD200" i="17"/>
  <c r="AE200" s="1"/>
  <c r="J160" i="28"/>
  <c r="AA160" i="17"/>
  <c r="J140" i="28"/>
  <c r="AA140" i="17"/>
  <c r="U108" i="28"/>
  <c r="W108" s="1"/>
  <c r="AD108" i="17"/>
  <c r="AE108" s="1"/>
  <c r="J80" i="28"/>
  <c r="AA80" i="17"/>
  <c r="J76" i="28"/>
  <c r="AA76" i="17"/>
  <c r="CP117"/>
  <c r="CQ117" s="1"/>
  <c r="V114" i="24" s="1"/>
  <c r="J13" i="28"/>
  <c r="AA13" i="17"/>
  <c r="AB13" s="1"/>
  <c r="AV13"/>
  <c r="AW13" s="1"/>
  <c r="CM13"/>
  <c r="CN13" s="1"/>
  <c r="BR13"/>
  <c r="BS13" s="1"/>
  <c r="EC13"/>
  <c r="ED13" s="1"/>
  <c r="J190" i="28"/>
  <c r="AA190" i="17"/>
  <c r="U182"/>
  <c r="Q182" i="28"/>
  <c r="S182" s="1"/>
  <c r="U182"/>
  <c r="W182" s="1"/>
  <c r="AD182" i="17"/>
  <c r="AE182" s="1"/>
  <c r="J98" i="28"/>
  <c r="AA98" i="17"/>
  <c r="U98" i="28"/>
  <c r="W98" s="1"/>
  <c r="AD98" i="17"/>
  <c r="AE98" s="1"/>
  <c r="J94" i="28"/>
  <c r="AA94" i="17"/>
  <c r="J90" i="28"/>
  <c r="Y90" s="1"/>
  <c r="AA90" i="17"/>
  <c r="U90" i="28"/>
  <c r="W90" s="1"/>
  <c r="AD90" i="17"/>
  <c r="AE90" s="1"/>
  <c r="U70" i="28"/>
  <c r="W70" s="1"/>
  <c r="AD70" i="17"/>
  <c r="AE70" s="1"/>
  <c r="J70" i="28"/>
  <c r="AA70" i="17"/>
  <c r="AD42"/>
  <c r="AE42" s="1"/>
  <c r="U42" i="28"/>
  <c r="W42" s="1"/>
  <c r="U195" i="17"/>
  <c r="Q195" i="28"/>
  <c r="S195" s="1"/>
  <c r="U167"/>
  <c r="W167" s="1"/>
  <c r="AD167" i="17"/>
  <c r="AE167" s="1"/>
  <c r="J163" i="28"/>
  <c r="AA163" i="17"/>
  <c r="U107" i="28"/>
  <c r="W107" s="1"/>
  <c r="AD107" i="17"/>
  <c r="AE107" s="1"/>
  <c r="AD55"/>
  <c r="AE55" s="1"/>
  <c r="U55" i="28"/>
  <c r="W55" s="1"/>
  <c r="AD39" i="17"/>
  <c r="AE39" s="1"/>
  <c r="U39" i="28"/>
  <c r="W39" s="1"/>
  <c r="EC19" i="17"/>
  <c r="ED19" s="1"/>
  <c r="U11" i="28"/>
  <c r="W11" s="1"/>
  <c r="AV11" i="17"/>
  <c r="AW11" s="1"/>
  <c r="EC11"/>
  <c r="ED11" s="1"/>
  <c r="J184" i="28"/>
  <c r="AA184" i="17"/>
  <c r="U172"/>
  <c r="Q172" i="28"/>
  <c r="S172" s="1"/>
  <c r="U172"/>
  <c r="W172" s="1"/>
  <c r="AD172" i="17"/>
  <c r="AE172" s="1"/>
  <c r="J168" i="28"/>
  <c r="AA168" i="17"/>
  <c r="U136" i="28"/>
  <c r="W136" s="1"/>
  <c r="AD136" i="17"/>
  <c r="AE136" s="1"/>
  <c r="U128"/>
  <c r="Q128" i="28"/>
  <c r="S128" s="1"/>
  <c r="U128"/>
  <c r="W128" s="1"/>
  <c r="AD128" i="17"/>
  <c r="AE128" s="1"/>
  <c r="AV16"/>
  <c r="AW16" s="1"/>
  <c r="J16" i="28"/>
  <c r="AA16" i="17"/>
  <c r="AB16" s="1"/>
  <c r="U201" i="28"/>
  <c r="W201" s="1"/>
  <c r="AD201" i="17"/>
  <c r="AE201" s="1"/>
  <c r="J145" i="28"/>
  <c r="AA145" i="17"/>
  <c r="U145" i="28"/>
  <c r="W145" s="1"/>
  <c r="AD145" i="17"/>
  <c r="AE145" s="1"/>
  <c r="U141"/>
  <c r="AD25"/>
  <c r="AE25" s="1"/>
  <c r="U25" i="28"/>
  <c r="W25" s="1"/>
  <c r="U186" i="17"/>
  <c r="Q186" i="28"/>
  <c r="S186" s="1"/>
  <c r="J130"/>
  <c r="AA130" i="17"/>
  <c r="U130" i="28"/>
  <c r="W130" s="1"/>
  <c r="AD130" i="17"/>
  <c r="AE130" s="1"/>
  <c r="U102" i="28"/>
  <c r="W102" s="1"/>
  <c r="AD102" i="17"/>
  <c r="AE102" s="1"/>
  <c r="U58"/>
  <c r="Q58" i="28"/>
  <c r="S58" s="1"/>
  <c r="AD54" i="17"/>
  <c r="AE54" s="1"/>
  <c r="U54" i="28"/>
  <c r="W54" s="1"/>
  <c r="AD26" i="17"/>
  <c r="AE26" s="1"/>
  <c r="U26" i="28"/>
  <c r="W26" s="1"/>
  <c r="U10" i="17"/>
  <c r="Q10" i="28"/>
  <c r="S10" s="1"/>
  <c r="CM10" i="17"/>
  <c r="CN10" s="1"/>
  <c r="J159" i="28"/>
  <c r="AA159" i="17"/>
  <c r="J151" i="28"/>
  <c r="AA151" i="17"/>
  <c r="J139" i="28"/>
  <c r="AA139" i="17"/>
  <c r="U135" i="28"/>
  <c r="W135" s="1"/>
  <c r="AD135" i="17"/>
  <c r="AE135" s="1"/>
  <c r="U131" i="28"/>
  <c r="W131" s="1"/>
  <c r="AD131" i="17"/>
  <c r="AE131" s="1"/>
  <c r="U115" i="28"/>
  <c r="W115" s="1"/>
  <c r="AD115" i="17"/>
  <c r="AE115" s="1"/>
  <c r="CK15"/>
  <c r="DH15"/>
  <c r="DI15" s="1"/>
  <c r="EC15"/>
  <c r="ED15" s="1"/>
  <c r="U196"/>
  <c r="U144" i="28"/>
  <c r="W144" s="1"/>
  <c r="AD144" i="17"/>
  <c r="AE144" s="1"/>
  <c r="U144"/>
  <c r="Q144" i="28"/>
  <c r="S144" s="1"/>
  <c r="U124"/>
  <c r="W124" s="1"/>
  <c r="AD124" i="17"/>
  <c r="AE124" s="1"/>
  <c r="U120" i="28"/>
  <c r="W120" s="1"/>
  <c r="AD120" i="17"/>
  <c r="AE120" s="1"/>
  <c r="U116"/>
  <c r="Q116" i="28"/>
  <c r="S116" s="1"/>
  <c r="J104"/>
  <c r="AA104" i="17"/>
  <c r="U96"/>
  <c r="Q96" i="28"/>
  <c r="S96" s="1"/>
  <c r="AV12" i="17"/>
  <c r="AW12"/>
  <c r="J12" i="28"/>
  <c r="AA12" i="17"/>
  <c r="AB12" s="1"/>
  <c r="DH12"/>
  <c r="DI12" s="1"/>
  <c r="U193"/>
  <c r="Q193" i="28"/>
  <c r="S193" s="1"/>
  <c r="U189"/>
  <c r="W189" s="1"/>
  <c r="AD189" i="17"/>
  <c r="AE189" s="1"/>
  <c r="J189" i="28"/>
  <c r="AA189" i="17"/>
  <c r="J161" i="28"/>
  <c r="AA161" i="17"/>
  <c r="J133" i="28"/>
  <c r="AA133" i="17"/>
  <c r="U133" i="28"/>
  <c r="W133" s="1"/>
  <c r="AD133" i="17"/>
  <c r="AE133" s="1"/>
  <c r="J129" i="28"/>
  <c r="AA129" i="17"/>
  <c r="J93" i="28"/>
  <c r="AA93" i="17"/>
  <c r="U13" i="27"/>
  <c r="J9" i="28"/>
  <c r="AA9" i="17"/>
  <c r="AB9" s="1"/>
  <c r="AG13" i="27"/>
  <c r="AG19" s="1"/>
  <c r="U16"/>
  <c r="CM9" i="17"/>
  <c r="CN9" s="1"/>
  <c r="U18" i="27"/>
  <c r="EC9" i="17"/>
  <c r="ED9" s="1"/>
  <c r="J146" i="28"/>
  <c r="AA146" i="17"/>
  <c r="U134" i="28"/>
  <c r="W134" s="1"/>
  <c r="AD134" i="17"/>
  <c r="AE134" s="1"/>
  <c r="U118" i="28"/>
  <c r="W118" s="1"/>
  <c r="AD118" i="17"/>
  <c r="AE118" s="1"/>
  <c r="J114" i="28"/>
  <c r="AA114" i="17"/>
  <c r="U114" i="28"/>
  <c r="W114" s="1"/>
  <c r="AD114" i="17"/>
  <c r="AE114" s="1"/>
  <c r="J86" i="28"/>
  <c r="AA86" i="17"/>
  <c r="U82" i="28"/>
  <c r="W82" s="1"/>
  <c r="AD82" i="17"/>
  <c r="AE82" s="1"/>
  <c r="U74" i="28"/>
  <c r="W74" s="1"/>
  <c r="AD74" i="17"/>
  <c r="AE74" s="1"/>
  <c r="AD22"/>
  <c r="AE22" s="1"/>
  <c r="U22" i="28"/>
  <c r="W22" s="1"/>
  <c r="DH14" i="17"/>
  <c r="DI14" s="1"/>
  <c r="U207" i="28"/>
  <c r="W207" s="1"/>
  <c r="AD207" i="17"/>
  <c r="AE207" s="1"/>
  <c r="U191"/>
  <c r="Q191" i="28"/>
  <c r="S191" s="1"/>
  <c r="U191"/>
  <c r="W191" s="1"/>
  <c r="AD191" i="17"/>
  <c r="AE191" s="1"/>
  <c r="J155" i="28"/>
  <c r="AA155" i="17"/>
  <c r="U127" i="28"/>
  <c r="W127" s="1"/>
  <c r="AD127" i="17"/>
  <c r="AE127" s="1"/>
  <c r="J111" i="28"/>
  <c r="AA111" i="17"/>
  <c r="U99"/>
  <c r="Q99" i="28"/>
  <c r="S99" s="1"/>
  <c r="U79" i="17"/>
  <c r="Q79" i="28"/>
  <c r="S79" s="1"/>
  <c r="J67"/>
  <c r="AA67" i="17"/>
  <c r="U67" i="28"/>
  <c r="W67" s="1"/>
  <c r="AD67" i="17"/>
  <c r="AE67" s="1"/>
  <c r="U188" i="28"/>
  <c r="W188" s="1"/>
  <c r="AD188" i="17"/>
  <c r="AE188" s="1"/>
  <c r="U156" i="28"/>
  <c r="W156" s="1"/>
  <c r="AD156" i="17"/>
  <c r="AE156" s="1"/>
  <c r="J92" i="28"/>
  <c r="AA92" i="17"/>
  <c r="J72" i="28"/>
  <c r="AA72" i="17"/>
  <c r="J205" i="28"/>
  <c r="AA205" i="17"/>
  <c r="U97" i="28"/>
  <c r="W97" s="1"/>
  <c r="AD97" i="17"/>
  <c r="AE97" s="1"/>
  <c r="U89" i="28"/>
  <c r="W89" s="1"/>
  <c r="AD89" i="17"/>
  <c r="AE89" s="1"/>
  <c r="J73" i="28"/>
  <c r="AA73" i="17"/>
  <c r="U17" i="28"/>
  <c r="W17" s="1"/>
  <c r="DH17" i="17"/>
  <c r="DI17" s="1"/>
  <c r="EC17"/>
  <c r="ED17" s="1"/>
  <c r="BR154"/>
  <c r="EC154"/>
  <c r="EC126"/>
  <c r="AV110"/>
  <c r="BR66"/>
  <c r="EC66"/>
  <c r="K46" i="28"/>
  <c r="M46"/>
  <c r="AV199" i="17"/>
  <c r="AV187"/>
  <c r="EC187"/>
  <c r="BR171"/>
  <c r="CM171"/>
  <c r="AV103"/>
  <c r="CM103"/>
  <c r="EC103"/>
  <c r="AV91"/>
  <c r="DH91"/>
  <c r="DH75"/>
  <c r="EC75"/>
  <c r="K63" i="28"/>
  <c r="M63"/>
  <c r="O63"/>
  <c r="O27"/>
  <c r="K27"/>
  <c r="M27"/>
  <c r="CM200" i="17"/>
  <c r="EC200"/>
  <c r="AV140"/>
  <c r="EC140"/>
  <c r="BR108"/>
  <c r="AV80"/>
  <c r="AV76"/>
  <c r="M44" i="28"/>
  <c r="O44"/>
  <c r="M20"/>
  <c r="BR177" i="17"/>
  <c r="AV169"/>
  <c r="DH169"/>
  <c r="AV165"/>
  <c r="BR117"/>
  <c r="CM113"/>
  <c r="O61" i="28"/>
  <c r="P61" s="1"/>
  <c r="T61" s="1"/>
  <c r="M53"/>
  <c r="M37"/>
  <c r="CM202" i="17"/>
  <c r="AV190"/>
  <c r="DH190"/>
  <c r="EC138"/>
  <c r="EC98"/>
  <c r="BR94"/>
  <c r="DH90"/>
  <c r="AV70"/>
  <c r="M42" i="28"/>
  <c r="O42"/>
  <c r="AV195" i="17"/>
  <c r="AV167"/>
  <c r="AV163"/>
  <c r="CM147"/>
  <c r="CM143"/>
  <c r="DH123"/>
  <c r="AV95"/>
  <c r="BR95"/>
  <c r="DH95"/>
  <c r="O51" i="28"/>
  <c r="O35"/>
  <c r="K35"/>
  <c r="M35"/>
  <c r="EC184" i="17"/>
  <c r="AV168"/>
  <c r="CM168"/>
  <c r="EC168"/>
  <c r="AV148"/>
  <c r="AV136"/>
  <c r="DH136"/>
  <c r="CM136"/>
  <c r="DH128"/>
  <c r="M64" i="28"/>
  <c r="O64"/>
  <c r="M32"/>
  <c r="O32"/>
  <c r="CM201" i="17"/>
  <c r="CM185"/>
  <c r="BR185"/>
  <c r="AV153"/>
  <c r="CM153"/>
  <c r="CM145"/>
  <c r="EC145"/>
  <c r="BR141"/>
  <c r="CM141"/>
  <c r="DH137"/>
  <c r="BR125"/>
  <c r="CM125"/>
  <c r="DH121"/>
  <c r="CM85"/>
  <c r="EC85"/>
  <c r="EC77"/>
  <c r="BR69"/>
  <c r="O33" i="28"/>
  <c r="CM206" i="17"/>
  <c r="BR186"/>
  <c r="EC186"/>
  <c r="BR102"/>
  <c r="DH78"/>
  <c r="EC78"/>
  <c r="M58" i="28"/>
  <c r="M54"/>
  <c r="K26"/>
  <c r="BR159" i="17"/>
  <c r="CM159"/>
  <c r="AV151"/>
  <c r="DH151"/>
  <c r="DH135"/>
  <c r="EC135"/>
  <c r="AV131"/>
  <c r="CM131"/>
  <c r="EC131"/>
  <c r="DH119"/>
  <c r="AV115"/>
  <c r="BR115"/>
  <c r="DH115"/>
  <c r="AV87"/>
  <c r="CM87"/>
  <c r="CM83"/>
  <c r="AV71"/>
  <c r="EC71"/>
  <c r="DH192"/>
  <c r="AV152"/>
  <c r="EC152"/>
  <c r="EC132"/>
  <c r="BR116"/>
  <c r="AV112"/>
  <c r="AV104"/>
  <c r="AV96"/>
  <c r="BR88"/>
  <c r="EC88"/>
  <c r="DH84"/>
  <c r="CM84"/>
  <c r="CM68"/>
  <c r="EC68"/>
  <c r="O56" i="28"/>
  <c r="K40"/>
  <c r="AV193" i="17"/>
  <c r="BR193"/>
  <c r="DH189"/>
  <c r="DH181"/>
  <c r="BR157"/>
  <c r="EC157"/>
  <c r="CM149"/>
  <c r="AV129"/>
  <c r="BR105"/>
  <c r="DH105"/>
  <c r="CM93"/>
  <c r="BR81"/>
  <c r="O45" i="28"/>
  <c r="CM194" i="17"/>
  <c r="CM170"/>
  <c r="DH166"/>
  <c r="EC122"/>
  <c r="CM114"/>
  <c r="DH82"/>
  <c r="CM207"/>
  <c r="BR203"/>
  <c r="BR179"/>
  <c r="BR204"/>
  <c r="DH188"/>
  <c r="CM156"/>
  <c r="EC92"/>
  <c r="CM72"/>
  <c r="BR73"/>
  <c r="O21" i="28"/>
  <c r="K21"/>
  <c r="Y21" s="1"/>
  <c r="D13" i="27"/>
  <c r="J13"/>
  <c r="Q8" i="28"/>
  <c r="S8" s="1"/>
  <c r="N14" i="26"/>
  <c r="C17"/>
  <c r="DH8" i="17"/>
  <c r="DI8" s="1"/>
  <c r="N18" i="26"/>
  <c r="EN8" i="17"/>
  <c r="EO8"/>
  <c r="J126" i="28"/>
  <c r="Y126" s="1"/>
  <c r="AA126" i="17"/>
  <c r="U126" i="28"/>
  <c r="W126" s="1"/>
  <c r="AD126" i="17"/>
  <c r="AE126" s="1"/>
  <c r="U18" i="28"/>
  <c r="W18" s="1"/>
  <c r="U171"/>
  <c r="W171" s="1"/>
  <c r="AD171" i="17"/>
  <c r="AE171" s="1"/>
  <c r="J103" i="28"/>
  <c r="AA103" i="17"/>
  <c r="AD59"/>
  <c r="AE59" s="1"/>
  <c r="U59" i="28"/>
  <c r="W59" s="1"/>
  <c r="U176"/>
  <c r="W176" s="1"/>
  <c r="AD176" i="17"/>
  <c r="AE176" s="1"/>
  <c r="U165" i="28"/>
  <c r="W165" s="1"/>
  <c r="AD165" i="17"/>
  <c r="AE165" s="1"/>
  <c r="J165" i="28"/>
  <c r="AA165" i="17"/>
  <c r="J117" i="28"/>
  <c r="AA117" i="17"/>
  <c r="U117" i="28"/>
  <c r="W117" s="1"/>
  <c r="AD117" i="17"/>
  <c r="AE117" s="1"/>
  <c r="J113" i="28"/>
  <c r="AA113" i="17"/>
  <c r="J109" i="28"/>
  <c r="AA109" i="17"/>
  <c r="AD61"/>
  <c r="AE61" s="1"/>
  <c r="U61" i="28"/>
  <c r="W61" s="1"/>
  <c r="AD53" i="17"/>
  <c r="AE53" s="1"/>
  <c r="U53" i="28"/>
  <c r="W53" s="1"/>
  <c r="AD37" i="17"/>
  <c r="AE37" s="1"/>
  <c r="U37" i="28"/>
  <c r="W37" s="1"/>
  <c r="U202"/>
  <c r="W202" s="1"/>
  <c r="AD202" i="17"/>
  <c r="AE202" s="1"/>
  <c r="U94" i="28"/>
  <c r="W94" s="1"/>
  <c r="AD94" i="17"/>
  <c r="AE94" s="1"/>
  <c r="U42"/>
  <c r="Q42" i="28"/>
  <c r="S42" s="1"/>
  <c r="AD30" i="17"/>
  <c r="AE30" s="1"/>
  <c r="U30" i="28"/>
  <c r="W30" s="1"/>
  <c r="J183"/>
  <c r="Y183" s="1"/>
  <c r="AA183" i="17"/>
  <c r="U183" i="28"/>
  <c r="W183" s="1"/>
  <c r="AD183" i="17"/>
  <c r="AE183" s="1"/>
  <c r="U147" i="28"/>
  <c r="W147" s="1"/>
  <c r="AD147" i="17"/>
  <c r="AE147" s="1"/>
  <c r="U143" i="28"/>
  <c r="W143" s="1"/>
  <c r="AD143" i="17"/>
  <c r="AE143" s="1"/>
  <c r="U123" i="28"/>
  <c r="W123" s="1"/>
  <c r="AD123" i="17"/>
  <c r="AE123" s="1"/>
  <c r="AD51"/>
  <c r="AE51" s="1"/>
  <c r="U51" i="28"/>
  <c r="W51" s="1"/>
  <c r="AD35" i="17"/>
  <c r="AE35" s="1"/>
  <c r="U35" i="28"/>
  <c r="W35" s="1"/>
  <c r="AD23" i="17"/>
  <c r="AE23" s="1"/>
  <c r="U23" i="28"/>
  <c r="W23" s="1"/>
  <c r="J148"/>
  <c r="Y148" s="1"/>
  <c r="AA148" i="17"/>
  <c r="BR16"/>
  <c r="BS16" s="1"/>
  <c r="EC16"/>
  <c r="ED16" s="1"/>
  <c r="U185" i="28"/>
  <c r="W185" s="1"/>
  <c r="AD185" i="17"/>
  <c r="AE185" s="1"/>
  <c r="J125" i="28"/>
  <c r="AA125" i="17"/>
  <c r="U85" i="28"/>
  <c r="W85" s="1"/>
  <c r="AD85" i="17"/>
  <c r="AE85" s="1"/>
  <c r="J77" i="28"/>
  <c r="Y77" s="1"/>
  <c r="AA77" i="17"/>
  <c r="J69" i="28"/>
  <c r="Y69" s="1"/>
  <c r="AA69" i="17"/>
  <c r="U206" i="28"/>
  <c r="W206" s="1"/>
  <c r="AD206" i="17"/>
  <c r="AE206" s="1"/>
  <c r="J186" i="28"/>
  <c r="Y186" s="1"/>
  <c r="AA186" i="17"/>
  <c r="U106" i="28"/>
  <c r="W106" s="1"/>
  <c r="AD106" i="17"/>
  <c r="AE106" s="1"/>
  <c r="U78"/>
  <c r="Q78" i="28"/>
  <c r="S78" s="1"/>
  <c r="U26" i="17"/>
  <c r="Q26" i="28"/>
  <c r="S26" s="1"/>
  <c r="EC10" i="17"/>
  <c r="ED10" s="1"/>
  <c r="U139"/>
  <c r="Q139" i="28"/>
  <c r="S139" s="1"/>
  <c r="J119"/>
  <c r="Y119" s="1"/>
  <c r="AA119" i="17"/>
  <c r="J71" i="28"/>
  <c r="Y71" s="1"/>
  <c r="AA71" i="17"/>
  <c r="U71" i="28"/>
  <c r="W71" s="1"/>
  <c r="AD71" i="17"/>
  <c r="AE71" s="1"/>
  <c r="J15" i="28"/>
  <c r="AA15" i="17"/>
  <c r="AB15" s="1"/>
  <c r="BR15"/>
  <c r="BS15" s="1"/>
  <c r="CM15"/>
  <c r="CN15" s="1"/>
  <c r="J196" i="28"/>
  <c r="Y196" s="1"/>
  <c r="AA196" i="17"/>
  <c r="J192" i="28"/>
  <c r="Y192" s="1"/>
  <c r="AA192" i="17"/>
  <c r="J180" i="28"/>
  <c r="Y180" s="1"/>
  <c r="AA180" i="17"/>
  <c r="U152" i="28"/>
  <c r="W152" s="1"/>
  <c r="AD152" i="17"/>
  <c r="AE152" s="1"/>
  <c r="U132" i="28"/>
  <c r="W132" s="1"/>
  <c r="AD132" i="17"/>
  <c r="AE132" s="1"/>
  <c r="J116" i="28"/>
  <c r="Y116" s="1"/>
  <c r="AA116" i="17"/>
  <c r="J112" i="28"/>
  <c r="Y112" s="1"/>
  <c r="AA112" i="17"/>
  <c r="U100" i="28"/>
  <c r="W100" s="1"/>
  <c r="AD100" i="17"/>
  <c r="AE100" s="1"/>
  <c r="J96" i="28"/>
  <c r="Y96" s="1"/>
  <c r="AA96" i="17"/>
  <c r="U88" i="28"/>
  <c r="W88" s="1"/>
  <c r="AD88" i="17"/>
  <c r="AE88" s="1"/>
  <c r="U84" i="28"/>
  <c r="W84" s="1"/>
  <c r="AD84" i="17"/>
  <c r="AE84" s="1"/>
  <c r="U68" i="28"/>
  <c r="W68" s="1"/>
  <c r="AD68" i="17"/>
  <c r="AE68" s="1"/>
  <c r="U189"/>
  <c r="Q189" i="28"/>
  <c r="S189" s="1"/>
  <c r="J181"/>
  <c r="AA181" i="17"/>
  <c r="U181" i="28"/>
  <c r="W181" s="1"/>
  <c r="AD181" i="17"/>
  <c r="AE181" s="1"/>
  <c r="U161" i="28"/>
  <c r="W161" s="1"/>
  <c r="AD161" i="17"/>
  <c r="AE161" s="1"/>
  <c r="U129" i="28"/>
  <c r="W129" s="1"/>
  <c r="AD129" i="17"/>
  <c r="AE129" s="1"/>
  <c r="J81" i="28"/>
  <c r="Y81" s="1"/>
  <c r="AA81" i="17"/>
  <c r="AD65"/>
  <c r="AE65" s="1"/>
  <c r="U65" i="28"/>
  <c r="W65" s="1"/>
  <c r="W13" i="27"/>
  <c r="W19" s="1"/>
  <c r="L9" i="28"/>
  <c r="X13" i="27"/>
  <c r="X19" s="1"/>
  <c r="M9" i="28"/>
  <c r="Y13" i="27"/>
  <c r="Y19" s="1"/>
  <c r="N9" i="28"/>
  <c r="AF15" i="27"/>
  <c r="U15"/>
  <c r="BR9" i="17"/>
  <c r="BS9" s="1"/>
  <c r="G13" i="26"/>
  <c r="N8" i="28"/>
  <c r="U198"/>
  <c r="W198" s="1"/>
  <c r="AD198" i="17"/>
  <c r="AE198" s="1"/>
  <c r="J194" i="28"/>
  <c r="AA194" i="17"/>
  <c r="U194" i="28"/>
  <c r="W194" s="1"/>
  <c r="AD194" i="17"/>
  <c r="AE194" s="1"/>
  <c r="U178" i="28"/>
  <c r="W178" s="1"/>
  <c r="AD178" i="17"/>
  <c r="AE178" s="1"/>
  <c r="J166" i="28"/>
  <c r="AA166" i="17"/>
  <c r="U166" i="28"/>
  <c r="W166" s="1"/>
  <c r="AD166" i="17"/>
  <c r="AE166" s="1"/>
  <c r="J158" i="28"/>
  <c r="AA158" i="17"/>
  <c r="U150"/>
  <c r="Q150" i="28"/>
  <c r="S150" s="1"/>
  <c r="U146"/>
  <c r="W146" s="1"/>
  <c r="AD146" i="17"/>
  <c r="AE146" s="1"/>
  <c r="U86" i="28"/>
  <c r="W86" s="1"/>
  <c r="AD86" i="17"/>
  <c r="AE86" s="1"/>
  <c r="AD34"/>
  <c r="AE34" s="1"/>
  <c r="U34" i="28"/>
  <c r="W34" s="1"/>
  <c r="U22" i="17"/>
  <c r="Q22" i="28"/>
  <c r="S22" s="1"/>
  <c r="AV14" i="17"/>
  <c r="AW14" s="1"/>
  <c r="J14" i="28"/>
  <c r="AA14" i="17"/>
  <c r="AB14" s="1"/>
  <c r="BR14"/>
  <c r="BS14" s="1"/>
  <c r="U203" i="28"/>
  <c r="W203" s="1"/>
  <c r="AD203" i="17"/>
  <c r="AE203" s="1"/>
  <c r="AD31"/>
  <c r="AE31" s="1"/>
  <c r="U31" i="28"/>
  <c r="W31" s="1"/>
  <c r="U204"/>
  <c r="W204" s="1"/>
  <c r="AD204" i="17"/>
  <c r="AE204" s="1"/>
  <c r="J164" i="28"/>
  <c r="Y164" s="1"/>
  <c r="AA164" i="17"/>
  <c r="U156"/>
  <c r="Q156" i="28"/>
  <c r="S156" s="1"/>
  <c r="J197"/>
  <c r="Y197" s="1"/>
  <c r="AA197" i="17"/>
  <c r="J173" i="28"/>
  <c r="AA173" i="17"/>
  <c r="U97"/>
  <c r="Q97" i="28"/>
  <c r="S97" s="1"/>
  <c r="U89" i="17"/>
  <c r="Q89" i="28"/>
  <c r="S89" s="1"/>
  <c r="AD29" i="17"/>
  <c r="AE29" s="1"/>
  <c r="U29" i="28"/>
  <c r="W29" s="1"/>
  <c r="BR17" i="17"/>
  <c r="BS17"/>
  <c r="DH110"/>
  <c r="CM66"/>
  <c r="O46" i="28"/>
  <c r="CM199" i="17"/>
  <c r="DH187"/>
  <c r="AV175"/>
  <c r="BR175"/>
  <c r="DH103"/>
  <c r="BR91"/>
  <c r="CM91"/>
  <c r="EC91"/>
  <c r="BR75"/>
  <c r="CM75"/>
  <c r="M59" i="28"/>
  <c r="CM176" i="17"/>
  <c r="BR160"/>
  <c r="DH160"/>
  <c r="CM140"/>
  <c r="EC80"/>
  <c r="BR76"/>
  <c r="K60" i="28"/>
  <c r="K36"/>
  <c r="AV177" i="17"/>
  <c r="CM177"/>
  <c r="DH165"/>
  <c r="CM165"/>
  <c r="AV113"/>
  <c r="DH113"/>
  <c r="AV109"/>
  <c r="DH109"/>
  <c r="O53" i="28"/>
  <c r="O37"/>
  <c r="BR202" i="17"/>
  <c r="CM190"/>
  <c r="AV182"/>
  <c r="BR182"/>
  <c r="CM182"/>
  <c r="DH182"/>
  <c r="BR138"/>
  <c r="CM98"/>
  <c r="CM94"/>
  <c r="EC94"/>
  <c r="EC90"/>
  <c r="CM70"/>
  <c r="DH195"/>
  <c r="EC163"/>
  <c r="EC147"/>
  <c r="DH143"/>
  <c r="CM123"/>
  <c r="BR123"/>
  <c r="EC123"/>
  <c r="CM107"/>
  <c r="K23" i="28"/>
  <c r="M23"/>
  <c r="BR184" i="17"/>
  <c r="AV172"/>
  <c r="EC172"/>
  <c r="BR168"/>
  <c r="DH168"/>
  <c r="BR136"/>
  <c r="AV128"/>
  <c r="CM128"/>
  <c r="K64" i="28"/>
  <c r="AV201" i="17"/>
  <c r="EC185"/>
  <c r="DH153"/>
  <c r="AV145"/>
  <c r="DH145"/>
  <c r="DH141"/>
  <c r="AV125"/>
  <c r="DH125"/>
  <c r="AV77"/>
  <c r="AV69"/>
  <c r="K25" i="28"/>
  <c r="M25"/>
  <c r="DW130" i="17"/>
  <c r="EC106"/>
  <c r="CG102"/>
  <c r="CM102"/>
  <c r="O54" i="28"/>
  <c r="M26"/>
  <c r="O26"/>
  <c r="DW10" i="17"/>
  <c r="CM151"/>
  <c r="EC151"/>
  <c r="AV135"/>
  <c r="BR135"/>
  <c r="AV119"/>
  <c r="BR119"/>
  <c r="BR83"/>
  <c r="BR71"/>
  <c r="CM71"/>
  <c r="AV196"/>
  <c r="EC196"/>
  <c r="CM196"/>
  <c r="CM192"/>
  <c r="AV180"/>
  <c r="EC180"/>
  <c r="AV144"/>
  <c r="DF144"/>
  <c r="DG144" s="1"/>
  <c r="DM144" s="1"/>
  <c r="DH144"/>
  <c r="DH120"/>
  <c r="CM120"/>
  <c r="AV116"/>
  <c r="DH112"/>
  <c r="EC112"/>
  <c r="BR104"/>
  <c r="DH100"/>
  <c r="CM96"/>
  <c r="EC96"/>
  <c r="EC84"/>
  <c r="DH68"/>
  <c r="M40" i="28"/>
  <c r="O40"/>
  <c r="AV189" i="17"/>
  <c r="DW189"/>
  <c r="BR189"/>
  <c r="EC189"/>
  <c r="CM181"/>
  <c r="DW181"/>
  <c r="BR181"/>
  <c r="DB181"/>
  <c r="EC181"/>
  <c r="AV161"/>
  <c r="CM161"/>
  <c r="CM157"/>
  <c r="BR149"/>
  <c r="AV133"/>
  <c r="CM133"/>
  <c r="BR129"/>
  <c r="CM129"/>
  <c r="EC129"/>
  <c r="AV105"/>
  <c r="EC105"/>
  <c r="AV101"/>
  <c r="CM101"/>
  <c r="EC101"/>
  <c r="AV81"/>
  <c r="DB81"/>
  <c r="CG81"/>
  <c r="CM81"/>
  <c r="O65" i="28"/>
  <c r="DH198" i="17"/>
  <c r="EC198"/>
  <c r="DH178"/>
  <c r="AV170"/>
  <c r="EC170"/>
  <c r="CM166"/>
  <c r="CM158"/>
  <c r="DH158"/>
  <c r="AV150"/>
  <c r="EC150"/>
  <c r="EC142"/>
  <c r="EC134"/>
  <c r="DH114"/>
  <c r="EC114"/>
  <c r="BR86"/>
  <c r="EC86"/>
  <c r="BR82"/>
  <c r="EC82"/>
  <c r="BR74"/>
  <c r="M62" i="28"/>
  <c r="O50"/>
  <c r="P50" s="1"/>
  <c r="M22"/>
  <c r="O22"/>
  <c r="K22"/>
  <c r="AV207" i="17"/>
  <c r="DH207"/>
  <c r="AV203"/>
  <c r="AV191"/>
  <c r="DH191"/>
  <c r="EC179"/>
  <c r="EC155"/>
  <c r="AV127"/>
  <c r="BR127"/>
  <c r="BR111"/>
  <c r="CM111"/>
  <c r="AV79"/>
  <c r="BR79"/>
  <c r="K31" i="28"/>
  <c r="M31"/>
  <c r="AV204" i="17"/>
  <c r="CM204"/>
  <c r="EC204"/>
  <c r="AV188"/>
  <c r="BR188"/>
  <c r="CM188"/>
  <c r="BR72"/>
  <c r="AV205"/>
  <c r="DH205"/>
  <c r="BR197"/>
  <c r="AV173"/>
  <c r="EC173"/>
  <c r="CM173"/>
  <c r="AV97"/>
  <c r="BR97"/>
  <c r="AV89"/>
  <c r="CM89"/>
  <c r="CM73"/>
  <c r="EC73"/>
  <c r="M29" i="28"/>
  <c r="E13" i="27"/>
  <c r="L8" i="28"/>
  <c r="O13" i="26"/>
  <c r="C18"/>
  <c r="EC8" i="17"/>
  <c r="ED8" s="1"/>
  <c r="J154" i="28"/>
  <c r="Y154" s="1"/>
  <c r="AA154" i="17"/>
  <c r="J66" i="28"/>
  <c r="Y66" s="1"/>
  <c r="AA66" i="17"/>
  <c r="AD46"/>
  <c r="AE46" s="1"/>
  <c r="U46" i="28"/>
  <c r="W46" s="1"/>
  <c r="DF18" i="17"/>
  <c r="J199" i="28"/>
  <c r="Y199" s="1"/>
  <c r="AA199" i="17"/>
  <c r="R196" i="24"/>
  <c r="AY199" i="17"/>
  <c r="AZ199" s="1"/>
  <c r="U187" i="28"/>
  <c r="W187" s="1"/>
  <c r="AD187" i="17"/>
  <c r="AE187" s="1"/>
  <c r="J187" i="28"/>
  <c r="AA187" i="17"/>
  <c r="J175" i="28"/>
  <c r="Y175" s="1"/>
  <c r="AA175" i="17"/>
  <c r="U103" i="28"/>
  <c r="W103" s="1"/>
  <c r="AD103" i="17"/>
  <c r="AE103" s="1"/>
  <c r="U91" i="28"/>
  <c r="W91" s="1"/>
  <c r="AD91" i="17"/>
  <c r="AE91" s="1"/>
  <c r="J91" i="28"/>
  <c r="AA91" i="17"/>
  <c r="AD63"/>
  <c r="AE63" s="1"/>
  <c r="U63" i="28"/>
  <c r="J200"/>
  <c r="Y200" s="1"/>
  <c r="AA200" i="17"/>
  <c r="U160" i="28"/>
  <c r="W160" s="1"/>
  <c r="AD160" i="17"/>
  <c r="AE160" s="1"/>
  <c r="U140" i="28"/>
  <c r="W140" s="1"/>
  <c r="AD140" i="17"/>
  <c r="AE140" s="1"/>
  <c r="J108" i="28"/>
  <c r="Y108" s="1"/>
  <c r="AA108" i="17"/>
  <c r="U80" i="28"/>
  <c r="W80" s="1"/>
  <c r="AD80" i="17"/>
  <c r="AE80" s="1"/>
  <c r="U76" i="28"/>
  <c r="W76" s="1"/>
  <c r="AD76" i="17"/>
  <c r="AE76" s="1"/>
  <c r="AD60"/>
  <c r="AE60" s="1"/>
  <c r="U60" i="28"/>
  <c r="W60" s="1"/>
  <c r="AD52" i="17"/>
  <c r="AE52" s="1"/>
  <c r="U52" i="28"/>
  <c r="W52" s="1"/>
  <c r="AD44" i="17"/>
  <c r="AE44" s="1"/>
  <c r="U44" i="28"/>
  <c r="W44" s="1"/>
  <c r="AD36" i="17"/>
  <c r="AE36" s="1"/>
  <c r="U36" i="28"/>
  <c r="W36" s="1"/>
  <c r="U177"/>
  <c r="W177" s="1"/>
  <c r="AD177" i="17"/>
  <c r="AE177" s="1"/>
  <c r="J177" i="28"/>
  <c r="Y177" s="1"/>
  <c r="AA177" i="17"/>
  <c r="Y169"/>
  <c r="Z169" s="1"/>
  <c r="AF169" s="1"/>
  <c r="U113" i="28"/>
  <c r="W113" s="1"/>
  <c r="AD113" i="17"/>
  <c r="AE113" s="1"/>
  <c r="U109" i="28"/>
  <c r="W109" s="1"/>
  <c r="AD109" i="17"/>
  <c r="AE109" s="1"/>
  <c r="AD49"/>
  <c r="AE49" s="1"/>
  <c r="U49" i="28"/>
  <c r="W49" s="1"/>
  <c r="U13"/>
  <c r="W13" s="1"/>
  <c r="U190"/>
  <c r="W190" s="1"/>
  <c r="AD190" i="17"/>
  <c r="AE190" s="1"/>
  <c r="J182" i="28"/>
  <c r="Y182" s="1"/>
  <c r="AA182" i="17"/>
  <c r="J174" i="28"/>
  <c r="AA174" i="17"/>
  <c r="U174" i="28"/>
  <c r="W174" s="1"/>
  <c r="AD174" i="17"/>
  <c r="AE174" s="1"/>
  <c r="J138" i="28"/>
  <c r="AA138" i="17"/>
  <c r="U138" i="28"/>
  <c r="W138" s="1"/>
  <c r="AD138" i="17"/>
  <c r="AE138" s="1"/>
  <c r="U30"/>
  <c r="Q30" i="28"/>
  <c r="S30" s="1"/>
  <c r="U195"/>
  <c r="W195" s="1"/>
  <c r="AD195" i="17"/>
  <c r="AE195" s="1"/>
  <c r="J195" i="28"/>
  <c r="AA195" i="17"/>
  <c r="J167" i="28"/>
  <c r="Y167" s="1"/>
  <c r="AA167" i="17"/>
  <c r="U163" i="28"/>
  <c r="W163" s="1"/>
  <c r="AD163" i="17"/>
  <c r="AE163" s="1"/>
  <c r="J95" i="28"/>
  <c r="Y95" s="1"/>
  <c r="AA95" i="17"/>
  <c r="U95" i="28"/>
  <c r="W95" s="1"/>
  <c r="AD95" i="17"/>
  <c r="AE95" s="1"/>
  <c r="J19" i="28"/>
  <c r="Y19" s="1"/>
  <c r="AA19" i="17"/>
  <c r="AB19" s="1"/>
  <c r="CK19"/>
  <c r="DH19"/>
  <c r="DI19" s="1"/>
  <c r="CM11"/>
  <c r="CN11" s="1"/>
  <c r="U184" i="28"/>
  <c r="W184" s="1"/>
  <c r="AD184" i="17"/>
  <c r="AE184" s="1"/>
  <c r="J172" i="28"/>
  <c r="Y172" s="1"/>
  <c r="AA172" i="17"/>
  <c r="U168" i="28"/>
  <c r="W168" s="1"/>
  <c r="AD168" i="17"/>
  <c r="AE168" s="1"/>
  <c r="J136" i="28"/>
  <c r="Y136" s="1"/>
  <c r="AA136" i="17"/>
  <c r="J128" i="28"/>
  <c r="Y128" s="1"/>
  <c r="AA128" i="17"/>
  <c r="U16" i="28"/>
  <c r="W16" s="1"/>
  <c r="CM16" i="17"/>
  <c r="CN16" s="1"/>
  <c r="J201" i="28"/>
  <c r="Y201" s="1"/>
  <c r="AA201" i="17"/>
  <c r="J185" i="28"/>
  <c r="Y185" s="1"/>
  <c r="AA185" i="17"/>
  <c r="U153" i="28"/>
  <c r="W153" s="1"/>
  <c r="AD153" i="17"/>
  <c r="AE153" s="1"/>
  <c r="U145"/>
  <c r="J141" i="28"/>
  <c r="Y141" s="1"/>
  <c r="AA141" i="17"/>
  <c r="U141" i="28"/>
  <c r="W141" s="1"/>
  <c r="AD141" i="17"/>
  <c r="AE141" s="1"/>
  <c r="J137" i="28"/>
  <c r="Y137" s="1"/>
  <c r="AA137" i="17"/>
  <c r="U125" i="28"/>
  <c r="W125" s="1"/>
  <c r="AD125" i="17"/>
  <c r="AE125" s="1"/>
  <c r="AD33"/>
  <c r="AE33" s="1"/>
  <c r="U33" i="28"/>
  <c r="W33" s="1"/>
  <c r="J206"/>
  <c r="Y206" s="1"/>
  <c r="AA206" i="17"/>
  <c r="U130"/>
  <c r="Q130" i="28"/>
  <c r="S130" s="1"/>
  <c r="J102"/>
  <c r="Y102" s="1"/>
  <c r="AA102" i="17"/>
  <c r="AD38"/>
  <c r="AE38" s="1"/>
  <c r="U38" i="28"/>
  <c r="W38" s="1"/>
  <c r="AV10" i="17"/>
  <c r="AW10" s="1"/>
  <c r="J10" i="28"/>
  <c r="Y10" s="1"/>
  <c r="AA10" i="17"/>
  <c r="AB10" s="1"/>
  <c r="DH10"/>
  <c r="DI10"/>
  <c r="U159" i="28"/>
  <c r="W159" s="1"/>
  <c r="AD159" i="17"/>
  <c r="AE159" s="1"/>
  <c r="U151" i="28"/>
  <c r="W151" s="1"/>
  <c r="AD151" i="17"/>
  <c r="AE151" s="1"/>
  <c r="U139" i="28"/>
  <c r="W139" s="1"/>
  <c r="AD139" i="17"/>
  <c r="AE139" s="1"/>
  <c r="J135" i="28"/>
  <c r="Y135" s="1"/>
  <c r="AA135" i="17"/>
  <c r="J131" i="28"/>
  <c r="Y131" s="1"/>
  <c r="AA131" i="17"/>
  <c r="J115" i="28"/>
  <c r="Y115" s="1"/>
  <c r="AA115" i="17"/>
  <c r="U87" i="28"/>
  <c r="W87" s="1"/>
  <c r="AD87" i="17"/>
  <c r="AE87" s="1"/>
  <c r="J87" i="28"/>
  <c r="Y87" s="1"/>
  <c r="AA87" i="17"/>
  <c r="AV15"/>
  <c r="AW15" s="1"/>
  <c r="U15" i="28"/>
  <c r="W15" s="1"/>
  <c r="AY180" i="17"/>
  <c r="AZ180" s="1"/>
  <c r="R177" i="24" s="1"/>
  <c r="J144" i="28"/>
  <c r="Y144" s="1"/>
  <c r="AA144" i="17"/>
  <c r="U132"/>
  <c r="Q132" i="28"/>
  <c r="S132" s="1"/>
  <c r="J124"/>
  <c r="Y124" s="1"/>
  <c r="AA124" i="17"/>
  <c r="J120" i="28"/>
  <c r="Y120" s="1"/>
  <c r="AA120" i="17"/>
  <c r="U104" i="28"/>
  <c r="W104" s="1"/>
  <c r="AD104" i="17"/>
  <c r="AE104" s="1"/>
  <c r="U88"/>
  <c r="AD56"/>
  <c r="AE56" s="1"/>
  <c r="U56" i="28"/>
  <c r="W56" s="1"/>
  <c r="AD48" i="17"/>
  <c r="AE48" s="1"/>
  <c r="U48" i="28"/>
  <c r="W48" s="1"/>
  <c r="AD40" i="17"/>
  <c r="AE40" s="1"/>
  <c r="U40" i="28"/>
  <c r="W40" s="1"/>
  <c r="AD28" i="17"/>
  <c r="AE28" s="1"/>
  <c r="U28" i="28"/>
  <c r="W28" s="1"/>
  <c r="U12"/>
  <c r="W12" s="1"/>
  <c r="BR12" i="17"/>
  <c r="BS12" s="1"/>
  <c r="EC12"/>
  <c r="ED12" s="1"/>
  <c r="U193" i="28"/>
  <c r="W193" s="1"/>
  <c r="AD193" i="17"/>
  <c r="AE193" s="1"/>
  <c r="J193" i="28"/>
  <c r="AA193" i="17"/>
  <c r="J157" i="28"/>
  <c r="Y157" s="1"/>
  <c r="AA157" i="17"/>
  <c r="J149" i="28"/>
  <c r="Y149" s="1"/>
  <c r="AA149" i="17"/>
  <c r="J105" i="28"/>
  <c r="Y105" s="1"/>
  <c r="AA105" i="17"/>
  <c r="J101" i="28"/>
  <c r="Y101" s="1"/>
  <c r="AA101" i="17"/>
  <c r="U93" i="28"/>
  <c r="W93" s="1"/>
  <c r="AD93" i="17"/>
  <c r="AE93" s="1"/>
  <c r="AD45"/>
  <c r="AE45" s="1"/>
  <c r="U45" i="28"/>
  <c r="W45" s="1"/>
  <c r="AB13" i="27"/>
  <c r="Q9" i="28"/>
  <c r="S9" s="1"/>
  <c r="AC13" i="27"/>
  <c r="AC19" s="1"/>
  <c r="AF13"/>
  <c r="U9" i="28"/>
  <c r="W9" s="1"/>
  <c r="V13" i="27"/>
  <c r="V19" s="1"/>
  <c r="K9" i="28"/>
  <c r="AF16" i="27"/>
  <c r="AF17"/>
  <c r="U194" i="17"/>
  <c r="Q194" i="28"/>
  <c r="S194" s="1"/>
  <c r="J170"/>
  <c r="Y170" s="1"/>
  <c r="AA170" i="17"/>
  <c r="U158" i="28"/>
  <c r="W158" s="1"/>
  <c r="AD158" i="17"/>
  <c r="AE158" s="1"/>
  <c r="J142" i="28"/>
  <c r="Y142" s="1"/>
  <c r="AA142" i="17"/>
  <c r="J122" i="28"/>
  <c r="Y122" s="1"/>
  <c r="AA122" i="17"/>
  <c r="U114"/>
  <c r="Q114" i="28"/>
  <c r="S114" s="1"/>
  <c r="U86" i="17"/>
  <c r="Q86" i="28"/>
  <c r="S86" s="1"/>
  <c r="AD62" i="17"/>
  <c r="AE62" s="1"/>
  <c r="U62" i="28"/>
  <c r="W62" s="1"/>
  <c r="Y14" i="17"/>
  <c r="U14" i="28"/>
  <c r="W14" s="1"/>
  <c r="CM14" i="17"/>
  <c r="CN14" s="1"/>
  <c r="EC14"/>
  <c r="ED14" s="1"/>
  <c r="J191" i="28"/>
  <c r="Y191" s="1"/>
  <c r="AA191" i="17"/>
  <c r="U179" i="28"/>
  <c r="W179" s="1"/>
  <c r="AD179" i="17"/>
  <c r="AE179" s="1"/>
  <c r="J179" i="28"/>
  <c r="Y179" s="1"/>
  <c r="AA179" i="17"/>
  <c r="U155" i="28"/>
  <c r="W155" s="1"/>
  <c r="AD155" i="17"/>
  <c r="AE155" s="1"/>
  <c r="J127" i="28"/>
  <c r="Y127" s="1"/>
  <c r="AA127" i="17"/>
  <c r="U111" i="28"/>
  <c r="W111" s="1"/>
  <c r="AD111" i="17"/>
  <c r="AE111" s="1"/>
  <c r="U99" i="28"/>
  <c r="W99" s="1"/>
  <c r="AD99" i="17"/>
  <c r="AE99" s="1"/>
  <c r="J99" i="28"/>
  <c r="AA99" i="17"/>
  <c r="J79" i="28"/>
  <c r="Y79" s="1"/>
  <c r="AA79" i="17"/>
  <c r="U79" i="28"/>
  <c r="W79" s="1"/>
  <c r="AD79" i="17"/>
  <c r="AE79" s="1"/>
  <c r="U67"/>
  <c r="Q67" i="28"/>
  <c r="S67" s="1"/>
  <c r="AD47" i="17"/>
  <c r="AE47" s="1"/>
  <c r="U47" i="28"/>
  <c r="W47" s="1"/>
  <c r="J156"/>
  <c r="Y156" s="1"/>
  <c r="AA156" i="17"/>
  <c r="U92" i="28"/>
  <c r="W92" s="1"/>
  <c r="AD92" i="17"/>
  <c r="AE92" s="1"/>
  <c r="U72" i="28"/>
  <c r="W72" s="1"/>
  <c r="AD72" i="17"/>
  <c r="AE72" s="1"/>
  <c r="U205" i="28"/>
  <c r="W205" s="1"/>
  <c r="AD205" i="17"/>
  <c r="AE205" s="1"/>
  <c r="U173" i="28"/>
  <c r="W173" s="1"/>
  <c r="AD173" i="17"/>
  <c r="AE173" s="1"/>
  <c r="J97" i="28"/>
  <c r="AA97" i="17"/>
  <c r="J89" i="28"/>
  <c r="Y89" s="1"/>
  <c r="AA89" i="17"/>
  <c r="U73" i="28"/>
  <c r="W73" s="1"/>
  <c r="AD73" i="17"/>
  <c r="AE73" s="1"/>
  <c r="J17" i="28"/>
  <c r="Y17" s="1"/>
  <c r="AA17" i="17"/>
  <c r="AB17" s="1"/>
  <c r="AV17"/>
  <c r="AW17" s="1"/>
  <c r="DF17"/>
  <c r="AV162"/>
  <c r="BR162"/>
  <c r="CM162"/>
  <c r="DH162"/>
  <c r="AV154"/>
  <c r="AV126"/>
  <c r="BR126"/>
  <c r="CM126"/>
  <c r="BR110"/>
  <c r="EC110"/>
  <c r="AV66"/>
  <c r="DH66"/>
  <c r="DH199"/>
  <c r="BR187"/>
  <c r="EC175"/>
  <c r="AV171"/>
  <c r="EC171"/>
  <c r="BR103"/>
  <c r="AV75"/>
  <c r="O59" i="28"/>
  <c r="K59"/>
  <c r="AV200" i="17"/>
  <c r="DH200"/>
  <c r="EC176"/>
  <c r="AV160"/>
  <c r="DH140"/>
  <c r="AV108"/>
  <c r="CM108"/>
  <c r="CM80"/>
  <c r="DH76"/>
  <c r="M60" i="28"/>
  <c r="O60"/>
  <c r="M52"/>
  <c r="O52"/>
  <c r="K52"/>
  <c r="M36"/>
  <c r="CM169" i="17"/>
  <c r="EC165"/>
  <c r="CG165"/>
  <c r="AV117"/>
  <c r="CM117"/>
  <c r="EC117"/>
  <c r="BR113"/>
  <c r="EC113"/>
  <c r="BR109"/>
  <c r="EC109"/>
  <c r="K49" i="28"/>
  <c r="M49"/>
  <c r="AV202" i="17"/>
  <c r="EC182"/>
  <c r="EC174"/>
  <c r="CM138"/>
  <c r="BR90"/>
  <c r="EC70"/>
  <c r="M30" i="28"/>
  <c r="O30"/>
  <c r="K30"/>
  <c r="CM195" i="17"/>
  <c r="AV183"/>
  <c r="DH183"/>
  <c r="BR167"/>
  <c r="CM167"/>
  <c r="EC167"/>
  <c r="CM163"/>
  <c r="AV147"/>
  <c r="BR147"/>
  <c r="DH147"/>
  <c r="AV143"/>
  <c r="AV123"/>
  <c r="AV107"/>
  <c r="BR107"/>
  <c r="DH107"/>
  <c r="EC107"/>
  <c r="O55" i="28"/>
  <c r="P55" s="1"/>
  <c r="O39"/>
  <c r="O23"/>
  <c r="CM184" i="17"/>
  <c r="DH172"/>
  <c r="DH148"/>
  <c r="EC136"/>
  <c r="EC128"/>
  <c r="DH201"/>
  <c r="DH185"/>
  <c r="BR153"/>
  <c r="EC153"/>
  <c r="BR145"/>
  <c r="EC141"/>
  <c r="AV137"/>
  <c r="BR137"/>
  <c r="EC137"/>
  <c r="EC125"/>
  <c r="AV121"/>
  <c r="BR121"/>
  <c r="EC121"/>
  <c r="BR85"/>
  <c r="BR77"/>
  <c r="CM77"/>
  <c r="CM69"/>
  <c r="EC69"/>
  <c r="O25" i="28"/>
  <c r="P25" s="1"/>
  <c r="AV206" i="17"/>
  <c r="CM186"/>
  <c r="AV130"/>
  <c r="BR130"/>
  <c r="CM130"/>
  <c r="CM106"/>
  <c r="BR106"/>
  <c r="AV102"/>
  <c r="DH102"/>
  <c r="BL78"/>
  <c r="CM78"/>
  <c r="BR78"/>
  <c r="K58" i="28"/>
  <c r="P58" s="1"/>
  <c r="DH159" i="17"/>
  <c r="AV139"/>
  <c r="DH139"/>
  <c r="CM135"/>
  <c r="DH131"/>
  <c r="CM119"/>
  <c r="CM115"/>
  <c r="DH87"/>
  <c r="AV83"/>
  <c r="DH83"/>
  <c r="EC83"/>
  <c r="DH196"/>
  <c r="AV192"/>
  <c r="BR192"/>
  <c r="EX192"/>
  <c r="FB192" s="1"/>
  <c r="CM180"/>
  <c r="DH180"/>
  <c r="BR152"/>
  <c r="CG152"/>
  <c r="DH152"/>
  <c r="CM144"/>
  <c r="EC144"/>
  <c r="BR132"/>
  <c r="DH132"/>
  <c r="CM132"/>
  <c r="CM124"/>
  <c r="EC124"/>
  <c r="BR120"/>
  <c r="DH116"/>
  <c r="BR112"/>
  <c r="CM104"/>
  <c r="EC104"/>
  <c r="AV88"/>
  <c r="CM88"/>
  <c r="BR84"/>
  <c r="BR68"/>
  <c r="K56" i="28"/>
  <c r="K48"/>
  <c r="P48" s="1"/>
  <c r="T48" s="1"/>
  <c r="O28"/>
  <c r="K28"/>
  <c r="DH193" i="17"/>
  <c r="CM193"/>
  <c r="CM189"/>
  <c r="AV181"/>
  <c r="DH161"/>
  <c r="AV157"/>
  <c r="AV149"/>
  <c r="DH149"/>
  <c r="DH133"/>
  <c r="EC133"/>
  <c r="DH129"/>
  <c r="DH93"/>
  <c r="K41" i="28"/>
  <c r="M41"/>
  <c r="AV198" i="17"/>
  <c r="BR198"/>
  <c r="AV194"/>
  <c r="EC178"/>
  <c r="AV166"/>
  <c r="BR166"/>
  <c r="EC166"/>
  <c r="EC158"/>
  <c r="CM150"/>
  <c r="CM146"/>
  <c r="EC146"/>
  <c r="AV142"/>
  <c r="CM142"/>
  <c r="AV134"/>
  <c r="CM134"/>
  <c r="AV122"/>
  <c r="AV118"/>
  <c r="CM118"/>
  <c r="CM86"/>
  <c r="CG82"/>
  <c r="CM82"/>
  <c r="AT74"/>
  <c r="AU74" s="1"/>
  <c r="BA74" s="1"/>
  <c r="CM74"/>
  <c r="CG74"/>
  <c r="K62" i="28"/>
  <c r="P62" s="1"/>
  <c r="T62" s="1"/>
  <c r="DW50" i="17"/>
  <c r="K34" i="28"/>
  <c r="Y34" s="1"/>
  <c r="BR207" i="17"/>
  <c r="CM203"/>
  <c r="EC203"/>
  <c r="EC191"/>
  <c r="CM191"/>
  <c r="CM179"/>
  <c r="DH155"/>
  <c r="CM127"/>
  <c r="DH111"/>
  <c r="CM99"/>
  <c r="CM79"/>
  <c r="DH79"/>
  <c r="CM67"/>
  <c r="DH67"/>
  <c r="EC67"/>
  <c r="K47" i="28"/>
  <c r="M47"/>
  <c r="BR31" i="17"/>
  <c r="EC31"/>
  <c r="O31" i="28"/>
  <c r="BL204" i="17"/>
  <c r="EC164"/>
  <c r="AV156"/>
  <c r="DH92"/>
  <c r="CM92"/>
  <c r="EC205"/>
  <c r="AV197"/>
  <c r="EC197"/>
  <c r="BR173"/>
  <c r="DH173"/>
  <c r="FS97"/>
  <c r="FT97" s="1"/>
  <c r="DH89"/>
  <c r="EC89"/>
  <c r="FO89"/>
  <c r="FP89" s="1"/>
  <c r="DH73"/>
  <c r="FS73"/>
  <c r="FT73" s="1"/>
  <c r="O29" i="28"/>
  <c r="K29"/>
  <c r="CM20" i="17"/>
  <c r="CN20" s="1"/>
  <c r="AA20" i="28"/>
  <c r="P20"/>
  <c r="T20" s="1"/>
  <c r="AV27" i="17"/>
  <c r="DH27"/>
  <c r="CM36"/>
  <c r="AV37"/>
  <c r="AA37"/>
  <c r="BR37"/>
  <c r="AA39"/>
  <c r="BR35"/>
  <c r="DH35"/>
  <c r="BR32"/>
  <c r="AV26"/>
  <c r="AA26"/>
  <c r="AV22"/>
  <c r="AA22"/>
  <c r="DH20"/>
  <c r="DI20"/>
  <c r="AA20"/>
  <c r="AB20"/>
  <c r="AV20"/>
  <c r="AW20" s="1"/>
  <c r="EC20"/>
  <c r="ED20"/>
  <c r="AV31"/>
  <c r="AA24"/>
  <c r="BR20"/>
  <c r="BS20"/>
  <c r="P42" i="28"/>
  <c r="P51"/>
  <c r="AA32"/>
  <c r="P33"/>
  <c r="AA38"/>
  <c r="P38"/>
  <c r="P65"/>
  <c r="T65" s="1"/>
  <c r="P57"/>
  <c r="T57" s="1"/>
  <c r="P45"/>
  <c r="T45" s="1"/>
  <c r="P24"/>
  <c r="T24" s="1"/>
  <c r="AA24"/>
  <c r="BR52" i="17"/>
  <c r="BR36"/>
  <c r="AV61"/>
  <c r="BR61"/>
  <c r="EC55"/>
  <c r="EC39"/>
  <c r="CM23"/>
  <c r="BR23"/>
  <c r="CM64"/>
  <c r="CM54"/>
  <c r="CM56"/>
  <c r="DH48"/>
  <c r="DH28"/>
  <c r="AA65"/>
  <c r="CM57"/>
  <c r="AV62"/>
  <c r="BR34"/>
  <c r="DH34"/>
  <c r="DH22"/>
  <c r="BR22"/>
  <c r="AV43"/>
  <c r="BR43"/>
  <c r="CM43"/>
  <c r="CM31"/>
  <c r="BR24"/>
  <c r="AV29"/>
  <c r="EC29"/>
  <c r="BR21"/>
  <c r="DW21"/>
  <c r="P27" i="28"/>
  <c r="T27" s="1"/>
  <c r="P35"/>
  <c r="P43"/>
  <c r="T43" s="1"/>
  <c r="P21"/>
  <c r="T21" s="1"/>
  <c r="CM63" i="17"/>
  <c r="DH63"/>
  <c r="EC63"/>
  <c r="AA59"/>
  <c r="BR27"/>
  <c r="EC27"/>
  <c r="AA60"/>
  <c r="AV60"/>
  <c r="BR60"/>
  <c r="AV52"/>
  <c r="AA52"/>
  <c r="AA44"/>
  <c r="AV44"/>
  <c r="BR44"/>
  <c r="AV36"/>
  <c r="AA36"/>
  <c r="CM61"/>
  <c r="EC53"/>
  <c r="AA49"/>
  <c r="AV49"/>
  <c r="EC49"/>
  <c r="EC37"/>
  <c r="AV30"/>
  <c r="AA30"/>
  <c r="AV55"/>
  <c r="AA51"/>
  <c r="AV39"/>
  <c r="AA35"/>
  <c r="AA23"/>
  <c r="DH64"/>
  <c r="EC64"/>
  <c r="DH32"/>
  <c r="AA33"/>
  <c r="AV33"/>
  <c r="CM33"/>
  <c r="EC33"/>
  <c r="BR25"/>
  <c r="CM58"/>
  <c r="BR58"/>
  <c r="EC58"/>
  <c r="DH54"/>
  <c r="EC54"/>
  <c r="BR26"/>
  <c r="CM26"/>
  <c r="EC26"/>
  <c r="AV56"/>
  <c r="AA56"/>
  <c r="BR56"/>
  <c r="AA48"/>
  <c r="AV48"/>
  <c r="EC48"/>
  <c r="AV40"/>
  <c r="AA40"/>
  <c r="CM40"/>
  <c r="AA28"/>
  <c r="AV28"/>
  <c r="EC28"/>
  <c r="DH57"/>
  <c r="AA45"/>
  <c r="AV45"/>
  <c r="BR45"/>
  <c r="CM62"/>
  <c r="BR62"/>
  <c r="CM50"/>
  <c r="AA34"/>
  <c r="AV34"/>
  <c r="EC34"/>
  <c r="CM22"/>
  <c r="EC22"/>
  <c r="DH47"/>
  <c r="EC47"/>
  <c r="EC43"/>
  <c r="AA31"/>
  <c r="DH24"/>
  <c r="P53" i="28"/>
  <c r="T53" s="1"/>
  <c r="P37"/>
  <c r="T37" s="1"/>
  <c r="P39"/>
  <c r="P64"/>
  <c r="T64" s="1"/>
  <c r="AA46" i="17"/>
  <c r="AV46"/>
  <c r="BR46"/>
  <c r="AV63"/>
  <c r="AV59"/>
  <c r="BR59"/>
  <c r="CM59"/>
  <c r="CM27"/>
  <c r="EC52"/>
  <c r="EC36"/>
  <c r="EC61"/>
  <c r="CM53"/>
  <c r="CM37"/>
  <c r="BR42"/>
  <c r="EC42"/>
  <c r="BR30"/>
  <c r="CM30"/>
  <c r="EC30"/>
  <c r="AV51"/>
  <c r="CM39"/>
  <c r="BR39"/>
  <c r="AV35"/>
  <c r="AV23"/>
  <c r="DH23"/>
  <c r="AV64"/>
  <c r="AA64"/>
  <c r="BR64"/>
  <c r="AA32"/>
  <c r="AV32"/>
  <c r="EC32"/>
  <c r="DH25"/>
  <c r="BR54"/>
  <c r="AV38"/>
  <c r="AA38"/>
  <c r="CM38"/>
  <c r="DH26"/>
  <c r="CM48"/>
  <c r="DH40"/>
  <c r="CM28"/>
  <c r="AV57"/>
  <c r="AA57"/>
  <c r="BR57"/>
  <c r="CM45"/>
  <c r="AV41"/>
  <c r="AA41"/>
  <c r="DH41"/>
  <c r="DH62"/>
  <c r="EC62"/>
  <c r="BR50"/>
  <c r="DH50"/>
  <c r="AA47"/>
  <c r="DH31"/>
  <c r="AV24"/>
  <c r="EC24"/>
  <c r="BR29"/>
  <c r="AA21"/>
  <c r="AV21"/>
  <c r="EC21"/>
  <c r="CM46"/>
  <c r="AA63"/>
  <c r="BR63"/>
  <c r="EC59"/>
  <c r="AA27"/>
  <c r="CM60"/>
  <c r="EC60"/>
  <c r="DH52"/>
  <c r="CM44"/>
  <c r="EC44"/>
  <c r="DH36"/>
  <c r="DH61"/>
  <c r="DH53"/>
  <c r="BR49"/>
  <c r="DH37"/>
  <c r="DH42"/>
  <c r="CM42"/>
  <c r="DH30"/>
  <c r="BR55"/>
  <c r="DH55"/>
  <c r="CM51"/>
  <c r="EC51"/>
  <c r="DH39"/>
  <c r="CM35"/>
  <c r="EC35"/>
  <c r="EC23"/>
  <c r="CM32"/>
  <c r="BR33"/>
  <c r="AA25"/>
  <c r="AV25"/>
  <c r="CM25"/>
  <c r="EC25"/>
  <c r="AV58"/>
  <c r="AA58"/>
  <c r="DH58"/>
  <c r="DH38"/>
  <c r="EC38"/>
  <c r="DH56"/>
  <c r="EC56"/>
  <c r="BR48"/>
  <c r="BR40"/>
  <c r="EC40"/>
  <c r="BR28"/>
  <c r="DH65"/>
  <c r="CM65"/>
  <c r="EC65"/>
  <c r="EC45"/>
  <c r="BR41"/>
  <c r="AA50"/>
  <c r="AV50"/>
  <c r="EC50"/>
  <c r="CM34"/>
  <c r="AV47"/>
  <c r="BR47"/>
  <c r="CM47"/>
  <c r="AA43"/>
  <c r="DH43"/>
  <c r="CM24"/>
  <c r="U29"/>
  <c r="DH29"/>
  <c r="DB21"/>
  <c r="CG21"/>
  <c r="AP17"/>
  <c r="DW162"/>
  <c r="DB175"/>
  <c r="DB176"/>
  <c r="FS20"/>
  <c r="FT20" s="1"/>
  <c r="FS169"/>
  <c r="FT169" s="1"/>
  <c r="FO165"/>
  <c r="FP165" s="1"/>
  <c r="AP109"/>
  <c r="DB190"/>
  <c r="DW182"/>
  <c r="DW138"/>
  <c r="CG70"/>
  <c r="CG30"/>
  <c r="AP167"/>
  <c r="DW143"/>
  <c r="DW39"/>
  <c r="DF128"/>
  <c r="DG128" s="1"/>
  <c r="DM128" s="1"/>
  <c r="FS186"/>
  <c r="FT186" s="1"/>
  <c r="DW102"/>
  <c r="FS26"/>
  <c r="FT26" s="1"/>
  <c r="AP151"/>
  <c r="BP196"/>
  <c r="BQ196" s="1"/>
  <c r="BW196" s="1"/>
  <c r="EA196"/>
  <c r="EB196" s="1"/>
  <c r="EH196" s="1"/>
  <c r="DB196"/>
  <c r="FS196"/>
  <c r="FT196" s="1"/>
  <c r="DB192"/>
  <c r="FO192"/>
  <c r="FP192" s="1"/>
  <c r="AT180"/>
  <c r="AU180" s="1"/>
  <c r="BA180" s="1"/>
  <c r="BP180"/>
  <c r="BQ180" s="1"/>
  <c r="BW180" s="1"/>
  <c r="FS180"/>
  <c r="FT180" s="1"/>
  <c r="DW152"/>
  <c r="FO152"/>
  <c r="FP152" s="1"/>
  <c r="CG132"/>
  <c r="CG52"/>
  <c r="CG58"/>
  <c r="BL63"/>
  <c r="DB59"/>
  <c r="BL200"/>
  <c r="CG200"/>
  <c r="DW160"/>
  <c r="CG60"/>
  <c r="CG44"/>
  <c r="DB169"/>
  <c r="DB53"/>
  <c r="DB49"/>
  <c r="CG49"/>
  <c r="DB37"/>
  <c r="CG173"/>
  <c r="CG148"/>
  <c r="DB136"/>
  <c r="BL32"/>
  <c r="DW203"/>
  <c r="AE23" i="27"/>
  <c r="CK13" i="17"/>
  <c r="EA13"/>
  <c r="DB153"/>
  <c r="Y137"/>
  <c r="Z137" s="1"/>
  <c r="AF137" s="1"/>
  <c r="DB33"/>
  <c r="CG206"/>
  <c r="DB206"/>
  <c r="DW207"/>
  <c r="DB207"/>
  <c r="AT203"/>
  <c r="AU203" s="1"/>
  <c r="BA203" s="1"/>
  <c r="FS203"/>
  <c r="FT203" s="1"/>
  <c r="FO191"/>
  <c r="FP191" s="1"/>
  <c r="AX179"/>
  <c r="DW179"/>
  <c r="FS179"/>
  <c r="FT179" s="1"/>
  <c r="AX155"/>
  <c r="DB155"/>
  <c r="FO155"/>
  <c r="FP155" s="1"/>
  <c r="AX111"/>
  <c r="DW111"/>
  <c r="AP49"/>
  <c r="AP13"/>
  <c r="DB201"/>
  <c r="FS201"/>
  <c r="FT201" s="1"/>
  <c r="CG185"/>
  <c r="FO185"/>
  <c r="FP185" s="1"/>
  <c r="AP153"/>
  <c r="FS153"/>
  <c r="FT153" s="1"/>
  <c r="AP145"/>
  <c r="FO145"/>
  <c r="FP145" s="1"/>
  <c r="AP125"/>
  <c r="AP77"/>
  <c r="AP69"/>
  <c r="AP33"/>
  <c r="FS25"/>
  <c r="FT25" s="1"/>
  <c r="FO206"/>
  <c r="FP206" s="1"/>
  <c r="DW108"/>
  <c r="V23" i="27"/>
  <c r="X31"/>
  <c r="AE31"/>
  <c r="CG126" i="17"/>
  <c r="DW55"/>
  <c r="FS141"/>
  <c r="FT141" s="1"/>
  <c r="FO162"/>
  <c r="FP162" s="1"/>
  <c r="U154"/>
  <c r="FS154"/>
  <c r="FT154" s="1"/>
  <c r="BP18"/>
  <c r="FO177"/>
  <c r="FP177" s="1"/>
  <c r="DB58"/>
  <c r="O16" i="27"/>
  <c r="C16"/>
  <c r="E14"/>
  <c r="G13"/>
  <c r="N14"/>
  <c r="N15"/>
  <c r="N16"/>
  <c r="N17"/>
  <c r="N18"/>
  <c r="K17"/>
  <c r="F13"/>
  <c r="G15"/>
  <c r="B15" i="26"/>
  <c r="N13"/>
  <c r="O14"/>
  <c r="O15"/>
  <c r="O17"/>
  <c r="O18"/>
  <c r="DW154" i="17"/>
  <c r="DB110"/>
  <c r="C15" i="27"/>
  <c r="J14"/>
  <c r="J15"/>
  <c r="J16"/>
  <c r="J17"/>
  <c r="J18"/>
  <c r="F14"/>
  <c r="K16"/>
  <c r="E27"/>
  <c r="C14"/>
  <c r="O27"/>
  <c r="G18"/>
  <c r="H15"/>
  <c r="H16"/>
  <c r="H17"/>
  <c r="H18"/>
  <c r="D14"/>
  <c r="J13" i="26"/>
  <c r="J19" s="1"/>
  <c r="F15"/>
  <c r="F17"/>
  <c r="K15"/>
  <c r="K18"/>
  <c r="CG66" i="17"/>
  <c r="CD46"/>
  <c r="CG18"/>
  <c r="C18" i="27"/>
  <c r="O13"/>
  <c r="F16"/>
  <c r="F18"/>
  <c r="E15"/>
  <c r="E16"/>
  <c r="E17"/>
  <c r="E18"/>
  <c r="G14"/>
  <c r="G17"/>
  <c r="D15"/>
  <c r="D16"/>
  <c r="D17"/>
  <c r="D18"/>
  <c r="H14"/>
  <c r="K14" i="26"/>
  <c r="H13"/>
  <c r="H19" s="1"/>
  <c r="G16"/>
  <c r="C17" i="27"/>
  <c r="K13"/>
  <c r="CD162" i="17"/>
  <c r="DB154"/>
  <c r="DB126"/>
  <c r="EO110"/>
  <c r="U66"/>
  <c r="AB14" i="27"/>
  <c r="AB17"/>
  <c r="FS162" i="17"/>
  <c r="FT162" s="1"/>
  <c r="FO154"/>
  <c r="FP154" s="1"/>
  <c r="CD66"/>
  <c r="FS18"/>
  <c r="FT18" s="1"/>
  <c r="DW176"/>
  <c r="DW60"/>
  <c r="FS177"/>
  <c r="FT177" s="1"/>
  <c r="DW169"/>
  <c r="DW165"/>
  <c r="EY165"/>
  <c r="DW49"/>
  <c r="DW13"/>
  <c r="DW40"/>
  <c r="DB194"/>
  <c r="DW166"/>
  <c r="BL150"/>
  <c r="BL142"/>
  <c r="O60" i="26"/>
  <c r="E60"/>
  <c r="F50"/>
  <c r="E51"/>
  <c r="D50"/>
  <c r="H49"/>
  <c r="D49"/>
  <c r="H48"/>
  <c r="D48"/>
  <c r="L47"/>
  <c r="H47"/>
  <c r="D47"/>
  <c r="H46"/>
  <c r="D46"/>
  <c r="D56"/>
  <c r="N51"/>
  <c r="J51"/>
  <c r="F51"/>
  <c r="N50"/>
  <c r="J50"/>
  <c r="E50"/>
  <c r="E49"/>
  <c r="E48"/>
  <c r="E47"/>
  <c r="E46"/>
  <c r="M56"/>
  <c r="O51"/>
  <c r="K51"/>
  <c r="G51"/>
  <c r="C51"/>
  <c r="O50"/>
  <c r="K50"/>
  <c r="G50"/>
  <c r="N49"/>
  <c r="J49"/>
  <c r="F49"/>
  <c r="N48"/>
  <c r="J48"/>
  <c r="F48"/>
  <c r="N47"/>
  <c r="J47"/>
  <c r="F47"/>
  <c r="N46"/>
  <c r="J46"/>
  <c r="F46"/>
  <c r="B48"/>
  <c r="H51"/>
  <c r="D51"/>
  <c r="L50"/>
  <c r="H50"/>
  <c r="C50"/>
  <c r="O49"/>
  <c r="K49"/>
  <c r="G49"/>
  <c r="C49"/>
  <c r="O48"/>
  <c r="K48"/>
  <c r="G48"/>
  <c r="C48"/>
  <c r="O47"/>
  <c r="K47"/>
  <c r="G47"/>
  <c r="C47"/>
  <c r="O46"/>
  <c r="K46"/>
  <c r="G46"/>
  <c r="C46"/>
  <c r="U106" i="17"/>
  <c r="FO47"/>
  <c r="FP47" s="1"/>
  <c r="FO31"/>
  <c r="FP31" s="1"/>
  <c r="AP205"/>
  <c r="BL18"/>
  <c r="DB177"/>
  <c r="FS19"/>
  <c r="FT19" s="1"/>
  <c r="CG186"/>
  <c r="BL11"/>
  <c r="DW11"/>
  <c r="CG33"/>
  <c r="DB178"/>
  <c r="DW170"/>
  <c r="CG166"/>
  <c r="DB158"/>
  <c r="DW142"/>
  <c r="DW134"/>
  <c r="EX207"/>
  <c r="FB207" s="1"/>
  <c r="Y117"/>
  <c r="Z117" s="1"/>
  <c r="AF117" s="1"/>
  <c r="CG37"/>
  <c r="FS13"/>
  <c r="FT13" s="1"/>
  <c r="CG138"/>
  <c r="DW90"/>
  <c r="DW183"/>
  <c r="U143"/>
  <c r="DW51"/>
  <c r="DB39"/>
  <c r="FS39"/>
  <c r="FT39" s="1"/>
  <c r="DW35"/>
  <c r="FS16"/>
  <c r="FT16" s="1"/>
  <c r="CG25"/>
  <c r="BL102"/>
  <c r="CG26"/>
  <c r="DW139"/>
  <c r="DW15"/>
  <c r="CG144"/>
  <c r="DW124"/>
  <c r="CG40"/>
  <c r="DB157"/>
  <c r="DW57"/>
  <c r="DW41"/>
  <c r="DW74"/>
  <c r="FO34"/>
  <c r="FP34" s="1"/>
  <c r="AP203"/>
  <c r="EY203"/>
  <c r="EO191"/>
  <c r="BL179"/>
  <c r="EY99"/>
  <c r="DW47"/>
  <c r="FS47"/>
  <c r="FT47" s="1"/>
  <c r="FS31"/>
  <c r="FT31" s="1"/>
  <c r="AT188"/>
  <c r="AU188" s="1"/>
  <c r="BA188" s="1"/>
  <c r="BP164"/>
  <c r="BQ164" s="1"/>
  <c r="BW164" s="1"/>
  <c r="BL164"/>
  <c r="DW24"/>
  <c r="FI66"/>
  <c r="CG46"/>
  <c r="DW18"/>
  <c r="U177"/>
  <c r="EO169"/>
  <c r="Y165"/>
  <c r="Z165" s="1"/>
  <c r="AF165" s="1"/>
  <c r="FH165"/>
  <c r="FL165" s="1"/>
  <c r="EA117"/>
  <c r="EB117" s="1"/>
  <c r="EH117" s="1"/>
  <c r="DW117"/>
  <c r="BL113"/>
  <c r="DW113"/>
  <c r="DW109"/>
  <c r="BL61"/>
  <c r="BL13"/>
  <c r="DB11"/>
  <c r="DW201"/>
  <c r="DW153"/>
  <c r="BL145"/>
  <c r="U137"/>
  <c r="CK121"/>
  <c r="CL121" s="1"/>
  <c r="CR121" s="1"/>
  <c r="DB77"/>
  <c r="EX77"/>
  <c r="FB77" s="1"/>
  <c r="DB25"/>
  <c r="BI206"/>
  <c r="BM206" s="1"/>
  <c r="DW206"/>
  <c r="DB186"/>
  <c r="DB130"/>
  <c r="AP58"/>
  <c r="CO54"/>
  <c r="BL10"/>
  <c r="DW196"/>
  <c r="EY196"/>
  <c r="R192"/>
  <c r="EA192"/>
  <c r="EB192" s="1"/>
  <c r="EH192" s="1"/>
  <c r="CG124"/>
  <c r="DT124"/>
  <c r="FI124"/>
  <c r="CG120"/>
  <c r="DF120"/>
  <c r="DG120" s="1"/>
  <c r="DM120" s="1"/>
  <c r="DW120"/>
  <c r="DW116"/>
  <c r="FH116"/>
  <c r="FL116" s="1"/>
  <c r="DT112"/>
  <c r="FH112"/>
  <c r="FJ112" s="1"/>
  <c r="U104"/>
  <c r="CG104"/>
  <c r="EN104"/>
  <c r="DW100"/>
  <c r="DB88"/>
  <c r="FI68"/>
  <c r="AP48"/>
  <c r="AP40"/>
  <c r="DW193"/>
  <c r="BL189"/>
  <c r="Y181"/>
  <c r="Z181" s="1"/>
  <c r="AF181" s="1"/>
  <c r="Y161"/>
  <c r="Z161" s="1"/>
  <c r="AF161" s="1"/>
  <c r="U149"/>
  <c r="BL149"/>
  <c r="EA149"/>
  <c r="EB149" s="1"/>
  <c r="EH149" s="1"/>
  <c r="FO133"/>
  <c r="FP133" s="1"/>
  <c r="AP129"/>
  <c r="FS129"/>
  <c r="FT129" s="1"/>
  <c r="DB105"/>
  <c r="DW105"/>
  <c r="FO105"/>
  <c r="FP105" s="1"/>
  <c r="FS101"/>
  <c r="FT101" s="1"/>
  <c r="FO93"/>
  <c r="FP93" s="1"/>
  <c r="AP81"/>
  <c r="FS81"/>
  <c r="FT81" s="1"/>
  <c r="FO65"/>
  <c r="FP65" s="1"/>
  <c r="U57"/>
  <c r="FS57"/>
  <c r="FT57" s="1"/>
  <c r="AP45"/>
  <c r="DB45"/>
  <c r="FO45"/>
  <c r="FP45" s="1"/>
  <c r="U41"/>
  <c r="V41" s="1"/>
  <c r="FS41"/>
  <c r="FT41" s="1"/>
  <c r="AP198"/>
  <c r="FO198"/>
  <c r="FP198" s="1"/>
  <c r="DW194"/>
  <c r="FS194"/>
  <c r="FT194" s="1"/>
  <c r="FO178"/>
  <c r="FP178" s="1"/>
  <c r="CG170"/>
  <c r="FS170"/>
  <c r="FT170" s="1"/>
  <c r="FO166"/>
  <c r="FP166" s="1"/>
  <c r="AP158"/>
  <c r="U158"/>
  <c r="FS158"/>
  <c r="FT158" s="1"/>
  <c r="AP150"/>
  <c r="DB150"/>
  <c r="FO150"/>
  <c r="FP150" s="1"/>
  <c r="U142"/>
  <c r="DB142"/>
  <c r="CG50"/>
  <c r="DB22"/>
  <c r="U207"/>
  <c r="BL207"/>
  <c r="FO207"/>
  <c r="FP207" s="1"/>
  <c r="BT203"/>
  <c r="U155"/>
  <c r="FI127"/>
  <c r="EY43"/>
  <c r="BL188"/>
  <c r="DF164"/>
  <c r="DG164" s="1"/>
  <c r="DM164" s="1"/>
  <c r="FI164"/>
  <c r="DB24"/>
  <c r="FO24"/>
  <c r="FP24" s="1"/>
  <c r="DW177"/>
  <c r="FO169"/>
  <c r="FP169" s="1"/>
  <c r="EN165"/>
  <c r="FS165"/>
  <c r="FT165" s="1"/>
  <c r="DB117"/>
  <c r="DB109"/>
  <c r="AM61"/>
  <c r="R61"/>
  <c r="U61"/>
  <c r="R53"/>
  <c r="U53"/>
  <c r="AM53"/>
  <c r="R37"/>
  <c r="U37"/>
  <c r="AM37"/>
  <c r="Y13"/>
  <c r="AT13"/>
  <c r="DW70"/>
  <c r="DB30"/>
  <c r="DB195"/>
  <c r="CG195"/>
  <c r="DB183"/>
  <c r="CG167"/>
  <c r="U11"/>
  <c r="CK11"/>
  <c r="CG128"/>
  <c r="DW64"/>
  <c r="BL201"/>
  <c r="DF201"/>
  <c r="DG201" s="1"/>
  <c r="DM201" s="1"/>
  <c r="CG201"/>
  <c r="FO201"/>
  <c r="FP201" s="1"/>
  <c r="FS185"/>
  <c r="FT185" s="1"/>
  <c r="CY153"/>
  <c r="DC153" s="1"/>
  <c r="FO153"/>
  <c r="FP153" s="1"/>
  <c r="DW145"/>
  <c r="FS145"/>
  <c r="FT145" s="1"/>
  <c r="CG141"/>
  <c r="BL141"/>
  <c r="FO141"/>
  <c r="FP141" s="1"/>
  <c r="BL137"/>
  <c r="DB137"/>
  <c r="CG137"/>
  <c r="EX137"/>
  <c r="FB137" s="1"/>
  <c r="Y121"/>
  <c r="Z121" s="1"/>
  <c r="AF121" s="1"/>
  <c r="EA121"/>
  <c r="EB121" s="1"/>
  <c r="EH121" s="1"/>
  <c r="AP85"/>
  <c r="DW85"/>
  <c r="EX69"/>
  <c r="FB69" s="1"/>
  <c r="AP25"/>
  <c r="FS206"/>
  <c r="FT206" s="1"/>
  <c r="FO186"/>
  <c r="FP186" s="1"/>
  <c r="AP54"/>
  <c r="CO38"/>
  <c r="FS10"/>
  <c r="FT10" s="1"/>
  <c r="FS15"/>
  <c r="FT15" s="1"/>
  <c r="FO196"/>
  <c r="FP196" s="1"/>
  <c r="FS192"/>
  <c r="FT192" s="1"/>
  <c r="DB180"/>
  <c r="CG180"/>
  <c r="FO180"/>
  <c r="FP180" s="1"/>
  <c r="FS152"/>
  <c r="FT152" s="1"/>
  <c r="AP120"/>
  <c r="BL84"/>
  <c r="AP68"/>
  <c r="CG56"/>
  <c r="FO12"/>
  <c r="FP12" s="1"/>
  <c r="DB193"/>
  <c r="BL193"/>
  <c r="CG189"/>
  <c r="BL181"/>
  <c r="U161"/>
  <c r="DW161"/>
  <c r="EX161"/>
  <c r="FB161" s="1"/>
  <c r="AP157"/>
  <c r="Y149"/>
  <c r="Z149" s="1"/>
  <c r="AF149" s="1"/>
  <c r="DB149"/>
  <c r="FS133"/>
  <c r="FT133" s="1"/>
  <c r="DB129"/>
  <c r="EA129"/>
  <c r="EB129" s="1"/>
  <c r="EH129" s="1"/>
  <c r="FO129"/>
  <c r="FP129" s="1"/>
  <c r="CG105"/>
  <c r="FS105"/>
  <c r="FT105" s="1"/>
  <c r="CG101"/>
  <c r="DW101"/>
  <c r="EX101"/>
  <c r="EZ101" s="1"/>
  <c r="FO101"/>
  <c r="FP101" s="1"/>
  <c r="FS93"/>
  <c r="FT93" s="1"/>
  <c r="FO81"/>
  <c r="FP81" s="1"/>
  <c r="AP65"/>
  <c r="CG65"/>
  <c r="BL65"/>
  <c r="FS65"/>
  <c r="FT65" s="1"/>
  <c r="FO57"/>
  <c r="FP57" s="1"/>
  <c r="FS45"/>
  <c r="FT45" s="1"/>
  <c r="FO41"/>
  <c r="FP41" s="1"/>
  <c r="U198"/>
  <c r="FS198"/>
  <c r="FT198" s="1"/>
  <c r="FO194"/>
  <c r="FP194" s="1"/>
  <c r="AM178"/>
  <c r="AP178"/>
  <c r="DW178"/>
  <c r="FS178"/>
  <c r="FT178" s="1"/>
  <c r="FO170"/>
  <c r="FP170" s="1"/>
  <c r="CD166"/>
  <c r="CH166" s="1"/>
  <c r="EN166"/>
  <c r="FS166"/>
  <c r="FT166" s="1"/>
  <c r="AM158"/>
  <c r="AQ158" s="1"/>
  <c r="FH158"/>
  <c r="FL158" s="1"/>
  <c r="FO158"/>
  <c r="FP158" s="1"/>
  <c r="AM150"/>
  <c r="AQ150" s="1"/>
  <c r="FS150"/>
  <c r="FT150" s="1"/>
  <c r="DB146"/>
  <c r="AP134"/>
  <c r="U134"/>
  <c r="FH122"/>
  <c r="FL122" s="1"/>
  <c r="EO122"/>
  <c r="AP118"/>
  <c r="U118"/>
  <c r="EN118"/>
  <c r="CD86"/>
  <c r="CO86"/>
  <c r="FI86"/>
  <c r="U82"/>
  <c r="DB74"/>
  <c r="AP22"/>
  <c r="AT14"/>
  <c r="FS14"/>
  <c r="FT14" s="1"/>
  <c r="Y204"/>
  <c r="Z204" s="1"/>
  <c r="AF204" s="1"/>
  <c r="AC156"/>
  <c r="DF156"/>
  <c r="DG156" s="1"/>
  <c r="DM156" s="1"/>
  <c r="FS92"/>
  <c r="FT92" s="1"/>
  <c r="FO72"/>
  <c r="FP72" s="1"/>
  <c r="AT199"/>
  <c r="AU199" s="1"/>
  <c r="BA199" s="1"/>
  <c r="BL199"/>
  <c r="FO199"/>
  <c r="FP199" s="1"/>
  <c r="AP187"/>
  <c r="FS187"/>
  <c r="FT187" s="1"/>
  <c r="FO175"/>
  <c r="FP175" s="1"/>
  <c r="DW171"/>
  <c r="FS171"/>
  <c r="FT171" s="1"/>
  <c r="BL103"/>
  <c r="DB103"/>
  <c r="BL75"/>
  <c r="DB75"/>
  <c r="U59"/>
  <c r="FS27"/>
  <c r="FT27" s="1"/>
  <c r="Y200"/>
  <c r="Z200" s="1"/>
  <c r="AF200" s="1"/>
  <c r="FO200"/>
  <c r="FP200" s="1"/>
  <c r="FS176"/>
  <c r="FT176" s="1"/>
  <c r="U160"/>
  <c r="FO160"/>
  <c r="FP160" s="1"/>
  <c r="CG140"/>
  <c r="AP80"/>
  <c r="U80"/>
  <c r="CG80"/>
  <c r="AP76"/>
  <c r="BL76"/>
  <c r="FI76"/>
  <c r="U60"/>
  <c r="U52"/>
  <c r="FS44"/>
  <c r="FT44" s="1"/>
  <c r="U36"/>
  <c r="DW61"/>
  <c r="FO202"/>
  <c r="FP202" s="1"/>
  <c r="CK190"/>
  <c r="CL190" s="1"/>
  <c r="CR190" s="1"/>
  <c r="FS190"/>
  <c r="FT190" s="1"/>
  <c r="CD182"/>
  <c r="CG182"/>
  <c r="FO182"/>
  <c r="FP182" s="1"/>
  <c r="BL174"/>
  <c r="DW174"/>
  <c r="FS174"/>
  <c r="FT174" s="1"/>
  <c r="DB138"/>
  <c r="FI94"/>
  <c r="U90"/>
  <c r="EN90"/>
  <c r="FI70"/>
  <c r="BI42"/>
  <c r="AP30"/>
  <c r="CO30"/>
  <c r="AT195"/>
  <c r="AU195" s="1"/>
  <c r="BA195" s="1"/>
  <c r="DW195"/>
  <c r="FS195"/>
  <c r="FT195" s="1"/>
  <c r="FO183"/>
  <c r="FP183" s="1"/>
  <c r="EN167"/>
  <c r="FS167"/>
  <c r="FT167" s="1"/>
  <c r="DB163"/>
  <c r="EX163"/>
  <c r="FB163" s="1"/>
  <c r="FO163"/>
  <c r="FP163" s="1"/>
  <c r="BL147"/>
  <c r="FH147"/>
  <c r="FL147" s="1"/>
  <c r="FS147"/>
  <c r="FT147" s="1"/>
  <c r="FO143"/>
  <c r="FP143" s="1"/>
  <c r="DB95"/>
  <c r="BP95"/>
  <c r="BQ95" s="1"/>
  <c r="BW95" s="1"/>
  <c r="CD95"/>
  <c r="EY95"/>
  <c r="BP55"/>
  <c r="BQ55" s="1"/>
  <c r="BW55" s="1"/>
  <c r="U51"/>
  <c r="CO51"/>
  <c r="U35"/>
  <c r="CO35"/>
  <c r="BL23"/>
  <c r="DB19"/>
  <c r="CO19"/>
  <c r="FO184"/>
  <c r="FP184" s="1"/>
  <c r="CG172"/>
  <c r="FS172"/>
  <c r="FT172" s="1"/>
  <c r="FO168"/>
  <c r="FP168" s="1"/>
  <c r="DF148"/>
  <c r="DG148" s="1"/>
  <c r="DM148" s="1"/>
  <c r="CG136"/>
  <c r="DF136"/>
  <c r="DG136" s="1"/>
  <c r="DM136" s="1"/>
  <c r="BL64"/>
  <c r="FS32"/>
  <c r="FT32" s="1"/>
  <c r="AP16"/>
  <c r="U16"/>
  <c r="EA141"/>
  <c r="EB141" s="1"/>
  <c r="EH141" s="1"/>
  <c r="CO159"/>
  <c r="CG159"/>
  <c r="FO159"/>
  <c r="FP159" s="1"/>
  <c r="FS151"/>
  <c r="FT151" s="1"/>
  <c r="AX139"/>
  <c r="DB139"/>
  <c r="FO139"/>
  <c r="FP139" s="1"/>
  <c r="U135"/>
  <c r="U119"/>
  <c r="CG119"/>
  <c r="EY119"/>
  <c r="CG115"/>
  <c r="EY115"/>
  <c r="CG87"/>
  <c r="EY87"/>
  <c r="CG83"/>
  <c r="AP71"/>
  <c r="CO71"/>
  <c r="EX71"/>
  <c r="FB71" s="1"/>
  <c r="BL144"/>
  <c r="FS116"/>
  <c r="FT116" s="1"/>
  <c r="FO112"/>
  <c r="FP112" s="1"/>
  <c r="FS104"/>
  <c r="FT104" s="1"/>
  <c r="FO100"/>
  <c r="FP100" s="1"/>
  <c r="U68"/>
  <c r="FO68"/>
  <c r="FP68" s="1"/>
  <c r="U56"/>
  <c r="FS56"/>
  <c r="FT56" s="1"/>
  <c r="U48"/>
  <c r="U40"/>
  <c r="U28"/>
  <c r="DB28"/>
  <c r="FO28"/>
  <c r="FP28" s="1"/>
  <c r="AP12"/>
  <c r="BP12"/>
  <c r="CG12"/>
  <c r="DB189"/>
  <c r="EA133"/>
  <c r="EB133" s="1"/>
  <c r="EH133" s="1"/>
  <c r="AP99"/>
  <c r="CO67"/>
  <c r="EX67"/>
  <c r="FB67" s="1"/>
  <c r="BP47"/>
  <c r="BQ47" s="1"/>
  <c r="BW47" s="1"/>
  <c r="DB47"/>
  <c r="FS204"/>
  <c r="FT204" s="1"/>
  <c r="DW188"/>
  <c r="FO188"/>
  <c r="FP188" s="1"/>
  <c r="DW164"/>
  <c r="EY164"/>
  <c r="FS164"/>
  <c r="FT164" s="1"/>
  <c r="CG156"/>
  <c r="BL156"/>
  <c r="FO156"/>
  <c r="FP156" s="1"/>
  <c r="CG92"/>
  <c r="AP72"/>
  <c r="DB72"/>
  <c r="FI72"/>
  <c r="EN72"/>
  <c r="BL24"/>
  <c r="FS24"/>
  <c r="FT24" s="1"/>
  <c r="U205"/>
  <c r="BL205"/>
  <c r="DT205"/>
  <c r="DB205"/>
  <c r="FO205"/>
  <c r="FP205" s="1"/>
  <c r="CG197"/>
  <c r="DB197"/>
  <c r="BL197"/>
  <c r="FS197"/>
  <c r="FT197" s="1"/>
  <c r="U173"/>
  <c r="FO173"/>
  <c r="FP173" s="1"/>
  <c r="EY97"/>
  <c r="AM73"/>
  <c r="AQ73" s="1"/>
  <c r="AP73"/>
  <c r="R73"/>
  <c r="CG73"/>
  <c r="AP29"/>
  <c r="FS21"/>
  <c r="FT21" s="1"/>
  <c r="R17"/>
  <c r="BL17"/>
  <c r="BI17"/>
  <c r="DT17"/>
  <c r="DX17" s="1"/>
  <c r="BL108"/>
  <c r="CG76"/>
  <c r="DW44"/>
  <c r="DB20"/>
  <c r="Y190"/>
  <c r="Z190" s="1"/>
  <c r="AF190" s="1"/>
  <c r="DW128"/>
  <c r="DB100"/>
  <c r="DB96"/>
  <c r="DW68"/>
  <c r="EN68"/>
  <c r="DW56"/>
  <c r="BL48"/>
  <c r="DB48"/>
  <c r="BL28"/>
  <c r="FI193"/>
  <c r="DW133"/>
  <c r="EX129"/>
  <c r="FB129" s="1"/>
  <c r="BL105"/>
  <c r="EY105"/>
  <c r="DW65"/>
  <c r="AM57"/>
  <c r="R57"/>
  <c r="DW45"/>
  <c r="AM41"/>
  <c r="R41"/>
  <c r="CG9"/>
  <c r="AD16" i="27" s="1"/>
  <c r="FS9" i="17"/>
  <c r="CG134"/>
  <c r="U122"/>
  <c r="CG118"/>
  <c r="DB114"/>
  <c r="CG86"/>
  <c r="EO86"/>
  <c r="AP50"/>
  <c r="FS22"/>
  <c r="FT22" s="1"/>
  <c r="AP14"/>
  <c r="DW127"/>
  <c r="U111"/>
  <c r="DW79"/>
  <c r="CG199"/>
  <c r="FS199"/>
  <c r="FT199" s="1"/>
  <c r="CG187"/>
  <c r="DB187"/>
  <c r="FO187"/>
  <c r="FP187" s="1"/>
  <c r="AX175"/>
  <c r="CG175"/>
  <c r="FS175"/>
  <c r="FT175" s="1"/>
  <c r="AX171"/>
  <c r="AP171"/>
  <c r="FO171"/>
  <c r="FP171" s="1"/>
  <c r="DW103"/>
  <c r="DB91"/>
  <c r="CD91"/>
  <c r="AP75"/>
  <c r="EX75"/>
  <c r="BP63"/>
  <c r="BQ63" s="1"/>
  <c r="BW63" s="1"/>
  <c r="BP200"/>
  <c r="BQ200" s="1"/>
  <c r="BW200" s="1"/>
  <c r="U200"/>
  <c r="EA200"/>
  <c r="EB200" s="1"/>
  <c r="EH200" s="1"/>
  <c r="AA197" i="24" s="1"/>
  <c r="FS200" i="17"/>
  <c r="FT200" s="1"/>
  <c r="CG176"/>
  <c r="FO176"/>
  <c r="FP176" s="1"/>
  <c r="CG160"/>
  <c r="FS160"/>
  <c r="FT160" s="1"/>
  <c r="DB140"/>
  <c r="FI140"/>
  <c r="FI108"/>
  <c r="FI80"/>
  <c r="EN80"/>
  <c r="DB76"/>
  <c r="EO76"/>
  <c r="FS52"/>
  <c r="FT52" s="1"/>
  <c r="FS36"/>
  <c r="FT36" s="1"/>
  <c r="AP20"/>
  <c r="CG20"/>
  <c r="FS202"/>
  <c r="FT202" s="1"/>
  <c r="FO190"/>
  <c r="FP190" s="1"/>
  <c r="FS182"/>
  <c r="FT182" s="1"/>
  <c r="FO174"/>
  <c r="FP174" s="1"/>
  <c r="AP94"/>
  <c r="EO94"/>
  <c r="AP42"/>
  <c r="CO42"/>
  <c r="FO195"/>
  <c r="FP195" s="1"/>
  <c r="FS183"/>
  <c r="FT183" s="1"/>
  <c r="EX167"/>
  <c r="FO167"/>
  <c r="FP167" s="1"/>
  <c r="DW163"/>
  <c r="EN163"/>
  <c r="FS163"/>
  <c r="FT163" s="1"/>
  <c r="AX147"/>
  <c r="AP147"/>
  <c r="CG147"/>
  <c r="FO147"/>
  <c r="FP147" s="1"/>
  <c r="AP143"/>
  <c r="FS143"/>
  <c r="FT143" s="1"/>
  <c r="AX123"/>
  <c r="AP123"/>
  <c r="DB123"/>
  <c r="BP107"/>
  <c r="BQ107" s="1"/>
  <c r="BW107" s="1"/>
  <c r="EX107"/>
  <c r="FB107" s="1"/>
  <c r="BL39"/>
  <c r="FS23"/>
  <c r="FT23" s="1"/>
  <c r="U19"/>
  <c r="CG184"/>
  <c r="DW184"/>
  <c r="FS184"/>
  <c r="FT184" s="1"/>
  <c r="DB172"/>
  <c r="FO172"/>
  <c r="FP172" s="1"/>
  <c r="DT168"/>
  <c r="DW168"/>
  <c r="DF168"/>
  <c r="DG168" s="1"/>
  <c r="DM168" s="1"/>
  <c r="EN168"/>
  <c r="FS168"/>
  <c r="FT168" s="1"/>
  <c r="BL148"/>
  <c r="DB148"/>
  <c r="EO148"/>
  <c r="R136"/>
  <c r="U136"/>
  <c r="DT128"/>
  <c r="U64"/>
  <c r="CG64"/>
  <c r="AP32"/>
  <c r="AT16"/>
  <c r="BL16"/>
  <c r="U159"/>
  <c r="FS159"/>
  <c r="FT159" s="1"/>
  <c r="FH151"/>
  <c r="FL151" s="1"/>
  <c r="FO151"/>
  <c r="FP151" s="1"/>
  <c r="FS139"/>
  <c r="FT139" s="1"/>
  <c r="AX131"/>
  <c r="CK131"/>
  <c r="CL131" s="1"/>
  <c r="CR131" s="1"/>
  <c r="AX119"/>
  <c r="AX115"/>
  <c r="BL87"/>
  <c r="AP83"/>
  <c r="BL71"/>
  <c r="CG116"/>
  <c r="CG112"/>
  <c r="BL96"/>
  <c r="EO88"/>
  <c r="BL56"/>
  <c r="AT12"/>
  <c r="Y12"/>
  <c r="DF12"/>
  <c r="EA12"/>
  <c r="FO9"/>
  <c r="FP9" s="1"/>
  <c r="DW122"/>
  <c r="DW82"/>
  <c r="BP207"/>
  <c r="BQ207" s="1"/>
  <c r="BW207" s="1"/>
  <c r="DB203"/>
  <c r="FO203"/>
  <c r="FP203" s="1"/>
  <c r="FS191"/>
  <c r="FT191" s="1"/>
  <c r="U179"/>
  <c r="FO179"/>
  <c r="FP179" s="1"/>
  <c r="DW155"/>
  <c r="FH127"/>
  <c r="FL127" s="1"/>
  <c r="CG67"/>
  <c r="U43"/>
  <c r="FO204"/>
  <c r="FP204" s="1"/>
  <c r="DB188"/>
  <c r="AP21"/>
  <c r="AP199"/>
  <c r="DW175"/>
  <c r="BP13"/>
  <c r="EN137"/>
  <c r="CG125"/>
  <c r="BL125"/>
  <c r="EY125"/>
  <c r="BL121"/>
  <c r="DB121"/>
  <c r="CG121"/>
  <c r="DT85"/>
  <c r="BL77"/>
  <c r="DW77"/>
  <c r="CG69"/>
  <c r="DW33"/>
  <c r="BL206"/>
  <c r="U206"/>
  <c r="AM186"/>
  <c r="AQ186" s="1"/>
  <c r="CD186"/>
  <c r="BL130"/>
  <c r="CD78"/>
  <c r="FI78"/>
  <c r="BL26"/>
  <c r="CO26"/>
  <c r="DW151"/>
  <c r="AP139"/>
  <c r="DB83"/>
  <c r="CH86"/>
  <c r="EO82"/>
  <c r="FH82"/>
  <c r="FL82" s="1"/>
  <c r="FI74"/>
  <c r="AP34"/>
  <c r="CG34"/>
  <c r="CH34" s="1"/>
  <c r="CD34"/>
  <c r="BL34"/>
  <c r="EA34"/>
  <c r="EB34" s="1"/>
  <c r="EH34" s="1"/>
  <c r="DW34"/>
  <c r="DX34" s="1"/>
  <c r="CG22"/>
  <c r="CO14"/>
  <c r="DW14"/>
  <c r="AX162"/>
  <c r="BI162"/>
  <c r="BT162"/>
  <c r="CO162"/>
  <c r="DJ162"/>
  <c r="CY162"/>
  <c r="DC162" s="1"/>
  <c r="R154"/>
  <c r="V154" s="1"/>
  <c r="AC154"/>
  <c r="AX154"/>
  <c r="BP154"/>
  <c r="BQ154" s="1"/>
  <c r="BW154" s="1"/>
  <c r="DF154"/>
  <c r="DG154" s="1"/>
  <c r="DM154" s="1"/>
  <c r="FI154"/>
  <c r="FH154"/>
  <c r="FL154" s="1"/>
  <c r="EN154"/>
  <c r="EO154"/>
  <c r="BT126"/>
  <c r="BI126"/>
  <c r="DF126"/>
  <c r="DG126" s="1"/>
  <c r="DM126" s="1"/>
  <c r="CO126"/>
  <c r="EA126"/>
  <c r="EB126" s="1"/>
  <c r="EH126" s="1"/>
  <c r="R107" i="24"/>
  <c r="AT110" i="17"/>
  <c r="AU110" s="1"/>
  <c r="BA110" s="1"/>
  <c r="BT110"/>
  <c r="BI110"/>
  <c r="DT110"/>
  <c r="EE110"/>
  <c r="EA110"/>
  <c r="EB110" s="1"/>
  <c r="EH110" s="1"/>
  <c r="AM66"/>
  <c r="AQ66" s="1"/>
  <c r="AX66"/>
  <c r="R66"/>
  <c r="AC66"/>
  <c r="DJ66"/>
  <c r="CY66"/>
  <c r="DC66" s="1"/>
  <c r="BP66"/>
  <c r="BQ66" s="1"/>
  <c r="BW66" s="1"/>
  <c r="Y46"/>
  <c r="Z46" s="1"/>
  <c r="AF46" s="1"/>
  <c r="EX18"/>
  <c r="EY18"/>
  <c r="BT199"/>
  <c r="BI199"/>
  <c r="BM199" s="1"/>
  <c r="Y199"/>
  <c r="Z199" s="1"/>
  <c r="AF199" s="1"/>
  <c r="EE199"/>
  <c r="FV199"/>
  <c r="CD187"/>
  <c r="CO187"/>
  <c r="EX187"/>
  <c r="FB187" s="1"/>
  <c r="EY187"/>
  <c r="DF175"/>
  <c r="DG175" s="1"/>
  <c r="DM175" s="1"/>
  <c r="CD175"/>
  <c r="CH175" s="1"/>
  <c r="CO175"/>
  <c r="DJ175"/>
  <c r="CY175"/>
  <c r="DC175" s="1"/>
  <c r="AC171"/>
  <c r="R171"/>
  <c r="CK171"/>
  <c r="CL171" s="1"/>
  <c r="CR171" s="1"/>
  <c r="EY171"/>
  <c r="EX171"/>
  <c r="FB171" s="1"/>
  <c r="DF103"/>
  <c r="DG103" s="1"/>
  <c r="DM103" s="1"/>
  <c r="Y100" i="24" s="1"/>
  <c r="EO103" i="17"/>
  <c r="EN103"/>
  <c r="R72" i="24"/>
  <c r="AT75" i="17"/>
  <c r="AU75" s="1"/>
  <c r="BA75" s="1"/>
  <c r="S72" i="24" s="1"/>
  <c r="AC75" i="17"/>
  <c r="R75"/>
  <c r="Y75"/>
  <c r="Z75" s="1"/>
  <c r="AF75" s="1"/>
  <c r="EA75"/>
  <c r="EB75" s="1"/>
  <c r="EH75" s="1"/>
  <c r="EA63"/>
  <c r="EB63" s="1"/>
  <c r="EH63" s="1"/>
  <c r="CK59"/>
  <c r="CL59" s="1"/>
  <c r="CR59" s="1"/>
  <c r="DJ59"/>
  <c r="CY59"/>
  <c r="Y27"/>
  <c r="Z27" s="1"/>
  <c r="AF27" s="1"/>
  <c r="AX27"/>
  <c r="AM27"/>
  <c r="AT27"/>
  <c r="AU27" s="1"/>
  <c r="BA27" s="1"/>
  <c r="BP27"/>
  <c r="BQ27" s="1"/>
  <c r="BW27" s="1"/>
  <c r="DJ27"/>
  <c r="CY27"/>
  <c r="EA27"/>
  <c r="EB27" s="1"/>
  <c r="EH27" s="1"/>
  <c r="DW27"/>
  <c r="R197" i="24"/>
  <c r="AT200" i="17"/>
  <c r="AU200" s="1"/>
  <c r="BA200" s="1"/>
  <c r="BI200"/>
  <c r="FV200"/>
  <c r="AX176"/>
  <c r="AM176"/>
  <c r="R176"/>
  <c r="AC176"/>
  <c r="BI176"/>
  <c r="BT176"/>
  <c r="DJ176"/>
  <c r="CY176"/>
  <c r="DC176" s="1"/>
  <c r="CO160"/>
  <c r="CD160"/>
  <c r="DF160"/>
  <c r="DG160" s="1"/>
  <c r="DM160" s="1"/>
  <c r="DT160"/>
  <c r="DX160" s="1"/>
  <c r="EE160"/>
  <c r="FV160"/>
  <c r="BT140"/>
  <c r="BI140"/>
  <c r="CK140"/>
  <c r="CL140" s="1"/>
  <c r="CR140" s="1"/>
  <c r="AT108"/>
  <c r="AU108" s="1"/>
  <c r="BA108" s="1"/>
  <c r="R105" i="24"/>
  <c r="CY108" i="17"/>
  <c r="DJ108"/>
  <c r="EE108"/>
  <c r="DT108"/>
  <c r="DX108" s="1"/>
  <c r="FV108"/>
  <c r="BI80"/>
  <c r="BM80" s="1"/>
  <c r="BT80"/>
  <c r="CY80"/>
  <c r="DJ80"/>
  <c r="EA80"/>
  <c r="EB80" s="1"/>
  <c r="EH80" s="1"/>
  <c r="Z77" i="24"/>
  <c r="EY80" i="17"/>
  <c r="EX80"/>
  <c r="FB80" s="1"/>
  <c r="BP76"/>
  <c r="BQ76" s="1"/>
  <c r="BW76" s="1"/>
  <c r="CO76"/>
  <c r="CD76"/>
  <c r="CH76" s="1"/>
  <c r="EE76"/>
  <c r="DT76"/>
  <c r="FV76"/>
  <c r="CY60"/>
  <c r="DJ60"/>
  <c r="CK60"/>
  <c r="CL60" s="1"/>
  <c r="CR60" s="1"/>
  <c r="CO52"/>
  <c r="CD52"/>
  <c r="CH52" s="1"/>
  <c r="BI52"/>
  <c r="BT52"/>
  <c r="FH52"/>
  <c r="FL52" s="1"/>
  <c r="FI52"/>
  <c r="FV52"/>
  <c r="CY44"/>
  <c r="DJ44"/>
  <c r="CK44"/>
  <c r="CL44" s="1"/>
  <c r="CR44" s="1"/>
  <c r="EX44"/>
  <c r="FB44" s="1"/>
  <c r="EY44"/>
  <c r="CO36"/>
  <c r="CD36"/>
  <c r="CH36" s="1"/>
  <c r="BI36"/>
  <c r="BT36"/>
  <c r="EA36"/>
  <c r="EB36" s="1"/>
  <c r="EH36" s="1"/>
  <c r="FV36"/>
  <c r="Y20"/>
  <c r="AT20"/>
  <c r="CO20"/>
  <c r="CP20" s="1"/>
  <c r="CQ20" s="1"/>
  <c r="CD20"/>
  <c r="EA20"/>
  <c r="EX20"/>
  <c r="EY20"/>
  <c r="BT177"/>
  <c r="BI177"/>
  <c r="AX169"/>
  <c r="AM169"/>
  <c r="V166" i="24"/>
  <c r="CK169" i="17"/>
  <c r="CL169" s="1"/>
  <c r="CR169" s="1"/>
  <c r="DJ169"/>
  <c r="CY169"/>
  <c r="DC169" s="1"/>
  <c r="AM165"/>
  <c r="AQ165" s="1"/>
  <c r="AX165"/>
  <c r="R114" i="24"/>
  <c r="AT117" i="17"/>
  <c r="AU117" s="1"/>
  <c r="BA117" s="1"/>
  <c r="BI117"/>
  <c r="BM117" s="1"/>
  <c r="BT117"/>
  <c r="FH117"/>
  <c r="FL117" s="1"/>
  <c r="FI117"/>
  <c r="BP113"/>
  <c r="BQ113" s="1"/>
  <c r="BW113" s="1"/>
  <c r="CO113"/>
  <c r="CD113"/>
  <c r="EN113"/>
  <c r="EO113"/>
  <c r="FI113"/>
  <c r="FH113"/>
  <c r="FL113" s="1"/>
  <c r="CK109"/>
  <c r="CL109" s="1"/>
  <c r="CR109" s="1"/>
  <c r="FI109"/>
  <c r="FH109"/>
  <c r="FL109" s="1"/>
  <c r="EN109"/>
  <c r="EO109"/>
  <c r="DF61"/>
  <c r="DG61" s="1"/>
  <c r="DM61" s="1"/>
  <c r="CO61"/>
  <c r="CD61"/>
  <c r="CH61" s="1"/>
  <c r="FH61"/>
  <c r="FL61" s="1"/>
  <c r="FI61"/>
  <c r="DF53"/>
  <c r="DG53" s="1"/>
  <c r="DM53" s="1"/>
  <c r="EE53"/>
  <c r="EN53"/>
  <c r="EO53"/>
  <c r="FV53"/>
  <c r="AC49"/>
  <c r="AX49"/>
  <c r="EE49"/>
  <c r="DF37"/>
  <c r="DG37" s="1"/>
  <c r="DM37" s="1"/>
  <c r="EE37"/>
  <c r="FV37"/>
  <c r="AC13"/>
  <c r="AM13"/>
  <c r="AQ13" s="1"/>
  <c r="AX13"/>
  <c r="CO13"/>
  <c r="CD13"/>
  <c r="BI13"/>
  <c r="BM13" s="1"/>
  <c r="BT13"/>
  <c r="EE13"/>
  <c r="Y202"/>
  <c r="Z202" s="1"/>
  <c r="AF202" s="1"/>
  <c r="BI202"/>
  <c r="BT202"/>
  <c r="EY202"/>
  <c r="EX202"/>
  <c r="FB202" s="1"/>
  <c r="R187" i="24"/>
  <c r="AT190" i="17"/>
  <c r="AU190" s="1"/>
  <c r="BA190" s="1"/>
  <c r="Z187" i="24"/>
  <c r="EA190" i="17"/>
  <c r="EB190" s="1"/>
  <c r="EH190" s="1"/>
  <c r="FH190"/>
  <c r="FL190" s="1"/>
  <c r="FI190"/>
  <c r="FV190"/>
  <c r="AX182"/>
  <c r="AM182"/>
  <c r="AQ182" s="1"/>
  <c r="R179" i="24"/>
  <c r="AT182" i="17"/>
  <c r="AU182" s="1"/>
  <c r="BA182" s="1"/>
  <c r="BI182"/>
  <c r="BT182"/>
  <c r="CO182"/>
  <c r="CY182"/>
  <c r="DJ182"/>
  <c r="DF182"/>
  <c r="DG182" s="1"/>
  <c r="DM182" s="1"/>
  <c r="CK174"/>
  <c r="CL174" s="1"/>
  <c r="CR174" s="1"/>
  <c r="EO174"/>
  <c r="EN174"/>
  <c r="AT138"/>
  <c r="AU138" s="1"/>
  <c r="BA138" s="1"/>
  <c r="R135" i="24"/>
  <c r="BT138" i="17"/>
  <c r="BI138"/>
  <c r="EN138"/>
  <c r="EO138"/>
  <c r="CD98"/>
  <c r="CO98"/>
  <c r="BT98"/>
  <c r="BI98"/>
  <c r="DF98"/>
  <c r="DG98" s="1"/>
  <c r="DM98" s="1"/>
  <c r="Y94"/>
  <c r="Z94" s="1"/>
  <c r="AF94" s="1"/>
  <c r="CD94"/>
  <c r="CO94"/>
  <c r="DT94"/>
  <c r="EE94"/>
  <c r="BP90"/>
  <c r="BQ90" s="1"/>
  <c r="BW90" s="1"/>
  <c r="CK90"/>
  <c r="CL90" s="1"/>
  <c r="CR90" s="1"/>
  <c r="DT90"/>
  <c r="DX90" s="1"/>
  <c r="EE90"/>
  <c r="EA90"/>
  <c r="EB90" s="1"/>
  <c r="EH90" s="1"/>
  <c r="CO70"/>
  <c r="EA70"/>
  <c r="EB70" s="1"/>
  <c r="EH70" s="1"/>
  <c r="BP42"/>
  <c r="BQ42" s="1"/>
  <c r="BW42" s="1"/>
  <c r="DF42"/>
  <c r="DG42" s="1"/>
  <c r="DM42" s="1"/>
  <c r="BT42"/>
  <c r="EE42"/>
  <c r="DT42"/>
  <c r="FH42"/>
  <c r="FL42" s="1"/>
  <c r="FI42"/>
  <c r="Y30"/>
  <c r="Z30" s="1"/>
  <c r="AF30" s="1"/>
  <c r="AT30"/>
  <c r="AU30" s="1"/>
  <c r="BA30" s="1"/>
  <c r="BI30"/>
  <c r="EE30"/>
  <c r="DT30"/>
  <c r="EN30"/>
  <c r="EO30"/>
  <c r="DF195"/>
  <c r="DG195" s="1"/>
  <c r="DM195" s="1"/>
  <c r="DJ195"/>
  <c r="CY195"/>
  <c r="FV195"/>
  <c r="R183"/>
  <c r="AC183"/>
  <c r="Y183"/>
  <c r="Z183" s="1"/>
  <c r="AF183" s="1"/>
  <c r="DT183"/>
  <c r="DX183" s="1"/>
  <c r="EE183"/>
  <c r="BP183"/>
  <c r="BQ183" s="1"/>
  <c r="BW183" s="1"/>
  <c r="U180" i="24" s="1"/>
  <c r="T180"/>
  <c r="EX183" i="17"/>
  <c r="FB183" s="1"/>
  <c r="EY183"/>
  <c r="AT167"/>
  <c r="AU167" s="1"/>
  <c r="BA167" s="1"/>
  <c r="S164" i="24" s="1"/>
  <c r="R164"/>
  <c r="DF167" i="17"/>
  <c r="DG167" s="1"/>
  <c r="DM167" s="1"/>
  <c r="AT163"/>
  <c r="AU163" s="1"/>
  <c r="BA163" s="1"/>
  <c r="R160" i="24"/>
  <c r="EE163" i="17"/>
  <c r="DT163"/>
  <c r="DX163" s="1"/>
  <c r="EP163"/>
  <c r="Y147"/>
  <c r="Z147" s="1"/>
  <c r="AF147" s="1"/>
  <c r="BP147"/>
  <c r="BQ147" s="1"/>
  <c r="BW147" s="1"/>
  <c r="CK147"/>
  <c r="CL147" s="1"/>
  <c r="CR147" s="1"/>
  <c r="EE147"/>
  <c r="DT147"/>
  <c r="EX147"/>
  <c r="FB147" s="1"/>
  <c r="EY147"/>
  <c r="Y143"/>
  <c r="Z143" s="1"/>
  <c r="AF143" s="1"/>
  <c r="DJ143"/>
  <c r="CY143"/>
  <c r="DC143" s="1"/>
  <c r="BP143"/>
  <c r="BQ143" s="1"/>
  <c r="BW143" s="1"/>
  <c r="EA143"/>
  <c r="EB143" s="1"/>
  <c r="EH143" s="1"/>
  <c r="EN143"/>
  <c r="EO143"/>
  <c r="Y123"/>
  <c r="Z123" s="1"/>
  <c r="AF123" s="1"/>
  <c r="CO123"/>
  <c r="CD123"/>
  <c r="BT123"/>
  <c r="DT123"/>
  <c r="EE123"/>
  <c r="CK107"/>
  <c r="CL107" s="1"/>
  <c r="CR107" s="1"/>
  <c r="V104" i="24"/>
  <c r="CO107" i="17"/>
  <c r="CD107"/>
  <c r="FH107"/>
  <c r="FL107" s="1"/>
  <c r="FI107"/>
  <c r="FA107"/>
  <c r="EZ107"/>
  <c r="R92" i="24"/>
  <c r="AT95" i="17"/>
  <c r="AU95" s="1"/>
  <c r="BA95" s="1"/>
  <c r="EO95"/>
  <c r="EN95"/>
  <c r="R48" i="24"/>
  <c r="AT51" i="17"/>
  <c r="AU51" s="1"/>
  <c r="BA51" s="1"/>
  <c r="Y51"/>
  <c r="Z51" s="1"/>
  <c r="AF51" s="1"/>
  <c r="AX51"/>
  <c r="AM51"/>
  <c r="AQ51" s="1"/>
  <c r="CK51"/>
  <c r="CL51" s="1"/>
  <c r="CR51" s="1"/>
  <c r="FV51"/>
  <c r="DF39"/>
  <c r="DG39" s="1"/>
  <c r="DM39" s="1"/>
  <c r="CD39"/>
  <c r="CH39" s="1"/>
  <c r="BT39"/>
  <c r="BI39"/>
  <c r="EX39"/>
  <c r="FB39" s="1"/>
  <c r="EY39"/>
  <c r="AT35"/>
  <c r="AU35" s="1"/>
  <c r="BA35" s="1"/>
  <c r="Y35"/>
  <c r="Z35" s="1"/>
  <c r="AF35" s="1"/>
  <c r="AX35"/>
  <c r="AM35"/>
  <c r="AQ35" s="1"/>
  <c r="CK35"/>
  <c r="CL35" s="1"/>
  <c r="CR35" s="1"/>
  <c r="FH35"/>
  <c r="FL35" s="1"/>
  <c r="FI35"/>
  <c r="FV35"/>
  <c r="Y23"/>
  <c r="Z23" s="1"/>
  <c r="AF23" s="1"/>
  <c r="AX23"/>
  <c r="AM23"/>
  <c r="AT23"/>
  <c r="AU23" s="1"/>
  <c r="BA23" s="1"/>
  <c r="CK23"/>
  <c r="CL23" s="1"/>
  <c r="CR23" s="1"/>
  <c r="DJ23"/>
  <c r="CY23"/>
  <c r="EA23"/>
  <c r="EB23" s="1"/>
  <c r="EH23" s="1"/>
  <c r="DW23"/>
  <c r="EX23"/>
  <c r="FB23" s="1"/>
  <c r="EY23"/>
  <c r="BP19"/>
  <c r="FH19"/>
  <c r="FI19"/>
  <c r="CD11"/>
  <c r="AX184"/>
  <c r="AM184"/>
  <c r="AQ184" s="1"/>
  <c r="CD8"/>
  <c r="U162"/>
  <c r="U126"/>
  <c r="BL126"/>
  <c r="FH126"/>
  <c r="FL126" s="1"/>
  <c r="FI110"/>
  <c r="DW110"/>
  <c r="DW66"/>
  <c r="EO66"/>
  <c r="FH66"/>
  <c r="FL66" s="1"/>
  <c r="CH46"/>
  <c r="AC18"/>
  <c r="U18"/>
  <c r="BT18"/>
  <c r="CD18"/>
  <c r="CH18" s="1"/>
  <c r="DT199"/>
  <c r="EO199"/>
  <c r="AM187"/>
  <c r="AQ187" s="1"/>
  <c r="EO187"/>
  <c r="AM175"/>
  <c r="AQ175" s="1"/>
  <c r="FH175"/>
  <c r="FL175" s="1"/>
  <c r="FI175"/>
  <c r="CO91"/>
  <c r="BL91"/>
  <c r="DW75"/>
  <c r="DW63"/>
  <c r="AP59"/>
  <c r="BP59"/>
  <c r="BQ59" s="1"/>
  <c r="BW59" s="1"/>
  <c r="CO27"/>
  <c r="CY200"/>
  <c r="DC200" s="1"/>
  <c r="FH200"/>
  <c r="FL200" s="1"/>
  <c r="BP176"/>
  <c r="BQ176" s="1"/>
  <c r="BW176" s="1"/>
  <c r="EX176"/>
  <c r="FB176" s="1"/>
  <c r="FH140"/>
  <c r="FL140" s="1"/>
  <c r="DW140"/>
  <c r="EO140"/>
  <c r="DW80"/>
  <c r="EO80"/>
  <c r="DW76"/>
  <c r="EN76"/>
  <c r="DB60"/>
  <c r="FI60"/>
  <c r="FH60"/>
  <c r="FL60" s="1"/>
  <c r="DB44"/>
  <c r="DW20"/>
  <c r="CY177"/>
  <c r="DC177" s="1"/>
  <c r="FH177"/>
  <c r="FL177" s="1"/>
  <c r="FI177"/>
  <c r="CG169"/>
  <c r="BL169"/>
  <c r="EN169"/>
  <c r="EX165"/>
  <c r="FB165" s="1"/>
  <c r="CK117"/>
  <c r="CL117" s="1"/>
  <c r="CR117" s="1"/>
  <c r="Y113"/>
  <c r="Z113" s="1"/>
  <c r="AF113" s="1"/>
  <c r="DT61"/>
  <c r="DX61" s="1"/>
  <c r="DW53"/>
  <c r="CY49"/>
  <c r="DW37"/>
  <c r="CD190"/>
  <c r="BL182"/>
  <c r="EX182"/>
  <c r="FB182" s="1"/>
  <c r="CD138"/>
  <c r="CH138" s="1"/>
  <c r="AP98"/>
  <c r="BL98"/>
  <c r="DB94"/>
  <c r="BL94"/>
  <c r="CG94"/>
  <c r="EN94"/>
  <c r="AP90"/>
  <c r="AT90"/>
  <c r="AU90" s="1"/>
  <c r="BA90" s="1"/>
  <c r="BL90"/>
  <c r="DB70"/>
  <c r="CD70"/>
  <c r="CH70" s="1"/>
  <c r="EO70"/>
  <c r="FH70"/>
  <c r="FL70" s="1"/>
  <c r="CD30"/>
  <c r="BL30"/>
  <c r="BM30" s="1"/>
  <c r="DW30"/>
  <c r="FH195"/>
  <c r="FL195" s="1"/>
  <c r="FI195"/>
  <c r="CG183"/>
  <c r="EO183"/>
  <c r="AX167"/>
  <c r="BL167"/>
  <c r="FI167"/>
  <c r="BL163"/>
  <c r="EO163"/>
  <c r="DB147"/>
  <c r="DW147"/>
  <c r="FI147"/>
  <c r="BI123"/>
  <c r="BL95"/>
  <c r="CO95"/>
  <c r="EX55"/>
  <c r="FB55" s="1"/>
  <c r="FS51"/>
  <c r="FT51" s="1"/>
  <c r="FS35"/>
  <c r="FT35" s="1"/>
  <c r="AP19"/>
  <c r="C13" i="26"/>
  <c r="R8" i="17"/>
  <c r="DF162"/>
  <c r="DG162" s="1"/>
  <c r="DM162" s="1"/>
  <c r="BP162"/>
  <c r="BQ162" s="1"/>
  <c r="BW162" s="1"/>
  <c r="EA162"/>
  <c r="EB162" s="1"/>
  <c r="EH162" s="1"/>
  <c r="EE162"/>
  <c r="DT162"/>
  <c r="DX162" s="1"/>
  <c r="EN162"/>
  <c r="EO162"/>
  <c r="FV162"/>
  <c r="Y154"/>
  <c r="Z154" s="1"/>
  <c r="AF154" s="1"/>
  <c r="CY154"/>
  <c r="DJ154"/>
  <c r="CD154"/>
  <c r="CO154"/>
  <c r="BP126"/>
  <c r="BQ126" s="1"/>
  <c r="BW126" s="1"/>
  <c r="CY126"/>
  <c r="DJ126"/>
  <c r="EN126"/>
  <c r="EO126"/>
  <c r="EX126"/>
  <c r="FB126" s="1"/>
  <c r="EY126"/>
  <c r="FV126"/>
  <c r="R110"/>
  <c r="AC110"/>
  <c r="Y110"/>
  <c r="Z110" s="1"/>
  <c r="AF110" s="1"/>
  <c r="DF110"/>
  <c r="DG110" s="1"/>
  <c r="DM110" s="1"/>
  <c r="CD110"/>
  <c r="CH110" s="1"/>
  <c r="CO110"/>
  <c r="AT66"/>
  <c r="AU66" s="1"/>
  <c r="BA66" s="1"/>
  <c r="R63" i="24"/>
  <c r="Y66" i="17"/>
  <c r="Z66" s="1"/>
  <c r="AF66" s="1"/>
  <c r="CK66"/>
  <c r="CL66" s="1"/>
  <c r="CR66" s="1"/>
  <c r="EA66"/>
  <c r="EB66" s="1"/>
  <c r="EH66" s="1"/>
  <c r="AA63" i="24" s="1"/>
  <c r="EY66" i="17"/>
  <c r="EX66"/>
  <c r="FB66" s="1"/>
  <c r="DJ46"/>
  <c r="CY46"/>
  <c r="BP46"/>
  <c r="BQ46" s="1"/>
  <c r="BW46" s="1"/>
  <c r="EE46"/>
  <c r="DT46"/>
  <c r="EN46"/>
  <c r="EO46"/>
  <c r="FV46"/>
  <c r="DJ18"/>
  <c r="CY18"/>
  <c r="EA18"/>
  <c r="AX199"/>
  <c r="AM199"/>
  <c r="DF199"/>
  <c r="DG199" s="1"/>
  <c r="DM199" s="1"/>
  <c r="Y196" i="24" s="1"/>
  <c r="DF187" i="17"/>
  <c r="DG187" s="1"/>
  <c r="DM187" s="1"/>
  <c r="DT187"/>
  <c r="EE187"/>
  <c r="CK187"/>
  <c r="CL187" s="1"/>
  <c r="CR187" s="1"/>
  <c r="V184" i="24"/>
  <c r="EA187" i="17"/>
  <c r="EB187" s="1"/>
  <c r="EH187" s="1"/>
  <c r="Y175"/>
  <c r="Z175" s="1"/>
  <c r="AF175" s="1"/>
  <c r="BP175"/>
  <c r="BQ175" s="1"/>
  <c r="BW175" s="1"/>
  <c r="EA171"/>
  <c r="EB171" s="1"/>
  <c r="EH171" s="1"/>
  <c r="BT171"/>
  <c r="BI171"/>
  <c r="DF171"/>
  <c r="DG171" s="1"/>
  <c r="DM171" s="1"/>
  <c r="Y168" i="24" s="1"/>
  <c r="CD171" i="17"/>
  <c r="CH171" s="1"/>
  <c r="CO171"/>
  <c r="FV171"/>
  <c r="AX103"/>
  <c r="AM103"/>
  <c r="CO103"/>
  <c r="CD103"/>
  <c r="EE103"/>
  <c r="DT103"/>
  <c r="EA103"/>
  <c r="EB103" s="1"/>
  <c r="EH103" s="1"/>
  <c r="AX91"/>
  <c r="AM91"/>
  <c r="DJ91"/>
  <c r="CY91"/>
  <c r="DC91" s="1"/>
  <c r="N88" i="24"/>
  <c r="FV91" i="17"/>
  <c r="DJ75"/>
  <c r="CY75"/>
  <c r="DC75" s="1"/>
  <c r="EE75"/>
  <c r="DT75"/>
  <c r="FI75"/>
  <c r="FH75"/>
  <c r="FL75" s="1"/>
  <c r="CD63"/>
  <c r="DJ63"/>
  <c r="CY63"/>
  <c r="EE63"/>
  <c r="DT63"/>
  <c r="DX63" s="1"/>
  <c r="FV63"/>
  <c r="AC59"/>
  <c r="R59"/>
  <c r="DF59"/>
  <c r="DG59" s="1"/>
  <c r="DM59" s="1"/>
  <c r="EN59"/>
  <c r="EO59"/>
  <c r="BT27"/>
  <c r="BI27"/>
  <c r="CK27"/>
  <c r="CL27" s="1"/>
  <c r="CR27" s="1"/>
  <c r="EE27"/>
  <c r="DT27"/>
  <c r="DX27" s="1"/>
  <c r="EX27"/>
  <c r="FB27" s="1"/>
  <c r="EY27"/>
  <c r="FV27"/>
  <c r="CD200"/>
  <c r="CH200" s="1"/>
  <c r="CO200"/>
  <c r="DF200"/>
  <c r="DG200" s="1"/>
  <c r="DM200" s="1"/>
  <c r="Y197" i="24" s="1"/>
  <c r="EE200" i="17"/>
  <c r="DT200"/>
  <c r="CK176"/>
  <c r="CL176" s="1"/>
  <c r="CR176" s="1"/>
  <c r="EA176"/>
  <c r="EB176" s="1"/>
  <c r="EH176" s="1"/>
  <c r="AA173" i="24" s="1"/>
  <c r="FI176" i="17"/>
  <c r="FH176"/>
  <c r="FL176" s="1"/>
  <c r="R160"/>
  <c r="V160" s="1"/>
  <c r="AC160"/>
  <c r="FH160"/>
  <c r="FL160" s="1"/>
  <c r="FI160"/>
  <c r="AC140"/>
  <c r="AX140"/>
  <c r="AM140"/>
  <c r="DT140"/>
  <c r="EE140"/>
  <c r="Y108"/>
  <c r="Z108" s="1"/>
  <c r="AF108" s="1"/>
  <c r="CK108"/>
  <c r="CL108" s="1"/>
  <c r="CR108" s="1"/>
  <c r="BT108"/>
  <c r="BI108"/>
  <c r="BM108" s="1"/>
  <c r="DF108"/>
  <c r="DG108" s="1"/>
  <c r="DM108" s="1"/>
  <c r="Y105" i="24" s="1"/>
  <c r="AC80" i="17"/>
  <c r="R80"/>
  <c r="V80" s="1"/>
  <c r="AX80"/>
  <c r="AM80"/>
  <c r="CK80"/>
  <c r="CL80" s="1"/>
  <c r="CR80" s="1"/>
  <c r="AX76"/>
  <c r="AM76"/>
  <c r="AC76"/>
  <c r="R76"/>
  <c r="CK76"/>
  <c r="CL76" s="1"/>
  <c r="CR76" s="1"/>
  <c r="DF76"/>
  <c r="DG76" s="1"/>
  <c r="DM76" s="1"/>
  <c r="AC60"/>
  <c r="R60"/>
  <c r="V60" s="1"/>
  <c r="AM60"/>
  <c r="AX60"/>
  <c r="BI60"/>
  <c r="BT60"/>
  <c r="EA60"/>
  <c r="EB60" s="1"/>
  <c r="EH60" s="1"/>
  <c r="FV60"/>
  <c r="AX52"/>
  <c r="AM52"/>
  <c r="R52"/>
  <c r="AC52"/>
  <c r="DF52"/>
  <c r="DG52" s="1"/>
  <c r="AC44"/>
  <c r="R44"/>
  <c r="AM44"/>
  <c r="AX44"/>
  <c r="BI44"/>
  <c r="BT44"/>
  <c r="EA44"/>
  <c r="EB44" s="1"/>
  <c r="EH44" s="1"/>
  <c r="AX36"/>
  <c r="AM36"/>
  <c r="R36"/>
  <c r="V36" s="1"/>
  <c r="AC36"/>
  <c r="DF36"/>
  <c r="DG36" s="1"/>
  <c r="DM36" s="1"/>
  <c r="EN36"/>
  <c r="EO36"/>
  <c r="BP20"/>
  <c r="DJ20"/>
  <c r="DK20" s="1"/>
  <c r="DL20" s="1"/>
  <c r="CY20"/>
  <c r="DC20" s="1"/>
  <c r="FH20"/>
  <c r="FI20"/>
  <c r="AM177"/>
  <c r="AQ177" s="1"/>
  <c r="AX177"/>
  <c r="DF177"/>
  <c r="DG177" s="1"/>
  <c r="DM177" s="1"/>
  <c r="CO177"/>
  <c r="CD177"/>
  <c r="BP169"/>
  <c r="BQ169" s="1"/>
  <c r="BW169" s="1"/>
  <c r="EA169"/>
  <c r="EB169" s="1"/>
  <c r="EH169" s="1"/>
  <c r="EY169"/>
  <c r="EX169"/>
  <c r="FB169" s="1"/>
  <c r="FV169"/>
  <c r="R165"/>
  <c r="AC165"/>
  <c r="CY165"/>
  <c r="DJ165"/>
  <c r="BP165"/>
  <c r="BQ165" s="1"/>
  <c r="BW165" s="1"/>
  <c r="EA165"/>
  <c r="EB165" s="1"/>
  <c r="EH165" s="1"/>
  <c r="CO165"/>
  <c r="CD165"/>
  <c r="CH165" s="1"/>
  <c r="R117"/>
  <c r="AC117"/>
  <c r="DF117"/>
  <c r="DG117" s="1"/>
  <c r="DM117" s="1"/>
  <c r="Y114" i="24" s="1"/>
  <c r="EN117" i="17"/>
  <c r="EO117"/>
  <c r="N114" i="24"/>
  <c r="FV117" i="17"/>
  <c r="AX113"/>
  <c r="AM113"/>
  <c r="R113"/>
  <c r="AC113"/>
  <c r="DJ113"/>
  <c r="CY113"/>
  <c r="R109"/>
  <c r="AC109"/>
  <c r="AX109"/>
  <c r="AM109"/>
  <c r="AQ109" s="1"/>
  <c r="DJ109"/>
  <c r="CY109"/>
  <c r="DC109" s="1"/>
  <c r="FV109"/>
  <c r="Y61"/>
  <c r="Z61" s="1"/>
  <c r="AF61" s="1"/>
  <c r="AT61"/>
  <c r="AU61" s="1"/>
  <c r="BA61" s="1"/>
  <c r="R58" i="24"/>
  <c r="BP61" i="17"/>
  <c r="BQ61" s="1"/>
  <c r="BW61" s="1"/>
  <c r="EE61"/>
  <c r="EN61"/>
  <c r="EO61"/>
  <c r="EY61"/>
  <c r="EX61"/>
  <c r="FB61" s="1"/>
  <c r="R50" i="24"/>
  <c r="AT53" i="17"/>
  <c r="AU53" s="1"/>
  <c r="BA53" s="1"/>
  <c r="S50" i="24" s="1"/>
  <c r="Y53" i="17"/>
  <c r="Z53" s="1"/>
  <c r="AF53" s="1"/>
  <c r="CD53"/>
  <c r="CO53"/>
  <c r="FH53"/>
  <c r="FL53" s="1"/>
  <c r="FI53"/>
  <c r="EY53"/>
  <c r="EX53"/>
  <c r="FB53" s="1"/>
  <c r="CK49"/>
  <c r="CL49" s="1"/>
  <c r="CR49" s="1"/>
  <c r="DF49"/>
  <c r="DG49" s="1"/>
  <c r="DM49" s="1"/>
  <c r="AT37"/>
  <c r="AU37" s="1"/>
  <c r="BA37" s="1"/>
  <c r="Y37"/>
  <c r="Z37" s="1"/>
  <c r="AF37" s="1"/>
  <c r="CD37"/>
  <c r="CH37" s="1"/>
  <c r="CO37"/>
  <c r="FH37"/>
  <c r="FL37" s="1"/>
  <c r="FI37"/>
  <c r="EX37"/>
  <c r="FB37" s="1"/>
  <c r="EY37"/>
  <c r="EN13"/>
  <c r="EO13"/>
  <c r="AX202"/>
  <c r="CK202"/>
  <c r="CL202" s="1"/>
  <c r="CR202" s="1"/>
  <c r="V199" i="24"/>
  <c r="EA202" i="17"/>
  <c r="EB202" s="1"/>
  <c r="EH202" s="1"/>
  <c r="CO190"/>
  <c r="CG190"/>
  <c r="EN190"/>
  <c r="EO190"/>
  <c r="AC182"/>
  <c r="R182"/>
  <c r="V182" s="1"/>
  <c r="BP182"/>
  <c r="BQ182" s="1"/>
  <c r="BW182" s="1"/>
  <c r="EE182"/>
  <c r="DT182"/>
  <c r="DX182" s="1"/>
  <c r="FH182"/>
  <c r="FL182" s="1"/>
  <c r="FI182"/>
  <c r="AC174"/>
  <c r="R174"/>
  <c r="V174" s="1"/>
  <c r="Y174"/>
  <c r="Z174" s="1"/>
  <c r="AF174" s="1"/>
  <c r="EE174"/>
  <c r="DT174"/>
  <c r="DX174" s="1"/>
  <c r="DF174"/>
  <c r="DG174" s="1"/>
  <c r="DM174" s="1"/>
  <c r="R138"/>
  <c r="V138" s="1"/>
  <c r="AC138"/>
  <c r="Y138"/>
  <c r="Z138" s="1"/>
  <c r="AF138" s="1"/>
  <c r="CO138"/>
  <c r="BP138"/>
  <c r="BQ138" s="1"/>
  <c r="BW138" s="1"/>
  <c r="FH138"/>
  <c r="FL138" s="1"/>
  <c r="FI138"/>
  <c r="FV138"/>
  <c r="BP98"/>
  <c r="BQ98" s="1"/>
  <c r="BW98" s="1"/>
  <c r="T95" i="24"/>
  <c r="EA98" i="17"/>
  <c r="EB98" s="1"/>
  <c r="EH98" s="1"/>
  <c r="EY94"/>
  <c r="EX94"/>
  <c r="FB94" s="1"/>
  <c r="FV94"/>
  <c r="BT90"/>
  <c r="BI90"/>
  <c r="BM90" s="1"/>
  <c r="DF90"/>
  <c r="DG90" s="1"/>
  <c r="DM90" s="1"/>
  <c r="BP70"/>
  <c r="BQ70" s="1"/>
  <c r="BW70" s="1"/>
  <c r="EE70"/>
  <c r="DT70"/>
  <c r="DX70" s="1"/>
  <c r="EY70"/>
  <c r="EX70"/>
  <c r="FB70" s="1"/>
  <c r="DJ42"/>
  <c r="CY42"/>
  <c r="EN42"/>
  <c r="EO42"/>
  <c r="FV42"/>
  <c r="DJ30"/>
  <c r="CY30"/>
  <c r="EX30"/>
  <c r="FB30" s="1"/>
  <c r="EY30"/>
  <c r="Y195"/>
  <c r="Z195" s="1"/>
  <c r="AF195" s="1"/>
  <c r="AC195"/>
  <c r="R195"/>
  <c r="V195" s="1"/>
  <c r="CO195"/>
  <c r="CD195"/>
  <c r="CK195"/>
  <c r="CL195" s="1"/>
  <c r="CR195" s="1"/>
  <c r="BP195"/>
  <c r="BQ195" s="1"/>
  <c r="BW195" s="1"/>
  <c r="T192" i="24"/>
  <c r="EA195" i="17"/>
  <c r="EB195" s="1"/>
  <c r="EH195" s="1"/>
  <c r="AA192" i="24" s="1"/>
  <c r="AM183" i="17"/>
  <c r="AQ183" s="1"/>
  <c r="AX183"/>
  <c r="AT183"/>
  <c r="AU183" s="1"/>
  <c r="R180" i="24"/>
  <c r="X180"/>
  <c r="DF183" i="17"/>
  <c r="DG183" s="1"/>
  <c r="DM183" s="1"/>
  <c r="CK183"/>
  <c r="CL183" s="1"/>
  <c r="CR183" s="1"/>
  <c r="DJ183"/>
  <c r="CY183"/>
  <c r="DC183" s="1"/>
  <c r="AC167"/>
  <c r="R167"/>
  <c r="V167" s="1"/>
  <c r="BT167"/>
  <c r="BI167"/>
  <c r="BM167" s="1"/>
  <c r="CD167"/>
  <c r="CH167" s="1"/>
  <c r="EE167"/>
  <c r="DT167"/>
  <c r="Y163"/>
  <c r="Z163" s="1"/>
  <c r="AF163" s="1"/>
  <c r="CD163"/>
  <c r="N160" i="24"/>
  <c r="FV163" i="17"/>
  <c r="AM147"/>
  <c r="AQ147" s="1"/>
  <c r="AT147"/>
  <c r="AU147" s="1"/>
  <c r="BA147" s="1"/>
  <c r="R144" i="24"/>
  <c r="BT147" i="17"/>
  <c r="DJ147"/>
  <c r="CY147"/>
  <c r="DC147" s="1"/>
  <c r="EN147"/>
  <c r="EO147"/>
  <c r="AT143"/>
  <c r="AU143" s="1"/>
  <c r="BA143" s="1"/>
  <c r="R140" i="24"/>
  <c r="AM143" i="17"/>
  <c r="FV143"/>
  <c r="AM123"/>
  <c r="AQ123" s="1"/>
  <c r="AT123"/>
  <c r="AU123" s="1"/>
  <c r="R120" i="24"/>
  <c r="DF123" i="17"/>
  <c r="DG123" s="1"/>
  <c r="DM123" s="1"/>
  <c r="Y120" i="24" s="1"/>
  <c r="AX107" i="17"/>
  <c r="AM107"/>
  <c r="BI107"/>
  <c r="BT107"/>
  <c r="CY107"/>
  <c r="DJ107"/>
  <c r="EO107"/>
  <c r="EN107"/>
  <c r="EE107"/>
  <c r="DT107"/>
  <c r="EA107"/>
  <c r="EB107" s="1"/>
  <c r="EH107" s="1"/>
  <c r="FV107"/>
  <c r="AC95"/>
  <c r="R95"/>
  <c r="V95" s="1"/>
  <c r="Y95"/>
  <c r="Z95" s="1"/>
  <c r="AF95" s="1"/>
  <c r="DF95"/>
  <c r="DG95" s="1"/>
  <c r="DM95" s="1"/>
  <c r="Y92" i="24" s="1"/>
  <c r="CK55" i="17"/>
  <c r="CL55" s="1"/>
  <c r="BT55"/>
  <c r="BI55"/>
  <c r="DJ55"/>
  <c r="CY55"/>
  <c r="DC55" s="1"/>
  <c r="EA55"/>
  <c r="EB55" s="1"/>
  <c r="EH55" s="1"/>
  <c r="FH55"/>
  <c r="FL55" s="1"/>
  <c r="FI55"/>
  <c r="FV55"/>
  <c r="X48" i="24"/>
  <c r="DF51" i="17"/>
  <c r="DG51" s="1"/>
  <c r="DM51" s="1"/>
  <c r="EE51"/>
  <c r="DT51"/>
  <c r="EN51"/>
  <c r="EO51"/>
  <c r="CY8"/>
  <c r="BL8"/>
  <c r="AM162"/>
  <c r="CG162"/>
  <c r="CH162" s="1"/>
  <c r="FI162"/>
  <c r="EX162"/>
  <c r="FB162" s="1"/>
  <c r="CG154"/>
  <c r="BL154"/>
  <c r="AX126"/>
  <c r="AM126"/>
  <c r="AQ126" s="1"/>
  <c r="CD126"/>
  <c r="CH126" s="1"/>
  <c r="FI126"/>
  <c r="DW126"/>
  <c r="FO126"/>
  <c r="FP126" s="1"/>
  <c r="BL110"/>
  <c r="FH110"/>
  <c r="FL110" s="1"/>
  <c r="FS110"/>
  <c r="FT110" s="1"/>
  <c r="EN66"/>
  <c r="FO66"/>
  <c r="FP66" s="1"/>
  <c r="AP46"/>
  <c r="CO46"/>
  <c r="AP18"/>
  <c r="FO18"/>
  <c r="FP18" s="1"/>
  <c r="U199"/>
  <c r="DW199"/>
  <c r="EN199"/>
  <c r="BL175"/>
  <c r="EN175"/>
  <c r="U171"/>
  <c r="FH171"/>
  <c r="FL171" s="1"/>
  <c r="U103"/>
  <c r="AP103"/>
  <c r="CG103"/>
  <c r="BP103"/>
  <c r="BQ103" s="1"/>
  <c r="BW103" s="1"/>
  <c r="FS103"/>
  <c r="FT103" s="1"/>
  <c r="CG91"/>
  <c r="CH91" s="1"/>
  <c r="EY91"/>
  <c r="DW91"/>
  <c r="EX91"/>
  <c r="FB91" s="1"/>
  <c r="FO91"/>
  <c r="FP91" s="1"/>
  <c r="CG75"/>
  <c r="FS75"/>
  <c r="FT75" s="1"/>
  <c r="AP63"/>
  <c r="CG63"/>
  <c r="EX63"/>
  <c r="FB63" s="1"/>
  <c r="EY63"/>
  <c r="FO63"/>
  <c r="FP63" s="1"/>
  <c r="CO59"/>
  <c r="FS59"/>
  <c r="FT59" s="1"/>
  <c r="FO27"/>
  <c r="FP27" s="1"/>
  <c r="BT200"/>
  <c r="EO200"/>
  <c r="EY176"/>
  <c r="BP160"/>
  <c r="BQ160" s="1"/>
  <c r="BW160" s="1"/>
  <c r="BL160"/>
  <c r="DF140"/>
  <c r="DG140" s="1"/>
  <c r="DM140" s="1"/>
  <c r="EN140"/>
  <c r="FS140"/>
  <c r="FT140" s="1"/>
  <c r="DB108"/>
  <c r="EO108"/>
  <c r="FS108"/>
  <c r="FT108" s="1"/>
  <c r="DB80"/>
  <c r="FH80"/>
  <c r="FL80" s="1"/>
  <c r="FO80"/>
  <c r="FP80" s="1"/>
  <c r="U76"/>
  <c r="FS76"/>
  <c r="FT76" s="1"/>
  <c r="AP60"/>
  <c r="FO60"/>
  <c r="FP60" s="1"/>
  <c r="AP52"/>
  <c r="BL52"/>
  <c r="EA52"/>
  <c r="EB52" s="1"/>
  <c r="EH52" s="1"/>
  <c r="AP44"/>
  <c r="FO44"/>
  <c r="FP44" s="1"/>
  <c r="AP36"/>
  <c r="BL36"/>
  <c r="U20"/>
  <c r="FO20"/>
  <c r="FP20" s="1"/>
  <c r="BL177"/>
  <c r="EN177"/>
  <c r="U169"/>
  <c r="DB165"/>
  <c r="BL165"/>
  <c r="EY117"/>
  <c r="FO117"/>
  <c r="FP117" s="1"/>
  <c r="AP113"/>
  <c r="CG113"/>
  <c r="FS113"/>
  <c r="FT113" s="1"/>
  <c r="Y109"/>
  <c r="Z109" s="1"/>
  <c r="AF109" s="1"/>
  <c r="EY109"/>
  <c r="FO109"/>
  <c r="FP109" s="1"/>
  <c r="FS61"/>
  <c r="FT61" s="1"/>
  <c r="CY53"/>
  <c r="DC53" s="1"/>
  <c r="DT53"/>
  <c r="DX53" s="1"/>
  <c r="FO53"/>
  <c r="FP53" s="1"/>
  <c r="BL49"/>
  <c r="DT49"/>
  <c r="FS49"/>
  <c r="FT49" s="1"/>
  <c r="CY37"/>
  <c r="DC37" s="1"/>
  <c r="DT37"/>
  <c r="FO37"/>
  <c r="FP37" s="1"/>
  <c r="R13"/>
  <c r="CY13"/>
  <c r="DF13"/>
  <c r="DT13"/>
  <c r="DX13" s="1"/>
  <c r="BL202"/>
  <c r="BM202" s="1"/>
  <c r="AM202"/>
  <c r="U202"/>
  <c r="CG202"/>
  <c r="DB202"/>
  <c r="FI202"/>
  <c r="AP190"/>
  <c r="DW190"/>
  <c r="BL190"/>
  <c r="EY182"/>
  <c r="DB174"/>
  <c r="CD174"/>
  <c r="FS138"/>
  <c r="FT138" s="1"/>
  <c r="U98"/>
  <c r="EO98"/>
  <c r="FH98"/>
  <c r="FL98" s="1"/>
  <c r="FS98"/>
  <c r="FT98" s="1"/>
  <c r="U94"/>
  <c r="FO94"/>
  <c r="FP94" s="1"/>
  <c r="CG90"/>
  <c r="CD90"/>
  <c r="DB90"/>
  <c r="EO90"/>
  <c r="FH90"/>
  <c r="FL90" s="1"/>
  <c r="FS90"/>
  <c r="FT90" s="1"/>
  <c r="AP70"/>
  <c r="U70"/>
  <c r="EN70"/>
  <c r="FO70"/>
  <c r="FP70" s="1"/>
  <c r="CG42"/>
  <c r="CD42"/>
  <c r="DC30"/>
  <c r="FS30"/>
  <c r="FT30" s="1"/>
  <c r="FO30"/>
  <c r="FP30" s="1"/>
  <c r="AP195"/>
  <c r="BL195"/>
  <c r="EN195"/>
  <c r="EO195"/>
  <c r="FH167"/>
  <c r="FL167" s="1"/>
  <c r="U163"/>
  <c r="CG163"/>
  <c r="EY163"/>
  <c r="AX143"/>
  <c r="CK143"/>
  <c r="CL143" s="1"/>
  <c r="CR143" s="1"/>
  <c r="CG143"/>
  <c r="BL123"/>
  <c r="EY123"/>
  <c r="DW123"/>
  <c r="EX123"/>
  <c r="FB123" s="1"/>
  <c r="FS123"/>
  <c r="FT123" s="1"/>
  <c r="AP107"/>
  <c r="U107"/>
  <c r="DB107"/>
  <c r="FO107"/>
  <c r="FP107" s="1"/>
  <c r="AP95"/>
  <c r="CG95"/>
  <c r="CH95" s="1"/>
  <c r="FS95"/>
  <c r="FT95" s="1"/>
  <c r="U55"/>
  <c r="EY55"/>
  <c r="FO55"/>
  <c r="FP55" s="1"/>
  <c r="BP51"/>
  <c r="BQ51" s="1"/>
  <c r="BW51" s="1"/>
  <c r="U48" i="24" s="1"/>
  <c r="CD51" i="17"/>
  <c r="CH51" s="1"/>
  <c r="U39"/>
  <c r="AT162"/>
  <c r="AU162" s="1"/>
  <c r="BA162" s="1"/>
  <c r="R159" i="24"/>
  <c r="R162" i="17"/>
  <c r="AC162"/>
  <c r="Y162"/>
  <c r="Z162" s="1"/>
  <c r="AF162" s="1"/>
  <c r="CK162"/>
  <c r="CL162" s="1"/>
  <c r="CR162" s="1"/>
  <c r="AT154"/>
  <c r="AU154" s="1"/>
  <c r="BA154" s="1"/>
  <c r="R151" i="24"/>
  <c r="EA154" i="17"/>
  <c r="EB154" s="1"/>
  <c r="EH154" s="1"/>
  <c r="EE154"/>
  <c r="DT154"/>
  <c r="R123" i="24"/>
  <c r="AT126" i="17"/>
  <c r="AU126" s="1"/>
  <c r="BA126" s="1"/>
  <c r="CK126"/>
  <c r="CL126" s="1"/>
  <c r="DT126"/>
  <c r="EE126"/>
  <c r="BP110"/>
  <c r="BQ110" s="1"/>
  <c r="BW110" s="1"/>
  <c r="T107" i="24"/>
  <c r="BT66" i="17"/>
  <c r="EE66"/>
  <c r="DT66"/>
  <c r="DX66" s="1"/>
  <c r="FV66"/>
  <c r="CK46"/>
  <c r="CL46" s="1"/>
  <c r="CR46" s="1"/>
  <c r="EA46"/>
  <c r="EB46" s="1"/>
  <c r="EH46" s="1"/>
  <c r="EX46"/>
  <c r="FB46" s="1"/>
  <c r="EY46"/>
  <c r="R18"/>
  <c r="AX18"/>
  <c r="AM18"/>
  <c r="BI18"/>
  <c r="BM18" s="1"/>
  <c r="BQ18" s="1"/>
  <c r="EE18"/>
  <c r="DT18"/>
  <c r="FH18"/>
  <c r="FI18"/>
  <c r="BP199"/>
  <c r="BQ199" s="1"/>
  <c r="BW199" s="1"/>
  <c r="CK199"/>
  <c r="CL199" s="1"/>
  <c r="CR199" s="1"/>
  <c r="EA199"/>
  <c r="EB199" s="1"/>
  <c r="EH199" s="1"/>
  <c r="CO199"/>
  <c r="CD199"/>
  <c r="CH199" s="1"/>
  <c r="EX199"/>
  <c r="FB199" s="1"/>
  <c r="EY199"/>
  <c r="AT187"/>
  <c r="AU187" s="1"/>
  <c r="BA187" s="1"/>
  <c r="R184" i="24"/>
  <c r="BP187" i="17"/>
  <c r="BQ187" s="1"/>
  <c r="BW187" s="1"/>
  <c r="T184" i="24"/>
  <c r="DJ187" i="17"/>
  <c r="CY187"/>
  <c r="FV187"/>
  <c r="N184" i="24"/>
  <c r="AT175" i="17"/>
  <c r="AU175" s="1"/>
  <c r="BA175" s="1"/>
  <c r="R172" i="24"/>
  <c r="CK175" i="17"/>
  <c r="CL175" s="1"/>
  <c r="CR175" s="1"/>
  <c r="BT175"/>
  <c r="BI175"/>
  <c r="BM175" s="1"/>
  <c r="EY175"/>
  <c r="EX175"/>
  <c r="FB175" s="1"/>
  <c r="Y171"/>
  <c r="Z171" s="1"/>
  <c r="DJ171"/>
  <c r="CY171"/>
  <c r="AC103"/>
  <c r="R103"/>
  <c r="V103" s="1"/>
  <c r="DJ103"/>
  <c r="CY103"/>
  <c r="DC103" s="1"/>
  <c r="R88" i="24"/>
  <c r="AT91" i="17"/>
  <c r="AU91" s="1"/>
  <c r="BA91" s="1"/>
  <c r="CK91"/>
  <c r="CL91" s="1"/>
  <c r="CR91" s="1"/>
  <c r="W88" i="24" s="1"/>
  <c r="BI91" i="17"/>
  <c r="BM91" s="1"/>
  <c r="BT91"/>
  <c r="EE91"/>
  <c r="DT91"/>
  <c r="DX91" s="1"/>
  <c r="EA91"/>
  <c r="EB91" s="1"/>
  <c r="EH91" s="1"/>
  <c r="FI91"/>
  <c r="FH91"/>
  <c r="FL91" s="1"/>
  <c r="CK75"/>
  <c r="CL75" s="1"/>
  <c r="CR75" s="1"/>
  <c r="W72" i="24" s="1"/>
  <c r="BI75" i="17"/>
  <c r="BM75" s="1"/>
  <c r="BT75"/>
  <c r="CD75"/>
  <c r="EO75"/>
  <c r="EN75"/>
  <c r="AX63"/>
  <c r="AM63"/>
  <c r="CK63"/>
  <c r="CL63" s="1"/>
  <c r="FH63"/>
  <c r="FL63" s="1"/>
  <c r="FI63"/>
  <c r="Y59"/>
  <c r="Z59" s="1"/>
  <c r="AF59" s="1"/>
  <c r="AX59"/>
  <c r="AM59"/>
  <c r="R56" i="24"/>
  <c r="AT59" i="17"/>
  <c r="AU59" s="1"/>
  <c r="BA59" s="1"/>
  <c r="BT59"/>
  <c r="BI59"/>
  <c r="CD59"/>
  <c r="EA59"/>
  <c r="EB59" s="1"/>
  <c r="EH59" s="1"/>
  <c r="U27"/>
  <c r="AP27"/>
  <c r="DB27"/>
  <c r="CD27"/>
  <c r="CH27" s="1"/>
  <c r="FH27"/>
  <c r="FL27" s="1"/>
  <c r="FI27"/>
  <c r="R173" i="24"/>
  <c r="AT176" i="17"/>
  <c r="AU176" s="1"/>
  <c r="BA176" s="1"/>
  <c r="Y176"/>
  <c r="Z176" s="1"/>
  <c r="CO176"/>
  <c r="CD176"/>
  <c r="CH176" s="1"/>
  <c r="DF176"/>
  <c r="DG176" s="1"/>
  <c r="DM176" s="1"/>
  <c r="EO176"/>
  <c r="EN176"/>
  <c r="FV176"/>
  <c r="BI160"/>
  <c r="BM160" s="1"/>
  <c r="BT160"/>
  <c r="CK160"/>
  <c r="CL160" s="1"/>
  <c r="CR160" s="1"/>
  <c r="CY160"/>
  <c r="DJ160"/>
  <c r="EA160"/>
  <c r="EB160" s="1"/>
  <c r="EH160" s="1"/>
  <c r="EX160"/>
  <c r="FB160" s="1"/>
  <c r="EY160"/>
  <c r="EO160"/>
  <c r="EN160"/>
  <c r="R137" i="24"/>
  <c r="AT140" i="17"/>
  <c r="AU140" s="1"/>
  <c r="BA140" s="1"/>
  <c r="CO140"/>
  <c r="CD140"/>
  <c r="CH140" s="1"/>
  <c r="EX140"/>
  <c r="FB140" s="1"/>
  <c r="EY140"/>
  <c r="FV140"/>
  <c r="EA108"/>
  <c r="EB108" s="1"/>
  <c r="EH108" s="1"/>
  <c r="BP80"/>
  <c r="BQ80" s="1"/>
  <c r="BW80" s="1"/>
  <c r="T77" i="24"/>
  <c r="DF80" i="17"/>
  <c r="DG80" s="1"/>
  <c r="DM80" s="1"/>
  <c r="EE80"/>
  <c r="DT80"/>
  <c r="DX80" s="1"/>
  <c r="FV80"/>
  <c r="EP80"/>
  <c r="BT76"/>
  <c r="BI76"/>
  <c r="EA76"/>
  <c r="EB76" s="1"/>
  <c r="EH76" s="1"/>
  <c r="Z73" i="24"/>
  <c r="EY76" i="17"/>
  <c r="EX76"/>
  <c r="FB76" s="1"/>
  <c r="DF60"/>
  <c r="DG60" s="1"/>
  <c r="DM60" s="1"/>
  <c r="EX60"/>
  <c r="FB60" s="1"/>
  <c r="EY60"/>
  <c r="BP52"/>
  <c r="BQ52" s="1"/>
  <c r="BW52" s="1"/>
  <c r="EE52"/>
  <c r="DT52"/>
  <c r="DX52" s="1"/>
  <c r="EO52"/>
  <c r="EN52"/>
  <c r="DF44"/>
  <c r="DG44" s="1"/>
  <c r="DM44" s="1"/>
  <c r="FH44"/>
  <c r="FL44" s="1"/>
  <c r="FI44"/>
  <c r="FV44"/>
  <c r="BP36"/>
  <c r="BQ36" s="1"/>
  <c r="BW36" s="1"/>
  <c r="EE36"/>
  <c r="DT36"/>
  <c r="EX36"/>
  <c r="FB36" s="1"/>
  <c r="EY36"/>
  <c r="AC20"/>
  <c r="R20"/>
  <c r="AX20"/>
  <c r="AM20"/>
  <c r="AQ20" s="1"/>
  <c r="CK20"/>
  <c r="EE20"/>
  <c r="DT20"/>
  <c r="R177"/>
  <c r="AC177"/>
  <c r="BP177"/>
  <c r="BQ177" s="1"/>
  <c r="BW177" s="1"/>
  <c r="U174" i="24" s="1"/>
  <c r="EA177" i="17"/>
  <c r="EB177" s="1"/>
  <c r="EH177" s="1"/>
  <c r="EY177"/>
  <c r="EX177"/>
  <c r="FB177" s="1"/>
  <c r="R166" i="24"/>
  <c r="AT169" i="17"/>
  <c r="AU169" s="1"/>
  <c r="BA169" s="1"/>
  <c r="CD169"/>
  <c r="CH169" s="1"/>
  <c r="CO169"/>
  <c r="DF169"/>
  <c r="DG169" s="1"/>
  <c r="DM169" s="1"/>
  <c r="Y166" i="24" s="1"/>
  <c r="R162"/>
  <c r="AT165" i="17"/>
  <c r="AU165" s="1"/>
  <c r="BA165" s="1"/>
  <c r="DT165"/>
  <c r="DX165" s="1"/>
  <c r="EE165"/>
  <c r="EP165"/>
  <c r="AM117"/>
  <c r="AQ117" s="1"/>
  <c r="AX117"/>
  <c r="BP117"/>
  <c r="BQ117" s="1"/>
  <c r="BW117" s="1"/>
  <c r="U114" i="24" s="1"/>
  <c r="CO117" i="17"/>
  <c r="CD117"/>
  <c r="DT117"/>
  <c r="DX117" s="1"/>
  <c r="EE117"/>
  <c r="BI113"/>
  <c r="BM113" s="1"/>
  <c r="BT113"/>
  <c r="DT113"/>
  <c r="DX113" s="1"/>
  <c r="EE113"/>
  <c r="BI109"/>
  <c r="BT109"/>
  <c r="DT109"/>
  <c r="EE109"/>
  <c r="DJ61"/>
  <c r="CK61"/>
  <c r="CL61" s="1"/>
  <c r="FV61"/>
  <c r="BP53"/>
  <c r="BQ53" s="1"/>
  <c r="BW53" s="1"/>
  <c r="U50" i="24" s="1"/>
  <c r="DJ53" i="17"/>
  <c r="EA53"/>
  <c r="EB53" s="1"/>
  <c r="EH53" s="1"/>
  <c r="Y49"/>
  <c r="Z49" s="1"/>
  <c r="AF49" s="1"/>
  <c r="R46" i="24"/>
  <c r="AT49" i="17"/>
  <c r="AU49" s="1"/>
  <c r="BA49" s="1"/>
  <c r="BI49"/>
  <c r="BT49"/>
  <c r="EA49"/>
  <c r="EB49" s="1"/>
  <c r="EH49" s="1"/>
  <c r="EY49"/>
  <c r="EX49"/>
  <c r="FB49" s="1"/>
  <c r="EN49"/>
  <c r="EO49"/>
  <c r="FV49"/>
  <c r="BP37"/>
  <c r="BQ37" s="1"/>
  <c r="BW37" s="1"/>
  <c r="DJ37"/>
  <c r="EA37"/>
  <c r="EB37" s="1"/>
  <c r="EH37" s="1"/>
  <c r="AC202"/>
  <c r="R202"/>
  <c r="DF202"/>
  <c r="DG202" s="1"/>
  <c r="DM202" s="1"/>
  <c r="DT202"/>
  <c r="EE202"/>
  <c r="CY202"/>
  <c r="DJ202"/>
  <c r="FV202"/>
  <c r="BI190"/>
  <c r="BT190"/>
  <c r="EE190"/>
  <c r="DT190"/>
  <c r="CK182"/>
  <c r="CL182" s="1"/>
  <c r="CR182" s="1"/>
  <c r="EN182"/>
  <c r="EO182"/>
  <c r="FV182"/>
  <c r="AM174"/>
  <c r="AQ174" s="1"/>
  <c r="AX174"/>
  <c r="AT174"/>
  <c r="AU174" s="1"/>
  <c r="BA174" s="1"/>
  <c r="R171" i="24"/>
  <c r="BI174" i="17"/>
  <c r="BM174" s="1"/>
  <c r="BT174"/>
  <c r="BP174"/>
  <c r="BQ174" s="1"/>
  <c r="BW174" s="1"/>
  <c r="CY174"/>
  <c r="DC174" s="1"/>
  <c r="DJ174"/>
  <c r="AX138"/>
  <c r="CY138"/>
  <c r="DJ138"/>
  <c r="EA138"/>
  <c r="EB138" s="1"/>
  <c r="EH138" s="1"/>
  <c r="AM98"/>
  <c r="AX98"/>
  <c r="AT98"/>
  <c r="AU98" s="1"/>
  <c r="BA98" s="1"/>
  <c r="S95" i="24" s="1"/>
  <c r="R95"/>
  <c r="DJ98" i="17"/>
  <c r="CY98"/>
  <c r="AX94"/>
  <c r="AM94"/>
  <c r="AQ94" s="1"/>
  <c r="AT94"/>
  <c r="AU94" s="1"/>
  <c r="R91" i="24"/>
  <c r="BP94" i="17"/>
  <c r="BQ94" s="1"/>
  <c r="BW94" s="1"/>
  <c r="CY94"/>
  <c r="DC94" s="1"/>
  <c r="DJ94"/>
  <c r="DF94"/>
  <c r="DG94" s="1"/>
  <c r="DM94" s="1"/>
  <c r="AX90"/>
  <c r="AM90"/>
  <c r="AQ90" s="1"/>
  <c r="CO90"/>
  <c r="EY90"/>
  <c r="EX90"/>
  <c r="FB90" s="1"/>
  <c r="EP90"/>
  <c r="AT70"/>
  <c r="AU70" s="1"/>
  <c r="BA70" s="1"/>
  <c r="R67" i="24"/>
  <c r="CY70" i="17"/>
  <c r="DC70" s="1"/>
  <c r="DJ70"/>
  <c r="BT70"/>
  <c r="CK70"/>
  <c r="CL70" s="1"/>
  <c r="CR70" s="1"/>
  <c r="FV70"/>
  <c r="AX42"/>
  <c r="AM42"/>
  <c r="AQ42" s="1"/>
  <c r="AC42"/>
  <c r="R42"/>
  <c r="V42" s="1"/>
  <c r="EX42"/>
  <c r="FB42" s="1"/>
  <c r="EY42"/>
  <c r="BP30"/>
  <c r="BQ30" s="1"/>
  <c r="BW30" s="1"/>
  <c r="CK30"/>
  <c r="CL30" s="1"/>
  <c r="CR30" s="1"/>
  <c r="FH30"/>
  <c r="FL30" s="1"/>
  <c r="FI30"/>
  <c r="BT195"/>
  <c r="BI195"/>
  <c r="BM195" s="1"/>
  <c r="EE195"/>
  <c r="EX195"/>
  <c r="FB195" s="1"/>
  <c r="EY195"/>
  <c r="CD183"/>
  <c r="CH183" s="1"/>
  <c r="CO183"/>
  <c r="BT183"/>
  <c r="BI183"/>
  <c r="FV183"/>
  <c r="CK167"/>
  <c r="CL167" s="1"/>
  <c r="CR167" s="1"/>
  <c r="DJ167"/>
  <c r="CY167"/>
  <c r="DC167" s="1"/>
  <c r="EA163"/>
  <c r="EB163" s="1"/>
  <c r="EH163" s="1"/>
  <c r="AA160" i="24" s="1"/>
  <c r="BT163" i="17"/>
  <c r="BI163"/>
  <c r="DJ163"/>
  <c r="CY163"/>
  <c r="DC163" s="1"/>
  <c r="BP163"/>
  <c r="BQ163" s="1"/>
  <c r="BW163" s="1"/>
  <c r="DF163"/>
  <c r="DG163" s="1"/>
  <c r="DM163" s="1"/>
  <c r="CK163"/>
  <c r="CL163" s="1"/>
  <c r="CR163" s="1"/>
  <c r="EZ163"/>
  <c r="FA163"/>
  <c r="R147"/>
  <c r="AC147"/>
  <c r="DF147"/>
  <c r="DG147" s="1"/>
  <c r="EA147"/>
  <c r="EB147" s="1"/>
  <c r="EH147" s="1"/>
  <c r="FJ147"/>
  <c r="FK147"/>
  <c r="AC143"/>
  <c r="R143"/>
  <c r="V143" s="1"/>
  <c r="BT143"/>
  <c r="EE143"/>
  <c r="DT143"/>
  <c r="DX143" s="1"/>
  <c r="FH143"/>
  <c r="FL143" s="1"/>
  <c r="FI143"/>
  <c r="AC123"/>
  <c r="R123"/>
  <c r="BP123"/>
  <c r="BQ123" s="1"/>
  <c r="BW123" s="1"/>
  <c r="EA123"/>
  <c r="EB123" s="1"/>
  <c r="EH123" s="1"/>
  <c r="FH123"/>
  <c r="FL123" s="1"/>
  <c r="FI123"/>
  <c r="EN123"/>
  <c r="EO123"/>
  <c r="AC107"/>
  <c r="R107"/>
  <c r="CK95"/>
  <c r="CL95" s="1"/>
  <c r="CR95" s="1"/>
  <c r="EA95"/>
  <c r="EB95" s="1"/>
  <c r="EH95" s="1"/>
  <c r="EE95"/>
  <c r="DT95"/>
  <c r="AC55"/>
  <c r="R55"/>
  <c r="V55" s="1"/>
  <c r="DF55"/>
  <c r="DG55" s="1"/>
  <c r="CD55"/>
  <c r="CH55" s="1"/>
  <c r="EE55"/>
  <c r="DT55"/>
  <c r="DX55" s="1"/>
  <c r="BT51"/>
  <c r="BI51"/>
  <c r="DJ51"/>
  <c r="CY51"/>
  <c r="DC51" s="1"/>
  <c r="EA51"/>
  <c r="EB51" s="1"/>
  <c r="EX51"/>
  <c r="FB51" s="1"/>
  <c r="EY51"/>
  <c r="AC39"/>
  <c r="R39"/>
  <c r="EE39"/>
  <c r="DT39"/>
  <c r="DX39" s="1"/>
  <c r="FV39"/>
  <c r="BT35"/>
  <c r="BI35"/>
  <c r="DJ35"/>
  <c r="CY35"/>
  <c r="DC35" s="1"/>
  <c r="EA35"/>
  <c r="EB35" s="1"/>
  <c r="EH35" s="1"/>
  <c r="U23"/>
  <c r="AP23"/>
  <c r="BP23"/>
  <c r="BQ23" s="1"/>
  <c r="BW23" s="1"/>
  <c r="CD23"/>
  <c r="BT23"/>
  <c r="BI23"/>
  <c r="BM23" s="1"/>
  <c r="Y19"/>
  <c r="AX19"/>
  <c r="AM19"/>
  <c r="AT19"/>
  <c r="BT19"/>
  <c r="BI19"/>
  <c r="CD19"/>
  <c r="CH19" s="1"/>
  <c r="EA19"/>
  <c r="AT11"/>
  <c r="Y11"/>
  <c r="AX11"/>
  <c r="AM11"/>
  <c r="AQ11" s="1"/>
  <c r="BP11"/>
  <c r="EE11"/>
  <c r="FH11"/>
  <c r="FI11"/>
  <c r="R181" i="24"/>
  <c r="AT184" i="17"/>
  <c r="AU184" s="1"/>
  <c r="BA184" s="1"/>
  <c r="BT184"/>
  <c r="BI184"/>
  <c r="DF184"/>
  <c r="DG184" s="1"/>
  <c r="DM184" s="1"/>
  <c r="CK184"/>
  <c r="CL184" s="1"/>
  <c r="CR184" s="1"/>
  <c r="R169" i="24"/>
  <c r="AT172" i="17"/>
  <c r="AU172" s="1"/>
  <c r="BA172" s="1"/>
  <c r="AX172"/>
  <c r="AM172"/>
  <c r="AQ172" s="1"/>
  <c r="DT172"/>
  <c r="EE172"/>
  <c r="EO172"/>
  <c r="EN172"/>
  <c r="FV172"/>
  <c r="R165" i="24"/>
  <c r="AT168" i="17"/>
  <c r="AU168" s="1"/>
  <c r="BA168" s="1"/>
  <c r="BT168"/>
  <c r="BI168"/>
  <c r="CY168"/>
  <c r="DJ168"/>
  <c r="EP168"/>
  <c r="R148"/>
  <c r="AC148"/>
  <c r="CO148"/>
  <c r="CD148"/>
  <c r="EA148"/>
  <c r="EB148" s="1"/>
  <c r="EH148" s="1"/>
  <c r="FV148"/>
  <c r="BT136"/>
  <c r="BI136"/>
  <c r="R125" i="24"/>
  <c r="AT128" i="17"/>
  <c r="AU128" s="1"/>
  <c r="BA128" s="1"/>
  <c r="AX128"/>
  <c r="AM128"/>
  <c r="AQ128" s="1"/>
  <c r="CO128"/>
  <c r="CD128"/>
  <c r="CH128" s="1"/>
  <c r="FI128"/>
  <c r="FH128"/>
  <c r="FL128" s="1"/>
  <c r="EN128"/>
  <c r="EO128"/>
  <c r="FV128"/>
  <c r="AM64"/>
  <c r="AX64"/>
  <c r="R64"/>
  <c r="V64" s="1"/>
  <c r="AC64"/>
  <c r="BI64"/>
  <c r="BT64"/>
  <c r="CK64"/>
  <c r="CL64" s="1"/>
  <c r="CR64" s="1"/>
  <c r="EX64"/>
  <c r="FB64" s="1"/>
  <c r="EY64"/>
  <c r="AC32"/>
  <c r="R32"/>
  <c r="AM32"/>
  <c r="AX32"/>
  <c r="BP32"/>
  <c r="BQ32" s="1"/>
  <c r="BW32" s="1"/>
  <c r="AM154"/>
  <c r="AQ154" s="1"/>
  <c r="DC126"/>
  <c r="U110"/>
  <c r="EN110"/>
  <c r="BI66"/>
  <c r="DX18"/>
  <c r="FH187"/>
  <c r="FL187" s="1"/>
  <c r="FI187"/>
  <c r="EO175"/>
  <c r="BL171"/>
  <c r="FI171"/>
  <c r="U75"/>
  <c r="DW59"/>
  <c r="BM200"/>
  <c r="DW200"/>
  <c r="EN200"/>
  <c r="BP140"/>
  <c r="BQ140" s="1"/>
  <c r="BW140" s="1"/>
  <c r="BL60"/>
  <c r="BL44"/>
  <c r="DW36"/>
  <c r="Y177"/>
  <c r="Z177" s="1"/>
  <c r="AF177" s="1"/>
  <c r="EO177"/>
  <c r="FH169"/>
  <c r="FL169" s="1"/>
  <c r="EO165"/>
  <c r="EY113"/>
  <c r="V61"/>
  <c r="CY61"/>
  <c r="BQ13"/>
  <c r="EB13"/>
  <c r="FH202"/>
  <c r="FL202" s="1"/>
  <c r="U190"/>
  <c r="CO174"/>
  <c r="EX174"/>
  <c r="FB174" s="1"/>
  <c r="BL138"/>
  <c r="BM138" s="1"/>
  <c r="CG98"/>
  <c r="EN98"/>
  <c r="DX42"/>
  <c r="BT30"/>
  <c r="BL183"/>
  <c r="FH183"/>
  <c r="FL183" s="1"/>
  <c r="FI183"/>
  <c r="CO167"/>
  <c r="EO167"/>
  <c r="FI163"/>
  <c r="BI147"/>
  <c r="BM147" s="1"/>
  <c r="BI143"/>
  <c r="BL107"/>
  <c r="BL51"/>
  <c r="BL35"/>
  <c r="DW19"/>
  <c r="EX184"/>
  <c r="FB184" s="1"/>
  <c r="EY168"/>
  <c r="AP148"/>
  <c r="BP148"/>
  <c r="BQ148" s="1"/>
  <c r="FH136"/>
  <c r="FL136" s="1"/>
  <c r="DW136"/>
  <c r="BP128"/>
  <c r="BQ128" s="1"/>
  <c r="BW128" s="1"/>
  <c r="U125" i="24" s="1"/>
  <c r="FH64" i="17"/>
  <c r="FL64" s="1"/>
  <c r="BI154"/>
  <c r="BT154"/>
  <c r="CK154"/>
  <c r="CL154" s="1"/>
  <c r="CR154" s="1"/>
  <c r="EX154"/>
  <c r="FB154" s="1"/>
  <c r="EY154"/>
  <c r="FV154"/>
  <c r="R126"/>
  <c r="V126" s="1"/>
  <c r="AC126"/>
  <c r="Y126"/>
  <c r="Z126" s="1"/>
  <c r="AF126" s="1"/>
  <c r="CY110"/>
  <c r="DJ110"/>
  <c r="CK110"/>
  <c r="CL110" s="1"/>
  <c r="CR110" s="1"/>
  <c r="EX110"/>
  <c r="FB110" s="1"/>
  <c r="EY110"/>
  <c r="N107" i="24"/>
  <c r="FV110" i="17"/>
  <c r="DF66"/>
  <c r="DG66" s="1"/>
  <c r="DM66" s="1"/>
  <c r="CO66"/>
  <c r="AC46"/>
  <c r="R46"/>
  <c r="V46" s="1"/>
  <c r="AX46"/>
  <c r="AM46"/>
  <c r="DF46"/>
  <c r="DG46" s="1"/>
  <c r="DM46" s="1"/>
  <c r="BT46"/>
  <c r="FI46"/>
  <c r="FH46"/>
  <c r="FL46" s="1"/>
  <c r="Y18"/>
  <c r="CK18"/>
  <c r="EN18"/>
  <c r="EO18"/>
  <c r="AC199"/>
  <c r="R199"/>
  <c r="CY199"/>
  <c r="DJ199"/>
  <c r="FI199"/>
  <c r="FH199"/>
  <c r="FL199" s="1"/>
  <c r="Y187"/>
  <c r="Z187" s="1"/>
  <c r="AF187" s="1"/>
  <c r="R187"/>
  <c r="V187" s="1"/>
  <c r="AC187"/>
  <c r="BT187"/>
  <c r="BI187"/>
  <c r="R175"/>
  <c r="V175" s="1"/>
  <c r="AC175"/>
  <c r="DT175"/>
  <c r="EE175"/>
  <c r="EA175"/>
  <c r="EB175" s="1"/>
  <c r="EH175" s="1"/>
  <c r="N172" i="24"/>
  <c r="FV175" i="17"/>
  <c r="AT171"/>
  <c r="AU171" s="1"/>
  <c r="BA171" s="1"/>
  <c r="R168" i="24"/>
  <c r="AM171" i="17"/>
  <c r="AQ171" s="1"/>
  <c r="EE171"/>
  <c r="DT171"/>
  <c r="DX171" s="1"/>
  <c r="BP171"/>
  <c r="BQ171" s="1"/>
  <c r="BW171" s="1"/>
  <c r="R100" i="24"/>
  <c r="AT103" i="17"/>
  <c r="AU103" s="1"/>
  <c r="BA103" s="1"/>
  <c r="Y103"/>
  <c r="Z103" s="1"/>
  <c r="AF103" s="1"/>
  <c r="BT103"/>
  <c r="BI103"/>
  <c r="BM103" s="1"/>
  <c r="CK103"/>
  <c r="CL103" s="1"/>
  <c r="CR103" s="1"/>
  <c r="FI103"/>
  <c r="FH103"/>
  <c r="FL103" s="1"/>
  <c r="N100" i="24"/>
  <c r="FV103" i="17"/>
  <c r="Y91"/>
  <c r="Z91" s="1"/>
  <c r="AF91" s="1"/>
  <c r="AC91"/>
  <c r="R91"/>
  <c r="V91" s="1"/>
  <c r="DF91"/>
  <c r="DG91" s="1"/>
  <c r="DM91" s="1"/>
  <c r="EO91"/>
  <c r="EN91"/>
  <c r="AX75"/>
  <c r="AM75"/>
  <c r="AQ75" s="1"/>
  <c r="X72" i="24"/>
  <c r="DF75" i="17"/>
  <c r="DG75" s="1"/>
  <c r="DM75" s="1"/>
  <c r="FV75"/>
  <c r="Y63"/>
  <c r="Z63" s="1"/>
  <c r="AF63" s="1"/>
  <c r="R60" i="24"/>
  <c r="AT63" i="17"/>
  <c r="AU63" s="1"/>
  <c r="BA63" s="1"/>
  <c r="AC63"/>
  <c r="R63"/>
  <c r="V63" s="1"/>
  <c r="BT63"/>
  <c r="BI63"/>
  <c r="BM63" s="1"/>
  <c r="X60" i="24"/>
  <c r="DF63" i="17"/>
  <c r="DG63" s="1"/>
  <c r="DM63" s="1"/>
  <c r="EN63"/>
  <c r="EO63"/>
  <c r="EE59"/>
  <c r="DT59"/>
  <c r="FH59"/>
  <c r="FL59" s="1"/>
  <c r="FI59"/>
  <c r="FV59"/>
  <c r="AC27"/>
  <c r="R27"/>
  <c r="BL27"/>
  <c r="DF27"/>
  <c r="DG27" s="1"/>
  <c r="DM27" s="1"/>
  <c r="EN27"/>
  <c r="EO27"/>
  <c r="AC200"/>
  <c r="R200"/>
  <c r="V200" s="1"/>
  <c r="AM200"/>
  <c r="AQ200" s="1"/>
  <c r="AX200"/>
  <c r="CK200"/>
  <c r="CL200" s="1"/>
  <c r="CR200" s="1"/>
  <c r="DJ200"/>
  <c r="EY200"/>
  <c r="EX200"/>
  <c r="FB200" s="1"/>
  <c r="DT176"/>
  <c r="EE176"/>
  <c r="AX160"/>
  <c r="AM160"/>
  <c r="AQ160" s="1"/>
  <c r="R157" i="24"/>
  <c r="AT160" i="17"/>
  <c r="AU160" s="1"/>
  <c r="BA160" s="1"/>
  <c r="Y160"/>
  <c r="Z160" s="1"/>
  <c r="AF160" s="1"/>
  <c r="Y140"/>
  <c r="Z140" s="1"/>
  <c r="AF140" s="1"/>
  <c r="CY140"/>
  <c r="DC140" s="1"/>
  <c r="DJ140"/>
  <c r="EA140"/>
  <c r="EB140" s="1"/>
  <c r="EH140" s="1"/>
  <c r="AC108"/>
  <c r="R108"/>
  <c r="AM108"/>
  <c r="AQ108" s="1"/>
  <c r="AX108"/>
  <c r="CO108"/>
  <c r="CD108"/>
  <c r="BP108"/>
  <c r="BQ108" s="1"/>
  <c r="BW108" s="1"/>
  <c r="U105" i="24" s="1"/>
  <c r="EY108" i="17"/>
  <c r="EX108"/>
  <c r="FB108" s="1"/>
  <c r="Y80"/>
  <c r="Z80" s="1"/>
  <c r="AF80" s="1"/>
  <c r="AT80"/>
  <c r="AU80" s="1"/>
  <c r="BA80" s="1"/>
  <c r="R77" i="24"/>
  <c r="CO80" i="17"/>
  <c r="CD80"/>
  <c r="CH80" s="1"/>
  <c r="AT76"/>
  <c r="AU76" s="1"/>
  <c r="BA76" s="1"/>
  <c r="S73" i="24" s="1"/>
  <c r="R73"/>
  <c r="Y76" i="17"/>
  <c r="Z76" s="1"/>
  <c r="AF76" s="1"/>
  <c r="DJ76"/>
  <c r="CY76"/>
  <c r="DC76" s="1"/>
  <c r="Y60"/>
  <c r="Z60" s="1"/>
  <c r="AF60" s="1"/>
  <c r="AT60"/>
  <c r="AU60" s="1"/>
  <c r="BA60" s="1"/>
  <c r="R57" i="24"/>
  <c r="CO60" i="17"/>
  <c r="CD60"/>
  <c r="BP60"/>
  <c r="BQ60" s="1"/>
  <c r="DT60"/>
  <c r="DX60" s="1"/>
  <c r="EE60"/>
  <c r="EO60"/>
  <c r="EN60"/>
  <c r="AT52"/>
  <c r="AU52" s="1"/>
  <c r="BA52" s="1"/>
  <c r="R49" i="24"/>
  <c r="Y52" i="17"/>
  <c r="Z52" s="1"/>
  <c r="AF52" s="1"/>
  <c r="CK52"/>
  <c r="CL52" s="1"/>
  <c r="CR52" s="1"/>
  <c r="DJ52"/>
  <c r="CY52"/>
  <c r="EX52"/>
  <c r="FB52" s="1"/>
  <c r="EY52"/>
  <c r="Y44"/>
  <c r="Z44" s="1"/>
  <c r="AF44" s="1"/>
  <c r="AT44"/>
  <c r="AU44" s="1"/>
  <c r="BA44" s="1"/>
  <c r="CO44"/>
  <c r="CD44"/>
  <c r="CH44" s="1"/>
  <c r="BP44"/>
  <c r="BQ44" s="1"/>
  <c r="BW44" s="1"/>
  <c r="DT44"/>
  <c r="EE44"/>
  <c r="EO44"/>
  <c r="EN44"/>
  <c r="AT36"/>
  <c r="AU36" s="1"/>
  <c r="BA36" s="1"/>
  <c r="Y36"/>
  <c r="Z36" s="1"/>
  <c r="AF36" s="1"/>
  <c r="CK36"/>
  <c r="CL36" s="1"/>
  <c r="CR36" s="1"/>
  <c r="DJ36"/>
  <c r="CY36"/>
  <c r="FH36"/>
  <c r="FL36" s="1"/>
  <c r="FI36"/>
  <c r="BT20"/>
  <c r="BI20"/>
  <c r="DF20"/>
  <c r="DG20" s="1"/>
  <c r="DM20" s="1"/>
  <c r="EN20"/>
  <c r="EO20"/>
  <c r="AT177"/>
  <c r="AU177" s="1"/>
  <c r="BA177" s="1"/>
  <c r="R174" i="24"/>
  <c r="DT177" i="17"/>
  <c r="EE177"/>
  <c r="DJ177"/>
  <c r="CK177"/>
  <c r="CL177" s="1"/>
  <c r="CR177" s="1"/>
  <c r="V174" i="24"/>
  <c r="FV177" i="17"/>
  <c r="R169"/>
  <c r="V169" s="1"/>
  <c r="AC169"/>
  <c r="BI169"/>
  <c r="BT169"/>
  <c r="DT169"/>
  <c r="DX169" s="1"/>
  <c r="EE169"/>
  <c r="DF165"/>
  <c r="DG165" s="1"/>
  <c r="DM165" s="1"/>
  <c r="BT165"/>
  <c r="BI165"/>
  <c r="BM165" s="1"/>
  <c r="V162" i="24"/>
  <c r="CK165" i="17"/>
  <c r="CL165" s="1"/>
  <c r="CR165" s="1"/>
  <c r="FV165"/>
  <c r="DJ117"/>
  <c r="CY117"/>
  <c r="R110" i="24"/>
  <c r="AT113" i="17"/>
  <c r="AU113" s="1"/>
  <c r="BA113" s="1"/>
  <c r="DF113"/>
  <c r="DG113" s="1"/>
  <c r="FV113"/>
  <c r="R106" i="24"/>
  <c r="AT109" i="17"/>
  <c r="AU109" s="1"/>
  <c r="BA109" s="1"/>
  <c r="BP109"/>
  <c r="BQ109" s="1"/>
  <c r="BW109" s="1"/>
  <c r="DF109"/>
  <c r="DG109" s="1"/>
  <c r="DM109" s="1"/>
  <c r="CD109"/>
  <c r="CH109" s="1"/>
  <c r="CO109"/>
  <c r="AC61"/>
  <c r="AX61"/>
  <c r="BI61"/>
  <c r="BM61" s="1"/>
  <c r="BT61"/>
  <c r="EA61"/>
  <c r="EB61" s="1"/>
  <c r="EH61" s="1"/>
  <c r="AX53"/>
  <c r="AC53"/>
  <c r="CK53"/>
  <c r="CL53" s="1"/>
  <c r="BI53"/>
  <c r="BM53" s="1"/>
  <c r="BT53"/>
  <c r="CO49"/>
  <c r="CD49"/>
  <c r="CH49" s="1"/>
  <c r="BP49"/>
  <c r="BQ49" s="1"/>
  <c r="BW49" s="1"/>
  <c r="DJ49"/>
  <c r="FH49"/>
  <c r="FL49" s="1"/>
  <c r="FI49"/>
  <c r="AX37"/>
  <c r="AC37"/>
  <c r="CK37"/>
  <c r="CL37" s="1"/>
  <c r="CR37" s="1"/>
  <c r="BI37"/>
  <c r="BM37" s="1"/>
  <c r="BT37"/>
  <c r="EN37"/>
  <c r="EO37"/>
  <c r="DJ13"/>
  <c r="FH13"/>
  <c r="FI13"/>
  <c r="EX13"/>
  <c r="EY13"/>
  <c r="R199" i="24"/>
  <c r="AT202" i="17"/>
  <c r="AU202" s="1"/>
  <c r="BA202" s="1"/>
  <c r="BP202"/>
  <c r="BQ202" s="1"/>
  <c r="BW202" s="1"/>
  <c r="T199" i="24"/>
  <c r="CO202" i="17"/>
  <c r="CD202"/>
  <c r="AX190"/>
  <c r="AM190"/>
  <c r="AQ190" s="1"/>
  <c r="AC190"/>
  <c r="R190"/>
  <c r="V190" s="1"/>
  <c r="BP190"/>
  <c r="BQ190" s="1"/>
  <c r="BW190" s="1"/>
  <c r="CY190"/>
  <c r="DJ190"/>
  <c r="DF190"/>
  <c r="DG190" s="1"/>
  <c r="DM190" s="1"/>
  <c r="Y182"/>
  <c r="Z182" s="1"/>
  <c r="AF182" s="1"/>
  <c r="Z179" i="24"/>
  <c r="EA182" i="17"/>
  <c r="EB182" s="1"/>
  <c r="EH182" s="1"/>
  <c r="AA179" i="24" s="1"/>
  <c r="EA174" i="17"/>
  <c r="EB174" s="1"/>
  <c r="EH174" s="1"/>
  <c r="FI174"/>
  <c r="FH174"/>
  <c r="FL174" s="1"/>
  <c r="FV174"/>
  <c r="CK138"/>
  <c r="CL138" s="1"/>
  <c r="CR138" s="1"/>
  <c r="DF138"/>
  <c r="DG138" s="1"/>
  <c r="EX138"/>
  <c r="FB138" s="1"/>
  <c r="EY138"/>
  <c r="DT138"/>
  <c r="DX138" s="1"/>
  <c r="EE138"/>
  <c r="R98"/>
  <c r="V98" s="1"/>
  <c r="AC98"/>
  <c r="Y98"/>
  <c r="Z98" s="1"/>
  <c r="AF98" s="1"/>
  <c r="CK98"/>
  <c r="CL98" s="1"/>
  <c r="CR98" s="1"/>
  <c r="EY98"/>
  <c r="EX98"/>
  <c r="FB98" s="1"/>
  <c r="EE98"/>
  <c r="DT98"/>
  <c r="FV98"/>
  <c r="AC94"/>
  <c r="R94"/>
  <c r="V94" s="1"/>
  <c r="CK94"/>
  <c r="CL94" s="1"/>
  <c r="CR94" s="1"/>
  <c r="BT94"/>
  <c r="BI94"/>
  <c r="EA94"/>
  <c r="EB94" s="1"/>
  <c r="Z91" i="24"/>
  <c r="AC90" i="17"/>
  <c r="R90"/>
  <c r="V90" s="1"/>
  <c r="Y90"/>
  <c r="Z90" s="1"/>
  <c r="CY90"/>
  <c r="DC90" s="1"/>
  <c r="DJ90"/>
  <c r="FV90"/>
  <c r="Y70"/>
  <c r="Z70" s="1"/>
  <c r="AF70" s="1"/>
  <c r="AM70"/>
  <c r="AQ70" s="1"/>
  <c r="AX70"/>
  <c r="R70"/>
  <c r="V70" s="1"/>
  <c r="AC70"/>
  <c r="DF70"/>
  <c r="DG70" s="1"/>
  <c r="DM70" s="1"/>
  <c r="AT42"/>
  <c r="AU42" s="1"/>
  <c r="BA42" s="1"/>
  <c r="Y42"/>
  <c r="Z42" s="1"/>
  <c r="AF42" s="1"/>
  <c r="CK42"/>
  <c r="CL42" s="1"/>
  <c r="CR42" s="1"/>
  <c r="EA42"/>
  <c r="EB42" s="1"/>
  <c r="EH42" s="1"/>
  <c r="AX30"/>
  <c r="AM30"/>
  <c r="AQ30" s="1"/>
  <c r="AC30"/>
  <c r="R30"/>
  <c r="V30" s="1"/>
  <c r="DF30"/>
  <c r="DG30" s="1"/>
  <c r="DM30" s="1"/>
  <c r="EA30"/>
  <c r="EB30" s="1"/>
  <c r="EH30" s="1"/>
  <c r="FV30"/>
  <c r="AX195"/>
  <c r="AM195"/>
  <c r="EA183"/>
  <c r="EB183" s="1"/>
  <c r="EH183" s="1"/>
  <c r="AA180" i="24" s="1"/>
  <c r="AM167" i="17"/>
  <c r="AQ167" s="1"/>
  <c r="Y167"/>
  <c r="Z167" s="1"/>
  <c r="AF167" s="1"/>
  <c r="BP167"/>
  <c r="BQ167" s="1"/>
  <c r="BW167" s="1"/>
  <c r="EA167"/>
  <c r="EB167" s="1"/>
  <c r="EH167" s="1"/>
  <c r="FV167"/>
  <c r="AM163"/>
  <c r="R163"/>
  <c r="AC163"/>
  <c r="CO147"/>
  <c r="CD147"/>
  <c r="CH147" s="1"/>
  <c r="FV147"/>
  <c r="DF143"/>
  <c r="DG143" s="1"/>
  <c r="DM143" s="1"/>
  <c r="Y140" i="24" s="1"/>
  <c r="CO143" i="17"/>
  <c r="CD143"/>
  <c r="EX143"/>
  <c r="FB143" s="1"/>
  <c r="EY143"/>
  <c r="CK123"/>
  <c r="CL123" s="1"/>
  <c r="CR123" s="1"/>
  <c r="DJ123"/>
  <c r="CY123"/>
  <c r="FV123"/>
  <c r="Y107"/>
  <c r="Z107" s="1"/>
  <c r="AF107" s="1"/>
  <c r="R104" i="24"/>
  <c r="AT107" i="17"/>
  <c r="AU107" s="1"/>
  <c r="BA107" s="1"/>
  <c r="DF107"/>
  <c r="DG107" s="1"/>
  <c r="AX95"/>
  <c r="AM95"/>
  <c r="AQ95" s="1"/>
  <c r="BI95"/>
  <c r="BM95" s="1"/>
  <c r="BT95"/>
  <c r="DJ95"/>
  <c r="CY95"/>
  <c r="DC95" s="1"/>
  <c r="FI95"/>
  <c r="FH95"/>
  <c r="FL95" s="1"/>
  <c r="FV95"/>
  <c r="Y55"/>
  <c r="Z55" s="1"/>
  <c r="AF55" s="1"/>
  <c r="AX55"/>
  <c r="AM55"/>
  <c r="AQ55" s="1"/>
  <c r="R52" i="24"/>
  <c r="AT55" i="17"/>
  <c r="AU55" s="1"/>
  <c r="BA55" s="1"/>
  <c r="EN55"/>
  <c r="EO55"/>
  <c r="AC51"/>
  <c r="R51"/>
  <c r="V51" s="1"/>
  <c r="FH51"/>
  <c r="FL51" s="1"/>
  <c r="FI51"/>
  <c r="Y39"/>
  <c r="Z39" s="1"/>
  <c r="AF39" s="1"/>
  <c r="AX39"/>
  <c r="AM39"/>
  <c r="AQ39" s="1"/>
  <c r="AT39"/>
  <c r="AU39" s="1"/>
  <c r="BA39" s="1"/>
  <c r="CK39"/>
  <c r="CL39" s="1"/>
  <c r="CR39" s="1"/>
  <c r="DT8"/>
  <c r="BI8"/>
  <c r="AP162"/>
  <c r="BL162"/>
  <c r="EY162"/>
  <c r="FH162"/>
  <c r="FL162" s="1"/>
  <c r="FS126"/>
  <c r="FT126" s="1"/>
  <c r="AX110"/>
  <c r="AM110"/>
  <c r="AQ110" s="1"/>
  <c r="DC110"/>
  <c r="FO110"/>
  <c r="FP110" s="1"/>
  <c r="BL66"/>
  <c r="FS66"/>
  <c r="FT66" s="1"/>
  <c r="AT46"/>
  <c r="AU46" s="1"/>
  <c r="BA46" s="1"/>
  <c r="BL46"/>
  <c r="DB46"/>
  <c r="BI46"/>
  <c r="DW46"/>
  <c r="DX46" s="1"/>
  <c r="FS46"/>
  <c r="FT46" s="1"/>
  <c r="FO46"/>
  <c r="FP46" s="1"/>
  <c r="AT18"/>
  <c r="CO18"/>
  <c r="DB18"/>
  <c r="DB199"/>
  <c r="AX187"/>
  <c r="DW187"/>
  <c r="BL187"/>
  <c r="EN187"/>
  <c r="DX175"/>
  <c r="DB171"/>
  <c r="EN171"/>
  <c r="EO171"/>
  <c r="EY103"/>
  <c r="EX103"/>
  <c r="FB103" s="1"/>
  <c r="FO103"/>
  <c r="FP103" s="1"/>
  <c r="AP91"/>
  <c r="BP91"/>
  <c r="BQ91" s="1"/>
  <c r="FS91"/>
  <c r="FT91" s="1"/>
  <c r="CO75"/>
  <c r="EY75"/>
  <c r="FO75"/>
  <c r="FP75" s="1"/>
  <c r="DB63"/>
  <c r="CO63"/>
  <c r="FS63"/>
  <c r="FT63" s="1"/>
  <c r="CG59"/>
  <c r="BL59"/>
  <c r="EY59"/>
  <c r="EX59"/>
  <c r="FB59" s="1"/>
  <c r="FO59"/>
  <c r="FP59" s="1"/>
  <c r="FI200"/>
  <c r="U176"/>
  <c r="AP176"/>
  <c r="BL176"/>
  <c r="DB160"/>
  <c r="AP140"/>
  <c r="R140"/>
  <c r="V140" s="1"/>
  <c r="BL140"/>
  <c r="FO140"/>
  <c r="FP140" s="1"/>
  <c r="U108"/>
  <c r="CG108"/>
  <c r="FH108"/>
  <c r="FL108" s="1"/>
  <c r="EN108"/>
  <c r="FO108"/>
  <c r="FP108" s="1"/>
  <c r="FS80"/>
  <c r="FT80" s="1"/>
  <c r="FH76"/>
  <c r="FL76" s="1"/>
  <c r="FO76"/>
  <c r="FP76" s="1"/>
  <c r="FS60"/>
  <c r="FT60" s="1"/>
  <c r="DB52"/>
  <c r="FO52"/>
  <c r="FP52" s="1"/>
  <c r="U44"/>
  <c r="DB36"/>
  <c r="FO36"/>
  <c r="FP36" s="1"/>
  <c r="BL20"/>
  <c r="CG177"/>
  <c r="AP169"/>
  <c r="FI169"/>
  <c r="U165"/>
  <c r="FI165"/>
  <c r="U117"/>
  <c r="CG117"/>
  <c r="EX117"/>
  <c r="FB117" s="1"/>
  <c r="FS117"/>
  <c r="FT117" s="1"/>
  <c r="U113"/>
  <c r="DB113"/>
  <c r="CK113"/>
  <c r="CL113" s="1"/>
  <c r="CR113" s="1"/>
  <c r="EA113"/>
  <c r="EB113" s="1"/>
  <c r="EH113" s="1"/>
  <c r="EX113"/>
  <c r="FB113" s="1"/>
  <c r="FO113"/>
  <c r="FP113" s="1"/>
  <c r="U109"/>
  <c r="V109" s="1"/>
  <c r="BL109"/>
  <c r="EX109"/>
  <c r="FB109" s="1"/>
  <c r="EA109"/>
  <c r="EB109" s="1"/>
  <c r="EH109" s="1"/>
  <c r="FS109"/>
  <c r="FT109" s="1"/>
  <c r="AP61"/>
  <c r="AQ61" s="1"/>
  <c r="DB61"/>
  <c r="FO61"/>
  <c r="FP61" s="1"/>
  <c r="AP53"/>
  <c r="AQ53" s="1"/>
  <c r="CG53"/>
  <c r="FS53"/>
  <c r="FT53" s="1"/>
  <c r="R49"/>
  <c r="U49"/>
  <c r="AM49"/>
  <c r="AQ49" s="1"/>
  <c r="FO49"/>
  <c r="FP49" s="1"/>
  <c r="AP37"/>
  <c r="AQ37" s="1"/>
  <c r="FS37"/>
  <c r="FT37" s="1"/>
  <c r="U13"/>
  <c r="DB13"/>
  <c r="CG13"/>
  <c r="FO13"/>
  <c r="FP13" s="1"/>
  <c r="AP202"/>
  <c r="DW202"/>
  <c r="EN202"/>
  <c r="EO202"/>
  <c r="EX190"/>
  <c r="FB190" s="1"/>
  <c r="EY190"/>
  <c r="DB182"/>
  <c r="CG174"/>
  <c r="EY174"/>
  <c r="AM138"/>
  <c r="AQ138" s="1"/>
  <c r="FO138"/>
  <c r="FP138" s="1"/>
  <c r="DB98"/>
  <c r="FI98"/>
  <c r="DW98"/>
  <c r="FO98"/>
  <c r="FP98" s="1"/>
  <c r="DW94"/>
  <c r="FH94"/>
  <c r="FL94" s="1"/>
  <c r="FS94"/>
  <c r="FT94" s="1"/>
  <c r="FI90"/>
  <c r="FO90"/>
  <c r="FP90" s="1"/>
  <c r="BI70"/>
  <c r="BM70" s="1"/>
  <c r="FS70"/>
  <c r="FT70" s="1"/>
  <c r="BL42"/>
  <c r="BM42" s="1"/>
  <c r="DB42"/>
  <c r="FS42"/>
  <c r="FT42" s="1"/>
  <c r="FO42"/>
  <c r="FP42" s="1"/>
  <c r="DT195"/>
  <c r="DX195" s="1"/>
  <c r="U183"/>
  <c r="EN183"/>
  <c r="DW167"/>
  <c r="EY167"/>
  <c r="AX163"/>
  <c r="AP163"/>
  <c r="CO163"/>
  <c r="FH163"/>
  <c r="FL163" s="1"/>
  <c r="U147"/>
  <c r="BL143"/>
  <c r="U123"/>
  <c r="CG123"/>
  <c r="FO123"/>
  <c r="FP123" s="1"/>
  <c r="CG107"/>
  <c r="DW107"/>
  <c r="EY107"/>
  <c r="FS107"/>
  <c r="FT107" s="1"/>
  <c r="DW95"/>
  <c r="EX95"/>
  <c r="FB95" s="1"/>
  <c r="FO95"/>
  <c r="FP95" s="1"/>
  <c r="CO55"/>
  <c r="BL55"/>
  <c r="FS55"/>
  <c r="FT55" s="1"/>
  <c r="FO51"/>
  <c r="FP51" s="1"/>
  <c r="CO39"/>
  <c r="DJ39"/>
  <c r="CY39"/>
  <c r="EA39"/>
  <c r="EB39" s="1"/>
  <c r="EH39" s="1"/>
  <c r="FH39"/>
  <c r="FL39" s="1"/>
  <c r="FI39"/>
  <c r="DF35"/>
  <c r="DG35" s="1"/>
  <c r="DM35" s="1"/>
  <c r="CD35"/>
  <c r="CH35" s="1"/>
  <c r="EE35"/>
  <c r="DT35"/>
  <c r="DX35" s="1"/>
  <c r="EN35"/>
  <c r="EO35"/>
  <c r="DB23"/>
  <c r="EE23"/>
  <c r="DT23"/>
  <c r="DX23" s="1"/>
  <c r="FH23"/>
  <c r="FL23" s="1"/>
  <c r="FI23"/>
  <c r="FV23"/>
  <c r="AC19"/>
  <c r="R19"/>
  <c r="V19" s="1"/>
  <c r="Z19" s="1"/>
  <c r="DJ19"/>
  <c r="CY19"/>
  <c r="DC19" s="1"/>
  <c r="DF19"/>
  <c r="EN19"/>
  <c r="EO19"/>
  <c r="AC11"/>
  <c r="R11"/>
  <c r="V11" s="1"/>
  <c r="Z11" s="1"/>
  <c r="BT11"/>
  <c r="BI11"/>
  <c r="BM11" s="1"/>
  <c r="DF11"/>
  <c r="DJ11"/>
  <c r="EA11"/>
  <c r="EX11"/>
  <c r="EY11"/>
  <c r="R184"/>
  <c r="V184" s="1"/>
  <c r="AC184"/>
  <c r="EE184"/>
  <c r="DT184"/>
  <c r="DX184" s="1"/>
  <c r="Y172"/>
  <c r="Z172" s="1"/>
  <c r="AF172" s="1"/>
  <c r="FI172"/>
  <c r="FH172"/>
  <c r="FL172" s="1"/>
  <c r="AX168"/>
  <c r="AM168"/>
  <c r="AC168"/>
  <c r="R168"/>
  <c r="V168" s="1"/>
  <c r="CO168"/>
  <c r="CD168"/>
  <c r="CK168"/>
  <c r="CL168" s="1"/>
  <c r="EE168"/>
  <c r="AX148"/>
  <c r="AM148"/>
  <c r="AQ148" s="1"/>
  <c r="R145" i="24"/>
  <c r="AT148" i="17"/>
  <c r="AU148" s="1"/>
  <c r="BA148" s="1"/>
  <c r="FH148"/>
  <c r="FL148" s="1"/>
  <c r="FI148"/>
  <c r="EX148"/>
  <c r="FB148" s="1"/>
  <c r="EY148"/>
  <c r="Y136"/>
  <c r="Z136" s="1"/>
  <c r="AF136" s="1"/>
  <c r="AX136"/>
  <c r="AM136"/>
  <c r="AQ136" s="1"/>
  <c r="R133" i="24"/>
  <c r="AT136" i="17"/>
  <c r="AU136" s="1"/>
  <c r="BA136" s="1"/>
  <c r="CY136"/>
  <c r="DC136" s="1"/>
  <c r="DJ136"/>
  <c r="CO136"/>
  <c r="CD136"/>
  <c r="CH136" s="1"/>
  <c r="EA136"/>
  <c r="EB136" s="1"/>
  <c r="EH136" s="1"/>
  <c r="Y128"/>
  <c r="Z128" s="1"/>
  <c r="CY128"/>
  <c r="DJ128"/>
  <c r="EA128"/>
  <c r="EB128" s="1"/>
  <c r="EH128" s="1"/>
  <c r="AA125" i="24" s="1"/>
  <c r="DJ64" i="17"/>
  <c r="CY64"/>
  <c r="EE64"/>
  <c r="DT64"/>
  <c r="DX64" s="1"/>
  <c r="CY32"/>
  <c r="DJ32"/>
  <c r="AM16"/>
  <c r="AQ16" s="1"/>
  <c r="AU16" s="1"/>
  <c r="AX16"/>
  <c r="AC16"/>
  <c r="R16"/>
  <c r="V16" s="1"/>
  <c r="CK16"/>
  <c r="AM201"/>
  <c r="AX201"/>
  <c r="BP201"/>
  <c r="BQ201" s="1"/>
  <c r="BW201" s="1"/>
  <c r="Z198" i="24"/>
  <c r="EA201" i="17"/>
  <c r="EB201" s="1"/>
  <c r="EH201" s="1"/>
  <c r="AA198" i="24" s="1"/>
  <c r="AT185" i="17"/>
  <c r="AU185" s="1"/>
  <c r="BA185" s="1"/>
  <c r="R182" i="24"/>
  <c r="EA185" i="17"/>
  <c r="EB185" s="1"/>
  <c r="EH185" s="1"/>
  <c r="DT185"/>
  <c r="DX185" s="1"/>
  <c r="EE185"/>
  <c r="DJ153"/>
  <c r="FV153"/>
  <c r="AX145"/>
  <c r="AM145"/>
  <c r="AQ145" s="1"/>
  <c r="DJ145"/>
  <c r="CY145"/>
  <c r="FH145"/>
  <c r="FL145" s="1"/>
  <c r="FI145"/>
  <c r="R138" i="24"/>
  <c r="AT141" i="17"/>
  <c r="AU141" s="1"/>
  <c r="BA141" s="1"/>
  <c r="DJ141"/>
  <c r="CY141"/>
  <c r="FV141"/>
  <c r="CK137"/>
  <c r="CL137" s="1"/>
  <c r="CR137" s="1"/>
  <c r="V134" i="24"/>
  <c r="R125" i="17"/>
  <c r="AC125"/>
  <c r="AX125"/>
  <c r="AM125"/>
  <c r="AQ125" s="1"/>
  <c r="DJ125"/>
  <c r="CY125"/>
  <c r="EN125"/>
  <c r="EO125"/>
  <c r="FV125"/>
  <c r="AT85"/>
  <c r="AU85" s="1"/>
  <c r="R82" i="24"/>
  <c r="Y85" i="17"/>
  <c r="Z85" s="1"/>
  <c r="AF85" s="1"/>
  <c r="Q82" i="24" s="1"/>
  <c r="FV85" i="17"/>
  <c r="AX77"/>
  <c r="AC77"/>
  <c r="DF77"/>
  <c r="DG77" s="1"/>
  <c r="DM77" s="1"/>
  <c r="Y74" i="24" s="1"/>
  <c r="R69" i="17"/>
  <c r="AC69"/>
  <c r="AX69"/>
  <c r="AM69"/>
  <c r="AQ69" s="1"/>
  <c r="DF69"/>
  <c r="DG69" s="1"/>
  <c r="BP69"/>
  <c r="BQ69" s="1"/>
  <c r="BW69" s="1"/>
  <c r="EO69"/>
  <c r="EN69"/>
  <c r="DF33"/>
  <c r="DG33" s="1"/>
  <c r="DM33" s="1"/>
  <c r="DJ25"/>
  <c r="EX25"/>
  <c r="FB25" s="1"/>
  <c r="EY25"/>
  <c r="N22" i="24"/>
  <c r="FV25" i="17"/>
  <c r="Y206"/>
  <c r="Z206" s="1"/>
  <c r="AF206" s="1"/>
  <c r="BP206"/>
  <c r="BQ206" s="1"/>
  <c r="BW206" s="1"/>
  <c r="T203" i="24"/>
  <c r="DF206" i="17"/>
  <c r="DG206" s="1"/>
  <c r="DM206" s="1"/>
  <c r="R186"/>
  <c r="V186" s="1"/>
  <c r="AC186"/>
  <c r="FH186"/>
  <c r="FL186" s="1"/>
  <c r="FI186"/>
  <c r="BP130"/>
  <c r="BQ130" s="1"/>
  <c r="BW130" s="1"/>
  <c r="DF130"/>
  <c r="DG130" s="1"/>
  <c r="DM130" s="1"/>
  <c r="Y127" i="24" s="1"/>
  <c r="DT130" i="17"/>
  <c r="DX130" s="1"/>
  <c r="EE130"/>
  <c r="EN130"/>
  <c r="EO130"/>
  <c r="Y106"/>
  <c r="Z106" s="1"/>
  <c r="AF106" s="1"/>
  <c r="CK106"/>
  <c r="CL106" s="1"/>
  <c r="CR106" s="1"/>
  <c r="EE106"/>
  <c r="DT106"/>
  <c r="FV106"/>
  <c r="CD102"/>
  <c r="CO102"/>
  <c r="BP102"/>
  <c r="BQ102" s="1"/>
  <c r="BW102" s="1"/>
  <c r="T99" i="24"/>
  <c r="EA102" i="17"/>
  <c r="EB102" s="1"/>
  <c r="EH102" s="1"/>
  <c r="EY78"/>
  <c r="EX78"/>
  <c r="FB78" s="1"/>
  <c r="BP58"/>
  <c r="BQ58" s="1"/>
  <c r="BW58" s="1"/>
  <c r="FI58"/>
  <c r="FH58"/>
  <c r="FL58" s="1"/>
  <c r="BT54"/>
  <c r="CK54"/>
  <c r="CL54" s="1"/>
  <c r="CR54" s="1"/>
  <c r="FI54"/>
  <c r="FH54"/>
  <c r="FL54" s="1"/>
  <c r="AX38"/>
  <c r="AM38"/>
  <c r="AC38"/>
  <c r="R38"/>
  <c r="DF38"/>
  <c r="DG38" s="1"/>
  <c r="DM38" s="1"/>
  <c r="EA38"/>
  <c r="EB38" s="1"/>
  <c r="EH38" s="1"/>
  <c r="FV38"/>
  <c r="DJ26"/>
  <c r="CY26"/>
  <c r="FV26"/>
  <c r="BP10"/>
  <c r="EE10"/>
  <c r="DT10"/>
  <c r="DX10" s="1"/>
  <c r="EN10"/>
  <c r="EO10"/>
  <c r="Y159"/>
  <c r="Z159" s="1"/>
  <c r="AF159" s="1"/>
  <c r="DJ159"/>
  <c r="CY159"/>
  <c r="DF159"/>
  <c r="DG159" s="1"/>
  <c r="FH159"/>
  <c r="FL159" s="1"/>
  <c r="FI159"/>
  <c r="FV159"/>
  <c r="Y151"/>
  <c r="Z151" s="1"/>
  <c r="AF151" s="1"/>
  <c r="BP151"/>
  <c r="BQ151" s="1"/>
  <c r="BW151" s="1"/>
  <c r="EX151"/>
  <c r="FB151" s="1"/>
  <c r="EY151"/>
  <c r="Y139"/>
  <c r="Z139" s="1"/>
  <c r="AF139" s="1"/>
  <c r="AM139"/>
  <c r="AQ139" s="1"/>
  <c r="CK139"/>
  <c r="CL139" s="1"/>
  <c r="CR139" s="1"/>
  <c r="W136" i="24" s="1"/>
  <c r="DJ139" i="17"/>
  <c r="CY139"/>
  <c r="DC139" s="1"/>
  <c r="FV139"/>
  <c r="AC135"/>
  <c r="R135"/>
  <c r="CO135"/>
  <c r="CD135"/>
  <c r="DF135"/>
  <c r="DG135" s="1"/>
  <c r="EA135"/>
  <c r="EB135" s="1"/>
  <c r="EH135" s="1"/>
  <c r="AC131"/>
  <c r="R131"/>
  <c r="V131" s="1"/>
  <c r="DJ131"/>
  <c r="CY131"/>
  <c r="DC131" s="1"/>
  <c r="EA131"/>
  <c r="EB131" s="1"/>
  <c r="EH131" s="1"/>
  <c r="FV131"/>
  <c r="AT119"/>
  <c r="AU119" s="1"/>
  <c r="BA119" s="1"/>
  <c r="R116" i="24"/>
  <c r="CO119" i="17"/>
  <c r="CD119"/>
  <c r="CH119" s="1"/>
  <c r="DF119"/>
  <c r="DG119" s="1"/>
  <c r="DM119" s="1"/>
  <c r="Y116" i="24" s="1"/>
  <c r="AC115" i="17"/>
  <c r="R115"/>
  <c r="V115" s="1"/>
  <c r="CO115"/>
  <c r="CD115"/>
  <c r="FV115"/>
  <c r="Y87"/>
  <c r="Z87" s="1"/>
  <c r="AF87" s="1"/>
  <c r="AC87"/>
  <c r="R87"/>
  <c r="V87" s="1"/>
  <c r="DJ87"/>
  <c r="CY87"/>
  <c r="EO87"/>
  <c r="EN87"/>
  <c r="AX83"/>
  <c r="AM83"/>
  <c r="AQ83" s="1"/>
  <c r="DJ83"/>
  <c r="CY83"/>
  <c r="DC83" s="1"/>
  <c r="EE83"/>
  <c r="DT83"/>
  <c r="FV83"/>
  <c r="X68" i="24"/>
  <c r="DF71" i="17"/>
  <c r="DG71" s="1"/>
  <c r="DM71" s="1"/>
  <c r="FI71"/>
  <c r="FH71"/>
  <c r="FL71" s="1"/>
  <c r="AX15"/>
  <c r="AM15"/>
  <c r="AQ15" s="1"/>
  <c r="AT15"/>
  <c r="Y15"/>
  <c r="FH15"/>
  <c r="FI15"/>
  <c r="CK196"/>
  <c r="CL196" s="1"/>
  <c r="CR196" s="1"/>
  <c r="R189" i="24"/>
  <c r="AT192" i="17"/>
  <c r="AU192" s="1"/>
  <c r="BA192" s="1"/>
  <c r="S189" i="24" s="1"/>
  <c r="Y192" i="17"/>
  <c r="Z192" s="1"/>
  <c r="AF192" s="1"/>
  <c r="EE192"/>
  <c r="DT192"/>
  <c r="CK192"/>
  <c r="CL192" s="1"/>
  <c r="CR192" s="1"/>
  <c r="W189" i="24" s="1"/>
  <c r="FH192" i="17"/>
  <c r="FL192" s="1"/>
  <c r="FI192"/>
  <c r="Y180"/>
  <c r="Z180" s="1"/>
  <c r="AF180" s="1"/>
  <c r="EA180"/>
  <c r="EB180" s="1"/>
  <c r="EH180" s="1"/>
  <c r="AA177" i="24" s="1"/>
  <c r="R152" i="17"/>
  <c r="AC152"/>
  <c r="EO152"/>
  <c r="EN152"/>
  <c r="EX152"/>
  <c r="FB152" s="1"/>
  <c r="EY152"/>
  <c r="CK144"/>
  <c r="CL144" s="1"/>
  <c r="CR144" s="1"/>
  <c r="EX144"/>
  <c r="FB144" s="1"/>
  <c r="EY144"/>
  <c r="AX132"/>
  <c r="AM132"/>
  <c r="AC132"/>
  <c r="FH132"/>
  <c r="FL132" s="1"/>
  <c r="FI132"/>
  <c r="EX132"/>
  <c r="FB132" s="1"/>
  <c r="EY132"/>
  <c r="CY124"/>
  <c r="DJ124"/>
  <c r="AX120"/>
  <c r="AM120"/>
  <c r="AQ120" s="1"/>
  <c r="CK120"/>
  <c r="CL120" s="1"/>
  <c r="CR120" s="1"/>
  <c r="EE120"/>
  <c r="Y116"/>
  <c r="Z116" s="1"/>
  <c r="AF116" s="1"/>
  <c r="CK116"/>
  <c r="CL116" s="1"/>
  <c r="CR116" s="1"/>
  <c r="W113" i="24" s="1"/>
  <c r="CO116" i="17"/>
  <c r="CD116"/>
  <c r="CH116" s="1"/>
  <c r="EE116"/>
  <c r="Y112"/>
  <c r="Z112" s="1"/>
  <c r="AF112" s="1"/>
  <c r="Q109" i="24" s="1"/>
  <c r="EA112" i="17"/>
  <c r="EB112" s="1"/>
  <c r="BP104"/>
  <c r="BQ104" s="1"/>
  <c r="BW104" s="1"/>
  <c r="AC100"/>
  <c r="R100"/>
  <c r="AM100"/>
  <c r="AX100"/>
  <c r="CO100"/>
  <c r="CD100"/>
  <c r="DF100"/>
  <c r="DG100" s="1"/>
  <c r="DM100" s="1"/>
  <c r="BI100"/>
  <c r="BM100" s="1"/>
  <c r="BT100"/>
  <c r="EY100"/>
  <c r="EX100"/>
  <c r="FB100" s="1"/>
  <c r="DT100"/>
  <c r="EE100"/>
  <c r="Y96"/>
  <c r="Z96" s="1"/>
  <c r="AF96" s="1"/>
  <c r="Q93" i="24" s="1"/>
  <c r="DJ96" i="17"/>
  <c r="CY96"/>
  <c r="DC96" s="1"/>
  <c r="CK96"/>
  <c r="CL96" s="1"/>
  <c r="CR96" s="1"/>
  <c r="EA96"/>
  <c r="EB96" s="1"/>
  <c r="EH96" s="1"/>
  <c r="AA93" i="24" s="1"/>
  <c r="AC88" i="17"/>
  <c r="R88"/>
  <c r="V88" s="1"/>
  <c r="DJ88"/>
  <c r="CY88"/>
  <c r="DC88" s="1"/>
  <c r="AX84"/>
  <c r="AM84"/>
  <c r="R84"/>
  <c r="AC84"/>
  <c r="EA84"/>
  <c r="EB84" s="1"/>
  <c r="EH84" s="1"/>
  <c r="Z81" i="24"/>
  <c r="FV84" i="17"/>
  <c r="AC68"/>
  <c r="R68"/>
  <c r="V68" s="1"/>
  <c r="AM68"/>
  <c r="AQ68" s="1"/>
  <c r="AX68"/>
  <c r="DF68"/>
  <c r="DG68" s="1"/>
  <c r="DM68" s="1"/>
  <c r="CK68"/>
  <c r="CL68" s="1"/>
  <c r="CR68" s="1"/>
  <c r="CK56"/>
  <c r="CL56" s="1"/>
  <c r="CR56" s="1"/>
  <c r="CO56"/>
  <c r="CD56"/>
  <c r="CH56" s="1"/>
  <c r="CY48"/>
  <c r="DC48" s="1"/>
  <c r="DJ48"/>
  <c r="DF40"/>
  <c r="DG40" s="1"/>
  <c r="DM40" s="1"/>
  <c r="CY28"/>
  <c r="DC28" s="1"/>
  <c r="DJ28"/>
  <c r="FH28"/>
  <c r="FL28" s="1"/>
  <c r="FI28"/>
  <c r="FV28"/>
  <c r="CO12"/>
  <c r="CD12"/>
  <c r="EN12"/>
  <c r="EO12"/>
  <c r="FO39"/>
  <c r="FP39" s="1"/>
  <c r="BP35"/>
  <c r="BQ35" s="1"/>
  <c r="BW35" s="1"/>
  <c r="FO23"/>
  <c r="FP23" s="1"/>
  <c r="FS11"/>
  <c r="FT11" s="1"/>
  <c r="FO11"/>
  <c r="FP11" s="1"/>
  <c r="BL184"/>
  <c r="R172"/>
  <c r="V172" s="1"/>
  <c r="EY172"/>
  <c r="BP168"/>
  <c r="BQ168" s="1"/>
  <c r="BW168" s="1"/>
  <c r="EX168"/>
  <c r="FB168" s="1"/>
  <c r="DW148"/>
  <c r="FS148"/>
  <c r="FT148" s="1"/>
  <c r="BL136"/>
  <c r="FS136"/>
  <c r="FT136" s="1"/>
  <c r="R128"/>
  <c r="V128" s="1"/>
  <c r="DB128"/>
  <c r="FO128"/>
  <c r="FP128" s="1"/>
  <c r="AP64"/>
  <c r="FS64"/>
  <c r="FT64" s="1"/>
  <c r="U32"/>
  <c r="DB32"/>
  <c r="FO32"/>
  <c r="FP32" s="1"/>
  <c r="CD201"/>
  <c r="CH201" s="1"/>
  <c r="EX201"/>
  <c r="FB201" s="1"/>
  <c r="EY201"/>
  <c r="Y185"/>
  <c r="Z185" s="1"/>
  <c r="BL185"/>
  <c r="DB185"/>
  <c r="EN185"/>
  <c r="U153"/>
  <c r="CG153"/>
  <c r="EO153"/>
  <c r="EX153"/>
  <c r="FB153" s="1"/>
  <c r="CG145"/>
  <c r="EA145"/>
  <c r="EB145" s="1"/>
  <c r="EH145" s="1"/>
  <c r="AP137"/>
  <c r="FS137"/>
  <c r="FT137" s="1"/>
  <c r="Y125"/>
  <c r="Z125" s="1"/>
  <c r="AF125" s="1"/>
  <c r="EA125"/>
  <c r="EB125" s="1"/>
  <c r="EH125" s="1"/>
  <c r="FO125"/>
  <c r="FP125" s="1"/>
  <c r="U121"/>
  <c r="FS121"/>
  <c r="FT121" s="1"/>
  <c r="CY85"/>
  <c r="EX85"/>
  <c r="FB85" s="1"/>
  <c r="FO85"/>
  <c r="FP85" s="1"/>
  <c r="U77"/>
  <c r="CG77"/>
  <c r="FS77"/>
  <c r="FT77" s="1"/>
  <c r="U69"/>
  <c r="EY69"/>
  <c r="FO69"/>
  <c r="FP69" s="1"/>
  <c r="CY33"/>
  <c r="DC33" s="1"/>
  <c r="BL33"/>
  <c r="DT33"/>
  <c r="DX33" s="1"/>
  <c r="FS33"/>
  <c r="FT33" s="1"/>
  <c r="R25"/>
  <c r="U25"/>
  <c r="AM25"/>
  <c r="FO25"/>
  <c r="FP25" s="1"/>
  <c r="AM206"/>
  <c r="EO206"/>
  <c r="EY186"/>
  <c r="AP130"/>
  <c r="CG130"/>
  <c r="EX130"/>
  <c r="FB130" s="1"/>
  <c r="FS130"/>
  <c r="FT130" s="1"/>
  <c r="AP106"/>
  <c r="BL106"/>
  <c r="DB106"/>
  <c r="EN106"/>
  <c r="FO106"/>
  <c r="FP106" s="1"/>
  <c r="U102"/>
  <c r="EO102"/>
  <c r="FH102"/>
  <c r="FL102" s="1"/>
  <c r="FS102"/>
  <c r="FT102" s="1"/>
  <c r="AP78"/>
  <c r="DB78"/>
  <c r="CG78"/>
  <c r="EN78"/>
  <c r="FO78"/>
  <c r="FP78" s="1"/>
  <c r="CD58"/>
  <c r="CH58" s="1"/>
  <c r="FS58"/>
  <c r="FT58" s="1"/>
  <c r="U54"/>
  <c r="CG54"/>
  <c r="FO54"/>
  <c r="FP54" s="1"/>
  <c r="CD38"/>
  <c r="AP26"/>
  <c r="FO26"/>
  <c r="FP26" s="1"/>
  <c r="AP10"/>
  <c r="CO10"/>
  <c r="CD10"/>
  <c r="CH10" s="1"/>
  <c r="AX159"/>
  <c r="AP159"/>
  <c r="DW159"/>
  <c r="U151"/>
  <c r="CG139"/>
  <c r="BL135"/>
  <c r="FH135"/>
  <c r="FL135" s="1"/>
  <c r="FS135"/>
  <c r="FT135" s="1"/>
  <c r="CG131"/>
  <c r="FH131"/>
  <c r="FL131" s="1"/>
  <c r="EX131"/>
  <c r="FB131" s="1"/>
  <c r="FO131"/>
  <c r="FP131" s="1"/>
  <c r="BL119"/>
  <c r="EX119"/>
  <c r="FB119" s="1"/>
  <c r="FS119"/>
  <c r="FT119" s="1"/>
  <c r="EX115"/>
  <c r="FB115" s="1"/>
  <c r="FO115"/>
  <c r="FP115" s="1"/>
  <c r="AP87"/>
  <c r="CO87"/>
  <c r="DW87"/>
  <c r="FS87"/>
  <c r="FT87" s="1"/>
  <c r="BP83"/>
  <c r="BQ83" s="1"/>
  <c r="BW83" s="1"/>
  <c r="BL83"/>
  <c r="EY83"/>
  <c r="FO83"/>
  <c r="FP83" s="1"/>
  <c r="FS71"/>
  <c r="FT71" s="1"/>
  <c r="FO15"/>
  <c r="FP15" s="1"/>
  <c r="AP196"/>
  <c r="BL196"/>
  <c r="DW192"/>
  <c r="AP180"/>
  <c r="BL180"/>
  <c r="AP152"/>
  <c r="U152"/>
  <c r="DB152"/>
  <c r="FO144"/>
  <c r="FP144" s="1"/>
  <c r="EN132"/>
  <c r="FO132"/>
  <c r="FP132" s="1"/>
  <c r="BL124"/>
  <c r="EO124"/>
  <c r="FS124"/>
  <c r="FT124" s="1"/>
  <c r="FO120"/>
  <c r="FP120" s="1"/>
  <c r="AP116"/>
  <c r="R116"/>
  <c r="V116" s="1"/>
  <c r="DF116"/>
  <c r="DG116" s="1"/>
  <c r="DM116" s="1"/>
  <c r="EN116"/>
  <c r="R112"/>
  <c r="V112" s="1"/>
  <c r="DB112"/>
  <c r="DF112"/>
  <c r="DG112" s="1"/>
  <c r="DM112" s="1"/>
  <c r="DW112"/>
  <c r="DX112" s="1"/>
  <c r="FI112"/>
  <c r="BL104"/>
  <c r="EO104"/>
  <c r="FH104"/>
  <c r="FL104" s="1"/>
  <c r="FI100"/>
  <c r="CG96"/>
  <c r="EO96"/>
  <c r="FH96"/>
  <c r="FL96" s="1"/>
  <c r="FS96"/>
  <c r="FT96" s="1"/>
  <c r="Y88"/>
  <c r="Z88" s="1"/>
  <c r="AF88" s="1"/>
  <c r="CG88"/>
  <c r="FI88"/>
  <c r="FO88"/>
  <c r="FP88" s="1"/>
  <c r="FH84"/>
  <c r="FL84" s="1"/>
  <c r="FS84"/>
  <c r="FT84" s="1"/>
  <c r="DB68"/>
  <c r="FH68"/>
  <c r="FL68" s="1"/>
  <c r="AP56"/>
  <c r="FO48"/>
  <c r="FP48" s="1"/>
  <c r="CK32"/>
  <c r="CL32" s="1"/>
  <c r="CR32" s="1"/>
  <c r="DT32"/>
  <c r="EE32"/>
  <c r="FH32"/>
  <c r="FL32" s="1"/>
  <c r="FI32"/>
  <c r="N29" i="24"/>
  <c r="FV32" i="17"/>
  <c r="BT16"/>
  <c r="BI16"/>
  <c r="BM16" s="1"/>
  <c r="DF16"/>
  <c r="DT16"/>
  <c r="EE16"/>
  <c r="EX16"/>
  <c r="EY16"/>
  <c r="EN16"/>
  <c r="EO16"/>
  <c r="R201"/>
  <c r="AC201"/>
  <c r="CK201"/>
  <c r="CL201" s="1"/>
  <c r="CR201" s="1"/>
  <c r="DJ201"/>
  <c r="CY201"/>
  <c r="FI201"/>
  <c r="FH201"/>
  <c r="FL201" s="1"/>
  <c r="FV201"/>
  <c r="R185"/>
  <c r="AC185"/>
  <c r="CK185"/>
  <c r="CL185" s="1"/>
  <c r="CR185" s="1"/>
  <c r="V182" i="24"/>
  <c r="BP185" i="17"/>
  <c r="BQ185" s="1"/>
  <c r="CY185"/>
  <c r="DJ185"/>
  <c r="EX185"/>
  <c r="FB185" s="1"/>
  <c r="EY185"/>
  <c r="R150" i="24"/>
  <c r="AT153" i="17"/>
  <c r="AU153" s="1"/>
  <c r="BA153" s="1"/>
  <c r="BI153"/>
  <c r="BT153"/>
  <c r="CK153"/>
  <c r="CL153" s="1"/>
  <c r="CR153" s="1"/>
  <c r="V150" i="24"/>
  <c r="DT153" i="17"/>
  <c r="DX153" s="1"/>
  <c r="EE153"/>
  <c r="BI145"/>
  <c r="BM145" s="1"/>
  <c r="BT145"/>
  <c r="CK145"/>
  <c r="CL145" s="1"/>
  <c r="CR145" s="1"/>
  <c r="W142" i="24" s="1"/>
  <c r="V142"/>
  <c r="EN145" i="17"/>
  <c r="EO145"/>
  <c r="R141"/>
  <c r="V141" s="1"/>
  <c r="AC141"/>
  <c r="BP141"/>
  <c r="BQ141" s="1"/>
  <c r="BW141" s="1"/>
  <c r="CK141"/>
  <c r="CL141" s="1"/>
  <c r="CR141" s="1"/>
  <c r="V138" i="24"/>
  <c r="DT141" i="17"/>
  <c r="EE141"/>
  <c r="AX137"/>
  <c r="AM137"/>
  <c r="AQ137" s="1"/>
  <c r="R137"/>
  <c r="V137" s="1"/>
  <c r="AC137"/>
  <c r="BI137"/>
  <c r="BM137" s="1"/>
  <c r="BT137"/>
  <c r="DF137"/>
  <c r="DG137" s="1"/>
  <c r="X134" i="24"/>
  <c r="FA137" i="17"/>
  <c r="EZ137"/>
  <c r="DT137"/>
  <c r="EE137"/>
  <c r="FH137"/>
  <c r="FL137" s="1"/>
  <c r="FI137"/>
  <c r="EP137"/>
  <c r="BP125"/>
  <c r="BQ125" s="1"/>
  <c r="BW125" s="1"/>
  <c r="CK125"/>
  <c r="CL125" s="1"/>
  <c r="V122" i="24"/>
  <c r="DT125" i="17"/>
  <c r="EE125"/>
  <c r="AX121"/>
  <c r="AM121"/>
  <c r="BI121"/>
  <c r="BM121" s="1"/>
  <c r="BT121"/>
  <c r="DF121"/>
  <c r="DG121" s="1"/>
  <c r="DT121"/>
  <c r="EE121"/>
  <c r="EN121"/>
  <c r="EO121"/>
  <c r="DJ85"/>
  <c r="CK85"/>
  <c r="CL85" s="1"/>
  <c r="CR85" s="1"/>
  <c r="BI85"/>
  <c r="BM85" s="1"/>
  <c r="BT85"/>
  <c r="FI85"/>
  <c r="FH85"/>
  <c r="FL85" s="1"/>
  <c r="EA85"/>
  <c r="EB85" s="1"/>
  <c r="EH85" s="1"/>
  <c r="BI77"/>
  <c r="BM77" s="1"/>
  <c r="BT77"/>
  <c r="BP77"/>
  <c r="BQ77" s="1"/>
  <c r="BW77" s="1"/>
  <c r="CO77"/>
  <c r="CD77"/>
  <c r="CH77" s="1"/>
  <c r="EA77"/>
  <c r="EB77" s="1"/>
  <c r="EH77" s="1"/>
  <c r="FI77"/>
  <c r="FH77"/>
  <c r="FL77" s="1"/>
  <c r="CO69"/>
  <c r="CD69"/>
  <c r="CH69" s="1"/>
  <c r="EE69"/>
  <c r="FV69"/>
  <c r="FA69"/>
  <c r="EZ69"/>
  <c r="Y33"/>
  <c r="Z33" s="1"/>
  <c r="AF33" s="1"/>
  <c r="AT33"/>
  <c r="AU33" s="1"/>
  <c r="BA33" s="1"/>
  <c r="CK33"/>
  <c r="CL33" s="1"/>
  <c r="CR33" s="1"/>
  <c r="BT33"/>
  <c r="EA33"/>
  <c r="EB33" s="1"/>
  <c r="EH33" s="1"/>
  <c r="EN33"/>
  <c r="EO33"/>
  <c r="FV33"/>
  <c r="AC25"/>
  <c r="AX25"/>
  <c r="CD25"/>
  <c r="CO25"/>
  <c r="BP25"/>
  <c r="BQ25" s="1"/>
  <c r="BW25" s="1"/>
  <c r="EE25"/>
  <c r="FH25"/>
  <c r="FL25" s="1"/>
  <c r="FI25"/>
  <c r="AX206"/>
  <c r="AC206"/>
  <c r="R206"/>
  <c r="CK206"/>
  <c r="CL206" s="1"/>
  <c r="V203" i="24"/>
  <c r="EA206" i="17"/>
  <c r="EB206" s="1"/>
  <c r="EH206" s="1"/>
  <c r="R183" i="24"/>
  <c r="AT186" i="17"/>
  <c r="AU186" s="1"/>
  <c r="BA186" s="1"/>
  <c r="S183" i="24" s="1"/>
  <c r="Z183"/>
  <c r="EA186" i="17"/>
  <c r="EB186" s="1"/>
  <c r="EH186" s="1"/>
  <c r="CO186"/>
  <c r="DF186"/>
  <c r="DG186" s="1"/>
  <c r="DM186" s="1"/>
  <c r="Y183" i="24" s="1"/>
  <c r="EN186" i="17"/>
  <c r="EO186"/>
  <c r="FV186"/>
  <c r="BT130"/>
  <c r="BI130"/>
  <c r="BM130" s="1"/>
  <c r="CO130"/>
  <c r="BP106"/>
  <c r="BQ106" s="1"/>
  <c r="CD106"/>
  <c r="CO106"/>
  <c r="BT106"/>
  <c r="BI106"/>
  <c r="DF106"/>
  <c r="DG106" s="1"/>
  <c r="DM106" s="1"/>
  <c r="Y103" i="24" s="1"/>
  <c r="EX106" i="17"/>
  <c r="FB106" s="1"/>
  <c r="EY106"/>
  <c r="AM102"/>
  <c r="AQ102" s="1"/>
  <c r="AX102"/>
  <c r="R102"/>
  <c r="AC102"/>
  <c r="DJ102"/>
  <c r="CY102"/>
  <c r="AT78"/>
  <c r="AU78" s="1"/>
  <c r="BA78" s="1"/>
  <c r="R75" i="24"/>
  <c r="BP78" i="17"/>
  <c r="BQ78" s="1"/>
  <c r="CO78"/>
  <c r="BT78"/>
  <c r="BI78"/>
  <c r="FV78"/>
  <c r="AX58"/>
  <c r="AM58"/>
  <c r="AC58"/>
  <c r="R58"/>
  <c r="CK58"/>
  <c r="CL58" s="1"/>
  <c r="CR58" s="1"/>
  <c r="W55" i="24" s="1"/>
  <c r="DJ58" i="17"/>
  <c r="CY58"/>
  <c r="DC58" s="1"/>
  <c r="EX58"/>
  <c r="FB58" s="1"/>
  <c r="EY58"/>
  <c r="Y38"/>
  <c r="Z38" s="1"/>
  <c r="AF38" s="1"/>
  <c r="AT38"/>
  <c r="AU38" s="1"/>
  <c r="BA38" s="1"/>
  <c r="BP38"/>
  <c r="BQ38" s="1"/>
  <c r="BW38" s="1"/>
  <c r="DJ38"/>
  <c r="CY38"/>
  <c r="EE38"/>
  <c r="DT38"/>
  <c r="EN38"/>
  <c r="EO38"/>
  <c r="BP26"/>
  <c r="BQ26" s="1"/>
  <c r="BW26" s="1"/>
  <c r="CK26"/>
  <c r="CL26" s="1"/>
  <c r="CR26" s="1"/>
  <c r="FH26"/>
  <c r="FL26" s="1"/>
  <c r="FI26"/>
  <c r="AX10"/>
  <c r="AM10"/>
  <c r="AC10"/>
  <c r="R10"/>
  <c r="DJ10"/>
  <c r="CY10"/>
  <c r="CK10"/>
  <c r="EA10"/>
  <c r="EX10"/>
  <c r="EY10"/>
  <c r="AT159"/>
  <c r="AU159" s="1"/>
  <c r="BA159" s="1"/>
  <c r="S156" i="24" s="1"/>
  <c r="R156"/>
  <c r="AM159" i="17"/>
  <c r="AQ159" s="1"/>
  <c r="BP159"/>
  <c r="BQ159" s="1"/>
  <c r="BW159" s="1"/>
  <c r="EE159"/>
  <c r="DT159"/>
  <c r="CK151"/>
  <c r="CL151" s="1"/>
  <c r="CR151" s="1"/>
  <c r="EA151"/>
  <c r="EB151" s="1"/>
  <c r="EH151" s="1"/>
  <c r="EN151"/>
  <c r="EO151"/>
  <c r="AT139"/>
  <c r="AU139" s="1"/>
  <c r="BA139" s="1"/>
  <c r="R136" i="24"/>
  <c r="CO139" i="17"/>
  <c r="CD139"/>
  <c r="BT139"/>
  <c r="EE139"/>
  <c r="DT139"/>
  <c r="DX139" s="1"/>
  <c r="EX139"/>
  <c r="FB139" s="1"/>
  <c r="EY139"/>
  <c r="BP135"/>
  <c r="BQ135" s="1"/>
  <c r="BW135" s="1"/>
  <c r="DF131"/>
  <c r="DG131" s="1"/>
  <c r="DM131" s="1"/>
  <c r="Y128" i="24" s="1"/>
  <c r="BT131" i="17"/>
  <c r="Y119"/>
  <c r="Z119" s="1"/>
  <c r="AF119" s="1"/>
  <c r="BP119"/>
  <c r="BQ119" s="1"/>
  <c r="BW119" s="1"/>
  <c r="DT119"/>
  <c r="EE119"/>
  <c r="FH119"/>
  <c r="FL119" s="1"/>
  <c r="FI119"/>
  <c r="EN119"/>
  <c r="EO119"/>
  <c r="BP115"/>
  <c r="BQ115" s="1"/>
  <c r="CK115"/>
  <c r="CL115" s="1"/>
  <c r="CR115" s="1"/>
  <c r="DT115"/>
  <c r="EE115"/>
  <c r="FH115"/>
  <c r="FL115" s="1"/>
  <c r="FI115"/>
  <c r="BT87"/>
  <c r="BI87"/>
  <c r="EE87"/>
  <c r="DT87"/>
  <c r="DX87" s="1"/>
  <c r="R80" i="24"/>
  <c r="AT83" i="17"/>
  <c r="AU83" s="1"/>
  <c r="BA83" s="1"/>
  <c r="AC83"/>
  <c r="R83"/>
  <c r="Y83"/>
  <c r="Z83" s="1"/>
  <c r="AF83" s="1"/>
  <c r="Q80" i="24" s="1"/>
  <c r="DJ71" i="17"/>
  <c r="CY71"/>
  <c r="DC71" s="1"/>
  <c r="EA71"/>
  <c r="EB71" s="1"/>
  <c r="EH71" s="1"/>
  <c r="EO71"/>
  <c r="EN71"/>
  <c r="FA71"/>
  <c r="EZ71"/>
  <c r="BP15"/>
  <c r="DB15"/>
  <c r="EA15"/>
  <c r="BT196"/>
  <c r="BI196"/>
  <c r="BM196" s="1"/>
  <c r="EN196"/>
  <c r="EO196"/>
  <c r="DJ192"/>
  <c r="CY192"/>
  <c r="DC192" s="1"/>
  <c r="FV192"/>
  <c r="BT180"/>
  <c r="BI180"/>
  <c r="DF180"/>
  <c r="DG180" s="1"/>
  <c r="AX152"/>
  <c r="AM152"/>
  <c r="CO152"/>
  <c r="CD152"/>
  <c r="CH152" s="1"/>
  <c r="EE152"/>
  <c r="DT152"/>
  <c r="DX152" s="1"/>
  <c r="FV152"/>
  <c r="Y144"/>
  <c r="Z144" s="1"/>
  <c r="AF144" s="1"/>
  <c r="Q141" i="24" s="1"/>
  <c r="BT144" i="17"/>
  <c r="BI144"/>
  <c r="EA144"/>
  <c r="EB144" s="1"/>
  <c r="R129" i="24"/>
  <c r="AT132" i="17"/>
  <c r="AU132" s="1"/>
  <c r="BA132" s="1"/>
  <c r="EE132"/>
  <c r="FV132"/>
  <c r="Y124"/>
  <c r="Z124" s="1"/>
  <c r="AF124" s="1"/>
  <c r="Q121" i="24" s="1"/>
  <c r="AX124" i="17"/>
  <c r="AM124"/>
  <c r="R121" i="24"/>
  <c r="AT124" i="17"/>
  <c r="AU124" s="1"/>
  <c r="BA124" s="1"/>
  <c r="BT124"/>
  <c r="BI124"/>
  <c r="CK124"/>
  <c r="CL124" s="1"/>
  <c r="CR124" s="1"/>
  <c r="EA124"/>
  <c r="EB124" s="1"/>
  <c r="EH124" s="1"/>
  <c r="AA121" i="24" s="1"/>
  <c r="R117"/>
  <c r="AT120" i="17"/>
  <c r="AU120" s="1"/>
  <c r="Y120"/>
  <c r="Z120" s="1"/>
  <c r="AF120" s="1"/>
  <c r="FV120"/>
  <c r="BT116"/>
  <c r="BI116"/>
  <c r="FK116"/>
  <c r="FJ116"/>
  <c r="EX116"/>
  <c r="FB116" s="1"/>
  <c r="EY116"/>
  <c r="R109" i="24"/>
  <c r="AT112" i="17"/>
  <c r="AU112" s="1"/>
  <c r="AX112"/>
  <c r="AM112"/>
  <c r="AQ112" s="1"/>
  <c r="BP112"/>
  <c r="BQ112" s="1"/>
  <c r="BW112" s="1"/>
  <c r="CO112"/>
  <c r="CD112"/>
  <c r="FV112"/>
  <c r="AM104"/>
  <c r="AQ104" s="1"/>
  <c r="AX104"/>
  <c r="R104"/>
  <c r="AC104"/>
  <c r="CY104"/>
  <c r="DJ104"/>
  <c r="CK104"/>
  <c r="CL104" s="1"/>
  <c r="CR104" s="1"/>
  <c r="EA104"/>
  <c r="EB104" s="1"/>
  <c r="EH104" s="1"/>
  <c r="Z101" i="24"/>
  <c r="EY104" i="17"/>
  <c r="EX104"/>
  <c r="FB104" s="1"/>
  <c r="EP104"/>
  <c r="AT100"/>
  <c r="AU100" s="1"/>
  <c r="R97" i="24"/>
  <c r="FV100" i="17"/>
  <c r="AX96"/>
  <c r="AM96"/>
  <c r="AQ96" s="1"/>
  <c r="BI96"/>
  <c r="BM96" s="1"/>
  <c r="BT96"/>
  <c r="AT88"/>
  <c r="AU88" s="1"/>
  <c r="R85" i="24"/>
  <c r="BI88" i="17"/>
  <c r="BT88"/>
  <c r="CK88"/>
  <c r="CL88" s="1"/>
  <c r="EE88"/>
  <c r="DT88"/>
  <c r="FV88"/>
  <c r="DJ84"/>
  <c r="CY84"/>
  <c r="CO84"/>
  <c r="CD84"/>
  <c r="BP84"/>
  <c r="BQ84" s="1"/>
  <c r="BW84" s="1"/>
  <c r="T65" i="24"/>
  <c r="BP68" i="17"/>
  <c r="BQ68" s="1"/>
  <c r="BW68" s="1"/>
  <c r="CO68"/>
  <c r="CD68"/>
  <c r="CH68" s="1"/>
  <c r="EE68"/>
  <c r="DT68"/>
  <c r="DX68" s="1"/>
  <c r="FV68"/>
  <c r="EP68"/>
  <c r="AM56"/>
  <c r="AQ56" s="1"/>
  <c r="AX56"/>
  <c r="AC56"/>
  <c r="R56"/>
  <c r="V56" s="1"/>
  <c r="BI56"/>
  <c r="BM56" s="1"/>
  <c r="BT56"/>
  <c r="DF56"/>
  <c r="DG56" s="1"/>
  <c r="DM56" s="1"/>
  <c r="EA56"/>
  <c r="EB56" s="1"/>
  <c r="EH56" s="1"/>
  <c r="AC48"/>
  <c r="R48"/>
  <c r="V48" s="1"/>
  <c r="AM48"/>
  <c r="AQ48" s="1"/>
  <c r="AX48"/>
  <c r="T45" i="24"/>
  <c r="BP48" i="17"/>
  <c r="BQ48" s="1"/>
  <c r="BW48" s="1"/>
  <c r="CK48"/>
  <c r="CL48" s="1"/>
  <c r="CR48" s="1"/>
  <c r="DT48"/>
  <c r="EE48"/>
  <c r="FH48"/>
  <c r="FL48" s="1"/>
  <c r="FI48"/>
  <c r="FV48"/>
  <c r="AM40"/>
  <c r="AX40"/>
  <c r="AC40"/>
  <c r="R40"/>
  <c r="V40" s="1"/>
  <c r="BP40"/>
  <c r="BQ40" s="1"/>
  <c r="BW40" s="1"/>
  <c r="CO40"/>
  <c r="CD40"/>
  <c r="CH40" s="1"/>
  <c r="AX193"/>
  <c r="AM193"/>
  <c r="DF193"/>
  <c r="DG193" s="1"/>
  <c r="DM193" s="1"/>
  <c r="BT193"/>
  <c r="BI193"/>
  <c r="BM193" s="1"/>
  <c r="CK193"/>
  <c r="CL193" s="1"/>
  <c r="CR193" s="1"/>
  <c r="EX193"/>
  <c r="FB193" s="1"/>
  <c r="EY193"/>
  <c r="Y189"/>
  <c r="Z189" s="1"/>
  <c r="AF189" s="1"/>
  <c r="CK189"/>
  <c r="CL189" s="1"/>
  <c r="CR189" s="1"/>
  <c r="W186" i="24" s="1"/>
  <c r="CY189" i="17"/>
  <c r="DC189" s="1"/>
  <c r="DJ189"/>
  <c r="AT181"/>
  <c r="AU181" s="1"/>
  <c r="R178" i="24"/>
  <c r="DJ181" i="17"/>
  <c r="CY181"/>
  <c r="DC181" s="1"/>
  <c r="R161"/>
  <c r="V161" s="1"/>
  <c r="AC161"/>
  <c r="DF161"/>
  <c r="DG161" s="1"/>
  <c r="DM161" s="1"/>
  <c r="X158" i="24"/>
  <c r="FH161" i="17"/>
  <c r="FL161" s="1"/>
  <c r="FI161"/>
  <c r="EA161"/>
  <c r="EB161" s="1"/>
  <c r="EH161" s="1"/>
  <c r="R154" i="24"/>
  <c r="AT157" i="17"/>
  <c r="AU157" s="1"/>
  <c r="BI157"/>
  <c r="BT157"/>
  <c r="DT157"/>
  <c r="EE157"/>
  <c r="FV157"/>
  <c r="R146" i="24"/>
  <c r="AT149" i="17"/>
  <c r="AU149" s="1"/>
  <c r="BA149" s="1"/>
  <c r="CD149"/>
  <c r="CO149"/>
  <c r="DF149"/>
  <c r="DG149" s="1"/>
  <c r="DM149" s="1"/>
  <c r="X146" i="24"/>
  <c r="R133" i="17"/>
  <c r="AC133"/>
  <c r="DF133"/>
  <c r="DG133" s="1"/>
  <c r="DM133" s="1"/>
  <c r="FH133"/>
  <c r="FL133" s="1"/>
  <c r="FI133"/>
  <c r="EX133"/>
  <c r="FB133" s="1"/>
  <c r="EY133"/>
  <c r="N130" i="24"/>
  <c r="FV133" i="17"/>
  <c r="AX129"/>
  <c r="AM129"/>
  <c r="AQ129" s="1"/>
  <c r="R129"/>
  <c r="AC129"/>
  <c r="DW16"/>
  <c r="AP201"/>
  <c r="EO185"/>
  <c r="Y153"/>
  <c r="Z153" s="1"/>
  <c r="AF153" s="1"/>
  <c r="AP141"/>
  <c r="DB85"/>
  <c r="DX85"/>
  <c r="BI33"/>
  <c r="EN206"/>
  <c r="BL186"/>
  <c r="CD130"/>
  <c r="FI106"/>
  <c r="EN102"/>
  <c r="DW58"/>
  <c r="EN58"/>
  <c r="BI54"/>
  <c r="BM54" s="1"/>
  <c r="DB54"/>
  <c r="BT26"/>
  <c r="BI139"/>
  <c r="BI131"/>
  <c r="DB115"/>
  <c r="U71"/>
  <c r="BP71"/>
  <c r="BQ71" s="1"/>
  <c r="BW71" s="1"/>
  <c r="DW71"/>
  <c r="U180"/>
  <c r="EX180"/>
  <c r="FB180" s="1"/>
  <c r="BP132"/>
  <c r="BQ132" s="1"/>
  <c r="BW132" s="1"/>
  <c r="EN124"/>
  <c r="BP120"/>
  <c r="BQ120" s="1"/>
  <c r="BW120" s="1"/>
  <c r="U117" i="24" s="1"/>
  <c r="DT116" i="17"/>
  <c r="DX116" s="1"/>
  <c r="EN112"/>
  <c r="V104"/>
  <c r="EN96"/>
  <c r="AP88"/>
  <c r="FI56"/>
  <c r="AC189"/>
  <c r="EN189"/>
  <c r="U157"/>
  <c r="CY157"/>
  <c r="CG149"/>
  <c r="EN39"/>
  <c r="EO39"/>
  <c r="AC35"/>
  <c r="R35"/>
  <c r="EX35"/>
  <c r="FB35" s="1"/>
  <c r="EY35"/>
  <c r="AC23"/>
  <c r="R23"/>
  <c r="DF23"/>
  <c r="DG23" s="1"/>
  <c r="DM23" s="1"/>
  <c r="EN23"/>
  <c r="EO23"/>
  <c r="EE19"/>
  <c r="DT19"/>
  <c r="DX19" s="1"/>
  <c r="EB19" s="1"/>
  <c r="EX19"/>
  <c r="EY19"/>
  <c r="EN11"/>
  <c r="EO11"/>
  <c r="Y184"/>
  <c r="Z184" s="1"/>
  <c r="AF184" s="1"/>
  <c r="CO184"/>
  <c r="CD184"/>
  <c r="CH184" s="1"/>
  <c r="EA184"/>
  <c r="EB184" s="1"/>
  <c r="FH184"/>
  <c r="FL184" s="1"/>
  <c r="FI184"/>
  <c r="CK172"/>
  <c r="CL172" s="1"/>
  <c r="CR172" s="1"/>
  <c r="CY172"/>
  <c r="DC172" s="1"/>
  <c r="DJ172"/>
  <c r="Y168"/>
  <c r="Z168" s="1"/>
  <c r="AF168" s="1"/>
  <c r="EA168"/>
  <c r="EB168" s="1"/>
  <c r="EH168" s="1"/>
  <c r="FI168"/>
  <c r="FH168"/>
  <c r="FL168" s="1"/>
  <c r="CY148"/>
  <c r="DC148" s="1"/>
  <c r="DJ148"/>
  <c r="CK148"/>
  <c r="CL148" s="1"/>
  <c r="CR148" s="1"/>
  <c r="W145" i="24" s="1"/>
  <c r="AC136" i="17"/>
  <c r="CK136"/>
  <c r="CL136" s="1"/>
  <c r="CR136" s="1"/>
  <c r="EE136"/>
  <c r="EO136"/>
  <c r="EN136"/>
  <c r="AC128"/>
  <c r="CK128"/>
  <c r="CL128" s="1"/>
  <c r="CR128" s="1"/>
  <c r="EX128"/>
  <c r="FB128" s="1"/>
  <c r="EY128"/>
  <c r="EE128"/>
  <c r="DF64"/>
  <c r="DG64" s="1"/>
  <c r="DM64" s="1"/>
  <c r="EA64"/>
  <c r="EB64" s="1"/>
  <c r="EH64" s="1"/>
  <c r="AA61" i="24" s="1"/>
  <c r="FV64" i="17"/>
  <c r="CO32"/>
  <c r="CD32"/>
  <c r="CH32" s="1"/>
  <c r="DF32"/>
  <c r="DG32" s="1"/>
  <c r="DM32" s="1"/>
  <c r="Y16"/>
  <c r="CO16"/>
  <c r="CD16"/>
  <c r="AT201"/>
  <c r="AU201" s="1"/>
  <c r="BA201" s="1"/>
  <c r="S198" i="24" s="1"/>
  <c r="R198"/>
  <c r="BT201" i="17"/>
  <c r="BI201"/>
  <c r="BM201" s="1"/>
  <c r="DT201"/>
  <c r="EE201"/>
  <c r="AM185"/>
  <c r="AX185"/>
  <c r="R153"/>
  <c r="AC153"/>
  <c r="DF153"/>
  <c r="DG153" s="1"/>
  <c r="DM153" s="1"/>
  <c r="X150" i="24"/>
  <c r="FH153" i="17"/>
  <c r="FL153" s="1"/>
  <c r="FI153"/>
  <c r="R142" i="24"/>
  <c r="AT145" i="17"/>
  <c r="AU145" s="1"/>
  <c r="BA145" s="1"/>
  <c r="DF145"/>
  <c r="DG145" s="1"/>
  <c r="DM145" s="1"/>
  <c r="Y142" i="24" s="1"/>
  <c r="X142"/>
  <c r="FV145" i="17"/>
  <c r="AX141"/>
  <c r="AM141"/>
  <c r="DF141"/>
  <c r="DG141" s="1"/>
  <c r="DM141" s="1"/>
  <c r="X138" i="24"/>
  <c r="EY141" i="17"/>
  <c r="EX141"/>
  <c r="FB141" s="1"/>
  <c r="FH141"/>
  <c r="FL141" s="1"/>
  <c r="FI141"/>
  <c r="CD137"/>
  <c r="CH137" s="1"/>
  <c r="CO137"/>
  <c r="FV137"/>
  <c r="R122" i="24"/>
  <c r="AT125" i="17"/>
  <c r="AU125" s="1"/>
  <c r="BA125" s="1"/>
  <c r="DF125"/>
  <c r="DG125" s="1"/>
  <c r="DM125" s="1"/>
  <c r="Y122" i="24" s="1"/>
  <c r="R121" i="17"/>
  <c r="AC121"/>
  <c r="CD121"/>
  <c r="CH121" s="1"/>
  <c r="CO121"/>
  <c r="FH121"/>
  <c r="FL121" s="1"/>
  <c r="FI121"/>
  <c r="FV121"/>
  <c r="AM85"/>
  <c r="AQ85" s="1"/>
  <c r="AX85"/>
  <c r="AC85"/>
  <c r="R85"/>
  <c r="EO85"/>
  <c r="EN85"/>
  <c r="AT77"/>
  <c r="AU77" s="1"/>
  <c r="BA77" s="1"/>
  <c r="R74" i="24"/>
  <c r="Y77" i="17"/>
  <c r="Z77" s="1"/>
  <c r="DJ77"/>
  <c r="CY77"/>
  <c r="DC77" s="1"/>
  <c r="EO77"/>
  <c r="EN77"/>
  <c r="Y69"/>
  <c r="Z69" s="1"/>
  <c r="AF69" s="1"/>
  <c r="AT69"/>
  <c r="AU69" s="1"/>
  <c r="BA69" s="1"/>
  <c r="R66" i="24"/>
  <c r="CY69" i="17"/>
  <c r="DJ69"/>
  <c r="DJ33"/>
  <c r="EX33"/>
  <c r="FB33" s="1"/>
  <c r="EY33"/>
  <c r="DF25"/>
  <c r="DG25" s="1"/>
  <c r="DM25" s="1"/>
  <c r="BT206"/>
  <c r="DT206"/>
  <c r="DX206" s="1"/>
  <c r="EE206"/>
  <c r="CY206"/>
  <c r="DC206" s="1"/>
  <c r="DJ206"/>
  <c r="EY206"/>
  <c r="EX206"/>
  <c r="FB206" s="1"/>
  <c r="Y186"/>
  <c r="Z186" s="1"/>
  <c r="AF186" s="1"/>
  <c r="BP186"/>
  <c r="BQ186" s="1"/>
  <c r="BW186" s="1"/>
  <c r="CY186"/>
  <c r="DC186" s="1"/>
  <c r="DJ186"/>
  <c r="CY130"/>
  <c r="DJ130"/>
  <c r="FV130"/>
  <c r="AM106"/>
  <c r="AQ106" s="1"/>
  <c r="AX106"/>
  <c r="R106"/>
  <c r="V106" s="1"/>
  <c r="AC106"/>
  <c r="CY106"/>
  <c r="DJ106"/>
  <c r="EA106"/>
  <c r="EB106" s="1"/>
  <c r="EH106" s="1"/>
  <c r="AT102"/>
  <c r="AU102" s="1"/>
  <c r="BA102" s="1"/>
  <c r="R99" i="24"/>
  <c r="CK102" i="17"/>
  <c r="CL102" s="1"/>
  <c r="CR102" s="1"/>
  <c r="EY102"/>
  <c r="EX102"/>
  <c r="FB102" s="1"/>
  <c r="EE102"/>
  <c r="DT102"/>
  <c r="DX102" s="1"/>
  <c r="FV102"/>
  <c r="Y78"/>
  <c r="Z78" s="1"/>
  <c r="AF78" s="1"/>
  <c r="AX78"/>
  <c r="AM78"/>
  <c r="AC78"/>
  <c r="R78"/>
  <c r="V78" s="1"/>
  <c r="DF78"/>
  <c r="DG78" s="1"/>
  <c r="DM78" s="1"/>
  <c r="Y75" i="24" s="1"/>
  <c r="EA78" i="17"/>
  <c r="EB78" s="1"/>
  <c r="EH78" s="1"/>
  <c r="AT58"/>
  <c r="AU58" s="1"/>
  <c r="BA58" s="1"/>
  <c r="R55" i="24"/>
  <c r="Y58" i="17"/>
  <c r="Z58" s="1"/>
  <c r="AF58" s="1"/>
  <c r="Q55" i="24" s="1"/>
  <c r="EA58" i="17"/>
  <c r="EB58" s="1"/>
  <c r="EH58" s="1"/>
  <c r="FV58"/>
  <c r="AX54"/>
  <c r="AM54"/>
  <c r="AQ54" s="1"/>
  <c r="AC54"/>
  <c r="R54"/>
  <c r="DF54"/>
  <c r="DG54" s="1"/>
  <c r="DM54" s="1"/>
  <c r="EA54"/>
  <c r="EB54" s="1"/>
  <c r="EH54" s="1"/>
  <c r="AA51" i="24" s="1"/>
  <c r="EX54" i="17"/>
  <c r="FB54" s="1"/>
  <c r="EY54"/>
  <c r="FV54"/>
  <c r="BT38"/>
  <c r="CK38"/>
  <c r="CL38" s="1"/>
  <c r="CR38" s="1"/>
  <c r="EX38"/>
  <c r="FB38" s="1"/>
  <c r="EY38"/>
  <c r="AX26"/>
  <c r="AM26"/>
  <c r="AC26"/>
  <c r="R26"/>
  <c r="V26" s="1"/>
  <c r="DF26"/>
  <c r="DG26" s="1"/>
  <c r="DM26" s="1"/>
  <c r="EA26"/>
  <c r="EB26" s="1"/>
  <c r="EH26" s="1"/>
  <c r="EN26"/>
  <c r="EO26"/>
  <c r="AT10"/>
  <c r="Y10"/>
  <c r="BT10"/>
  <c r="BI10"/>
  <c r="BM10" s="1"/>
  <c r="AC159"/>
  <c r="R159"/>
  <c r="V159" s="1"/>
  <c r="BT159"/>
  <c r="BI159"/>
  <c r="CK159"/>
  <c r="CL159" s="1"/>
  <c r="CD159"/>
  <c r="CH159" s="1"/>
  <c r="EX159"/>
  <c r="FB159" s="1"/>
  <c r="EY159"/>
  <c r="R151"/>
  <c r="V151" s="1"/>
  <c r="AC151"/>
  <c r="AM151"/>
  <c r="DJ151"/>
  <c r="CY151"/>
  <c r="DC151" s="1"/>
  <c r="FV151"/>
  <c r="AC139"/>
  <c r="R139"/>
  <c r="V139" s="1"/>
  <c r="DF139"/>
  <c r="DG139" s="1"/>
  <c r="DM139" s="1"/>
  <c r="Y136" i="24" s="1"/>
  <c r="EN139" i="17"/>
  <c r="EO139"/>
  <c r="Y135"/>
  <c r="Z135" s="1"/>
  <c r="CK135"/>
  <c r="CL135" s="1"/>
  <c r="CR135" s="1"/>
  <c r="W132" i="24" s="1"/>
  <c r="DJ135" i="17"/>
  <c r="CY135"/>
  <c r="DT135"/>
  <c r="EE135"/>
  <c r="EX135"/>
  <c r="FB135" s="1"/>
  <c r="EY135"/>
  <c r="FV135"/>
  <c r="AM131"/>
  <c r="Y131"/>
  <c r="Z131" s="1"/>
  <c r="AF131" s="1"/>
  <c r="CO131"/>
  <c r="CD131"/>
  <c r="DT131"/>
  <c r="EE131"/>
  <c r="EN131"/>
  <c r="EO131"/>
  <c r="CK119"/>
  <c r="CL119" s="1"/>
  <c r="CR119" s="1"/>
  <c r="W116" i="24" s="1"/>
  <c r="DJ119" i="17"/>
  <c r="CY119"/>
  <c r="FV119"/>
  <c r="AM115"/>
  <c r="Y115"/>
  <c r="Z115" s="1"/>
  <c r="AF115" s="1"/>
  <c r="BT115"/>
  <c r="DJ115"/>
  <c r="CY115"/>
  <c r="DC115" s="1"/>
  <c r="EN115"/>
  <c r="EO115"/>
  <c r="AX87"/>
  <c r="AM87"/>
  <c r="AQ87" s="1"/>
  <c r="DF87"/>
  <c r="DG87" s="1"/>
  <c r="CK87"/>
  <c r="CL87" s="1"/>
  <c r="CR87" s="1"/>
  <c r="FV87"/>
  <c r="CK83"/>
  <c r="CL83" s="1"/>
  <c r="CD83"/>
  <c r="FI83"/>
  <c r="FH83"/>
  <c r="FL83" s="1"/>
  <c r="AX71"/>
  <c r="AM71"/>
  <c r="AQ71" s="1"/>
  <c r="CK71"/>
  <c r="CL71" s="1"/>
  <c r="CR71" s="1"/>
  <c r="EE71"/>
  <c r="DT71"/>
  <c r="DX71" s="1"/>
  <c r="FV71"/>
  <c r="DJ15"/>
  <c r="CY15"/>
  <c r="DF15"/>
  <c r="EE15"/>
  <c r="DT15"/>
  <c r="EN15"/>
  <c r="EO15"/>
  <c r="AM196"/>
  <c r="AX196"/>
  <c r="AC196"/>
  <c r="R196"/>
  <c r="V196" s="1"/>
  <c r="DF196"/>
  <c r="DG196" s="1"/>
  <c r="DM196" s="1"/>
  <c r="EE196"/>
  <c r="DT196"/>
  <c r="DX196" s="1"/>
  <c r="CO196"/>
  <c r="CD196"/>
  <c r="AC192"/>
  <c r="CD192"/>
  <c r="CO192"/>
  <c r="EN192"/>
  <c r="EO192"/>
  <c r="AM180"/>
  <c r="AQ180" s="1"/>
  <c r="AX180"/>
  <c r="R180"/>
  <c r="AC180"/>
  <c r="DT180"/>
  <c r="EE180"/>
  <c r="CK180"/>
  <c r="CL180" s="1"/>
  <c r="CR180" s="1"/>
  <c r="FH180"/>
  <c r="FL180" s="1"/>
  <c r="FI180"/>
  <c r="Y152"/>
  <c r="Z152" s="1"/>
  <c r="AF152" s="1"/>
  <c r="Q149" i="24" s="1"/>
  <c r="R149"/>
  <c r="AT152" i="17"/>
  <c r="AU152" s="1"/>
  <c r="BA152" s="1"/>
  <c r="AX144"/>
  <c r="AM144"/>
  <c r="AQ144" s="1"/>
  <c r="R141" i="24"/>
  <c r="AT144" i="17"/>
  <c r="AU144" s="1"/>
  <c r="BA144" s="1"/>
  <c r="CY144"/>
  <c r="DJ144"/>
  <c r="FH144"/>
  <c r="FL144" s="1"/>
  <c r="FI144"/>
  <c r="Y132"/>
  <c r="Z132" s="1"/>
  <c r="AF132" s="1"/>
  <c r="CK132"/>
  <c r="CL132" s="1"/>
  <c r="CR132" s="1"/>
  <c r="W129" i="24" s="1"/>
  <c r="EX124" i="17"/>
  <c r="FB124" s="1"/>
  <c r="EY124"/>
  <c r="CY120"/>
  <c r="DJ120"/>
  <c r="CO120"/>
  <c r="CD120"/>
  <c r="CH120" s="1"/>
  <c r="EA120"/>
  <c r="EB120" s="1"/>
  <c r="AX116"/>
  <c r="AM116"/>
  <c r="AC116"/>
  <c r="EA116"/>
  <c r="EB116" s="1"/>
  <c r="EH116" s="1"/>
  <c r="AC112"/>
  <c r="CY112"/>
  <c r="DJ112"/>
  <c r="EY112"/>
  <c r="EX112"/>
  <c r="FB112" s="1"/>
  <c r="EE112"/>
  <c r="AT104"/>
  <c r="AU104" s="1"/>
  <c r="BA104" s="1"/>
  <c r="R101" i="24"/>
  <c r="BT104" i="17"/>
  <c r="BI104"/>
  <c r="DF104"/>
  <c r="DG104" s="1"/>
  <c r="DM104" s="1"/>
  <c r="Y100"/>
  <c r="Z100" s="1"/>
  <c r="AF100" s="1"/>
  <c r="CK100"/>
  <c r="CL100" s="1"/>
  <c r="CR100" s="1"/>
  <c r="W97" i="24" s="1"/>
  <c r="CY100" i="17"/>
  <c r="DJ100"/>
  <c r="BP100"/>
  <c r="BQ100" s="1"/>
  <c r="EA100"/>
  <c r="EB100" s="1"/>
  <c r="EH100" s="1"/>
  <c r="Z97" i="24"/>
  <c r="AC96" i="17"/>
  <c r="R96"/>
  <c r="V96" s="1"/>
  <c r="DF96"/>
  <c r="DG96" s="1"/>
  <c r="DM96" s="1"/>
  <c r="Y93" i="24" s="1"/>
  <c r="CO96" i="17"/>
  <c r="CD96"/>
  <c r="EY96"/>
  <c r="EX96"/>
  <c r="FB96" s="1"/>
  <c r="DT96"/>
  <c r="EE96"/>
  <c r="DF88"/>
  <c r="DG88" s="1"/>
  <c r="AT84"/>
  <c r="AU84" s="1"/>
  <c r="BA84" s="1"/>
  <c r="R81" i="24"/>
  <c r="Y84" i="17"/>
  <c r="Z84" s="1"/>
  <c r="AF84" s="1"/>
  <c r="CK84"/>
  <c r="CL84" s="1"/>
  <c r="CR84" s="1"/>
  <c r="DT84"/>
  <c r="DX84" s="1"/>
  <c r="EE84"/>
  <c r="EY84"/>
  <c r="EX84"/>
  <c r="FB84" s="1"/>
  <c r="Y68"/>
  <c r="Z68" s="1"/>
  <c r="AF68" s="1"/>
  <c r="Q65" i="24" s="1"/>
  <c r="AT68" i="17"/>
  <c r="AU68" s="1"/>
  <c r="BA68" s="1"/>
  <c r="R65" i="24"/>
  <c r="DJ68" i="17"/>
  <c r="CY68"/>
  <c r="FV56"/>
  <c r="EO56"/>
  <c r="EN56"/>
  <c r="CO48"/>
  <c r="CD48"/>
  <c r="CH48" s="1"/>
  <c r="DF48"/>
  <c r="DG48" s="1"/>
  <c r="DM48" s="1"/>
  <c r="DJ40"/>
  <c r="CY40"/>
  <c r="CK40"/>
  <c r="CL40" s="1"/>
  <c r="CR40" s="1"/>
  <c r="CO28"/>
  <c r="CD28"/>
  <c r="CH28" s="1"/>
  <c r="DF28"/>
  <c r="DG28" s="1"/>
  <c r="DM28" s="1"/>
  <c r="EN28"/>
  <c r="EO28"/>
  <c r="CK12"/>
  <c r="FH12"/>
  <c r="FI12"/>
  <c r="FO35"/>
  <c r="FP35" s="1"/>
  <c r="CO23"/>
  <c r="CG23"/>
  <c r="BL19"/>
  <c r="FO19"/>
  <c r="FP19" s="1"/>
  <c r="CG11"/>
  <c r="CY11"/>
  <c r="DC11" s="1"/>
  <c r="CO11"/>
  <c r="DT11"/>
  <c r="DX11" s="1"/>
  <c r="DB184"/>
  <c r="BP184"/>
  <c r="BQ184" s="1"/>
  <c r="BW184" s="1"/>
  <c r="U181" i="24" s="1"/>
  <c r="EY184" i="17"/>
  <c r="AC172"/>
  <c r="BL172"/>
  <c r="DF172"/>
  <c r="DG172" s="1"/>
  <c r="DM172" s="1"/>
  <c r="AP168"/>
  <c r="BL168"/>
  <c r="FO148"/>
  <c r="FP148" s="1"/>
  <c r="FO136"/>
  <c r="FP136" s="1"/>
  <c r="BL128"/>
  <c r="FS128"/>
  <c r="FT128" s="1"/>
  <c r="DB64"/>
  <c r="FO64"/>
  <c r="FP64" s="1"/>
  <c r="BP16"/>
  <c r="CG16"/>
  <c r="FO16"/>
  <c r="FP16" s="1"/>
  <c r="U201"/>
  <c r="AP185"/>
  <c r="EN153"/>
  <c r="Y145"/>
  <c r="Z145" s="1"/>
  <c r="AF145" s="1"/>
  <c r="DB145"/>
  <c r="EY145"/>
  <c r="EO141"/>
  <c r="EA137"/>
  <c r="EB137" s="1"/>
  <c r="EH137" s="1"/>
  <c r="FO137"/>
  <c r="FP137" s="1"/>
  <c r="U125"/>
  <c r="V125" s="1"/>
  <c r="EX125"/>
  <c r="FB125" s="1"/>
  <c r="FS125"/>
  <c r="FT125" s="1"/>
  <c r="EY121"/>
  <c r="FO121"/>
  <c r="FP121" s="1"/>
  <c r="U85"/>
  <c r="FS85"/>
  <c r="FT85" s="1"/>
  <c r="EY77"/>
  <c r="FO77"/>
  <c r="FP77" s="1"/>
  <c r="DT69"/>
  <c r="FS69"/>
  <c r="FT69" s="1"/>
  <c r="R33"/>
  <c r="U33"/>
  <c r="AM33"/>
  <c r="AQ33" s="1"/>
  <c r="FO33"/>
  <c r="FP33" s="1"/>
  <c r="CY25"/>
  <c r="DC25" s="1"/>
  <c r="BL25"/>
  <c r="DT25"/>
  <c r="AM130"/>
  <c r="AQ130" s="1"/>
  <c r="FO130"/>
  <c r="FP130" s="1"/>
  <c r="CG106"/>
  <c r="FS106"/>
  <c r="FT106" s="1"/>
  <c r="DB102"/>
  <c r="FI102"/>
  <c r="FO102"/>
  <c r="FP102" s="1"/>
  <c r="FS78"/>
  <c r="FT78" s="1"/>
  <c r="BI58"/>
  <c r="EO58"/>
  <c r="FO58"/>
  <c r="FP58" s="1"/>
  <c r="CD54"/>
  <c r="EO54"/>
  <c r="EN54"/>
  <c r="AP38"/>
  <c r="AQ38" s="1"/>
  <c r="U38"/>
  <c r="V38" s="1"/>
  <c r="CG38"/>
  <c r="FS38"/>
  <c r="FT38" s="1"/>
  <c r="FO38"/>
  <c r="FP38" s="1"/>
  <c r="DB26"/>
  <c r="FO10"/>
  <c r="FP10" s="1"/>
  <c r="DB159"/>
  <c r="AX151"/>
  <c r="BI151"/>
  <c r="FI151"/>
  <c r="BL139"/>
  <c r="AP135"/>
  <c r="AX135"/>
  <c r="DB135"/>
  <c r="CG135"/>
  <c r="DW135"/>
  <c r="FO135"/>
  <c r="FP135" s="1"/>
  <c r="AP131"/>
  <c r="BL131"/>
  <c r="EY131"/>
  <c r="FI131"/>
  <c r="FS131"/>
  <c r="FT131" s="1"/>
  <c r="DB119"/>
  <c r="DW119"/>
  <c r="FO119"/>
  <c r="FP119" s="1"/>
  <c r="AP115"/>
  <c r="FS115"/>
  <c r="FT115" s="1"/>
  <c r="CD87"/>
  <c r="CH87" s="1"/>
  <c r="DB87"/>
  <c r="EX87"/>
  <c r="FB87" s="1"/>
  <c r="FO87"/>
  <c r="FP87" s="1"/>
  <c r="CO83"/>
  <c r="FS83"/>
  <c r="FT83" s="1"/>
  <c r="EY71"/>
  <c r="FO71"/>
  <c r="FP71" s="1"/>
  <c r="U15"/>
  <c r="BL15"/>
  <c r="Y196"/>
  <c r="Z196" s="1"/>
  <c r="AF196" s="1"/>
  <c r="CG196"/>
  <c r="EX196"/>
  <c r="FB196" s="1"/>
  <c r="U192"/>
  <c r="V192" s="1"/>
  <c r="AP192"/>
  <c r="BP192"/>
  <c r="BQ192" s="1"/>
  <c r="BW192" s="1"/>
  <c r="BL192"/>
  <c r="DW180"/>
  <c r="EY180"/>
  <c r="BP152"/>
  <c r="BQ152" s="1"/>
  <c r="BW152" s="1"/>
  <c r="U149" i="24" s="1"/>
  <c r="BL152" i="17"/>
  <c r="DF152"/>
  <c r="DG152" s="1"/>
  <c r="DB144"/>
  <c r="DW144"/>
  <c r="FS144"/>
  <c r="FT144" s="1"/>
  <c r="AP132"/>
  <c r="R132"/>
  <c r="V132" s="1"/>
  <c r="BL132"/>
  <c r="DF132"/>
  <c r="DG132" s="1"/>
  <c r="DM132" s="1"/>
  <c r="EO132"/>
  <c r="FS132"/>
  <c r="FT132" s="1"/>
  <c r="R124"/>
  <c r="U124"/>
  <c r="DF124"/>
  <c r="DG124" s="1"/>
  <c r="FH124"/>
  <c r="FL124" s="1"/>
  <c r="FO124"/>
  <c r="FP124" s="1"/>
  <c r="R120"/>
  <c r="BL120"/>
  <c r="DT120"/>
  <c r="FI120"/>
  <c r="FS120"/>
  <c r="FT120" s="1"/>
  <c r="BP116"/>
  <c r="BQ116" s="1"/>
  <c r="BW116" s="1"/>
  <c r="FO116"/>
  <c r="FP116" s="1"/>
  <c r="FS112"/>
  <c r="FT112" s="1"/>
  <c r="FI104"/>
  <c r="FO104"/>
  <c r="FP104" s="1"/>
  <c r="EO100"/>
  <c r="FH100"/>
  <c r="FL100" s="1"/>
  <c r="FS100"/>
  <c r="FT100" s="1"/>
  <c r="FI96"/>
  <c r="FO96"/>
  <c r="FP96" s="1"/>
  <c r="FH88"/>
  <c r="FL88" s="1"/>
  <c r="FS88"/>
  <c r="FT88" s="1"/>
  <c r="FI84"/>
  <c r="EO84"/>
  <c r="FO84"/>
  <c r="FP84" s="1"/>
  <c r="BL68"/>
  <c r="FS68"/>
  <c r="FT68" s="1"/>
  <c r="FH56"/>
  <c r="FL56" s="1"/>
  <c r="FO56"/>
  <c r="FP56" s="1"/>
  <c r="FO40"/>
  <c r="FP40" s="1"/>
  <c r="DJ184"/>
  <c r="CY184"/>
  <c r="EN184"/>
  <c r="EO184"/>
  <c r="FV184"/>
  <c r="BI172"/>
  <c r="BM172" s="1"/>
  <c r="BT172"/>
  <c r="EA172"/>
  <c r="EB172" s="1"/>
  <c r="EH172" s="1"/>
  <c r="CO172"/>
  <c r="CD172"/>
  <c r="CH172" s="1"/>
  <c r="FV168"/>
  <c r="Y148"/>
  <c r="Z148" s="1"/>
  <c r="AF148" s="1"/>
  <c r="BT148"/>
  <c r="BI148"/>
  <c r="EE148"/>
  <c r="DT148"/>
  <c r="DX148" s="1"/>
  <c r="EX136"/>
  <c r="FB136" s="1"/>
  <c r="EY136"/>
  <c r="FV136"/>
  <c r="BT128"/>
  <c r="BI128"/>
  <c r="AT64"/>
  <c r="AU64" s="1"/>
  <c r="BA64" s="1"/>
  <c r="R61" i="24"/>
  <c r="Y64" i="17"/>
  <c r="Z64" s="1"/>
  <c r="AF64" s="1"/>
  <c r="BP64"/>
  <c r="BQ64" s="1"/>
  <c r="BW64" s="1"/>
  <c r="CO64"/>
  <c r="CD64"/>
  <c r="CH64" s="1"/>
  <c r="EO64"/>
  <c r="EN64"/>
  <c r="Y32"/>
  <c r="Z32" s="1"/>
  <c r="AF32" s="1"/>
  <c r="AT32"/>
  <c r="AU32" s="1"/>
  <c r="BA32" s="1"/>
  <c r="BI32"/>
  <c r="BM32" s="1"/>
  <c r="BT32"/>
  <c r="EA32"/>
  <c r="EB32" s="1"/>
  <c r="EH32" s="1"/>
  <c r="EX32"/>
  <c r="FB32" s="1"/>
  <c r="EY32"/>
  <c r="EN32"/>
  <c r="EO32"/>
  <c r="CY16"/>
  <c r="DJ16"/>
  <c r="EA16"/>
  <c r="FH16"/>
  <c r="FI16"/>
  <c r="Y201"/>
  <c r="Z201" s="1"/>
  <c r="AF201" s="1"/>
  <c r="CO201"/>
  <c r="EO201"/>
  <c r="EN201"/>
  <c r="CO185"/>
  <c r="CD185"/>
  <c r="CH185" s="1"/>
  <c r="BI185"/>
  <c r="BM185" s="1"/>
  <c r="BT185"/>
  <c r="DF185"/>
  <c r="DG185" s="1"/>
  <c r="DM185" s="1"/>
  <c r="FV185"/>
  <c r="AX153"/>
  <c r="AM153"/>
  <c r="AQ153" s="1"/>
  <c r="BP153"/>
  <c r="BQ153" s="1"/>
  <c r="BW153" s="1"/>
  <c r="CD153"/>
  <c r="CH153" s="1"/>
  <c r="CO153"/>
  <c r="EA153"/>
  <c r="EB153" s="1"/>
  <c r="EH153" s="1"/>
  <c r="AA150" i="24" s="1"/>
  <c r="R145" i="17"/>
  <c r="V145" s="1"/>
  <c r="AC145"/>
  <c r="BP145"/>
  <c r="BQ145" s="1"/>
  <c r="BW145" s="1"/>
  <c r="CO145"/>
  <c r="CD145"/>
  <c r="DT145"/>
  <c r="DX145" s="1"/>
  <c r="EE145"/>
  <c r="BI141"/>
  <c r="BM141" s="1"/>
  <c r="BT141"/>
  <c r="CO141"/>
  <c r="CD141"/>
  <c r="R134" i="24"/>
  <c r="AT137" i="17"/>
  <c r="AU137" s="1"/>
  <c r="BA137" s="1"/>
  <c r="BP137"/>
  <c r="BQ137" s="1"/>
  <c r="BW137" s="1"/>
  <c r="DJ137"/>
  <c r="CY137"/>
  <c r="BI125"/>
  <c r="BM125" s="1"/>
  <c r="BT125"/>
  <c r="CO125"/>
  <c r="CD125"/>
  <c r="FH125"/>
  <c r="FL125" s="1"/>
  <c r="FI125"/>
  <c r="R118" i="24"/>
  <c r="AT121" i="17"/>
  <c r="AU121" s="1"/>
  <c r="BA121" s="1"/>
  <c r="S118" i="24" s="1"/>
  <c r="BP121" i="17"/>
  <c r="BQ121" s="1"/>
  <c r="BW121" s="1"/>
  <c r="DJ121"/>
  <c r="CY121"/>
  <c r="BP85"/>
  <c r="BQ85" s="1"/>
  <c r="BW85" s="1"/>
  <c r="U82" i="24" s="1"/>
  <c r="DF85" i="17"/>
  <c r="DG85" s="1"/>
  <c r="DM85" s="1"/>
  <c r="CO85"/>
  <c r="CD85"/>
  <c r="EE85"/>
  <c r="CK77"/>
  <c r="CL77" s="1"/>
  <c r="CR77" s="1"/>
  <c r="EE77"/>
  <c r="DT77"/>
  <c r="FV77"/>
  <c r="FA77"/>
  <c r="EZ77"/>
  <c r="CK69"/>
  <c r="CL69" s="1"/>
  <c r="CR69" s="1"/>
  <c r="BI69"/>
  <c r="BM69" s="1"/>
  <c r="BT69"/>
  <c r="EA69"/>
  <c r="EB69" s="1"/>
  <c r="EH69" s="1"/>
  <c r="FI69"/>
  <c r="FH69"/>
  <c r="FL69" s="1"/>
  <c r="AC33"/>
  <c r="AX33"/>
  <c r="CO33"/>
  <c r="CD33"/>
  <c r="CH33" s="1"/>
  <c r="BP33"/>
  <c r="BQ33" s="1"/>
  <c r="BW33" s="1"/>
  <c r="EE33"/>
  <c r="FH33"/>
  <c r="FL33" s="1"/>
  <c r="FI33"/>
  <c r="Y25"/>
  <c r="Z25" s="1"/>
  <c r="AF25" s="1"/>
  <c r="AT25"/>
  <c r="AU25" s="1"/>
  <c r="BA25" s="1"/>
  <c r="CK25"/>
  <c r="CL25" s="1"/>
  <c r="CR25" s="1"/>
  <c r="BT25"/>
  <c r="EA25"/>
  <c r="EB25" s="1"/>
  <c r="EH25" s="1"/>
  <c r="EN25"/>
  <c r="EO25"/>
  <c r="R203" i="24"/>
  <c r="AT206" i="17"/>
  <c r="AU206" s="1"/>
  <c r="BA206" s="1"/>
  <c r="CO206"/>
  <c r="CD206"/>
  <c r="CH206" s="1"/>
  <c r="FV206"/>
  <c r="AX186"/>
  <c r="BI186"/>
  <c r="BM186" s="1"/>
  <c r="BT186"/>
  <c r="EE186"/>
  <c r="DT186"/>
  <c r="DX186" s="1"/>
  <c r="CK186"/>
  <c r="CL186" s="1"/>
  <c r="CR186" s="1"/>
  <c r="R127" i="24"/>
  <c r="AT130" i="17"/>
  <c r="AU130" s="1"/>
  <c r="BA130" s="1"/>
  <c r="R130"/>
  <c r="AC130"/>
  <c r="Y130"/>
  <c r="Z130" s="1"/>
  <c r="AF130" s="1"/>
  <c r="CK130"/>
  <c r="CL130" s="1"/>
  <c r="CR130" s="1"/>
  <c r="W127" i="24" s="1"/>
  <c r="EA130" i="17"/>
  <c r="EB130" s="1"/>
  <c r="EH130" s="1"/>
  <c r="FI130"/>
  <c r="FH130"/>
  <c r="FL130" s="1"/>
  <c r="AT106"/>
  <c r="AU106" s="1"/>
  <c r="BA106" s="1"/>
  <c r="S103" i="24" s="1"/>
  <c r="R103"/>
  <c r="Y102" i="17"/>
  <c r="Z102" s="1"/>
  <c r="AF102" s="1"/>
  <c r="BT102"/>
  <c r="BI102"/>
  <c r="BM102" s="1"/>
  <c r="CK78"/>
  <c r="CL78" s="1"/>
  <c r="CR78" s="1"/>
  <c r="CY78"/>
  <c r="DJ78"/>
  <c r="DT78"/>
  <c r="EE78"/>
  <c r="CO58"/>
  <c r="BT58"/>
  <c r="DF58"/>
  <c r="DG58" s="1"/>
  <c r="DM58" s="1"/>
  <c r="Y55" i="24" s="1"/>
  <c r="EE58" i="17"/>
  <c r="DT58"/>
  <c r="Y54"/>
  <c r="Z54" s="1"/>
  <c r="AT54"/>
  <c r="AU54" s="1"/>
  <c r="BA54" s="1"/>
  <c r="S51" i="24" s="1"/>
  <c r="R51"/>
  <c r="BP54" i="17"/>
  <c r="BQ54" s="1"/>
  <c r="BW54" s="1"/>
  <c r="DJ54"/>
  <c r="CY54"/>
  <c r="EE54"/>
  <c r="DT54"/>
  <c r="FH38"/>
  <c r="FL38" s="1"/>
  <c r="FI38"/>
  <c r="Y26"/>
  <c r="Z26" s="1"/>
  <c r="AF26" s="1"/>
  <c r="AT26"/>
  <c r="AU26" s="1"/>
  <c r="BA26" s="1"/>
  <c r="BI26"/>
  <c r="BM26" s="1"/>
  <c r="EE26"/>
  <c r="DT26"/>
  <c r="EX26"/>
  <c r="FB26" s="1"/>
  <c r="EY26"/>
  <c r="DF10"/>
  <c r="FH10"/>
  <c r="FI10"/>
  <c r="FJ10" s="1"/>
  <c r="FK10" s="1"/>
  <c r="EA159"/>
  <c r="EB159" s="1"/>
  <c r="EN159"/>
  <c r="EO159"/>
  <c r="AT151"/>
  <c r="AU151" s="1"/>
  <c r="BA151" s="1"/>
  <c r="R148" i="24"/>
  <c r="DF151" i="17"/>
  <c r="DG151" s="1"/>
  <c r="DM151" s="1"/>
  <c r="Y148" i="24" s="1"/>
  <c r="BT151" i="17"/>
  <c r="CD151"/>
  <c r="CH151" s="1"/>
  <c r="CO151"/>
  <c r="DT151"/>
  <c r="EE151"/>
  <c r="FK151"/>
  <c r="FJ151"/>
  <c r="BP139"/>
  <c r="BQ139" s="1"/>
  <c r="BW139" s="1"/>
  <c r="U136" i="24" s="1"/>
  <c r="EA139" i="17"/>
  <c r="EB139" s="1"/>
  <c r="EH139" s="1"/>
  <c r="FH139"/>
  <c r="FL139" s="1"/>
  <c r="FI139"/>
  <c r="AT135"/>
  <c r="AU135" s="1"/>
  <c r="BA135" s="1"/>
  <c r="S132" i="24" s="1"/>
  <c r="R132"/>
  <c r="AM135" i="17"/>
  <c r="BT135"/>
  <c r="EN135"/>
  <c r="EO135"/>
  <c r="AT131"/>
  <c r="AU131" s="1"/>
  <c r="BA131" s="1"/>
  <c r="R128" i="24"/>
  <c r="BP131" i="17"/>
  <c r="BQ131" s="1"/>
  <c r="BW131" s="1"/>
  <c r="U128" i="24" s="1"/>
  <c r="AC119" i="17"/>
  <c r="R119"/>
  <c r="V119" s="1"/>
  <c r="AM119"/>
  <c r="BT119"/>
  <c r="EA119"/>
  <c r="EB119" s="1"/>
  <c r="EH119" s="1"/>
  <c r="AT115"/>
  <c r="AU115" s="1"/>
  <c r="BA115" s="1"/>
  <c r="R112" i="24"/>
  <c r="DF115" i="17"/>
  <c r="DG115" s="1"/>
  <c r="DM115" s="1"/>
  <c r="Y112" i="24" s="1"/>
  <c r="EA115" i="17"/>
  <c r="EB115" s="1"/>
  <c r="EH115" s="1"/>
  <c r="R84" i="24"/>
  <c r="AT87" i="17"/>
  <c r="AU87" s="1"/>
  <c r="BA87" s="1"/>
  <c r="FI87"/>
  <c r="FH87"/>
  <c r="FL87" s="1"/>
  <c r="EA87"/>
  <c r="EB87" s="1"/>
  <c r="BI83"/>
  <c r="BT83"/>
  <c r="DF83"/>
  <c r="DG83" s="1"/>
  <c r="DM83" s="1"/>
  <c r="EA83"/>
  <c r="EB83" s="1"/>
  <c r="EO83"/>
  <c r="EN83"/>
  <c r="R68" i="24"/>
  <c r="AT71" i="17"/>
  <c r="AU71" s="1"/>
  <c r="BA71" s="1"/>
  <c r="AC71"/>
  <c r="R71"/>
  <c r="Y71"/>
  <c r="Z71" s="1"/>
  <c r="AF71" s="1"/>
  <c r="BT71"/>
  <c r="BI71"/>
  <c r="BM71" s="1"/>
  <c r="CD71"/>
  <c r="CH71" s="1"/>
  <c r="AC15"/>
  <c r="R15"/>
  <c r="V15" s="1"/>
  <c r="Z15" s="1"/>
  <c r="BT15"/>
  <c r="BI15"/>
  <c r="CD15"/>
  <c r="CH15" s="1"/>
  <c r="CL15" s="1"/>
  <c r="EX15"/>
  <c r="EY15"/>
  <c r="R193" i="24"/>
  <c r="AT196" i="17"/>
  <c r="AU196" s="1"/>
  <c r="BA196" s="1"/>
  <c r="CY196"/>
  <c r="DC196" s="1"/>
  <c r="DJ196"/>
  <c r="FH196"/>
  <c r="FL196" s="1"/>
  <c r="FI196"/>
  <c r="FV196"/>
  <c r="AM192"/>
  <c r="AQ192" s="1"/>
  <c r="AX192"/>
  <c r="BI192"/>
  <c r="BM192" s="1"/>
  <c r="BT192"/>
  <c r="DF192"/>
  <c r="DG192" s="1"/>
  <c r="DM192" s="1"/>
  <c r="FA192"/>
  <c r="EZ192"/>
  <c r="CO180"/>
  <c r="CD180"/>
  <c r="CH180" s="1"/>
  <c r="DJ180"/>
  <c r="CY180"/>
  <c r="DC180" s="1"/>
  <c r="EN180"/>
  <c r="EO180"/>
  <c r="N177" i="24"/>
  <c r="FV180" i="17"/>
  <c r="BT152"/>
  <c r="BI152"/>
  <c r="BM152" s="1"/>
  <c r="CK152"/>
  <c r="CL152" s="1"/>
  <c r="CR152" s="1"/>
  <c r="W149" i="24" s="1"/>
  <c r="CY152" i="17"/>
  <c r="DJ152"/>
  <c r="EA152"/>
  <c r="EB152" s="1"/>
  <c r="EH152" s="1"/>
  <c r="FH152"/>
  <c r="FL152" s="1"/>
  <c r="FI152"/>
  <c r="R144"/>
  <c r="V144" s="1"/>
  <c r="AC144"/>
  <c r="CO144"/>
  <c r="CD144"/>
  <c r="CH144" s="1"/>
  <c r="EE144"/>
  <c r="DT144"/>
  <c r="EO144"/>
  <c r="EN144"/>
  <c r="FV144"/>
  <c r="BT132"/>
  <c r="BI132"/>
  <c r="BM132" s="1"/>
  <c r="CY132"/>
  <c r="DJ132"/>
  <c r="CO132"/>
  <c r="CD132"/>
  <c r="EA132"/>
  <c r="EB132" s="1"/>
  <c r="EH132" s="1"/>
  <c r="AC124"/>
  <c r="CO124"/>
  <c r="CD124"/>
  <c r="CH124" s="1"/>
  <c r="EE124"/>
  <c r="FV124"/>
  <c r="AC120"/>
  <c r="BT120"/>
  <c r="BI120"/>
  <c r="EX120"/>
  <c r="FB120" s="1"/>
  <c r="EY120"/>
  <c r="R113" i="24"/>
  <c r="AT116" i="17"/>
  <c r="AU116" s="1"/>
  <c r="BA116" s="1"/>
  <c r="CY116"/>
  <c r="DJ116"/>
  <c r="FV116"/>
  <c r="BI112"/>
  <c r="BM112" s="1"/>
  <c r="BT112"/>
  <c r="CK112"/>
  <c r="CL112" s="1"/>
  <c r="CR112" s="1"/>
  <c r="Y104"/>
  <c r="Z104" s="1"/>
  <c r="AF104" s="1"/>
  <c r="Q101" i="24" s="1"/>
  <c r="CO104" i="17"/>
  <c r="CD104"/>
  <c r="CH104" s="1"/>
  <c r="EE104"/>
  <c r="DT104"/>
  <c r="N101" i="24"/>
  <c r="FV104" i="17"/>
  <c r="AT96"/>
  <c r="AU96" s="1"/>
  <c r="BA96" s="1"/>
  <c r="R93" i="24"/>
  <c r="BP96" i="17"/>
  <c r="BQ96" s="1"/>
  <c r="FV96"/>
  <c r="AX88"/>
  <c r="AM88"/>
  <c r="AQ88" s="1"/>
  <c r="BP88"/>
  <c r="BQ88" s="1"/>
  <c r="BW88" s="1"/>
  <c r="CO88"/>
  <c r="CD88"/>
  <c r="EA88"/>
  <c r="EB88" s="1"/>
  <c r="EH88" s="1"/>
  <c r="AA85" i="24" s="1"/>
  <c r="EY88" i="17"/>
  <c r="EX88"/>
  <c r="FB88" s="1"/>
  <c r="DF84"/>
  <c r="DG84" s="1"/>
  <c r="DM84" s="1"/>
  <c r="BI84"/>
  <c r="BM84" s="1"/>
  <c r="BT84"/>
  <c r="BI68"/>
  <c r="BT68"/>
  <c r="EA68"/>
  <c r="EB68" s="1"/>
  <c r="EH68" s="1"/>
  <c r="AA65" i="24" s="1"/>
  <c r="Z65"/>
  <c r="EY68" i="17"/>
  <c r="EX68"/>
  <c r="FB68" s="1"/>
  <c r="AT56"/>
  <c r="AU56" s="1"/>
  <c r="R53" i="24"/>
  <c r="Y56" i="17"/>
  <c r="Z56" s="1"/>
  <c r="AF56" s="1"/>
  <c r="T53" i="24"/>
  <c r="BP56" i="17"/>
  <c r="BQ56" s="1"/>
  <c r="BW56" s="1"/>
  <c r="U53" i="24" s="1"/>
  <c r="DJ56" i="17"/>
  <c r="CY56"/>
  <c r="DT56"/>
  <c r="EE56"/>
  <c r="EX56"/>
  <c r="FB56" s="1"/>
  <c r="EY56"/>
  <c r="Y48"/>
  <c r="Z48" s="1"/>
  <c r="AF48" s="1"/>
  <c r="AT48"/>
  <c r="AU48" s="1"/>
  <c r="R45" i="24"/>
  <c r="BI48" i="17"/>
  <c r="BM48" s="1"/>
  <c r="BT48"/>
  <c r="EA48"/>
  <c r="EB48" s="1"/>
  <c r="Z45" i="24"/>
  <c r="EX48" i="17"/>
  <c r="FB48" s="1"/>
  <c r="EY48"/>
  <c r="EO48"/>
  <c r="EN48"/>
  <c r="AT40"/>
  <c r="AU40" s="1"/>
  <c r="BA40" s="1"/>
  <c r="Y40"/>
  <c r="Z40" s="1"/>
  <c r="AF40" s="1"/>
  <c r="BI40"/>
  <c r="BT40"/>
  <c r="Y193"/>
  <c r="Z193" s="1"/>
  <c r="AF193" s="1"/>
  <c r="AT193"/>
  <c r="AU193" s="1"/>
  <c r="BA193" s="1"/>
  <c r="R190" i="24"/>
  <c r="AC193" i="17"/>
  <c r="R193"/>
  <c r="V193" s="1"/>
  <c r="DJ193"/>
  <c r="BP193"/>
  <c r="BQ193" s="1"/>
  <c r="CO193"/>
  <c r="BP172"/>
  <c r="BQ172" s="1"/>
  <c r="BW172" s="1"/>
  <c r="DW172"/>
  <c r="EX172"/>
  <c r="FB172" s="1"/>
  <c r="CG168"/>
  <c r="DB168"/>
  <c r="EO168"/>
  <c r="U148"/>
  <c r="EN148"/>
  <c r="BP136"/>
  <c r="BQ136" s="1"/>
  <c r="BW136" s="1"/>
  <c r="FI136"/>
  <c r="DT136"/>
  <c r="DX136" s="1"/>
  <c r="FI64"/>
  <c r="DW32"/>
  <c r="DB16"/>
  <c r="DC201"/>
  <c r="U185"/>
  <c r="FH185"/>
  <c r="FL185" s="1"/>
  <c r="FI185"/>
  <c r="BL153"/>
  <c r="EY153"/>
  <c r="EX145"/>
  <c r="FB145" s="1"/>
  <c r="Y141"/>
  <c r="Z141" s="1"/>
  <c r="AF141" s="1"/>
  <c r="DB141"/>
  <c r="DW141"/>
  <c r="EN141"/>
  <c r="DW137"/>
  <c r="DX137" s="1"/>
  <c r="EY137"/>
  <c r="EO137"/>
  <c r="DB125"/>
  <c r="DX125"/>
  <c r="AP121"/>
  <c r="DW121"/>
  <c r="EX121"/>
  <c r="FB121" s="1"/>
  <c r="CG85"/>
  <c r="EY85"/>
  <c r="R77"/>
  <c r="AM77"/>
  <c r="DB69"/>
  <c r="DW69"/>
  <c r="BI25"/>
  <c r="DW25"/>
  <c r="AP206"/>
  <c r="FH206"/>
  <c r="FL206" s="1"/>
  <c r="FI206"/>
  <c r="CH186"/>
  <c r="EX186"/>
  <c r="FB186" s="1"/>
  <c r="AX130"/>
  <c r="DC130"/>
  <c r="EY130"/>
  <c r="FH106"/>
  <c r="FL106" s="1"/>
  <c r="DW106"/>
  <c r="EO106"/>
  <c r="DF102"/>
  <c r="DG102" s="1"/>
  <c r="DM102" s="1"/>
  <c r="DW78"/>
  <c r="EO78"/>
  <c r="FH78"/>
  <c r="FL78" s="1"/>
  <c r="V58"/>
  <c r="BL58"/>
  <c r="DW54"/>
  <c r="FS54"/>
  <c r="FT54" s="1"/>
  <c r="BI38"/>
  <c r="BM38" s="1"/>
  <c r="DC38"/>
  <c r="DW38"/>
  <c r="DX38" s="1"/>
  <c r="CD26"/>
  <c r="CH26" s="1"/>
  <c r="DW26"/>
  <c r="V10"/>
  <c r="DB10"/>
  <c r="DC10" s="1"/>
  <c r="BL159"/>
  <c r="BL151"/>
  <c r="BI135"/>
  <c r="FI135"/>
  <c r="DW131"/>
  <c r="AP119"/>
  <c r="BI119"/>
  <c r="BM119" s="1"/>
  <c r="BI115"/>
  <c r="BL115"/>
  <c r="DW115"/>
  <c r="BP87"/>
  <c r="BQ87" s="1"/>
  <c r="BW87" s="1"/>
  <c r="U84" i="24" s="1"/>
  <c r="U83" i="17"/>
  <c r="DW83"/>
  <c r="EX83"/>
  <c r="FB83" s="1"/>
  <c r="CO15"/>
  <c r="CP15" s="1"/>
  <c r="CQ15" s="1"/>
  <c r="CG192"/>
  <c r="EY192"/>
  <c r="BP144"/>
  <c r="BQ144" s="1"/>
  <c r="DB132"/>
  <c r="DW132"/>
  <c r="DT132"/>
  <c r="AP124"/>
  <c r="BP124"/>
  <c r="BQ124" s="1"/>
  <c r="BW124" s="1"/>
  <c r="DB124"/>
  <c r="U120"/>
  <c r="DB120"/>
  <c r="EO120"/>
  <c r="FH120"/>
  <c r="FL120" s="1"/>
  <c r="EN120"/>
  <c r="BL116"/>
  <c r="DB116"/>
  <c r="EO116"/>
  <c r="FI116"/>
  <c r="EO112"/>
  <c r="DB104"/>
  <c r="DW104"/>
  <c r="AP100"/>
  <c r="AQ100" s="1"/>
  <c r="U100"/>
  <c r="CG100"/>
  <c r="EN100"/>
  <c r="DW96"/>
  <c r="BL88"/>
  <c r="DW88"/>
  <c r="EN88"/>
  <c r="AP84"/>
  <c r="U84"/>
  <c r="CG84"/>
  <c r="DB84"/>
  <c r="EN84"/>
  <c r="EO68"/>
  <c r="DB56"/>
  <c r="DW48"/>
  <c r="FS48"/>
  <c r="FT48" s="1"/>
  <c r="BL40"/>
  <c r="DB40"/>
  <c r="FS12"/>
  <c r="FT12" s="1"/>
  <c r="FH193"/>
  <c r="FL193" s="1"/>
  <c r="EA40"/>
  <c r="EB40" s="1"/>
  <c r="EH40" s="1"/>
  <c r="EX40"/>
  <c r="FB40" s="1"/>
  <c r="EY40"/>
  <c r="EN40"/>
  <c r="EO40"/>
  <c r="AC28"/>
  <c r="R28"/>
  <c r="V28" s="1"/>
  <c r="AX28"/>
  <c r="AM28"/>
  <c r="BP28"/>
  <c r="BQ28" s="1"/>
  <c r="BW28" s="1"/>
  <c r="CK28"/>
  <c r="CL28" s="1"/>
  <c r="CR28" s="1"/>
  <c r="EE28"/>
  <c r="DT28"/>
  <c r="AX12"/>
  <c r="AM12"/>
  <c r="AQ12" s="1"/>
  <c r="AC12"/>
  <c r="R12"/>
  <c r="CY12"/>
  <c r="DC12" s="1"/>
  <c r="DG12" s="1"/>
  <c r="DJ12"/>
  <c r="EX12"/>
  <c r="EY12"/>
  <c r="Z190" i="24"/>
  <c r="EA193" i="17"/>
  <c r="EB193" s="1"/>
  <c r="EH193" s="1"/>
  <c r="FV193"/>
  <c r="AX189"/>
  <c r="BI189"/>
  <c r="BM189" s="1"/>
  <c r="BT189"/>
  <c r="DT189"/>
  <c r="EE189"/>
  <c r="EX189"/>
  <c r="FB189" s="1"/>
  <c r="EY189"/>
  <c r="R181"/>
  <c r="V181" s="1"/>
  <c r="AC181"/>
  <c r="CO181"/>
  <c r="CD181"/>
  <c r="BT181"/>
  <c r="BI181"/>
  <c r="BM181" s="1"/>
  <c r="DT181"/>
  <c r="DX181" s="1"/>
  <c r="EE181"/>
  <c r="EA181"/>
  <c r="EB181" s="1"/>
  <c r="EH181" s="1"/>
  <c r="FV181"/>
  <c r="AX161"/>
  <c r="AM161"/>
  <c r="AQ161" s="1"/>
  <c r="BP161"/>
  <c r="BQ161" s="1"/>
  <c r="BW161" s="1"/>
  <c r="CO161"/>
  <c r="CD161"/>
  <c r="EN161"/>
  <c r="EO161"/>
  <c r="DF157"/>
  <c r="DG157" s="1"/>
  <c r="DM157" s="1"/>
  <c r="CO157"/>
  <c r="CD157"/>
  <c r="EY157"/>
  <c r="EX157"/>
  <c r="FB157" s="1"/>
  <c r="BI149"/>
  <c r="BM149" s="1"/>
  <c r="BT149"/>
  <c r="EN149"/>
  <c r="EO149"/>
  <c r="FH149"/>
  <c r="FL149" s="1"/>
  <c r="FI149"/>
  <c r="AM133"/>
  <c r="AQ133" s="1"/>
  <c r="AX133"/>
  <c r="BP133"/>
  <c r="BQ133" s="1"/>
  <c r="BW133" s="1"/>
  <c r="U130" i="24" s="1"/>
  <c r="CO133" i="17"/>
  <c r="CD133"/>
  <c r="EN133"/>
  <c r="EO133"/>
  <c r="BI129"/>
  <c r="BM129" s="1"/>
  <c r="BT129"/>
  <c r="CO129"/>
  <c r="CD129"/>
  <c r="DT129"/>
  <c r="EE129"/>
  <c r="AX105"/>
  <c r="AM105"/>
  <c r="CK105"/>
  <c r="CL105" s="1"/>
  <c r="CR105" s="1"/>
  <c r="EE105"/>
  <c r="DT105"/>
  <c r="AX101"/>
  <c r="AM101"/>
  <c r="BP101"/>
  <c r="BQ101" s="1"/>
  <c r="BW101" s="1"/>
  <c r="CD101"/>
  <c r="CH101" s="1"/>
  <c r="CO101"/>
  <c r="EA101"/>
  <c r="EB101" s="1"/>
  <c r="EH101" s="1"/>
  <c r="EE101"/>
  <c r="DT101"/>
  <c r="DX101" s="1"/>
  <c r="AT93"/>
  <c r="AU93" s="1"/>
  <c r="BA93" s="1"/>
  <c r="R90" i="24"/>
  <c r="BP93" i="17"/>
  <c r="BQ93" s="1"/>
  <c r="BW93" s="1"/>
  <c r="FI93"/>
  <c r="FH93"/>
  <c r="FL93" s="1"/>
  <c r="EA93"/>
  <c r="EB93" s="1"/>
  <c r="EH93" s="1"/>
  <c r="AM81"/>
  <c r="AX81"/>
  <c r="R81"/>
  <c r="AC81"/>
  <c r="DF81"/>
  <c r="DG81" s="1"/>
  <c r="DM81" s="1"/>
  <c r="CD81"/>
  <c r="CH81" s="1"/>
  <c r="CO81"/>
  <c r="EA81"/>
  <c r="EB81" s="1"/>
  <c r="EH81" s="1"/>
  <c r="FI81"/>
  <c r="FH81"/>
  <c r="FL81" s="1"/>
  <c r="AT65"/>
  <c r="AU65" s="1"/>
  <c r="R62" i="24"/>
  <c r="Y65" i="17"/>
  <c r="Z65" s="1"/>
  <c r="AF65" s="1"/>
  <c r="BP65"/>
  <c r="BQ65" s="1"/>
  <c r="BW65" s="1"/>
  <c r="AX57"/>
  <c r="AC57"/>
  <c r="BI57"/>
  <c r="BT57"/>
  <c r="CK57"/>
  <c r="CL57" s="1"/>
  <c r="EA57"/>
  <c r="EB57" s="1"/>
  <c r="EH57" s="1"/>
  <c r="DF45"/>
  <c r="DG45" s="1"/>
  <c r="DM45" s="1"/>
  <c r="CD45"/>
  <c r="CH45" s="1"/>
  <c r="CO45"/>
  <c r="AX41"/>
  <c r="AC41"/>
  <c r="CK41"/>
  <c r="CL41" s="1"/>
  <c r="CR41" s="1"/>
  <c r="DJ41"/>
  <c r="EA41"/>
  <c r="EB41" s="1"/>
  <c r="EH41" s="1"/>
  <c r="EN41"/>
  <c r="EO41"/>
  <c r="N38" i="24"/>
  <c r="FV41" i="17"/>
  <c r="BP9"/>
  <c r="AH15" i="27" s="1"/>
  <c r="BI9" i="17"/>
  <c r="AA15" i="27" s="1"/>
  <c r="BT9" i="17"/>
  <c r="FH9"/>
  <c r="FI9"/>
  <c r="AC198"/>
  <c r="R198"/>
  <c r="V198" s="1"/>
  <c r="CO198"/>
  <c r="CD198"/>
  <c r="CK194"/>
  <c r="CL194" s="1"/>
  <c r="CR194" s="1"/>
  <c r="V191" i="24"/>
  <c r="DT194" i="17"/>
  <c r="EE194"/>
  <c r="EA194"/>
  <c r="EB194" s="1"/>
  <c r="EH194" s="1"/>
  <c r="EN194"/>
  <c r="EO194"/>
  <c r="AC178"/>
  <c r="R178"/>
  <c r="AX178"/>
  <c r="CO178"/>
  <c r="FH178"/>
  <c r="FL178" s="1"/>
  <c r="FI178"/>
  <c r="FV178"/>
  <c r="Y170"/>
  <c r="Z170" s="1"/>
  <c r="AF170" s="1"/>
  <c r="AT170"/>
  <c r="AU170" s="1"/>
  <c r="BA170" s="1"/>
  <c r="R167" i="24"/>
  <c r="BP170" i="17"/>
  <c r="BQ170" s="1"/>
  <c r="BW170" s="1"/>
  <c r="CY170"/>
  <c r="DC170" s="1"/>
  <c r="DJ170"/>
  <c r="EO170"/>
  <c r="EN170"/>
  <c r="DF166"/>
  <c r="DG166" s="1"/>
  <c r="DM166" s="1"/>
  <c r="CK166"/>
  <c r="CL166" s="1"/>
  <c r="CR166" s="1"/>
  <c r="N163" i="24"/>
  <c r="FV166" i="17"/>
  <c r="CK158"/>
  <c r="CL158" s="1"/>
  <c r="CR158" s="1"/>
  <c r="AT150"/>
  <c r="AU150" s="1"/>
  <c r="BA150" s="1"/>
  <c r="R147" i="24"/>
  <c r="AC150" i="17"/>
  <c r="R150"/>
  <c r="V150" s="1"/>
  <c r="Y150"/>
  <c r="Z150" s="1"/>
  <c r="AF150" s="1"/>
  <c r="CY150"/>
  <c r="DC150" s="1"/>
  <c r="DJ150"/>
  <c r="FV150"/>
  <c r="AX146"/>
  <c r="CY146"/>
  <c r="DJ146"/>
  <c r="Y142"/>
  <c r="Z142" s="1"/>
  <c r="AF142" s="1"/>
  <c r="BP142"/>
  <c r="BQ142" s="1"/>
  <c r="CY142"/>
  <c r="DJ142"/>
  <c r="FV142"/>
  <c r="R134"/>
  <c r="V134" s="1"/>
  <c r="AC134"/>
  <c r="BP134"/>
  <c r="BQ134" s="1"/>
  <c r="BW134" s="1"/>
  <c r="U131" i="24" s="1"/>
  <c r="CY134" i="17"/>
  <c r="DC134" s="1"/>
  <c r="DJ134"/>
  <c r="Y122"/>
  <c r="Z122" s="1"/>
  <c r="AF122" s="1"/>
  <c r="CD122"/>
  <c r="CO122"/>
  <c r="BP122"/>
  <c r="BQ122" s="1"/>
  <c r="BW122" s="1"/>
  <c r="EX122"/>
  <c r="FB122" s="1"/>
  <c r="EY122"/>
  <c r="N119" i="24"/>
  <c r="FV122" i="17"/>
  <c r="R118"/>
  <c r="V118" s="1"/>
  <c r="AC118"/>
  <c r="BP118"/>
  <c r="BQ118" s="1"/>
  <c r="CY118"/>
  <c r="DJ118"/>
  <c r="EX118"/>
  <c r="FB118" s="1"/>
  <c r="EY118"/>
  <c r="DT118"/>
  <c r="EE118"/>
  <c r="DF114"/>
  <c r="DG114" s="1"/>
  <c r="DM114" s="1"/>
  <c r="Y111" i="24" s="1"/>
  <c r="EA114" i="17"/>
  <c r="EB114" s="1"/>
  <c r="FV114"/>
  <c r="AM86"/>
  <c r="AX86"/>
  <c r="AT86"/>
  <c r="AU86" s="1"/>
  <c r="BA86" s="1"/>
  <c r="R83" i="24"/>
  <c r="DJ86" i="17"/>
  <c r="CY86"/>
  <c r="BP86"/>
  <c r="BQ86" s="1"/>
  <c r="BW86" s="1"/>
  <c r="T83" i="24"/>
  <c r="EA86" i="17"/>
  <c r="EB86" s="1"/>
  <c r="EH86" s="1"/>
  <c r="Z83" i="24"/>
  <c r="R82" i="17"/>
  <c r="V82" s="1"/>
  <c r="AC82"/>
  <c r="AM82"/>
  <c r="AQ82" s="1"/>
  <c r="AX82"/>
  <c r="BP82"/>
  <c r="BQ82" s="1"/>
  <c r="BW82" s="1"/>
  <c r="EY82"/>
  <c r="EX82"/>
  <c r="FB82" s="1"/>
  <c r="AX74"/>
  <c r="AM74"/>
  <c r="AC74"/>
  <c r="R74"/>
  <c r="CY74"/>
  <c r="DC74" s="1"/>
  <c r="DJ74"/>
  <c r="DT74"/>
  <c r="DX74" s="1"/>
  <c r="EE74"/>
  <c r="AT62"/>
  <c r="AU62" s="1"/>
  <c r="BA62" s="1"/>
  <c r="R59" i="24"/>
  <c r="AC62" i="17"/>
  <c r="R62"/>
  <c r="AX62"/>
  <c r="AM62"/>
  <c r="Y50"/>
  <c r="Z50" s="1"/>
  <c r="AF50" s="1"/>
  <c r="AT50"/>
  <c r="AU50" s="1"/>
  <c r="BA50" s="1"/>
  <c r="R47" i="24"/>
  <c r="FV50" i="17"/>
  <c r="DF34"/>
  <c r="DG34" s="1"/>
  <c r="DM34" s="1"/>
  <c r="BT34"/>
  <c r="DJ34"/>
  <c r="CY34"/>
  <c r="AX22"/>
  <c r="AM22"/>
  <c r="AC22"/>
  <c r="R22"/>
  <c r="DJ22"/>
  <c r="CY22"/>
  <c r="BI22"/>
  <c r="BM22" s="1"/>
  <c r="DF22"/>
  <c r="DG22" s="1"/>
  <c r="DM22" s="1"/>
  <c r="EA22"/>
  <c r="EB22" s="1"/>
  <c r="EH22" s="1"/>
  <c r="EX14"/>
  <c r="EY14"/>
  <c r="Y207"/>
  <c r="Z207" s="1"/>
  <c r="AF207" s="1"/>
  <c r="CO207"/>
  <c r="CD207"/>
  <c r="EE207"/>
  <c r="EO207"/>
  <c r="EN207"/>
  <c r="BI203"/>
  <c r="BM203" s="1"/>
  <c r="CK203"/>
  <c r="CL203" s="1"/>
  <c r="CR203" s="1"/>
  <c r="W200" i="24" s="1"/>
  <c r="Y191" i="17"/>
  <c r="Z191" s="1"/>
  <c r="AF191" s="1"/>
  <c r="BT191"/>
  <c r="BI191"/>
  <c r="BP191"/>
  <c r="BQ191" s="1"/>
  <c r="BW191" s="1"/>
  <c r="U188" i="24" s="1"/>
  <c r="T188"/>
  <c r="DF191" i="17"/>
  <c r="DG191" s="1"/>
  <c r="DM191" s="1"/>
  <c r="DJ179"/>
  <c r="CY179"/>
  <c r="DC179" s="1"/>
  <c r="BT179"/>
  <c r="BI179"/>
  <c r="BP179"/>
  <c r="BQ179" s="1"/>
  <c r="FV179"/>
  <c r="R155"/>
  <c r="AC155"/>
  <c r="BT155"/>
  <c r="BI155"/>
  <c r="CD155"/>
  <c r="CH155" s="1"/>
  <c r="DF155"/>
  <c r="DG155" s="1"/>
  <c r="DM155" s="1"/>
  <c r="EN155"/>
  <c r="EO155"/>
  <c r="Y127"/>
  <c r="Z127" s="1"/>
  <c r="AF127" s="1"/>
  <c r="N124" i="24"/>
  <c r="FV127" i="17"/>
  <c r="AC111"/>
  <c r="R111"/>
  <c r="V111" s="1"/>
  <c r="CK111"/>
  <c r="CL111" s="1"/>
  <c r="CR111" s="1"/>
  <c r="V108" i="24"/>
  <c r="DF111" i="17"/>
  <c r="DG111" s="1"/>
  <c r="DM111" s="1"/>
  <c r="Y108" i="24" s="1"/>
  <c r="FH111" i="17"/>
  <c r="FL111" s="1"/>
  <c r="FI111"/>
  <c r="DT111"/>
  <c r="EE111"/>
  <c r="AX99"/>
  <c r="AM99"/>
  <c r="AQ99" s="1"/>
  <c r="CY99"/>
  <c r="DJ99"/>
  <c r="FI99"/>
  <c r="FH99"/>
  <c r="FL99" s="1"/>
  <c r="FV99"/>
  <c r="FI79"/>
  <c r="FH79"/>
  <c r="FL79" s="1"/>
  <c r="R64" i="24"/>
  <c r="AT67" i="17"/>
  <c r="AU67" s="1"/>
  <c r="BA67" s="1"/>
  <c r="AC67"/>
  <c r="R67"/>
  <c r="Y67"/>
  <c r="Z67" s="1"/>
  <c r="AF67" s="1"/>
  <c r="FV67"/>
  <c r="DJ47"/>
  <c r="CY47"/>
  <c r="DC47" s="1"/>
  <c r="EE47"/>
  <c r="DT47"/>
  <c r="DX47" s="1"/>
  <c r="EE43"/>
  <c r="DT43"/>
  <c r="AC31"/>
  <c r="R31"/>
  <c r="DF31"/>
  <c r="DG31" s="1"/>
  <c r="DM31" s="1"/>
  <c r="EN31"/>
  <c r="EO31"/>
  <c r="R201" i="24"/>
  <c r="AT204" i="17"/>
  <c r="AU204" s="1"/>
  <c r="BT204"/>
  <c r="BI204"/>
  <c r="BM204" s="1"/>
  <c r="EY204"/>
  <c r="EX204"/>
  <c r="FB204" s="1"/>
  <c r="Y188"/>
  <c r="Z188" s="1"/>
  <c r="AF188" s="1"/>
  <c r="CK188"/>
  <c r="CL188" s="1"/>
  <c r="CR188" s="1"/>
  <c r="DJ188"/>
  <c r="CY188"/>
  <c r="DC188" s="1"/>
  <c r="EE188"/>
  <c r="DT188"/>
  <c r="DX188" s="1"/>
  <c r="EA164"/>
  <c r="EB164" s="1"/>
  <c r="EH164" s="1"/>
  <c r="DJ164"/>
  <c r="CY164"/>
  <c r="Y156"/>
  <c r="Z156" s="1"/>
  <c r="AF156" s="1"/>
  <c r="CK156"/>
  <c r="CL156" s="1"/>
  <c r="CR156" s="1"/>
  <c r="CO156"/>
  <c r="CD156"/>
  <c r="CH156" s="1"/>
  <c r="AC92"/>
  <c r="R92"/>
  <c r="DF92"/>
  <c r="DG92" s="1"/>
  <c r="CK92"/>
  <c r="CL92" s="1"/>
  <c r="CR92" s="1"/>
  <c r="EY92"/>
  <c r="EX92"/>
  <c r="FB92" s="1"/>
  <c r="EE92"/>
  <c r="DT92"/>
  <c r="AX72"/>
  <c r="AM72"/>
  <c r="AQ72" s="1"/>
  <c r="R72"/>
  <c r="AC72"/>
  <c r="CK72"/>
  <c r="CL72" s="1"/>
  <c r="CR72" s="1"/>
  <c r="CO72"/>
  <c r="CD72"/>
  <c r="DT72"/>
  <c r="EE72"/>
  <c r="DJ24"/>
  <c r="CY24"/>
  <c r="DC24" s="1"/>
  <c r="N21" i="24"/>
  <c r="FV24" i="17"/>
  <c r="R205"/>
  <c r="AC205"/>
  <c r="Z202" i="24"/>
  <c r="EA205" i="17"/>
  <c r="EB205" s="1"/>
  <c r="EH205" s="1"/>
  <c r="EO205"/>
  <c r="EN205"/>
  <c r="AT197"/>
  <c r="AU197" s="1"/>
  <c r="R194" i="24"/>
  <c r="CO197" i="17"/>
  <c r="Z194" i="24"/>
  <c r="EA197" i="17"/>
  <c r="EB197" s="1"/>
  <c r="BP173"/>
  <c r="BQ173" s="1"/>
  <c r="BW173" s="1"/>
  <c r="DF173"/>
  <c r="DG173" s="1"/>
  <c r="DM173" s="1"/>
  <c r="Y97"/>
  <c r="Z97" s="1"/>
  <c r="CD97"/>
  <c r="CH97" s="1"/>
  <c r="CO97"/>
  <c r="FI97"/>
  <c r="FH97"/>
  <c r="FL97" s="1"/>
  <c r="N94" i="24"/>
  <c r="FV97" i="17"/>
  <c r="Y89"/>
  <c r="Z89" s="1"/>
  <c r="AF89" s="1"/>
  <c r="BI89"/>
  <c r="BM89" s="1"/>
  <c r="BT89"/>
  <c r="DF89"/>
  <c r="DG89" s="1"/>
  <c r="DM89" s="1"/>
  <c r="EA89"/>
  <c r="EB89" s="1"/>
  <c r="EH89" s="1"/>
  <c r="BI73"/>
  <c r="BM73" s="1"/>
  <c r="BT73"/>
  <c r="DF73"/>
  <c r="DG73" s="1"/>
  <c r="DM73" s="1"/>
  <c r="EO73"/>
  <c r="EN73"/>
  <c r="DF29"/>
  <c r="DG29" s="1"/>
  <c r="DM29" s="1"/>
  <c r="EN29"/>
  <c r="EO29"/>
  <c r="CD21"/>
  <c r="CH21" s="1"/>
  <c r="CO21"/>
  <c r="DJ21"/>
  <c r="FH21"/>
  <c r="FL21" s="1"/>
  <c r="FI21"/>
  <c r="EX21"/>
  <c r="FB21" s="1"/>
  <c r="EY21"/>
  <c r="N18" i="24"/>
  <c r="FV21" i="17"/>
  <c r="DJ17"/>
  <c r="EE17"/>
  <c r="FS40"/>
  <c r="FT40" s="1"/>
  <c r="AP28"/>
  <c r="DW28"/>
  <c r="DW12"/>
  <c r="CD193"/>
  <c r="FO193"/>
  <c r="FP193" s="1"/>
  <c r="EO189"/>
  <c r="FS189"/>
  <c r="FT189" s="1"/>
  <c r="AP181"/>
  <c r="CG181"/>
  <c r="FH181"/>
  <c r="FL181" s="1"/>
  <c r="FI181"/>
  <c r="FO181"/>
  <c r="FP181" s="1"/>
  <c r="CG161"/>
  <c r="BL161"/>
  <c r="EY161"/>
  <c r="FS161"/>
  <c r="FT161" s="1"/>
  <c r="Y157"/>
  <c r="Z157" s="1"/>
  <c r="AF157" s="1"/>
  <c r="BL157"/>
  <c r="FO157"/>
  <c r="FP157" s="1"/>
  <c r="AP149"/>
  <c r="DW149"/>
  <c r="FS149"/>
  <c r="FT149" s="1"/>
  <c r="DB133"/>
  <c r="CG129"/>
  <c r="AP105"/>
  <c r="U105"/>
  <c r="AP101"/>
  <c r="U101"/>
  <c r="EY101"/>
  <c r="AM93"/>
  <c r="AP93"/>
  <c r="BL93"/>
  <c r="DB93"/>
  <c r="DW93"/>
  <c r="U81"/>
  <c r="BL81"/>
  <c r="DB65"/>
  <c r="DT65"/>
  <c r="DX65" s="1"/>
  <c r="AP57"/>
  <c r="CG57"/>
  <c r="BL45"/>
  <c r="DT45"/>
  <c r="AP41"/>
  <c r="CY41"/>
  <c r="R9"/>
  <c r="AA13" i="27" s="1"/>
  <c r="AM9" i="17"/>
  <c r="CK9"/>
  <c r="AH16" i="27" s="1"/>
  <c r="DT9" i="17"/>
  <c r="AA18" i="27" s="1"/>
  <c r="EX198" i="17"/>
  <c r="FB198" s="1"/>
  <c r="EY198"/>
  <c r="U178"/>
  <c r="CG178"/>
  <c r="EY178"/>
  <c r="AM170"/>
  <c r="AM166"/>
  <c r="AQ166" s="1"/>
  <c r="BL166"/>
  <c r="FI166"/>
  <c r="EY166"/>
  <c r="CG158"/>
  <c r="BL158"/>
  <c r="DW158"/>
  <c r="EX158"/>
  <c r="FB158" s="1"/>
  <c r="FI150"/>
  <c r="U146"/>
  <c r="AP146"/>
  <c r="BL146"/>
  <c r="CD146"/>
  <c r="CH146" s="1"/>
  <c r="DW146"/>
  <c r="FO146"/>
  <c r="FP146" s="1"/>
  <c r="CD142"/>
  <c r="FI142"/>
  <c r="FS142"/>
  <c r="FT142" s="1"/>
  <c r="FH134"/>
  <c r="FL134" s="1"/>
  <c r="FS134"/>
  <c r="FT134" s="1"/>
  <c r="FO122"/>
  <c r="FP122" s="1"/>
  <c r="FS118"/>
  <c r="FT118" s="1"/>
  <c r="AM114"/>
  <c r="FH114"/>
  <c r="FL114" s="1"/>
  <c r="DW114"/>
  <c r="FO114"/>
  <c r="FP114" s="1"/>
  <c r="DW86"/>
  <c r="FH86"/>
  <c r="FL86" s="1"/>
  <c r="FS86"/>
  <c r="FT86" s="1"/>
  <c r="CD82"/>
  <c r="CH82" s="1"/>
  <c r="EN82"/>
  <c r="FO82"/>
  <c r="FP82" s="1"/>
  <c r="CD74"/>
  <c r="CH74" s="1"/>
  <c r="FS74"/>
  <c r="FT74" s="1"/>
  <c r="BL62"/>
  <c r="DB62"/>
  <c r="CG62"/>
  <c r="DW62"/>
  <c r="FO62"/>
  <c r="FP62" s="1"/>
  <c r="CO50"/>
  <c r="DB50"/>
  <c r="FS34"/>
  <c r="FT34" s="1"/>
  <c r="BT22"/>
  <c r="AC14"/>
  <c r="CG14"/>
  <c r="CD14"/>
  <c r="BP14"/>
  <c r="FO14"/>
  <c r="FP14" s="1"/>
  <c r="AP207"/>
  <c r="DT207"/>
  <c r="FS207"/>
  <c r="FT207" s="1"/>
  <c r="U203"/>
  <c r="DT203"/>
  <c r="DX203" s="1"/>
  <c r="EX203"/>
  <c r="FB203" s="1"/>
  <c r="DW191"/>
  <c r="EN191"/>
  <c r="BL155"/>
  <c r="AP127"/>
  <c r="FO127"/>
  <c r="FP127" s="1"/>
  <c r="DB111"/>
  <c r="EX111"/>
  <c r="FB111" s="1"/>
  <c r="FS111"/>
  <c r="FT111" s="1"/>
  <c r="CG99"/>
  <c r="DW99"/>
  <c r="EX99"/>
  <c r="FB99" s="1"/>
  <c r="FO99"/>
  <c r="FP99" s="1"/>
  <c r="AP79"/>
  <c r="CO79"/>
  <c r="FS79"/>
  <c r="FT79" s="1"/>
  <c r="BP67"/>
  <c r="BQ67" s="1"/>
  <c r="BW67" s="1"/>
  <c r="EY67"/>
  <c r="FO67"/>
  <c r="FP67" s="1"/>
  <c r="U47"/>
  <c r="DB43"/>
  <c r="CO43"/>
  <c r="EX43"/>
  <c r="FB43" s="1"/>
  <c r="FO43"/>
  <c r="FP43" s="1"/>
  <c r="U204"/>
  <c r="CK204"/>
  <c r="CL204" s="1"/>
  <c r="CR204" s="1"/>
  <c r="W201" i="24" s="1"/>
  <c r="CY204" i="17"/>
  <c r="EA204"/>
  <c r="EB204" s="1"/>
  <c r="EH204" s="1"/>
  <c r="BP188"/>
  <c r="BQ188" s="1"/>
  <c r="BW188" s="1"/>
  <c r="CG188"/>
  <c r="U164"/>
  <c r="DB164"/>
  <c r="CG164"/>
  <c r="EX164"/>
  <c r="FB164" s="1"/>
  <c r="AP156"/>
  <c r="R156"/>
  <c r="V156" s="1"/>
  <c r="EO156"/>
  <c r="FI92"/>
  <c r="FO92"/>
  <c r="FP92" s="1"/>
  <c r="U72"/>
  <c r="DW72"/>
  <c r="FS72"/>
  <c r="FT72" s="1"/>
  <c r="U24"/>
  <c r="CD205"/>
  <c r="CH205" s="1"/>
  <c r="AP173"/>
  <c r="EN173"/>
  <c r="DW97"/>
  <c r="EX97"/>
  <c r="FB97" s="1"/>
  <c r="FO97"/>
  <c r="FP97" s="1"/>
  <c r="R89"/>
  <c r="V89" s="1"/>
  <c r="FS89"/>
  <c r="FT89" s="1"/>
  <c r="AC73"/>
  <c r="U73"/>
  <c r="V73" s="1"/>
  <c r="AX73"/>
  <c r="FO73"/>
  <c r="FP73" s="1"/>
  <c r="CY29"/>
  <c r="CG29"/>
  <c r="BL29"/>
  <c r="DT29"/>
  <c r="FS29"/>
  <c r="FT29" s="1"/>
  <c r="R21"/>
  <c r="U21"/>
  <c r="AM21"/>
  <c r="AQ21" s="1"/>
  <c r="BL21"/>
  <c r="FO21"/>
  <c r="FP21" s="1"/>
  <c r="Y17"/>
  <c r="AT17"/>
  <c r="CY17"/>
  <c r="CD189"/>
  <c r="CO189"/>
  <c r="DF189"/>
  <c r="DG189" s="1"/>
  <c r="X186" i="24"/>
  <c r="AX181" i="17"/>
  <c r="DF181"/>
  <c r="DG181" s="1"/>
  <c r="DM181" s="1"/>
  <c r="Y178" i="24" s="1"/>
  <c r="DJ161" i="17"/>
  <c r="FV161"/>
  <c r="AX157"/>
  <c r="AM157"/>
  <c r="AQ157" s="1"/>
  <c r="R157"/>
  <c r="V157" s="1"/>
  <c r="AC157"/>
  <c r="BP157"/>
  <c r="BQ157" s="1"/>
  <c r="BW157" s="1"/>
  <c r="FH157"/>
  <c r="FL157" s="1"/>
  <c r="FI157"/>
  <c r="EA157"/>
  <c r="EB157" s="1"/>
  <c r="R149"/>
  <c r="V149" s="1"/>
  <c r="AC149"/>
  <c r="AM149"/>
  <c r="AX149"/>
  <c r="CK149"/>
  <c r="CL149" s="1"/>
  <c r="V146" i="24"/>
  <c r="DJ149" i="17"/>
  <c r="EY149"/>
  <c r="EX149"/>
  <c r="FB149" s="1"/>
  <c r="FV149"/>
  <c r="DJ133"/>
  <c r="CY133"/>
  <c r="DT133"/>
  <c r="DX133" s="1"/>
  <c r="EE133"/>
  <c r="R126" i="24"/>
  <c r="AT129" i="17"/>
  <c r="AU129" s="1"/>
  <c r="BA129" s="1"/>
  <c r="S126" i="24" s="1"/>
  <c r="DJ129" i="17"/>
  <c r="CY129"/>
  <c r="DC129" s="1"/>
  <c r="N126" i="24"/>
  <c r="FV129" i="17"/>
  <c r="AC105"/>
  <c r="R105"/>
  <c r="DF105"/>
  <c r="DG105" s="1"/>
  <c r="DM105" s="1"/>
  <c r="EN105"/>
  <c r="EO105"/>
  <c r="AC101"/>
  <c r="R101"/>
  <c r="FI101"/>
  <c r="FH101"/>
  <c r="FL101" s="1"/>
  <c r="N98" i="24"/>
  <c r="FV101" i="17"/>
  <c r="Y93"/>
  <c r="Z93" s="1"/>
  <c r="AF93" s="1"/>
  <c r="CK93"/>
  <c r="CL93" s="1"/>
  <c r="CR93" s="1"/>
  <c r="CY93"/>
  <c r="DJ93"/>
  <c r="EO93"/>
  <c r="EN93"/>
  <c r="EO81"/>
  <c r="EN81"/>
  <c r="CD65"/>
  <c r="CH65" s="1"/>
  <c r="CO65"/>
  <c r="DF57"/>
  <c r="DG57" s="1"/>
  <c r="FV57"/>
  <c r="Y45"/>
  <c r="Z45" s="1"/>
  <c r="AF45" s="1"/>
  <c r="AT45"/>
  <c r="AU45" s="1"/>
  <c r="BA45" s="1"/>
  <c r="BP45"/>
  <c r="BQ45" s="1"/>
  <c r="BW45" s="1"/>
  <c r="EE45"/>
  <c r="EN45"/>
  <c r="EO45"/>
  <c r="BI41"/>
  <c r="BT41"/>
  <c r="EX41"/>
  <c r="FB41" s="1"/>
  <c r="EY41"/>
  <c r="Y9"/>
  <c r="AH13" i="27" s="1"/>
  <c r="DF9" i="17"/>
  <c r="AH17" i="27" s="1"/>
  <c r="R195" i="24"/>
  <c r="AT198" i="17"/>
  <c r="AU198" s="1"/>
  <c r="FH198"/>
  <c r="FL198" s="1"/>
  <c r="FI198"/>
  <c r="FV198"/>
  <c r="R191" i="24"/>
  <c r="AT194" i="17"/>
  <c r="AU194" s="1"/>
  <c r="BA194" s="1"/>
  <c r="BI194"/>
  <c r="BT194"/>
  <c r="DF194"/>
  <c r="DG194" s="1"/>
  <c r="DM194" s="1"/>
  <c r="CO194"/>
  <c r="CD194"/>
  <c r="Z175" i="24"/>
  <c r="EA178" i="17"/>
  <c r="EB178" s="1"/>
  <c r="EH178" s="1"/>
  <c r="DF178"/>
  <c r="DG178" s="1"/>
  <c r="DM178" s="1"/>
  <c r="EO178"/>
  <c r="EN178"/>
  <c r="BI170"/>
  <c r="BT170"/>
  <c r="DF170"/>
  <c r="DG170" s="1"/>
  <c r="CO170"/>
  <c r="AT166"/>
  <c r="AU166" s="1"/>
  <c r="BA166" s="1"/>
  <c r="R163" i="24"/>
  <c r="CY166" i="17"/>
  <c r="DJ166"/>
  <c r="AX158"/>
  <c r="BI158"/>
  <c r="BT158"/>
  <c r="DF158"/>
  <c r="DG158" s="1"/>
  <c r="CK150"/>
  <c r="CL150" s="1"/>
  <c r="CR150" s="1"/>
  <c r="EX150"/>
  <c r="FB150" s="1"/>
  <c r="EY150"/>
  <c r="R146"/>
  <c r="AC146"/>
  <c r="BT146"/>
  <c r="BI146"/>
  <c r="CK146"/>
  <c r="CL146" s="1"/>
  <c r="FI146"/>
  <c r="FH146"/>
  <c r="FL146" s="1"/>
  <c r="AT142"/>
  <c r="AU142" s="1"/>
  <c r="R139" i="24"/>
  <c r="CK142" i="17"/>
  <c r="CL142" s="1"/>
  <c r="CR142" s="1"/>
  <c r="EN142"/>
  <c r="EO142"/>
  <c r="EA142"/>
  <c r="EB142" s="1"/>
  <c r="Y134"/>
  <c r="Z134" s="1"/>
  <c r="AF134" s="1"/>
  <c r="AT134"/>
  <c r="AU134" s="1"/>
  <c r="BA134" s="1"/>
  <c r="R131" i="24"/>
  <c r="BT134" i="17"/>
  <c r="BI134"/>
  <c r="CK134"/>
  <c r="CL134" s="1"/>
  <c r="CR134" s="1"/>
  <c r="EA134"/>
  <c r="EB134" s="1"/>
  <c r="EH134" s="1"/>
  <c r="AA131" i="24" s="1"/>
  <c r="EN134" i="17"/>
  <c r="EO134"/>
  <c r="R119" i="24"/>
  <c r="AT122" i="17"/>
  <c r="AU122" s="1"/>
  <c r="CY122"/>
  <c r="DJ122"/>
  <c r="DT122"/>
  <c r="DX122" s="1"/>
  <c r="EE122"/>
  <c r="EA122"/>
  <c r="EB122" s="1"/>
  <c r="EH122" s="1"/>
  <c r="Y118"/>
  <c r="Z118" s="1"/>
  <c r="AF118" s="1"/>
  <c r="R115" i="24"/>
  <c r="AT118" i="17"/>
  <c r="AU118" s="1"/>
  <c r="BT118"/>
  <c r="BI118"/>
  <c r="CK118"/>
  <c r="CL118" s="1"/>
  <c r="CR118" s="1"/>
  <c r="EA118"/>
  <c r="EB118" s="1"/>
  <c r="R111" i="24"/>
  <c r="AT114" i="17"/>
  <c r="AU114" s="1"/>
  <c r="BA114" s="1"/>
  <c r="R114"/>
  <c r="V114" s="1"/>
  <c r="AC114"/>
  <c r="Y114"/>
  <c r="Z114" s="1"/>
  <c r="BP114"/>
  <c r="BQ114" s="1"/>
  <c r="BW114" s="1"/>
  <c r="CD114"/>
  <c r="CH114" s="1"/>
  <c r="CO114"/>
  <c r="EN114"/>
  <c r="EO114"/>
  <c r="R86"/>
  <c r="AC86"/>
  <c r="CK86"/>
  <c r="CL86" s="1"/>
  <c r="AT82"/>
  <c r="AU82" s="1"/>
  <c r="BA82" s="1"/>
  <c r="R79" i="24"/>
  <c r="Y82" i="17"/>
  <c r="Z82" s="1"/>
  <c r="DJ82"/>
  <c r="CY82"/>
  <c r="CK82"/>
  <c r="CL82" s="1"/>
  <c r="CR82" s="1"/>
  <c r="N79" i="24"/>
  <c r="FV82" i="17"/>
  <c r="Y74"/>
  <c r="Z74" s="1"/>
  <c r="AF74" s="1"/>
  <c r="CK74"/>
  <c r="CL74" s="1"/>
  <c r="CR74" s="1"/>
  <c r="DF74"/>
  <c r="DG74" s="1"/>
  <c r="EA74"/>
  <c r="EB74" s="1"/>
  <c r="EH74" s="1"/>
  <c r="CO62"/>
  <c r="BT62"/>
  <c r="DF62"/>
  <c r="DG62" s="1"/>
  <c r="DM62" s="1"/>
  <c r="EA62"/>
  <c r="EB62" s="1"/>
  <c r="EH62" s="1"/>
  <c r="BP50"/>
  <c r="BQ50" s="1"/>
  <c r="BW50" s="1"/>
  <c r="EX50"/>
  <c r="FB50" s="1"/>
  <c r="EY50"/>
  <c r="EN50"/>
  <c r="EO50"/>
  <c r="AC34"/>
  <c r="R34"/>
  <c r="AX34"/>
  <c r="AM34"/>
  <c r="CK34"/>
  <c r="CL34" s="1"/>
  <c r="CR34" s="1"/>
  <c r="EE34"/>
  <c r="DT34"/>
  <c r="FH34"/>
  <c r="FL34" s="1"/>
  <c r="FI34"/>
  <c r="Y22"/>
  <c r="Z22" s="1"/>
  <c r="AF22" s="1"/>
  <c r="AT22"/>
  <c r="AU22" s="1"/>
  <c r="BA22" s="1"/>
  <c r="EE22"/>
  <c r="DT22"/>
  <c r="EN22"/>
  <c r="EO22"/>
  <c r="DJ14"/>
  <c r="CY14"/>
  <c r="CK14"/>
  <c r="FH14"/>
  <c r="FI14"/>
  <c r="AX207"/>
  <c r="DJ207"/>
  <c r="CY207"/>
  <c r="DC207" s="1"/>
  <c r="EZ207"/>
  <c r="FA207"/>
  <c r="FV207"/>
  <c r="AX203"/>
  <c r="AM203"/>
  <c r="AQ203" s="1"/>
  <c r="Y203"/>
  <c r="Z203" s="1"/>
  <c r="DF203"/>
  <c r="DG203" s="1"/>
  <c r="DM203" s="1"/>
  <c r="Y200" i="24" s="1"/>
  <c r="FI203" i="17"/>
  <c r="FH203"/>
  <c r="FL203" s="1"/>
  <c r="FV203"/>
  <c r="AM191"/>
  <c r="AQ191" s="1"/>
  <c r="AX191"/>
  <c r="AT191"/>
  <c r="AU191" s="1"/>
  <c r="R188" i="24"/>
  <c r="V188"/>
  <c r="CK191" i="17"/>
  <c r="CL191" s="1"/>
  <c r="CR191" s="1"/>
  <c r="W188" i="24" s="1"/>
  <c r="DJ191" i="17"/>
  <c r="CY191"/>
  <c r="EX191"/>
  <c r="FB191" s="1"/>
  <c r="EY191"/>
  <c r="CK179"/>
  <c r="CL179" s="1"/>
  <c r="CR179" s="1"/>
  <c r="DT179"/>
  <c r="DX179" s="1"/>
  <c r="EE179"/>
  <c r="DT155"/>
  <c r="DX155" s="1"/>
  <c r="EE155"/>
  <c r="AT127"/>
  <c r="AU127" s="1"/>
  <c r="BA127" s="1"/>
  <c r="R124" i="24"/>
  <c r="AM127" i="17"/>
  <c r="BT127"/>
  <c r="FK127"/>
  <c r="FJ127"/>
  <c r="EA127"/>
  <c r="EB127" s="1"/>
  <c r="BI111"/>
  <c r="BT111"/>
  <c r="CO111"/>
  <c r="CD111"/>
  <c r="EO111"/>
  <c r="EN111"/>
  <c r="CK99"/>
  <c r="CL99" s="1"/>
  <c r="CR99" s="1"/>
  <c r="EO99"/>
  <c r="EN99"/>
  <c r="AX79"/>
  <c r="AM79"/>
  <c r="DF79"/>
  <c r="DG79" s="1"/>
  <c r="DM79" s="1"/>
  <c r="Y76" i="24" s="1"/>
  <c r="BI79" i="17"/>
  <c r="BT79"/>
  <c r="EO79"/>
  <c r="EN79"/>
  <c r="EA67"/>
  <c r="EB67" s="1"/>
  <c r="EH67" s="1"/>
  <c r="AC47"/>
  <c r="R47"/>
  <c r="CK47"/>
  <c r="CL47" s="1"/>
  <c r="EN47"/>
  <c r="EO47"/>
  <c r="FH43"/>
  <c r="FL43" s="1"/>
  <c r="FI43"/>
  <c r="FV43"/>
  <c r="Y31"/>
  <c r="Z31" s="1"/>
  <c r="AF31" s="1"/>
  <c r="AX31"/>
  <c r="AM31"/>
  <c r="AT31"/>
  <c r="AU31" s="1"/>
  <c r="BA31" s="1"/>
  <c r="BP31"/>
  <c r="BQ31" s="1"/>
  <c r="BW31" s="1"/>
  <c r="DJ31"/>
  <c r="CY31"/>
  <c r="EA31"/>
  <c r="EB31" s="1"/>
  <c r="EH31" s="1"/>
  <c r="DW31"/>
  <c r="EX31"/>
  <c r="FB31" s="1"/>
  <c r="EY31"/>
  <c r="AM204"/>
  <c r="AQ204" s="1"/>
  <c r="AX204"/>
  <c r="CD204"/>
  <c r="CH204" s="1"/>
  <c r="CO204"/>
  <c r="DF204"/>
  <c r="DG204" s="1"/>
  <c r="DM204" s="1"/>
  <c r="EE204"/>
  <c r="DT204"/>
  <c r="FV204"/>
  <c r="AX188"/>
  <c r="AM188"/>
  <c r="AQ188" s="1"/>
  <c r="BI188"/>
  <c r="BM188" s="1"/>
  <c r="BT188"/>
  <c r="CO188"/>
  <c r="CD188"/>
  <c r="R164"/>
  <c r="AC164"/>
  <c r="N161" i="24"/>
  <c r="FV164" i="17"/>
  <c r="BI156"/>
  <c r="BM156" s="1"/>
  <c r="BT156"/>
  <c r="EA156"/>
  <c r="EB156" s="1"/>
  <c r="AT92"/>
  <c r="AU92" s="1"/>
  <c r="R89" i="24"/>
  <c r="BP92" i="17"/>
  <c r="BQ92" s="1"/>
  <c r="BW92" s="1"/>
  <c r="U89" i="24" s="1"/>
  <c r="FV92" i="17"/>
  <c r="BI72"/>
  <c r="BT72"/>
  <c r="DF72"/>
  <c r="DG72" s="1"/>
  <c r="EY72"/>
  <c r="EX72"/>
  <c r="FB72" s="1"/>
  <c r="AC24"/>
  <c r="R24"/>
  <c r="AX24"/>
  <c r="AM24"/>
  <c r="BP24"/>
  <c r="BQ24" s="1"/>
  <c r="BW24" s="1"/>
  <c r="CK24"/>
  <c r="CL24" s="1"/>
  <c r="CR24" s="1"/>
  <c r="EE24"/>
  <c r="DT24"/>
  <c r="FH24"/>
  <c r="FL24" s="1"/>
  <c r="FI24"/>
  <c r="AX205"/>
  <c r="AM205"/>
  <c r="AQ205" s="1"/>
  <c r="BP205"/>
  <c r="BQ205" s="1"/>
  <c r="BW205" s="1"/>
  <c r="CK205"/>
  <c r="CL205" s="1"/>
  <c r="CR205" s="1"/>
  <c r="DJ205"/>
  <c r="CY205"/>
  <c r="DC205" s="1"/>
  <c r="R197"/>
  <c r="AC197"/>
  <c r="X194" i="24"/>
  <c r="DF197" i="17"/>
  <c r="DG197" s="1"/>
  <c r="DM197" s="1"/>
  <c r="BT197"/>
  <c r="BI197"/>
  <c r="BM197" s="1"/>
  <c r="FV197"/>
  <c r="AM173"/>
  <c r="AX173"/>
  <c r="R173"/>
  <c r="V173" s="1"/>
  <c r="AC173"/>
  <c r="DT173"/>
  <c r="DX173" s="1"/>
  <c r="EE173"/>
  <c r="EA173"/>
  <c r="EB173" s="1"/>
  <c r="CO173"/>
  <c r="CD173"/>
  <c r="CH173" s="1"/>
  <c r="EY173"/>
  <c r="EX173"/>
  <c r="FB173" s="1"/>
  <c r="AM97"/>
  <c r="AQ97" s="1"/>
  <c r="AX97"/>
  <c r="BP97"/>
  <c r="BQ97" s="1"/>
  <c r="BI97"/>
  <c r="BT97"/>
  <c r="EO97"/>
  <c r="EN97"/>
  <c r="BP89"/>
  <c r="BQ89" s="1"/>
  <c r="CO89"/>
  <c r="CD89"/>
  <c r="CH89" s="1"/>
  <c r="CO73"/>
  <c r="CD73"/>
  <c r="CH73" s="1"/>
  <c r="BP73"/>
  <c r="BQ73" s="1"/>
  <c r="BW73" s="1"/>
  <c r="DT73"/>
  <c r="EE73"/>
  <c r="FV73"/>
  <c r="Y29"/>
  <c r="Z29" s="1"/>
  <c r="AF29" s="1"/>
  <c r="AT29"/>
  <c r="AU29" s="1"/>
  <c r="BA29" s="1"/>
  <c r="CK29"/>
  <c r="CL29" s="1"/>
  <c r="CR29" s="1"/>
  <c r="BT29"/>
  <c r="EA29"/>
  <c r="EB29" s="1"/>
  <c r="EH29" s="1"/>
  <c r="N26" i="24"/>
  <c r="FV29" i="17"/>
  <c r="AC21"/>
  <c r="AX21"/>
  <c r="BP21"/>
  <c r="BQ21" s="1"/>
  <c r="BW21" s="1"/>
  <c r="EE21"/>
  <c r="BT17"/>
  <c r="CK17"/>
  <c r="EN17"/>
  <c r="EO17"/>
  <c r="R189"/>
  <c r="V189" s="1"/>
  <c r="AM189"/>
  <c r="AQ189" s="1"/>
  <c r="EN181"/>
  <c r="CY161"/>
  <c r="CY149"/>
  <c r="DC149" s="1"/>
  <c r="Y133"/>
  <c r="Z133" s="1"/>
  <c r="AF133" s="1"/>
  <c r="U133"/>
  <c r="V133" s="1"/>
  <c r="U129"/>
  <c r="V129" s="1"/>
  <c r="R93"/>
  <c r="CY81"/>
  <c r="DC81" s="1"/>
  <c r="EY81"/>
  <c r="DJ65"/>
  <c r="EE65"/>
  <c r="U9"/>
  <c r="AD13" i="27" s="1"/>
  <c r="BL198" i="17"/>
  <c r="AM194"/>
  <c r="AQ194" s="1"/>
  <c r="BL194"/>
  <c r="EY194"/>
  <c r="BL178"/>
  <c r="BL170"/>
  <c r="DB166"/>
  <c r="EX166"/>
  <c r="FB166" s="1"/>
  <c r="CD158"/>
  <c r="CH158" s="1"/>
  <c r="EY146"/>
  <c r="AM142"/>
  <c r="AQ142" s="1"/>
  <c r="CG142"/>
  <c r="DC142"/>
  <c r="EY142"/>
  <c r="FH142"/>
  <c r="FL142" s="1"/>
  <c r="AM134"/>
  <c r="AX122"/>
  <c r="AM122"/>
  <c r="AQ122" s="1"/>
  <c r="CG122"/>
  <c r="BL122"/>
  <c r="DB122"/>
  <c r="AM118"/>
  <c r="DW118"/>
  <c r="FI118"/>
  <c r="AX114"/>
  <c r="EN86"/>
  <c r="DB82"/>
  <c r="FI82"/>
  <c r="BL74"/>
  <c r="EO74"/>
  <c r="FH74"/>
  <c r="FL74" s="1"/>
  <c r="CD62"/>
  <c r="CH62" s="1"/>
  <c r="BI62"/>
  <c r="EO62"/>
  <c r="CD50"/>
  <c r="CH50" s="1"/>
  <c r="BL50"/>
  <c r="DC22"/>
  <c r="DW22"/>
  <c r="DX22" s="1"/>
  <c r="EY207"/>
  <c r="BL191"/>
  <c r="AM179"/>
  <c r="AQ179" s="1"/>
  <c r="FH179"/>
  <c r="FL179" s="1"/>
  <c r="FI179"/>
  <c r="CO155"/>
  <c r="FS155"/>
  <c r="FT155" s="1"/>
  <c r="AX127"/>
  <c r="BI127"/>
  <c r="CG111"/>
  <c r="BL111"/>
  <c r="DB99"/>
  <c r="DB79"/>
  <c r="BP79"/>
  <c r="BQ79" s="1"/>
  <c r="CG79"/>
  <c r="EX79"/>
  <c r="FB79" s="1"/>
  <c r="BL67"/>
  <c r="DW67"/>
  <c r="CO47"/>
  <c r="AP43"/>
  <c r="BP43"/>
  <c r="BQ43" s="1"/>
  <c r="BW43" s="1"/>
  <c r="FS43"/>
  <c r="FT43" s="1"/>
  <c r="CO31"/>
  <c r="FH204"/>
  <c r="FL204" s="1"/>
  <c r="FI204"/>
  <c r="U188"/>
  <c r="EX188"/>
  <c r="FB188" s="1"/>
  <c r="FS188"/>
  <c r="FT188" s="1"/>
  <c r="AP164"/>
  <c r="FH164"/>
  <c r="FL164" s="1"/>
  <c r="FO164"/>
  <c r="FP164" s="1"/>
  <c r="DB156"/>
  <c r="DW156"/>
  <c r="FS156"/>
  <c r="FT156" s="1"/>
  <c r="AP92"/>
  <c r="BL92"/>
  <c r="DB92"/>
  <c r="DW92"/>
  <c r="BL72"/>
  <c r="EO72"/>
  <c r="AP24"/>
  <c r="DW205"/>
  <c r="EY205"/>
  <c r="FS205"/>
  <c r="FT205" s="1"/>
  <c r="FH197"/>
  <c r="FL197" s="1"/>
  <c r="FO197"/>
  <c r="FP197" s="1"/>
  <c r="Y173"/>
  <c r="Z173" s="1"/>
  <c r="CK173"/>
  <c r="CL173" s="1"/>
  <c r="CR173" s="1"/>
  <c r="W170" i="24" s="1"/>
  <c r="BL173" i="17"/>
  <c r="EO173"/>
  <c r="FS173"/>
  <c r="FT173" s="1"/>
  <c r="DB97"/>
  <c r="AX89"/>
  <c r="DB89"/>
  <c r="DB73"/>
  <c r="DW73"/>
  <c r="EX73"/>
  <c r="FB73" s="1"/>
  <c r="DB29"/>
  <c r="BI29"/>
  <c r="DW29"/>
  <c r="CY21"/>
  <c r="DC21" s="1"/>
  <c r="BI21"/>
  <c r="BM21" s="1"/>
  <c r="AM17"/>
  <c r="AQ17" s="1"/>
  <c r="U17"/>
  <c r="V17" s="1"/>
  <c r="DT40"/>
  <c r="DX40" s="1"/>
  <c r="EE40"/>
  <c r="FH40"/>
  <c r="FL40" s="1"/>
  <c r="FI40"/>
  <c r="N37" i="24"/>
  <c r="FV40" i="17"/>
  <c r="Y28"/>
  <c r="Z28" s="1"/>
  <c r="AF28" s="1"/>
  <c r="AT28"/>
  <c r="AU28" s="1"/>
  <c r="BA28" s="1"/>
  <c r="BT28"/>
  <c r="BI28"/>
  <c r="BM28" s="1"/>
  <c r="EA28"/>
  <c r="EB28" s="1"/>
  <c r="EH28" s="1"/>
  <c r="EX28"/>
  <c r="FB28" s="1"/>
  <c r="EY28"/>
  <c r="BT12"/>
  <c r="BI12"/>
  <c r="BM12" s="1"/>
  <c r="BQ12" s="1"/>
  <c r="EE12"/>
  <c r="DT12"/>
  <c r="DX12" s="1"/>
  <c r="EB12" s="1"/>
  <c r="DT193"/>
  <c r="DX193" s="1"/>
  <c r="EE193"/>
  <c r="AT189"/>
  <c r="AU189" s="1"/>
  <c r="BA189" s="1"/>
  <c r="R186" i="24"/>
  <c r="BP189" i="17"/>
  <c r="BQ189" s="1"/>
  <c r="BW189" s="1"/>
  <c r="EA189"/>
  <c r="EB189" s="1"/>
  <c r="EH189" s="1"/>
  <c r="FV189"/>
  <c r="CK181"/>
  <c r="CL181" s="1"/>
  <c r="CR181" s="1"/>
  <c r="W178" i="24" s="1"/>
  <c r="V178"/>
  <c r="BP181" i="17"/>
  <c r="BQ181" s="1"/>
  <c r="EX181"/>
  <c r="FB181" s="1"/>
  <c r="EY181"/>
  <c r="R158" i="24"/>
  <c r="AT161" i="17"/>
  <c r="AU161" s="1"/>
  <c r="BT161"/>
  <c r="BI161"/>
  <c r="V158" i="24"/>
  <c r="CK161" i="17"/>
  <c r="CL161" s="1"/>
  <c r="CR161" s="1"/>
  <c r="DT161"/>
  <c r="DX161" s="1"/>
  <c r="EE161"/>
  <c r="DJ157"/>
  <c r="V154" i="24"/>
  <c r="CK157" i="17"/>
  <c r="CL157" s="1"/>
  <c r="CR157" s="1"/>
  <c r="W154" i="24" s="1"/>
  <c r="BP149" i="17"/>
  <c r="BQ149" s="1"/>
  <c r="DT149"/>
  <c r="EE149"/>
  <c r="R130" i="24"/>
  <c r="AT133" i="17"/>
  <c r="AU133" s="1"/>
  <c r="BA133" s="1"/>
  <c r="S130" i="24" s="1"/>
  <c r="BI133" i="17"/>
  <c r="BM133" s="1"/>
  <c r="BT133"/>
  <c r="CK133"/>
  <c r="CL133" s="1"/>
  <c r="V130" i="24"/>
  <c r="BP129" i="17"/>
  <c r="BQ129" s="1"/>
  <c r="BW129" s="1"/>
  <c r="CK129"/>
  <c r="CL129" s="1"/>
  <c r="CR129" s="1"/>
  <c r="V126" i="24"/>
  <c r="FH129" i="17"/>
  <c r="FL129" s="1"/>
  <c r="FI129"/>
  <c r="Y105"/>
  <c r="Z105" s="1"/>
  <c r="R102" i="24"/>
  <c r="AT105" i="17"/>
  <c r="AU105" s="1"/>
  <c r="BA105" s="1"/>
  <c r="S102" i="24" s="1"/>
  <c r="CD105" i="17"/>
  <c r="CO105"/>
  <c r="BP105"/>
  <c r="BQ105" s="1"/>
  <c r="BW105" s="1"/>
  <c r="U102" i="24" s="1"/>
  <c r="FI105" i="17"/>
  <c r="FH105"/>
  <c r="FL105" s="1"/>
  <c r="R98" i="24"/>
  <c r="AT101" i="17"/>
  <c r="AU101" s="1"/>
  <c r="Y101"/>
  <c r="Z101" s="1"/>
  <c r="AF101" s="1"/>
  <c r="CK101"/>
  <c r="CL101" s="1"/>
  <c r="CR101" s="1"/>
  <c r="CY101"/>
  <c r="DJ101"/>
  <c r="BI101"/>
  <c r="BM101" s="1"/>
  <c r="BT101"/>
  <c r="EO101"/>
  <c r="EN101"/>
  <c r="AX93"/>
  <c r="BI93"/>
  <c r="BT93"/>
  <c r="DT93"/>
  <c r="EE93"/>
  <c r="AT81"/>
  <c r="AU81" s="1"/>
  <c r="BA81" s="1"/>
  <c r="R78" i="24"/>
  <c r="Y81" i="17"/>
  <c r="Z81" s="1"/>
  <c r="AF81" s="1"/>
  <c r="Q78" i="24" s="1"/>
  <c r="BP81" i="17"/>
  <c r="BQ81" s="1"/>
  <c r="CK81"/>
  <c r="CL81" s="1"/>
  <c r="CR81" s="1"/>
  <c r="N78" i="24"/>
  <c r="FV81" i="17"/>
  <c r="AX65"/>
  <c r="AM65"/>
  <c r="AC65"/>
  <c r="R65"/>
  <c r="BI65"/>
  <c r="BM65" s="1"/>
  <c r="BT65"/>
  <c r="EY65"/>
  <c r="EX65"/>
  <c r="FB65" s="1"/>
  <c r="FH65"/>
  <c r="FL65" s="1"/>
  <c r="FI65"/>
  <c r="FV65"/>
  <c r="R54" i="24"/>
  <c r="AT57" i="17"/>
  <c r="AU57" s="1"/>
  <c r="BA57" s="1"/>
  <c r="Y57"/>
  <c r="Z57" s="1"/>
  <c r="CO57"/>
  <c r="CD57"/>
  <c r="CH57" s="1"/>
  <c r="EE57"/>
  <c r="EY57"/>
  <c r="EX57"/>
  <c r="FB57" s="1"/>
  <c r="DJ45"/>
  <c r="CK45"/>
  <c r="CL45" s="1"/>
  <c r="CR45" s="1"/>
  <c r="EY45"/>
  <c r="EX45"/>
  <c r="FB45" s="1"/>
  <c r="N42" i="24"/>
  <c r="FV45" i="17"/>
  <c r="AT41"/>
  <c r="AU41" s="1"/>
  <c r="BA41" s="1"/>
  <c r="Y41"/>
  <c r="Z41" s="1"/>
  <c r="AF41" s="1"/>
  <c r="CO41"/>
  <c r="CD41"/>
  <c r="CH41" s="1"/>
  <c r="DF41"/>
  <c r="DG41" s="1"/>
  <c r="DM41" s="1"/>
  <c r="EE41"/>
  <c r="FH41"/>
  <c r="FL41" s="1"/>
  <c r="FI41"/>
  <c r="AX9"/>
  <c r="AT9"/>
  <c r="DJ9"/>
  <c r="EA9"/>
  <c r="AH18" i="27" s="1"/>
  <c r="Y198" i="17"/>
  <c r="Z198" s="1"/>
  <c r="AF198" s="1"/>
  <c r="EA198"/>
  <c r="EB198" s="1"/>
  <c r="CY198"/>
  <c r="DC198" s="1"/>
  <c r="DJ198"/>
  <c r="DT198"/>
  <c r="DX198" s="1"/>
  <c r="EE198"/>
  <c r="EN198"/>
  <c r="EO198"/>
  <c r="AC194"/>
  <c r="R194"/>
  <c r="V194" s="1"/>
  <c r="Y194"/>
  <c r="Z194" s="1"/>
  <c r="FH194"/>
  <c r="FL194" s="1"/>
  <c r="FI194"/>
  <c r="Y178"/>
  <c r="Z178" s="1"/>
  <c r="R175" i="24"/>
  <c r="AT178" i="17"/>
  <c r="AU178" s="1"/>
  <c r="BA178" s="1"/>
  <c r="S175" i="24" s="1"/>
  <c r="CK178" i="17"/>
  <c r="CL178" s="1"/>
  <c r="BP178"/>
  <c r="BQ178" s="1"/>
  <c r="CY178"/>
  <c r="DC178" s="1"/>
  <c r="DJ178"/>
  <c r="AX170"/>
  <c r="EE170"/>
  <c r="DT170"/>
  <c r="DX170" s="1"/>
  <c r="EA170"/>
  <c r="EB170" s="1"/>
  <c r="EH170" s="1"/>
  <c r="AA167" i="24" s="1"/>
  <c r="N167"/>
  <c r="FV170" i="17"/>
  <c r="AC166"/>
  <c r="R166"/>
  <c r="Y166"/>
  <c r="Z166" s="1"/>
  <c r="AF166" s="1"/>
  <c r="CO166"/>
  <c r="AC158"/>
  <c r="R158"/>
  <c r="V158" s="1"/>
  <c r="CO158"/>
  <c r="BP158"/>
  <c r="BQ158" s="1"/>
  <c r="BW158" s="1"/>
  <c r="CY158"/>
  <c r="DC158" s="1"/>
  <c r="DJ158"/>
  <c r="EA158"/>
  <c r="EB158" s="1"/>
  <c r="N155" i="24"/>
  <c r="FV158" i="17"/>
  <c r="AX150"/>
  <c r="BP150"/>
  <c r="BQ150" s="1"/>
  <c r="DF150"/>
  <c r="DG150" s="1"/>
  <c r="DM150" s="1"/>
  <c r="Y147" i="24" s="1"/>
  <c r="EE150" i="17"/>
  <c r="DT150"/>
  <c r="EA150"/>
  <c r="EB150" s="1"/>
  <c r="EH150" s="1"/>
  <c r="AT146"/>
  <c r="AU146" s="1"/>
  <c r="R143" i="24"/>
  <c r="Y146" i="17"/>
  <c r="Z146" s="1"/>
  <c r="AF146" s="1"/>
  <c r="DF146"/>
  <c r="DG146" s="1"/>
  <c r="EA146"/>
  <c r="EB146" s="1"/>
  <c r="N143" i="24"/>
  <c r="FV146" i="17"/>
  <c r="EE142"/>
  <c r="DT142"/>
  <c r="DX142" s="1"/>
  <c r="DF134"/>
  <c r="DG134" s="1"/>
  <c r="EX134"/>
  <c r="FB134" s="1"/>
  <c r="EY134"/>
  <c r="DT134"/>
  <c r="DX134" s="1"/>
  <c r="EE134"/>
  <c r="FV134"/>
  <c r="CK122"/>
  <c r="CL122" s="1"/>
  <c r="CR122" s="1"/>
  <c r="DF122"/>
  <c r="DG122" s="1"/>
  <c r="DF118"/>
  <c r="DG118" s="1"/>
  <c r="DM118" s="1"/>
  <c r="Y115" i="24" s="1"/>
  <c r="FV118" i="17"/>
  <c r="CY114"/>
  <c r="DJ114"/>
  <c r="DT114"/>
  <c r="DX114" s="1"/>
  <c r="EE114"/>
  <c r="Y86"/>
  <c r="Z86" s="1"/>
  <c r="BT86"/>
  <c r="BI86"/>
  <c r="EY86"/>
  <c r="EX86"/>
  <c r="FB86" s="1"/>
  <c r="EE86"/>
  <c r="DT86"/>
  <c r="N83" i="24"/>
  <c r="FV86" i="17"/>
  <c r="BT82"/>
  <c r="BI82"/>
  <c r="DF82"/>
  <c r="DG82" s="1"/>
  <c r="DM82" s="1"/>
  <c r="Y79" i="24" s="1"/>
  <c r="EE82" i="17"/>
  <c r="DT82"/>
  <c r="DX82" s="1"/>
  <c r="BT74"/>
  <c r="BI74"/>
  <c r="EY74"/>
  <c r="EX74"/>
  <c r="FB74" s="1"/>
  <c r="DJ62"/>
  <c r="CY62"/>
  <c r="EE62"/>
  <c r="DT62"/>
  <c r="DF50"/>
  <c r="DG50" s="1"/>
  <c r="BT50"/>
  <c r="DJ50"/>
  <c r="CY50"/>
  <c r="EA50"/>
  <c r="EB50" s="1"/>
  <c r="FI50"/>
  <c r="FH50"/>
  <c r="FL50" s="1"/>
  <c r="Y34"/>
  <c r="Z34" s="1"/>
  <c r="AF34" s="1"/>
  <c r="AT34"/>
  <c r="AU34" s="1"/>
  <c r="BA34" s="1"/>
  <c r="EN34"/>
  <c r="EO34"/>
  <c r="FV34"/>
  <c r="EX22"/>
  <c r="FB22" s="1"/>
  <c r="EY22"/>
  <c r="FV22"/>
  <c r="AX14"/>
  <c r="AM14"/>
  <c r="AQ14" s="1"/>
  <c r="AU14" s="1"/>
  <c r="R14"/>
  <c r="V14" s="1"/>
  <c r="Z14" s="1"/>
  <c r="BT14"/>
  <c r="BI14"/>
  <c r="DF14"/>
  <c r="EA14"/>
  <c r="BI207"/>
  <c r="BM207" s="1"/>
  <c r="BT207"/>
  <c r="CK207"/>
  <c r="CL207" s="1"/>
  <c r="EA207"/>
  <c r="EB207" s="1"/>
  <c r="EH207" s="1"/>
  <c r="AA204" i="24" s="1"/>
  <c r="FI207" i="17"/>
  <c r="FH207"/>
  <c r="FL207" s="1"/>
  <c r="BP203"/>
  <c r="BQ203" s="1"/>
  <c r="EA203"/>
  <c r="EB203" s="1"/>
  <c r="EH203" s="1"/>
  <c r="AA200" i="24" s="1"/>
  <c r="CO203" i="17"/>
  <c r="CD203"/>
  <c r="EE203"/>
  <c r="AC191"/>
  <c r="DT191"/>
  <c r="EE191"/>
  <c r="CO191"/>
  <c r="CD191"/>
  <c r="Y179"/>
  <c r="Z179" s="1"/>
  <c r="R179"/>
  <c r="V179" s="1"/>
  <c r="AC179"/>
  <c r="DF179"/>
  <c r="DG179" s="1"/>
  <c r="DM179" s="1"/>
  <c r="CD179"/>
  <c r="CH179" s="1"/>
  <c r="CO179"/>
  <c r="Y155"/>
  <c r="Z155" s="1"/>
  <c r="AF155" s="1"/>
  <c r="BP155"/>
  <c r="BQ155" s="1"/>
  <c r="BW155" s="1"/>
  <c r="U152" i="24" s="1"/>
  <c r="DJ155" i="17"/>
  <c r="CY155"/>
  <c r="DC155" s="1"/>
  <c r="EX155"/>
  <c r="FB155" s="1"/>
  <c r="EY155"/>
  <c r="N152" i="24"/>
  <c r="FV155" i="17"/>
  <c r="AC127"/>
  <c r="R127"/>
  <c r="DF127"/>
  <c r="DG127" s="1"/>
  <c r="CO127"/>
  <c r="CD127"/>
  <c r="CH127" s="1"/>
  <c r="EX127"/>
  <c r="FB127" s="1"/>
  <c r="EY127"/>
  <c r="Y111"/>
  <c r="Z111" s="1"/>
  <c r="DJ111"/>
  <c r="CY111"/>
  <c r="EA111"/>
  <c r="EB111" s="1"/>
  <c r="N108" i="24"/>
  <c r="FV111" i="17"/>
  <c r="Y99"/>
  <c r="Z99" s="1"/>
  <c r="AF99" s="1"/>
  <c r="Q96" i="24" s="1"/>
  <c r="R96"/>
  <c r="AT99" i="17"/>
  <c r="AU99" s="1"/>
  <c r="BA99" s="1"/>
  <c r="AC99"/>
  <c r="R99"/>
  <c r="V99" s="1"/>
  <c r="CO99"/>
  <c r="CD99"/>
  <c r="DF99"/>
  <c r="DG99" s="1"/>
  <c r="R76" i="24"/>
  <c r="AT79" i="17"/>
  <c r="AU79" s="1"/>
  <c r="BA79" s="1"/>
  <c r="AC79"/>
  <c r="R79"/>
  <c r="V79" s="1"/>
  <c r="Y79"/>
  <c r="Z79" s="1"/>
  <c r="AF79" s="1"/>
  <c r="CD79"/>
  <c r="CK79"/>
  <c r="CL79" s="1"/>
  <c r="DJ79"/>
  <c r="CY79"/>
  <c r="DC79" s="1"/>
  <c r="EA79"/>
  <c r="EB79" s="1"/>
  <c r="FV79"/>
  <c r="CK67"/>
  <c r="CL67" s="1"/>
  <c r="CR67" s="1"/>
  <c r="W64" i="24" s="1"/>
  <c r="CD67" i="17"/>
  <c r="CH67" s="1"/>
  <c r="DJ67"/>
  <c r="CY67"/>
  <c r="DF67"/>
  <c r="DG67" s="1"/>
  <c r="DM67" s="1"/>
  <c r="Y64" i="24" s="1"/>
  <c r="EE67" i="17"/>
  <c r="DT67"/>
  <c r="DX67" s="1"/>
  <c r="FI67"/>
  <c r="FH67"/>
  <c r="FL67" s="1"/>
  <c r="AX47"/>
  <c r="AM47"/>
  <c r="AQ47" s="1"/>
  <c r="R44" i="24"/>
  <c r="AT47" i="17"/>
  <c r="AU47" s="1"/>
  <c r="BA47" s="1"/>
  <c r="Y47"/>
  <c r="Z47" s="1"/>
  <c r="AF47" s="1"/>
  <c r="BT47"/>
  <c r="BI47"/>
  <c r="BM47" s="1"/>
  <c r="DF47"/>
  <c r="DG47" s="1"/>
  <c r="DM47" s="1"/>
  <c r="Y44" i="24" s="1"/>
  <c r="EX47" i="17"/>
  <c r="FB47" s="1"/>
  <c r="EY47"/>
  <c r="AC43"/>
  <c r="R43"/>
  <c r="CK43"/>
  <c r="CL43" s="1"/>
  <c r="CR43" s="1"/>
  <c r="DJ43"/>
  <c r="CY43"/>
  <c r="DC43" s="1"/>
  <c r="DF43"/>
  <c r="DG43" s="1"/>
  <c r="DM43" s="1"/>
  <c r="EN43"/>
  <c r="EO43"/>
  <c r="BT31"/>
  <c r="BI31"/>
  <c r="BM31" s="1"/>
  <c r="CK31"/>
  <c r="CL31" s="1"/>
  <c r="CR31" s="1"/>
  <c r="EE31"/>
  <c r="DT31"/>
  <c r="DX31" s="1"/>
  <c r="FH31"/>
  <c r="FL31" s="1"/>
  <c r="FI31"/>
  <c r="DF188"/>
  <c r="DG188" s="1"/>
  <c r="EA188"/>
  <c r="EB188" s="1"/>
  <c r="FH188"/>
  <c r="FL188" s="1"/>
  <c r="FI188"/>
  <c r="EE164"/>
  <c r="DT164"/>
  <c r="DX164" s="1"/>
  <c r="AX156"/>
  <c r="AM156"/>
  <c r="AQ156" s="1"/>
  <c r="FH156"/>
  <c r="FL156" s="1"/>
  <c r="FI156"/>
  <c r="EX156"/>
  <c r="FB156" s="1"/>
  <c r="EY156"/>
  <c r="Y92"/>
  <c r="Z92" s="1"/>
  <c r="DJ92"/>
  <c r="CY92"/>
  <c r="CO92"/>
  <c r="CD92"/>
  <c r="CH92" s="1"/>
  <c r="EA92"/>
  <c r="EB92" s="1"/>
  <c r="AT72"/>
  <c r="AU72" s="1"/>
  <c r="BA72" s="1"/>
  <c r="S69" i="24" s="1"/>
  <c r="R69"/>
  <c r="Y72" i="17"/>
  <c r="Z72" s="1"/>
  <c r="EA72"/>
  <c r="EB72" s="1"/>
  <c r="Z69" i="24"/>
  <c r="CO24" i="17"/>
  <c r="CD24"/>
  <c r="CH24" s="1"/>
  <c r="DF24"/>
  <c r="DG24" s="1"/>
  <c r="DM24" s="1"/>
  <c r="Y205"/>
  <c r="Z205" s="1"/>
  <c r="AF205" s="1"/>
  <c r="Q202" i="24" s="1"/>
  <c r="EE205" i="17"/>
  <c r="AX197"/>
  <c r="AM197"/>
  <c r="AQ197" s="1"/>
  <c r="CK197"/>
  <c r="CL197" s="1"/>
  <c r="CR197" s="1"/>
  <c r="W194" i="24" s="1"/>
  <c r="DT197" i="17"/>
  <c r="DX197" s="1"/>
  <c r="EE197"/>
  <c r="BI173"/>
  <c r="BT173"/>
  <c r="CY173"/>
  <c r="DC173" s="1"/>
  <c r="DJ173"/>
  <c r="N170" i="24"/>
  <c r="FV173" i="17"/>
  <c r="AC97"/>
  <c r="R97"/>
  <c r="V97" s="1"/>
  <c r="CK97"/>
  <c r="CL97" s="1"/>
  <c r="DF97"/>
  <c r="DG97" s="1"/>
  <c r="DM97" s="1"/>
  <c r="Y94" i="24" s="1"/>
  <c r="CY89" i="17"/>
  <c r="DJ89"/>
  <c r="EE89"/>
  <c r="DT89"/>
  <c r="FI89"/>
  <c r="FH89"/>
  <c r="FL89" s="1"/>
  <c r="N86" i="24"/>
  <c r="FV89" i="17"/>
  <c r="Y73"/>
  <c r="Z73" s="1"/>
  <c r="AT73"/>
  <c r="AU73" s="1"/>
  <c r="BA73" s="1"/>
  <c r="R70" i="24"/>
  <c r="CY73" i="17"/>
  <c r="DC73" s="1"/>
  <c r="DJ73"/>
  <c r="DJ29"/>
  <c r="FH29"/>
  <c r="FL29" s="1"/>
  <c r="FI29"/>
  <c r="EX29"/>
  <c r="FB29" s="1"/>
  <c r="EY29"/>
  <c r="CK21"/>
  <c r="CL21" s="1"/>
  <c r="CR21" s="1"/>
  <c r="DF21"/>
  <c r="DG21" s="1"/>
  <c r="DM21" s="1"/>
  <c r="EN21"/>
  <c r="EO21"/>
  <c r="AC17"/>
  <c r="AX17"/>
  <c r="EX17"/>
  <c r="EY17"/>
  <c r="FS28"/>
  <c r="FT28" s="1"/>
  <c r="U12"/>
  <c r="AP193"/>
  <c r="CG193"/>
  <c r="CY193"/>
  <c r="DC193" s="1"/>
  <c r="EN193"/>
  <c r="EO193"/>
  <c r="FS193"/>
  <c r="FT193" s="1"/>
  <c r="FH189"/>
  <c r="FL189" s="1"/>
  <c r="FI189"/>
  <c r="FO189"/>
  <c r="FP189" s="1"/>
  <c r="AM181"/>
  <c r="EO181"/>
  <c r="FS181"/>
  <c r="FT181" s="1"/>
  <c r="DB161"/>
  <c r="FO161"/>
  <c r="FP161" s="1"/>
  <c r="CG157"/>
  <c r="DW157"/>
  <c r="EO157"/>
  <c r="EN157"/>
  <c r="FS157"/>
  <c r="FT157" s="1"/>
  <c r="FO149"/>
  <c r="FP149" s="1"/>
  <c r="CG133"/>
  <c r="Y129"/>
  <c r="Z129" s="1"/>
  <c r="EY129"/>
  <c r="DW129"/>
  <c r="DX129" s="1"/>
  <c r="DB101"/>
  <c r="U93"/>
  <c r="EY93"/>
  <c r="DJ81"/>
  <c r="EE81"/>
  <c r="DW81"/>
  <c r="EX81"/>
  <c r="FB81" s="1"/>
  <c r="U65"/>
  <c r="CY65"/>
  <c r="BL57"/>
  <c r="BM57" s="1"/>
  <c r="DB57"/>
  <c r="AM45"/>
  <c r="AQ45" s="1"/>
  <c r="R45"/>
  <c r="U45"/>
  <c r="CY45"/>
  <c r="DC45" s="1"/>
  <c r="DB41"/>
  <c r="BL9"/>
  <c r="AD15" i="27" s="1"/>
  <c r="DW9" i="17"/>
  <c r="AD18" i="27" s="1"/>
  <c r="EN9" i="17"/>
  <c r="EO9"/>
  <c r="AM8"/>
  <c r="CK198"/>
  <c r="CL198" s="1"/>
  <c r="CR198" s="1"/>
  <c r="CG198"/>
  <c r="CH198" s="1"/>
  <c r="EX194"/>
  <c r="FB194" s="1"/>
  <c r="CD178"/>
  <c r="AP170"/>
  <c r="U170"/>
  <c r="EY170"/>
  <c r="EX170"/>
  <c r="FB170" s="1"/>
  <c r="FH166"/>
  <c r="FL166" s="1"/>
  <c r="FI158"/>
  <c r="EY158"/>
  <c r="CG150"/>
  <c r="DW150"/>
  <c r="FH150"/>
  <c r="FL150" s="1"/>
  <c r="AM146"/>
  <c r="EX146"/>
  <c r="FB146" s="1"/>
  <c r="FS146"/>
  <c r="FT146" s="1"/>
  <c r="FO142"/>
  <c r="FP142" s="1"/>
  <c r="FI134"/>
  <c r="FO134"/>
  <c r="FP134" s="1"/>
  <c r="FI122"/>
  <c r="FS122"/>
  <c r="FT122" s="1"/>
  <c r="AX118"/>
  <c r="DC118"/>
  <c r="FH118"/>
  <c r="FL118" s="1"/>
  <c r="EO118"/>
  <c r="FO118"/>
  <c r="FP118" s="1"/>
  <c r="AP114"/>
  <c r="BL114"/>
  <c r="FI114"/>
  <c r="FS114"/>
  <c r="FT114" s="1"/>
  <c r="AP86"/>
  <c r="BL86"/>
  <c r="DB86"/>
  <c r="FO86"/>
  <c r="FP86" s="1"/>
  <c r="BL82"/>
  <c r="FS82"/>
  <c r="FT82" s="1"/>
  <c r="AP74"/>
  <c r="U74"/>
  <c r="EN74"/>
  <c r="FO74"/>
  <c r="FP74" s="1"/>
  <c r="U62"/>
  <c r="AP62"/>
  <c r="EN62"/>
  <c r="FS62"/>
  <c r="FT62" s="1"/>
  <c r="FS50"/>
  <c r="FT50" s="1"/>
  <c r="FO50"/>
  <c r="FP50" s="1"/>
  <c r="CO34"/>
  <c r="BI34"/>
  <c r="BM34" s="1"/>
  <c r="DB34"/>
  <c r="DC34" s="1"/>
  <c r="V22"/>
  <c r="CO22"/>
  <c r="FO22"/>
  <c r="FP22" s="1"/>
  <c r="BL14"/>
  <c r="DB14"/>
  <c r="DC14" s="1"/>
  <c r="AM207"/>
  <c r="AQ207" s="1"/>
  <c r="CG207"/>
  <c r="CG203"/>
  <c r="DB191"/>
  <c r="CG191"/>
  <c r="FI191"/>
  <c r="EN179"/>
  <c r="AP155"/>
  <c r="U127"/>
  <c r="BL127"/>
  <c r="FS127"/>
  <c r="FT127" s="1"/>
  <c r="AP111"/>
  <c r="BP111"/>
  <c r="BQ111" s="1"/>
  <c r="EY111"/>
  <c r="FO111"/>
  <c r="FP111" s="1"/>
  <c r="BP99"/>
  <c r="BQ99" s="1"/>
  <c r="FS99"/>
  <c r="FT99" s="1"/>
  <c r="BL79"/>
  <c r="EY79"/>
  <c r="FO79"/>
  <c r="FP79" s="1"/>
  <c r="AP67"/>
  <c r="DB67"/>
  <c r="FS67"/>
  <c r="FT67" s="1"/>
  <c r="CD47"/>
  <c r="CH47" s="1"/>
  <c r="BL43"/>
  <c r="DW204"/>
  <c r="DB204"/>
  <c r="EY188"/>
  <c r="EO164"/>
  <c r="EN156"/>
  <c r="EO92"/>
  <c r="FH92"/>
  <c r="FL92" s="1"/>
  <c r="CG72"/>
  <c r="FH72"/>
  <c r="FL72" s="1"/>
  <c r="EX205"/>
  <c r="FB205" s="1"/>
  <c r="EO197"/>
  <c r="BL97"/>
  <c r="BM97" s="1"/>
  <c r="AC89"/>
  <c r="EY89"/>
  <c r="DW89"/>
  <c r="EX89"/>
  <c r="FB89" s="1"/>
  <c r="R29"/>
  <c r="AM29"/>
  <c r="AQ29" s="1"/>
  <c r="FO29"/>
  <c r="FP29" s="1"/>
  <c r="DT21"/>
  <c r="DX21" s="1"/>
  <c r="DB17"/>
  <c r="EA17"/>
  <c r="EB17" s="1"/>
  <c r="FO17"/>
  <c r="FP17" s="1"/>
  <c r="DF129"/>
  <c r="DG129" s="1"/>
  <c r="EZ129"/>
  <c r="FA129"/>
  <c r="EN129"/>
  <c r="EO129"/>
  <c r="BI105"/>
  <c r="BM105" s="1"/>
  <c r="BT105"/>
  <c r="CY105"/>
  <c r="DC105" s="1"/>
  <c r="DJ105"/>
  <c r="Z102" i="24"/>
  <c r="EA105" i="17"/>
  <c r="EB105" s="1"/>
  <c r="N102" i="24"/>
  <c r="FV105" i="17"/>
  <c r="DF101"/>
  <c r="DG101" s="1"/>
  <c r="AC93"/>
  <c r="CO93"/>
  <c r="CD93"/>
  <c r="CH93" s="1"/>
  <c r="DF93"/>
  <c r="DG93" s="1"/>
  <c r="DM93" s="1"/>
  <c r="N90" i="24"/>
  <c r="FV93" i="17"/>
  <c r="BI81"/>
  <c r="BT81"/>
  <c r="DF65"/>
  <c r="DG65" s="1"/>
  <c r="DM65" s="1"/>
  <c r="Y62" i="24" s="1"/>
  <c r="CK65" i="17"/>
  <c r="CL65" s="1"/>
  <c r="EA65"/>
  <c r="EB65" s="1"/>
  <c r="EH65" s="1"/>
  <c r="AA62" i="24" s="1"/>
  <c r="EN65" i="17"/>
  <c r="EO65"/>
  <c r="BP57"/>
  <c r="BQ57" s="1"/>
  <c r="BW57" s="1"/>
  <c r="DJ57"/>
  <c r="EN57"/>
  <c r="EO57"/>
  <c r="FH57"/>
  <c r="FL57" s="1"/>
  <c r="FI57"/>
  <c r="AC45"/>
  <c r="AX45"/>
  <c r="BI45"/>
  <c r="BT45"/>
  <c r="EA45"/>
  <c r="EB45" s="1"/>
  <c r="EH45" s="1"/>
  <c r="FH45"/>
  <c r="FL45" s="1"/>
  <c r="FI45"/>
  <c r="BP41"/>
  <c r="BQ41" s="1"/>
  <c r="BW41" s="1"/>
  <c r="AC9"/>
  <c r="CD9"/>
  <c r="CO9"/>
  <c r="EE9"/>
  <c r="EX9"/>
  <c r="EY9"/>
  <c r="AX198"/>
  <c r="BP198"/>
  <c r="BQ198" s="1"/>
  <c r="BW198" s="1"/>
  <c r="T195" i="24"/>
  <c r="BI198" i="17"/>
  <c r="BM198" s="1"/>
  <c r="BT198"/>
  <c r="DF198"/>
  <c r="DG198" s="1"/>
  <c r="DM198" s="1"/>
  <c r="AX194"/>
  <c r="CY194"/>
  <c r="DC194" s="1"/>
  <c r="DJ194"/>
  <c r="BP194"/>
  <c r="BQ194" s="1"/>
  <c r="BW194" s="1"/>
  <c r="U191" i="24" s="1"/>
  <c r="N191"/>
  <c r="FV194" i="17"/>
  <c r="BI178"/>
  <c r="BM178" s="1"/>
  <c r="BT178"/>
  <c r="EE178"/>
  <c r="DT178"/>
  <c r="DX178" s="1"/>
  <c r="R170"/>
  <c r="AC170"/>
  <c r="CK170"/>
  <c r="CL170" s="1"/>
  <c r="FI170"/>
  <c r="FH170"/>
  <c r="FL170" s="1"/>
  <c r="AX166"/>
  <c r="BI166"/>
  <c r="BT166"/>
  <c r="BP166"/>
  <c r="BQ166" s="1"/>
  <c r="EE166"/>
  <c r="DT166"/>
  <c r="EA166"/>
  <c r="EB166" s="1"/>
  <c r="EP166"/>
  <c r="AT158"/>
  <c r="AU158" s="1"/>
  <c r="R155" i="24"/>
  <c r="Y158" i="17"/>
  <c r="Z158" s="1"/>
  <c r="FJ158"/>
  <c r="FK158"/>
  <c r="EE158"/>
  <c r="DT158"/>
  <c r="EN158"/>
  <c r="EO158"/>
  <c r="BT150"/>
  <c r="BI150"/>
  <c r="BM150" s="1"/>
  <c r="CO150"/>
  <c r="CD150"/>
  <c r="EN150"/>
  <c r="EO150"/>
  <c r="BP146"/>
  <c r="BQ146" s="1"/>
  <c r="BW146" s="1"/>
  <c r="U143" i="24" s="1"/>
  <c r="CO146" i="17"/>
  <c r="EN146"/>
  <c r="EO146"/>
  <c r="DT146"/>
  <c r="EE146"/>
  <c r="AX142"/>
  <c r="AC142"/>
  <c r="R142"/>
  <c r="V142" s="1"/>
  <c r="BT142"/>
  <c r="BI142"/>
  <c r="BM142" s="1"/>
  <c r="DF142"/>
  <c r="DG142" s="1"/>
  <c r="DM142" s="1"/>
  <c r="CO142"/>
  <c r="AX134"/>
  <c r="CO134"/>
  <c r="R122"/>
  <c r="V122" s="1"/>
  <c r="AC122"/>
  <c r="BT122"/>
  <c r="BI122"/>
  <c r="FK122"/>
  <c r="FJ122"/>
  <c r="CD118"/>
  <c r="CH118" s="1"/>
  <c r="CO118"/>
  <c r="EP118"/>
  <c r="BT114"/>
  <c r="BI114"/>
  <c r="CK114"/>
  <c r="CL114" s="1"/>
  <c r="EX114"/>
  <c r="FB114" s="1"/>
  <c r="EY114"/>
  <c r="DF86"/>
  <c r="DG86" s="1"/>
  <c r="DM86" s="1"/>
  <c r="Y83" i="24" s="1"/>
  <c r="CO82" i="17"/>
  <c r="EA82"/>
  <c r="EB82" s="1"/>
  <c r="Z79" i="24"/>
  <c r="FK82" i="17"/>
  <c r="FJ82"/>
  <c r="CO74"/>
  <c r="BP74"/>
  <c r="BQ74" s="1"/>
  <c r="BW74" s="1"/>
  <c r="T71" i="24"/>
  <c r="N71"/>
  <c r="FV74" i="17"/>
  <c r="CK62"/>
  <c r="CL62" s="1"/>
  <c r="CR62" s="1"/>
  <c r="W59" i="24" s="1"/>
  <c r="BP62" i="17"/>
  <c r="BQ62" s="1"/>
  <c r="EX62"/>
  <c r="FB62" s="1"/>
  <c r="EY62"/>
  <c r="FI62"/>
  <c r="FH62"/>
  <c r="FL62" s="1"/>
  <c r="FV62"/>
  <c r="AC50"/>
  <c r="R50"/>
  <c r="V50" s="1"/>
  <c r="AX50"/>
  <c r="AM50"/>
  <c r="AQ50" s="1"/>
  <c r="CK50"/>
  <c r="CL50" s="1"/>
  <c r="CR50" s="1"/>
  <c r="EE50"/>
  <c r="DT50"/>
  <c r="DX50" s="1"/>
  <c r="BP34"/>
  <c r="BQ34" s="1"/>
  <c r="BW34" s="1"/>
  <c r="EX34"/>
  <c r="FB34" s="1"/>
  <c r="EY34"/>
  <c r="BP22"/>
  <c r="BQ22" s="1"/>
  <c r="BW22" s="1"/>
  <c r="CK22"/>
  <c r="CL22" s="1"/>
  <c r="CR22" s="1"/>
  <c r="FH22"/>
  <c r="FL22" s="1"/>
  <c r="FI22"/>
  <c r="EE14"/>
  <c r="DT14"/>
  <c r="DX14" s="1"/>
  <c r="EN14"/>
  <c r="EO14"/>
  <c r="AC207"/>
  <c r="R207"/>
  <c r="DF207"/>
  <c r="DG207" s="1"/>
  <c r="DM207" s="1"/>
  <c r="X204" i="24"/>
  <c r="AC203" i="17"/>
  <c r="R203"/>
  <c r="V203" s="1"/>
  <c r="CY203"/>
  <c r="DC203" s="1"/>
  <c r="DJ203"/>
  <c r="EO203"/>
  <c r="EN203"/>
  <c r="EA191"/>
  <c r="EB191" s="1"/>
  <c r="EH191" s="1"/>
  <c r="FV191"/>
  <c r="AT179"/>
  <c r="AU179" s="1"/>
  <c r="R176" i="24"/>
  <c r="EA179" i="17"/>
  <c r="EB179" s="1"/>
  <c r="EX179"/>
  <c r="FB179" s="1"/>
  <c r="EY179"/>
  <c r="AT155"/>
  <c r="AU155" s="1"/>
  <c r="BA155" s="1"/>
  <c r="R152" i="24"/>
  <c r="AM155" i="17"/>
  <c r="AQ155" s="1"/>
  <c r="CK155"/>
  <c r="CL155" s="1"/>
  <c r="EA155"/>
  <c r="EB155" s="1"/>
  <c r="EH155" s="1"/>
  <c r="FH155"/>
  <c r="FL155" s="1"/>
  <c r="FI155"/>
  <c r="CK127"/>
  <c r="CL127" s="1"/>
  <c r="CR127" s="1"/>
  <c r="DJ127"/>
  <c r="CY127"/>
  <c r="DC127" s="1"/>
  <c r="BP127"/>
  <c r="BQ127" s="1"/>
  <c r="BW127" s="1"/>
  <c r="T124" i="24"/>
  <c r="DT127" i="17"/>
  <c r="DX127" s="1"/>
  <c r="EE127"/>
  <c r="EN127"/>
  <c r="EO127"/>
  <c r="AT111"/>
  <c r="AU111" s="1"/>
  <c r="BA111" s="1"/>
  <c r="S108" i="24" s="1"/>
  <c r="R108"/>
  <c r="AM111" i="17"/>
  <c r="AQ111" s="1"/>
  <c r="BT99"/>
  <c r="BI99"/>
  <c r="EA99"/>
  <c r="EB99" s="1"/>
  <c r="EE99"/>
  <c r="DT99"/>
  <c r="DX99" s="1"/>
  <c r="EE79"/>
  <c r="DT79"/>
  <c r="DX79" s="1"/>
  <c r="AX67"/>
  <c r="AM67"/>
  <c r="AQ67" s="1"/>
  <c r="BT67"/>
  <c r="BI67"/>
  <c r="EO67"/>
  <c r="EN67"/>
  <c r="FA67"/>
  <c r="EZ67"/>
  <c r="EA47"/>
  <c r="EB47" s="1"/>
  <c r="EH47" s="1"/>
  <c r="AA44" i="24" s="1"/>
  <c r="FH47" i="17"/>
  <c r="FL47" s="1"/>
  <c r="FI47"/>
  <c r="N44" i="24"/>
  <c r="FV47" i="17"/>
  <c r="Y43"/>
  <c r="Z43" s="1"/>
  <c r="AF43" s="1"/>
  <c r="AX43"/>
  <c r="AM43"/>
  <c r="AT43"/>
  <c r="AU43" s="1"/>
  <c r="BA43" s="1"/>
  <c r="BT43"/>
  <c r="BI43"/>
  <c r="CD43"/>
  <c r="CH43" s="1"/>
  <c r="EA43"/>
  <c r="EB43" s="1"/>
  <c r="EH43" s="1"/>
  <c r="U31"/>
  <c r="AP31"/>
  <c r="DB31"/>
  <c r="CD31"/>
  <c r="CH31" s="1"/>
  <c r="FV31"/>
  <c r="AC204"/>
  <c r="R204"/>
  <c r="V204" s="1"/>
  <c r="DJ204"/>
  <c r="AC188"/>
  <c r="R188"/>
  <c r="V188" s="1"/>
  <c r="EN188"/>
  <c r="EO188"/>
  <c r="FV188"/>
  <c r="Y164"/>
  <c r="Z164" s="1"/>
  <c r="AX164"/>
  <c r="AM164"/>
  <c r="R161" i="24"/>
  <c r="AT164" i="17"/>
  <c r="AU164" s="1"/>
  <c r="BT164"/>
  <c r="BI164"/>
  <c r="BM164" s="1"/>
  <c r="CO164"/>
  <c r="CD164"/>
  <c r="CH164" s="1"/>
  <c r="V161" i="24"/>
  <c r="CK164" i="17"/>
  <c r="CL164" s="1"/>
  <c r="R153" i="24"/>
  <c r="AT156" i="17"/>
  <c r="AU156" s="1"/>
  <c r="DJ156"/>
  <c r="CY156"/>
  <c r="DT156"/>
  <c r="DX156" s="1"/>
  <c r="EE156"/>
  <c r="FV156"/>
  <c r="AX92"/>
  <c r="AM92"/>
  <c r="BI92"/>
  <c r="BT92"/>
  <c r="BP72"/>
  <c r="BQ72" s="1"/>
  <c r="BW72" s="1"/>
  <c r="DJ72"/>
  <c r="CY72"/>
  <c r="DC72" s="1"/>
  <c r="N69" i="24"/>
  <c r="FV72" i="17"/>
  <c r="EP72"/>
  <c r="Y24"/>
  <c r="Z24" s="1"/>
  <c r="AF24" s="1"/>
  <c r="AT24"/>
  <c r="AU24" s="1"/>
  <c r="BA24" s="1"/>
  <c r="BT24"/>
  <c r="BI24"/>
  <c r="BM24" s="1"/>
  <c r="EA24"/>
  <c r="EB24" s="1"/>
  <c r="EH24" s="1"/>
  <c r="Z21" i="24"/>
  <c r="EX24" i="17"/>
  <c r="FB24" s="1"/>
  <c r="EY24"/>
  <c r="EN24"/>
  <c r="EO24"/>
  <c r="AT205"/>
  <c r="AU205" s="1"/>
  <c r="R202" i="24"/>
  <c r="BI205" i="17"/>
  <c r="BM205" s="1"/>
  <c r="BT205"/>
  <c r="CO205"/>
  <c r="FI205"/>
  <c r="FH205"/>
  <c r="FL205" s="1"/>
  <c r="FV205"/>
  <c r="N202" i="24"/>
  <c r="Y197" i="17"/>
  <c r="Z197" s="1"/>
  <c r="AF197" s="1"/>
  <c r="CY197"/>
  <c r="DC197" s="1"/>
  <c r="DJ197"/>
  <c r="BP197"/>
  <c r="BQ197" s="1"/>
  <c r="T194" i="24"/>
  <c r="EX197" i="17"/>
  <c r="FB197" s="1"/>
  <c r="EY197"/>
  <c r="AT173"/>
  <c r="AU173" s="1"/>
  <c r="BA173" s="1"/>
  <c r="S170" i="24" s="1"/>
  <c r="R170"/>
  <c r="AT97" i="17"/>
  <c r="AU97" s="1"/>
  <c r="BA97" s="1"/>
  <c r="S94" i="24" s="1"/>
  <c r="R94"/>
  <c r="DJ97" i="17"/>
  <c r="CY97"/>
  <c r="EA97"/>
  <c r="EB97" s="1"/>
  <c r="EE97"/>
  <c r="DT97"/>
  <c r="DX97" s="1"/>
  <c r="AT89"/>
  <c r="AU89" s="1"/>
  <c r="BA89" s="1"/>
  <c r="R86" i="24"/>
  <c r="V86"/>
  <c r="CK89" i="17"/>
  <c r="CL89" s="1"/>
  <c r="EO89"/>
  <c r="EN89"/>
  <c r="V70" i="24"/>
  <c r="CK73" i="17"/>
  <c r="CL73" s="1"/>
  <c r="EA73"/>
  <c r="EB73" s="1"/>
  <c r="EH73" s="1"/>
  <c r="AA70" i="24" s="1"/>
  <c r="FI73" i="17"/>
  <c r="FH73"/>
  <c r="FL73" s="1"/>
  <c r="AC29"/>
  <c r="AX29"/>
  <c r="CO29"/>
  <c r="CD29"/>
  <c r="CH29" s="1"/>
  <c r="BP29"/>
  <c r="BQ29" s="1"/>
  <c r="BW29" s="1"/>
  <c r="EE29"/>
  <c r="Y21"/>
  <c r="Z21" s="1"/>
  <c r="AF21" s="1"/>
  <c r="AT21"/>
  <c r="AU21" s="1"/>
  <c r="BA21" s="1"/>
  <c r="EA21"/>
  <c r="EB21" s="1"/>
  <c r="EH21" s="1"/>
  <c r="CO17"/>
  <c r="CD17"/>
  <c r="CH17" s="1"/>
  <c r="FH17"/>
  <c r="FI17"/>
  <c r="EX105"/>
  <c r="FB105" s="1"/>
  <c r="EX93"/>
  <c r="FB93" s="1"/>
  <c r="DT81"/>
  <c r="AQ57"/>
  <c r="V57"/>
  <c r="CY57"/>
  <c r="DT57"/>
  <c r="DX57" s="1"/>
  <c r="AQ41"/>
  <c r="BM41"/>
  <c r="DT41"/>
  <c r="DX41" s="1"/>
  <c r="CY9"/>
  <c r="I50" i="26" s="1"/>
  <c r="AM198" i="17"/>
  <c r="AQ198" s="1"/>
  <c r="CG194"/>
  <c r="EX178"/>
  <c r="FB178" s="1"/>
  <c r="CD170"/>
  <c r="CH170" s="1"/>
  <c r="U166"/>
  <c r="EO166"/>
  <c r="DC146"/>
  <c r="EX142"/>
  <c r="FB142" s="1"/>
  <c r="CD134"/>
  <c r="CH134" s="1"/>
  <c r="BL134"/>
  <c r="BM134" s="1"/>
  <c r="EN122"/>
  <c r="BL118"/>
  <c r="BM118" s="1"/>
  <c r="V86"/>
  <c r="BI50"/>
  <c r="BM50" s="1"/>
  <c r="AQ34"/>
  <c r="U34"/>
  <c r="CD22"/>
  <c r="CH22" s="1"/>
  <c r="AT207"/>
  <c r="AU207" s="1"/>
  <c r="R191"/>
  <c r="V191" s="1"/>
  <c r="FH191"/>
  <c r="FL191" s="1"/>
  <c r="EO179"/>
  <c r="BL99"/>
  <c r="DW43"/>
  <c r="EN204"/>
  <c r="EO204"/>
  <c r="EN164"/>
  <c r="BP156"/>
  <c r="BQ156" s="1"/>
  <c r="BW156" s="1"/>
  <c r="U153" i="24" s="1"/>
  <c r="U92" i="17"/>
  <c r="EN92"/>
  <c r="DX205"/>
  <c r="DF205"/>
  <c r="DG205" s="1"/>
  <c r="DM205" s="1"/>
  <c r="U197"/>
  <c r="CD197"/>
  <c r="CH197" s="1"/>
  <c r="EN197"/>
  <c r="FH173"/>
  <c r="FL173" s="1"/>
  <c r="FI173"/>
  <c r="AM89"/>
  <c r="AQ89" s="1"/>
  <c r="BT21"/>
  <c r="BM17"/>
  <c r="BQ17" s="1"/>
  <c r="FO8"/>
  <c r="FP8" s="1"/>
  <c r="P74" i="26"/>
  <c r="M64"/>
  <c r="E41"/>
  <c r="E39"/>
  <c r="E40"/>
  <c r="F64"/>
  <c r="E36"/>
  <c r="P40"/>
  <c r="P39"/>
  <c r="J38"/>
  <c r="P38"/>
  <c r="C38"/>
  <c r="E37"/>
  <c r="A34"/>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D13"/>
  <c r="D19" s="1"/>
  <c r="E13"/>
  <c r="E19" s="1"/>
  <c r="FS8" i="17"/>
  <c r="FT8" s="1"/>
  <c r="N198" i="24"/>
  <c r="K198"/>
  <c r="K46"/>
  <c r="N46"/>
  <c r="K22"/>
  <c r="K187"/>
  <c r="N187"/>
  <c r="K143"/>
  <c r="K196"/>
  <c r="N196"/>
  <c r="K156"/>
  <c r="N156"/>
  <c r="K124"/>
  <c r="K92"/>
  <c r="N92"/>
  <c r="K201"/>
  <c r="N201"/>
  <c r="K169"/>
  <c r="N169"/>
  <c r="K137"/>
  <c r="N137"/>
  <c r="K105"/>
  <c r="N105"/>
  <c r="K73"/>
  <c r="N73"/>
  <c r="K41"/>
  <c r="N41"/>
  <c r="K162"/>
  <c r="N162"/>
  <c r="K130"/>
  <c r="K98"/>
  <c r="K62"/>
  <c r="N62"/>
  <c r="K123"/>
  <c r="N123"/>
  <c r="K83"/>
  <c r="K51"/>
  <c r="N51"/>
  <c r="K27"/>
  <c r="N27"/>
  <c r="K56"/>
  <c r="N56"/>
  <c r="K20"/>
  <c r="N20"/>
  <c r="K50"/>
  <c r="N50"/>
  <c r="K26"/>
  <c r="K183"/>
  <c r="N183"/>
  <c r="K135"/>
  <c r="N135"/>
  <c r="K176"/>
  <c r="N176"/>
  <c r="K144"/>
  <c r="N144"/>
  <c r="K112"/>
  <c r="N112"/>
  <c r="K80"/>
  <c r="N80"/>
  <c r="K189"/>
  <c r="N189"/>
  <c r="K157"/>
  <c r="N157"/>
  <c r="K125"/>
  <c r="N125"/>
  <c r="K93"/>
  <c r="N93"/>
  <c r="K61"/>
  <c r="N61"/>
  <c r="K29"/>
  <c r="K158"/>
  <c r="N158"/>
  <c r="K126"/>
  <c r="K94"/>
  <c r="K163"/>
  <c r="K103"/>
  <c r="N103"/>
  <c r="K71"/>
  <c r="K40"/>
  <c r="N40"/>
  <c r="R43"/>
  <c r="N182"/>
  <c r="K182"/>
  <c r="K179"/>
  <c r="N179"/>
  <c r="K127"/>
  <c r="N127"/>
  <c r="K184"/>
  <c r="K148"/>
  <c r="N148"/>
  <c r="K116"/>
  <c r="N116"/>
  <c r="K84"/>
  <c r="N84"/>
  <c r="K193"/>
  <c r="N193"/>
  <c r="K161"/>
  <c r="K129"/>
  <c r="N129"/>
  <c r="K97"/>
  <c r="N97"/>
  <c r="K65"/>
  <c r="N65"/>
  <c r="K33"/>
  <c r="N33"/>
  <c r="K154"/>
  <c r="N154"/>
  <c r="K122"/>
  <c r="N122"/>
  <c r="K90"/>
  <c r="K54"/>
  <c r="N54"/>
  <c r="K107"/>
  <c r="K75"/>
  <c r="N75"/>
  <c r="K43"/>
  <c r="N43"/>
  <c r="K19"/>
  <c r="N19"/>
  <c r="K44"/>
  <c r="N190"/>
  <c r="K190"/>
  <c r="K18"/>
  <c r="K175"/>
  <c r="N175"/>
  <c r="K119"/>
  <c r="K168"/>
  <c r="N168"/>
  <c r="K136"/>
  <c r="N136"/>
  <c r="K104"/>
  <c r="N104"/>
  <c r="K68"/>
  <c r="N68"/>
  <c r="K181"/>
  <c r="N181"/>
  <c r="K149"/>
  <c r="N149"/>
  <c r="K117"/>
  <c r="N117"/>
  <c r="K85"/>
  <c r="N85"/>
  <c r="K53"/>
  <c r="N53"/>
  <c r="K21"/>
  <c r="K202"/>
  <c r="K150"/>
  <c r="N150"/>
  <c r="K118"/>
  <c r="N118"/>
  <c r="K86"/>
  <c r="K147"/>
  <c r="N147"/>
  <c r="K95"/>
  <c r="N95"/>
  <c r="K63"/>
  <c r="N63"/>
  <c r="K39"/>
  <c r="N39"/>
  <c r="K188"/>
  <c r="N188"/>
  <c r="K32"/>
  <c r="N32"/>
  <c r="K166"/>
  <c r="N166"/>
  <c r="K38"/>
  <c r="K203"/>
  <c r="N203"/>
  <c r="K171"/>
  <c r="N171"/>
  <c r="K111"/>
  <c r="N111"/>
  <c r="K172"/>
  <c r="K140"/>
  <c r="N140"/>
  <c r="K108"/>
  <c r="K76"/>
  <c r="N76"/>
  <c r="K185"/>
  <c r="N185"/>
  <c r="K153"/>
  <c r="N153"/>
  <c r="K121"/>
  <c r="N121"/>
  <c r="K89"/>
  <c r="N89"/>
  <c r="K57"/>
  <c r="N57"/>
  <c r="K25"/>
  <c r="N25"/>
  <c r="N194"/>
  <c r="K194"/>
  <c r="K146"/>
  <c r="N146"/>
  <c r="K114"/>
  <c r="K82"/>
  <c r="N82"/>
  <c r="K155"/>
  <c r="K99"/>
  <c r="N99"/>
  <c r="K67"/>
  <c r="N67"/>
  <c r="K180"/>
  <c r="N180"/>
  <c r="K36"/>
  <c r="N36"/>
  <c r="K174"/>
  <c r="N174"/>
  <c r="K42"/>
  <c r="K199"/>
  <c r="N199"/>
  <c r="K167"/>
  <c r="N200"/>
  <c r="K200"/>
  <c r="K160"/>
  <c r="K128"/>
  <c r="N128"/>
  <c r="K96"/>
  <c r="N96"/>
  <c r="K52"/>
  <c r="N52"/>
  <c r="K173"/>
  <c r="N173"/>
  <c r="K141"/>
  <c r="N141"/>
  <c r="K109"/>
  <c r="N109"/>
  <c r="K77"/>
  <c r="N77"/>
  <c r="K45"/>
  <c r="N45"/>
  <c r="N186"/>
  <c r="K186"/>
  <c r="K142"/>
  <c r="N142"/>
  <c r="K110"/>
  <c r="N110"/>
  <c r="K78"/>
  <c r="K131"/>
  <c r="N131"/>
  <c r="K87"/>
  <c r="N87"/>
  <c r="K55"/>
  <c r="N55"/>
  <c r="K31"/>
  <c r="N31"/>
  <c r="K64"/>
  <c r="N64"/>
  <c r="K24"/>
  <c r="N24"/>
  <c r="K66"/>
  <c r="N66"/>
  <c r="K30"/>
  <c r="N30"/>
  <c r="K195"/>
  <c r="N195"/>
  <c r="K159"/>
  <c r="N159"/>
  <c r="K204"/>
  <c r="N204"/>
  <c r="K164"/>
  <c r="N164"/>
  <c r="K132"/>
  <c r="N132"/>
  <c r="K100"/>
  <c r="K60"/>
  <c r="N60"/>
  <c r="K177"/>
  <c r="K145"/>
  <c r="N145"/>
  <c r="K113"/>
  <c r="N113"/>
  <c r="K81"/>
  <c r="N81"/>
  <c r="K49"/>
  <c r="N49"/>
  <c r="N178"/>
  <c r="K178"/>
  <c r="K138"/>
  <c r="N138"/>
  <c r="K106"/>
  <c r="N106"/>
  <c r="K74"/>
  <c r="N74"/>
  <c r="K139"/>
  <c r="N139"/>
  <c r="K91"/>
  <c r="N91"/>
  <c r="K59"/>
  <c r="N59"/>
  <c r="K35"/>
  <c r="N35"/>
  <c r="K72"/>
  <c r="N72"/>
  <c r="K28"/>
  <c r="N28"/>
  <c r="K70"/>
  <c r="N70"/>
  <c r="K34"/>
  <c r="N34"/>
  <c r="K191"/>
  <c r="K151"/>
  <c r="N151"/>
  <c r="N192"/>
  <c r="K192"/>
  <c r="K152"/>
  <c r="K120"/>
  <c r="N120"/>
  <c r="K88"/>
  <c r="K197"/>
  <c r="N197"/>
  <c r="K165"/>
  <c r="N165"/>
  <c r="K133"/>
  <c r="N133"/>
  <c r="K101"/>
  <c r="K69"/>
  <c r="K37"/>
  <c r="K170"/>
  <c r="K134"/>
  <c r="N134"/>
  <c r="K102"/>
  <c r="K58"/>
  <c r="N58"/>
  <c r="K115"/>
  <c r="N115"/>
  <c r="K79"/>
  <c r="K47"/>
  <c r="N47"/>
  <c r="K23"/>
  <c r="N23"/>
  <c r="K48"/>
  <c r="N48"/>
  <c r="S96"/>
  <c r="S80"/>
  <c r="S64"/>
  <c r="S48"/>
  <c r="S159"/>
  <c r="S127"/>
  <c r="S196"/>
  <c r="S52"/>
  <c r="S172"/>
  <c r="S92"/>
  <c r="S76"/>
  <c r="S60"/>
  <c r="S44"/>
  <c r="S197"/>
  <c r="CG8" i="17"/>
  <c r="AA190" i="24"/>
  <c r="AA97"/>
  <c r="AA183"/>
  <c r="EY8" i="17"/>
  <c r="EX8"/>
  <c r="FH8"/>
  <c r="FI8"/>
  <c r="AA101" i="24"/>
  <c r="AA187"/>
  <c r="Y68"/>
  <c r="Y194"/>
  <c r="Y60"/>
  <c r="Y138"/>
  <c r="S144"/>
  <c r="S128"/>
  <c r="S112"/>
  <c r="Z180"/>
  <c r="AA148"/>
  <c r="Z148"/>
  <c r="Z52"/>
  <c r="AA52"/>
  <c r="Z61"/>
  <c r="Z195"/>
  <c r="Z152"/>
  <c r="AA136"/>
  <c r="Z136"/>
  <c r="AA120"/>
  <c r="Z120"/>
  <c r="Z44"/>
  <c r="AA203"/>
  <c r="Z203"/>
  <c r="S138"/>
  <c r="S122"/>
  <c r="S171"/>
  <c r="S75"/>
  <c r="S192"/>
  <c r="S169"/>
  <c r="S137"/>
  <c r="S121"/>
  <c r="S57"/>
  <c r="S78"/>
  <c r="S111"/>
  <c r="S61"/>
  <c r="S162"/>
  <c r="S146"/>
  <c r="S114"/>
  <c r="S179"/>
  <c r="S147"/>
  <c r="S131"/>
  <c r="S99"/>
  <c r="S83"/>
  <c r="S67"/>
  <c r="S168"/>
  <c r="S193"/>
  <c r="S177"/>
  <c r="S145"/>
  <c r="S129"/>
  <c r="S113"/>
  <c r="S81"/>
  <c r="S86"/>
  <c r="S70"/>
  <c r="AA77"/>
  <c r="AA81"/>
  <c r="DW8" i="17"/>
  <c r="Z62" i="24"/>
  <c r="AA191"/>
  <c r="Z191"/>
  <c r="AA159"/>
  <c r="Z159"/>
  <c r="AA95"/>
  <c r="Z95"/>
  <c r="AA132"/>
  <c r="Z132"/>
  <c r="AA116"/>
  <c r="Z116"/>
  <c r="Z100"/>
  <c r="AA100"/>
  <c r="Z84"/>
  <c r="AA146"/>
  <c r="Z146"/>
  <c r="Z130"/>
  <c r="AA130"/>
  <c r="Z114"/>
  <c r="AA114"/>
  <c r="Z98"/>
  <c r="AA98"/>
  <c r="AA82"/>
  <c r="Z82"/>
  <c r="AA50"/>
  <c r="Z50"/>
  <c r="Z163"/>
  <c r="Z131"/>
  <c r="Z115"/>
  <c r="AA99"/>
  <c r="Z99"/>
  <c r="AA67"/>
  <c r="Z67"/>
  <c r="Z51"/>
  <c r="Z184"/>
  <c r="AA184"/>
  <c r="Z88"/>
  <c r="AA88"/>
  <c r="Z177"/>
  <c r="AA161"/>
  <c r="Z161"/>
  <c r="AA49"/>
  <c r="Z49"/>
  <c r="EA8" i="17"/>
  <c r="Z150" i="24"/>
  <c r="AA86"/>
  <c r="Z86"/>
  <c r="AA151"/>
  <c r="Z151"/>
  <c r="AA87"/>
  <c r="Z87"/>
  <c r="Z188"/>
  <c r="Z181"/>
  <c r="AA133"/>
  <c r="Z133"/>
  <c r="Z117"/>
  <c r="Z85"/>
  <c r="Z154"/>
  <c r="Z138"/>
  <c r="AA138"/>
  <c r="Z122"/>
  <c r="AA122"/>
  <c r="Z106"/>
  <c r="AA106"/>
  <c r="AA58"/>
  <c r="Z58"/>
  <c r="Z155"/>
  <c r="Z139"/>
  <c r="AA123"/>
  <c r="Z123"/>
  <c r="AA107"/>
  <c r="Z107"/>
  <c r="AA59"/>
  <c r="Z59"/>
  <c r="Z160"/>
  <c r="Z48"/>
  <c r="Z89"/>
  <c r="AA57"/>
  <c r="Z57"/>
  <c r="S185"/>
  <c r="AP8" i="17"/>
  <c r="AA175" i="24"/>
  <c r="AA83"/>
  <c r="AA202"/>
  <c r="AA73"/>
  <c r="AA164"/>
  <c r="Z164"/>
  <c r="Z93"/>
  <c r="AA168"/>
  <c r="Z168"/>
  <c r="Z56"/>
  <c r="AA56"/>
  <c r="AA145"/>
  <c r="Z145"/>
  <c r="AA129"/>
  <c r="Z129"/>
  <c r="AA113"/>
  <c r="Z113"/>
  <c r="EE8" i="17"/>
  <c r="Z156" i="24"/>
  <c r="AA140"/>
  <c r="Z140"/>
  <c r="Z124"/>
  <c r="Z108"/>
  <c r="Z60"/>
  <c r="AA60"/>
  <c r="AA149"/>
  <c r="Z149"/>
  <c r="Z176"/>
  <c r="Z64"/>
  <c r="AA64"/>
  <c r="Z153"/>
  <c r="AA137"/>
  <c r="Z137"/>
  <c r="Z121"/>
  <c r="AA105"/>
  <c r="Z105"/>
  <c r="AA174"/>
  <c r="Z174"/>
  <c r="AA158"/>
  <c r="Z158"/>
  <c r="Z142"/>
  <c r="AA142"/>
  <c r="Z126"/>
  <c r="AA126"/>
  <c r="Z110"/>
  <c r="AA110"/>
  <c r="Z94"/>
  <c r="AA78"/>
  <c r="Z78"/>
  <c r="AA46"/>
  <c r="Z46"/>
  <c r="Z143"/>
  <c r="AA127"/>
  <c r="Z127"/>
  <c r="Z111"/>
  <c r="Z63"/>
  <c r="Z47"/>
  <c r="AA196"/>
  <c r="Z196"/>
  <c r="Z68"/>
  <c r="AA68"/>
  <c r="AA189"/>
  <c r="Z189"/>
  <c r="Z173"/>
  <c r="AA157"/>
  <c r="Z157"/>
  <c r="Z141"/>
  <c r="Z125"/>
  <c r="Z109"/>
  <c r="Z29"/>
  <c r="AA178"/>
  <c r="Z178"/>
  <c r="AA162"/>
  <c r="Z162"/>
  <c r="AA66"/>
  <c r="Z66"/>
  <c r="AA147"/>
  <c r="Z147"/>
  <c r="Z200"/>
  <c r="AA104"/>
  <c r="Z104"/>
  <c r="Z72"/>
  <c r="AA72"/>
  <c r="Z193"/>
  <c r="AA193"/>
  <c r="AA182"/>
  <c r="Z182"/>
  <c r="AA166"/>
  <c r="Z166"/>
  <c r="Z134"/>
  <c r="AA134"/>
  <c r="Z118"/>
  <c r="AA118"/>
  <c r="Z70"/>
  <c r="AA54"/>
  <c r="Z54"/>
  <c r="AA199"/>
  <c r="Z199"/>
  <c r="Z167"/>
  <c r="AA135"/>
  <c r="Z135"/>
  <c r="AA119"/>
  <c r="Z119"/>
  <c r="AA103"/>
  <c r="Z103"/>
  <c r="AA71"/>
  <c r="Z71"/>
  <c r="AA55"/>
  <c r="Z55"/>
  <c r="Z204"/>
  <c r="AA172"/>
  <c r="Z172"/>
  <c r="Z92"/>
  <c r="AA92"/>
  <c r="Z76"/>
  <c r="Z197"/>
  <c r="AA165"/>
  <c r="Z165"/>
  <c r="AA53"/>
  <c r="Z53"/>
  <c r="Z37"/>
  <c r="Z186"/>
  <c r="AA186"/>
  <c r="Z170"/>
  <c r="AA90"/>
  <c r="Z90"/>
  <c r="AA74"/>
  <c r="Z74"/>
  <c r="AA171"/>
  <c r="Z171"/>
  <c r="AA75"/>
  <c r="Z75"/>
  <c r="Z192"/>
  <c r="AA144"/>
  <c r="Z144"/>
  <c r="AA128"/>
  <c r="Z128"/>
  <c r="AA112"/>
  <c r="Z112"/>
  <c r="Z96"/>
  <c r="Z80"/>
  <c r="Z201"/>
  <c r="AA201"/>
  <c r="Z185"/>
  <c r="AA169"/>
  <c r="Z169"/>
  <c r="S203"/>
  <c r="U199"/>
  <c r="U203"/>
  <c r="U107"/>
  <c r="U192"/>
  <c r="U45"/>
  <c r="U99"/>
  <c r="U83"/>
  <c r="W174"/>
  <c r="W191"/>
  <c r="Y159"/>
  <c r="X159"/>
  <c r="X52"/>
  <c r="X189"/>
  <c r="Y189"/>
  <c r="X131"/>
  <c r="X193"/>
  <c r="Y193"/>
  <c r="X119"/>
  <c r="X154"/>
  <c r="Y154"/>
  <c r="X155"/>
  <c r="Y139"/>
  <c r="X139"/>
  <c r="Y107"/>
  <c r="X107"/>
  <c r="Y169"/>
  <c r="X169"/>
  <c r="DF8" i="17"/>
  <c r="X126" i="24"/>
  <c r="X110"/>
  <c r="X62"/>
  <c r="Y46"/>
  <c r="X46"/>
  <c r="X127"/>
  <c r="Y95"/>
  <c r="X95"/>
  <c r="X79"/>
  <c r="Y63"/>
  <c r="X63"/>
  <c r="X47"/>
  <c r="X164"/>
  <c r="Y164"/>
  <c r="X148"/>
  <c r="X132"/>
  <c r="Y125"/>
  <c r="X125"/>
  <c r="Y109"/>
  <c r="X109"/>
  <c r="X178"/>
  <c r="X66"/>
  <c r="X179"/>
  <c r="Y179"/>
  <c r="X163"/>
  <c r="Y163"/>
  <c r="X147"/>
  <c r="Y99"/>
  <c r="X99"/>
  <c r="X83"/>
  <c r="X200"/>
  <c r="Y152"/>
  <c r="X152"/>
  <c r="X49"/>
  <c r="Y198"/>
  <c r="X198"/>
  <c r="X166"/>
  <c r="X199"/>
  <c r="Y199"/>
  <c r="X135"/>
  <c r="X103"/>
  <c r="Y87"/>
  <c r="X87"/>
  <c r="X55"/>
  <c r="Y204"/>
  <c r="Y188"/>
  <c r="X188"/>
  <c r="X172"/>
  <c r="Y172"/>
  <c r="X156"/>
  <c r="Y165"/>
  <c r="X165"/>
  <c r="Y117"/>
  <c r="X117"/>
  <c r="Y58"/>
  <c r="X58"/>
  <c r="X187"/>
  <c r="Y187"/>
  <c r="X171"/>
  <c r="Y171"/>
  <c r="Y91"/>
  <c r="X91"/>
  <c r="X75"/>
  <c r="Y160"/>
  <c r="X160"/>
  <c r="X128"/>
  <c r="X64"/>
  <c r="X185"/>
  <c r="Y153"/>
  <c r="X153"/>
  <c r="Y137"/>
  <c r="X137"/>
  <c r="X121"/>
  <c r="DJ8" i="17"/>
  <c r="X143" i="24"/>
  <c r="X111"/>
  <c r="X116"/>
  <c r="Y173"/>
  <c r="X173"/>
  <c r="X93"/>
  <c r="Y77"/>
  <c r="X77"/>
  <c r="Y61"/>
  <c r="X61"/>
  <c r="Y45"/>
  <c r="X45"/>
  <c r="Y162"/>
  <c r="X162"/>
  <c r="X120"/>
  <c r="X177"/>
  <c r="Y97"/>
  <c r="X97"/>
  <c r="Y81"/>
  <c r="X81"/>
  <c r="Y65"/>
  <c r="X65"/>
  <c r="X124"/>
  <c r="X108"/>
  <c r="X197"/>
  <c r="Y101"/>
  <c r="X101"/>
  <c r="X85"/>
  <c r="Y53"/>
  <c r="X53"/>
  <c r="Y170"/>
  <c r="X170"/>
  <c r="X105"/>
  <c r="X89"/>
  <c r="Y73"/>
  <c r="X73"/>
  <c r="Y57"/>
  <c r="X57"/>
  <c r="Y72"/>
  <c r="Y190"/>
  <c r="X190"/>
  <c r="Y174"/>
  <c r="X174"/>
  <c r="X94"/>
  <c r="Y78"/>
  <c r="X78"/>
  <c r="X191"/>
  <c r="Y191"/>
  <c r="X175"/>
  <c r="Y175"/>
  <c r="X196"/>
  <c r="X100"/>
  <c r="X84"/>
  <c r="Y157"/>
  <c r="X157"/>
  <c r="Y141"/>
  <c r="X141"/>
  <c r="X130"/>
  <c r="Y130"/>
  <c r="X114"/>
  <c r="X98"/>
  <c r="Y82"/>
  <c r="X82"/>
  <c r="Y50"/>
  <c r="X50"/>
  <c r="X195"/>
  <c r="X115"/>
  <c r="Y67"/>
  <c r="X67"/>
  <c r="Y51"/>
  <c r="X51"/>
  <c r="Y184"/>
  <c r="X184"/>
  <c r="X168"/>
  <c r="X136"/>
  <c r="X104"/>
  <c r="X88"/>
  <c r="Y88"/>
  <c r="Y56"/>
  <c r="X56"/>
  <c r="Y161"/>
  <c r="X161"/>
  <c r="Y145"/>
  <c r="X145"/>
  <c r="Y129"/>
  <c r="X129"/>
  <c r="Y113"/>
  <c r="X113"/>
  <c r="Y182"/>
  <c r="X182"/>
  <c r="X118"/>
  <c r="Y102"/>
  <c r="X102"/>
  <c r="Y86"/>
  <c r="X86"/>
  <c r="Y70"/>
  <c r="X70"/>
  <c r="X54"/>
  <c r="X183"/>
  <c r="X167"/>
  <c r="Y151"/>
  <c r="X151"/>
  <c r="X71"/>
  <c r="X140"/>
  <c r="X92"/>
  <c r="X76"/>
  <c r="X44"/>
  <c r="X181"/>
  <c r="Y181"/>
  <c r="X149"/>
  <c r="Y133"/>
  <c r="X133"/>
  <c r="X69"/>
  <c r="X202"/>
  <c r="X122"/>
  <c r="X106"/>
  <c r="Y106"/>
  <c r="Y90"/>
  <c r="X90"/>
  <c r="X74"/>
  <c r="X203"/>
  <c r="Y203"/>
  <c r="Y123"/>
  <c r="X123"/>
  <c r="Y59"/>
  <c r="X59"/>
  <c r="Y192"/>
  <c r="X192"/>
  <c r="Y176"/>
  <c r="X176"/>
  <c r="X144"/>
  <c r="X112"/>
  <c r="X96"/>
  <c r="X80"/>
  <c r="Y80"/>
  <c r="X201"/>
  <c r="Y201"/>
  <c r="W162"/>
  <c r="W184"/>
  <c r="W150"/>
  <c r="Y158"/>
  <c r="Y180"/>
  <c r="Y146"/>
  <c r="X40"/>
  <c r="Y150"/>
  <c r="Y48"/>
  <c r="DB8" i="17"/>
  <c r="V175" i="24"/>
  <c r="W164"/>
  <c r="V164"/>
  <c r="W100"/>
  <c r="V100"/>
  <c r="W68"/>
  <c r="V68"/>
  <c r="V194"/>
  <c r="V179"/>
  <c r="W179"/>
  <c r="V72"/>
  <c r="V155"/>
  <c r="W155"/>
  <c r="CO8" i="17"/>
  <c r="W108" i="24"/>
  <c r="V190"/>
  <c r="W190"/>
  <c r="W110"/>
  <c r="V110"/>
  <c r="V94"/>
  <c r="W78"/>
  <c r="V78"/>
  <c r="V62"/>
  <c r="W46"/>
  <c r="V46"/>
  <c r="V143"/>
  <c r="V127"/>
  <c r="V111"/>
  <c r="V95"/>
  <c r="W95"/>
  <c r="V79"/>
  <c r="W79"/>
  <c r="V63"/>
  <c r="W63"/>
  <c r="V47"/>
  <c r="W47"/>
  <c r="W180"/>
  <c r="V180"/>
  <c r="V52"/>
  <c r="W173"/>
  <c r="V173"/>
  <c r="W109"/>
  <c r="V109"/>
  <c r="W98"/>
  <c r="V98"/>
  <c r="W82"/>
  <c r="V82"/>
  <c r="W66"/>
  <c r="V66"/>
  <c r="V50"/>
  <c r="W147"/>
  <c r="V147"/>
  <c r="W131"/>
  <c r="V131"/>
  <c r="W115"/>
  <c r="V115"/>
  <c r="V51"/>
  <c r="W51"/>
  <c r="W168"/>
  <c r="V168"/>
  <c r="W56"/>
  <c r="V56"/>
  <c r="W193"/>
  <c r="V193"/>
  <c r="W177"/>
  <c r="V177"/>
  <c r="V97"/>
  <c r="V54"/>
  <c r="V183"/>
  <c r="W183"/>
  <c r="W135"/>
  <c r="V135"/>
  <c r="W119"/>
  <c r="V119"/>
  <c r="V55"/>
  <c r="V204"/>
  <c r="W172"/>
  <c r="V172"/>
  <c r="W92"/>
  <c r="V92"/>
  <c r="V60"/>
  <c r="V44"/>
  <c r="V165"/>
  <c r="W101"/>
  <c r="V101"/>
  <c r="W69"/>
  <c r="V69"/>
  <c r="V202"/>
  <c r="W202"/>
  <c r="V58"/>
  <c r="V187"/>
  <c r="W187"/>
  <c r="V171"/>
  <c r="W171"/>
  <c r="W139"/>
  <c r="V139"/>
  <c r="V123"/>
  <c r="W107"/>
  <c r="V107"/>
  <c r="V91"/>
  <c r="W91"/>
  <c r="V75"/>
  <c r="W75"/>
  <c r="V59"/>
  <c r="V192"/>
  <c r="W192"/>
  <c r="W160"/>
  <c r="V160"/>
  <c r="W96"/>
  <c r="V96"/>
  <c r="V64"/>
  <c r="W48"/>
  <c r="V48"/>
  <c r="W169"/>
  <c r="V169"/>
  <c r="W73"/>
  <c r="V73"/>
  <c r="W158"/>
  <c r="W126"/>
  <c r="W114"/>
  <c r="W195"/>
  <c r="W104"/>
  <c r="W182"/>
  <c r="W166"/>
  <c r="W134"/>
  <c r="W118"/>
  <c r="W199"/>
  <c r="W138"/>
  <c r="V159"/>
  <c r="W159"/>
  <c r="W148"/>
  <c r="V148"/>
  <c r="W93"/>
  <c r="V93"/>
  <c r="W77"/>
  <c r="V77"/>
  <c r="W61"/>
  <c r="V61"/>
  <c r="W45"/>
  <c r="V45"/>
  <c r="V163"/>
  <c r="W163"/>
  <c r="W81"/>
  <c r="V81"/>
  <c r="W65"/>
  <c r="V65"/>
  <c r="W49"/>
  <c r="V49"/>
  <c r="V198"/>
  <c r="W198"/>
  <c r="V167"/>
  <c r="V76"/>
  <c r="W53"/>
  <c r="V53"/>
  <c r="V80"/>
  <c r="W57"/>
  <c r="V57"/>
  <c r="V31"/>
  <c r="V196"/>
  <c r="W196"/>
  <c r="V132"/>
  <c r="V116"/>
  <c r="W84"/>
  <c r="V84"/>
  <c r="V189"/>
  <c r="W157"/>
  <c r="V157"/>
  <c r="W141"/>
  <c r="V141"/>
  <c r="W125"/>
  <c r="V125"/>
  <c r="V99"/>
  <c r="W99"/>
  <c r="V83"/>
  <c r="V67"/>
  <c r="W67"/>
  <c r="V200"/>
  <c r="V152"/>
  <c r="V136"/>
  <c r="W120"/>
  <c r="V120"/>
  <c r="V88"/>
  <c r="V145"/>
  <c r="V129"/>
  <c r="V113"/>
  <c r="W102"/>
  <c r="V102"/>
  <c r="V151"/>
  <c r="W151"/>
  <c r="W103"/>
  <c r="V103"/>
  <c r="V87"/>
  <c r="W87"/>
  <c r="V71"/>
  <c r="W71"/>
  <c r="V156"/>
  <c r="W140"/>
  <c r="V140"/>
  <c r="V124"/>
  <c r="W197"/>
  <c r="V197"/>
  <c r="V181"/>
  <c r="W181"/>
  <c r="V149"/>
  <c r="W133"/>
  <c r="V133"/>
  <c r="W117"/>
  <c r="V117"/>
  <c r="V85"/>
  <c r="V186"/>
  <c r="W106"/>
  <c r="V106"/>
  <c r="W90"/>
  <c r="V90"/>
  <c r="W74"/>
  <c r="V74"/>
  <c r="W176"/>
  <c r="V176"/>
  <c r="W144"/>
  <c r="V144"/>
  <c r="W128"/>
  <c r="V128"/>
  <c r="W112"/>
  <c r="V112"/>
  <c r="V201"/>
  <c r="V185"/>
  <c r="W185"/>
  <c r="W153"/>
  <c r="V153"/>
  <c r="W137"/>
  <c r="V137"/>
  <c r="W121"/>
  <c r="V121"/>
  <c r="W105"/>
  <c r="V105"/>
  <c r="W89"/>
  <c r="V89"/>
  <c r="CK8" i="17"/>
  <c r="S56" i="24"/>
  <c r="U95"/>
  <c r="U77"/>
  <c r="T198"/>
  <c r="U198"/>
  <c r="T167"/>
  <c r="U167"/>
  <c r="T151"/>
  <c r="U151"/>
  <c r="T64"/>
  <c r="U64"/>
  <c r="T48"/>
  <c r="BP8" i="17"/>
  <c r="T191" i="24"/>
  <c r="T143"/>
  <c r="U127"/>
  <c r="T127"/>
  <c r="T147"/>
  <c r="T115"/>
  <c r="U81"/>
  <c r="T81"/>
  <c r="U184"/>
  <c r="U70"/>
  <c r="T70"/>
  <c r="T54"/>
  <c r="U55"/>
  <c r="T55"/>
  <c r="T204"/>
  <c r="U204"/>
  <c r="U140"/>
  <c r="T140"/>
  <c r="T60"/>
  <c r="U60"/>
  <c r="U197"/>
  <c r="T197"/>
  <c r="T181"/>
  <c r="U165"/>
  <c r="T165"/>
  <c r="T69"/>
  <c r="U170"/>
  <c r="T170"/>
  <c r="U138"/>
  <c r="T138"/>
  <c r="U122"/>
  <c r="T122"/>
  <c r="T106"/>
  <c r="U106"/>
  <c r="U74"/>
  <c r="T74"/>
  <c r="T187"/>
  <c r="U187"/>
  <c r="T171"/>
  <c r="U171"/>
  <c r="T139"/>
  <c r="U123"/>
  <c r="T123"/>
  <c r="T75"/>
  <c r="U144"/>
  <c r="T144"/>
  <c r="T112"/>
  <c r="U201"/>
  <c r="T201"/>
  <c r="U185"/>
  <c r="T185"/>
  <c r="T137"/>
  <c r="U137"/>
  <c r="T121"/>
  <c r="U121"/>
  <c r="T105"/>
  <c r="T89"/>
  <c r="BT8" i="17"/>
  <c r="T174" i="24"/>
  <c r="U158"/>
  <c r="T158"/>
  <c r="T78"/>
  <c r="U62"/>
  <c r="T62"/>
  <c r="U46"/>
  <c r="T46"/>
  <c r="U159"/>
  <c r="T159"/>
  <c r="U63"/>
  <c r="T63"/>
  <c r="U47"/>
  <c r="T47"/>
  <c r="T196"/>
  <c r="U196"/>
  <c r="U148"/>
  <c r="T148"/>
  <c r="U189"/>
  <c r="T189"/>
  <c r="U173"/>
  <c r="T173"/>
  <c r="U61"/>
  <c r="T61"/>
  <c r="T178"/>
  <c r="U162"/>
  <c r="T162"/>
  <c r="T130"/>
  <c r="T163"/>
  <c r="T200"/>
  <c r="U104"/>
  <c r="T104"/>
  <c r="T88"/>
  <c r="T193"/>
  <c r="U193"/>
  <c r="U177"/>
  <c r="T177"/>
  <c r="U161"/>
  <c r="T161"/>
  <c r="T129"/>
  <c r="U129"/>
  <c r="T97"/>
  <c r="U65"/>
  <c r="T102"/>
  <c r="T103"/>
  <c r="U172"/>
  <c r="T172"/>
  <c r="T76"/>
  <c r="U44"/>
  <c r="T44"/>
  <c r="T176"/>
  <c r="U160"/>
  <c r="T160"/>
  <c r="T128"/>
  <c r="T80"/>
  <c r="U80"/>
  <c r="T175"/>
  <c r="U164"/>
  <c r="T164"/>
  <c r="T68"/>
  <c r="U68"/>
  <c r="T52"/>
  <c r="U52"/>
  <c r="T93"/>
  <c r="T131"/>
  <c r="T136"/>
  <c r="U120"/>
  <c r="T120"/>
  <c r="S49"/>
  <c r="S140"/>
  <c r="S124"/>
  <c r="AT8" i="17"/>
  <c r="T182" i="24"/>
  <c r="U166"/>
  <c r="T166"/>
  <c r="U150"/>
  <c r="T150"/>
  <c r="U134"/>
  <c r="T134"/>
  <c r="U118"/>
  <c r="T118"/>
  <c r="T86"/>
  <c r="T183"/>
  <c r="U183"/>
  <c r="U135"/>
  <c r="T135"/>
  <c r="U119"/>
  <c r="T119"/>
  <c r="U87"/>
  <c r="T87"/>
  <c r="U156"/>
  <c r="T156"/>
  <c r="T108"/>
  <c r="T92"/>
  <c r="U92"/>
  <c r="T149"/>
  <c r="T133"/>
  <c r="U133"/>
  <c r="T117"/>
  <c r="U101"/>
  <c r="T101"/>
  <c r="U85"/>
  <c r="T85"/>
  <c r="T202"/>
  <c r="U202"/>
  <c r="U186"/>
  <c r="T186"/>
  <c r="U154"/>
  <c r="T154"/>
  <c r="U90"/>
  <c r="T90"/>
  <c r="U58"/>
  <c r="T58"/>
  <c r="U155"/>
  <c r="T155"/>
  <c r="U91"/>
  <c r="T91"/>
  <c r="T59"/>
  <c r="T96"/>
  <c r="U169"/>
  <c r="T169"/>
  <c r="T153"/>
  <c r="U73"/>
  <c r="T73"/>
  <c r="T57"/>
  <c r="T25"/>
  <c r="T190"/>
  <c r="U142"/>
  <c r="T142"/>
  <c r="U126"/>
  <c r="T126"/>
  <c r="U110"/>
  <c r="T110"/>
  <c r="T94"/>
  <c r="T111"/>
  <c r="U111"/>
  <c r="U79"/>
  <c r="T79"/>
  <c r="U132"/>
  <c r="T132"/>
  <c r="U116"/>
  <c r="T116"/>
  <c r="T100"/>
  <c r="U100"/>
  <c r="T84"/>
  <c r="U157"/>
  <c r="T157"/>
  <c r="T141"/>
  <c r="T125"/>
  <c r="T109"/>
  <c r="U109"/>
  <c r="T146"/>
  <c r="T114"/>
  <c r="U98"/>
  <c r="T98"/>
  <c r="T82"/>
  <c r="U66"/>
  <c r="T66"/>
  <c r="T50"/>
  <c r="T179"/>
  <c r="U179"/>
  <c r="U67"/>
  <c r="T67"/>
  <c r="U51"/>
  <c r="T51"/>
  <c r="U168"/>
  <c r="T168"/>
  <c r="T152"/>
  <c r="T72"/>
  <c r="U72"/>
  <c r="T56"/>
  <c r="U56"/>
  <c r="T145"/>
  <c r="T113"/>
  <c r="U113"/>
  <c r="U49"/>
  <c r="T49"/>
  <c r="S181"/>
  <c r="S106"/>
  <c r="U8" i="17"/>
  <c r="S123" i="24"/>
  <c r="S160"/>
  <c r="S163"/>
  <c r="S90"/>
  <c r="S74"/>
  <c r="S58"/>
  <c r="S107"/>
  <c r="S59"/>
  <c r="S105"/>
  <c r="S190"/>
  <c r="S174"/>
  <c r="S142"/>
  <c r="S110"/>
  <c r="S46"/>
  <c r="S191"/>
  <c r="S79"/>
  <c r="S63"/>
  <c r="S47"/>
  <c r="S100"/>
  <c r="S84"/>
  <c r="S68"/>
  <c r="S173"/>
  <c r="S157"/>
  <c r="S141"/>
  <c r="S125"/>
  <c r="S93"/>
  <c r="S77"/>
  <c r="S66"/>
  <c r="S184"/>
  <c r="S152"/>
  <c r="S136"/>
  <c r="S104"/>
  <c r="S88"/>
  <c r="S65"/>
  <c r="S182"/>
  <c r="S166"/>
  <c r="S150"/>
  <c r="S134"/>
  <c r="S54"/>
  <c r="S167"/>
  <c r="S151"/>
  <c r="S135"/>
  <c r="S87"/>
  <c r="S71"/>
  <c r="S55"/>
  <c r="S165"/>
  <c r="S149"/>
  <c r="S133"/>
  <c r="S101"/>
  <c r="AX8" i="17"/>
  <c r="R40" i="24"/>
  <c r="S148"/>
  <c r="S116"/>
  <c r="S199"/>
  <c r="R24"/>
  <c r="Q192"/>
  <c r="P192"/>
  <c r="Q180"/>
  <c r="P180"/>
  <c r="Q164"/>
  <c r="P164"/>
  <c r="Q148"/>
  <c r="P148"/>
  <c r="P132"/>
  <c r="Q116"/>
  <c r="P116"/>
  <c r="Q100"/>
  <c r="P100"/>
  <c r="Q84"/>
  <c r="P84"/>
  <c r="Q68"/>
  <c r="P68"/>
  <c r="Q52"/>
  <c r="P52"/>
  <c r="P200"/>
  <c r="Q198"/>
  <c r="P198"/>
  <c r="P182"/>
  <c r="Q166"/>
  <c r="P166"/>
  <c r="Q150"/>
  <c r="P150"/>
  <c r="Q134"/>
  <c r="P134"/>
  <c r="Q118"/>
  <c r="P118"/>
  <c r="P102"/>
  <c r="Q86"/>
  <c r="P86"/>
  <c r="P70"/>
  <c r="P54"/>
  <c r="Q199"/>
  <c r="P199"/>
  <c r="Q204"/>
  <c r="P204"/>
  <c r="Q197"/>
  <c r="P197"/>
  <c r="Q181"/>
  <c r="P181"/>
  <c r="Q165"/>
  <c r="P165"/>
  <c r="P149"/>
  <c r="Q133"/>
  <c r="P133"/>
  <c r="P101"/>
  <c r="Q85"/>
  <c r="P85"/>
  <c r="P69"/>
  <c r="Q53"/>
  <c r="P53"/>
  <c r="Y8" i="17"/>
  <c r="AC8"/>
  <c r="Q189" i="24"/>
  <c r="P189"/>
  <c r="P173"/>
  <c r="P141"/>
  <c r="P109"/>
  <c r="Q61"/>
  <c r="P61"/>
  <c r="P202"/>
  <c r="Q203"/>
  <c r="P203"/>
  <c r="Q187"/>
  <c r="P187"/>
  <c r="Q171"/>
  <c r="P171"/>
  <c r="P155"/>
  <c r="Q139"/>
  <c r="P139"/>
  <c r="Q123"/>
  <c r="P123"/>
  <c r="Q107"/>
  <c r="P107"/>
  <c r="Q91"/>
  <c r="P91"/>
  <c r="Q75"/>
  <c r="P75"/>
  <c r="Q59"/>
  <c r="P59"/>
  <c r="P43"/>
  <c r="P176"/>
  <c r="Q160"/>
  <c r="P160"/>
  <c r="Q144"/>
  <c r="P144"/>
  <c r="Q128"/>
  <c r="P128"/>
  <c r="Q112"/>
  <c r="P112"/>
  <c r="P96"/>
  <c r="P80"/>
  <c r="Q64"/>
  <c r="P64"/>
  <c r="Q48"/>
  <c r="P48"/>
  <c r="Q201"/>
  <c r="P201"/>
  <c r="Q115"/>
  <c r="P115"/>
  <c r="P83"/>
  <c r="Q67"/>
  <c r="P67"/>
  <c r="P51"/>
  <c r="Q193"/>
  <c r="P193"/>
  <c r="Q190"/>
  <c r="P190"/>
  <c r="Q174"/>
  <c r="P174"/>
  <c r="Q158"/>
  <c r="P158"/>
  <c r="Q142"/>
  <c r="P142"/>
  <c r="P126"/>
  <c r="Q110"/>
  <c r="P110"/>
  <c r="P94"/>
  <c r="P78"/>
  <c r="Q62"/>
  <c r="P62"/>
  <c r="Q46"/>
  <c r="P46"/>
  <c r="P191"/>
  <c r="Q157"/>
  <c r="P157"/>
  <c r="P125"/>
  <c r="P93"/>
  <c r="Q77"/>
  <c r="P77"/>
  <c r="Q45"/>
  <c r="P45"/>
  <c r="Q147"/>
  <c r="P147"/>
  <c r="Q131"/>
  <c r="P131"/>
  <c r="P194"/>
  <c r="Q195"/>
  <c r="P195"/>
  <c r="Q179"/>
  <c r="P179"/>
  <c r="Q163"/>
  <c r="P163"/>
  <c r="Q99"/>
  <c r="P99"/>
  <c r="P27"/>
  <c r="Q184"/>
  <c r="P184"/>
  <c r="P168"/>
  <c r="Q136"/>
  <c r="P136"/>
  <c r="Q104"/>
  <c r="P104"/>
  <c r="Q72"/>
  <c r="P72"/>
  <c r="Q56"/>
  <c r="P56"/>
  <c r="Q152"/>
  <c r="P152"/>
  <c r="Q120"/>
  <c r="P120"/>
  <c r="Q88"/>
  <c r="P88"/>
  <c r="Q183"/>
  <c r="P183"/>
  <c r="Q167"/>
  <c r="P167"/>
  <c r="Q151"/>
  <c r="P151"/>
  <c r="Q135"/>
  <c r="P135"/>
  <c r="Q119"/>
  <c r="P119"/>
  <c r="Q103"/>
  <c r="P103"/>
  <c r="P87"/>
  <c r="Q71"/>
  <c r="P71"/>
  <c r="P55"/>
  <c r="Q188"/>
  <c r="P188"/>
  <c r="Q172"/>
  <c r="P172"/>
  <c r="Q156"/>
  <c r="P156"/>
  <c r="Q140"/>
  <c r="P140"/>
  <c r="Q124"/>
  <c r="P124"/>
  <c r="P108"/>
  <c r="Q92"/>
  <c r="P92"/>
  <c r="Q76"/>
  <c r="P76"/>
  <c r="Q60"/>
  <c r="P60"/>
  <c r="Q44"/>
  <c r="P44"/>
  <c r="P28"/>
  <c r="Q117"/>
  <c r="P117"/>
  <c r="Q186"/>
  <c r="P186"/>
  <c r="P170"/>
  <c r="Q154"/>
  <c r="P154"/>
  <c r="Q138"/>
  <c r="P138"/>
  <c r="Q122"/>
  <c r="P122"/>
  <c r="Q106"/>
  <c r="P106"/>
  <c r="Q90"/>
  <c r="P90"/>
  <c r="P74"/>
  <c r="Q58"/>
  <c r="P58"/>
  <c r="P42"/>
  <c r="Q185"/>
  <c r="P185"/>
  <c r="Q169"/>
  <c r="P169"/>
  <c r="Q153"/>
  <c r="P153"/>
  <c r="Q137"/>
  <c r="P137"/>
  <c r="P121"/>
  <c r="Q105"/>
  <c r="P105"/>
  <c r="P89"/>
  <c r="Q73"/>
  <c r="P73"/>
  <c r="Q57"/>
  <c r="P57"/>
  <c r="P161"/>
  <c r="Q145"/>
  <c r="P145"/>
  <c r="Q129"/>
  <c r="P129"/>
  <c r="Q113"/>
  <c r="P113"/>
  <c r="Q49"/>
  <c r="P49"/>
  <c r="P175"/>
  <c r="Q159"/>
  <c r="P159"/>
  <c r="Q143"/>
  <c r="P143"/>
  <c r="Q127"/>
  <c r="P127"/>
  <c r="P111"/>
  <c r="Q95"/>
  <c r="P95"/>
  <c r="P79"/>
  <c r="Q63"/>
  <c r="P63"/>
  <c r="Q47"/>
  <c r="P47"/>
  <c r="Q196"/>
  <c r="P196"/>
  <c r="Q177"/>
  <c r="P177"/>
  <c r="Q97"/>
  <c r="P97"/>
  <c r="Q178"/>
  <c r="P178"/>
  <c r="Q162"/>
  <c r="P162"/>
  <c r="Q146"/>
  <c r="P146"/>
  <c r="Q130"/>
  <c r="P130"/>
  <c r="Q114"/>
  <c r="P114"/>
  <c r="Q98"/>
  <c r="P98"/>
  <c r="P82"/>
  <c r="Q66"/>
  <c r="P66"/>
  <c r="Q50"/>
  <c r="P50"/>
  <c r="Q81"/>
  <c r="P81"/>
  <c r="P65"/>
  <c r="BK3" i="10"/>
  <c r="BK5"/>
  <c r="BA3"/>
  <c r="BA5"/>
  <c r="AQ3"/>
  <c r="AQ5"/>
  <c r="BT5"/>
  <c r="BS5"/>
  <c r="BR5"/>
  <c r="BQ5"/>
  <c r="BN5"/>
  <c r="BM5"/>
  <c r="BL5"/>
  <c r="BS4"/>
  <c r="BQ4"/>
  <c r="BM4"/>
  <c r="BK4"/>
  <c r="AZ5"/>
  <c r="AY5"/>
  <c r="AX5"/>
  <c r="AW5"/>
  <c r="AT5"/>
  <c r="AS5"/>
  <c r="AR5"/>
  <c r="AY4"/>
  <c r="AW4"/>
  <c r="AS4"/>
  <c r="AQ4"/>
  <c r="BJ5"/>
  <c r="BI5"/>
  <c r="BH5"/>
  <c r="BG5"/>
  <c r="BD5"/>
  <c r="BC5"/>
  <c r="BB5"/>
  <c r="BI4"/>
  <c r="BG4"/>
  <c r="BC4"/>
  <c r="BA4"/>
  <c r="AP5"/>
  <c r="AO5"/>
  <c r="AN5"/>
  <c r="AM5"/>
  <c r="AJ5"/>
  <c r="AI5"/>
  <c r="AH5"/>
  <c r="AG5"/>
  <c r="AO4"/>
  <c r="AM4"/>
  <c r="AI4"/>
  <c r="AG4"/>
  <c r="V3"/>
  <c r="V5"/>
  <c r="G7" i="22"/>
  <c r="AE5" i="10"/>
  <c r="AD5"/>
  <c r="AC5"/>
  <c r="AB5"/>
  <c r="Y5"/>
  <c r="X5"/>
  <c r="W5"/>
  <c r="AD4"/>
  <c r="AB4"/>
  <c r="X4"/>
  <c r="V4"/>
  <c r="U5"/>
  <c r="T5"/>
  <c r="S5"/>
  <c r="R5"/>
  <c r="T4"/>
  <c r="R4"/>
  <c r="O5"/>
  <c r="M5"/>
  <c r="L5"/>
  <c r="N5"/>
  <c r="L4"/>
  <c r="Y162" i="28" l="1"/>
  <c r="Y97"/>
  <c r="Y165"/>
  <c r="Y33"/>
  <c r="Y50"/>
  <c r="Y49"/>
  <c r="Y60"/>
  <c r="Y25"/>
  <c r="Y44"/>
  <c r="Y28"/>
  <c r="Y46"/>
  <c r="Y45"/>
  <c r="Y32"/>
  <c r="Y20"/>
  <c r="Y99"/>
  <c r="Y194"/>
  <c r="Y109"/>
  <c r="Y103"/>
  <c r="Y86"/>
  <c r="Y114"/>
  <c r="Y93"/>
  <c r="Y161"/>
  <c r="Y130"/>
  <c r="Y184"/>
  <c r="Y163"/>
  <c r="Y70"/>
  <c r="Y94"/>
  <c r="Y98"/>
  <c r="Y13"/>
  <c r="Y62"/>
  <c r="Y107"/>
  <c r="Y143"/>
  <c r="Y202"/>
  <c r="Y61"/>
  <c r="Y47"/>
  <c r="Y52"/>
  <c r="Y23"/>
  <c r="Y27"/>
  <c r="Y48"/>
  <c r="Y15"/>
  <c r="Y205"/>
  <c r="Y92"/>
  <c r="Y67"/>
  <c r="Y104"/>
  <c r="Y151"/>
  <c r="Y76"/>
  <c r="Y160"/>
  <c r="Y188"/>
  <c r="Y207"/>
  <c r="Y74"/>
  <c r="Y134"/>
  <c r="Y198"/>
  <c r="Y68"/>
  <c r="Y88"/>
  <c r="Y100"/>
  <c r="Y132"/>
  <c r="Y78"/>
  <c r="Y106"/>
  <c r="Y85"/>
  <c r="Y153"/>
  <c r="Y55"/>
  <c r="Y171"/>
  <c r="Y110"/>
  <c r="Y8"/>
  <c r="Y36"/>
  <c r="Y65"/>
  <c r="Y26"/>
  <c r="Y39"/>
  <c r="Y43"/>
  <c r="Y51"/>
  <c r="Y63"/>
  <c r="Y173"/>
  <c r="Y158"/>
  <c r="Y166"/>
  <c r="Y125"/>
  <c r="Y113"/>
  <c r="Y117"/>
  <c r="Y146"/>
  <c r="Y129"/>
  <c r="Y133"/>
  <c r="Y189"/>
  <c r="Y168"/>
  <c r="Y190"/>
  <c r="Y18"/>
  <c r="Y29"/>
  <c r="Y54"/>
  <c r="Y11"/>
  <c r="Y123"/>
  <c r="Y147"/>
  <c r="Y53"/>
  <c r="Y57"/>
  <c r="Y56"/>
  <c r="Y37"/>
  <c r="Y58"/>
  <c r="Y193"/>
  <c r="Y195"/>
  <c r="Y138"/>
  <c r="Y174"/>
  <c r="Y91"/>
  <c r="Y187"/>
  <c r="Y14"/>
  <c r="Y181"/>
  <c r="Y73"/>
  <c r="Y72"/>
  <c r="Y111"/>
  <c r="Y155"/>
  <c r="Y9"/>
  <c r="Y12"/>
  <c r="Y139"/>
  <c r="Y159"/>
  <c r="Y145"/>
  <c r="Y16"/>
  <c r="Y80"/>
  <c r="Y140"/>
  <c r="Y204"/>
  <c r="Y203"/>
  <c r="Y82"/>
  <c r="Y150"/>
  <c r="Y178"/>
  <c r="Y84"/>
  <c r="Y152"/>
  <c r="Y42"/>
  <c r="Y176"/>
  <c r="Y41"/>
  <c r="Y38"/>
  <c r="Y64"/>
  <c r="Y40"/>
  <c r="Y30"/>
  <c r="Y59"/>
  <c r="Y22"/>
  <c r="Y35"/>
  <c r="Y31"/>
  <c r="T58"/>
  <c r="T25"/>
  <c r="T50"/>
  <c r="P49"/>
  <c r="T49" s="1"/>
  <c r="T38"/>
  <c r="T55"/>
  <c r="T42"/>
  <c r="T33"/>
  <c r="W63"/>
  <c r="T35"/>
  <c r="T51"/>
  <c r="T39"/>
  <c r="P47"/>
  <c r="T47" s="1"/>
  <c r="AA56"/>
  <c r="P31"/>
  <c r="T31" s="1"/>
  <c r="P22"/>
  <c r="T22" s="1"/>
  <c r="AQ92" i="17"/>
  <c r="AQ127"/>
  <c r="V67"/>
  <c r="V155"/>
  <c r="AU12"/>
  <c r="DX121"/>
  <c r="BM104"/>
  <c r="DC112"/>
  <c r="AQ196"/>
  <c r="AQ78"/>
  <c r="DC85"/>
  <c r="AQ58"/>
  <c r="V102"/>
  <c r="CH123"/>
  <c r="CL18"/>
  <c r="AQ59"/>
  <c r="V66"/>
  <c r="AA22" i="28"/>
  <c r="AA26"/>
  <c r="CH194" i="17"/>
  <c r="V207"/>
  <c r="DX166"/>
  <c r="V29"/>
  <c r="AQ181"/>
  <c r="DC114"/>
  <c r="AQ134"/>
  <c r="EZ161"/>
  <c r="BM179"/>
  <c r="DX189"/>
  <c r="AQ77"/>
  <c r="DC26"/>
  <c r="CH54"/>
  <c r="CH96"/>
  <c r="CH130"/>
  <c r="AQ152"/>
  <c r="BM78"/>
  <c r="DC185"/>
  <c r="AQ25"/>
  <c r="DC42"/>
  <c r="DX177"/>
  <c r="V27"/>
  <c r="AQ32"/>
  <c r="AQ98"/>
  <c r="DX140"/>
  <c r="V59"/>
  <c r="DC154"/>
  <c r="FJ165"/>
  <c r="CH187"/>
  <c r="FA161"/>
  <c r="CH189"/>
  <c r="DX207"/>
  <c r="V205"/>
  <c r="AQ22"/>
  <c r="DX105"/>
  <c r="DX56"/>
  <c r="CH88"/>
  <c r="DX144"/>
  <c r="V23"/>
  <c r="BM106"/>
  <c r="CP18"/>
  <c r="CQ18" s="1"/>
  <c r="DC190"/>
  <c r="CH75"/>
  <c r="DX49"/>
  <c r="AQ143"/>
  <c r="AQ199"/>
  <c r="DK12"/>
  <c r="DL12" s="1"/>
  <c r="BM67"/>
  <c r="BM173"/>
  <c r="BM62"/>
  <c r="CH188"/>
  <c r="DC93"/>
  <c r="AA65" i="28"/>
  <c r="AA28"/>
  <c r="AQ164" i="17"/>
  <c r="DC92"/>
  <c r="EQ204"/>
  <c r="ER204"/>
  <c r="EQ89"/>
  <c r="ER89"/>
  <c r="EH97"/>
  <c r="AA94" i="24" s="1"/>
  <c r="EQ24" i="17"/>
  <c r="ER24"/>
  <c r="BA156"/>
  <c r="S153" i="24" s="1"/>
  <c r="BA164" i="17"/>
  <c r="S161" i="24" s="1"/>
  <c r="AF164" i="17"/>
  <c r="Q161" i="24" s="1"/>
  <c r="EQ203" i="17"/>
  <c r="ER203"/>
  <c r="CR114"/>
  <c r="W111" i="24" s="1"/>
  <c r="EQ146" i="17"/>
  <c r="ER146"/>
  <c r="EQ150"/>
  <c r="ER150"/>
  <c r="CR170"/>
  <c r="W167" i="24" s="1"/>
  <c r="AC25" i="27"/>
  <c r="EQ57" i="17"/>
  <c r="ER57"/>
  <c r="EQ65"/>
  <c r="ER65"/>
  <c r="DM101"/>
  <c r="Y98" i="24" s="1"/>
  <c r="EQ156" i="17"/>
  <c r="ER156"/>
  <c r="AF129"/>
  <c r="Q126" i="24" s="1"/>
  <c r="EQ157" i="17"/>
  <c r="ER157"/>
  <c r="AF72"/>
  <c r="Q69" i="24" s="1"/>
  <c r="AF92" i="17"/>
  <c r="Q89" i="24" s="1"/>
  <c r="DM188" i="17"/>
  <c r="Y185" i="24" s="1"/>
  <c r="EH79" i="17"/>
  <c r="AA76" i="24" s="1"/>
  <c r="EH111" i="17"/>
  <c r="AA108" i="24" s="1"/>
  <c r="DM127" i="17"/>
  <c r="Y124" i="24" s="1"/>
  <c r="AF179" i="17"/>
  <c r="Q176" i="24" s="1"/>
  <c r="Q83"/>
  <c r="AF86" i="17"/>
  <c r="DM146"/>
  <c r="Y143" i="24" s="1"/>
  <c r="BW150" i="17"/>
  <c r="U147" i="24" s="1"/>
  <c r="EH158" i="17"/>
  <c r="AA155" i="24" s="1"/>
  <c r="CR178" i="17"/>
  <c r="W175" i="24" s="1"/>
  <c r="AF57" i="17"/>
  <c r="Q54" i="24" s="1"/>
  <c r="BW79" i="17"/>
  <c r="U76" i="24" s="1"/>
  <c r="EH156" i="17"/>
  <c r="AA153" i="24" s="1"/>
  <c r="EQ47" i="17"/>
  <c r="ER47"/>
  <c r="EQ99"/>
  <c r="ER99"/>
  <c r="BA191"/>
  <c r="S188" i="24" s="1"/>
  <c r="BA198" i="17"/>
  <c r="S195" i="24" s="1"/>
  <c r="EQ93" i="17"/>
  <c r="ER93"/>
  <c r="EQ29"/>
  <c r="ER29"/>
  <c r="EQ207"/>
  <c r="ER207"/>
  <c r="BW142"/>
  <c r="U139" i="24" s="1"/>
  <c r="EQ41" i="17"/>
  <c r="ER41"/>
  <c r="EQ149"/>
  <c r="ER149"/>
  <c r="EQ40"/>
  <c r="ER40"/>
  <c r="EQ84"/>
  <c r="ER84"/>
  <c r="EQ120"/>
  <c r="ER120"/>
  <c r="EQ141"/>
  <c r="ER141"/>
  <c r="EQ180"/>
  <c r="ER180"/>
  <c r="EH83"/>
  <c r="AA80" i="24" s="1"/>
  <c r="EH87" i="17"/>
  <c r="AA84" i="24" s="1"/>
  <c r="EQ25" i="17"/>
  <c r="ER25"/>
  <c r="EQ32"/>
  <c r="ER32"/>
  <c r="EQ64"/>
  <c r="ER64"/>
  <c r="DM124"/>
  <c r="Y121" i="24" s="1"/>
  <c r="DM152" i="17"/>
  <c r="Y149" i="24" s="1"/>
  <c r="EQ153" i="17"/>
  <c r="ER153"/>
  <c r="EQ131"/>
  <c r="ER131"/>
  <c r="EQ26"/>
  <c r="ER26"/>
  <c r="EQ112"/>
  <c r="ER112"/>
  <c r="EQ58"/>
  <c r="ER58"/>
  <c r="BA120"/>
  <c r="S117" i="24" s="1"/>
  <c r="BW115" i="17"/>
  <c r="U112" i="24" s="1"/>
  <c r="EQ33" i="17"/>
  <c r="ER33"/>
  <c r="EQ121"/>
  <c r="ER121"/>
  <c r="EQ145"/>
  <c r="ER145"/>
  <c r="EQ106"/>
  <c r="ER106"/>
  <c r="AF185"/>
  <c r="Q182" i="24" s="1"/>
  <c r="DM159" i="17"/>
  <c r="Y156" i="24" s="1"/>
  <c r="BA85" i="17"/>
  <c r="S82" i="24" s="1"/>
  <c r="BW91" i="17"/>
  <c r="U88" i="24" s="1"/>
  <c r="DM138" i="17"/>
  <c r="Y135" i="24" s="1"/>
  <c r="EQ60" i="17"/>
  <c r="ER60"/>
  <c r="BW60"/>
  <c r="U57" i="24" s="1"/>
  <c r="EQ63" i="17"/>
  <c r="ER63"/>
  <c r="EQ98"/>
  <c r="ER98"/>
  <c r="EQ200"/>
  <c r="ER200"/>
  <c r="BA94"/>
  <c r="S91" i="24" s="1"/>
  <c r="EQ182" i="17"/>
  <c r="ER182"/>
  <c r="CR61"/>
  <c r="W58" i="24" s="1"/>
  <c r="EQ177" i="17"/>
  <c r="ER177"/>
  <c r="EQ51"/>
  <c r="ER51"/>
  <c r="BA123"/>
  <c r="S120" i="24" s="1"/>
  <c r="EQ190" i="17"/>
  <c r="ER190"/>
  <c r="EQ162"/>
  <c r="ER162"/>
  <c r="EQ138"/>
  <c r="ER138"/>
  <c r="EQ103"/>
  <c r="ER103"/>
  <c r="EQ168"/>
  <c r="ER168"/>
  <c r="EQ163"/>
  <c r="ER163"/>
  <c r="EQ80"/>
  <c r="ER80"/>
  <c r="EQ118"/>
  <c r="ER118"/>
  <c r="EQ165"/>
  <c r="ER165"/>
  <c r="EQ92"/>
  <c r="ER92"/>
  <c r="EQ122"/>
  <c r="ER122"/>
  <c r="EQ188"/>
  <c r="ER188"/>
  <c r="EH99"/>
  <c r="AA96" i="24" s="1"/>
  <c r="EH179" i="17"/>
  <c r="AA176" i="24" s="1"/>
  <c r="EH82" i="17"/>
  <c r="AA79" i="24" s="1"/>
  <c r="Q155"/>
  <c r="AF158" i="17"/>
  <c r="EH166"/>
  <c r="AA163" i="24" s="1"/>
  <c r="EH105" i="17"/>
  <c r="AA102" i="24" s="1"/>
  <c r="EQ179" i="17"/>
  <c r="ER179"/>
  <c r="CR97"/>
  <c r="W94" i="24" s="1"/>
  <c r="EH72" i="17"/>
  <c r="AA69" i="24" s="1"/>
  <c r="EH92" i="17"/>
  <c r="AA89" i="24" s="1"/>
  <c r="EH188" i="17"/>
  <c r="AA185" i="24" s="1"/>
  <c r="CR79" i="17"/>
  <c r="W76" i="24" s="1"/>
  <c r="AF111" i="17"/>
  <c r="Q108" i="24" s="1"/>
  <c r="Y119"/>
  <c r="DM122" i="17"/>
  <c r="EH146"/>
  <c r="AA143" i="24" s="1"/>
  <c r="BA146" i="17"/>
  <c r="S143" i="24" s="1"/>
  <c r="BW178" i="17"/>
  <c r="U175" i="24" s="1"/>
  <c r="AF178" i="17"/>
  <c r="Q175" i="24" s="1"/>
  <c r="EH198" i="17"/>
  <c r="AA195" i="24" s="1"/>
  <c r="AF105" i="17"/>
  <c r="Q102" i="24" s="1"/>
  <c r="BA161" i="17"/>
  <c r="S158" i="24" s="1"/>
  <c r="BW181" i="17"/>
  <c r="U178" i="24" s="1"/>
  <c r="AF173" i="17"/>
  <c r="Q170" i="24" s="1"/>
  <c r="EQ181" i="17"/>
  <c r="ER181"/>
  <c r="BA92"/>
  <c r="S89" i="24" s="1"/>
  <c r="EQ111" i="17"/>
  <c r="ER111"/>
  <c r="AF203"/>
  <c r="Q200" i="24" s="1"/>
  <c r="EQ142" i="17"/>
  <c r="ER142"/>
  <c r="DM57"/>
  <c r="Y54" i="24" s="1"/>
  <c r="EQ155" i="17"/>
  <c r="ER155"/>
  <c r="BW179"/>
  <c r="U176" i="24" s="1"/>
  <c r="EQ133" i="17"/>
  <c r="ER133"/>
  <c r="BW144"/>
  <c r="U141" i="24" s="1"/>
  <c r="EH159" i="17"/>
  <c r="AA156" i="24" s="1"/>
  <c r="AF54" i="17"/>
  <c r="Q51" i="24" s="1"/>
  <c r="EQ56" i="17"/>
  <c r="ER56"/>
  <c r="DM88"/>
  <c r="Y85" i="24" s="1"/>
  <c r="U97"/>
  <c r="BW100" i="17"/>
  <c r="EH120"/>
  <c r="AA117" i="24" s="1"/>
  <c r="AF135" i="17"/>
  <c r="Q132" i="24" s="1"/>
  <c r="EQ124" i="17"/>
  <c r="ER124"/>
  <c r="BA157"/>
  <c r="S154" i="24" s="1"/>
  <c r="BA181" i="17"/>
  <c r="S178" i="24" s="1"/>
  <c r="CR88" i="17"/>
  <c r="W85" i="24" s="1"/>
  <c r="BA88" i="17"/>
  <c r="S85" i="24" s="1"/>
  <c r="AA141"/>
  <c r="EH144" i="17"/>
  <c r="BW78"/>
  <c r="U75" i="24" s="1"/>
  <c r="U103"/>
  <c r="BW106" i="17"/>
  <c r="DM121"/>
  <c r="Y118" i="24" s="1"/>
  <c r="CR125" i="17"/>
  <c r="W122" i="24" s="1"/>
  <c r="EQ78" i="17"/>
  <c r="ER78"/>
  <c r="EQ130"/>
  <c r="ER130"/>
  <c r="EQ125"/>
  <c r="ER125"/>
  <c r="EQ183"/>
  <c r="ER183"/>
  <c r="EQ108"/>
  <c r="ER108"/>
  <c r="EQ55"/>
  <c r="ER55"/>
  <c r="CR53"/>
  <c r="W50" i="24" s="1"/>
  <c r="EQ44" i="17"/>
  <c r="ER44"/>
  <c r="EQ91"/>
  <c r="ER91"/>
  <c r="EQ172"/>
  <c r="ER172"/>
  <c r="EH51"/>
  <c r="AA48" i="24" s="1"/>
  <c r="Y52"/>
  <c r="DM55" i="17"/>
  <c r="EQ49"/>
  <c r="ER49"/>
  <c r="Q168" i="24"/>
  <c r="AF171" i="17"/>
  <c r="EQ70"/>
  <c r="ER70"/>
  <c r="EQ175"/>
  <c r="ER175"/>
  <c r="EQ147"/>
  <c r="ER147"/>
  <c r="S180" i="24"/>
  <c r="BA183" i="17"/>
  <c r="EQ61"/>
  <c r="ER61"/>
  <c r="EQ95"/>
  <c r="ER95"/>
  <c r="EQ109"/>
  <c r="ER109"/>
  <c r="EQ137"/>
  <c r="ER137"/>
  <c r="FA167"/>
  <c r="FB167"/>
  <c r="EQ68"/>
  <c r="ER68"/>
  <c r="EQ90"/>
  <c r="ER90"/>
  <c r="EQ104"/>
  <c r="ER104"/>
  <c r="EQ164"/>
  <c r="ER164"/>
  <c r="BA207"/>
  <c r="S204" i="24" s="1"/>
  <c r="CR73" i="17"/>
  <c r="W70" i="24" s="1"/>
  <c r="CR89" i="17"/>
  <c r="W86" i="24" s="1"/>
  <c r="BW197" i="17"/>
  <c r="U194" i="24" s="1"/>
  <c r="BA205" i="17"/>
  <c r="S202" i="24" s="1"/>
  <c r="CR164" i="17"/>
  <c r="W161" i="24" s="1"/>
  <c r="EQ127" i="17"/>
  <c r="ER127"/>
  <c r="EQ158"/>
  <c r="ER158"/>
  <c r="BW166"/>
  <c r="U163" i="24" s="1"/>
  <c r="CR65" i="17"/>
  <c r="W62" i="24" s="1"/>
  <c r="EQ129" i="17"/>
  <c r="ER129"/>
  <c r="BW99"/>
  <c r="U96" i="24" s="1"/>
  <c r="EQ193" i="17"/>
  <c r="ER193"/>
  <c r="DM99"/>
  <c r="Y96" i="24" s="1"/>
  <c r="BW203" i="17"/>
  <c r="U200" i="24" s="1"/>
  <c r="CR207" i="17"/>
  <c r="W204" i="24" s="1"/>
  <c r="EH50" i="17"/>
  <c r="AA47" i="24" s="1"/>
  <c r="DM50" i="17"/>
  <c r="Y47" i="24" s="1"/>
  <c r="DM134" i="17"/>
  <c r="Y131" i="24" s="1"/>
  <c r="AF194" i="17"/>
  <c r="Q191" i="24" s="1"/>
  <c r="EQ198" i="17"/>
  <c r="ER198"/>
  <c r="EQ101"/>
  <c r="ER101"/>
  <c r="BA101"/>
  <c r="S98" i="24" s="1"/>
  <c r="CR133" i="17"/>
  <c r="W130" i="24" s="1"/>
  <c r="EQ86" i="17"/>
  <c r="ER86"/>
  <c r="EQ97"/>
  <c r="ER97"/>
  <c r="BW97"/>
  <c r="U94" i="24" s="1"/>
  <c r="EQ22" i="17"/>
  <c r="ER22"/>
  <c r="DM74"/>
  <c r="Y71" i="24" s="1"/>
  <c r="AF82" i="17"/>
  <c r="Q79" i="24" s="1"/>
  <c r="EH118" i="17"/>
  <c r="AA115" i="24" s="1"/>
  <c r="BA118" i="17"/>
  <c r="S115" i="24" s="1"/>
  <c r="BA122" i="17"/>
  <c r="S119" i="24" s="1"/>
  <c r="BA142" i="17"/>
  <c r="S139" i="24" s="1"/>
  <c r="DM170" i="17"/>
  <c r="Y167" i="24" s="1"/>
  <c r="EQ81" i="17"/>
  <c r="ER81"/>
  <c r="EQ105"/>
  <c r="ER105"/>
  <c r="EH157"/>
  <c r="AA154" i="24" s="1"/>
  <c r="EQ173" i="17"/>
  <c r="ER173"/>
  <c r="EQ82"/>
  <c r="ER82"/>
  <c r="EQ73"/>
  <c r="ER73"/>
  <c r="AF97"/>
  <c r="Q94" i="24" s="1"/>
  <c r="EQ205" i="17"/>
  <c r="ER205"/>
  <c r="DM92"/>
  <c r="Y89" i="24" s="1"/>
  <c r="BA204" i="17"/>
  <c r="S201" i="24" s="1"/>
  <c r="EQ170" i="17"/>
  <c r="ER170"/>
  <c r="EQ194"/>
  <c r="ER194"/>
  <c r="CR57"/>
  <c r="W54" i="24" s="1"/>
  <c r="BA65" i="17"/>
  <c r="S62" i="24" s="1"/>
  <c r="BW193" i="17"/>
  <c r="U190" i="24" s="1"/>
  <c r="EH48" i="17"/>
  <c r="AA45" i="24" s="1"/>
  <c r="BA48" i="17"/>
  <c r="S45" i="24" s="1"/>
  <c r="BA56" i="17"/>
  <c r="S53" i="24" s="1"/>
  <c r="EQ83" i="17"/>
  <c r="ER83"/>
  <c r="EQ135"/>
  <c r="ER135"/>
  <c r="EQ159"/>
  <c r="ER159"/>
  <c r="EQ201"/>
  <c r="ER201"/>
  <c r="EQ184"/>
  <c r="ER184"/>
  <c r="EQ54"/>
  <c r="ER54"/>
  <c r="CR83"/>
  <c r="W80" i="24" s="1"/>
  <c r="CR159" i="17"/>
  <c r="W156" i="24" s="1"/>
  <c r="EQ77" i="17"/>
  <c r="ER77"/>
  <c r="AF77"/>
  <c r="Q74" i="24" s="1"/>
  <c r="EH184" i="17"/>
  <c r="AA181" i="24" s="1"/>
  <c r="EQ39" i="17"/>
  <c r="ER39"/>
  <c r="EQ189"/>
  <c r="ER189"/>
  <c r="EQ96"/>
  <c r="ER96"/>
  <c r="EQ102"/>
  <c r="ER102"/>
  <c r="EQ206"/>
  <c r="ER206"/>
  <c r="BA100"/>
  <c r="S97" i="24" s="1"/>
  <c r="BA112" i="17"/>
  <c r="S109" i="24" s="1"/>
  <c r="DM180" i="17"/>
  <c r="Y177" i="24" s="1"/>
  <c r="EQ119" i="17"/>
  <c r="ER119"/>
  <c r="EQ151"/>
  <c r="ER151"/>
  <c r="EQ38"/>
  <c r="ER38"/>
  <c r="CR206"/>
  <c r="W203" i="24" s="1"/>
  <c r="EQ132" i="17"/>
  <c r="ER132"/>
  <c r="EQ152"/>
  <c r="ER152"/>
  <c r="EQ87"/>
  <c r="ER87"/>
  <c r="DM135"/>
  <c r="Y132" i="24" s="1"/>
  <c r="EQ69" i="17"/>
  <c r="ER69"/>
  <c r="EQ35"/>
  <c r="ER35"/>
  <c r="EQ171"/>
  <c r="ER171"/>
  <c r="DM107"/>
  <c r="Y104" i="24" s="1"/>
  <c r="DM113" i="17"/>
  <c r="Y110" i="24" s="1"/>
  <c r="EQ128" i="17"/>
  <c r="ER128"/>
  <c r="DM147"/>
  <c r="Y144" i="24" s="1"/>
  <c r="EQ160" i="17"/>
  <c r="ER160"/>
  <c r="AF176"/>
  <c r="Q173" i="24" s="1"/>
  <c r="CR63" i="17"/>
  <c r="W60" i="24" s="1"/>
  <c r="CR126" i="17"/>
  <c r="W123" i="24" s="1"/>
  <c r="EQ195" i="17"/>
  <c r="ER195"/>
  <c r="EQ140"/>
  <c r="ER140"/>
  <c r="EQ107"/>
  <c r="ER107"/>
  <c r="DM52"/>
  <c r="Y49" i="24" s="1"/>
  <c r="EQ59" i="17"/>
  <c r="ER59"/>
  <c r="EQ46"/>
  <c r="ER46"/>
  <c r="EQ169"/>
  <c r="ER169"/>
  <c r="EQ143"/>
  <c r="ER143"/>
  <c r="EQ53"/>
  <c r="ER53"/>
  <c r="EQ113"/>
  <c r="ER113"/>
  <c r="EZ75"/>
  <c r="FB75"/>
  <c r="O56" i="26"/>
  <c r="FT9" i="17"/>
  <c r="EQ167"/>
  <c r="ER167"/>
  <c r="EQ166"/>
  <c r="ER166"/>
  <c r="FA101"/>
  <c r="FB101"/>
  <c r="FK112"/>
  <c r="FL112"/>
  <c r="V170"/>
  <c r="EF12"/>
  <c r="EG12" s="1"/>
  <c r="V47"/>
  <c r="DM12"/>
  <c r="AY16"/>
  <c r="AZ16" s="1"/>
  <c r="DX168"/>
  <c r="DX124"/>
  <c r="CH66"/>
  <c r="P44" i="28"/>
  <c r="T44" s="1"/>
  <c r="A67" i="26"/>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A97" s="1"/>
  <c r="A98" s="1"/>
  <c r="E162"/>
  <c r="EQ197" i="17"/>
  <c r="ER197"/>
  <c r="EQ67"/>
  <c r="ER67"/>
  <c r="CR155"/>
  <c r="W152" i="24" s="1"/>
  <c r="S176"/>
  <c r="BA179" i="17"/>
  <c r="BW62"/>
  <c r="U59" i="24" s="1"/>
  <c r="BA158" i="17"/>
  <c r="S155" i="24" s="1"/>
  <c r="DM129" i="17"/>
  <c r="Y126" i="24" s="1"/>
  <c r="U108"/>
  <c r="BW111" i="17"/>
  <c r="EQ62"/>
  <c r="ER62"/>
  <c r="EQ74"/>
  <c r="ER74"/>
  <c r="EQ21"/>
  <c r="ER21"/>
  <c r="Q70" i="24"/>
  <c r="AF73" i="17"/>
  <c r="EQ43"/>
  <c r="ER43"/>
  <c r="EQ34"/>
  <c r="ER34"/>
  <c r="BW81"/>
  <c r="U78" i="24" s="1"/>
  <c r="U146"/>
  <c r="BW149" i="17"/>
  <c r="BW89"/>
  <c r="U86" i="24" s="1"/>
  <c r="AA170"/>
  <c r="EH173" i="17"/>
  <c r="DM72"/>
  <c r="Y69" i="24" s="1"/>
  <c r="CR47" i="17"/>
  <c r="W44" i="24" s="1"/>
  <c r="EQ79" i="17"/>
  <c r="ER79"/>
  <c r="EH127"/>
  <c r="AA124" i="24" s="1"/>
  <c r="EQ50" i="17"/>
  <c r="ER50"/>
  <c r="CR86"/>
  <c r="W83" i="24" s="1"/>
  <c r="EQ114" i="17"/>
  <c r="ER114"/>
  <c r="AF114"/>
  <c r="Q111" i="24" s="1"/>
  <c r="EQ134" i="17"/>
  <c r="ER134"/>
  <c r="EH142"/>
  <c r="AA139" i="24" s="1"/>
  <c r="CR146" i="17"/>
  <c r="W143" i="24" s="1"/>
  <c r="Y155"/>
  <c r="DM158" i="17"/>
  <c r="EQ178"/>
  <c r="ER178"/>
  <c r="EQ45"/>
  <c r="ER45"/>
  <c r="CR149"/>
  <c r="W146" i="24" s="1"/>
  <c r="Y186"/>
  <c r="DM189" i="17"/>
  <c r="EQ191"/>
  <c r="ER191"/>
  <c r="AA194" i="24"/>
  <c r="EH197" i="17"/>
  <c r="BA197"/>
  <c r="S194" i="24" s="1"/>
  <c r="EQ31" i="17"/>
  <c r="ER31"/>
  <c r="EH114"/>
  <c r="AA111" i="24" s="1"/>
  <c r="BW118" i="17"/>
  <c r="U115" i="24" s="1"/>
  <c r="EQ161" i="17"/>
  <c r="ER161"/>
  <c r="EQ88"/>
  <c r="ER88"/>
  <c r="EQ100"/>
  <c r="ER100"/>
  <c r="EQ148"/>
  <c r="ER148"/>
  <c r="EQ48"/>
  <c r="ER48"/>
  <c r="BW96"/>
  <c r="U93" i="24" s="1"/>
  <c r="EQ144" i="17"/>
  <c r="ER144"/>
  <c r="EQ28"/>
  <c r="ER28"/>
  <c r="EQ192"/>
  <c r="ER192"/>
  <c r="DM87"/>
  <c r="Y84" i="24" s="1"/>
  <c r="EQ115" i="17"/>
  <c r="ER115"/>
  <c r="EQ139"/>
  <c r="ER139"/>
  <c r="EQ85"/>
  <c r="ER85"/>
  <c r="EQ136"/>
  <c r="ER136"/>
  <c r="EQ23"/>
  <c r="ER23"/>
  <c r="EQ196"/>
  <c r="ER196"/>
  <c r="EQ71"/>
  <c r="ER71"/>
  <c r="EQ186"/>
  <c r="ER186"/>
  <c r="DM137"/>
  <c r="Y134" i="24" s="1"/>
  <c r="U182"/>
  <c r="BW185" i="17"/>
  <c r="EQ116"/>
  <c r="ER116"/>
  <c r="EQ185"/>
  <c r="ER185"/>
  <c r="EH112"/>
  <c r="AA109" i="24" s="1"/>
  <c r="Y66"/>
  <c r="DM69" i="17"/>
  <c r="AF128"/>
  <c r="Q125" i="24" s="1"/>
  <c r="CR168" i="17"/>
  <c r="W165" i="24" s="1"/>
  <c r="EQ202" i="17"/>
  <c r="ER202"/>
  <c r="EQ187"/>
  <c r="ER187"/>
  <c r="AF90"/>
  <c r="Q87" i="24" s="1"/>
  <c r="EH94" i="17"/>
  <c r="AA91" i="24" s="1"/>
  <c r="EQ37" i="17"/>
  <c r="ER37"/>
  <c r="EQ27"/>
  <c r="ER27"/>
  <c r="BW148"/>
  <c r="U145" i="24" s="1"/>
  <c r="EQ110" i="17"/>
  <c r="ER110"/>
  <c r="EQ123"/>
  <c r="ER123"/>
  <c r="EQ52"/>
  <c r="ER52"/>
  <c r="EQ176"/>
  <c r="ER176"/>
  <c r="EQ75"/>
  <c r="ER75"/>
  <c r="EQ199"/>
  <c r="ER199"/>
  <c r="EQ66"/>
  <c r="ER66"/>
  <c r="CR55"/>
  <c r="W52" i="24" s="1"/>
  <c r="EQ42" i="17"/>
  <c r="ER42"/>
  <c r="EQ117"/>
  <c r="ER117"/>
  <c r="EQ36"/>
  <c r="ER36"/>
  <c r="EQ126"/>
  <c r="ER126"/>
  <c r="EQ94"/>
  <c r="ER94"/>
  <c r="EQ76"/>
  <c r="ER76"/>
  <c r="EQ30"/>
  <c r="ER30"/>
  <c r="EQ174"/>
  <c r="ER174"/>
  <c r="EQ154"/>
  <c r="ER154"/>
  <c r="EQ72"/>
  <c r="ER72"/>
  <c r="EH12"/>
  <c r="V146"/>
  <c r="AD14"/>
  <c r="AE14" s="1"/>
  <c r="CR15"/>
  <c r="AD15"/>
  <c r="AE15" s="1"/>
  <c r="FL10"/>
  <c r="CR18"/>
  <c r="AA23" i="28"/>
  <c r="FT212" i="17"/>
  <c r="H16" i="23" s="1"/>
  <c r="FS212" i="17"/>
  <c r="G16" i="23" s="1"/>
  <c r="FR212" i="17"/>
  <c r="FQ212"/>
  <c r="B64" i="26"/>
  <c r="B89"/>
  <c r="J89"/>
  <c r="FO212" i="17"/>
  <c r="G15" i="23" s="1"/>
  <c r="FM210" i="17"/>
  <c r="FN212"/>
  <c r="FM212"/>
  <c r="FP212"/>
  <c r="H15" i="23" s="1"/>
  <c r="P63" i="28"/>
  <c r="T63" s="1"/>
  <c r="AA59"/>
  <c r="P26"/>
  <c r="T26" s="1"/>
  <c r="C19" i="26"/>
  <c r="G19"/>
  <c r="P28" i="28"/>
  <c r="T28" s="1"/>
  <c r="P52"/>
  <c r="T52" s="1"/>
  <c r="P29"/>
  <c r="T29" s="1"/>
  <c r="AA40"/>
  <c r="AA36"/>
  <c r="AA33"/>
  <c r="AA46"/>
  <c r="AA47"/>
  <c r="AA62"/>
  <c r="AA57"/>
  <c r="AA61"/>
  <c r="AA27"/>
  <c r="P46"/>
  <c r="T46" s="1"/>
  <c r="P54"/>
  <c r="T54" s="1"/>
  <c r="P32"/>
  <c r="T32" s="1"/>
  <c r="AA44"/>
  <c r="AF19" i="27"/>
  <c r="AA63" i="28"/>
  <c r="N19" i="26"/>
  <c r="AA41" i="28"/>
  <c r="AA64"/>
  <c r="AA21"/>
  <c r="AA54"/>
  <c r="AA51"/>
  <c r="AA42"/>
  <c r="AA45"/>
  <c r="O19" i="27"/>
  <c r="AA48" i="28"/>
  <c r="AA30"/>
  <c r="AA39"/>
  <c r="AA35"/>
  <c r="AA34"/>
  <c r="DC156" i="17"/>
  <c r="AQ43"/>
  <c r="DC111"/>
  <c r="DC122"/>
  <c r="V24"/>
  <c r="V105"/>
  <c r="EF19"/>
  <c r="EG19" s="1"/>
  <c r="AD11"/>
  <c r="AE11" s="1"/>
  <c r="BU18"/>
  <c r="BV18" s="1"/>
  <c r="AA49" i="28"/>
  <c r="AA52"/>
  <c r="CL19" i="17"/>
  <c r="DC97"/>
  <c r="BM92"/>
  <c r="AY14"/>
  <c r="AZ14" s="1"/>
  <c r="DC62"/>
  <c r="DX93"/>
  <c r="BU17"/>
  <c r="BV17" s="1"/>
  <c r="EF17"/>
  <c r="EG17" s="1"/>
  <c r="AY12"/>
  <c r="AZ12" s="1"/>
  <c r="AD19"/>
  <c r="AE19" s="1"/>
  <c r="BU13"/>
  <c r="BV13" s="1"/>
  <c r="CH78"/>
  <c r="V206"/>
  <c r="CH115"/>
  <c r="DC138"/>
  <c r="AU13"/>
  <c r="AY13" s="1"/>
  <c r="AZ13" s="1"/>
  <c r="R10" i="24" s="1"/>
  <c r="DX194" i="17"/>
  <c r="AA29" i="28"/>
  <c r="AA25"/>
  <c r="BM161" i="17"/>
  <c r="BU12"/>
  <c r="BV12" s="1"/>
  <c r="P60" i="28"/>
  <c r="T60" s="1"/>
  <c r="W124" i="24"/>
  <c r="Y202"/>
  <c r="S186"/>
  <c r="S187"/>
  <c r="S200"/>
  <c r="AA122" i="28"/>
  <c r="P122"/>
  <c r="T122" s="1"/>
  <c r="AA102"/>
  <c r="P102"/>
  <c r="T102" s="1"/>
  <c r="AA206"/>
  <c r="P206"/>
  <c r="T206" s="1"/>
  <c r="P185"/>
  <c r="T185" s="1"/>
  <c r="AA185"/>
  <c r="P128"/>
  <c r="T128" s="1"/>
  <c r="AA128"/>
  <c r="AA14"/>
  <c r="P14"/>
  <c r="T14" s="1"/>
  <c r="AA194"/>
  <c r="P194"/>
  <c r="T194" s="1"/>
  <c r="P15"/>
  <c r="T15" s="1"/>
  <c r="AA15"/>
  <c r="P71"/>
  <c r="T71" s="1"/>
  <c r="AA71"/>
  <c r="AA77"/>
  <c r="P77"/>
  <c r="T77" s="1"/>
  <c r="AA125"/>
  <c r="P125"/>
  <c r="T125" s="1"/>
  <c r="P148"/>
  <c r="T148" s="1"/>
  <c r="AA148"/>
  <c r="P183"/>
  <c r="T183" s="1"/>
  <c r="AA183"/>
  <c r="AA109"/>
  <c r="P109"/>
  <c r="T109" s="1"/>
  <c r="AA165"/>
  <c r="P165"/>
  <c r="T165" s="1"/>
  <c r="P103"/>
  <c r="T103" s="1"/>
  <c r="AA103"/>
  <c r="AA126"/>
  <c r="P126"/>
  <c r="T126" s="1"/>
  <c r="P73"/>
  <c r="T73" s="1"/>
  <c r="AA73"/>
  <c r="P72"/>
  <c r="T72" s="1"/>
  <c r="AA72"/>
  <c r="P111"/>
  <c r="T111" s="1"/>
  <c r="AA111"/>
  <c r="P155"/>
  <c r="T155" s="1"/>
  <c r="AA155"/>
  <c r="AA86"/>
  <c r="P86"/>
  <c r="T86" s="1"/>
  <c r="AA114"/>
  <c r="P114"/>
  <c r="T114" s="1"/>
  <c r="AA93"/>
  <c r="P93"/>
  <c r="T93" s="1"/>
  <c r="AA161"/>
  <c r="P161"/>
  <c r="T161" s="1"/>
  <c r="P168"/>
  <c r="T168" s="1"/>
  <c r="AA168"/>
  <c r="AA90"/>
  <c r="P90"/>
  <c r="T90" s="1"/>
  <c r="AA190"/>
  <c r="P190"/>
  <c r="T190" s="1"/>
  <c r="P107"/>
  <c r="T107" s="1"/>
  <c r="AA107"/>
  <c r="P143"/>
  <c r="T143" s="1"/>
  <c r="AA143"/>
  <c r="AA202"/>
  <c r="P202"/>
  <c r="T202" s="1"/>
  <c r="P169"/>
  <c r="T169" s="1"/>
  <c r="AA169"/>
  <c r="P75"/>
  <c r="T75" s="1"/>
  <c r="AA75"/>
  <c r="P171"/>
  <c r="T171" s="1"/>
  <c r="AA171"/>
  <c r="V34" i="17"/>
  <c r="DX146"/>
  <c r="BM166"/>
  <c r="CH178"/>
  <c r="DC89"/>
  <c r="CH79"/>
  <c r="DX191"/>
  <c r="DX86"/>
  <c r="AQ173"/>
  <c r="BM158"/>
  <c r="V101"/>
  <c r="AQ81"/>
  <c r="BM115"/>
  <c r="BM25"/>
  <c r="BM15"/>
  <c r="BQ15" s="1"/>
  <c r="V71"/>
  <c r="V130"/>
  <c r="CH125"/>
  <c r="DC137"/>
  <c r="CH135"/>
  <c r="DC100"/>
  <c r="AQ116"/>
  <c r="V180"/>
  <c r="AQ151"/>
  <c r="DC157"/>
  <c r="BM33"/>
  <c r="CH102"/>
  <c r="DC39"/>
  <c r="DX202"/>
  <c r="V113"/>
  <c r="V117"/>
  <c r="DC46"/>
  <c r="DC123"/>
  <c r="DX44"/>
  <c r="AQ19"/>
  <c r="EP167"/>
  <c r="BM190"/>
  <c r="DC202"/>
  <c r="DX20"/>
  <c r="DC187"/>
  <c r="DX37"/>
  <c r="DC108"/>
  <c r="V52"/>
  <c r="AQ76"/>
  <c r="DX103"/>
  <c r="CH30"/>
  <c r="EZ167"/>
  <c r="FK165"/>
  <c r="P56" i="28"/>
  <c r="T56" s="1"/>
  <c r="P30"/>
  <c r="T30" s="1"/>
  <c r="AA31"/>
  <c r="P23"/>
  <c r="T23" s="1"/>
  <c r="AA53"/>
  <c r="P36"/>
  <c r="T36" s="1"/>
  <c r="AA60"/>
  <c r="AA43"/>
  <c r="AA50"/>
  <c r="U69" i="24"/>
  <c r="U124"/>
  <c r="AA97" i="28"/>
  <c r="P97"/>
  <c r="T97" s="1"/>
  <c r="AA99"/>
  <c r="P99"/>
  <c r="T99" s="1"/>
  <c r="AA101"/>
  <c r="P101"/>
  <c r="T101" s="1"/>
  <c r="AA149"/>
  <c r="P149"/>
  <c r="T149" s="1"/>
  <c r="AA193"/>
  <c r="P193"/>
  <c r="T193" s="1"/>
  <c r="AA124"/>
  <c r="P124"/>
  <c r="T124" s="1"/>
  <c r="P144"/>
  <c r="T144" s="1"/>
  <c r="AA144"/>
  <c r="P87"/>
  <c r="T87" s="1"/>
  <c r="AA87"/>
  <c r="AA115"/>
  <c r="P115"/>
  <c r="T115" s="1"/>
  <c r="P135"/>
  <c r="T135" s="1"/>
  <c r="AA135"/>
  <c r="AA195"/>
  <c r="P195"/>
  <c r="T195" s="1"/>
  <c r="AA138"/>
  <c r="P138"/>
  <c r="T138" s="1"/>
  <c r="AA174"/>
  <c r="P174"/>
  <c r="T174" s="1"/>
  <c r="AA177"/>
  <c r="P177"/>
  <c r="T177" s="1"/>
  <c r="AA108"/>
  <c r="P108"/>
  <c r="T108" s="1"/>
  <c r="P175"/>
  <c r="T175" s="1"/>
  <c r="AA175"/>
  <c r="P199"/>
  <c r="T199" s="1"/>
  <c r="AA199"/>
  <c r="AA154"/>
  <c r="P154"/>
  <c r="T154" s="1"/>
  <c r="AA173"/>
  <c r="P173"/>
  <c r="T173" s="1"/>
  <c r="AA81"/>
  <c r="P81"/>
  <c r="T81" s="1"/>
  <c r="AA181"/>
  <c r="P181"/>
  <c r="T181" s="1"/>
  <c r="P116"/>
  <c r="T116" s="1"/>
  <c r="AA116"/>
  <c r="P192"/>
  <c r="T192" s="1"/>
  <c r="AA192"/>
  <c r="AA12"/>
  <c r="P12"/>
  <c r="T12" s="1"/>
  <c r="P139"/>
  <c r="T139" s="1"/>
  <c r="AA139"/>
  <c r="P159"/>
  <c r="T159" s="1"/>
  <c r="AA159"/>
  <c r="AA130"/>
  <c r="P130"/>
  <c r="T130" s="1"/>
  <c r="AA13"/>
  <c r="P13"/>
  <c r="T13" s="1"/>
  <c r="AA76"/>
  <c r="P76"/>
  <c r="T76" s="1"/>
  <c r="P160"/>
  <c r="T160" s="1"/>
  <c r="AA160"/>
  <c r="P8"/>
  <c r="T8" s="1"/>
  <c r="AA8"/>
  <c r="AA188"/>
  <c r="P188"/>
  <c r="T188" s="1"/>
  <c r="P207"/>
  <c r="T207" s="1"/>
  <c r="AA207"/>
  <c r="AA74"/>
  <c r="P74"/>
  <c r="T74" s="1"/>
  <c r="AA118"/>
  <c r="P118"/>
  <c r="T118" s="1"/>
  <c r="AA134"/>
  <c r="P134"/>
  <c r="T134" s="1"/>
  <c r="AA198"/>
  <c r="P198"/>
  <c r="T198" s="1"/>
  <c r="P84"/>
  <c r="T84" s="1"/>
  <c r="AA84"/>
  <c r="P152"/>
  <c r="T152" s="1"/>
  <c r="AA152"/>
  <c r="AA78"/>
  <c r="P78"/>
  <c r="T78" s="1"/>
  <c r="AA106"/>
  <c r="P106"/>
  <c r="T106" s="1"/>
  <c r="AA85"/>
  <c r="P85"/>
  <c r="T85" s="1"/>
  <c r="P121"/>
  <c r="T121" s="1"/>
  <c r="AA121"/>
  <c r="P153"/>
  <c r="T153" s="1"/>
  <c r="AA153"/>
  <c r="CH99" i="17"/>
  <c r="BM74"/>
  <c r="CH111"/>
  <c r="AQ79"/>
  <c r="BM120"/>
  <c r="CH145"/>
  <c r="BM148"/>
  <c r="DX15"/>
  <c r="EB15" s="1"/>
  <c r="V35"/>
  <c r="BM144"/>
  <c r="BM87"/>
  <c r="CH25"/>
  <c r="CH12"/>
  <c r="BM94"/>
  <c r="CH60"/>
  <c r="CH148"/>
  <c r="V177"/>
  <c r="FA75"/>
  <c r="AQ80"/>
  <c r="DC49"/>
  <c r="CH20"/>
  <c r="CL20" s="1"/>
  <c r="CR20" s="1"/>
  <c r="P34" i="28"/>
  <c r="T34" s="1"/>
  <c r="P41"/>
  <c r="T41" s="1"/>
  <c r="AA58"/>
  <c r="P59"/>
  <c r="T59" s="1"/>
  <c r="P40"/>
  <c r="T40" s="1"/>
  <c r="W8"/>
  <c r="AA142"/>
  <c r="P142"/>
  <c r="T142" s="1"/>
  <c r="AA170"/>
  <c r="P170"/>
  <c r="T170" s="1"/>
  <c r="AA10"/>
  <c r="P10"/>
  <c r="T10" s="1"/>
  <c r="P137"/>
  <c r="T137" s="1"/>
  <c r="AA137"/>
  <c r="AA141"/>
  <c r="P141"/>
  <c r="T141" s="1"/>
  <c r="P201"/>
  <c r="T201" s="1"/>
  <c r="AA201"/>
  <c r="P136"/>
  <c r="T136" s="1"/>
  <c r="AA136"/>
  <c r="AA172"/>
  <c r="P172"/>
  <c r="T172" s="1"/>
  <c r="AA158"/>
  <c r="P158"/>
  <c r="T158" s="1"/>
  <c r="AA166"/>
  <c r="P166"/>
  <c r="T166" s="1"/>
  <c r="P119"/>
  <c r="T119" s="1"/>
  <c r="AA119"/>
  <c r="AA186"/>
  <c r="P186"/>
  <c r="T186" s="1"/>
  <c r="AA69"/>
  <c r="P69"/>
  <c r="T69" s="1"/>
  <c r="AA113"/>
  <c r="P113"/>
  <c r="T113" s="1"/>
  <c r="AA117"/>
  <c r="P117"/>
  <c r="T117" s="1"/>
  <c r="EP8" i="17"/>
  <c r="EQ8" s="1"/>
  <c r="ER8" s="1"/>
  <c r="AA205" i="28"/>
  <c r="P205"/>
  <c r="T205" s="1"/>
  <c r="AA92"/>
  <c r="P92"/>
  <c r="T92" s="1"/>
  <c r="AA67"/>
  <c r="P67"/>
  <c r="T67" s="1"/>
  <c r="AA146"/>
  <c r="P146"/>
  <c r="T146" s="1"/>
  <c r="AA129"/>
  <c r="P129"/>
  <c r="T129" s="1"/>
  <c r="AA133"/>
  <c r="P133"/>
  <c r="T133" s="1"/>
  <c r="AA189"/>
  <c r="P189"/>
  <c r="T189" s="1"/>
  <c r="P16"/>
  <c r="T16" s="1"/>
  <c r="AA16"/>
  <c r="P184"/>
  <c r="T184" s="1"/>
  <c r="AA184"/>
  <c r="AA163"/>
  <c r="P163"/>
  <c r="T163" s="1"/>
  <c r="AA70"/>
  <c r="P70"/>
  <c r="T70" s="1"/>
  <c r="AA94"/>
  <c r="P94"/>
  <c r="T94" s="1"/>
  <c r="AA98"/>
  <c r="P98"/>
  <c r="T98" s="1"/>
  <c r="Z18"/>
  <c r="AA18"/>
  <c r="P18"/>
  <c r="T18" s="1"/>
  <c r="AA162"/>
  <c r="P162"/>
  <c r="T162" s="1"/>
  <c r="P11"/>
  <c r="T11" s="1"/>
  <c r="AA11"/>
  <c r="P123"/>
  <c r="T123" s="1"/>
  <c r="AA123"/>
  <c r="AA147"/>
  <c r="P147"/>
  <c r="T147" s="1"/>
  <c r="P176"/>
  <c r="T176" s="1"/>
  <c r="AA176"/>
  <c r="AA110"/>
  <c r="P110"/>
  <c r="T110" s="1"/>
  <c r="EF13" i="17"/>
  <c r="EG13" s="1"/>
  <c r="Q194" i="24"/>
  <c r="AA152"/>
  <c r="AA188"/>
  <c r="U71"/>
  <c r="Y195"/>
  <c r="U195"/>
  <c r="AA17" i="28"/>
  <c r="P17"/>
  <c r="T17" s="1"/>
  <c r="Z17"/>
  <c r="P89"/>
  <c r="T89" s="1"/>
  <c r="AA89"/>
  <c r="AA156"/>
  <c r="P156"/>
  <c r="T156" s="1"/>
  <c r="P79"/>
  <c r="T79" s="1"/>
  <c r="AA79"/>
  <c r="P127"/>
  <c r="T127" s="1"/>
  <c r="AA127"/>
  <c r="AA179"/>
  <c r="P179"/>
  <c r="T179" s="1"/>
  <c r="P191"/>
  <c r="T191" s="1"/>
  <c r="AA191"/>
  <c r="P105"/>
  <c r="T105" s="1"/>
  <c r="AA105"/>
  <c r="AA157"/>
  <c r="P157"/>
  <c r="T157" s="1"/>
  <c r="P120"/>
  <c r="T120" s="1"/>
  <c r="AA120"/>
  <c r="AA131"/>
  <c r="P131"/>
  <c r="T131" s="1"/>
  <c r="Z19"/>
  <c r="P19"/>
  <c r="T19" s="1"/>
  <c r="AA19"/>
  <c r="P95"/>
  <c r="T95" s="1"/>
  <c r="AA95"/>
  <c r="P167"/>
  <c r="T167" s="1"/>
  <c r="AA167"/>
  <c r="AA182"/>
  <c r="P182"/>
  <c r="T182" s="1"/>
  <c r="P200"/>
  <c r="T200" s="1"/>
  <c r="AA200"/>
  <c r="P91"/>
  <c r="T91" s="1"/>
  <c r="AA91"/>
  <c r="P187"/>
  <c r="T187" s="1"/>
  <c r="AA187"/>
  <c r="AA66"/>
  <c r="P66"/>
  <c r="T66" s="1"/>
  <c r="AA197"/>
  <c r="P197"/>
  <c r="T197" s="1"/>
  <c r="P164"/>
  <c r="T164" s="1"/>
  <c r="AA164"/>
  <c r="P96"/>
  <c r="T96" s="1"/>
  <c r="AA96"/>
  <c r="P112"/>
  <c r="T112" s="1"/>
  <c r="AA112"/>
  <c r="P180"/>
  <c r="T180" s="1"/>
  <c r="AA180"/>
  <c r="P196"/>
  <c r="T196" s="1"/>
  <c r="AA196"/>
  <c r="P9"/>
  <c r="T9" s="1"/>
  <c r="AA9"/>
  <c r="P104"/>
  <c r="T104" s="1"/>
  <c r="AA104"/>
  <c r="P151"/>
  <c r="T151" s="1"/>
  <c r="AA151"/>
  <c r="AA145"/>
  <c r="P145"/>
  <c r="T145" s="1"/>
  <c r="P80"/>
  <c r="T80" s="1"/>
  <c r="AA80"/>
  <c r="AA140"/>
  <c r="P140"/>
  <c r="T140" s="1"/>
  <c r="AA204"/>
  <c r="P204"/>
  <c r="T204" s="1"/>
  <c r="P203"/>
  <c r="T203" s="1"/>
  <c r="AA203"/>
  <c r="AA82"/>
  <c r="P82"/>
  <c r="T82" s="1"/>
  <c r="AA150"/>
  <c r="P150"/>
  <c r="T150" s="1"/>
  <c r="AA178"/>
  <c r="P178"/>
  <c r="T178" s="1"/>
  <c r="P68"/>
  <c r="T68" s="1"/>
  <c r="AA68"/>
  <c r="P88"/>
  <c r="T88" s="1"/>
  <c r="AA88"/>
  <c r="P100"/>
  <c r="T100" s="1"/>
  <c r="AA100"/>
  <c r="P132"/>
  <c r="T132" s="1"/>
  <c r="AA132"/>
  <c r="AA83"/>
  <c r="P83"/>
  <c r="T83" s="1"/>
  <c r="DX158" i="17"/>
  <c r="AQ146"/>
  <c r="V43"/>
  <c r="DX62"/>
  <c r="AQ65"/>
  <c r="BM93"/>
  <c r="CH105"/>
  <c r="DX149"/>
  <c r="BM29"/>
  <c r="AQ118"/>
  <c r="DX24"/>
  <c r="DX45"/>
  <c r="DX111"/>
  <c r="BM135"/>
  <c r="DX54"/>
  <c r="DX69"/>
  <c r="CH132"/>
  <c r="DC152"/>
  <c r="BM83"/>
  <c r="DX151"/>
  <c r="DX77"/>
  <c r="DC121"/>
  <c r="CH141"/>
  <c r="DX120"/>
  <c r="DC68"/>
  <c r="CH83"/>
  <c r="DC106"/>
  <c r="V153"/>
  <c r="DX201"/>
  <c r="AQ40"/>
  <c r="CH112"/>
  <c r="DX100"/>
  <c r="V135"/>
  <c r="BQ11"/>
  <c r="DC18"/>
  <c r="DG18" s="1"/>
  <c r="V163"/>
  <c r="DC117"/>
  <c r="BM169"/>
  <c r="DX176"/>
  <c r="V199"/>
  <c r="BM154"/>
  <c r="BM64"/>
  <c r="V107"/>
  <c r="BM163"/>
  <c r="DX190"/>
  <c r="DX109"/>
  <c r="V20"/>
  <c r="BM76"/>
  <c r="DX126"/>
  <c r="DX154"/>
  <c r="V162"/>
  <c r="DX51"/>
  <c r="CH195"/>
  <c r="DX75"/>
  <c r="BM126"/>
  <c r="BM39"/>
  <c r="DC195"/>
  <c r="CH160"/>
  <c r="DC59"/>
  <c r="DX128"/>
  <c r="AA55" i="28"/>
  <c r="AA37"/>
  <c r="V25" i="17"/>
  <c r="CH42"/>
  <c r="DX26"/>
  <c r="U54" i="24"/>
  <c r="U52" i="27"/>
  <c r="EP12" i="17"/>
  <c r="EQ12" s="1"/>
  <c r="ER12" s="1"/>
  <c r="W25" i="27"/>
  <c r="U19"/>
  <c r="F19"/>
  <c r="F19" i="26"/>
  <c r="G19" i="27"/>
  <c r="E19"/>
  <c r="K19" i="26"/>
  <c r="K52"/>
  <c r="C19" i="27"/>
  <c r="J19"/>
  <c r="C52"/>
  <c r="K19"/>
  <c r="AB19"/>
  <c r="EZ9" i="17"/>
  <c r="FA9" s="1"/>
  <c r="FB9" s="1"/>
  <c r="DC57"/>
  <c r="BM14"/>
  <c r="H19" i="27"/>
  <c r="V136" i="17"/>
  <c r="FJ18"/>
  <c r="FK18" s="1"/>
  <c r="FL18" s="1"/>
  <c r="EP10"/>
  <c r="EQ10" s="1"/>
  <c r="ER10" s="1"/>
  <c r="EZ19"/>
  <c r="FA19" s="1"/>
  <c r="FB19" s="1"/>
  <c r="EZ17"/>
  <c r="FA17" s="1"/>
  <c r="FB17" s="1"/>
  <c r="D19" i="27"/>
  <c r="N19"/>
  <c r="AQ149" i="17"/>
  <c r="AU15"/>
  <c r="C52" i="26"/>
  <c r="O19"/>
  <c r="L13" i="27"/>
  <c r="L13" i="26"/>
  <c r="P16" i="27"/>
  <c r="P16" i="26"/>
  <c r="L18"/>
  <c r="L18" i="27"/>
  <c r="L16" i="26"/>
  <c r="L16" i="27"/>
  <c r="O23" i="26"/>
  <c r="O23" i="27"/>
  <c r="P14"/>
  <c r="P14" i="26"/>
  <c r="L17"/>
  <c r="L17" i="27"/>
  <c r="L14" i="26"/>
  <c r="L14" i="27"/>
  <c r="P18"/>
  <c r="P18" i="26"/>
  <c r="K25" i="27"/>
  <c r="K25" i="26"/>
  <c r="F23" i="27"/>
  <c r="F23" i="26"/>
  <c r="I17"/>
  <c r="I17" i="27"/>
  <c r="I16" i="26"/>
  <c r="I16" i="27"/>
  <c r="O52" i="26"/>
  <c r="J52"/>
  <c r="I18"/>
  <c r="I18" i="27"/>
  <c r="L15" i="26"/>
  <c r="L15" i="27"/>
  <c r="F52" i="26"/>
  <c r="E52"/>
  <c r="P13" i="27"/>
  <c r="P13" i="26"/>
  <c r="P15" i="27"/>
  <c r="P15" i="26"/>
  <c r="P17" i="27"/>
  <c r="P17" i="26"/>
  <c r="Q25" i="27"/>
  <c r="Q25" i="26"/>
  <c r="E25" i="27"/>
  <c r="E25" i="26"/>
  <c r="I14"/>
  <c r="I14" i="27"/>
  <c r="I15" i="26"/>
  <c r="I15" i="27"/>
  <c r="I13"/>
  <c r="I13" i="26"/>
  <c r="AD19" i="27"/>
  <c r="AH14"/>
  <c r="AH19" s="1"/>
  <c r="FJ9" i="17"/>
  <c r="FK9" s="1"/>
  <c r="FL9" s="1"/>
  <c r="AI25" i="27"/>
  <c r="L51" i="26"/>
  <c r="L46"/>
  <c r="L48"/>
  <c r="L49"/>
  <c r="AQ9" i="17"/>
  <c r="AU9" s="1"/>
  <c r="AA14" i="27"/>
  <c r="X23"/>
  <c r="AG23"/>
  <c r="AQ178" i="17"/>
  <c r="F56" i="26"/>
  <c r="I51"/>
  <c r="Q58"/>
  <c r="E58"/>
  <c r="DC9" i="17"/>
  <c r="DG9" s="1"/>
  <c r="AA17" i="27"/>
  <c r="CH9" i="17"/>
  <c r="AA16" i="27"/>
  <c r="V53" i="17"/>
  <c r="P50" i="26"/>
  <c r="P51"/>
  <c r="I46"/>
  <c r="I47"/>
  <c r="I48"/>
  <c r="I49"/>
  <c r="K58"/>
  <c r="P46"/>
  <c r="P47"/>
  <c r="P48"/>
  <c r="P49"/>
  <c r="N52"/>
  <c r="G52"/>
  <c r="D52"/>
  <c r="H52"/>
  <c r="E93"/>
  <c r="Q89"/>
  <c r="O93"/>
  <c r="Q91"/>
  <c r="R91"/>
  <c r="K91"/>
  <c r="M89"/>
  <c r="D89"/>
  <c r="O84"/>
  <c r="K84"/>
  <c r="G84"/>
  <c r="C84"/>
  <c r="O83"/>
  <c r="K83"/>
  <c r="G83"/>
  <c r="C83"/>
  <c r="O82"/>
  <c r="K82"/>
  <c r="G82"/>
  <c r="C82"/>
  <c r="O81"/>
  <c r="K81"/>
  <c r="G81"/>
  <c r="C81"/>
  <c r="O80"/>
  <c r="K80"/>
  <c r="G80"/>
  <c r="C80"/>
  <c r="O79"/>
  <c r="K79"/>
  <c r="K85" s="1"/>
  <c r="G79"/>
  <c r="G85" s="1"/>
  <c r="C79"/>
  <c r="C85" s="1"/>
  <c r="O89"/>
  <c r="L84"/>
  <c r="F84"/>
  <c r="L83"/>
  <c r="F83"/>
  <c r="L82"/>
  <c r="F82"/>
  <c r="L81"/>
  <c r="F81"/>
  <c r="L80"/>
  <c r="F80"/>
  <c r="L79"/>
  <c r="F79"/>
  <c r="F89"/>
  <c r="M84"/>
  <c r="H84"/>
  <c r="M83"/>
  <c r="H83"/>
  <c r="M82"/>
  <c r="H82"/>
  <c r="M81"/>
  <c r="H81"/>
  <c r="H80"/>
  <c r="M79"/>
  <c r="H79"/>
  <c r="H89"/>
  <c r="B81"/>
  <c r="N84"/>
  <c r="I84"/>
  <c r="D84"/>
  <c r="N83"/>
  <c r="I83"/>
  <c r="D83"/>
  <c r="N82"/>
  <c r="I82"/>
  <c r="D82"/>
  <c r="N81"/>
  <c r="I81"/>
  <c r="D81"/>
  <c r="N80"/>
  <c r="I80"/>
  <c r="D80"/>
  <c r="N79"/>
  <c r="I79"/>
  <c r="D79"/>
  <c r="E91"/>
  <c r="P84"/>
  <c r="J84"/>
  <c r="E84"/>
  <c r="P83"/>
  <c r="J83"/>
  <c r="E83"/>
  <c r="P82"/>
  <c r="J82"/>
  <c r="E82"/>
  <c r="P81"/>
  <c r="J81"/>
  <c r="E81"/>
  <c r="P80"/>
  <c r="J80"/>
  <c r="E80"/>
  <c r="P79"/>
  <c r="J79"/>
  <c r="E79"/>
  <c r="V124" i="17"/>
  <c r="EP15"/>
  <c r="EZ18"/>
  <c r="FA18" s="1"/>
  <c r="FB18" s="1"/>
  <c r="V21"/>
  <c r="AU11"/>
  <c r="V37"/>
  <c r="CH90"/>
  <c r="V45"/>
  <c r="BM72"/>
  <c r="FJ14"/>
  <c r="FK14" s="1"/>
  <c r="FL14" s="1"/>
  <c r="EP16"/>
  <c r="EQ16" s="1"/>
  <c r="ER16" s="1"/>
  <c r="V152"/>
  <c r="DX76"/>
  <c r="DC101"/>
  <c r="BM194"/>
  <c r="CH161"/>
  <c r="DC135"/>
  <c r="AQ52"/>
  <c r="CH103"/>
  <c r="BM98"/>
  <c r="EP14"/>
  <c r="EP9"/>
  <c r="EP17"/>
  <c r="DC56"/>
  <c r="EZ15"/>
  <c r="FA15" s="1"/>
  <c r="FB15" s="1"/>
  <c r="EP11"/>
  <c r="CH108"/>
  <c r="AU19"/>
  <c r="CH182"/>
  <c r="V127"/>
  <c r="EZ13"/>
  <c r="FA13" s="1"/>
  <c r="FB13" s="1"/>
  <c r="FJ11"/>
  <c r="FK11" s="1"/>
  <c r="FL11" s="1"/>
  <c r="CH163"/>
  <c r="EP13"/>
  <c r="EP92"/>
  <c r="FW156"/>
  <c r="FY156"/>
  <c r="O153" i="24" s="1"/>
  <c r="FW188" i="17"/>
  <c r="M185" i="24" s="1"/>
  <c r="FY188" i="17"/>
  <c r="O185" i="24" s="1"/>
  <c r="FW47" i="17"/>
  <c r="M44" i="24" s="1"/>
  <c r="FY47" i="17"/>
  <c r="O44" i="24" s="1"/>
  <c r="FK155" i="17"/>
  <c r="FJ155"/>
  <c r="FW191"/>
  <c r="FY191"/>
  <c r="O188" i="24" s="1"/>
  <c r="EZ34" i="17"/>
  <c r="FA34"/>
  <c r="FW62"/>
  <c r="FY62"/>
  <c r="O59" i="24" s="1"/>
  <c r="FW105" i="17"/>
  <c r="FY105"/>
  <c r="O102" i="24" s="1"/>
  <c r="FK72" i="17"/>
  <c r="FJ72"/>
  <c r="EP156"/>
  <c r="EZ146"/>
  <c r="FA146"/>
  <c r="FA81"/>
  <c r="EZ81"/>
  <c r="FA156"/>
  <c r="EZ156"/>
  <c r="FW155"/>
  <c r="FY155"/>
  <c r="O152" i="24" s="1"/>
  <c r="FA22" i="17"/>
  <c r="EZ22"/>
  <c r="EP34"/>
  <c r="FA86"/>
  <c r="EZ86"/>
  <c r="FA134"/>
  <c r="EZ134"/>
  <c r="FW170"/>
  <c r="FY170"/>
  <c r="O167" i="24" s="1"/>
  <c r="EP198" i="17"/>
  <c r="EZ57"/>
  <c r="FA57"/>
  <c r="EP101"/>
  <c r="FA181"/>
  <c r="EZ181"/>
  <c r="EZ166"/>
  <c r="FA166"/>
  <c r="EP181"/>
  <c r="FW73"/>
  <c r="FY73"/>
  <c r="O70" i="24" s="1"/>
  <c r="FW197" i="17"/>
  <c r="FY197"/>
  <c r="O194" i="24" s="1"/>
  <c r="FA72" i="17"/>
  <c r="EZ72"/>
  <c r="EZ31"/>
  <c r="FA31"/>
  <c r="FW43"/>
  <c r="FY43"/>
  <c r="O40" i="24" s="1"/>
  <c r="EP79" i="17"/>
  <c r="EP114"/>
  <c r="FK198"/>
  <c r="FJ198"/>
  <c r="EZ41"/>
  <c r="FA41"/>
  <c r="EP93"/>
  <c r="EP105"/>
  <c r="FJ157"/>
  <c r="FK157"/>
  <c r="EP29"/>
  <c r="FA92"/>
  <c r="EZ92"/>
  <c r="EP207"/>
  <c r="FA82"/>
  <c r="EZ82"/>
  <c r="FW166"/>
  <c r="FY166"/>
  <c r="O163" i="24" s="1"/>
  <c r="FW178" i="17"/>
  <c r="FY178"/>
  <c r="O175" i="24" s="1"/>
  <c r="EP133" i="17"/>
  <c r="EP149"/>
  <c r="FA157"/>
  <c r="EZ157"/>
  <c r="EP161"/>
  <c r="FJ120"/>
  <c r="FK120"/>
  <c r="EP141"/>
  <c r="EZ145"/>
  <c r="FA145"/>
  <c r="FK185"/>
  <c r="FJ185"/>
  <c r="EP48"/>
  <c r="EP180"/>
  <c r="FK196"/>
  <c r="FJ196"/>
  <c r="FJ130"/>
  <c r="FK130"/>
  <c r="FW206"/>
  <c r="FY206"/>
  <c r="O203" i="24" s="1"/>
  <c r="EP25" i="17"/>
  <c r="FW77"/>
  <c r="M74" i="24" s="1"/>
  <c r="FY77" i="17"/>
  <c r="O74" i="24" s="1"/>
  <c r="EP64" i="17"/>
  <c r="FK56"/>
  <c r="FJ56"/>
  <c r="EP54"/>
  <c r="FA112"/>
  <c r="EZ112"/>
  <c r="FJ144"/>
  <c r="FK144"/>
  <c r="FK83"/>
  <c r="FJ83"/>
  <c r="EP115"/>
  <c r="EP131"/>
  <c r="FK121"/>
  <c r="FJ121"/>
  <c r="FK153"/>
  <c r="FJ153"/>
  <c r="FW64"/>
  <c r="FY64"/>
  <c r="O61" i="24" s="1"/>
  <c r="FK184" i="17"/>
  <c r="FJ184"/>
  <c r="EP23"/>
  <c r="EP189"/>
  <c r="EP124"/>
  <c r="FW157"/>
  <c r="M154" i="24" s="1"/>
  <c r="FY157" i="17"/>
  <c r="O154" i="24" s="1"/>
  <c r="FK161" i="17"/>
  <c r="FJ161"/>
  <c r="FK48"/>
  <c r="FJ48"/>
  <c r="FW88"/>
  <c r="M85" i="24" s="1"/>
  <c r="FY88" i="17"/>
  <c r="O85" i="24" s="1"/>
  <c r="EZ104" i="17"/>
  <c r="FA104"/>
  <c r="EP196"/>
  <c r="EP119"/>
  <c r="EZ10"/>
  <c r="FA10" s="1"/>
  <c r="FW186"/>
  <c r="FY186"/>
  <c r="O183" i="24" s="1"/>
  <c r="FW69" i="17"/>
  <c r="M66" i="24" s="1"/>
  <c r="FY69" i="17"/>
  <c r="O66" i="24" s="1"/>
  <c r="FK201" i="17"/>
  <c r="FJ201"/>
  <c r="EP132"/>
  <c r="FA115"/>
  <c r="EZ115"/>
  <c r="EP78"/>
  <c r="FA201"/>
  <c r="EZ201"/>
  <c r="FA168"/>
  <c r="EZ168"/>
  <c r="FW28"/>
  <c r="FY28"/>
  <c r="O25" i="24" s="1"/>
  <c r="FW84" i="17"/>
  <c r="FY84"/>
  <c r="O81" i="24" s="1"/>
  <c r="EZ100" i="17"/>
  <c r="FA100"/>
  <c r="FK192"/>
  <c r="FJ192"/>
  <c r="EP87"/>
  <c r="FW139"/>
  <c r="FY139"/>
  <c r="O136" i="24" s="1"/>
  <c r="FW159" i="17"/>
  <c r="M156" i="24" s="1"/>
  <c r="FY159" i="17"/>
  <c r="O156" i="24" s="1"/>
  <c r="FY25" i="17"/>
  <c r="O22" i="24" s="1"/>
  <c r="FW25" i="17"/>
  <c r="EP125"/>
  <c r="FW141"/>
  <c r="FY141"/>
  <c r="O138" i="24" s="1"/>
  <c r="FK145" i="17"/>
  <c r="FJ145"/>
  <c r="EP35"/>
  <c r="FK163"/>
  <c r="FJ163"/>
  <c r="FA117"/>
  <c r="EZ117"/>
  <c r="EP171"/>
  <c r="FJ95"/>
  <c r="FK95"/>
  <c r="EZ143"/>
  <c r="FA143"/>
  <c r="FW167"/>
  <c r="FY167"/>
  <c r="O164" i="24" s="1"/>
  <c r="EP37" i="17"/>
  <c r="FW59"/>
  <c r="FY59"/>
  <c r="O56" i="24" s="1"/>
  <c r="FW75" i="17"/>
  <c r="FY75"/>
  <c r="O72" i="24" s="1"/>
  <c r="FW103" i="17"/>
  <c r="FY103"/>
  <c r="O100" i="24" s="1"/>
  <c r="FJ199" i="17"/>
  <c r="FK199"/>
  <c r="FA110"/>
  <c r="EZ110"/>
  <c r="FA154"/>
  <c r="EZ154"/>
  <c r="FK136"/>
  <c r="FJ136"/>
  <c r="EZ51"/>
  <c r="FA51"/>
  <c r="FA42"/>
  <c r="EZ42"/>
  <c r="EP52"/>
  <c r="EZ60"/>
  <c r="FA60"/>
  <c r="FA140"/>
  <c r="EZ140"/>
  <c r="FA160"/>
  <c r="EZ160"/>
  <c r="FJ63"/>
  <c r="FK63"/>
  <c r="FW187"/>
  <c r="M184" i="24" s="1"/>
  <c r="FY187" i="17"/>
  <c r="O184" i="24" s="1"/>
  <c r="EP195" i="17"/>
  <c r="EZ63"/>
  <c r="FA63"/>
  <c r="FK171"/>
  <c r="FJ171"/>
  <c r="FJ110"/>
  <c r="FK110"/>
  <c r="EP51"/>
  <c r="FJ55"/>
  <c r="FK55"/>
  <c r="EP107"/>
  <c r="EP42"/>
  <c r="FK182"/>
  <c r="FJ182"/>
  <c r="EP190"/>
  <c r="EZ37"/>
  <c r="FA37"/>
  <c r="FJ20"/>
  <c r="FK20" s="1"/>
  <c r="FL20" s="1"/>
  <c r="EP36"/>
  <c r="EZ55"/>
  <c r="FA55"/>
  <c r="FK70"/>
  <c r="FJ70"/>
  <c r="FJ140"/>
  <c r="FK140"/>
  <c r="FK66"/>
  <c r="FJ66"/>
  <c r="FW35"/>
  <c r="FY35"/>
  <c r="O32" i="24" s="1"/>
  <c r="EP30" i="17"/>
  <c r="EP174"/>
  <c r="FK61"/>
  <c r="FJ61"/>
  <c r="FK109"/>
  <c r="FJ109"/>
  <c r="FK113"/>
  <c r="FJ113"/>
  <c r="FW36"/>
  <c r="FY36"/>
  <c r="O33" i="24" s="1"/>
  <c r="FW52" i="17"/>
  <c r="FY52"/>
  <c r="O49" i="24" s="1"/>
  <c r="V93" i="17"/>
  <c r="CL17"/>
  <c r="AQ31"/>
  <c r="BM79"/>
  <c r="DC191"/>
  <c r="BQ14"/>
  <c r="DC50"/>
  <c r="BM146"/>
  <c r="AQ170"/>
  <c r="DX43"/>
  <c r="BM155"/>
  <c r="BM191"/>
  <c r="CH207"/>
  <c r="V62"/>
  <c r="V178"/>
  <c r="BM9"/>
  <c r="V81"/>
  <c r="AQ105"/>
  <c r="DX132"/>
  <c r="AQ119"/>
  <c r="FJ16"/>
  <c r="FK16" s="1"/>
  <c r="FL16" s="1"/>
  <c r="DC16"/>
  <c r="DG16" s="1"/>
  <c r="BM128"/>
  <c r="DC184"/>
  <c r="V120"/>
  <c r="FJ12"/>
  <c r="FK12" s="1"/>
  <c r="FL12" s="1"/>
  <c r="DC120"/>
  <c r="CH192"/>
  <c r="CH196"/>
  <c r="DC15"/>
  <c r="DG15" s="1"/>
  <c r="BM159"/>
  <c r="V85"/>
  <c r="AQ185"/>
  <c r="BM139"/>
  <c r="DC54"/>
  <c r="DX58"/>
  <c r="DX157"/>
  <c r="AQ193"/>
  <c r="DC104"/>
  <c r="BM124"/>
  <c r="AQ124"/>
  <c r="BM180"/>
  <c r="V83"/>
  <c r="CL10"/>
  <c r="AQ121"/>
  <c r="DX32"/>
  <c r="AQ10"/>
  <c r="M80" i="26" s="1"/>
  <c r="AQ26" i="17"/>
  <c r="V54"/>
  <c r="AQ84"/>
  <c r="CH100"/>
  <c r="DX192"/>
  <c r="DX83"/>
  <c r="DX106"/>
  <c r="EB11"/>
  <c r="DG11"/>
  <c r="DX98"/>
  <c r="DC52"/>
  <c r="DX59"/>
  <c r="DC199"/>
  <c r="BM66"/>
  <c r="DX172"/>
  <c r="V147"/>
  <c r="CH117"/>
  <c r="AQ63"/>
  <c r="CH174"/>
  <c r="V13"/>
  <c r="Z13" s="1"/>
  <c r="AQ162"/>
  <c r="CH53"/>
  <c r="CH177"/>
  <c r="AQ36"/>
  <c r="BM44"/>
  <c r="AQ140"/>
  <c r="DX200"/>
  <c r="CH63"/>
  <c r="AQ103"/>
  <c r="DX187"/>
  <c r="V18"/>
  <c r="Z18" s="1"/>
  <c r="AQ23"/>
  <c r="DX123"/>
  <c r="CH94"/>
  <c r="CH13"/>
  <c r="CL13" s="1"/>
  <c r="CH113"/>
  <c r="AQ169"/>
  <c r="BM176"/>
  <c r="DX110"/>
  <c r="EP197"/>
  <c r="EP204"/>
  <c r="EP89"/>
  <c r="EP24"/>
  <c r="FW72"/>
  <c r="M69" i="24" s="1"/>
  <c r="FY72" i="17"/>
  <c r="O69" i="24" s="1"/>
  <c r="EP188" i="17"/>
  <c r="FW31"/>
  <c r="M28" i="24" s="1"/>
  <c r="FY31" i="17"/>
  <c r="O28" i="24" s="1"/>
  <c r="FK47" i="17"/>
  <c r="FJ47"/>
  <c r="EP203"/>
  <c r="EP150"/>
  <c r="FK170"/>
  <c r="FJ170"/>
  <c r="FK57"/>
  <c r="FJ57"/>
  <c r="EP65"/>
  <c r="FA205"/>
  <c r="EZ205"/>
  <c r="FJ150"/>
  <c r="FK150"/>
  <c r="FA170"/>
  <c r="EZ170"/>
  <c r="EP157"/>
  <c r="EP21"/>
  <c r="FJ29"/>
  <c r="FK29"/>
  <c r="FK89"/>
  <c r="FJ89"/>
  <c r="FW173"/>
  <c r="M170" i="24" s="1"/>
  <c r="FY173" i="17"/>
  <c r="O170" i="24" s="1"/>
  <c r="FJ31" i="17"/>
  <c r="FK31"/>
  <c r="EP43"/>
  <c r="EZ47"/>
  <c r="FA47"/>
  <c r="FJ67"/>
  <c r="FK67"/>
  <c r="FA127"/>
  <c r="EZ127"/>
  <c r="EZ155"/>
  <c r="FA155"/>
  <c r="FJ207"/>
  <c r="FK207"/>
  <c r="FW86"/>
  <c r="FY86"/>
  <c r="O83" i="24" s="1"/>
  <c r="FW118" i="17"/>
  <c r="M115" i="24" s="1"/>
  <c r="FY118" i="17"/>
  <c r="O115" i="24" s="1"/>
  <c r="FW134" i="17"/>
  <c r="FY134"/>
  <c r="O131" i="24" s="1"/>
  <c r="FW45" i="17"/>
  <c r="M42" i="24" s="1"/>
  <c r="FY45" i="17"/>
  <c r="O42" i="24" s="1"/>
  <c r="FW65" i="17"/>
  <c r="FY65"/>
  <c r="O62" i="24" s="1"/>
  <c r="FA65" i="17"/>
  <c r="EZ65"/>
  <c r="FW81"/>
  <c r="FY81"/>
  <c r="O78" i="24" s="1"/>
  <c r="EZ28" i="17"/>
  <c r="FA28"/>
  <c r="FJ197"/>
  <c r="FK197"/>
  <c r="FW29"/>
  <c r="M26" i="24" s="1"/>
  <c r="FY29" i="17"/>
  <c r="O26" i="24" s="1"/>
  <c r="FA173" i="17"/>
  <c r="EZ173"/>
  <c r="FK24"/>
  <c r="FJ24"/>
  <c r="FW92"/>
  <c r="FY92"/>
  <c r="O89" i="24" s="1"/>
  <c r="FW204" i="17"/>
  <c r="FY204"/>
  <c r="O201" i="24" s="1"/>
  <c r="FJ43" i="17"/>
  <c r="FK43"/>
  <c r="FK203"/>
  <c r="FJ203"/>
  <c r="FA50"/>
  <c r="EZ50"/>
  <c r="EP134"/>
  <c r="EZ150"/>
  <c r="FA150"/>
  <c r="FW57"/>
  <c r="FY57"/>
  <c r="O54" i="24" s="1"/>
  <c r="FW149" i="17"/>
  <c r="FY149"/>
  <c r="O146" i="24" s="1"/>
  <c r="EZ203" i="17"/>
  <c r="FA203"/>
  <c r="FK134"/>
  <c r="FJ134"/>
  <c r="FK181"/>
  <c r="FJ181"/>
  <c r="FK21"/>
  <c r="FJ21"/>
  <c r="EP73"/>
  <c r="FW97"/>
  <c r="M94" i="24" s="1"/>
  <c r="FY97" i="17"/>
  <c r="O94" i="24" s="1"/>
  <c r="FK79" i="17"/>
  <c r="FJ79"/>
  <c r="FJ99"/>
  <c r="FK99"/>
  <c r="EZ118"/>
  <c r="FA118"/>
  <c r="FW142"/>
  <c r="M139" i="24" s="1"/>
  <c r="FY142" i="17"/>
  <c r="O139" i="24" s="1"/>
  <c r="FW150" i="17"/>
  <c r="M147" i="24" s="1"/>
  <c r="FY150" i="17"/>
  <c r="O147" i="24" s="1"/>
  <c r="FK178" i="17"/>
  <c r="FJ178"/>
  <c r="EP194"/>
  <c r="FW41"/>
  <c r="FY41"/>
  <c r="O38" i="24" s="1"/>
  <c r="FA40" i="17"/>
  <c r="EZ40"/>
  <c r="EP88"/>
  <c r="EP100"/>
  <c r="EP120"/>
  <c r="FA83"/>
  <c r="EZ83"/>
  <c r="FK106"/>
  <c r="FJ106"/>
  <c r="FA186"/>
  <c r="EZ186"/>
  <c r="FK206"/>
  <c r="FJ206"/>
  <c r="FA121"/>
  <c r="EZ121"/>
  <c r="FA172"/>
  <c r="EZ172"/>
  <c r="EZ48"/>
  <c r="FA48"/>
  <c r="EZ68"/>
  <c r="FA68"/>
  <c r="FA88"/>
  <c r="EZ88"/>
  <c r="FW96"/>
  <c r="M93" i="24" s="1"/>
  <c r="FY96" i="17"/>
  <c r="O93" i="24" s="1"/>
  <c r="FW124" i="17"/>
  <c r="FY124"/>
  <c r="O121" i="24" s="1"/>
  <c r="EP144" i="17"/>
  <c r="EP83"/>
  <c r="EP159"/>
  <c r="FK38"/>
  <c r="FJ38"/>
  <c r="FJ125"/>
  <c r="FK125"/>
  <c r="EP32"/>
  <c r="FW184"/>
  <c r="FY184"/>
  <c r="O181" i="24" s="1"/>
  <c r="FK88" i="17"/>
  <c r="FJ88"/>
  <c r="FK100"/>
  <c r="FJ100"/>
  <c r="EP56"/>
  <c r="FK180"/>
  <c r="FJ180"/>
  <c r="FW135"/>
  <c r="FY135"/>
  <c r="O132" i="24" s="1"/>
  <c r="FW151" i="17"/>
  <c r="FY151"/>
  <c r="O148" i="24" s="1"/>
  <c r="FW54" i="17"/>
  <c r="FY54"/>
  <c r="O51" i="24" s="1"/>
  <c r="FW130" i="17"/>
  <c r="FY130"/>
  <c r="O127" i="24" s="1"/>
  <c r="FW137" i="17"/>
  <c r="M134" i="24" s="1"/>
  <c r="FY137" i="17"/>
  <c r="O134" i="24" s="1"/>
  <c r="FK168" i="17"/>
  <c r="FJ168"/>
  <c r="EP39"/>
  <c r="EP112"/>
  <c r="EP58"/>
  <c r="EP206"/>
  <c r="FJ133"/>
  <c r="FK133"/>
  <c r="FW112"/>
  <c r="M109" i="24" s="1"/>
  <c r="FY112" i="17"/>
  <c r="O109" i="24" s="1"/>
  <c r="FK115" i="17"/>
  <c r="FJ115"/>
  <c r="FK26"/>
  <c r="FJ26"/>
  <c r="EP186"/>
  <c r="FJ77"/>
  <c r="FK77"/>
  <c r="EP121"/>
  <c r="EP145"/>
  <c r="FA185"/>
  <c r="EZ185"/>
  <c r="FW201"/>
  <c r="M198" i="24" s="1"/>
  <c r="FY201" i="17"/>
  <c r="O198" i="24" s="1"/>
  <c r="FK96" i="17"/>
  <c r="FJ96"/>
  <c r="FK104"/>
  <c r="FJ104"/>
  <c r="EP116"/>
  <c r="FA130"/>
  <c r="EZ130"/>
  <c r="FA85"/>
  <c r="EZ85"/>
  <c r="EP185"/>
  <c r="FK28"/>
  <c r="FJ28"/>
  <c r="FK132"/>
  <c r="FJ132"/>
  <c r="EP152"/>
  <c r="EZ151"/>
  <c r="FA151"/>
  <c r="FJ159"/>
  <c r="FK159"/>
  <c r="FW38"/>
  <c r="M35" i="24" s="1"/>
  <c r="FY38" i="17"/>
  <c r="O35" i="24" s="1"/>
  <c r="FK54" i="17"/>
  <c r="FJ54"/>
  <c r="EP130"/>
  <c r="FK186"/>
  <c r="FJ186"/>
  <c r="FA25"/>
  <c r="EZ25"/>
  <c r="FW153"/>
  <c r="FY153"/>
  <c r="O150" i="24" s="1"/>
  <c r="FJ148" i="17"/>
  <c r="FK148"/>
  <c r="EP19"/>
  <c r="EQ19" s="1"/>
  <c r="ER19" s="1"/>
  <c r="FY23"/>
  <c r="O20" i="24" s="1"/>
  <c r="FW23" i="17"/>
  <c r="M20" i="24" s="1"/>
  <c r="FA95" i="17"/>
  <c r="EZ95"/>
  <c r="FK76"/>
  <c r="FJ76"/>
  <c r="FJ108"/>
  <c r="FK108"/>
  <c r="EP187"/>
  <c r="FJ162"/>
  <c r="FK162"/>
  <c r="FK51"/>
  <c r="FJ51"/>
  <c r="EP55"/>
  <c r="FW30"/>
  <c r="M27" i="24" s="1"/>
  <c r="FY30" i="17"/>
  <c r="O27" i="24" s="1"/>
  <c r="FW174" i="17"/>
  <c r="FY174"/>
  <c r="O171" i="24" s="1"/>
  <c r="FJ13" i="17"/>
  <c r="FK13" s="1"/>
  <c r="FL13" s="1"/>
  <c r="FW165"/>
  <c r="FY165"/>
  <c r="O162" i="24" s="1"/>
  <c r="FW177" i="17"/>
  <c r="M174" i="24" s="1"/>
  <c r="FY177" i="17"/>
  <c r="O174" i="24" s="1"/>
  <c r="EP20" i="17"/>
  <c r="FJ36"/>
  <c r="FK36"/>
  <c r="FA52"/>
  <c r="EZ52"/>
  <c r="FK59"/>
  <c r="FJ59"/>
  <c r="EP63"/>
  <c r="EP91"/>
  <c r="FK183"/>
  <c r="FJ183"/>
  <c r="EP200"/>
  <c r="FK187"/>
  <c r="FJ187"/>
  <c r="EZ64"/>
  <c r="FA64"/>
  <c r="FW128"/>
  <c r="FY128"/>
  <c r="O125" i="24" s="1"/>
  <c r="FK128" i="17"/>
  <c r="FJ128"/>
  <c r="FW148"/>
  <c r="FY148"/>
  <c r="O145" i="24" s="1"/>
  <c r="FW172" i="17"/>
  <c r="M169" i="24" s="1"/>
  <c r="FY172" i="17"/>
  <c r="O169" i="24" s="1"/>
  <c r="FW39" i="17"/>
  <c r="FY39"/>
  <c r="O36" i="24" s="1"/>
  <c r="EP123" i="17"/>
  <c r="FW183"/>
  <c r="FY183"/>
  <c r="O180" i="24" s="1"/>
  <c r="FA195" i="17"/>
  <c r="EZ195"/>
  <c r="EZ90"/>
  <c r="FA90"/>
  <c r="FW182"/>
  <c r="FY182"/>
  <c r="O179" i="24" s="1"/>
  <c r="FW49" i="17"/>
  <c r="FY49"/>
  <c r="O46" i="24" s="1"/>
  <c r="EZ49" i="17"/>
  <c r="FA49"/>
  <c r="FW61"/>
  <c r="FY61"/>
  <c r="O58" i="24" s="1"/>
  <c r="FA177" i="17"/>
  <c r="EZ177"/>
  <c r="FA36"/>
  <c r="EZ36"/>
  <c r="FA76"/>
  <c r="EZ76"/>
  <c r="FW176"/>
  <c r="FY176"/>
  <c r="O173" i="24" s="1"/>
  <c r="FA123" i="17"/>
  <c r="EZ123"/>
  <c r="EP70"/>
  <c r="FK90"/>
  <c r="FJ90"/>
  <c r="FK98"/>
  <c r="FJ98"/>
  <c r="FW143"/>
  <c r="FY143"/>
  <c r="O140" i="24" s="1"/>
  <c r="FW163" i="17"/>
  <c r="M160" i="24" s="1"/>
  <c r="FY163" i="17"/>
  <c r="O160" i="24" s="1"/>
  <c r="FA70" i="17"/>
  <c r="EZ70"/>
  <c r="FW94"/>
  <c r="M91" i="24" s="1"/>
  <c r="FY94" i="17"/>
  <c r="O91" i="24" s="1"/>
  <c r="FW138" i="17"/>
  <c r="FY138"/>
  <c r="O135" i="24" s="1"/>
  <c r="FA53" i="17"/>
  <c r="EZ53"/>
  <c r="FW169"/>
  <c r="M166" i="24" s="1"/>
  <c r="FY169" i="17"/>
  <c r="O166" i="24" s="1"/>
  <c r="FW27" i="17"/>
  <c r="FY27"/>
  <c r="O24" i="24" s="1"/>
  <c r="FW63" i="17"/>
  <c r="M60" i="24" s="1"/>
  <c r="FY63" i="17"/>
  <c r="O60" i="24" s="1"/>
  <c r="FW46" i="17"/>
  <c r="FY46"/>
  <c r="O43" i="24" s="1"/>
  <c r="FA66" i="17"/>
  <c r="EZ66"/>
  <c r="EP126"/>
  <c r="FW162"/>
  <c r="FY162"/>
  <c r="O159" i="24" s="1"/>
  <c r="EP94" i="17"/>
  <c r="FA182"/>
  <c r="EZ182"/>
  <c r="EP169"/>
  <c r="FK177"/>
  <c r="FJ177"/>
  <c r="FJ60"/>
  <c r="FK60"/>
  <c r="FJ200"/>
  <c r="FK200"/>
  <c r="FK126"/>
  <c r="FJ126"/>
  <c r="FJ35"/>
  <c r="FK35"/>
  <c r="FW51"/>
  <c r="FY51"/>
  <c r="O48" i="24" s="1"/>
  <c r="EZ147" i="17"/>
  <c r="FA147"/>
  <c r="EP138"/>
  <c r="FW53"/>
  <c r="M50" i="24" s="1"/>
  <c r="FY53" i="17"/>
  <c r="O50" i="24" s="1"/>
  <c r="EP109" i="17"/>
  <c r="EP113"/>
  <c r="FK52"/>
  <c r="FJ52"/>
  <c r="FW76"/>
  <c r="M73" i="24" s="1"/>
  <c r="FY76" i="17"/>
  <c r="O73" i="24" s="1"/>
  <c r="FW200" i="17"/>
  <c r="FY200"/>
  <c r="O197" i="24" s="1"/>
  <c r="FW199" i="17"/>
  <c r="M196" i="24" s="1"/>
  <c r="FY199" i="17"/>
  <c r="O196" i="24" s="1"/>
  <c r="FJ154" i="17"/>
  <c r="FK154"/>
  <c r="BM43"/>
  <c r="DC67"/>
  <c r="DG14"/>
  <c r="BM86"/>
  <c r="V65"/>
  <c r="DX73"/>
  <c r="V197"/>
  <c r="DC82"/>
  <c r="Z17"/>
  <c r="AQ114"/>
  <c r="CH142"/>
  <c r="DC65"/>
  <c r="AQ93"/>
  <c r="CH72"/>
  <c r="V92"/>
  <c r="V74"/>
  <c r="DC86"/>
  <c r="CH157"/>
  <c r="CH181"/>
  <c r="BM40"/>
  <c r="DG10"/>
  <c r="DX78"/>
  <c r="V33"/>
  <c r="DC40"/>
  <c r="DC144"/>
  <c r="DX180"/>
  <c r="AQ115"/>
  <c r="DC119"/>
  <c r="DX131"/>
  <c r="DC69"/>
  <c r="AQ141"/>
  <c r="BM131"/>
  <c r="CH84"/>
  <c r="DX88"/>
  <c r="BM116"/>
  <c r="DX159"/>
  <c r="BM153"/>
  <c r="DX16"/>
  <c r="EB16" s="1"/>
  <c r="BQ16"/>
  <c r="CH131"/>
  <c r="CH139"/>
  <c r="DC124"/>
  <c r="DC87"/>
  <c r="DC159"/>
  <c r="V69"/>
  <c r="DC141"/>
  <c r="AQ201"/>
  <c r="Z16"/>
  <c r="DC32"/>
  <c r="DC128"/>
  <c r="AQ168"/>
  <c r="DG19"/>
  <c r="BM46"/>
  <c r="AQ163"/>
  <c r="BM20"/>
  <c r="BQ20" s="1"/>
  <c r="V108"/>
  <c r="EP18"/>
  <c r="V32"/>
  <c r="V148"/>
  <c r="BM168"/>
  <c r="BM184"/>
  <c r="CH23"/>
  <c r="V123"/>
  <c r="DC98"/>
  <c r="BM59"/>
  <c r="CH143"/>
  <c r="AQ202"/>
  <c r="DC13"/>
  <c r="BM49"/>
  <c r="AQ46"/>
  <c r="DC107"/>
  <c r="AQ107"/>
  <c r="AQ113"/>
  <c r="DC165"/>
  <c r="AQ44"/>
  <c r="BM60"/>
  <c r="V76"/>
  <c r="BM27"/>
  <c r="AQ91"/>
  <c r="DX30"/>
  <c r="CH11"/>
  <c r="CL11" s="1"/>
  <c r="V183"/>
  <c r="EB20"/>
  <c r="Z20"/>
  <c r="BM36"/>
  <c r="DC80"/>
  <c r="BM140"/>
  <c r="V176"/>
  <c r="AQ27"/>
  <c r="V171"/>
  <c r="FK173"/>
  <c r="FJ173"/>
  <c r="EZ142"/>
  <c r="FA142"/>
  <c r="EZ105"/>
  <c r="FA105"/>
  <c r="FJ17"/>
  <c r="FK17" s="1"/>
  <c r="FL17" s="1"/>
  <c r="FK205"/>
  <c r="FJ205"/>
  <c r="FA179"/>
  <c r="EZ179"/>
  <c r="FJ22"/>
  <c r="FK22"/>
  <c r="FJ62"/>
  <c r="FK62"/>
  <c r="FW74"/>
  <c r="FY74"/>
  <c r="O71" i="24" s="1"/>
  <c r="FA114" i="17"/>
  <c r="EZ114"/>
  <c r="EP158"/>
  <c r="FJ45"/>
  <c r="FK45"/>
  <c r="EP129"/>
  <c r="FA89"/>
  <c r="EZ89"/>
  <c r="FK92"/>
  <c r="FJ92"/>
  <c r="EP179"/>
  <c r="FJ166"/>
  <c r="FK166"/>
  <c r="EZ194"/>
  <c r="FA194"/>
  <c r="FK189"/>
  <c r="FJ189"/>
  <c r="FK156"/>
  <c r="FJ156"/>
  <c r="FW111"/>
  <c r="FY111"/>
  <c r="O108" i="24" s="1"/>
  <c r="EZ74" i="17"/>
  <c r="FA74"/>
  <c r="FJ65"/>
  <c r="FK65"/>
  <c r="FW189"/>
  <c r="M186" i="24" s="1"/>
  <c r="FY189" i="17"/>
  <c r="O186" i="24" s="1"/>
  <c r="FW40" i="17"/>
  <c r="FY40"/>
  <c r="O37" i="24" s="1"/>
  <c r="FK164" i="17"/>
  <c r="FJ164"/>
  <c r="FA79"/>
  <c r="EZ79"/>
  <c r="FK179"/>
  <c r="FJ179"/>
  <c r="EP86"/>
  <c r="FK142"/>
  <c r="FJ142"/>
  <c r="EP97"/>
  <c r="FW164"/>
  <c r="FY164"/>
  <c r="O161" i="24" s="1"/>
  <c r="EP99" i="17"/>
  <c r="EP111"/>
  <c r="FA191"/>
  <c r="EZ191"/>
  <c r="FW203"/>
  <c r="M200" i="24" s="1"/>
  <c r="FY203" i="17"/>
  <c r="O200" i="24" s="1"/>
  <c r="EP22" i="17"/>
  <c r="FW82"/>
  <c r="FY82"/>
  <c r="O79" i="24" s="1"/>
  <c r="FJ146" i="17"/>
  <c r="FK146"/>
  <c r="EP178"/>
  <c r="EP81"/>
  <c r="FK101"/>
  <c r="FJ101"/>
  <c r="FW129"/>
  <c r="M126" i="24" s="1"/>
  <c r="FY129" i="17"/>
  <c r="O126" i="24" s="1"/>
  <c r="FA97" i="17"/>
  <c r="EZ97"/>
  <c r="EP173"/>
  <c r="EZ164"/>
  <c r="FA164"/>
  <c r="FA43"/>
  <c r="EZ43"/>
  <c r="FA111"/>
  <c r="EZ111"/>
  <c r="EP82"/>
  <c r="EZ158"/>
  <c r="FA158"/>
  <c r="FA198"/>
  <c r="EZ198"/>
  <c r="FY21"/>
  <c r="O18" i="24" s="1"/>
  <c r="FW21" i="17"/>
  <c r="M18" i="24" s="1"/>
  <c r="EP205" i="17"/>
  <c r="FA204"/>
  <c r="EZ204"/>
  <c r="EP31"/>
  <c r="FW67"/>
  <c r="FY67"/>
  <c r="O64" i="24" s="1"/>
  <c r="EP155" i="17"/>
  <c r="FW50"/>
  <c r="M47" i="24" s="1"/>
  <c r="FY50" i="17"/>
  <c r="O47" i="24" s="1"/>
  <c r="FW114" i="17"/>
  <c r="FY114"/>
  <c r="O111" i="24" s="1"/>
  <c r="FW122" i="17"/>
  <c r="M119" i="24" s="1"/>
  <c r="FY122" i="17"/>
  <c r="O119" i="24" s="1"/>
  <c r="EP170" i="17"/>
  <c r="EP41"/>
  <c r="FJ81"/>
  <c r="FK81"/>
  <c r="FK149"/>
  <c r="FJ149"/>
  <c r="FW181"/>
  <c r="FY181"/>
  <c r="O178" i="24" s="1"/>
  <c r="FW193" i="17"/>
  <c r="FY193"/>
  <c r="O190" i="24" s="1"/>
  <c r="EZ12" i="17"/>
  <c r="FA12" s="1"/>
  <c r="FB12" s="1"/>
  <c r="FJ193"/>
  <c r="FK193"/>
  <c r="EP84"/>
  <c r="EP148"/>
  <c r="EZ56"/>
  <c r="FA56"/>
  <c r="FW104"/>
  <c r="FY104"/>
  <c r="O101" i="24" s="1"/>
  <c r="FJ152" i="17"/>
  <c r="FK152"/>
  <c r="FJ87"/>
  <c r="FK87"/>
  <c r="EP135"/>
  <c r="FJ139"/>
  <c r="FK139"/>
  <c r="FW136"/>
  <c r="FY136"/>
  <c r="O133" i="24" s="1"/>
  <c r="EP184" i="17"/>
  <c r="FJ124"/>
  <c r="FK124"/>
  <c r="EZ196"/>
  <c r="FA196"/>
  <c r="FA87"/>
  <c r="EZ87"/>
  <c r="EZ125"/>
  <c r="FA125"/>
  <c r="EP153"/>
  <c r="EZ84"/>
  <c r="FA84"/>
  <c r="EZ96"/>
  <c r="FA96"/>
  <c r="EZ124"/>
  <c r="FA124"/>
  <c r="EP192"/>
  <c r="FW71"/>
  <c r="FY71"/>
  <c r="O68" i="24" s="1"/>
  <c r="FW87" i="17"/>
  <c r="M84" i="24" s="1"/>
  <c r="FY87" i="17"/>
  <c r="O84" i="24" s="1"/>
  <c r="EZ135" i="17"/>
  <c r="FA135"/>
  <c r="EZ159"/>
  <c r="FA159"/>
  <c r="FA54"/>
  <c r="EZ54"/>
  <c r="FA102"/>
  <c r="EZ102"/>
  <c r="EZ206"/>
  <c r="FA206"/>
  <c r="EP85"/>
  <c r="FA141"/>
  <c r="EZ141"/>
  <c r="EP136"/>
  <c r="EZ35"/>
  <c r="FA35"/>
  <c r="FA180"/>
  <c r="EZ180"/>
  <c r="EP102"/>
  <c r="FW133"/>
  <c r="FY133"/>
  <c r="O130" i="24" s="1"/>
  <c r="FW68" i="17"/>
  <c r="M65" i="24" s="1"/>
  <c r="FY68" i="17"/>
  <c r="O65" i="24" s="1"/>
  <c r="FA116" i="17"/>
  <c r="EZ116"/>
  <c r="FW152"/>
  <c r="M149" i="24" s="1"/>
  <c r="FY152" i="17"/>
  <c r="O149" i="24" s="1"/>
  <c r="FW192" i="17"/>
  <c r="FY192"/>
  <c r="O189" i="24" s="1"/>
  <c r="EP71" i="17"/>
  <c r="FK119"/>
  <c r="FJ119"/>
  <c r="FA106"/>
  <c r="EZ106"/>
  <c r="FJ25"/>
  <c r="FK25"/>
  <c r="FW33"/>
  <c r="FY33"/>
  <c r="O30" i="24" s="1"/>
  <c r="FK137" i="17"/>
  <c r="FJ137"/>
  <c r="FW32"/>
  <c r="FY32"/>
  <c r="O29" i="24" s="1"/>
  <c r="FK68" i="17"/>
  <c r="FJ68"/>
  <c r="FA119"/>
  <c r="EZ119"/>
  <c r="FK131"/>
  <c r="FJ131"/>
  <c r="EP106"/>
  <c r="FA153"/>
  <c r="EZ153"/>
  <c r="FA144"/>
  <c r="EZ144"/>
  <c r="FA152"/>
  <c r="EZ152"/>
  <c r="FW115"/>
  <c r="FY115"/>
  <c r="O112" i="24" s="1"/>
  <c r="FY26" i="17"/>
  <c r="O23" i="24" s="1"/>
  <c r="FW26" i="17"/>
  <c r="M23" i="24" s="1"/>
  <c r="FW85" i="17"/>
  <c r="FY85"/>
  <c r="O82" i="24" s="1"/>
  <c r="FK23" i="17"/>
  <c r="FJ23"/>
  <c r="EP183"/>
  <c r="EZ190"/>
  <c r="FA190"/>
  <c r="FA109"/>
  <c r="EZ109"/>
  <c r="EZ113"/>
  <c r="FA113"/>
  <c r="EP108"/>
  <c r="FW95"/>
  <c r="FY95"/>
  <c r="O92" i="24" s="1"/>
  <c r="FW147" i="17"/>
  <c r="M144" i="24" s="1"/>
  <c r="FY147" i="17"/>
  <c r="O144" i="24" s="1"/>
  <c r="FA98" i="17"/>
  <c r="EZ98"/>
  <c r="FA138"/>
  <c r="EZ138"/>
  <c r="FW113"/>
  <c r="FY113"/>
  <c r="O110" i="24" s="1"/>
  <c r="EP44" i="17"/>
  <c r="FK103"/>
  <c r="FJ103"/>
  <c r="FW175"/>
  <c r="M172" i="24" s="1"/>
  <c r="FY175" i="17"/>
  <c r="O172" i="24" s="1"/>
  <c r="EP98" i="17"/>
  <c r="FA174"/>
  <c r="EZ174"/>
  <c r="FK202"/>
  <c r="FJ202"/>
  <c r="FK169"/>
  <c r="FJ169"/>
  <c r="EP128"/>
  <c r="FK143"/>
  <c r="FJ143"/>
  <c r="FJ30"/>
  <c r="FK30"/>
  <c r="EP182"/>
  <c r="EP49"/>
  <c r="FW44"/>
  <c r="FY44"/>
  <c r="O41" i="24" s="1"/>
  <c r="FJ91" i="17"/>
  <c r="FK91"/>
  <c r="FA175"/>
  <c r="EZ175"/>
  <c r="FW66"/>
  <c r="FY66"/>
  <c r="O63" i="24" s="1"/>
  <c r="FJ167" i="17"/>
  <c r="FK167"/>
  <c r="EP177"/>
  <c r="FK80"/>
  <c r="FJ80"/>
  <c r="EP140"/>
  <c r="FA91"/>
  <c r="EZ91"/>
  <c r="EP175"/>
  <c r="EP66"/>
  <c r="EP147"/>
  <c r="FJ138"/>
  <c r="FK138"/>
  <c r="FK37"/>
  <c r="FJ37"/>
  <c r="FK53"/>
  <c r="FJ53"/>
  <c r="FA61"/>
  <c r="EZ61"/>
  <c r="FW109"/>
  <c r="FY109"/>
  <c r="O106" i="24" s="1"/>
  <c r="FW117" i="17"/>
  <c r="M114" i="24" s="1"/>
  <c r="FY117" i="17"/>
  <c r="O114" i="24" s="1"/>
  <c r="EZ27" i="17"/>
  <c r="FA27"/>
  <c r="EP59"/>
  <c r="FW171"/>
  <c r="FY171"/>
  <c r="O168" i="24" s="1"/>
  <c r="EP46" i="17"/>
  <c r="FW126"/>
  <c r="M123" i="24" s="1"/>
  <c r="FY126" i="17"/>
  <c r="O123" i="24" s="1"/>
  <c r="EP162" i="17"/>
  <c r="FJ195"/>
  <c r="FK195"/>
  <c r="FA165"/>
  <c r="EZ165"/>
  <c r="EP76"/>
  <c r="FA39"/>
  <c r="EZ39"/>
  <c r="FJ42"/>
  <c r="FK42"/>
  <c r="FW190"/>
  <c r="FY190"/>
  <c r="O187" i="24" s="1"/>
  <c r="FA202" i="17"/>
  <c r="EZ202"/>
  <c r="FW37"/>
  <c r="M34" i="24" s="1"/>
  <c r="FY37" i="17"/>
  <c r="O34" i="24" s="1"/>
  <c r="EP53" i="17"/>
  <c r="FJ117"/>
  <c r="FK117"/>
  <c r="FW108"/>
  <c r="FY108"/>
  <c r="O105" i="24" s="1"/>
  <c r="EP103" i="17"/>
  <c r="FA171"/>
  <c r="EZ171"/>
  <c r="FA187"/>
  <c r="EZ187"/>
  <c r="EP154"/>
  <c r="BM99"/>
  <c r="V166"/>
  <c r="DC161"/>
  <c r="DX204"/>
  <c r="AU17"/>
  <c r="DX29"/>
  <c r="DC204"/>
  <c r="DX9"/>
  <c r="DC41"/>
  <c r="BM45"/>
  <c r="DX92"/>
  <c r="DC99"/>
  <c r="AQ74"/>
  <c r="CH122"/>
  <c r="V12"/>
  <c r="Z12" s="1"/>
  <c r="BM58"/>
  <c r="BM157"/>
  <c r="DX48"/>
  <c r="DC84"/>
  <c r="DX115"/>
  <c r="EB10"/>
  <c r="DX141"/>
  <c r="DC78"/>
  <c r="AQ206"/>
  <c r="V121"/>
  <c r="V84"/>
  <c r="V100"/>
  <c r="AQ132"/>
  <c r="DC125"/>
  <c r="DC145"/>
  <c r="CH168"/>
  <c r="AQ64"/>
  <c r="BM51"/>
  <c r="BM109"/>
  <c r="DC171"/>
  <c r="AQ195"/>
  <c r="V202"/>
  <c r="DG13"/>
  <c r="BM55"/>
  <c r="DX107"/>
  <c r="BM107"/>
  <c r="DX167"/>
  <c r="DC113"/>
  <c r="V165"/>
  <c r="V44"/>
  <c r="BM171"/>
  <c r="DX199"/>
  <c r="DC23"/>
  <c r="CH107"/>
  <c r="BM177"/>
  <c r="DC44"/>
  <c r="BM52"/>
  <c r="V75"/>
  <c r="BM162"/>
  <c r="EP164"/>
  <c r="FJ191"/>
  <c r="FK191"/>
  <c r="EP122"/>
  <c r="FA178"/>
  <c r="EZ178"/>
  <c r="FA93"/>
  <c r="EZ93"/>
  <c r="FK73"/>
  <c r="FJ73"/>
  <c r="FA197"/>
  <c r="EZ197"/>
  <c r="FW205"/>
  <c r="FY205"/>
  <c r="O202" i="24" s="1"/>
  <c r="EZ24" i="17"/>
  <c r="FA24"/>
  <c r="EP67"/>
  <c r="EP127"/>
  <c r="EZ62"/>
  <c r="FA62"/>
  <c r="EP146"/>
  <c r="FW194"/>
  <c r="M191" i="24" s="1"/>
  <c r="FY194" i="17"/>
  <c r="O191" i="24" s="1"/>
  <c r="EP57" i="17"/>
  <c r="FW93"/>
  <c r="FY93"/>
  <c r="O90" i="24" s="1"/>
  <c r="EP62" i="17"/>
  <c r="EP74"/>
  <c r="FJ118"/>
  <c r="FK118"/>
  <c r="EP193"/>
  <c r="FA29"/>
  <c r="EZ29"/>
  <c r="FW89"/>
  <c r="M86" i="24" s="1"/>
  <c r="FY89" i="17"/>
  <c r="O86" i="24" s="1"/>
  <c r="FK188" i="17"/>
  <c r="FJ188"/>
  <c r="FW79"/>
  <c r="M76" i="24" s="1"/>
  <c r="FY79" i="17"/>
  <c r="O76" i="24" s="1"/>
  <c r="FY22" i="17"/>
  <c r="O19" i="24" s="1"/>
  <c r="FW22" i="17"/>
  <c r="FW34"/>
  <c r="M31" i="24" s="1"/>
  <c r="FY34" i="17"/>
  <c r="O31" i="24" s="1"/>
  <c r="FJ50" i="17"/>
  <c r="FK50"/>
  <c r="FW146"/>
  <c r="M143" i="24" s="1"/>
  <c r="FY146" i="17"/>
  <c r="O143" i="24" s="1"/>
  <c r="FW158" i="17"/>
  <c r="M155" i="24" s="1"/>
  <c r="FY158" i="17"/>
  <c r="O155" i="24" s="1"/>
  <c r="FK194" i="17"/>
  <c r="FJ194"/>
  <c r="FJ41"/>
  <c r="FK41"/>
  <c r="FA45"/>
  <c r="EZ45"/>
  <c r="FK105"/>
  <c r="FJ105"/>
  <c r="FK129"/>
  <c r="FJ129"/>
  <c r="FK40"/>
  <c r="FJ40"/>
  <c r="FA73"/>
  <c r="EZ73"/>
  <c r="FA188"/>
  <c r="EZ188"/>
  <c r="FK204"/>
  <c r="FJ204"/>
  <c r="FK74"/>
  <c r="FJ74"/>
  <c r="EP47"/>
  <c r="FW207"/>
  <c r="M204" i="24" s="1"/>
  <c r="FY207" i="17"/>
  <c r="O204" i="24" s="1"/>
  <c r="FJ34" i="17"/>
  <c r="FK34"/>
  <c r="EP50"/>
  <c r="EP142"/>
  <c r="FW198"/>
  <c r="FY198"/>
  <c r="O195" i="24" s="1"/>
  <c r="EP45" i="17"/>
  <c r="FW101"/>
  <c r="M98" i="24" s="1"/>
  <c r="FY101" i="17"/>
  <c r="O98" i="24" s="1"/>
  <c r="FA149" i="17"/>
  <c r="EZ149"/>
  <c r="FW161"/>
  <c r="M158" i="24" s="1"/>
  <c r="FY161" i="17"/>
  <c r="O158" i="24" s="1"/>
  <c r="FA99" i="17"/>
  <c r="EZ99"/>
  <c r="EP191"/>
  <c r="FK86"/>
  <c r="FJ86"/>
  <c r="FK114"/>
  <c r="FJ114"/>
  <c r="FA21"/>
  <c r="EZ21"/>
  <c r="FJ97"/>
  <c r="FK97"/>
  <c r="FY24"/>
  <c r="O21" i="24" s="1"/>
  <c r="FW24" i="17"/>
  <c r="FW99"/>
  <c r="M96" i="24" s="1"/>
  <c r="FY99" i="17"/>
  <c r="O96" i="24" s="1"/>
  <c r="FK111" i="17"/>
  <c r="FJ111"/>
  <c r="FW127"/>
  <c r="FY127"/>
  <c r="O124" i="24" s="1"/>
  <c r="FW179" i="17"/>
  <c r="FY179"/>
  <c r="O176" i="24" s="1"/>
  <c r="EZ14" i="17"/>
  <c r="FA14" s="1"/>
  <c r="FB14" s="1"/>
  <c r="FA122"/>
  <c r="EZ122"/>
  <c r="FJ93"/>
  <c r="FK93"/>
  <c r="FA189"/>
  <c r="EZ189"/>
  <c r="EP40"/>
  <c r="FK78"/>
  <c r="FJ78"/>
  <c r="FW116"/>
  <c r="M113" i="24" s="1"/>
  <c r="FY116" i="17"/>
  <c r="O113" i="24" s="1"/>
  <c r="FA120" i="17"/>
  <c r="EZ120"/>
  <c r="FW144"/>
  <c r="FY144"/>
  <c r="O141" i="24" s="1"/>
  <c r="FW180" i="17"/>
  <c r="FY180"/>
  <c r="O177" i="24" s="1"/>
  <c r="FW196" i="17"/>
  <c r="M193" i="24" s="1"/>
  <c r="FY196" i="17"/>
  <c r="O193" i="24" s="1"/>
  <c r="FA26" i="17"/>
  <c r="EZ26"/>
  <c r="FK33"/>
  <c r="FJ33"/>
  <c r="FK69"/>
  <c r="FJ69"/>
  <c r="FW185"/>
  <c r="FY185"/>
  <c r="O182" i="24" s="1"/>
  <c r="EP201" i="17"/>
  <c r="FA32"/>
  <c r="EZ32"/>
  <c r="FA136"/>
  <c r="EZ136"/>
  <c r="FW168"/>
  <c r="FY168"/>
  <c r="O165" i="24" s="1"/>
  <c r="EP28" i="17"/>
  <c r="FW56"/>
  <c r="FY56"/>
  <c r="O53" i="24" s="1"/>
  <c r="FW119" i="17"/>
  <c r="FY119"/>
  <c r="O116" i="24" s="1"/>
  <c r="EP139" i="17"/>
  <c r="EP26"/>
  <c r="FA38"/>
  <c r="EZ38"/>
  <c r="FW58"/>
  <c r="FY58"/>
  <c r="O55" i="24" s="1"/>
  <c r="FW102" i="17"/>
  <c r="M99" i="24" s="1"/>
  <c r="FY102" i="17"/>
  <c r="O99" i="24" s="1"/>
  <c r="EZ33" i="17"/>
  <c r="FA33"/>
  <c r="EP77"/>
  <c r="FW121"/>
  <c r="FY121"/>
  <c r="O118" i="24" s="1"/>
  <c r="FJ141" i="17"/>
  <c r="FK141"/>
  <c r="FW145"/>
  <c r="M142" i="24" s="1"/>
  <c r="FY145" i="17"/>
  <c r="O142" i="24" s="1"/>
  <c r="FA128" i="17"/>
  <c r="EZ128"/>
  <c r="EP96"/>
  <c r="FA133"/>
  <c r="EZ133"/>
  <c r="FA193"/>
  <c r="EZ193"/>
  <c r="FW48"/>
  <c r="M45" i="24" s="1"/>
  <c r="FY48" i="17"/>
  <c r="O45" i="24" s="1"/>
  <c r="FW100" i="17"/>
  <c r="FY100"/>
  <c r="O97" i="24" s="1"/>
  <c r="FW120" i="17"/>
  <c r="M117" i="24" s="1"/>
  <c r="FY120" i="17"/>
  <c r="O117" i="24" s="1"/>
  <c r="FW132" i="17"/>
  <c r="FY132"/>
  <c r="O129" i="24" s="1"/>
  <c r="EZ139" i="17"/>
  <c r="FA139"/>
  <c r="EP151"/>
  <c r="EP38"/>
  <c r="EZ58"/>
  <c r="FA58"/>
  <c r="FW78"/>
  <c r="FY78"/>
  <c r="O75" i="24" s="1"/>
  <c r="EP33" i="17"/>
  <c r="FK85"/>
  <c r="FJ85"/>
  <c r="FJ32"/>
  <c r="FK32"/>
  <c r="FK84"/>
  <c r="FJ84"/>
  <c r="EZ131"/>
  <c r="FA131"/>
  <c r="FK135"/>
  <c r="FJ135"/>
  <c r="FK102"/>
  <c r="FJ102"/>
  <c r="EZ132"/>
  <c r="FA132"/>
  <c r="FJ15"/>
  <c r="FK15" s="1"/>
  <c r="FL15" s="1"/>
  <c r="FK71"/>
  <c r="FJ71"/>
  <c r="FW83"/>
  <c r="FY83"/>
  <c r="O80" i="24" s="1"/>
  <c r="FW131" i="17"/>
  <c r="M128" i="24" s="1"/>
  <c r="FY131" i="17"/>
  <c r="O128" i="24" s="1"/>
  <c r="FJ58" i="17"/>
  <c r="FK58"/>
  <c r="EZ78"/>
  <c r="FA78"/>
  <c r="FW106"/>
  <c r="FY106"/>
  <c r="O103" i="24" s="1"/>
  <c r="EP69" i="17"/>
  <c r="FW125"/>
  <c r="M122" i="24" s="1"/>
  <c r="FY125" i="17"/>
  <c r="O122" i="24" s="1"/>
  <c r="FA148" i="17"/>
  <c r="EZ148"/>
  <c r="FK172"/>
  <c r="FJ172"/>
  <c r="FK39"/>
  <c r="FJ39"/>
  <c r="FK94"/>
  <c r="FJ94"/>
  <c r="EP202"/>
  <c r="EZ59"/>
  <c r="FA59"/>
  <c r="FA103"/>
  <c r="EZ103"/>
  <c r="FW123"/>
  <c r="M120" i="24" s="1"/>
  <c r="FY123" i="17"/>
  <c r="O120" i="24" s="1"/>
  <c r="FW90" i="17"/>
  <c r="FY90"/>
  <c r="O87" i="24" s="1"/>
  <c r="FW98" i="17"/>
  <c r="M95" i="24" s="1"/>
  <c r="FY98" i="17"/>
  <c r="O95" i="24" s="1"/>
  <c r="FK174" i="17"/>
  <c r="FJ174"/>
  <c r="FK49"/>
  <c r="FJ49"/>
  <c r="EP60"/>
  <c r="EZ108"/>
  <c r="FA108"/>
  <c r="FA200"/>
  <c r="EZ200"/>
  <c r="EP27"/>
  <c r="FK46"/>
  <c r="FJ46"/>
  <c r="FW110"/>
  <c r="M107" i="24" s="1"/>
  <c r="FY110" i="17"/>
  <c r="O107" i="24" s="1"/>
  <c r="FW154" i="17"/>
  <c r="FY154"/>
  <c r="O151" i="24" s="1"/>
  <c r="FK64" i="17"/>
  <c r="FJ64"/>
  <c r="FA184"/>
  <c r="EZ184"/>
  <c r="EP110"/>
  <c r="EP172"/>
  <c r="FK123"/>
  <c r="FJ123"/>
  <c r="FW70"/>
  <c r="FY70"/>
  <c r="O67" i="24" s="1"/>
  <c r="FW202" i="17"/>
  <c r="M199" i="24" s="1"/>
  <c r="FY202" i="17"/>
  <c r="O199" i="24" s="1"/>
  <c r="FJ44" i="17"/>
  <c r="FK44"/>
  <c r="FW80"/>
  <c r="M77" i="24" s="1"/>
  <c r="FY80" i="17"/>
  <c r="O77" i="24" s="1"/>
  <c r="FW140" i="17"/>
  <c r="FY140"/>
  <c r="O137" i="24" s="1"/>
  <c r="EP160" i="17"/>
  <c r="EP176"/>
  <c r="FK27"/>
  <c r="FJ27"/>
  <c r="EP75"/>
  <c r="FA199"/>
  <c r="EZ199"/>
  <c r="EZ46"/>
  <c r="FA46"/>
  <c r="EP199"/>
  <c r="FA162"/>
  <c r="EZ162"/>
  <c r="FW55"/>
  <c r="M52" i="24" s="1"/>
  <c r="FY55" i="17"/>
  <c r="O52" i="24" s="1"/>
  <c r="FW107" i="17"/>
  <c r="FY107"/>
  <c r="O104" i="24" s="1"/>
  <c r="FA30" i="17"/>
  <c r="EZ30"/>
  <c r="FW42"/>
  <c r="FY42"/>
  <c r="O39" i="24" s="1"/>
  <c r="EZ94" i="17"/>
  <c r="FA94"/>
  <c r="EP61"/>
  <c r="EP117"/>
  <c r="FA169"/>
  <c r="EZ169"/>
  <c r="FW60"/>
  <c r="M57" i="24" s="1"/>
  <c r="FY60" i="17"/>
  <c r="O57" i="24" s="1"/>
  <c r="FJ160" i="17"/>
  <c r="FK160"/>
  <c r="FK176"/>
  <c r="FJ176"/>
  <c r="FK75"/>
  <c r="FJ75"/>
  <c r="FW91"/>
  <c r="FY91"/>
  <c r="O88" i="24" s="1"/>
  <c r="FA126" i="17"/>
  <c r="EZ126"/>
  <c r="FA176"/>
  <c r="EZ176"/>
  <c r="FK175"/>
  <c r="FJ175"/>
  <c r="FJ19"/>
  <c r="FK19" s="1"/>
  <c r="FL19" s="1"/>
  <c r="EZ23"/>
  <c r="FA23"/>
  <c r="EP95"/>
  <c r="FJ107"/>
  <c r="FK107"/>
  <c r="EP143"/>
  <c r="FA183"/>
  <c r="EZ183"/>
  <c r="FW195"/>
  <c r="M192" i="24" s="1"/>
  <c r="FY195" i="17"/>
  <c r="O192" i="24" s="1"/>
  <c r="FK190" i="17"/>
  <c r="FJ190"/>
  <c r="EZ20"/>
  <c r="FA20" s="1"/>
  <c r="FB20" s="1"/>
  <c r="EZ44"/>
  <c r="FA44"/>
  <c r="EZ80"/>
  <c r="FA80"/>
  <c r="FW160"/>
  <c r="M157" i="24" s="1"/>
  <c r="FY160" i="17"/>
  <c r="O157" i="24" s="1"/>
  <c r="CH150" i="17"/>
  <c r="BM114"/>
  <c r="DX81"/>
  <c r="DX89"/>
  <c r="CH191"/>
  <c r="CH203"/>
  <c r="EB14"/>
  <c r="BM82"/>
  <c r="DX150"/>
  <c r="BM127"/>
  <c r="BM122"/>
  <c r="AQ24"/>
  <c r="V164"/>
  <c r="DC31"/>
  <c r="BM111"/>
  <c r="DC166"/>
  <c r="BM170"/>
  <c r="DC133"/>
  <c r="DC17"/>
  <c r="DG17" s="1"/>
  <c r="DC29"/>
  <c r="CH14"/>
  <c r="CL14" s="1"/>
  <c r="V9"/>
  <c r="BM81"/>
  <c r="CH193"/>
  <c r="DX72"/>
  <c r="V72"/>
  <c r="DC164"/>
  <c r="V31"/>
  <c r="AQ62"/>
  <c r="AQ86"/>
  <c r="DX118"/>
  <c r="BQ9"/>
  <c r="AQ101"/>
  <c r="CH129"/>
  <c r="CH133"/>
  <c r="DX28"/>
  <c r="AQ28"/>
  <c r="BM68"/>
  <c r="DX104"/>
  <c r="DC116"/>
  <c r="DC132"/>
  <c r="AQ135"/>
  <c r="CH85"/>
  <c r="BM151"/>
  <c r="DX25"/>
  <c r="DX96"/>
  <c r="AQ131"/>
  <c r="DX135"/>
  <c r="Z10"/>
  <c r="CH16"/>
  <c r="CL16" s="1"/>
  <c r="CH149"/>
  <c r="BM88"/>
  <c r="DX119"/>
  <c r="DC102"/>
  <c r="CH106"/>
  <c r="V185"/>
  <c r="V201"/>
  <c r="EZ16"/>
  <c r="FA16" s="1"/>
  <c r="FB16" s="1"/>
  <c r="CH38"/>
  <c r="V77"/>
  <c r="CL12"/>
  <c r="BQ10"/>
  <c r="DC64"/>
  <c r="EZ11"/>
  <c r="FA11" s="1"/>
  <c r="FB11" s="1"/>
  <c r="V49"/>
  <c r="DC36"/>
  <c r="BM187"/>
  <c r="BM143"/>
  <c r="DC61"/>
  <c r="BM136"/>
  <c r="DC168"/>
  <c r="BM19"/>
  <c r="BQ19" s="1"/>
  <c r="BM35"/>
  <c r="V39"/>
  <c r="DX95"/>
  <c r="BM183"/>
  <c r="DX36"/>
  <c r="DC160"/>
  <c r="CH59"/>
  <c r="CH202"/>
  <c r="AQ18"/>
  <c r="AU18" s="1"/>
  <c r="AQ60"/>
  <c r="DC63"/>
  <c r="EB18"/>
  <c r="V110"/>
  <c r="CH154"/>
  <c r="BM123"/>
  <c r="CH190"/>
  <c r="DX147"/>
  <c r="DX94"/>
  <c r="CH98"/>
  <c r="DC182"/>
  <c r="BM182"/>
  <c r="AU20"/>
  <c r="DC60"/>
  <c r="AQ176"/>
  <c r="DC27"/>
  <c r="BM110"/>
  <c r="GL31"/>
  <c r="GL17"/>
  <c r="GL14"/>
  <c r="GL30"/>
  <c r="GL36"/>
  <c r="GL8"/>
  <c r="GL34"/>
  <c r="GL26"/>
  <c r="GL33"/>
  <c r="GL20"/>
  <c r="GL37"/>
  <c r="GL43"/>
  <c r="GL27"/>
  <c r="GL22"/>
  <c r="GL28"/>
  <c r="GL25"/>
  <c r="GL15"/>
  <c r="GL11"/>
  <c r="GL12"/>
  <c r="GL44"/>
  <c r="GL13"/>
  <c r="GL45"/>
  <c r="GL41"/>
  <c r="GL32"/>
  <c r="V8"/>
  <c r="Z8" s="1"/>
  <c r="GL18"/>
  <c r="CH8"/>
  <c r="AQ8"/>
  <c r="F97" i="26"/>
  <c r="P107"/>
  <c r="P72"/>
  <c r="E69"/>
  <c r="J71"/>
  <c r="E74"/>
  <c r="E73"/>
  <c r="E72"/>
  <c r="M97"/>
  <c r="P73"/>
  <c r="P71"/>
  <c r="C71"/>
  <c r="E70"/>
  <c r="GL24" i="17"/>
  <c r="AA43" i="24"/>
  <c r="L48"/>
  <c r="M48"/>
  <c r="L115"/>
  <c r="L170"/>
  <c r="M133"/>
  <c r="L133"/>
  <c r="L120"/>
  <c r="L191"/>
  <c r="L72"/>
  <c r="M72"/>
  <c r="M59"/>
  <c r="L59"/>
  <c r="L106"/>
  <c r="M106"/>
  <c r="M81"/>
  <c r="L81"/>
  <c r="L60"/>
  <c r="L204"/>
  <c r="L66"/>
  <c r="L24"/>
  <c r="M24"/>
  <c r="M87"/>
  <c r="L87"/>
  <c r="L142"/>
  <c r="L109"/>
  <c r="L96"/>
  <c r="M167"/>
  <c r="L167"/>
  <c r="M36"/>
  <c r="L36"/>
  <c r="L155"/>
  <c r="L194"/>
  <c r="M194"/>
  <c r="M121"/>
  <c r="L121"/>
  <c r="M108"/>
  <c r="L108"/>
  <c r="L171"/>
  <c r="M171"/>
  <c r="L32"/>
  <c r="M32"/>
  <c r="L95"/>
  <c r="M150"/>
  <c r="L150"/>
  <c r="L85"/>
  <c r="M68"/>
  <c r="L68"/>
  <c r="L119"/>
  <c r="L44"/>
  <c r="L43"/>
  <c r="L90"/>
  <c r="M90"/>
  <c r="L65"/>
  <c r="L193"/>
  <c r="L184"/>
  <c r="L71"/>
  <c r="M71"/>
  <c r="L126"/>
  <c r="L93"/>
  <c r="L80"/>
  <c r="M80"/>
  <c r="L135"/>
  <c r="M135"/>
  <c r="L20"/>
  <c r="L83"/>
  <c r="M83"/>
  <c r="L130"/>
  <c r="M130"/>
  <c r="M105"/>
  <c r="L105"/>
  <c r="M92"/>
  <c r="L92"/>
  <c r="L143"/>
  <c r="L198"/>
  <c r="GL38" i="17"/>
  <c r="GL29"/>
  <c r="GL16"/>
  <c r="GL39"/>
  <c r="GL23"/>
  <c r="GL10"/>
  <c r="T43" i="24"/>
  <c r="Z43"/>
  <c r="L23"/>
  <c r="L58"/>
  <c r="M58"/>
  <c r="M37"/>
  <c r="L37"/>
  <c r="M165"/>
  <c r="L165"/>
  <c r="L152"/>
  <c r="M152"/>
  <c r="L34"/>
  <c r="L35"/>
  <c r="L91"/>
  <c r="L138"/>
  <c r="M138"/>
  <c r="L113"/>
  <c r="M100"/>
  <c r="L100"/>
  <c r="M159"/>
  <c r="L159"/>
  <c r="L64"/>
  <c r="M64"/>
  <c r="L131"/>
  <c r="M131"/>
  <c r="L186"/>
  <c r="M141"/>
  <c r="L141"/>
  <c r="L128"/>
  <c r="L199"/>
  <c r="M180"/>
  <c r="L180"/>
  <c r="L82"/>
  <c r="M82"/>
  <c r="M25"/>
  <c r="L25"/>
  <c r="M153"/>
  <c r="L153"/>
  <c r="M140"/>
  <c r="L140"/>
  <c r="M203"/>
  <c r="L203"/>
  <c r="M188"/>
  <c r="L188"/>
  <c r="L147"/>
  <c r="L202"/>
  <c r="M202"/>
  <c r="L117"/>
  <c r="L104"/>
  <c r="M104"/>
  <c r="M175"/>
  <c r="L175"/>
  <c r="L19"/>
  <c r="M19"/>
  <c r="L75"/>
  <c r="M75"/>
  <c r="L122"/>
  <c r="M97"/>
  <c r="L97"/>
  <c r="L84"/>
  <c r="M127"/>
  <c r="L127"/>
  <c r="L103"/>
  <c r="M103"/>
  <c r="L158"/>
  <c r="M125"/>
  <c r="L125"/>
  <c r="L112"/>
  <c r="M112"/>
  <c r="M183"/>
  <c r="L183"/>
  <c r="L56"/>
  <c r="M56"/>
  <c r="L123"/>
  <c r="L162"/>
  <c r="M162"/>
  <c r="M137"/>
  <c r="L137"/>
  <c r="M124"/>
  <c r="L124"/>
  <c r="L187"/>
  <c r="M187"/>
  <c r="V43"/>
  <c r="X43"/>
  <c r="L47"/>
  <c r="M102"/>
  <c r="L102"/>
  <c r="L69"/>
  <c r="M197"/>
  <c r="L197"/>
  <c r="L192"/>
  <c r="M70"/>
  <c r="L70"/>
  <c r="L139"/>
  <c r="L178"/>
  <c r="M178"/>
  <c r="M145"/>
  <c r="L145"/>
  <c r="M132"/>
  <c r="L132"/>
  <c r="L195"/>
  <c r="M195"/>
  <c r="L31"/>
  <c r="M78"/>
  <c r="L78"/>
  <c r="L45"/>
  <c r="M173"/>
  <c r="L173"/>
  <c r="L160"/>
  <c r="L42"/>
  <c r="L67"/>
  <c r="M67"/>
  <c r="L114"/>
  <c r="L57"/>
  <c r="L185"/>
  <c r="L172"/>
  <c r="M38"/>
  <c r="L38"/>
  <c r="L39"/>
  <c r="M39"/>
  <c r="L86"/>
  <c r="L21"/>
  <c r="M21"/>
  <c r="L149"/>
  <c r="L136"/>
  <c r="M136"/>
  <c r="L18"/>
  <c r="L107"/>
  <c r="L154"/>
  <c r="M129"/>
  <c r="L129"/>
  <c r="M116"/>
  <c r="L116"/>
  <c r="L179"/>
  <c r="M179"/>
  <c r="L163"/>
  <c r="M163"/>
  <c r="M29"/>
  <c r="L29"/>
  <c r="L157"/>
  <c r="L144"/>
  <c r="L26"/>
  <c r="L27"/>
  <c r="M62"/>
  <c r="L62"/>
  <c r="M41"/>
  <c r="L41"/>
  <c r="L169"/>
  <c r="L156"/>
  <c r="M22"/>
  <c r="L22"/>
  <c r="GL21" i="17"/>
  <c r="GL42"/>
  <c r="M79" i="24"/>
  <c r="L79"/>
  <c r="L134"/>
  <c r="M101"/>
  <c r="L101"/>
  <c r="L88"/>
  <c r="M88"/>
  <c r="M151"/>
  <c r="L151"/>
  <c r="L28"/>
  <c r="L74"/>
  <c r="M49"/>
  <c r="L49"/>
  <c r="M177"/>
  <c r="L177"/>
  <c r="M164"/>
  <c r="L164"/>
  <c r="M30"/>
  <c r="L30"/>
  <c r="M55"/>
  <c r="L55"/>
  <c r="M110"/>
  <c r="L110"/>
  <c r="L77"/>
  <c r="L52"/>
  <c r="L200"/>
  <c r="L174"/>
  <c r="L99"/>
  <c r="L146"/>
  <c r="M146"/>
  <c r="M89"/>
  <c r="L89"/>
  <c r="L76"/>
  <c r="M111"/>
  <c r="L111"/>
  <c r="L166"/>
  <c r="M63"/>
  <c r="L63"/>
  <c r="M118"/>
  <c r="L118"/>
  <c r="M53"/>
  <c r="L53"/>
  <c r="M181"/>
  <c r="L181"/>
  <c r="L168"/>
  <c r="M168"/>
  <c r="M190"/>
  <c r="L190"/>
  <c r="M54"/>
  <c r="L54"/>
  <c r="M33"/>
  <c r="L33"/>
  <c r="M161"/>
  <c r="L161"/>
  <c r="M148"/>
  <c r="L148"/>
  <c r="M182"/>
  <c r="L182"/>
  <c r="L40"/>
  <c r="M40"/>
  <c r="L94"/>
  <c r="M61"/>
  <c r="L61"/>
  <c r="M189"/>
  <c r="L189"/>
  <c r="L176"/>
  <c r="M176"/>
  <c r="L50"/>
  <c r="L51"/>
  <c r="M51"/>
  <c r="L98"/>
  <c r="L73"/>
  <c r="M201"/>
  <c r="L201"/>
  <c r="L196"/>
  <c r="M46"/>
  <c r="L46"/>
  <c r="T15"/>
  <c r="V15"/>
  <c r="GL9" i="17"/>
  <c r="GL35"/>
  <c r="GL19"/>
  <c r="EZ8"/>
  <c r="FA8" s="1"/>
  <c r="FB8" s="1"/>
  <c r="GL40"/>
  <c r="FJ8"/>
  <c r="FK8" s="1"/>
  <c r="FL8" s="1"/>
  <c r="DX8"/>
  <c r="T23" i="24"/>
  <c r="Q33"/>
  <c r="Z22"/>
  <c r="Z35"/>
  <c r="Z14"/>
  <c r="Z26"/>
  <c r="AA21"/>
  <c r="Z9"/>
  <c r="Z38"/>
  <c r="Z30"/>
  <c r="Z39"/>
  <c r="Z34"/>
  <c r="Z32"/>
  <c r="AA22"/>
  <c r="AA30"/>
  <c r="Z19"/>
  <c r="Z20"/>
  <c r="Z28"/>
  <c r="Z23"/>
  <c r="Z16"/>
  <c r="AA35"/>
  <c r="AA37"/>
  <c r="AA29"/>
  <c r="Z18"/>
  <c r="Z41"/>
  <c r="Z40"/>
  <c r="X35"/>
  <c r="X33"/>
  <c r="X20"/>
  <c r="X9"/>
  <c r="X34"/>
  <c r="Q25"/>
  <c r="X42"/>
  <c r="X37"/>
  <c r="X39"/>
  <c r="X19"/>
  <c r="X31"/>
  <c r="Y35"/>
  <c r="X25"/>
  <c r="X29"/>
  <c r="X21"/>
  <c r="X27"/>
  <c r="Y33"/>
  <c r="Y42"/>
  <c r="Y40"/>
  <c r="DC8" i="17"/>
  <c r="V20" i="24"/>
  <c r="V26"/>
  <c r="V32"/>
  <c r="V22"/>
  <c r="Q28"/>
  <c r="V39"/>
  <c r="V33"/>
  <c r="V36"/>
  <c r="W31"/>
  <c r="V25"/>
  <c r="V42"/>
  <c r="V18"/>
  <c r="V23"/>
  <c r="V17"/>
  <c r="W15"/>
  <c r="V34"/>
  <c r="V41"/>
  <c r="P41"/>
  <c r="T32"/>
  <c r="R20"/>
  <c r="P33"/>
  <c r="P25"/>
  <c r="T34"/>
  <c r="T31"/>
  <c r="T30"/>
  <c r="T29"/>
  <c r="T33"/>
  <c r="T10"/>
  <c r="T26"/>
  <c r="T37"/>
  <c r="T35"/>
  <c r="T28"/>
  <c r="T22"/>
  <c r="T36"/>
  <c r="T18"/>
  <c r="U25"/>
  <c r="T42"/>
  <c r="T39"/>
  <c r="T38"/>
  <c r="U26"/>
  <c r="T27"/>
  <c r="R36"/>
  <c r="R21"/>
  <c r="R37"/>
  <c r="R34"/>
  <c r="S20"/>
  <c r="R31"/>
  <c r="R19"/>
  <c r="R27"/>
  <c r="R39"/>
  <c r="S36"/>
  <c r="R23"/>
  <c r="S24"/>
  <c r="R26"/>
  <c r="R11"/>
  <c r="R33"/>
  <c r="R18"/>
  <c r="S40"/>
  <c r="R42"/>
  <c r="R30"/>
  <c r="P40"/>
  <c r="P16"/>
  <c r="P32"/>
  <c r="P35"/>
  <c r="Q27"/>
  <c r="Q42"/>
  <c r="P19"/>
  <c r="P36"/>
  <c r="P30"/>
  <c r="N4" i="10"/>
  <c r="K4"/>
  <c r="J4"/>
  <c r="I4"/>
  <c r="H4"/>
  <c r="G4"/>
  <c r="F4"/>
  <c r="E4"/>
  <c r="D4"/>
  <c r="C4"/>
  <c r="B4"/>
  <c r="A4"/>
  <c r="L3"/>
  <c r="I3"/>
  <c r="A3"/>
  <c r="A2"/>
  <c r="A1"/>
  <c r="G22" i="22"/>
  <c r="G21"/>
  <c r="G20"/>
  <c r="G18"/>
  <c r="G6"/>
  <c r="G14"/>
  <c r="G25"/>
  <c r="X8" i="28" l="1"/>
  <c r="BA16" i="17"/>
  <c r="CP16"/>
  <c r="CQ16" s="1"/>
  <c r="BU20"/>
  <c r="BV20" s="1"/>
  <c r="AY11"/>
  <c r="AZ11" s="1"/>
  <c r="R8" i="24" s="1"/>
  <c r="DK9" i="17"/>
  <c r="DL9" s="1"/>
  <c r="F15" i="23"/>
  <c r="D15"/>
  <c r="AF19" i="17"/>
  <c r="AF14"/>
  <c r="AF11"/>
  <c r="BA14"/>
  <c r="EH17"/>
  <c r="DK13"/>
  <c r="DL13" s="1"/>
  <c r="EF20"/>
  <c r="EG20" s="1"/>
  <c r="EH20"/>
  <c r="D16" i="23"/>
  <c r="N16" s="1"/>
  <c r="F16"/>
  <c r="BA13" i="17"/>
  <c r="EH19"/>
  <c r="EH13"/>
  <c r="BW12"/>
  <c r="AD8"/>
  <c r="AF8" s="1"/>
  <c r="EF18"/>
  <c r="EG18" s="1"/>
  <c r="BU9"/>
  <c r="BV9" s="1"/>
  <c r="AD12"/>
  <c r="AE12" s="1"/>
  <c r="DK19"/>
  <c r="DL19" s="1"/>
  <c r="AY15"/>
  <c r="AZ15" s="1"/>
  <c r="C15" i="23"/>
  <c r="FM213" i="17"/>
  <c r="E15" i="23" s="1"/>
  <c r="AE25" i="27"/>
  <c r="BA12" i="17"/>
  <c r="BW18"/>
  <c r="BW17"/>
  <c r="AF15"/>
  <c r="BU19"/>
  <c r="BV19" s="1"/>
  <c r="E195" i="26"/>
  <c r="CP12" i="17"/>
  <c r="CQ12" s="1"/>
  <c r="AD10"/>
  <c r="AE10" s="1"/>
  <c r="CP14"/>
  <c r="CQ14" s="1"/>
  <c r="CP11"/>
  <c r="CQ11" s="1"/>
  <c r="V8" i="24" s="1"/>
  <c r="DK10" i="17"/>
  <c r="DL10" s="1"/>
  <c r="AD18"/>
  <c r="AE18" s="1"/>
  <c r="DK16"/>
  <c r="DL16" s="1"/>
  <c r="BW13"/>
  <c r="FB10"/>
  <c r="M91" i="26" s="1"/>
  <c r="B97"/>
  <c r="B122"/>
  <c r="J122"/>
  <c r="O85"/>
  <c r="P52"/>
  <c r="CP19" i="17"/>
  <c r="CQ19" s="1"/>
  <c r="V16" i="24" s="1"/>
  <c r="FU15" i="17"/>
  <c r="AU10"/>
  <c r="M58" i="26"/>
  <c r="DK14" i="17"/>
  <c r="DL14" s="1"/>
  <c r="AY9"/>
  <c r="AZ9" s="1"/>
  <c r="AD13"/>
  <c r="AE13" s="1"/>
  <c r="Q84" i="26"/>
  <c r="Q82"/>
  <c r="DK11" i="17"/>
  <c r="DL11" s="1"/>
  <c r="DK17"/>
  <c r="DL17" s="1"/>
  <c r="X14" i="24" s="1"/>
  <c r="EF16" i="17"/>
  <c r="EG16" s="1"/>
  <c r="BU15"/>
  <c r="BV15" s="1"/>
  <c r="Q79" i="26"/>
  <c r="Q83"/>
  <c r="EF11" i="17"/>
  <c r="EG11" s="1"/>
  <c r="CP17"/>
  <c r="CQ17" s="1"/>
  <c r="AY18"/>
  <c r="AZ18" s="1"/>
  <c r="BU16"/>
  <c r="BV16" s="1"/>
  <c r="EF14"/>
  <c r="EG14" s="1"/>
  <c r="Z11" i="24" s="1"/>
  <c r="AD16" i="17"/>
  <c r="AE16" s="1"/>
  <c r="P13" i="24" s="1"/>
  <c r="BU10" i="17"/>
  <c r="BV10" s="1"/>
  <c r="T7" i="24" s="1"/>
  <c r="AY19" i="17"/>
  <c r="AZ19" s="1"/>
  <c r="CP10"/>
  <c r="CQ10" s="1"/>
  <c r="V7" i="24" s="1"/>
  <c r="DK15" i="17"/>
  <c r="DL15" s="1"/>
  <c r="BU14"/>
  <c r="BV14" s="1"/>
  <c r="DK18"/>
  <c r="DL18" s="1"/>
  <c r="EF10"/>
  <c r="EG10" s="1"/>
  <c r="EF15"/>
  <c r="EG15" s="1"/>
  <c r="AY17"/>
  <c r="AZ17" s="1"/>
  <c r="R14" i="24" s="1"/>
  <c r="CP13" i="17"/>
  <c r="CQ13" s="1"/>
  <c r="BU11"/>
  <c r="BV11" s="1"/>
  <c r="T8" i="24" s="1"/>
  <c r="AD17" i="17"/>
  <c r="AE17" s="1"/>
  <c r="AY20"/>
  <c r="AZ20" s="1"/>
  <c r="R17" i="24" s="1"/>
  <c r="Z17"/>
  <c r="AD20" i="17"/>
  <c r="AE20" s="1"/>
  <c r="EQ13"/>
  <c r="ER13" s="1"/>
  <c r="EQ15"/>
  <c r="ER15" s="1"/>
  <c r="X16" i="28"/>
  <c r="G91" i="26"/>
  <c r="X10" i="28"/>
  <c r="EQ18" i="17"/>
  <c r="ER18" s="1"/>
  <c r="EQ17"/>
  <c r="ER17" s="1"/>
  <c r="X12" i="28"/>
  <c r="X19"/>
  <c r="AB19" s="1"/>
  <c r="EQ11" i="17"/>
  <c r="ER11" s="1"/>
  <c r="EQ14"/>
  <c r="ER14" s="1"/>
  <c r="EQ20"/>
  <c r="ER20" s="1"/>
  <c r="EQ9"/>
  <c r="ER9" s="1"/>
  <c r="L52" i="26"/>
  <c r="L19" i="27"/>
  <c r="P19"/>
  <c r="M18" i="26"/>
  <c r="M18" i="27"/>
  <c r="M16" i="26"/>
  <c r="M16" i="27"/>
  <c r="H23" i="26"/>
  <c r="H23" i="27"/>
  <c r="D85" i="26"/>
  <c r="AA19" i="27"/>
  <c r="P19" i="26"/>
  <c r="L19"/>
  <c r="M17"/>
  <c r="M17" i="27"/>
  <c r="M14" i="26"/>
  <c r="M14" i="27"/>
  <c r="U15" i="24"/>
  <c r="I19" i="27"/>
  <c r="Q23" i="26"/>
  <c r="Q23" i="27"/>
  <c r="M13"/>
  <c r="M13" i="26"/>
  <c r="I19"/>
  <c r="AI14" i="27"/>
  <c r="Q47" i="26"/>
  <c r="AI15" i="27"/>
  <c r="Q48" i="26"/>
  <c r="AJ25" i="27"/>
  <c r="R58" i="26"/>
  <c r="Q81"/>
  <c r="I52"/>
  <c r="EB9" i="17"/>
  <c r="AE18" i="27"/>
  <c r="M51" i="26"/>
  <c r="AE17" i="27"/>
  <c r="M50" i="26"/>
  <c r="Z23" i="27"/>
  <c r="H56" i="26"/>
  <c r="Z9" i="17"/>
  <c r="AE13" i="27"/>
  <c r="M46" i="26"/>
  <c r="AE15" i="27"/>
  <c r="M48" i="26"/>
  <c r="AI17" i="27"/>
  <c r="Q50" i="26"/>
  <c r="CL9" i="17"/>
  <c r="AE16" i="27"/>
  <c r="M49" i="26"/>
  <c r="AI23" i="27"/>
  <c r="Q56" i="26"/>
  <c r="AE14" i="27"/>
  <c r="M47" i="26"/>
  <c r="A100"/>
  <c r="A101" s="1"/>
  <c r="A102" s="1"/>
  <c r="A103" s="1"/>
  <c r="A104" s="1"/>
  <c r="A105" s="1"/>
  <c r="A106" s="1"/>
  <c r="A107" s="1"/>
  <c r="A108" s="1"/>
  <c r="A109" s="1"/>
  <c r="A110" s="1"/>
  <c r="A111" s="1"/>
  <c r="A112" s="1"/>
  <c r="A113" s="1"/>
  <c r="A114" s="1"/>
  <c r="A115" s="1"/>
  <c r="A116" s="1"/>
  <c r="A117" s="1"/>
  <c r="A118" s="1"/>
  <c r="A119" s="1"/>
  <c r="A120" s="1"/>
  <c r="A121" s="1"/>
  <c r="A122" s="1"/>
  <c r="A123" s="1"/>
  <c r="A124" s="1"/>
  <c r="A125" s="1"/>
  <c r="A126" s="1"/>
  <c r="A127" s="1"/>
  <c r="A128" s="1"/>
  <c r="A129" s="1"/>
  <c r="E85"/>
  <c r="M85"/>
  <c r="L85"/>
  <c r="P85"/>
  <c r="N85"/>
  <c r="E126"/>
  <c r="Q122"/>
  <c r="Q124"/>
  <c r="N117"/>
  <c r="J117"/>
  <c r="F117"/>
  <c r="O116"/>
  <c r="K116"/>
  <c r="G116"/>
  <c r="C116"/>
  <c r="P115"/>
  <c r="L115"/>
  <c r="H115"/>
  <c r="D115"/>
  <c r="Q114"/>
  <c r="M114"/>
  <c r="I114"/>
  <c r="E114"/>
  <c r="N113"/>
  <c r="J113"/>
  <c r="F113"/>
  <c r="O112"/>
  <c r="K112"/>
  <c r="G112"/>
  <c r="C112"/>
  <c r="O126"/>
  <c r="R124"/>
  <c r="K124"/>
  <c r="M122"/>
  <c r="D122"/>
  <c r="O117"/>
  <c r="K117"/>
  <c r="G117"/>
  <c r="C117"/>
  <c r="P116"/>
  <c r="L116"/>
  <c r="H116"/>
  <c r="D116"/>
  <c r="Q115"/>
  <c r="M115"/>
  <c r="I115"/>
  <c r="E115"/>
  <c r="N114"/>
  <c r="J114"/>
  <c r="F114"/>
  <c r="B114"/>
  <c r="O113"/>
  <c r="K113"/>
  <c r="G113"/>
  <c r="C113"/>
  <c r="P112"/>
  <c r="L112"/>
  <c r="H112"/>
  <c r="D112"/>
  <c r="M124"/>
  <c r="E124"/>
  <c r="O122"/>
  <c r="F122"/>
  <c r="P117"/>
  <c r="L117"/>
  <c r="H117"/>
  <c r="D117"/>
  <c r="Q116"/>
  <c r="M116"/>
  <c r="I116"/>
  <c r="E116"/>
  <c r="N115"/>
  <c r="J115"/>
  <c r="F115"/>
  <c r="O114"/>
  <c r="K114"/>
  <c r="G114"/>
  <c r="C114"/>
  <c r="P113"/>
  <c r="L113"/>
  <c r="H113"/>
  <c r="D113"/>
  <c r="Q112"/>
  <c r="M112"/>
  <c r="I112"/>
  <c r="E112"/>
  <c r="E117"/>
  <c r="J116"/>
  <c r="K115"/>
  <c r="P114"/>
  <c r="Q113"/>
  <c r="F112"/>
  <c r="I117"/>
  <c r="N116"/>
  <c r="O115"/>
  <c r="D114"/>
  <c r="E113"/>
  <c r="J112"/>
  <c r="M117"/>
  <c r="C115"/>
  <c r="H114"/>
  <c r="I113"/>
  <c r="N112"/>
  <c r="H122"/>
  <c r="Q117"/>
  <c r="F116"/>
  <c r="G115"/>
  <c r="L114"/>
  <c r="M113"/>
  <c r="R112"/>
  <c r="J85"/>
  <c r="I85"/>
  <c r="H85"/>
  <c r="F85"/>
  <c r="FU18" i="17"/>
  <c r="R15" i="24"/>
  <c r="X16"/>
  <c r="Z13"/>
  <c r="S10"/>
  <c r="V9"/>
  <c r="T13"/>
  <c r="FU19" i="17"/>
  <c r="FU14"/>
  <c r="FV15"/>
  <c r="X7" i="24"/>
  <c r="FU17" i="17"/>
  <c r="V10" i="24"/>
  <c r="AA17"/>
  <c r="V13"/>
  <c r="FU10" i="17"/>
  <c r="V11" i="24"/>
  <c r="Z7"/>
  <c r="FU12" i="17"/>
  <c r="P9" i="24"/>
  <c r="FU20" i="17"/>
  <c r="FU16"/>
  <c r="K13" i="24" s="1"/>
  <c r="X11"/>
  <c r="FU13" i="17"/>
  <c r="X12" i="24"/>
  <c r="U10"/>
  <c r="FU11" i="17"/>
  <c r="X13" i="24"/>
  <c r="V14"/>
  <c r="X8"/>
  <c r="CL8" i="17"/>
  <c r="R6" i="24"/>
  <c r="Y9"/>
  <c r="U23"/>
  <c r="U32"/>
  <c r="M130" i="26"/>
  <c r="E102"/>
  <c r="P104"/>
  <c r="P106"/>
  <c r="P140"/>
  <c r="F130"/>
  <c r="E103"/>
  <c r="C104"/>
  <c r="P105"/>
  <c r="E105"/>
  <c r="J104"/>
  <c r="E107"/>
  <c r="E106"/>
  <c r="EB8" i="17"/>
  <c r="AU8"/>
  <c r="DG8"/>
  <c r="AA14" i="24"/>
  <c r="K16"/>
  <c r="K12"/>
  <c r="P12"/>
  <c r="Y43"/>
  <c r="U43"/>
  <c r="M43"/>
  <c r="W43"/>
  <c r="P8"/>
  <c r="W20"/>
  <c r="AA16"/>
  <c r="AA39"/>
  <c r="S39"/>
  <c r="S34"/>
  <c r="Z15"/>
  <c r="Z31"/>
  <c r="Z27"/>
  <c r="AA34"/>
  <c r="Z36"/>
  <c r="AA20"/>
  <c r="AA18"/>
  <c r="AA32"/>
  <c r="Z12"/>
  <c r="AA26"/>
  <c r="AA19"/>
  <c r="AA41"/>
  <c r="AA23"/>
  <c r="AA9"/>
  <c r="AA28"/>
  <c r="Z25"/>
  <c r="Z10"/>
  <c r="AA40"/>
  <c r="Z42"/>
  <c r="AA38"/>
  <c r="Z33"/>
  <c r="Z24"/>
  <c r="Z8"/>
  <c r="W32"/>
  <c r="Y39"/>
  <c r="Q32"/>
  <c r="Y25"/>
  <c r="Y31"/>
  <c r="Y20"/>
  <c r="W18"/>
  <c r="X23"/>
  <c r="X22"/>
  <c r="X15"/>
  <c r="X10"/>
  <c r="X38"/>
  <c r="X24"/>
  <c r="Y21"/>
  <c r="X18"/>
  <c r="X30"/>
  <c r="X36"/>
  <c r="W42"/>
  <c r="W26"/>
  <c r="Y29"/>
  <c r="X17"/>
  <c r="X28"/>
  <c r="Y37"/>
  <c r="Y34"/>
  <c r="Y19"/>
  <c r="Y27"/>
  <c r="X32"/>
  <c r="X41"/>
  <c r="X26"/>
  <c r="V12"/>
  <c r="W23"/>
  <c r="W17"/>
  <c r="W25"/>
  <c r="W39"/>
  <c r="V37"/>
  <c r="V35"/>
  <c r="V27"/>
  <c r="V19"/>
  <c r="W41"/>
  <c r="W22"/>
  <c r="W33"/>
  <c r="V29"/>
  <c r="V24"/>
  <c r="V30"/>
  <c r="V28"/>
  <c r="W34"/>
  <c r="W36"/>
  <c r="V40"/>
  <c r="V21"/>
  <c r="V38"/>
  <c r="P24"/>
  <c r="Q24"/>
  <c r="Q16"/>
  <c r="U34"/>
  <c r="Q41"/>
  <c r="S31"/>
  <c r="U38"/>
  <c r="U36"/>
  <c r="T9"/>
  <c r="T41"/>
  <c r="U39"/>
  <c r="U30"/>
  <c r="U31"/>
  <c r="T17"/>
  <c r="T16"/>
  <c r="T40"/>
  <c r="U28"/>
  <c r="T19"/>
  <c r="T20"/>
  <c r="U14"/>
  <c r="T14"/>
  <c r="U37"/>
  <c r="U18"/>
  <c r="U29"/>
  <c r="U33"/>
  <c r="T24"/>
  <c r="T11"/>
  <c r="U27"/>
  <c r="U42"/>
  <c r="U22"/>
  <c r="U35"/>
  <c r="T12"/>
  <c r="T21"/>
  <c r="S37"/>
  <c r="Q40"/>
  <c r="S21"/>
  <c r="S42"/>
  <c r="S18"/>
  <c r="S27"/>
  <c r="S19"/>
  <c r="R28"/>
  <c r="R16"/>
  <c r="S30"/>
  <c r="S23"/>
  <c r="R13"/>
  <c r="S11"/>
  <c r="S33"/>
  <c r="R29"/>
  <c r="R9"/>
  <c r="R32"/>
  <c r="R12"/>
  <c r="R35"/>
  <c r="R38"/>
  <c r="S26"/>
  <c r="R41"/>
  <c r="R25"/>
  <c r="R22"/>
  <c r="P34"/>
  <c r="P21"/>
  <c r="P11"/>
  <c r="P37"/>
  <c r="P22"/>
  <c r="P31"/>
  <c r="P18"/>
  <c r="P26"/>
  <c r="P23"/>
  <c r="P38"/>
  <c r="Q35"/>
  <c r="Q30"/>
  <c r="P39"/>
  <c r="P29"/>
  <c r="P14"/>
  <c r="P15"/>
  <c r="Q36"/>
  <c r="Q19"/>
  <c r="P20"/>
  <c r="I26" i="23"/>
  <c r="H2"/>
  <c r="N11"/>
  <c r="BV209" i="24"/>
  <c r="BV210"/>
  <c r="BV211"/>
  <c r="BV212"/>
  <c r="BV213"/>
  <c r="BV214"/>
  <c r="BV215"/>
  <c r="BV216"/>
  <c r="BV217"/>
  <c r="BV208"/>
  <c r="BV3"/>
  <c r="Z2"/>
  <c r="X2"/>
  <c r="V2"/>
  <c r="T2"/>
  <c r="R2"/>
  <c r="P2"/>
  <c r="CH207"/>
  <c r="CG207"/>
  <c r="CF207"/>
  <c r="CE207"/>
  <c r="CD207"/>
  <c r="CC207"/>
  <c r="CB207"/>
  <c r="CA207"/>
  <c r="BZ207"/>
  <c r="BY207"/>
  <c r="BX207"/>
  <c r="BW207"/>
  <c r="BW206"/>
  <c r="CR14" i="17" l="1"/>
  <c r="CR12"/>
  <c r="DM16"/>
  <c r="DM10"/>
  <c r="AF18"/>
  <c r="CR11"/>
  <c r="R115" i="26" s="1"/>
  <c r="AF10" i="17"/>
  <c r="DM13"/>
  <c r="BA9"/>
  <c r="DK8"/>
  <c r="DM8" s="1"/>
  <c r="CP8"/>
  <c r="CR8" s="1"/>
  <c r="FV11"/>
  <c r="O127" i="26" s="1"/>
  <c r="K10" i="24"/>
  <c r="FV16" i="17"/>
  <c r="FZ16" s="1"/>
  <c r="AY10"/>
  <c r="AZ10" s="1"/>
  <c r="R7" i="24" s="1"/>
  <c r="DM15" i="17"/>
  <c r="AF20"/>
  <c r="CR10"/>
  <c r="EH14"/>
  <c r="BW11"/>
  <c r="EH16"/>
  <c r="E228" i="26"/>
  <c r="K9" i="24"/>
  <c r="N15" i="23"/>
  <c r="O15" s="1"/>
  <c r="Q80" i="26"/>
  <c r="Q85" s="1"/>
  <c r="CR19" i="17"/>
  <c r="BW14"/>
  <c r="BA18"/>
  <c r="BW19"/>
  <c r="AF16"/>
  <c r="BA15"/>
  <c r="AF12"/>
  <c r="R145" i="26" s="1"/>
  <c r="EH18" i="17"/>
  <c r="DM18"/>
  <c r="BW16"/>
  <c r="BW10"/>
  <c r="U7" i="24" s="1"/>
  <c r="EH15" i="17"/>
  <c r="AF13"/>
  <c r="BA11"/>
  <c r="CR16"/>
  <c r="W13" i="24" s="1"/>
  <c r="EF8" i="17"/>
  <c r="EG8" s="1"/>
  <c r="K7" i="24"/>
  <c r="FV17" i="17"/>
  <c r="FX17" s="1"/>
  <c r="K15" i="24"/>
  <c r="A130" i="26"/>
  <c r="A131" s="1"/>
  <c r="CR17" i="17"/>
  <c r="AF17"/>
  <c r="Q14" i="24" s="1"/>
  <c r="DM14" i="17"/>
  <c r="BA20"/>
  <c r="EH11"/>
  <c r="EH10"/>
  <c r="R84" i="26" s="1"/>
  <c r="AY8" i="17"/>
  <c r="BA8" s="1"/>
  <c r="K17" i="24"/>
  <c r="FV14" i="17"/>
  <c r="FX14" s="1"/>
  <c r="FX15"/>
  <c r="BA19"/>
  <c r="CR13"/>
  <c r="BW15"/>
  <c r="DM19"/>
  <c r="Y16" i="24" s="1"/>
  <c r="BW9" i="17"/>
  <c r="DM11"/>
  <c r="DM17"/>
  <c r="O16" i="23"/>
  <c r="BA17" i="17"/>
  <c r="DM9"/>
  <c r="BW20"/>
  <c r="B130" i="26"/>
  <c r="B155"/>
  <c r="J155"/>
  <c r="W16" i="24"/>
  <c r="R81" i="26"/>
  <c r="AD9" i="17"/>
  <c r="AE9" s="1"/>
  <c r="EF9"/>
  <c r="EG9" s="1"/>
  <c r="Z6" i="24" s="1"/>
  <c r="FU9" i="17"/>
  <c r="Y14" i="24"/>
  <c r="S14"/>
  <c r="CP9" i="17"/>
  <c r="CQ9" s="1"/>
  <c r="AA11" i="24"/>
  <c r="AC19" i="28"/>
  <c r="S17" i="24"/>
  <c r="X14" i="28"/>
  <c r="Z10"/>
  <c r="X11"/>
  <c r="X17"/>
  <c r="AB17" s="1"/>
  <c r="Z14"/>
  <c r="X13"/>
  <c r="X20"/>
  <c r="AD20" s="1"/>
  <c r="Z12"/>
  <c r="AB12" s="1"/>
  <c r="G124" i="26"/>
  <c r="Z16" i="28"/>
  <c r="X15"/>
  <c r="X18"/>
  <c r="AB18" s="1"/>
  <c r="X9"/>
  <c r="AE19" i="27"/>
  <c r="K14" i="24"/>
  <c r="W8"/>
  <c r="R25" i="26"/>
  <c r="R25" i="27"/>
  <c r="Q18" i="26"/>
  <c r="Q18" i="27"/>
  <c r="Q14"/>
  <c r="Q14" i="26"/>
  <c r="CQ8" i="17"/>
  <c r="Q16" i="26"/>
  <c r="Q16" i="27"/>
  <c r="N118" i="26"/>
  <c r="Q17"/>
  <c r="Q17" i="27"/>
  <c r="Q13"/>
  <c r="Q13" i="26"/>
  <c r="M52"/>
  <c r="AI16" i="27"/>
  <c r="Q49" i="26"/>
  <c r="V6" i="24"/>
  <c r="AI18" i="27"/>
  <c r="Q51" i="26"/>
  <c r="K8" i="24"/>
  <c r="AJ14" i="27"/>
  <c r="R47" i="26"/>
  <c r="AI13" i="27"/>
  <c r="Q46" i="26"/>
  <c r="K11" i="24"/>
  <c r="J118" i="26"/>
  <c r="A133"/>
  <c r="A134" s="1"/>
  <c r="A135" s="1"/>
  <c r="A136" s="1"/>
  <c r="A137" s="1"/>
  <c r="A138" s="1"/>
  <c r="A139" s="1"/>
  <c r="A140" s="1"/>
  <c r="A141" s="1"/>
  <c r="A142" s="1"/>
  <c r="A143" s="1"/>
  <c r="A144" s="1"/>
  <c r="A145" s="1"/>
  <c r="A146" s="1"/>
  <c r="A147" s="1"/>
  <c r="A148" s="1"/>
  <c r="A149" s="1"/>
  <c r="A150" s="1"/>
  <c r="A151" s="1"/>
  <c r="A152" s="1"/>
  <c r="A153" s="1"/>
  <c r="A154" s="1"/>
  <c r="A155" s="1"/>
  <c r="A156" s="1"/>
  <c r="A157" s="1"/>
  <c r="A158" s="1"/>
  <c r="A159" s="1"/>
  <c r="A160" s="1"/>
  <c r="F118"/>
  <c r="M118"/>
  <c r="D118"/>
  <c r="C118"/>
  <c r="I118"/>
  <c r="P118"/>
  <c r="O118"/>
  <c r="Q157"/>
  <c r="R150"/>
  <c r="N150"/>
  <c r="J150"/>
  <c r="F150"/>
  <c r="O149"/>
  <c r="K149"/>
  <c r="G149"/>
  <c r="C149"/>
  <c r="P148"/>
  <c r="L148"/>
  <c r="H148"/>
  <c r="D148"/>
  <c r="Q147"/>
  <c r="M147"/>
  <c r="I147"/>
  <c r="E147"/>
  <c r="R146"/>
  <c r="N146"/>
  <c r="J146"/>
  <c r="F146"/>
  <c r="O145"/>
  <c r="K145"/>
  <c r="G145"/>
  <c r="C145"/>
  <c r="O159"/>
  <c r="R157"/>
  <c r="K157"/>
  <c r="M155"/>
  <c r="D155"/>
  <c r="O150"/>
  <c r="K150"/>
  <c r="G150"/>
  <c r="C150"/>
  <c r="P149"/>
  <c r="L149"/>
  <c r="H149"/>
  <c r="D149"/>
  <c r="Q148"/>
  <c r="M148"/>
  <c r="I148"/>
  <c r="E148"/>
  <c r="R147"/>
  <c r="N147"/>
  <c r="J147"/>
  <c r="F147"/>
  <c r="B147"/>
  <c r="O146"/>
  <c r="K146"/>
  <c r="G146"/>
  <c r="C146"/>
  <c r="P145"/>
  <c r="L145"/>
  <c r="H145"/>
  <c r="D145"/>
  <c r="F163"/>
  <c r="M157"/>
  <c r="E157"/>
  <c r="O155"/>
  <c r="F155"/>
  <c r="P150"/>
  <c r="L150"/>
  <c r="H150"/>
  <c r="D150"/>
  <c r="Q149"/>
  <c r="M149"/>
  <c r="I149"/>
  <c r="E149"/>
  <c r="N148"/>
  <c r="J148"/>
  <c r="F148"/>
  <c r="O147"/>
  <c r="K147"/>
  <c r="G147"/>
  <c r="C147"/>
  <c r="P146"/>
  <c r="L146"/>
  <c r="H146"/>
  <c r="D146"/>
  <c r="Q145"/>
  <c r="M145"/>
  <c r="I145"/>
  <c r="E145"/>
  <c r="M163"/>
  <c r="E159"/>
  <c r="G157"/>
  <c r="Q155"/>
  <c r="H155"/>
  <c r="Q150"/>
  <c r="M150"/>
  <c r="I150"/>
  <c r="E150"/>
  <c r="R149"/>
  <c r="N149"/>
  <c r="J149"/>
  <c r="F149"/>
  <c r="O148"/>
  <c r="K148"/>
  <c r="G148"/>
  <c r="C148"/>
  <c r="P147"/>
  <c r="L147"/>
  <c r="H147"/>
  <c r="D147"/>
  <c r="Q146"/>
  <c r="M146"/>
  <c r="I146"/>
  <c r="E146"/>
  <c r="N145"/>
  <c r="J145"/>
  <c r="F145"/>
  <c r="E118"/>
  <c r="L118"/>
  <c r="K118"/>
  <c r="Q118"/>
  <c r="H118"/>
  <c r="G118"/>
  <c r="R83"/>
  <c r="S15" i="24"/>
  <c r="FW14" i="17"/>
  <c r="FZ14"/>
  <c r="FV19"/>
  <c r="FX19" s="1"/>
  <c r="FV9"/>
  <c r="Y12" i="24"/>
  <c r="Y11"/>
  <c r="R79" i="26"/>
  <c r="W10" i="24"/>
  <c r="U13"/>
  <c r="R148" i="26"/>
  <c r="Y6" i="24"/>
  <c r="AA13"/>
  <c r="FV10" i="17"/>
  <c r="L7" i="24" s="1"/>
  <c r="FW15" i="17"/>
  <c r="FZ15"/>
  <c r="FV18"/>
  <c r="FX18" s="1"/>
  <c r="FV20"/>
  <c r="FX20" s="1"/>
  <c r="FW17"/>
  <c r="FZ17"/>
  <c r="Y13" i="24"/>
  <c r="R82" i="26"/>
  <c r="R117"/>
  <c r="AE8" i="17"/>
  <c r="P5" i="24" s="1"/>
  <c r="FV13" i="17"/>
  <c r="FX13" s="1"/>
  <c r="FV12"/>
  <c r="O160" i="26" s="1"/>
  <c r="K6" i="24"/>
  <c r="P6"/>
  <c r="T6"/>
  <c r="P7"/>
  <c r="X6"/>
  <c r="L11"/>
  <c r="L16"/>
  <c r="Q12"/>
  <c r="L12"/>
  <c r="W7"/>
  <c r="P138" i="26"/>
  <c r="P137"/>
  <c r="P139"/>
  <c r="P173"/>
  <c r="E140"/>
  <c r="E139"/>
  <c r="E138"/>
  <c r="J137"/>
  <c r="E136"/>
  <c r="E135"/>
  <c r="C137"/>
  <c r="S6" i="24"/>
  <c r="AZ8" i="17"/>
  <c r="Q43" i="24"/>
  <c r="S43"/>
  <c r="P17"/>
  <c r="Q17"/>
  <c r="P10"/>
  <c r="Q10"/>
  <c r="AA24"/>
  <c r="AA10"/>
  <c r="AA27"/>
  <c r="AA15"/>
  <c r="AA42"/>
  <c r="AA25"/>
  <c r="AA36"/>
  <c r="AA31"/>
  <c r="AA33"/>
  <c r="AA12"/>
  <c r="Y36"/>
  <c r="Y41"/>
  <c r="Y30"/>
  <c r="Y17"/>
  <c r="Y32"/>
  <c r="Y18"/>
  <c r="Y38"/>
  <c r="Y15"/>
  <c r="Y23"/>
  <c r="Y26"/>
  <c r="Y28"/>
  <c r="Y24"/>
  <c r="Y10"/>
  <c r="Y22"/>
  <c r="W11"/>
  <c r="W27"/>
  <c r="W19"/>
  <c r="W35"/>
  <c r="W29"/>
  <c r="W38"/>
  <c r="W12"/>
  <c r="W21"/>
  <c r="W37"/>
  <c r="W28"/>
  <c r="W9"/>
  <c r="W14"/>
  <c r="W40"/>
  <c r="W30"/>
  <c r="W24"/>
  <c r="U21"/>
  <c r="U11"/>
  <c r="U12"/>
  <c r="U20"/>
  <c r="U16"/>
  <c r="U17"/>
  <c r="U41"/>
  <c r="U24"/>
  <c r="U19"/>
  <c r="U40"/>
  <c r="U9"/>
  <c r="S29"/>
  <c r="S38"/>
  <c r="S12"/>
  <c r="S13"/>
  <c r="S28"/>
  <c r="S41"/>
  <c r="S35"/>
  <c r="S32"/>
  <c r="S25"/>
  <c r="S16"/>
  <c r="S22"/>
  <c r="S9"/>
  <c r="Q20"/>
  <c r="Q15"/>
  <c r="Q29"/>
  <c r="Q23"/>
  <c r="Q26"/>
  <c r="Q31"/>
  <c r="Q13"/>
  <c r="Q11"/>
  <c r="Q34"/>
  <c r="Q39"/>
  <c r="Q38"/>
  <c r="Q9"/>
  <c r="Q18"/>
  <c r="Q22"/>
  <c r="Q37"/>
  <c r="Q21"/>
  <c r="FC208" i="17"/>
  <c r="ES208"/>
  <c r="EI208"/>
  <c r="DN208"/>
  <c r="CS208"/>
  <c r="BX208"/>
  <c r="BC208"/>
  <c r="AG208"/>
  <c r="K208"/>
  <c r="AB14" i="28" l="1"/>
  <c r="AB16"/>
  <c r="AD16" s="1"/>
  <c r="AC12"/>
  <c r="AB10"/>
  <c r="AD10" s="1"/>
  <c r="AD19"/>
  <c r="AD12"/>
  <c r="EH8" i="17"/>
  <c r="FX10"/>
  <c r="O96" i="26" s="1"/>
  <c r="EH9" i="17"/>
  <c r="AF9"/>
  <c r="L13" i="24"/>
  <c r="FW11" i="17"/>
  <c r="E128" i="26" s="1"/>
  <c r="FW16" i="17"/>
  <c r="M13" i="24" s="1"/>
  <c r="FX12" i="17"/>
  <c r="O162" i="26" s="1"/>
  <c r="FX16" i="17"/>
  <c r="FX11"/>
  <c r="O129" i="26" s="1"/>
  <c r="E261"/>
  <c r="O195"/>
  <c r="FZ11" i="17"/>
  <c r="E127" i="26" s="1"/>
  <c r="A163"/>
  <c r="A164" s="1"/>
  <c r="A161"/>
  <c r="A162" s="1"/>
  <c r="S8" i="24"/>
  <c r="R113" i="26"/>
  <c r="FX9" i="17"/>
  <c r="CR9"/>
  <c r="BA10"/>
  <c r="R80" i="26" s="1"/>
  <c r="B163"/>
  <c r="J188"/>
  <c r="B188"/>
  <c r="EI209" i="17"/>
  <c r="EM212" s="1"/>
  <c r="ES209"/>
  <c r="ET212" s="1"/>
  <c r="FC209"/>
  <c r="FF212" s="1"/>
  <c r="R114" i="26"/>
  <c r="U8" i="24"/>
  <c r="AJ13" i="27"/>
  <c r="AC10" i="28"/>
  <c r="AC16"/>
  <c r="AC14"/>
  <c r="AC20"/>
  <c r="AC17"/>
  <c r="AC18"/>
  <c r="Z9"/>
  <c r="AB9" s="1"/>
  <c r="Z11"/>
  <c r="Z20"/>
  <c r="Z15"/>
  <c r="Z13"/>
  <c r="Y25" i="27"/>
  <c r="G58" i="26"/>
  <c r="Z8" i="28"/>
  <c r="AB8" s="1"/>
  <c r="G25" i="26"/>
  <c r="G25" i="27"/>
  <c r="AA7" i="24"/>
  <c r="L17"/>
  <c r="Y7"/>
  <c r="S7"/>
  <c r="J151" i="26"/>
  <c r="Q52"/>
  <c r="N151"/>
  <c r="AI19" i="27"/>
  <c r="R16" i="26"/>
  <c r="R16" i="27"/>
  <c r="O94" i="26"/>
  <c r="Y8" i="24"/>
  <c r="R116" i="26"/>
  <c r="L15" i="24"/>
  <c r="R46" i="26"/>
  <c r="AJ18" i="27"/>
  <c r="R51" i="26"/>
  <c r="R118"/>
  <c r="AJ17" i="27"/>
  <c r="R50" i="26"/>
  <c r="AG28" i="27"/>
  <c r="O61" i="26"/>
  <c r="AJ15" i="27"/>
  <c r="R48" i="26"/>
  <c r="F151"/>
  <c r="A166"/>
  <c r="A167" s="1"/>
  <c r="A168" s="1"/>
  <c r="A169" s="1"/>
  <c r="A170" s="1"/>
  <c r="A171" s="1"/>
  <c r="A172" s="1"/>
  <c r="A173" s="1"/>
  <c r="A174" s="1"/>
  <c r="A175" s="1"/>
  <c r="A176" s="1"/>
  <c r="A177" s="1"/>
  <c r="A178" s="1"/>
  <c r="A179" s="1"/>
  <c r="A180" s="1"/>
  <c r="A181" s="1"/>
  <c r="A182" s="1"/>
  <c r="A183" s="1"/>
  <c r="A184" s="1"/>
  <c r="A185" s="1"/>
  <c r="A186" s="1"/>
  <c r="A187" s="1"/>
  <c r="A188" s="1"/>
  <c r="A189" s="1"/>
  <c r="A190" s="1"/>
  <c r="A191" s="1"/>
  <c r="A192" s="1"/>
  <c r="A193" s="1"/>
  <c r="I151"/>
  <c r="E151"/>
  <c r="H151"/>
  <c r="G151"/>
  <c r="Q151"/>
  <c r="D151"/>
  <c r="C151"/>
  <c r="Q190"/>
  <c r="R183"/>
  <c r="N183"/>
  <c r="J183"/>
  <c r="F183"/>
  <c r="O182"/>
  <c r="K182"/>
  <c r="G182"/>
  <c r="C182"/>
  <c r="P181"/>
  <c r="L181"/>
  <c r="H181"/>
  <c r="D181"/>
  <c r="Q180"/>
  <c r="M180"/>
  <c r="I180"/>
  <c r="E180"/>
  <c r="R179"/>
  <c r="N179"/>
  <c r="J179"/>
  <c r="F179"/>
  <c r="O178"/>
  <c r="K178"/>
  <c r="G178"/>
  <c r="C178"/>
  <c r="O193"/>
  <c r="O192"/>
  <c r="R190"/>
  <c r="K190"/>
  <c r="M188"/>
  <c r="D188"/>
  <c r="O183"/>
  <c r="K183"/>
  <c r="G183"/>
  <c r="C183"/>
  <c r="P182"/>
  <c r="L182"/>
  <c r="H182"/>
  <c r="D182"/>
  <c r="Q181"/>
  <c r="M181"/>
  <c r="I181"/>
  <c r="E181"/>
  <c r="R180"/>
  <c r="N180"/>
  <c r="J180"/>
  <c r="F180"/>
  <c r="B180"/>
  <c r="O179"/>
  <c r="K179"/>
  <c r="G179"/>
  <c r="C179"/>
  <c r="P178"/>
  <c r="L178"/>
  <c r="H178"/>
  <c r="D178"/>
  <c r="F196"/>
  <c r="M190"/>
  <c r="E190"/>
  <c r="O188"/>
  <c r="F188"/>
  <c r="R184"/>
  <c r="P183"/>
  <c r="L183"/>
  <c r="H183"/>
  <c r="D183"/>
  <c r="Q182"/>
  <c r="M182"/>
  <c r="I182"/>
  <c r="E182"/>
  <c r="R181"/>
  <c r="N181"/>
  <c r="J181"/>
  <c r="F181"/>
  <c r="O180"/>
  <c r="K180"/>
  <c r="G180"/>
  <c r="C180"/>
  <c r="P179"/>
  <c r="L179"/>
  <c r="H179"/>
  <c r="D179"/>
  <c r="Q178"/>
  <c r="M178"/>
  <c r="I178"/>
  <c r="E178"/>
  <c r="M196"/>
  <c r="E192"/>
  <c r="G190"/>
  <c r="Q188"/>
  <c r="H188"/>
  <c r="Q183"/>
  <c r="M183"/>
  <c r="I183"/>
  <c r="E183"/>
  <c r="R182"/>
  <c r="N182"/>
  <c r="J182"/>
  <c r="F182"/>
  <c r="O181"/>
  <c r="K181"/>
  <c r="G181"/>
  <c r="C181"/>
  <c r="P180"/>
  <c r="L180"/>
  <c r="H180"/>
  <c r="D180"/>
  <c r="Q179"/>
  <c r="M179"/>
  <c r="I179"/>
  <c r="E179"/>
  <c r="R178"/>
  <c r="N178"/>
  <c r="J178"/>
  <c r="F178"/>
  <c r="M151"/>
  <c r="P151"/>
  <c r="O151"/>
  <c r="L151"/>
  <c r="K151"/>
  <c r="FW18" i="17"/>
  <c r="M15" i="24" s="1"/>
  <c r="FZ18" i="17"/>
  <c r="N15" i="24" s="1"/>
  <c r="FW19" i="17"/>
  <c r="M16" i="24" s="1"/>
  <c r="FZ19" i="17"/>
  <c r="J16" i="24" s="1"/>
  <c r="FW12" i="17"/>
  <c r="E161" i="26" s="1"/>
  <c r="FZ12" i="17"/>
  <c r="E160" i="26" s="1"/>
  <c r="L9" i="24"/>
  <c r="FW20" i="17"/>
  <c r="M17" i="24" s="1"/>
  <c r="FZ20" i="17"/>
  <c r="J17" i="24" s="1"/>
  <c r="FW10" i="17"/>
  <c r="E95" i="26" s="1"/>
  <c r="FZ10" i="17"/>
  <c r="J7" i="24" s="1"/>
  <c r="FW9" i="17"/>
  <c r="FZ9"/>
  <c r="FW13"/>
  <c r="M10" i="24" s="1"/>
  <c r="FZ13" i="17"/>
  <c r="N10" i="24" s="1"/>
  <c r="L10"/>
  <c r="M12"/>
  <c r="M11"/>
  <c r="L8"/>
  <c r="M8"/>
  <c r="Q6"/>
  <c r="Q8"/>
  <c r="DL8" i="17"/>
  <c r="P206" i="26"/>
  <c r="P172"/>
  <c r="E168"/>
  <c r="P171"/>
  <c r="C170"/>
  <c r="E173"/>
  <c r="E172"/>
  <c r="E171"/>
  <c r="P170"/>
  <c r="J170"/>
  <c r="E169"/>
  <c r="Q7" i="24"/>
  <c r="U6"/>
  <c r="AA8"/>
  <c r="AA6"/>
  <c r="L6"/>
  <c r="L14"/>
  <c r="M14"/>
  <c r="J11"/>
  <c r="J12"/>
  <c r="J13"/>
  <c r="N13"/>
  <c r="J15"/>
  <c r="BE3" i="10"/>
  <c r="AU3"/>
  <c r="AJ3"/>
  <c r="BJ4" i="17" s="1"/>
  <c r="BC209" s="1"/>
  <c r="Z3" i="10"/>
  <c r="P3"/>
  <c r="O63" i="22"/>
  <c r="O62"/>
  <c r="O61"/>
  <c r="O60"/>
  <c r="O59"/>
  <c r="O58"/>
  <c r="O57"/>
  <c r="O56"/>
  <c r="O55"/>
  <c r="O54"/>
  <c r="O53"/>
  <c r="O52"/>
  <c r="O51"/>
  <c r="O50"/>
  <c r="O49"/>
  <c r="O48"/>
  <c r="O47"/>
  <c r="O46"/>
  <c r="O45"/>
  <c r="O44"/>
  <c r="O43"/>
  <c r="O42"/>
  <c r="O41"/>
  <c r="O40"/>
  <c r="O39"/>
  <c r="O38"/>
  <c r="O37"/>
  <c r="O36"/>
  <c r="O35"/>
  <c r="O34"/>
  <c r="O33"/>
  <c r="O32"/>
  <c r="O31"/>
  <c r="O30"/>
  <c r="O29"/>
  <c r="O28"/>
  <c r="O27"/>
  <c r="O26"/>
  <c r="O25"/>
  <c r="O22"/>
  <c r="O21"/>
  <c r="O20"/>
  <c r="O19"/>
  <c r="O18"/>
  <c r="O17"/>
  <c r="O16"/>
  <c r="O15"/>
  <c r="O14"/>
  <c r="O11"/>
  <c r="O10"/>
  <c r="O9"/>
  <c r="O8"/>
  <c r="O7"/>
  <c r="O6"/>
  <c r="O5"/>
  <c r="O4"/>
  <c r="AB15" i="28" l="1"/>
  <c r="AD15" s="1"/>
  <c r="AC9"/>
  <c r="AB11"/>
  <c r="AD11" s="1"/>
  <c r="AB13"/>
  <c r="AD13" s="1"/>
  <c r="AD8"/>
  <c r="AC8"/>
  <c r="AD9"/>
  <c r="AD14"/>
  <c r="AD18"/>
  <c r="AD17"/>
  <c r="W29" i="27"/>
  <c r="E62" i="26"/>
  <c r="E227"/>
  <c r="E294"/>
  <c r="O228"/>
  <c r="O63"/>
  <c r="AG30" i="27"/>
  <c r="FQ210" i="17"/>
  <c r="A194" i="26"/>
  <c r="A195" s="1"/>
  <c r="A196" s="1"/>
  <c r="A197" s="1"/>
  <c r="E194"/>
  <c r="FE212" i="17"/>
  <c r="B196" i="26"/>
  <c r="B221"/>
  <c r="J221"/>
  <c r="EU212" i="17"/>
  <c r="EV212"/>
  <c r="EI212"/>
  <c r="FC212"/>
  <c r="EW212"/>
  <c r="FG212"/>
  <c r="J9" i="24"/>
  <c r="ES212" i="17"/>
  <c r="EK212"/>
  <c r="H12" i="23" s="1"/>
  <c r="FD212" i="17"/>
  <c r="G14" i="23" s="1"/>
  <c r="EJ212" i="17"/>
  <c r="EL212"/>
  <c r="AC11" i="28"/>
  <c r="AC15"/>
  <c r="AC13"/>
  <c r="J10" i="24"/>
  <c r="M7"/>
  <c r="N184" i="26"/>
  <c r="N17" i="24"/>
  <c r="R17" i="27"/>
  <c r="R17" i="26"/>
  <c r="J184"/>
  <c r="R18" i="27"/>
  <c r="R18" i="26"/>
  <c r="AJ19" i="27"/>
  <c r="R52" i="26"/>
  <c r="R151"/>
  <c r="R85"/>
  <c r="N7" i="24"/>
  <c r="E94" i="26"/>
  <c r="E193"/>
  <c r="AJ16" i="27"/>
  <c r="R49" i="26"/>
  <c r="W6" i="24"/>
  <c r="W28" i="27"/>
  <c r="E61" i="26"/>
  <c r="M9" i="24"/>
  <c r="Q184" i="26"/>
  <c r="D184"/>
  <c r="A199"/>
  <c r="A200" s="1"/>
  <c r="A201" s="1"/>
  <c r="A202" s="1"/>
  <c r="A203" s="1"/>
  <c r="A204" s="1"/>
  <c r="A205" s="1"/>
  <c r="A206" s="1"/>
  <c r="A207" s="1"/>
  <c r="A208" s="1"/>
  <c r="A209" s="1"/>
  <c r="A210" s="1"/>
  <c r="A211" s="1"/>
  <c r="A212" s="1"/>
  <c r="A213" s="1"/>
  <c r="A214" s="1"/>
  <c r="A215" s="1"/>
  <c r="A216" s="1"/>
  <c r="A217" s="1"/>
  <c r="A218" s="1"/>
  <c r="A219" s="1"/>
  <c r="A220" s="1"/>
  <c r="A221" s="1"/>
  <c r="A222" s="1"/>
  <c r="A223" s="1"/>
  <c r="A224" s="1"/>
  <c r="A225" s="1"/>
  <c r="A226" s="1"/>
  <c r="P184"/>
  <c r="O184"/>
  <c r="F184"/>
  <c r="I184"/>
  <c r="L184"/>
  <c r="K184"/>
  <c r="Q223"/>
  <c r="R216"/>
  <c r="N216"/>
  <c r="J216"/>
  <c r="F216"/>
  <c r="O215"/>
  <c r="K215"/>
  <c r="G215"/>
  <c r="C215"/>
  <c r="P214"/>
  <c r="L214"/>
  <c r="H214"/>
  <c r="D214"/>
  <c r="Q213"/>
  <c r="M213"/>
  <c r="I213"/>
  <c r="E213"/>
  <c r="R212"/>
  <c r="N212"/>
  <c r="J212"/>
  <c r="F212"/>
  <c r="O211"/>
  <c r="K211"/>
  <c r="G211"/>
  <c r="C211"/>
  <c r="O226"/>
  <c r="O225"/>
  <c r="R223"/>
  <c r="K223"/>
  <c r="M221"/>
  <c r="D221"/>
  <c r="O216"/>
  <c r="K216"/>
  <c r="G216"/>
  <c r="C216"/>
  <c r="P215"/>
  <c r="L215"/>
  <c r="H215"/>
  <c r="D215"/>
  <c r="Q214"/>
  <c r="M214"/>
  <c r="I214"/>
  <c r="E214"/>
  <c r="R213"/>
  <c r="N213"/>
  <c r="J213"/>
  <c r="F213"/>
  <c r="B213"/>
  <c r="O212"/>
  <c r="K212"/>
  <c r="G212"/>
  <c r="C212"/>
  <c r="P211"/>
  <c r="L211"/>
  <c r="H211"/>
  <c r="D211"/>
  <c r="F229"/>
  <c r="M223"/>
  <c r="E223"/>
  <c r="O221"/>
  <c r="F221"/>
  <c r="R217"/>
  <c r="P216"/>
  <c r="L216"/>
  <c r="H216"/>
  <c r="D216"/>
  <c r="Q215"/>
  <c r="M215"/>
  <c r="I215"/>
  <c r="E215"/>
  <c r="R214"/>
  <c r="N214"/>
  <c r="J214"/>
  <c r="F214"/>
  <c r="O213"/>
  <c r="K213"/>
  <c r="G213"/>
  <c r="C213"/>
  <c r="P212"/>
  <c r="L212"/>
  <c r="H212"/>
  <c r="D212"/>
  <c r="Q211"/>
  <c r="M211"/>
  <c r="I211"/>
  <c r="E211"/>
  <c r="M229"/>
  <c r="E226"/>
  <c r="E225"/>
  <c r="G223"/>
  <c r="Q221"/>
  <c r="H221"/>
  <c r="Q216"/>
  <c r="M216"/>
  <c r="I216"/>
  <c r="E216"/>
  <c r="R215"/>
  <c r="N215"/>
  <c r="J215"/>
  <c r="F215"/>
  <c r="O214"/>
  <c r="K214"/>
  <c r="G214"/>
  <c r="C214"/>
  <c r="P213"/>
  <c r="L213"/>
  <c r="H213"/>
  <c r="D213"/>
  <c r="Q212"/>
  <c r="M212"/>
  <c r="I212"/>
  <c r="E212"/>
  <c r="R211"/>
  <c r="N211"/>
  <c r="J211"/>
  <c r="F211"/>
  <c r="C184"/>
  <c r="M184"/>
  <c r="E184"/>
  <c r="H184"/>
  <c r="G184"/>
  <c r="N9" i="24"/>
  <c r="N16"/>
  <c r="N8"/>
  <c r="N11"/>
  <c r="N12"/>
  <c r="J8"/>
  <c r="M6"/>
  <c r="P205" i="26"/>
  <c r="E206"/>
  <c r="C203"/>
  <c r="E205"/>
  <c r="E204"/>
  <c r="J203"/>
  <c r="E202"/>
  <c r="P203"/>
  <c r="E201"/>
  <c r="P239"/>
  <c r="P204"/>
  <c r="J14" i="24"/>
  <c r="N14"/>
  <c r="J6"/>
  <c r="N6"/>
  <c r="G12" i="23"/>
  <c r="J14"/>
  <c r="H14"/>
  <c r="J12"/>
  <c r="I14"/>
  <c r="I12"/>
  <c r="CS209" i="17"/>
  <c r="BX209"/>
  <c r="DN209"/>
  <c r="A13" i="23"/>
  <c r="A12"/>
  <c r="A7"/>
  <c r="A14"/>
  <c r="M2"/>
  <c r="K209" i="17"/>
  <c r="AG209"/>
  <c r="FQ213" l="1"/>
  <c r="E16" i="23" s="1"/>
  <c r="C16"/>
  <c r="K218" i="17"/>
  <c r="A5" i="23"/>
  <c r="E327" i="26"/>
  <c r="O261"/>
  <c r="E260"/>
  <c r="A227"/>
  <c r="A228" s="1"/>
  <c r="A229" s="1"/>
  <c r="A230" s="1"/>
  <c r="B229"/>
  <c r="B254"/>
  <c r="J254"/>
  <c r="EN212" i="17"/>
  <c r="FH212"/>
  <c r="D14" i="23" s="1"/>
  <c r="N217" i="26"/>
  <c r="AG214" i="17"/>
  <c r="A6" i="23"/>
  <c r="J217" i="26"/>
  <c r="A232"/>
  <c r="A233" s="1"/>
  <c r="A234" s="1"/>
  <c r="A235" s="1"/>
  <c r="A236" s="1"/>
  <c r="A237" s="1"/>
  <c r="A238" s="1"/>
  <c r="A239" s="1"/>
  <c r="A240" s="1"/>
  <c r="A241" s="1"/>
  <c r="A242" s="1"/>
  <c r="A243" s="1"/>
  <c r="A244" s="1"/>
  <c r="A245" s="1"/>
  <c r="A246" s="1"/>
  <c r="A247" s="1"/>
  <c r="A248" s="1"/>
  <c r="A249" s="1"/>
  <c r="A250" s="1"/>
  <c r="A251" s="1"/>
  <c r="A252" s="1"/>
  <c r="A253" s="1"/>
  <c r="A254" s="1"/>
  <c r="A255" s="1"/>
  <c r="A256" s="1"/>
  <c r="A257" s="1"/>
  <c r="A258" s="1"/>
  <c r="A259" s="1"/>
  <c r="Q217"/>
  <c r="D217"/>
  <c r="Q256"/>
  <c r="R249"/>
  <c r="N249"/>
  <c r="J249"/>
  <c r="F249"/>
  <c r="O248"/>
  <c r="K248"/>
  <c r="G248"/>
  <c r="C248"/>
  <c r="P247"/>
  <c r="L247"/>
  <c r="H247"/>
  <c r="D247"/>
  <c r="Q246"/>
  <c r="M246"/>
  <c r="I246"/>
  <c r="E246"/>
  <c r="R245"/>
  <c r="N245"/>
  <c r="J245"/>
  <c r="F245"/>
  <c r="O244"/>
  <c r="K244"/>
  <c r="G244"/>
  <c r="C244"/>
  <c r="O259"/>
  <c r="O258"/>
  <c r="R256"/>
  <c r="K256"/>
  <c r="M254"/>
  <c r="D254"/>
  <c r="O249"/>
  <c r="K249"/>
  <c r="G249"/>
  <c r="C249"/>
  <c r="P248"/>
  <c r="L248"/>
  <c r="H248"/>
  <c r="D248"/>
  <c r="Q247"/>
  <c r="M247"/>
  <c r="I247"/>
  <c r="E247"/>
  <c r="R246"/>
  <c r="N246"/>
  <c r="J246"/>
  <c r="F246"/>
  <c r="B246"/>
  <c r="O245"/>
  <c r="K245"/>
  <c r="G245"/>
  <c r="C245"/>
  <c r="P244"/>
  <c r="L244"/>
  <c r="H244"/>
  <c r="D244"/>
  <c r="F262"/>
  <c r="M256"/>
  <c r="E256"/>
  <c r="O254"/>
  <c r="F254"/>
  <c r="R250"/>
  <c r="P249"/>
  <c r="L249"/>
  <c r="H249"/>
  <c r="D249"/>
  <c r="Q248"/>
  <c r="M248"/>
  <c r="I248"/>
  <c r="E248"/>
  <c r="R247"/>
  <c r="N247"/>
  <c r="J247"/>
  <c r="F247"/>
  <c r="O246"/>
  <c r="K246"/>
  <c r="G246"/>
  <c r="C246"/>
  <c r="P245"/>
  <c r="L245"/>
  <c r="H245"/>
  <c r="D245"/>
  <c r="Q244"/>
  <c r="M244"/>
  <c r="I244"/>
  <c r="E244"/>
  <c r="M262"/>
  <c r="E259"/>
  <c r="E258"/>
  <c r="G256"/>
  <c r="Q254"/>
  <c r="H254"/>
  <c r="Q249"/>
  <c r="M249"/>
  <c r="I249"/>
  <c r="E249"/>
  <c r="R248"/>
  <c r="N248"/>
  <c r="J248"/>
  <c r="F248"/>
  <c r="O247"/>
  <c r="K247"/>
  <c r="G247"/>
  <c r="C247"/>
  <c r="P246"/>
  <c r="L246"/>
  <c r="H246"/>
  <c r="D246"/>
  <c r="Q245"/>
  <c r="M245"/>
  <c r="I245"/>
  <c r="E245"/>
  <c r="R244"/>
  <c r="N244"/>
  <c r="J244"/>
  <c r="F244"/>
  <c r="C217"/>
  <c r="M217"/>
  <c r="P217"/>
  <c r="O217"/>
  <c r="F217"/>
  <c r="I217"/>
  <c r="L217"/>
  <c r="K217"/>
  <c r="E217"/>
  <c r="H217"/>
  <c r="G217"/>
  <c r="E239"/>
  <c r="E238"/>
  <c r="C236"/>
  <c r="E234"/>
  <c r="J236"/>
  <c r="E235"/>
  <c r="P237"/>
  <c r="P236"/>
  <c r="P238"/>
  <c r="P272"/>
  <c r="E237"/>
  <c r="A9" i="23"/>
  <c r="CS212" i="17"/>
  <c r="DC212"/>
  <c r="J9" i="23" s="1"/>
  <c r="DA212" i="17"/>
  <c r="I9" i="23" s="1"/>
  <c r="CX212" i="17"/>
  <c r="H9" i="23" s="1"/>
  <c r="CU212" i="17"/>
  <c r="G9" i="23" s="1"/>
  <c r="A8"/>
  <c r="BX212" i="17"/>
  <c r="CH212"/>
  <c r="J8" i="23" s="1"/>
  <c r="CF212" i="17"/>
  <c r="I8" i="23" s="1"/>
  <c r="CC212" i="17"/>
  <c r="H8" i="23" s="1"/>
  <c r="BZ212" i="17"/>
  <c r="G8" i="23" s="1"/>
  <c r="A10"/>
  <c r="DS212" i="17"/>
  <c r="H10" i="23" s="1"/>
  <c r="DP212" i="17"/>
  <c r="G10" i="23" s="1"/>
  <c r="DN212" i="17"/>
  <c r="DX212"/>
  <c r="J10" i="23" s="1"/>
  <c r="DV212" i="17"/>
  <c r="I10" i="23" s="1"/>
  <c r="C5" i="24"/>
  <c r="P213" i="28" l="1"/>
  <c r="E293" i="26"/>
  <c r="O294"/>
  <c r="A260"/>
  <c r="A261" s="1"/>
  <c r="A262" s="1"/>
  <c r="A263" s="1"/>
  <c r="B262"/>
  <c r="B287"/>
  <c r="J287"/>
  <c r="H219" i="28"/>
  <c r="H218"/>
  <c r="H211"/>
  <c r="H216"/>
  <c r="H215"/>
  <c r="H217"/>
  <c r="H220"/>
  <c r="F250" i="26"/>
  <c r="I250"/>
  <c r="L250"/>
  <c r="A265"/>
  <c r="A266" s="1"/>
  <c r="A267" s="1"/>
  <c r="A268" s="1"/>
  <c r="A269" s="1"/>
  <c r="A270" s="1"/>
  <c r="A271" s="1"/>
  <c r="A272" s="1"/>
  <c r="A273" s="1"/>
  <c r="A274" s="1"/>
  <c r="A275" s="1"/>
  <c r="A276" s="1"/>
  <c r="A277" s="1"/>
  <c r="A278" s="1"/>
  <c r="A279" s="1"/>
  <c r="A280" s="1"/>
  <c r="A281" s="1"/>
  <c r="A282" s="1"/>
  <c r="A283" s="1"/>
  <c r="A284" s="1"/>
  <c r="A285" s="1"/>
  <c r="A286" s="1"/>
  <c r="A287" s="1"/>
  <c r="A288" s="1"/>
  <c r="A289" s="1"/>
  <c r="A290" s="1"/>
  <c r="A291" s="1"/>
  <c r="A292" s="1"/>
  <c r="K250"/>
  <c r="G250"/>
  <c r="N250"/>
  <c r="Q250"/>
  <c r="D250"/>
  <c r="C250"/>
  <c r="Q289"/>
  <c r="R282"/>
  <c r="N282"/>
  <c r="J282"/>
  <c r="F282"/>
  <c r="O281"/>
  <c r="K281"/>
  <c r="G281"/>
  <c r="C281"/>
  <c r="P280"/>
  <c r="L280"/>
  <c r="H280"/>
  <c r="D280"/>
  <c r="Q279"/>
  <c r="M279"/>
  <c r="I279"/>
  <c r="E279"/>
  <c r="R278"/>
  <c r="N278"/>
  <c r="J278"/>
  <c r="F278"/>
  <c r="O277"/>
  <c r="K277"/>
  <c r="G277"/>
  <c r="C277"/>
  <c r="O292"/>
  <c r="O291"/>
  <c r="R289"/>
  <c r="K289"/>
  <c r="M287"/>
  <c r="D287"/>
  <c r="O282"/>
  <c r="K282"/>
  <c r="G282"/>
  <c r="C282"/>
  <c r="P281"/>
  <c r="L281"/>
  <c r="H281"/>
  <c r="D281"/>
  <c r="Q280"/>
  <c r="M280"/>
  <c r="I280"/>
  <c r="E280"/>
  <c r="R279"/>
  <c r="N279"/>
  <c r="J279"/>
  <c r="F279"/>
  <c r="B279"/>
  <c r="O278"/>
  <c r="K278"/>
  <c r="G278"/>
  <c r="C278"/>
  <c r="P277"/>
  <c r="L277"/>
  <c r="H277"/>
  <c r="D277"/>
  <c r="F295"/>
  <c r="M289"/>
  <c r="E289"/>
  <c r="O287"/>
  <c r="F287"/>
  <c r="R283"/>
  <c r="P282"/>
  <c r="L282"/>
  <c r="H282"/>
  <c r="D282"/>
  <c r="Q281"/>
  <c r="M281"/>
  <c r="I281"/>
  <c r="E281"/>
  <c r="R280"/>
  <c r="N280"/>
  <c r="J280"/>
  <c r="F280"/>
  <c r="O279"/>
  <c r="K279"/>
  <c r="G279"/>
  <c r="C279"/>
  <c r="P278"/>
  <c r="L278"/>
  <c r="H278"/>
  <c r="D278"/>
  <c r="Q277"/>
  <c r="M277"/>
  <c r="I277"/>
  <c r="E277"/>
  <c r="M295"/>
  <c r="E292"/>
  <c r="E291"/>
  <c r="G289"/>
  <c r="Q287"/>
  <c r="H287"/>
  <c r="Q282"/>
  <c r="M282"/>
  <c r="I282"/>
  <c r="E282"/>
  <c r="R281"/>
  <c r="N281"/>
  <c r="J281"/>
  <c r="F281"/>
  <c r="O280"/>
  <c r="K280"/>
  <c r="G280"/>
  <c r="C280"/>
  <c r="P279"/>
  <c r="L279"/>
  <c r="H279"/>
  <c r="D279"/>
  <c r="Q278"/>
  <c r="M278"/>
  <c r="I278"/>
  <c r="E278"/>
  <c r="R277"/>
  <c r="N277"/>
  <c r="J277"/>
  <c r="F277"/>
  <c r="E250"/>
  <c r="H250"/>
  <c r="J250"/>
  <c r="M250"/>
  <c r="P250"/>
  <c r="O250"/>
  <c r="E267"/>
  <c r="C269"/>
  <c r="P270"/>
  <c r="P269"/>
  <c r="P271"/>
  <c r="P305"/>
  <c r="E272"/>
  <c r="E271"/>
  <c r="E270"/>
  <c r="J269"/>
  <c r="E268"/>
  <c r="DE212" i="17"/>
  <c r="D9" i="23" s="1"/>
  <c r="DZ212" i="17"/>
  <c r="D10" i="23" s="1"/>
  <c r="CJ212" i="17"/>
  <c r="D8" i="23" s="1"/>
  <c r="D5" i="24"/>
  <c r="G5"/>
  <c r="H5"/>
  <c r="BV165"/>
  <c r="BV190"/>
  <c r="BV174"/>
  <c r="BV158"/>
  <c r="BV142"/>
  <c r="BV126"/>
  <c r="BV9"/>
  <c r="BV202"/>
  <c r="BV186"/>
  <c r="BV170"/>
  <c r="BV154"/>
  <c r="BV138"/>
  <c r="BV197"/>
  <c r="BV181"/>
  <c r="BV198"/>
  <c r="BV182"/>
  <c r="BV166"/>
  <c r="BV150"/>
  <c r="BV134"/>
  <c r="BV193"/>
  <c r="BV161"/>
  <c r="BV145"/>
  <c r="BV17"/>
  <c r="I5"/>
  <c r="F5"/>
  <c r="BV194"/>
  <c r="BV178"/>
  <c r="BV162"/>
  <c r="BV146"/>
  <c r="BV130"/>
  <c r="BV173"/>
  <c r="BV157"/>
  <c r="BV141"/>
  <c r="BV125"/>
  <c r="BV109"/>
  <c r="BV93"/>
  <c r="BV61"/>
  <c r="BV45"/>
  <c r="BV29"/>
  <c r="BV13"/>
  <c r="BV16"/>
  <c r="E5"/>
  <c r="BV5"/>
  <c r="L213" i="28" l="1"/>
  <c r="J213"/>
  <c r="H213"/>
  <c r="N213"/>
  <c r="E326" i="26"/>
  <c r="O327"/>
  <c r="A293"/>
  <c r="A294" s="1"/>
  <c r="A295" s="1"/>
  <c r="A296" s="1"/>
  <c r="B295"/>
  <c r="J320"/>
  <c r="B320"/>
  <c r="F283"/>
  <c r="N283"/>
  <c r="J283"/>
  <c r="A298"/>
  <c r="A299" s="1"/>
  <c r="A300" s="1"/>
  <c r="A301" s="1"/>
  <c r="A302" s="1"/>
  <c r="A303" s="1"/>
  <c r="A304" s="1"/>
  <c r="A305" s="1"/>
  <c r="A306" s="1"/>
  <c r="A307" s="1"/>
  <c r="A308" s="1"/>
  <c r="A309" s="1"/>
  <c r="A310" s="1"/>
  <c r="A311" s="1"/>
  <c r="A312" s="1"/>
  <c r="A313" s="1"/>
  <c r="A314" s="1"/>
  <c r="A315" s="1"/>
  <c r="A316" s="1"/>
  <c r="A317" s="1"/>
  <c r="A318" s="1"/>
  <c r="A319" s="1"/>
  <c r="A320" s="1"/>
  <c r="A321" s="1"/>
  <c r="A322" s="1"/>
  <c r="A323" s="1"/>
  <c r="A324" s="1"/>
  <c r="A325" s="1"/>
  <c r="E283"/>
  <c r="Q283"/>
  <c r="D283"/>
  <c r="C283"/>
  <c r="M283"/>
  <c r="P283"/>
  <c r="O283"/>
  <c r="Q322"/>
  <c r="R315"/>
  <c r="N315"/>
  <c r="J315"/>
  <c r="F315"/>
  <c r="O314"/>
  <c r="K314"/>
  <c r="G314"/>
  <c r="C314"/>
  <c r="P313"/>
  <c r="L313"/>
  <c r="H313"/>
  <c r="D313"/>
  <c r="Q312"/>
  <c r="M312"/>
  <c r="I312"/>
  <c r="E312"/>
  <c r="R311"/>
  <c r="N311"/>
  <c r="J311"/>
  <c r="F311"/>
  <c r="O310"/>
  <c r="K310"/>
  <c r="G310"/>
  <c r="C310"/>
  <c r="O325"/>
  <c r="O324"/>
  <c r="R322"/>
  <c r="K322"/>
  <c r="M320"/>
  <c r="D320"/>
  <c r="O315"/>
  <c r="K315"/>
  <c r="G315"/>
  <c r="C315"/>
  <c r="P314"/>
  <c r="L314"/>
  <c r="H314"/>
  <c r="D314"/>
  <c r="Q313"/>
  <c r="M313"/>
  <c r="I313"/>
  <c r="E313"/>
  <c r="R312"/>
  <c r="N312"/>
  <c r="J312"/>
  <c r="F312"/>
  <c r="B312"/>
  <c r="O311"/>
  <c r="K311"/>
  <c r="G311"/>
  <c r="C311"/>
  <c r="P310"/>
  <c r="L310"/>
  <c r="H310"/>
  <c r="D310"/>
  <c r="F328"/>
  <c r="M322"/>
  <c r="E322"/>
  <c r="O320"/>
  <c r="F320"/>
  <c r="R316"/>
  <c r="P315"/>
  <c r="L315"/>
  <c r="H315"/>
  <c r="D315"/>
  <c r="Q314"/>
  <c r="M314"/>
  <c r="I314"/>
  <c r="E314"/>
  <c r="R313"/>
  <c r="N313"/>
  <c r="J313"/>
  <c r="F313"/>
  <c r="O312"/>
  <c r="K312"/>
  <c r="G312"/>
  <c r="C312"/>
  <c r="P311"/>
  <c r="L311"/>
  <c r="H311"/>
  <c r="D311"/>
  <c r="Q310"/>
  <c r="M310"/>
  <c r="I310"/>
  <c r="E310"/>
  <c r="M328"/>
  <c r="E325"/>
  <c r="E324"/>
  <c r="G322"/>
  <c r="Q320"/>
  <c r="H320"/>
  <c r="Q315"/>
  <c r="M315"/>
  <c r="I315"/>
  <c r="E315"/>
  <c r="R314"/>
  <c r="N314"/>
  <c r="J314"/>
  <c r="F314"/>
  <c r="O313"/>
  <c r="K313"/>
  <c r="G313"/>
  <c r="C313"/>
  <c r="P312"/>
  <c r="L312"/>
  <c r="H312"/>
  <c r="D312"/>
  <c r="Q311"/>
  <c r="M311"/>
  <c r="I311"/>
  <c r="E311"/>
  <c r="R310"/>
  <c r="N310"/>
  <c r="J310"/>
  <c r="F310"/>
  <c r="I283"/>
  <c r="L283"/>
  <c r="K283"/>
  <c r="H283"/>
  <c r="G283"/>
  <c r="P302"/>
  <c r="E301"/>
  <c r="E300"/>
  <c r="P304"/>
  <c r="P303"/>
  <c r="C302"/>
  <c r="B328" s="1"/>
  <c r="E305"/>
  <c r="E304"/>
  <c r="E303"/>
  <c r="J302"/>
  <c r="BV77" i="24"/>
  <c r="BV6"/>
  <c r="AB5"/>
  <c r="BV189"/>
  <c r="BV177"/>
  <c r="BV21"/>
  <c r="BV185"/>
  <c r="BV201"/>
  <c r="BV38"/>
  <c r="BV75"/>
  <c r="BV139"/>
  <c r="BV203"/>
  <c r="BV144"/>
  <c r="BV24"/>
  <c r="BV44"/>
  <c r="BV108"/>
  <c r="BV106"/>
  <c r="BV91"/>
  <c r="BV155"/>
  <c r="BV160"/>
  <c r="BV40"/>
  <c r="BV60"/>
  <c r="BV124"/>
  <c r="BV58"/>
  <c r="BV122"/>
  <c r="BV43"/>
  <c r="BV107"/>
  <c r="BV171"/>
  <c r="BV176"/>
  <c r="BV76"/>
  <c r="BV27"/>
  <c r="BV74"/>
  <c r="BV22"/>
  <c r="BV59"/>
  <c r="BV123"/>
  <c r="BV187"/>
  <c r="BV128"/>
  <c r="BV192"/>
  <c r="BV92"/>
  <c r="BV90"/>
  <c r="BV47"/>
  <c r="BV111"/>
  <c r="BV175"/>
  <c r="BV180"/>
  <c r="BV80"/>
  <c r="BV46"/>
  <c r="BV110"/>
  <c r="BV49"/>
  <c r="BV113"/>
  <c r="BV15"/>
  <c r="BV83"/>
  <c r="BV147"/>
  <c r="BV152"/>
  <c r="BV32"/>
  <c r="BV52"/>
  <c r="BV116"/>
  <c r="BV19"/>
  <c r="BV98"/>
  <c r="BV53"/>
  <c r="BV117"/>
  <c r="BV103"/>
  <c r="BV167"/>
  <c r="BV172"/>
  <c r="BV14"/>
  <c r="BV72"/>
  <c r="BV23"/>
  <c r="BV102"/>
  <c r="BV25"/>
  <c r="BV89"/>
  <c r="BV153"/>
  <c r="BV26"/>
  <c r="BV63"/>
  <c r="BV127"/>
  <c r="BV191"/>
  <c r="BV132"/>
  <c r="BV196"/>
  <c r="BV96"/>
  <c r="BV62"/>
  <c r="BV65"/>
  <c r="BV129"/>
  <c r="BV99"/>
  <c r="BV163"/>
  <c r="BV168"/>
  <c r="BV10"/>
  <c r="BV68"/>
  <c r="BV35"/>
  <c r="BV50"/>
  <c r="BV114"/>
  <c r="BV69"/>
  <c r="BV133"/>
  <c r="BV18"/>
  <c r="BV55"/>
  <c r="BV119"/>
  <c r="BV183"/>
  <c r="BV188"/>
  <c r="BV88"/>
  <c r="BV39"/>
  <c r="BV54"/>
  <c r="BV118"/>
  <c r="BV41"/>
  <c r="BV105"/>
  <c r="BV169"/>
  <c r="BV11"/>
  <c r="BV42"/>
  <c r="BV79"/>
  <c r="BV143"/>
  <c r="BV148"/>
  <c r="BV28"/>
  <c r="BV48"/>
  <c r="BV112"/>
  <c r="BV31"/>
  <c r="BV78"/>
  <c r="BV81"/>
  <c r="BV51"/>
  <c r="BV115"/>
  <c r="BV179"/>
  <c r="BV184"/>
  <c r="BV84"/>
  <c r="BV66"/>
  <c r="BV85"/>
  <c r="BV149"/>
  <c r="BV34"/>
  <c r="BV71"/>
  <c r="BV135"/>
  <c r="BV199"/>
  <c r="BV140"/>
  <c r="BV204"/>
  <c r="BV20"/>
  <c r="BV8"/>
  <c r="BV104"/>
  <c r="BV12"/>
  <c r="BV70"/>
  <c r="BV57"/>
  <c r="BV121"/>
  <c r="BV95"/>
  <c r="BV159"/>
  <c r="BV164"/>
  <c r="BV64"/>
  <c r="BV94"/>
  <c r="BV33"/>
  <c r="BV97"/>
  <c r="BV30"/>
  <c r="BV67"/>
  <c r="BV131"/>
  <c r="BV195"/>
  <c r="BV136"/>
  <c r="BV200"/>
  <c r="BV100"/>
  <c r="BV82"/>
  <c r="BV37"/>
  <c r="BV101"/>
  <c r="BV7"/>
  <c r="BV87"/>
  <c r="BV151"/>
  <c r="BV156"/>
  <c r="BV36"/>
  <c r="BV56"/>
  <c r="BV120"/>
  <c r="BV86"/>
  <c r="BV73"/>
  <c r="BV137"/>
  <c r="A326" i="26" l="1"/>
  <c r="A327" s="1"/>
  <c r="A328" s="1"/>
  <c r="A329" s="1"/>
  <c r="R213" i="28"/>
  <c r="H214" s="1"/>
  <c r="J316" i="26"/>
  <c r="N316"/>
  <c r="F316"/>
  <c r="E316"/>
  <c r="Q316"/>
  <c r="D316"/>
  <c r="C316"/>
  <c r="M316"/>
  <c r="P316"/>
  <c r="O316"/>
  <c r="I316"/>
  <c r="L316"/>
  <c r="K316"/>
  <c r="H316"/>
  <c r="G316"/>
  <c r="BM8" i="17"/>
  <c r="M25" i="26" l="1"/>
  <c r="M25" i="27"/>
  <c r="M15" i="26"/>
  <c r="M19" s="1"/>
  <c r="M15" i="27"/>
  <c r="M19" s="1"/>
  <c r="BQ8" i="17"/>
  <c r="J13" i="23"/>
  <c r="H13"/>
  <c r="I13"/>
  <c r="G13"/>
  <c r="R5" i="24"/>
  <c r="BU8" i="17" l="1"/>
  <c r="BV8" s="1"/>
  <c r="R14" i="26"/>
  <c r="R14" i="27"/>
  <c r="FU8" i="17"/>
  <c r="FW214" s="1"/>
  <c r="Q15" i="26"/>
  <c r="Q19" s="1"/>
  <c r="Q15" i="27"/>
  <c r="Q19" s="1"/>
  <c r="S5" i="24"/>
  <c r="AG212" i="17"/>
  <c r="AQ212"/>
  <c r="J6" i="23" s="1"/>
  <c r="AL212" i="17"/>
  <c r="H6" i="23" s="1"/>
  <c r="AO212" i="17"/>
  <c r="I6" i="23" s="1"/>
  <c r="AI212" i="17"/>
  <c r="G6" i="23" s="1"/>
  <c r="EX212" i="17"/>
  <c r="D13" i="23" s="1"/>
  <c r="EI215" i="17"/>
  <c r="K12" i="23" s="1"/>
  <c r="ES218" i="17"/>
  <c r="M13" i="23" s="1"/>
  <c r="ES215" i="17"/>
  <c r="K13" i="23" s="1"/>
  <c r="ES214" i="17"/>
  <c r="ES217"/>
  <c r="L13" i="23" s="1"/>
  <c r="ES210" i="17"/>
  <c r="ES216"/>
  <c r="FC218"/>
  <c r="M14" i="23" s="1"/>
  <c r="FC216" i="17"/>
  <c r="X5" i="24"/>
  <c r="EI218" i="17"/>
  <c r="M12" i="23" s="1"/>
  <c r="EI216" i="17"/>
  <c r="FC210"/>
  <c r="FC214"/>
  <c r="EI217"/>
  <c r="L12" i="23" s="1"/>
  <c r="EI214" i="17"/>
  <c r="FC215"/>
  <c r="K14" i="23" s="1"/>
  <c r="FC217" i="17"/>
  <c r="L14" i="23" s="1"/>
  <c r="EI210" i="17"/>
  <c r="BW8" l="1"/>
  <c r="R15" i="26" s="1"/>
  <c r="FV8" i="17"/>
  <c r="FX8" s="1"/>
  <c r="AS212"/>
  <c r="D6" i="23" s="1"/>
  <c r="C13"/>
  <c r="ES213" i="17"/>
  <c r="C12" i="23"/>
  <c r="EI213" i="17"/>
  <c r="C14" i="23"/>
  <c r="FC213" i="17"/>
  <c r="CC201" i="24"/>
  <c r="CH172"/>
  <c r="CD173"/>
  <c r="CC152"/>
  <c r="CE77"/>
  <c r="BY184"/>
  <c r="BW200"/>
  <c r="CB41"/>
  <c r="CB125"/>
  <c r="CH204"/>
  <c r="CB181"/>
  <c r="CB157"/>
  <c r="BX136"/>
  <c r="CC165"/>
  <c r="CB185"/>
  <c r="CB145"/>
  <c r="CD109"/>
  <c r="CH168"/>
  <c r="CB61"/>
  <c r="CB201"/>
  <c r="CB197"/>
  <c r="BY172"/>
  <c r="CH156"/>
  <c r="CE141"/>
  <c r="CD141"/>
  <c r="CC141"/>
  <c r="CB141"/>
  <c r="CA141"/>
  <c r="BZ141"/>
  <c r="BY141"/>
  <c r="BX141"/>
  <c r="BW141"/>
  <c r="CH141"/>
  <c r="CG141"/>
  <c r="CF141"/>
  <c r="BY173"/>
  <c r="CB177"/>
  <c r="CD152"/>
  <c r="BZ152"/>
  <c r="CH152"/>
  <c r="CH65"/>
  <c r="CB189"/>
  <c r="CB193"/>
  <c r="CB45"/>
  <c r="CD77"/>
  <c r="BZ77"/>
  <c r="CH77"/>
  <c r="CB93"/>
  <c r="CF184"/>
  <c r="CH188"/>
  <c r="BY9"/>
  <c r="K5"/>
  <c r="H212" s="1"/>
  <c r="BY17"/>
  <c r="BY25"/>
  <c r="T5"/>
  <c r="BC216" i="17"/>
  <c r="BC218"/>
  <c r="M7" i="23" s="1"/>
  <c r="BC210" i="17"/>
  <c r="BC214"/>
  <c r="BC215"/>
  <c r="K7" i="23" s="1"/>
  <c r="BC217" i="17"/>
  <c r="L7" i="23" s="1"/>
  <c r="BY29" i="24"/>
  <c r="BY22"/>
  <c r="F14" i="23"/>
  <c r="BY31" i="24"/>
  <c r="F12" i="23"/>
  <c r="BY12" i="24"/>
  <c r="BY8"/>
  <c r="F13" i="23"/>
  <c r="V5" i="24"/>
  <c r="BY10"/>
  <c r="Y5"/>
  <c r="BY21"/>
  <c r="U5"/>
  <c r="BM212" i="17" l="1"/>
  <c r="J7" i="23" s="1"/>
  <c r="BK212" i="17"/>
  <c r="I7" i="23" s="1"/>
  <c r="FW209" i="17"/>
  <c r="O30" i="27"/>
  <c r="O30" i="26"/>
  <c r="BH212" i="17"/>
  <c r="H7" i="23" s="1"/>
  <c r="BE212" i="17"/>
  <c r="G7" i="23" s="1"/>
  <c r="R15" i="27"/>
  <c r="BC212" i="17"/>
  <c r="R13" i="26"/>
  <c r="R13" i="27"/>
  <c r="O28" i="26"/>
  <c r="O28" i="27"/>
  <c r="FY11" i="17"/>
  <c r="FY14"/>
  <c r="FY16"/>
  <c r="FY15"/>
  <c r="FY17"/>
  <c r="FY12"/>
  <c r="FY20"/>
  <c r="O17" i="24" s="1"/>
  <c r="FY10" i="17"/>
  <c r="FY13"/>
  <c r="FY9"/>
  <c r="FY18"/>
  <c r="O15" i="24" s="1"/>
  <c r="FY19" i="17"/>
  <c r="O16" i="24" s="1"/>
  <c r="BO212" i="17"/>
  <c r="D7" i="23" s="1"/>
  <c r="FW8" i="17"/>
  <c r="E29" i="27" s="1"/>
  <c r="FZ8" i="17"/>
  <c r="FY8"/>
  <c r="O212"/>
  <c r="H5" i="23" s="1"/>
  <c r="M212" i="17"/>
  <c r="G5" i="23" s="1"/>
  <c r="U212" i="17"/>
  <c r="J5" i="23" s="1"/>
  <c r="K212" i="17"/>
  <c r="S212"/>
  <c r="I5" i="23" s="1"/>
  <c r="CF152" i="24"/>
  <c r="BX152"/>
  <c r="CB152"/>
  <c r="CG173"/>
  <c r="CC173"/>
  <c r="CF201"/>
  <c r="BW152"/>
  <c r="CA152"/>
  <c r="CE152"/>
  <c r="CF173"/>
  <c r="CB173"/>
  <c r="CG152"/>
  <c r="BY152"/>
  <c r="BX173"/>
  <c r="BX201"/>
  <c r="CF200"/>
  <c r="CB184"/>
  <c r="CG172"/>
  <c r="BZ200"/>
  <c r="CC172"/>
  <c r="BX184"/>
  <c r="BY200"/>
  <c r="CG77"/>
  <c r="BY77"/>
  <c r="CC77"/>
  <c r="BW201"/>
  <c r="CA201"/>
  <c r="CE201"/>
  <c r="CF77"/>
  <c r="BX77"/>
  <c r="CB77"/>
  <c r="BW173"/>
  <c r="CA173"/>
  <c r="CE173"/>
  <c r="CH201"/>
  <c r="BZ201"/>
  <c r="CD201"/>
  <c r="BW77"/>
  <c r="CA77"/>
  <c r="CH173"/>
  <c r="BZ173"/>
  <c r="CG201"/>
  <c r="BY201"/>
  <c r="CA184"/>
  <c r="CE184"/>
  <c r="BW184"/>
  <c r="CB172"/>
  <c r="CF172"/>
  <c r="BX172"/>
  <c r="CD200"/>
  <c r="BX200"/>
  <c r="BZ184"/>
  <c r="CD184"/>
  <c r="CH184"/>
  <c r="CA172"/>
  <c r="CE172"/>
  <c r="BW172"/>
  <c r="CC200"/>
  <c r="CH200"/>
  <c r="CC184"/>
  <c r="CG184"/>
  <c r="BZ172"/>
  <c r="CD172"/>
  <c r="CB200"/>
  <c r="CG200"/>
  <c r="CF165"/>
  <c r="CB165"/>
  <c r="CD136"/>
  <c r="BW136"/>
  <c r="BZ165"/>
  <c r="CC136"/>
  <c r="CH136"/>
  <c r="BX165"/>
  <c r="CA136"/>
  <c r="CG136"/>
  <c r="CH165"/>
  <c r="CD165"/>
  <c r="BZ136"/>
  <c r="CE136"/>
  <c r="BY136"/>
  <c r="CG147"/>
  <c r="CE117"/>
  <c r="CG117"/>
  <c r="BW117"/>
  <c r="CA117"/>
  <c r="CC117"/>
  <c r="CF117"/>
  <c r="BZ117"/>
  <c r="BY117"/>
  <c r="CH117"/>
  <c r="BX117"/>
  <c r="CB117"/>
  <c r="CD117"/>
  <c r="CC63"/>
  <c r="BY91"/>
  <c r="BW102"/>
  <c r="CF118"/>
  <c r="CG109"/>
  <c r="BY109"/>
  <c r="CC109"/>
  <c r="BW185"/>
  <c r="CA185"/>
  <c r="CE185"/>
  <c r="BW193"/>
  <c r="CA193"/>
  <c r="CE193"/>
  <c r="CC168"/>
  <c r="CG168"/>
  <c r="BY168"/>
  <c r="BW145"/>
  <c r="CA145"/>
  <c r="CE145"/>
  <c r="CC65"/>
  <c r="CG65"/>
  <c r="BY65"/>
  <c r="CC156"/>
  <c r="CG156"/>
  <c r="BY156"/>
  <c r="CC188"/>
  <c r="CG188"/>
  <c r="BY188"/>
  <c r="BW45"/>
  <c r="CA45"/>
  <c r="CE45"/>
  <c r="BW197"/>
  <c r="CA197"/>
  <c r="CE197"/>
  <c r="BW41"/>
  <c r="CA41"/>
  <c r="CE41"/>
  <c r="CC204"/>
  <c r="CG204"/>
  <c r="BY204"/>
  <c r="BW181"/>
  <c r="CA181"/>
  <c r="CE181"/>
  <c r="BW61"/>
  <c r="CA61"/>
  <c r="CE61"/>
  <c r="BW157"/>
  <c r="CA157"/>
  <c r="CE157"/>
  <c r="BW93"/>
  <c r="CA93"/>
  <c r="CE93"/>
  <c r="BW189"/>
  <c r="CA189"/>
  <c r="CE189"/>
  <c r="BW177"/>
  <c r="CA177"/>
  <c r="CE177"/>
  <c r="BW125"/>
  <c r="CA125"/>
  <c r="CE125"/>
  <c r="BW49"/>
  <c r="CA119"/>
  <c r="CA95"/>
  <c r="BW60"/>
  <c r="CG187"/>
  <c r="BW132"/>
  <c r="BY130"/>
  <c r="BW68"/>
  <c r="BX78"/>
  <c r="CE194"/>
  <c r="CA134"/>
  <c r="BW186"/>
  <c r="CC169"/>
  <c r="CG99"/>
  <c r="CA43"/>
  <c r="CA47"/>
  <c r="BX150"/>
  <c r="CC128"/>
  <c r="BX42"/>
  <c r="BW100"/>
  <c r="BW144"/>
  <c r="BZ137"/>
  <c r="BW84"/>
  <c r="CC170"/>
  <c r="CF109"/>
  <c r="BX109"/>
  <c r="CB109"/>
  <c r="CH185"/>
  <c r="BZ185"/>
  <c r="CD185"/>
  <c r="CH193"/>
  <c r="BZ193"/>
  <c r="CD193"/>
  <c r="BW165"/>
  <c r="CA165"/>
  <c r="CE165"/>
  <c r="CB168"/>
  <c r="CF168"/>
  <c r="BX168"/>
  <c r="CH145"/>
  <c r="BZ145"/>
  <c r="CD145"/>
  <c r="CB65"/>
  <c r="CF65"/>
  <c r="BX65"/>
  <c r="CB156"/>
  <c r="CF156"/>
  <c r="BX156"/>
  <c r="CB188"/>
  <c r="CF188"/>
  <c r="BX188"/>
  <c r="CH45"/>
  <c r="BZ45"/>
  <c r="CD45"/>
  <c r="CH197"/>
  <c r="BZ197"/>
  <c r="CD197"/>
  <c r="CH41"/>
  <c r="BZ41"/>
  <c r="CD41"/>
  <c r="CB204"/>
  <c r="CF204"/>
  <c r="BX204"/>
  <c r="CH181"/>
  <c r="BZ181"/>
  <c r="CD181"/>
  <c r="CH61"/>
  <c r="BZ61"/>
  <c r="CD61"/>
  <c r="CH157"/>
  <c r="BZ157"/>
  <c r="CD157"/>
  <c r="CH93"/>
  <c r="BZ93"/>
  <c r="CD93"/>
  <c r="CH189"/>
  <c r="BZ189"/>
  <c r="CD189"/>
  <c r="CH177"/>
  <c r="BZ177"/>
  <c r="CD177"/>
  <c r="CH125"/>
  <c r="BZ125"/>
  <c r="CD125"/>
  <c r="CA73"/>
  <c r="CH56"/>
  <c r="BW48"/>
  <c r="CE161"/>
  <c r="CD161"/>
  <c r="CC161"/>
  <c r="CB161"/>
  <c r="CA161"/>
  <c r="BZ161"/>
  <c r="BY161"/>
  <c r="BX161"/>
  <c r="BW161"/>
  <c r="CH161"/>
  <c r="CG161"/>
  <c r="CF161"/>
  <c r="CH70"/>
  <c r="CF63"/>
  <c r="CH63"/>
  <c r="CC67"/>
  <c r="BW176"/>
  <c r="CH96"/>
  <c r="BY195"/>
  <c r="CC154"/>
  <c r="BZ154"/>
  <c r="BY154"/>
  <c r="CE154"/>
  <c r="BX154"/>
  <c r="CA154"/>
  <c r="CD154"/>
  <c r="BW154"/>
  <c r="CG154"/>
  <c r="CH154"/>
  <c r="CF154"/>
  <c r="CB154"/>
  <c r="CB81"/>
  <c r="BW120"/>
  <c r="CB129"/>
  <c r="BY175"/>
  <c r="BX198"/>
  <c r="CC143"/>
  <c r="CH108"/>
  <c r="CH85"/>
  <c r="BZ82"/>
  <c r="CA110"/>
  <c r="CC118"/>
  <c r="CF166"/>
  <c r="BY199"/>
  <c r="CA51"/>
  <c r="BY98"/>
  <c r="CB142"/>
  <c r="CG178"/>
  <c r="BY203"/>
  <c r="CC123"/>
  <c r="BY111"/>
  <c r="CE106"/>
  <c r="BW196"/>
  <c r="BW109"/>
  <c r="CA109"/>
  <c r="CE109"/>
  <c r="CG185"/>
  <c r="BY185"/>
  <c r="CC185"/>
  <c r="CG193"/>
  <c r="BY193"/>
  <c r="CC193"/>
  <c r="CA168"/>
  <c r="CE168"/>
  <c r="BW168"/>
  <c r="CG145"/>
  <c r="BY145"/>
  <c r="CC145"/>
  <c r="CA65"/>
  <c r="CE65"/>
  <c r="BW65"/>
  <c r="CA156"/>
  <c r="CE156"/>
  <c r="BW156"/>
  <c r="CA188"/>
  <c r="CE188"/>
  <c r="BW188"/>
  <c r="CG45"/>
  <c r="BY45"/>
  <c r="CC45"/>
  <c r="CG197"/>
  <c r="BY197"/>
  <c r="CC197"/>
  <c r="CG41"/>
  <c r="BY41"/>
  <c r="CC41"/>
  <c r="CA204"/>
  <c r="CE204"/>
  <c r="BW204"/>
  <c r="CG181"/>
  <c r="BY181"/>
  <c r="CC181"/>
  <c r="CG61"/>
  <c r="BY61"/>
  <c r="CC61"/>
  <c r="CG157"/>
  <c r="BY157"/>
  <c r="CC157"/>
  <c r="CG93"/>
  <c r="BY93"/>
  <c r="CC93"/>
  <c r="CG189"/>
  <c r="BY189"/>
  <c r="CC189"/>
  <c r="CG177"/>
  <c r="BY177"/>
  <c r="CC177"/>
  <c r="CG125"/>
  <c r="BY125"/>
  <c r="CC125"/>
  <c r="BY179"/>
  <c r="BY135"/>
  <c r="CD54"/>
  <c r="CC54"/>
  <c r="CE54"/>
  <c r="BZ54"/>
  <c r="CB54"/>
  <c r="CA54"/>
  <c r="BW54"/>
  <c r="BY54"/>
  <c r="BX54"/>
  <c r="CG54"/>
  <c r="CF54"/>
  <c r="CH54"/>
  <c r="CA202"/>
  <c r="CB97"/>
  <c r="CH92"/>
  <c r="CA83"/>
  <c r="BW164"/>
  <c r="BY76"/>
  <c r="BX116"/>
  <c r="BZ131"/>
  <c r="BY140"/>
  <c r="CG174"/>
  <c r="CE101"/>
  <c r="CC158"/>
  <c r="CH162"/>
  <c r="CB115"/>
  <c r="CE121"/>
  <c r="BX52"/>
  <c r="CH55"/>
  <c r="CE153"/>
  <c r="CG190"/>
  <c r="CH87"/>
  <c r="BZ171"/>
  <c r="BZ86"/>
  <c r="CH53"/>
  <c r="CD58"/>
  <c r="BZ139"/>
  <c r="BZ155"/>
  <c r="BZ167"/>
  <c r="BY180"/>
  <c r="CF71"/>
  <c r="BZ182"/>
  <c r="BY148"/>
  <c r="CE69"/>
  <c r="CD50"/>
  <c r="BZ103"/>
  <c r="CE94"/>
  <c r="BZ163"/>
  <c r="CH149"/>
  <c r="BZ75"/>
  <c r="CA200"/>
  <c r="CE200"/>
  <c r="CH109"/>
  <c r="BZ109"/>
  <c r="CF185"/>
  <c r="BX185"/>
  <c r="CF193"/>
  <c r="BX193"/>
  <c r="CG165"/>
  <c r="BY165"/>
  <c r="CB136"/>
  <c r="CF136"/>
  <c r="BZ168"/>
  <c r="CD168"/>
  <c r="CF145"/>
  <c r="BX145"/>
  <c r="BZ65"/>
  <c r="CD65"/>
  <c r="BZ156"/>
  <c r="CD156"/>
  <c r="BZ188"/>
  <c r="CD188"/>
  <c r="CF45"/>
  <c r="BX45"/>
  <c r="CF197"/>
  <c r="BX197"/>
  <c r="CF41"/>
  <c r="BX41"/>
  <c r="BZ204"/>
  <c r="CD204"/>
  <c r="CF181"/>
  <c r="BX181"/>
  <c r="CF61"/>
  <c r="BX61"/>
  <c r="CF157"/>
  <c r="BX157"/>
  <c r="CF93"/>
  <c r="BX93"/>
  <c r="CF189"/>
  <c r="BX189"/>
  <c r="CF177"/>
  <c r="BX177"/>
  <c r="CF125"/>
  <c r="BX125"/>
  <c r="CF22"/>
  <c r="CC22"/>
  <c r="BZ22"/>
  <c r="CF25"/>
  <c r="CC25"/>
  <c r="BZ25"/>
  <c r="CF8"/>
  <c r="CC8"/>
  <c r="BZ8"/>
  <c r="CF21"/>
  <c r="CC21"/>
  <c r="BZ21"/>
  <c r="CF31"/>
  <c r="CC31"/>
  <c r="BZ31"/>
  <c r="CF10"/>
  <c r="CC10"/>
  <c r="BZ10"/>
  <c r="CF12"/>
  <c r="CC12"/>
  <c r="BZ12"/>
  <c r="CF9"/>
  <c r="CC9"/>
  <c r="BZ9"/>
  <c r="CF29"/>
  <c r="CC29"/>
  <c r="BZ29"/>
  <c r="CF17"/>
  <c r="CC17"/>
  <c r="BZ17"/>
  <c r="BW22"/>
  <c r="CG22"/>
  <c r="CD22"/>
  <c r="BW25"/>
  <c r="CG25"/>
  <c r="CD25"/>
  <c r="BW8"/>
  <c r="CG8"/>
  <c r="CD8"/>
  <c r="BW21"/>
  <c r="CG21"/>
  <c r="CD21"/>
  <c r="BW31"/>
  <c r="CG31"/>
  <c r="CD31"/>
  <c r="BW10"/>
  <c r="CG10"/>
  <c r="CD10"/>
  <c r="BW12"/>
  <c r="CG12"/>
  <c r="CD12"/>
  <c r="BW9"/>
  <c r="CG9"/>
  <c r="CD9"/>
  <c r="BW29"/>
  <c r="CG29"/>
  <c r="CD29"/>
  <c r="BW17"/>
  <c r="CG17"/>
  <c r="CD17"/>
  <c r="CA22"/>
  <c r="BX22"/>
  <c r="CH22"/>
  <c r="CA25"/>
  <c r="BX25"/>
  <c r="CH25"/>
  <c r="CA8"/>
  <c r="BX8"/>
  <c r="CH8"/>
  <c r="CA21"/>
  <c r="BX21"/>
  <c r="CH21"/>
  <c r="CA31"/>
  <c r="BX31"/>
  <c r="CH31"/>
  <c r="CA10"/>
  <c r="BX10"/>
  <c r="CH10"/>
  <c r="CA12"/>
  <c r="BX12"/>
  <c r="CH12"/>
  <c r="CA9"/>
  <c r="BX9"/>
  <c r="CH9"/>
  <c r="CA29"/>
  <c r="BX29"/>
  <c r="CH29"/>
  <c r="CA17"/>
  <c r="BX17"/>
  <c r="CH17"/>
  <c r="CE22"/>
  <c r="CB22"/>
  <c r="CE25"/>
  <c r="CB25"/>
  <c r="CE8"/>
  <c r="CB8"/>
  <c r="CE21"/>
  <c r="CB21"/>
  <c r="CE31"/>
  <c r="CB31"/>
  <c r="CE10"/>
  <c r="CB10"/>
  <c r="CE12"/>
  <c r="CB12"/>
  <c r="CE9"/>
  <c r="CB9"/>
  <c r="CE29"/>
  <c r="CB29"/>
  <c r="CE17"/>
  <c r="CB17"/>
  <c r="F7" i="23"/>
  <c r="BX218" i="17"/>
  <c r="M8" i="23" s="1"/>
  <c r="BX210" i="17"/>
  <c r="BX213" s="1"/>
  <c r="BX216"/>
  <c r="BX214"/>
  <c r="BX215"/>
  <c r="K8" i="23" s="1"/>
  <c r="BX217" i="17"/>
  <c r="L8" i="23" s="1"/>
  <c r="W5" i="24"/>
  <c r="CD39"/>
  <c r="BY38"/>
  <c r="CD35"/>
  <c r="Q5"/>
  <c r="CD20"/>
  <c r="BY16"/>
  <c r="BY34"/>
  <c r="BY18"/>
  <c r="D12" i="23"/>
  <c r="E12"/>
  <c r="Z5" i="24"/>
  <c r="DN210" i="17"/>
  <c r="DN213" s="1"/>
  <c r="DN217"/>
  <c r="L10" i="23" s="1"/>
  <c r="DN214" i="17"/>
  <c r="DN216"/>
  <c r="DN218"/>
  <c r="M10" i="23" s="1"/>
  <c r="DN215" i="17"/>
  <c r="K10" i="23" s="1"/>
  <c r="BY19" i="24"/>
  <c r="K217" i="17"/>
  <c r="L5" i="23" s="1"/>
  <c r="K216" i="17"/>
  <c r="K215"/>
  <c r="K5" i="23" s="1"/>
  <c r="M5"/>
  <c r="K210" i="17"/>
  <c r="K214"/>
  <c r="BY11" i="24"/>
  <c r="BY40"/>
  <c r="CD13"/>
  <c r="AA5"/>
  <c r="BY14"/>
  <c r="BY15"/>
  <c r="BY33"/>
  <c r="AG218" i="17"/>
  <c r="M6" i="23" s="1"/>
  <c r="CD37" i="24"/>
  <c r="BY27"/>
  <c r="N13" i="23"/>
  <c r="O13" s="1"/>
  <c r="E13"/>
  <c r="CD28" i="24"/>
  <c r="BY36"/>
  <c r="BY24"/>
  <c r="CD32"/>
  <c r="C7" i="23"/>
  <c r="CS214" i="17"/>
  <c r="CS217"/>
  <c r="L9" i="23" s="1"/>
  <c r="CS215" i="17"/>
  <c r="K9" i="23" s="1"/>
  <c r="CS216" i="17"/>
  <c r="CS218"/>
  <c r="M9" i="23" s="1"/>
  <c r="CS210" i="17"/>
  <c r="CS213" s="1"/>
  <c r="L5" i="24"/>
  <c r="AG217" i="17"/>
  <c r="L6" i="23" s="1"/>
  <c r="AG210" i="17"/>
  <c r="AG213" s="1"/>
  <c r="AG215"/>
  <c r="K6" i="23" s="1"/>
  <c r="BY23" i="24"/>
  <c r="E14" i="23"/>
  <c r="N14"/>
  <c r="O14" s="1"/>
  <c r="CD30" i="24"/>
  <c r="CD26"/>
  <c r="AG216" i="17"/>
  <c r="O6" i="24" l="1"/>
  <c r="O62" i="26"/>
  <c r="AG29" i="27"/>
  <c r="O9" i="24"/>
  <c r="O161" i="26"/>
  <c r="O11" i="24"/>
  <c r="O227" i="26"/>
  <c r="O5" i="24"/>
  <c r="O29" i="27"/>
  <c r="O13" i="24"/>
  <c r="O293" i="26"/>
  <c r="O7" i="24"/>
  <c r="O95" i="26"/>
  <c r="O12" i="24"/>
  <c r="O260" i="26"/>
  <c r="O10" i="24"/>
  <c r="O194" i="26"/>
  <c r="O14" i="24"/>
  <c r="O326" i="26"/>
  <c r="O8" i="24"/>
  <c r="O128" i="26"/>
  <c r="FW208" i="17"/>
  <c r="R19" i="27"/>
  <c r="R19" i="26"/>
  <c r="E29"/>
  <c r="N5" i="24"/>
  <c r="F209" s="1"/>
  <c r="E28" i="27"/>
  <c r="E28" i="26"/>
  <c r="O29"/>
  <c r="FW210" i="17"/>
  <c r="BC213"/>
  <c r="FW216"/>
  <c r="FW211"/>
  <c r="N12" i="23"/>
  <c r="O12" s="1"/>
  <c r="W212" i="17"/>
  <c r="D5" i="23" s="1"/>
  <c r="N5" s="1"/>
  <c r="BX118" i="24"/>
  <c r="BY63"/>
  <c r="CH118"/>
  <c r="CA63"/>
  <c r="CD118"/>
  <c r="CD63"/>
  <c r="CF102"/>
  <c r="BZ91"/>
  <c r="CE118"/>
  <c r="BY118"/>
  <c r="CE63"/>
  <c r="BZ118"/>
  <c r="BW118"/>
  <c r="CG118"/>
  <c r="BX63"/>
  <c r="BZ63"/>
  <c r="CG63"/>
  <c r="CB118"/>
  <c r="CA118"/>
  <c r="BW63"/>
  <c r="CB63"/>
  <c r="BX102"/>
  <c r="BX91"/>
  <c r="BZ102"/>
  <c r="CG91"/>
  <c r="CB102"/>
  <c r="CA102"/>
  <c r="BY102"/>
  <c r="CE102"/>
  <c r="CC91"/>
  <c r="BW91"/>
  <c r="CB91"/>
  <c r="CC102"/>
  <c r="CD102"/>
  <c r="CE91"/>
  <c r="CF91"/>
  <c r="CA91"/>
  <c r="CG102"/>
  <c r="CH102"/>
  <c r="CD91"/>
  <c r="CH91"/>
  <c r="CC147"/>
  <c r="CB147"/>
  <c r="BW147"/>
  <c r="CA147"/>
  <c r="CE147"/>
  <c r="CF147"/>
  <c r="BY147"/>
  <c r="CD147"/>
  <c r="CH147"/>
  <c r="BX147"/>
  <c r="BZ147"/>
  <c r="CD115"/>
  <c r="BZ162"/>
  <c r="BY115"/>
  <c r="CC75"/>
  <c r="CB75"/>
  <c r="CE163"/>
  <c r="CA163"/>
  <c r="CB94"/>
  <c r="CF94"/>
  <c r="BW103"/>
  <c r="CA50"/>
  <c r="BX69"/>
  <c r="CE148"/>
  <c r="BX71"/>
  <c r="CG71"/>
  <c r="CF180"/>
  <c r="BW167"/>
  <c r="BW155"/>
  <c r="CF139"/>
  <c r="CA58"/>
  <c r="CF86"/>
  <c r="BW171"/>
  <c r="CB153"/>
  <c r="BW121"/>
  <c r="CF101"/>
  <c r="CE174"/>
  <c r="CC131"/>
  <c r="BX76"/>
  <c r="CF115"/>
  <c r="BW162"/>
  <c r="CE75"/>
  <c r="CA75"/>
  <c r="BW163"/>
  <c r="CC94"/>
  <c r="CF103"/>
  <c r="BW50"/>
  <c r="CG69"/>
  <c r="CF69"/>
  <c r="CB148"/>
  <c r="BX148"/>
  <c r="CD71"/>
  <c r="CE180"/>
  <c r="CF167"/>
  <c r="CF155"/>
  <c r="CC139"/>
  <c r="CB139"/>
  <c r="BW58"/>
  <c r="BW86"/>
  <c r="CD86"/>
  <c r="CC171"/>
  <c r="CF190"/>
  <c r="CF153"/>
  <c r="BZ121"/>
  <c r="BX174"/>
  <c r="BX140"/>
  <c r="CF76"/>
  <c r="CH115"/>
  <c r="CE162"/>
  <c r="BX162"/>
  <c r="BW75"/>
  <c r="CF163"/>
  <c r="CG94"/>
  <c r="CC103"/>
  <c r="CB103"/>
  <c r="CG50"/>
  <c r="CC50"/>
  <c r="BW69"/>
  <c r="BZ69"/>
  <c r="CA148"/>
  <c r="BW148"/>
  <c r="BZ71"/>
  <c r="CB180"/>
  <c r="BX180"/>
  <c r="CC167"/>
  <c r="CB167"/>
  <c r="CC155"/>
  <c r="CB155"/>
  <c r="CE139"/>
  <c r="CA139"/>
  <c r="CG58"/>
  <c r="CC58"/>
  <c r="CA86"/>
  <c r="CE86"/>
  <c r="CC190"/>
  <c r="BY101"/>
  <c r="CC174"/>
  <c r="CF140"/>
  <c r="CB131"/>
  <c r="CB76"/>
  <c r="CE115"/>
  <c r="CA115"/>
  <c r="CA162"/>
  <c r="CB162"/>
  <c r="CF75"/>
  <c r="CC163"/>
  <c r="CB163"/>
  <c r="BX94"/>
  <c r="BZ94"/>
  <c r="CE103"/>
  <c r="CA103"/>
  <c r="CF50"/>
  <c r="CE50"/>
  <c r="CH69"/>
  <c r="CF148"/>
  <c r="BY71"/>
  <c r="CH71"/>
  <c r="CA180"/>
  <c r="BW180"/>
  <c r="CE167"/>
  <c r="CA167"/>
  <c r="CE155"/>
  <c r="CA155"/>
  <c r="BW139"/>
  <c r="CF58"/>
  <c r="CE58"/>
  <c r="CB86"/>
  <c r="CB171"/>
  <c r="CB190"/>
  <c r="BY153"/>
  <c r="CH121"/>
  <c r="CB101"/>
  <c r="CB140"/>
  <c r="BW131"/>
  <c r="BZ191"/>
  <c r="CB191"/>
  <c r="CA191"/>
  <c r="BY191"/>
  <c r="BX191"/>
  <c r="BW191"/>
  <c r="CF191"/>
  <c r="CH191"/>
  <c r="CG191"/>
  <c r="CC191"/>
  <c r="CE191"/>
  <c r="CD191"/>
  <c r="CE44"/>
  <c r="CD44"/>
  <c r="CC44"/>
  <c r="CB44"/>
  <c r="CA44"/>
  <c r="BZ44"/>
  <c r="BY44"/>
  <c r="BX44"/>
  <c r="BW44"/>
  <c r="CH44"/>
  <c r="CG44"/>
  <c r="CF44"/>
  <c r="BZ59"/>
  <c r="CB59"/>
  <c r="CA59"/>
  <c r="BY59"/>
  <c r="BX59"/>
  <c r="BW59"/>
  <c r="CF59"/>
  <c r="CH59"/>
  <c r="CG59"/>
  <c r="CC59"/>
  <c r="CE59"/>
  <c r="CD59"/>
  <c r="CE171"/>
  <c r="CF171"/>
  <c r="CA171"/>
  <c r="BX190"/>
  <c r="BZ190"/>
  <c r="BY190"/>
  <c r="BZ153"/>
  <c r="CG153"/>
  <c r="CC153"/>
  <c r="CC121"/>
  <c r="CA121"/>
  <c r="BX121"/>
  <c r="BZ101"/>
  <c r="CG101"/>
  <c r="CC101"/>
  <c r="BY174"/>
  <c r="BW174"/>
  <c r="CA174"/>
  <c r="CA140"/>
  <c r="CE140"/>
  <c r="BW140"/>
  <c r="CE131"/>
  <c r="CF131"/>
  <c r="CA131"/>
  <c r="CA76"/>
  <c r="CE76"/>
  <c r="BW76"/>
  <c r="CC149"/>
  <c r="CA149"/>
  <c r="BX149"/>
  <c r="CF182"/>
  <c r="BX182"/>
  <c r="CE182"/>
  <c r="CC53"/>
  <c r="CA53"/>
  <c r="BX53"/>
  <c r="BX87"/>
  <c r="BZ87"/>
  <c r="CG87"/>
  <c r="BX55"/>
  <c r="BZ55"/>
  <c r="CG55"/>
  <c r="CA52"/>
  <c r="CE52"/>
  <c r="BW52"/>
  <c r="CF158"/>
  <c r="BZ158"/>
  <c r="BY158"/>
  <c r="CA116"/>
  <c r="CE116"/>
  <c r="BW116"/>
  <c r="BZ84"/>
  <c r="CD84"/>
  <c r="CH84"/>
  <c r="CA137"/>
  <c r="CB137"/>
  <c r="BY137"/>
  <c r="BZ144"/>
  <c r="CD144"/>
  <c r="CH144"/>
  <c r="CD51"/>
  <c r="CH51"/>
  <c r="BY51"/>
  <c r="BZ100"/>
  <c r="CD100"/>
  <c r="CH100"/>
  <c r="CA42"/>
  <c r="CC42"/>
  <c r="CG42"/>
  <c r="CF128"/>
  <c r="BX128"/>
  <c r="CB128"/>
  <c r="CA150"/>
  <c r="BW150"/>
  <c r="BZ150"/>
  <c r="CD47"/>
  <c r="CH47"/>
  <c r="BY47"/>
  <c r="CD43"/>
  <c r="CH43"/>
  <c r="BY43"/>
  <c r="BW99"/>
  <c r="CB99"/>
  <c r="CC99"/>
  <c r="CD169"/>
  <c r="BW169"/>
  <c r="CH169"/>
  <c r="CB186"/>
  <c r="CA186"/>
  <c r="BZ186"/>
  <c r="BW134"/>
  <c r="CH134"/>
  <c r="CF134"/>
  <c r="CC194"/>
  <c r="BZ194"/>
  <c r="CA194"/>
  <c r="CA78"/>
  <c r="CC78"/>
  <c r="CG78"/>
  <c r="BZ68"/>
  <c r="CD68"/>
  <c r="CH68"/>
  <c r="BZ130"/>
  <c r="CC130"/>
  <c r="CB130"/>
  <c r="BZ132"/>
  <c r="CD132"/>
  <c r="CH132"/>
  <c r="BW187"/>
  <c r="CB187"/>
  <c r="CC187"/>
  <c r="BZ60"/>
  <c r="CD60"/>
  <c r="CH60"/>
  <c r="CD95"/>
  <c r="CH95"/>
  <c r="BY95"/>
  <c r="CD119"/>
  <c r="CH119"/>
  <c r="BY119"/>
  <c r="BZ49"/>
  <c r="CD49"/>
  <c r="CH49"/>
  <c r="BZ196"/>
  <c r="CD196"/>
  <c r="CH196"/>
  <c r="CD178"/>
  <c r="CE178"/>
  <c r="BY178"/>
  <c r="CC110"/>
  <c r="CB110"/>
  <c r="BX110"/>
  <c r="CH198"/>
  <c r="BW198"/>
  <c r="CC198"/>
  <c r="BZ120"/>
  <c r="CD120"/>
  <c r="CH120"/>
  <c r="BZ176"/>
  <c r="CD176"/>
  <c r="CH176"/>
  <c r="BZ164"/>
  <c r="CD164"/>
  <c r="CH164"/>
  <c r="BZ83"/>
  <c r="CD83"/>
  <c r="CH83"/>
  <c r="BZ48"/>
  <c r="CD48"/>
  <c r="CH48"/>
  <c r="CA123"/>
  <c r="CE123"/>
  <c r="CF123"/>
  <c r="CG98"/>
  <c r="CD98"/>
  <c r="CB98"/>
  <c r="CC108"/>
  <c r="CG108"/>
  <c r="BY108"/>
  <c r="CG175"/>
  <c r="BX175"/>
  <c r="BZ175"/>
  <c r="CG195"/>
  <c r="BX195"/>
  <c r="BZ195"/>
  <c r="CC70"/>
  <c r="CG70"/>
  <c r="BY70"/>
  <c r="CC92"/>
  <c r="CG92"/>
  <c r="BY92"/>
  <c r="BW97"/>
  <c r="CA97"/>
  <c r="CE97"/>
  <c r="CG179"/>
  <c r="BX179"/>
  <c r="BZ179"/>
  <c r="BY106"/>
  <c r="CD106"/>
  <c r="CA106"/>
  <c r="CG199"/>
  <c r="BX199"/>
  <c r="BZ199"/>
  <c r="CB166"/>
  <c r="CH166"/>
  <c r="BY166"/>
  <c r="BX82"/>
  <c r="CB82"/>
  <c r="CD82"/>
  <c r="BW81"/>
  <c r="CA81"/>
  <c r="CE81"/>
  <c r="CA67"/>
  <c r="CE67"/>
  <c r="CF67"/>
  <c r="CH73"/>
  <c r="CC73"/>
  <c r="CE73"/>
  <c r="CH170"/>
  <c r="CD170"/>
  <c r="BZ170"/>
  <c r="CG111"/>
  <c r="BX111"/>
  <c r="BZ111"/>
  <c r="CG203"/>
  <c r="BX203"/>
  <c r="BZ203"/>
  <c r="CG142"/>
  <c r="CA142"/>
  <c r="BX142"/>
  <c r="CA85"/>
  <c r="BX85"/>
  <c r="CE85"/>
  <c r="CA143"/>
  <c r="CE143"/>
  <c r="CF143"/>
  <c r="CF129"/>
  <c r="CG129"/>
  <c r="CE129"/>
  <c r="CC96"/>
  <c r="CG96"/>
  <c r="BY96"/>
  <c r="CC56"/>
  <c r="CG56"/>
  <c r="BY56"/>
  <c r="BY202"/>
  <c r="CD202"/>
  <c r="CE202"/>
  <c r="CG135"/>
  <c r="BX135"/>
  <c r="BZ135"/>
  <c r="CB114"/>
  <c r="CA114"/>
  <c r="CE114"/>
  <c r="BY114"/>
  <c r="BZ114"/>
  <c r="CH114"/>
  <c r="CF114"/>
  <c r="CD114"/>
  <c r="CG114"/>
  <c r="BW114"/>
  <c r="CC114"/>
  <c r="BX114"/>
  <c r="BZ107"/>
  <c r="CB107"/>
  <c r="CA107"/>
  <c r="BY107"/>
  <c r="BX107"/>
  <c r="BW107"/>
  <c r="CF107"/>
  <c r="CH107"/>
  <c r="CG107"/>
  <c r="CC107"/>
  <c r="CE107"/>
  <c r="CD107"/>
  <c r="CE80"/>
  <c r="CD80"/>
  <c r="CC80"/>
  <c r="CB80"/>
  <c r="CA80"/>
  <c r="BZ80"/>
  <c r="BY80"/>
  <c r="BX80"/>
  <c r="BW80"/>
  <c r="CH80"/>
  <c r="CG80"/>
  <c r="CF80"/>
  <c r="BY113"/>
  <c r="BX113"/>
  <c r="BW113"/>
  <c r="CH113"/>
  <c r="CG113"/>
  <c r="CF113"/>
  <c r="CE113"/>
  <c r="CD113"/>
  <c r="CC113"/>
  <c r="CB113"/>
  <c r="CA113"/>
  <c r="BZ113"/>
  <c r="BZ79"/>
  <c r="CB79"/>
  <c r="CA79"/>
  <c r="BY79"/>
  <c r="BX79"/>
  <c r="BW79"/>
  <c r="CF79"/>
  <c r="CH79"/>
  <c r="CG79"/>
  <c r="CC79"/>
  <c r="CE79"/>
  <c r="CD79"/>
  <c r="BZ159"/>
  <c r="CB159"/>
  <c r="CA159"/>
  <c r="BY159"/>
  <c r="BX159"/>
  <c r="BW159"/>
  <c r="CF159"/>
  <c r="CH159"/>
  <c r="CG159"/>
  <c r="CC159"/>
  <c r="CE159"/>
  <c r="CD159"/>
  <c r="CE122"/>
  <c r="CB122"/>
  <c r="BY122"/>
  <c r="CC122"/>
  <c r="BZ122"/>
  <c r="CF122"/>
  <c r="CA122"/>
  <c r="CG122"/>
  <c r="BW122"/>
  <c r="BX122"/>
  <c r="CD122"/>
  <c r="CH122"/>
  <c r="CG115"/>
  <c r="BX115"/>
  <c r="BZ115"/>
  <c r="CG162"/>
  <c r="CC162"/>
  <c r="CF162"/>
  <c r="CD75"/>
  <c r="CH75"/>
  <c r="BY75"/>
  <c r="CD163"/>
  <c r="CH163"/>
  <c r="BY163"/>
  <c r="BY94"/>
  <c r="CH94"/>
  <c r="CD94"/>
  <c r="CD103"/>
  <c r="CH103"/>
  <c r="BY103"/>
  <c r="CH50"/>
  <c r="BY50"/>
  <c r="BZ50"/>
  <c r="CA69"/>
  <c r="CB69"/>
  <c r="BY69"/>
  <c r="BZ148"/>
  <c r="CD148"/>
  <c r="CH148"/>
  <c r="BW71"/>
  <c r="CB71"/>
  <c r="CC71"/>
  <c r="BZ180"/>
  <c r="CD180"/>
  <c r="CH180"/>
  <c r="CD167"/>
  <c r="CH167"/>
  <c r="BY167"/>
  <c r="CD155"/>
  <c r="CH155"/>
  <c r="BY155"/>
  <c r="CD139"/>
  <c r="CH139"/>
  <c r="BY139"/>
  <c r="CH58"/>
  <c r="BY58"/>
  <c r="BZ58"/>
  <c r="BX86"/>
  <c r="CC86"/>
  <c r="BY86"/>
  <c r="CD171"/>
  <c r="CH171"/>
  <c r="BY171"/>
  <c r="BW190"/>
  <c r="CE190"/>
  <c r="CH190"/>
  <c r="CD153"/>
  <c r="BW153"/>
  <c r="CH153"/>
  <c r="BY121"/>
  <c r="CD121"/>
  <c r="CB121"/>
  <c r="CD101"/>
  <c r="BW101"/>
  <c r="CH101"/>
  <c r="BZ174"/>
  <c r="CF174"/>
  <c r="CD174"/>
  <c r="BZ140"/>
  <c r="CD140"/>
  <c r="CH140"/>
  <c r="CD131"/>
  <c r="CH131"/>
  <c r="BY131"/>
  <c r="BZ76"/>
  <c r="CD76"/>
  <c r="CH76"/>
  <c r="BY149"/>
  <c r="CD149"/>
  <c r="CB149"/>
  <c r="CH182"/>
  <c r="BW182"/>
  <c r="CC182"/>
  <c r="BY53"/>
  <c r="CD53"/>
  <c r="CB53"/>
  <c r="BW87"/>
  <c r="CB87"/>
  <c r="CC87"/>
  <c r="BW55"/>
  <c r="CB55"/>
  <c r="CC55"/>
  <c r="BZ52"/>
  <c r="CD52"/>
  <c r="CH52"/>
  <c r="CB158"/>
  <c r="BX158"/>
  <c r="CE158"/>
  <c r="BZ116"/>
  <c r="CD116"/>
  <c r="CH116"/>
  <c r="CC84"/>
  <c r="CG84"/>
  <c r="BY84"/>
  <c r="CC137"/>
  <c r="CD137"/>
  <c r="CE137"/>
  <c r="CC144"/>
  <c r="CG144"/>
  <c r="BY144"/>
  <c r="CG51"/>
  <c r="BX51"/>
  <c r="BZ51"/>
  <c r="CC100"/>
  <c r="CG100"/>
  <c r="BY100"/>
  <c r="CE42"/>
  <c r="CF42"/>
  <c r="BW42"/>
  <c r="BW128"/>
  <c r="CA128"/>
  <c r="CE128"/>
  <c r="CG150"/>
  <c r="CC150"/>
  <c r="CF150"/>
  <c r="CG47"/>
  <c r="BX47"/>
  <c r="BZ47"/>
  <c r="CG43"/>
  <c r="BX43"/>
  <c r="BZ43"/>
  <c r="CA99"/>
  <c r="CE99"/>
  <c r="CF99"/>
  <c r="CA169"/>
  <c r="BX169"/>
  <c r="CE169"/>
  <c r="BX186"/>
  <c r="BY186"/>
  <c r="CE186"/>
  <c r="CB134"/>
  <c r="CE134"/>
  <c r="BY134"/>
  <c r="CF194"/>
  <c r="CG194"/>
  <c r="BW194"/>
  <c r="CE78"/>
  <c r="CF78"/>
  <c r="BW78"/>
  <c r="CC68"/>
  <c r="CG68"/>
  <c r="BY68"/>
  <c r="CH130"/>
  <c r="CD130"/>
  <c r="BW130"/>
  <c r="CC132"/>
  <c r="CG132"/>
  <c r="BY132"/>
  <c r="CA187"/>
  <c r="CE187"/>
  <c r="CF187"/>
  <c r="CC60"/>
  <c r="CG60"/>
  <c r="BY60"/>
  <c r="CG95"/>
  <c r="BX95"/>
  <c r="BZ95"/>
  <c r="CG119"/>
  <c r="BX119"/>
  <c r="BZ119"/>
  <c r="CC49"/>
  <c r="CG49"/>
  <c r="BY49"/>
  <c r="CC196"/>
  <c r="CG196"/>
  <c r="BY196"/>
  <c r="CC178"/>
  <c r="CA178"/>
  <c r="CF178"/>
  <c r="CF110"/>
  <c r="CH110"/>
  <c r="CG110"/>
  <c r="CD198"/>
  <c r="BZ198"/>
  <c r="BY198"/>
  <c r="CC120"/>
  <c r="CG120"/>
  <c r="BY120"/>
  <c r="CC176"/>
  <c r="CG176"/>
  <c r="BY176"/>
  <c r="CC164"/>
  <c r="CG164"/>
  <c r="BY164"/>
  <c r="CC83"/>
  <c r="CG83"/>
  <c r="BW83"/>
  <c r="CC48"/>
  <c r="CG48"/>
  <c r="BY48"/>
  <c r="BY123"/>
  <c r="CD123"/>
  <c r="CH123"/>
  <c r="BW98"/>
  <c r="CH98"/>
  <c r="BZ98"/>
  <c r="CB108"/>
  <c r="CF108"/>
  <c r="BX108"/>
  <c r="CC175"/>
  <c r="BW175"/>
  <c r="CB175"/>
  <c r="CC195"/>
  <c r="BW195"/>
  <c r="CB195"/>
  <c r="CB70"/>
  <c r="CF70"/>
  <c r="BX70"/>
  <c r="CB92"/>
  <c r="CF92"/>
  <c r="BX92"/>
  <c r="CH97"/>
  <c r="BZ97"/>
  <c r="CD97"/>
  <c r="CC179"/>
  <c r="BW179"/>
  <c r="CB179"/>
  <c r="CC106"/>
  <c r="CH106"/>
  <c r="BX106"/>
  <c r="CC199"/>
  <c r="BW199"/>
  <c r="CB199"/>
  <c r="BX166"/>
  <c r="CE166"/>
  <c r="CD166"/>
  <c r="CG82"/>
  <c r="CA82"/>
  <c r="CC82"/>
  <c r="CH81"/>
  <c r="BZ81"/>
  <c r="CD81"/>
  <c r="BY67"/>
  <c r="CD67"/>
  <c r="CH67"/>
  <c r="BX73"/>
  <c r="CF73"/>
  <c r="CG73"/>
  <c r="CF170"/>
  <c r="BW170"/>
  <c r="CE170"/>
  <c r="CC111"/>
  <c r="BW111"/>
  <c r="CB111"/>
  <c r="CC203"/>
  <c r="BW203"/>
  <c r="CB203"/>
  <c r="CD142"/>
  <c r="CC142"/>
  <c r="BW142"/>
  <c r="CF85"/>
  <c r="CB85"/>
  <c r="BY85"/>
  <c r="BY143"/>
  <c r="CD143"/>
  <c r="CH143"/>
  <c r="BZ129"/>
  <c r="BW129"/>
  <c r="CH129"/>
  <c r="CB96"/>
  <c r="CF96"/>
  <c r="BX96"/>
  <c r="CB56"/>
  <c r="CF56"/>
  <c r="BX56"/>
  <c r="BZ202"/>
  <c r="BX202"/>
  <c r="CH202"/>
  <c r="CC135"/>
  <c r="BW135"/>
  <c r="CB135"/>
  <c r="BZ127"/>
  <c r="CB127"/>
  <c r="CA127"/>
  <c r="BY127"/>
  <c r="BX127"/>
  <c r="BW127"/>
  <c r="CF127"/>
  <c r="CH127"/>
  <c r="CG127"/>
  <c r="CC127"/>
  <c r="CE127"/>
  <c r="CD127"/>
  <c r="CE133"/>
  <c r="BY133"/>
  <c r="CC133"/>
  <c r="CH133"/>
  <c r="BX133"/>
  <c r="CB133"/>
  <c r="CG133"/>
  <c r="BW133"/>
  <c r="CA133"/>
  <c r="CF133"/>
  <c r="BZ133"/>
  <c r="CD133"/>
  <c r="BY112"/>
  <c r="BX112"/>
  <c r="BW112"/>
  <c r="CH112"/>
  <c r="CG112"/>
  <c r="CF112"/>
  <c r="CE112"/>
  <c r="CD112"/>
  <c r="CC112"/>
  <c r="CB112"/>
  <c r="CA112"/>
  <c r="BZ112"/>
  <c r="CE105"/>
  <c r="CF105"/>
  <c r="BZ105"/>
  <c r="BY105"/>
  <c r="CD105"/>
  <c r="CH105"/>
  <c r="BX105"/>
  <c r="CB105"/>
  <c r="CC105"/>
  <c r="CG105"/>
  <c r="BW105"/>
  <c r="CA105"/>
  <c r="CG126"/>
  <c r="CD126"/>
  <c r="CB126"/>
  <c r="BX126"/>
  <c r="CF126"/>
  <c r="BY126"/>
  <c r="CH126"/>
  <c r="BW126"/>
  <c r="CC126"/>
  <c r="BZ126"/>
  <c r="CA126"/>
  <c r="CE126"/>
  <c r="CD46"/>
  <c r="CC46"/>
  <c r="CE46"/>
  <c r="BZ46"/>
  <c r="CB46"/>
  <c r="CA46"/>
  <c r="BW46"/>
  <c r="BY46"/>
  <c r="BX46"/>
  <c r="CG46"/>
  <c r="CF46"/>
  <c r="CH46"/>
  <c r="BY88"/>
  <c r="BX88"/>
  <c r="BW88"/>
  <c r="CH88"/>
  <c r="CG88"/>
  <c r="CF88"/>
  <c r="CE88"/>
  <c r="CD88"/>
  <c r="CC88"/>
  <c r="CB88"/>
  <c r="CA88"/>
  <c r="BZ88"/>
  <c r="CE192"/>
  <c r="CD192"/>
  <c r="CC192"/>
  <c r="CB192"/>
  <c r="CA192"/>
  <c r="BZ192"/>
  <c r="BY192"/>
  <c r="BX192"/>
  <c r="BW192"/>
  <c r="CH192"/>
  <c r="CG192"/>
  <c r="CF192"/>
  <c r="BY64"/>
  <c r="BX64"/>
  <c r="BW64"/>
  <c r="CH64"/>
  <c r="CG64"/>
  <c r="CF64"/>
  <c r="CE64"/>
  <c r="CD64"/>
  <c r="CC64"/>
  <c r="CB64"/>
  <c r="CA64"/>
  <c r="BZ64"/>
  <c r="CE89"/>
  <c r="CF89"/>
  <c r="BZ89"/>
  <c r="BY89"/>
  <c r="CD89"/>
  <c r="CH89"/>
  <c r="BX89"/>
  <c r="CB89"/>
  <c r="CC89"/>
  <c r="CG89"/>
  <c r="BW89"/>
  <c r="CA89"/>
  <c r="BZ183"/>
  <c r="CB183"/>
  <c r="CA183"/>
  <c r="BY183"/>
  <c r="BX183"/>
  <c r="BW183"/>
  <c r="CF183"/>
  <c r="CH183"/>
  <c r="CG183"/>
  <c r="CC183"/>
  <c r="CE183"/>
  <c r="CD183"/>
  <c r="CE72"/>
  <c r="CD72"/>
  <c r="CC72"/>
  <c r="CB72"/>
  <c r="CA72"/>
  <c r="BZ72"/>
  <c r="BY72"/>
  <c r="BX72"/>
  <c r="BW72"/>
  <c r="CH72"/>
  <c r="CG72"/>
  <c r="CF72"/>
  <c r="CE104"/>
  <c r="CD104"/>
  <c r="CC104"/>
  <c r="CB104"/>
  <c r="CA104"/>
  <c r="BZ104"/>
  <c r="BY104"/>
  <c r="BX104"/>
  <c r="BW104"/>
  <c r="CH104"/>
  <c r="CG104"/>
  <c r="CF104"/>
  <c r="CD62"/>
  <c r="CC62"/>
  <c r="CE62"/>
  <c r="BZ62"/>
  <c r="CB62"/>
  <c r="CA62"/>
  <c r="BW62"/>
  <c r="BY62"/>
  <c r="BX62"/>
  <c r="CG62"/>
  <c r="CF62"/>
  <c r="CH62"/>
  <c r="BW146"/>
  <c r="CH146"/>
  <c r="BX146"/>
  <c r="CB146"/>
  <c r="CC146"/>
  <c r="CF146"/>
  <c r="BY146"/>
  <c r="BZ146"/>
  <c r="CG146"/>
  <c r="CD146"/>
  <c r="CE146"/>
  <c r="CA146"/>
  <c r="CC90"/>
  <c r="CB90"/>
  <c r="BY90"/>
  <c r="CA90"/>
  <c r="CG90"/>
  <c r="CF90"/>
  <c r="BZ90"/>
  <c r="BX90"/>
  <c r="BW90"/>
  <c r="CE90"/>
  <c r="CD90"/>
  <c r="CH90"/>
  <c r="BW66"/>
  <c r="BY66"/>
  <c r="BX66"/>
  <c r="CG66"/>
  <c r="CF66"/>
  <c r="CH66"/>
  <c r="CD66"/>
  <c r="CC66"/>
  <c r="CE66"/>
  <c r="BZ66"/>
  <c r="CB66"/>
  <c r="CA66"/>
  <c r="CE57"/>
  <c r="BY57"/>
  <c r="CC57"/>
  <c r="CH57"/>
  <c r="BX57"/>
  <c r="CB57"/>
  <c r="CG57"/>
  <c r="BW57"/>
  <c r="CA57"/>
  <c r="CF57"/>
  <c r="BZ57"/>
  <c r="CD57"/>
  <c r="BY160"/>
  <c r="BX160"/>
  <c r="BW160"/>
  <c r="CH160"/>
  <c r="CG160"/>
  <c r="CF160"/>
  <c r="CE160"/>
  <c r="CD160"/>
  <c r="CC160"/>
  <c r="CB160"/>
  <c r="CA160"/>
  <c r="BZ160"/>
  <c r="BY124"/>
  <c r="BX124"/>
  <c r="BW124"/>
  <c r="CH124"/>
  <c r="CG124"/>
  <c r="CF124"/>
  <c r="CE124"/>
  <c r="CD124"/>
  <c r="CC124"/>
  <c r="CB124"/>
  <c r="CA124"/>
  <c r="BZ124"/>
  <c r="BZ151"/>
  <c r="CB151"/>
  <c r="CA151"/>
  <c r="BY151"/>
  <c r="BX151"/>
  <c r="BW151"/>
  <c r="CF151"/>
  <c r="CH151"/>
  <c r="CG151"/>
  <c r="CC151"/>
  <c r="CE151"/>
  <c r="CD151"/>
  <c r="BY74"/>
  <c r="BX74"/>
  <c r="BW74"/>
  <c r="CH74"/>
  <c r="CG74"/>
  <c r="CF74"/>
  <c r="CE74"/>
  <c r="CD74"/>
  <c r="CC74"/>
  <c r="CB74"/>
  <c r="CA74"/>
  <c r="BZ74"/>
  <c r="CC115"/>
  <c r="BW115"/>
  <c r="CD162"/>
  <c r="BY162"/>
  <c r="CG75"/>
  <c r="BX75"/>
  <c r="CG163"/>
  <c r="BX163"/>
  <c r="CA94"/>
  <c r="BW94"/>
  <c r="CG103"/>
  <c r="BX103"/>
  <c r="BX50"/>
  <c r="CB50"/>
  <c r="CC69"/>
  <c r="CD69"/>
  <c r="CC148"/>
  <c r="CG148"/>
  <c r="CA71"/>
  <c r="CE71"/>
  <c r="CC180"/>
  <c r="CG180"/>
  <c r="CG167"/>
  <c r="BX167"/>
  <c r="CG155"/>
  <c r="BX155"/>
  <c r="CG139"/>
  <c r="BX139"/>
  <c r="BX58"/>
  <c r="CB58"/>
  <c r="CG86"/>
  <c r="CH86"/>
  <c r="CG171"/>
  <c r="BX171"/>
  <c r="CD190"/>
  <c r="CA190"/>
  <c r="CA153"/>
  <c r="BX153"/>
  <c r="CF121"/>
  <c r="CG121"/>
  <c r="CA101"/>
  <c r="BX101"/>
  <c r="CH174"/>
  <c r="CB174"/>
  <c r="CC140"/>
  <c r="CG140"/>
  <c r="CG131"/>
  <c r="BX131"/>
  <c r="CC76"/>
  <c r="CG76"/>
  <c r="CF149"/>
  <c r="CG149"/>
  <c r="CE149"/>
  <c r="CD182"/>
  <c r="CG182"/>
  <c r="BY182"/>
  <c r="CF53"/>
  <c r="CG53"/>
  <c r="CE53"/>
  <c r="CA87"/>
  <c r="CE87"/>
  <c r="CF87"/>
  <c r="CA55"/>
  <c r="CE55"/>
  <c r="CF55"/>
  <c r="CC52"/>
  <c r="CG52"/>
  <c r="BY52"/>
  <c r="CA158"/>
  <c r="CH158"/>
  <c r="CG158"/>
  <c r="CC116"/>
  <c r="CG116"/>
  <c r="BY116"/>
  <c r="CB84"/>
  <c r="CF84"/>
  <c r="BX84"/>
  <c r="CG137"/>
  <c r="CH137"/>
  <c r="CF137"/>
  <c r="CB144"/>
  <c r="CF144"/>
  <c r="BX144"/>
  <c r="CC51"/>
  <c r="BW51"/>
  <c r="CB51"/>
  <c r="CB100"/>
  <c r="CF100"/>
  <c r="BX100"/>
  <c r="BZ42"/>
  <c r="CH42"/>
  <c r="BY42"/>
  <c r="CH128"/>
  <c r="BZ128"/>
  <c r="CD128"/>
  <c r="CH150"/>
  <c r="BY150"/>
  <c r="CB150"/>
  <c r="CC47"/>
  <c r="BW47"/>
  <c r="CB47"/>
  <c r="CC43"/>
  <c r="BW43"/>
  <c r="CB43"/>
  <c r="BY99"/>
  <c r="CD99"/>
  <c r="CH99"/>
  <c r="CF169"/>
  <c r="CB169"/>
  <c r="BY169"/>
  <c r="CG186"/>
  <c r="CH186"/>
  <c r="CD186"/>
  <c r="CG134"/>
  <c r="BX134"/>
  <c r="CD134"/>
  <c r="BY194"/>
  <c r="CH194"/>
  <c r="CD194"/>
  <c r="BZ78"/>
  <c r="CH78"/>
  <c r="BY78"/>
  <c r="CB68"/>
  <c r="CF68"/>
  <c r="BX68"/>
  <c r="BX130"/>
  <c r="CE130"/>
  <c r="CF130"/>
  <c r="CB132"/>
  <c r="CF132"/>
  <c r="BX132"/>
  <c r="BY187"/>
  <c r="CD187"/>
  <c r="CH187"/>
  <c r="CB60"/>
  <c r="CF60"/>
  <c r="BX60"/>
  <c r="CC95"/>
  <c r="BW95"/>
  <c r="CB95"/>
  <c r="CC119"/>
  <c r="BW119"/>
  <c r="CB119"/>
  <c r="CB49"/>
  <c r="CF49"/>
  <c r="BX49"/>
  <c r="CB196"/>
  <c r="CF196"/>
  <c r="BX196"/>
  <c r="CH178"/>
  <c r="BW178"/>
  <c r="CB178"/>
  <c r="CD110"/>
  <c r="BY110"/>
  <c r="BZ110"/>
  <c r="CA198"/>
  <c r="CB198"/>
  <c r="CE198"/>
  <c r="CB120"/>
  <c r="CF120"/>
  <c r="BX120"/>
  <c r="CB176"/>
  <c r="CF176"/>
  <c r="BX176"/>
  <c r="CB164"/>
  <c r="CF164"/>
  <c r="BX164"/>
  <c r="BY83"/>
  <c r="CF83"/>
  <c r="BX83"/>
  <c r="CB48"/>
  <c r="CF48"/>
  <c r="BX48"/>
  <c r="BX123"/>
  <c r="BZ123"/>
  <c r="CG123"/>
  <c r="CA98"/>
  <c r="CF98"/>
  <c r="CE98"/>
  <c r="CA108"/>
  <c r="CE108"/>
  <c r="BW108"/>
  <c r="CE175"/>
  <c r="CF175"/>
  <c r="CA175"/>
  <c r="CE195"/>
  <c r="CF195"/>
  <c r="CA195"/>
  <c r="CA70"/>
  <c r="CE70"/>
  <c r="BW70"/>
  <c r="CA92"/>
  <c r="CE92"/>
  <c r="BW92"/>
  <c r="CG97"/>
  <c r="BY97"/>
  <c r="CC97"/>
  <c r="CE179"/>
  <c r="CF179"/>
  <c r="CA179"/>
  <c r="CG106"/>
  <c r="BZ106"/>
  <c r="BW106"/>
  <c r="CE199"/>
  <c r="CF199"/>
  <c r="CA199"/>
  <c r="CG166"/>
  <c r="CA166"/>
  <c r="BZ166"/>
  <c r="CF82"/>
  <c r="BW82"/>
  <c r="CE82"/>
  <c r="CG81"/>
  <c r="BY81"/>
  <c r="CC81"/>
  <c r="BX67"/>
  <c r="BZ67"/>
  <c r="CG67"/>
  <c r="CB73"/>
  <c r="BZ73"/>
  <c r="BW73"/>
  <c r="BY170"/>
  <c r="CG170"/>
  <c r="BX170"/>
  <c r="CE111"/>
  <c r="CF111"/>
  <c r="CA111"/>
  <c r="CE203"/>
  <c r="CF203"/>
  <c r="CA203"/>
  <c r="CE142"/>
  <c r="BY142"/>
  <c r="CF142"/>
  <c r="BZ85"/>
  <c r="CG85"/>
  <c r="CC85"/>
  <c r="BX143"/>
  <c r="BZ143"/>
  <c r="CG143"/>
  <c r="CC129"/>
  <c r="CA129"/>
  <c r="BX129"/>
  <c r="CA96"/>
  <c r="CE96"/>
  <c r="BW96"/>
  <c r="CA56"/>
  <c r="CE56"/>
  <c r="BW56"/>
  <c r="BW202"/>
  <c r="CG202"/>
  <c r="CF202"/>
  <c r="CE135"/>
  <c r="CF135"/>
  <c r="CA135"/>
  <c r="CE138"/>
  <c r="BZ138"/>
  <c r="BW138"/>
  <c r="CB138"/>
  <c r="BY138"/>
  <c r="CH138"/>
  <c r="CF138"/>
  <c r="CA138"/>
  <c r="BX138"/>
  <c r="CG138"/>
  <c r="CC138"/>
  <c r="CD138"/>
  <c r="BZ149"/>
  <c r="BW149"/>
  <c r="CA182"/>
  <c r="CB182"/>
  <c r="BZ53"/>
  <c r="BW53"/>
  <c r="BY87"/>
  <c r="CD87"/>
  <c r="BY55"/>
  <c r="CD55"/>
  <c r="CB52"/>
  <c r="CF52"/>
  <c r="BW158"/>
  <c r="CD158"/>
  <c r="CB116"/>
  <c r="CF116"/>
  <c r="CA84"/>
  <c r="CE84"/>
  <c r="BW137"/>
  <c r="BX137"/>
  <c r="CA144"/>
  <c r="CE144"/>
  <c r="CE51"/>
  <c r="CF51"/>
  <c r="CA100"/>
  <c r="CE100"/>
  <c r="CB42"/>
  <c r="CD42"/>
  <c r="CG128"/>
  <c r="BY128"/>
  <c r="CE150"/>
  <c r="CD150"/>
  <c r="CE47"/>
  <c r="CF47"/>
  <c r="CE43"/>
  <c r="CF43"/>
  <c r="BX99"/>
  <c r="BZ99"/>
  <c r="BZ169"/>
  <c r="CG169"/>
  <c r="CC186"/>
  <c r="CF186"/>
  <c r="BZ134"/>
  <c r="CC134"/>
  <c r="CB194"/>
  <c r="BX194"/>
  <c r="CB78"/>
  <c r="CD78"/>
  <c r="CA68"/>
  <c r="CE68"/>
  <c r="CG130"/>
  <c r="CA130"/>
  <c r="CA132"/>
  <c r="CE132"/>
  <c r="BX187"/>
  <c r="BZ187"/>
  <c r="CA60"/>
  <c r="CE60"/>
  <c r="CE95"/>
  <c r="CF95"/>
  <c r="CE119"/>
  <c r="CF119"/>
  <c r="CA49"/>
  <c r="CE49"/>
  <c r="CA196"/>
  <c r="CE196"/>
  <c r="BX178"/>
  <c r="BZ178"/>
  <c r="BW110"/>
  <c r="CE110"/>
  <c r="CF198"/>
  <c r="CG198"/>
  <c r="CA120"/>
  <c r="CE120"/>
  <c r="CA176"/>
  <c r="CE176"/>
  <c r="CA164"/>
  <c r="CE164"/>
  <c r="CE83"/>
  <c r="CB83"/>
  <c r="CA48"/>
  <c r="CE48"/>
  <c r="BW123"/>
  <c r="CB123"/>
  <c r="BX98"/>
  <c r="CC98"/>
  <c r="BZ108"/>
  <c r="CD108"/>
  <c r="CD175"/>
  <c r="CH175"/>
  <c r="CD195"/>
  <c r="CH195"/>
  <c r="BZ70"/>
  <c r="CD70"/>
  <c r="BZ92"/>
  <c r="CD92"/>
  <c r="CF97"/>
  <c r="BX97"/>
  <c r="CD179"/>
  <c r="CH179"/>
  <c r="CF106"/>
  <c r="CB106"/>
  <c r="CD199"/>
  <c r="CH199"/>
  <c r="BW166"/>
  <c r="CC166"/>
  <c r="CH82"/>
  <c r="BY82"/>
  <c r="CF81"/>
  <c r="BX81"/>
  <c r="BW67"/>
  <c r="CB67"/>
  <c r="CD73"/>
  <c r="BY73"/>
  <c r="CA170"/>
  <c r="CB170"/>
  <c r="CD111"/>
  <c r="CH111"/>
  <c r="CD203"/>
  <c r="CH203"/>
  <c r="CH142"/>
  <c r="BZ142"/>
  <c r="CD85"/>
  <c r="BW85"/>
  <c r="BW143"/>
  <c r="CB143"/>
  <c r="BY129"/>
  <c r="CD129"/>
  <c r="BZ96"/>
  <c r="CD96"/>
  <c r="BZ56"/>
  <c r="CD56"/>
  <c r="CB202"/>
  <c r="CC202"/>
  <c r="CD135"/>
  <c r="CH135"/>
  <c r="CF15"/>
  <c r="CC15"/>
  <c r="BZ15"/>
  <c r="CF14"/>
  <c r="CC14"/>
  <c r="BZ14"/>
  <c r="CF36"/>
  <c r="CC36"/>
  <c r="BZ36"/>
  <c r="CF23"/>
  <c r="CC23"/>
  <c r="BZ23"/>
  <c r="CF16"/>
  <c r="CC16"/>
  <c r="BZ16"/>
  <c r="CF40"/>
  <c r="CC40"/>
  <c r="BZ40"/>
  <c r="CF11"/>
  <c r="CC11"/>
  <c r="BZ11"/>
  <c r="CA26"/>
  <c r="BX26"/>
  <c r="CH26"/>
  <c r="CA30"/>
  <c r="BX30"/>
  <c r="CH30"/>
  <c r="CA32"/>
  <c r="BX32"/>
  <c r="CH32"/>
  <c r="CA28"/>
  <c r="BX28"/>
  <c r="CH28"/>
  <c r="CA20"/>
  <c r="BX20"/>
  <c r="CH20"/>
  <c r="CA37"/>
  <c r="BX37"/>
  <c r="CH37"/>
  <c r="CA13"/>
  <c r="BX13"/>
  <c r="CH13"/>
  <c r="CA35"/>
  <c r="BX35"/>
  <c r="CH35"/>
  <c r="CA39"/>
  <c r="BX39"/>
  <c r="CH39"/>
  <c r="CF33"/>
  <c r="CC33"/>
  <c r="BZ33"/>
  <c r="CF24"/>
  <c r="CC24"/>
  <c r="BZ24"/>
  <c r="CF18"/>
  <c r="CC18"/>
  <c r="BZ18"/>
  <c r="CF34"/>
  <c r="CC34"/>
  <c r="BZ34"/>
  <c r="CF27"/>
  <c r="CC27"/>
  <c r="BZ27"/>
  <c r="CF38"/>
  <c r="CC38"/>
  <c r="BZ38"/>
  <c r="CF19"/>
  <c r="CC19"/>
  <c r="BZ19"/>
  <c r="BW15"/>
  <c r="CG15"/>
  <c r="CD15"/>
  <c r="BW14"/>
  <c r="CG14"/>
  <c r="CD14"/>
  <c r="BW36"/>
  <c r="CG36"/>
  <c r="CD36"/>
  <c r="BW23"/>
  <c r="CG23"/>
  <c r="CD23"/>
  <c r="BW16"/>
  <c r="CG16"/>
  <c r="CD16"/>
  <c r="BW40"/>
  <c r="CG40"/>
  <c r="CD40"/>
  <c r="BW11"/>
  <c r="CG11"/>
  <c r="CD11"/>
  <c r="CE26"/>
  <c r="CB26"/>
  <c r="BY26"/>
  <c r="CE30"/>
  <c r="CB30"/>
  <c r="BY30"/>
  <c r="CE32"/>
  <c r="CB32"/>
  <c r="BY32"/>
  <c r="CE28"/>
  <c r="CB28"/>
  <c r="BY28"/>
  <c r="CE20"/>
  <c r="CB20"/>
  <c r="BY20"/>
  <c r="CE37"/>
  <c r="CB37"/>
  <c r="BY37"/>
  <c r="CE13"/>
  <c r="CB13"/>
  <c r="BY13"/>
  <c r="CE35"/>
  <c r="CB35"/>
  <c r="BY35"/>
  <c r="CE39"/>
  <c r="CB39"/>
  <c r="BY39"/>
  <c r="BW33"/>
  <c r="CG33"/>
  <c r="CD33"/>
  <c r="BW24"/>
  <c r="CG24"/>
  <c r="CD24"/>
  <c r="BW18"/>
  <c r="CG18"/>
  <c r="CD18"/>
  <c r="BW34"/>
  <c r="CG34"/>
  <c r="CD34"/>
  <c r="BW27"/>
  <c r="CG27"/>
  <c r="CD27"/>
  <c r="BW38"/>
  <c r="CG38"/>
  <c r="CD38"/>
  <c r="BW19"/>
  <c r="CG19"/>
  <c r="CD19"/>
  <c r="CA15"/>
  <c r="BX15"/>
  <c r="CH15"/>
  <c r="CA14"/>
  <c r="BX14"/>
  <c r="CH14"/>
  <c r="CA36"/>
  <c r="BX36"/>
  <c r="CH36"/>
  <c r="CA23"/>
  <c r="BX23"/>
  <c r="CH23"/>
  <c r="CA16"/>
  <c r="BX16"/>
  <c r="CH16"/>
  <c r="CA40"/>
  <c r="BX40"/>
  <c r="CH40"/>
  <c r="CA11"/>
  <c r="BX11"/>
  <c r="CH11"/>
  <c r="CF26"/>
  <c r="CC26"/>
  <c r="BZ26"/>
  <c r="CF30"/>
  <c r="CC30"/>
  <c r="BZ30"/>
  <c r="CF32"/>
  <c r="CC32"/>
  <c r="BZ32"/>
  <c r="CF28"/>
  <c r="CC28"/>
  <c r="BZ28"/>
  <c r="CF20"/>
  <c r="CC20"/>
  <c r="BZ20"/>
  <c r="CF37"/>
  <c r="CC37"/>
  <c r="BZ37"/>
  <c r="CF13"/>
  <c r="CC13"/>
  <c r="BZ13"/>
  <c r="CF35"/>
  <c r="CC35"/>
  <c r="BZ35"/>
  <c r="CF39"/>
  <c r="CC39"/>
  <c r="BZ39"/>
  <c r="CA33"/>
  <c r="BX33"/>
  <c r="CH33"/>
  <c r="CA24"/>
  <c r="BX24"/>
  <c r="CH24"/>
  <c r="CA18"/>
  <c r="BX18"/>
  <c r="CH18"/>
  <c r="CA34"/>
  <c r="BX34"/>
  <c r="CH34"/>
  <c r="CA27"/>
  <c r="BX27"/>
  <c r="CH27"/>
  <c r="CA38"/>
  <c r="BX38"/>
  <c r="CH38"/>
  <c r="CA19"/>
  <c r="BX19"/>
  <c r="CH19"/>
  <c r="CE15"/>
  <c r="CB15"/>
  <c r="CE14"/>
  <c r="CB14"/>
  <c r="CE36"/>
  <c r="CB36"/>
  <c r="CE23"/>
  <c r="CB23"/>
  <c r="CE16"/>
  <c r="CB16"/>
  <c r="CE40"/>
  <c r="CB40"/>
  <c r="CE11"/>
  <c r="CB11"/>
  <c r="BW26"/>
  <c r="CG26"/>
  <c r="BW30"/>
  <c r="CG30"/>
  <c r="BW32"/>
  <c r="CG32"/>
  <c r="BW28"/>
  <c r="CG28"/>
  <c r="BW20"/>
  <c r="CG20"/>
  <c r="BW37"/>
  <c r="CG37"/>
  <c r="BW13"/>
  <c r="CG13"/>
  <c r="BW35"/>
  <c r="CG35"/>
  <c r="BW39"/>
  <c r="CG39"/>
  <c r="CE33"/>
  <c r="CB33"/>
  <c r="CE24"/>
  <c r="CB24"/>
  <c r="CE18"/>
  <c r="CB18"/>
  <c r="CE34"/>
  <c r="CB34"/>
  <c r="CE27"/>
  <c r="CB27"/>
  <c r="CE38"/>
  <c r="CB38"/>
  <c r="CE19"/>
  <c r="CB19"/>
  <c r="F10" i="23"/>
  <c r="F9"/>
  <c r="F6"/>
  <c r="N7"/>
  <c r="O7" s="1"/>
  <c r="C8"/>
  <c r="C10"/>
  <c r="C9"/>
  <c r="J5" i="24"/>
  <c r="H211" s="1"/>
  <c r="C6" i="23"/>
  <c r="M5" i="24"/>
  <c r="H209" s="1"/>
  <c r="C5" i="23"/>
  <c r="F5"/>
  <c r="F208" i="24" l="1"/>
  <c r="F210"/>
  <c r="F207"/>
  <c r="F212"/>
  <c r="O5" i="23"/>
  <c r="H207" i="24"/>
  <c r="H208"/>
  <c r="K213" i="17"/>
  <c r="E5" i="23" s="1"/>
  <c r="FW212" i="17"/>
  <c r="CE5" i="24"/>
  <c r="CA5"/>
  <c r="BW5"/>
  <c r="CF5"/>
  <c r="CB5"/>
  <c r="BX5"/>
  <c r="CG5"/>
  <c r="CC5"/>
  <c r="BY5"/>
  <c r="CH5"/>
  <c r="CD5"/>
  <c r="BZ5"/>
  <c r="N8" i="23"/>
  <c r="F8"/>
  <c r="E7"/>
  <c r="N6"/>
  <c r="O6" s="1"/>
  <c r="N9"/>
  <c r="O9" s="1"/>
  <c r="N10"/>
  <c r="O10" s="1"/>
  <c r="F211" i="24" l="1"/>
  <c r="F213" s="1"/>
  <c r="H210"/>
  <c r="H213" s="1"/>
  <c r="O8" i="23"/>
  <c r="FW213" i="17"/>
  <c r="FW215" s="1"/>
  <c r="BZ7" i="24"/>
  <c r="CD7"/>
  <c r="CH7"/>
  <c r="BY7"/>
  <c r="CC7"/>
  <c r="CG7"/>
  <c r="BX7"/>
  <c r="CB7"/>
  <c r="CF7"/>
  <c r="BW7"/>
  <c r="CA7"/>
  <c r="CE7"/>
  <c r="BZ6"/>
  <c r="CD6"/>
  <c r="CD210" s="1"/>
  <c r="CH6"/>
  <c r="BY6"/>
  <c r="CC6"/>
  <c r="CG6"/>
  <c r="CG210" s="1"/>
  <c r="BX6"/>
  <c r="CB6"/>
  <c r="CF6"/>
  <c r="BW6"/>
  <c r="BW211" s="1"/>
  <c r="CA6"/>
  <c r="CE6"/>
  <c r="E9" i="23"/>
  <c r="E8"/>
  <c r="E10"/>
  <c r="E6"/>
  <c r="CE217" i="24" l="1"/>
  <c r="K37" i="23" s="1"/>
  <c r="CB208" i="24"/>
  <c r="H28" i="23" s="1"/>
  <c r="BY208" i="24"/>
  <c r="E28" i="23" s="1"/>
  <c r="CF211" i="24"/>
  <c r="L31" i="23" s="1"/>
  <c r="CC210" i="24"/>
  <c r="I30" i="23" s="1"/>
  <c r="BZ210" i="24"/>
  <c r="F30" i="23" s="1"/>
  <c r="CA214" i="24"/>
  <c r="G34" i="23" s="1"/>
  <c r="BX211" i="24"/>
  <c r="CH217"/>
  <c r="N37" i="23" s="1"/>
  <c r="CE211" i="24"/>
  <c r="K31" i="23" s="1"/>
  <c r="CB209" i="24"/>
  <c r="H29" i="23" s="1"/>
  <c r="BY209" i="24"/>
  <c r="E29" i="23" s="1"/>
  <c r="CE208" i="24"/>
  <c r="K28" i="23" s="1"/>
  <c r="CE210" i="24"/>
  <c r="K30" i="23" s="1"/>
  <c r="CB213" i="24"/>
  <c r="H33" i="23" s="1"/>
  <c r="BY211" i="24"/>
  <c r="E31" i="23" s="1"/>
  <c r="BY213" i="24"/>
  <c r="E33" i="23" s="1"/>
  <c r="CF210" i="24"/>
  <c r="L30" i="23" s="1"/>
  <c r="CF208" i="24"/>
  <c r="L28" i="23" s="1"/>
  <c r="CC214" i="24"/>
  <c r="CC208"/>
  <c r="I28" i="23" s="1"/>
  <c r="BZ214" i="24"/>
  <c r="F34" i="23" s="1"/>
  <c r="BW213" i="24"/>
  <c r="C33" i="23" s="1"/>
  <c r="CG217" i="24"/>
  <c r="M37" i="23" s="1"/>
  <c r="CG208" i="24"/>
  <c r="M28" i="23" s="1"/>
  <c r="CD214" i="24"/>
  <c r="J34" i="23" s="1"/>
  <c r="CA213" i="24"/>
  <c r="G33" i="23" s="1"/>
  <c r="CA217" i="24"/>
  <c r="G37" i="23" s="1"/>
  <c r="BX214" i="24"/>
  <c r="D34" i="23" s="1"/>
  <c r="BX208" i="24"/>
  <c r="D28" i="23" s="1"/>
  <c r="CH211" i="24"/>
  <c r="N31" i="23" s="1"/>
  <c r="CH209" i="24"/>
  <c r="N29" i="23" s="1"/>
  <c r="CE209" i="24"/>
  <c r="K29" i="23" s="1"/>
  <c r="CE214" i="24"/>
  <c r="K34" i="23" s="1"/>
  <c r="CB210" i="24"/>
  <c r="CB211"/>
  <c r="H31" i="23" s="1"/>
  <c r="BY210" i="24"/>
  <c r="E30" i="23" s="1"/>
  <c r="CF217" i="24"/>
  <c r="L37" i="23" s="1"/>
  <c r="CF214" i="24"/>
  <c r="L34" i="23" s="1"/>
  <c r="CC217" i="24"/>
  <c r="I37" i="23" s="1"/>
  <c r="CC209" i="24"/>
  <c r="I29" i="23" s="1"/>
  <c r="BZ217" i="24"/>
  <c r="F37" i="23" s="1"/>
  <c r="BZ209" i="24"/>
  <c r="F29" i="23" s="1"/>
  <c r="CG211" i="24"/>
  <c r="M31" i="23" s="1"/>
  <c r="CG209" i="24"/>
  <c r="M29" i="23" s="1"/>
  <c r="CD217" i="24"/>
  <c r="J37" i="23" s="1"/>
  <c r="CD209" i="24"/>
  <c r="J29" i="23" s="1"/>
  <c r="CA211" i="24"/>
  <c r="G31" i="23" s="1"/>
  <c r="BX217" i="24"/>
  <c r="D37" i="23" s="1"/>
  <c r="BX209" i="24"/>
  <c r="D29" i="23" s="1"/>
  <c r="CH214" i="24"/>
  <c r="N34" i="23" s="1"/>
  <c r="CH213" i="24"/>
  <c r="N33" i="23" s="1"/>
  <c r="CE213" i="24"/>
  <c r="K33" i="23" s="1"/>
  <c r="CB214" i="24"/>
  <c r="H34" i="23" s="1"/>
  <c r="BY214" i="24"/>
  <c r="E34" i="23" s="1"/>
  <c r="CF209" i="24"/>
  <c r="L29" i="23" s="1"/>
  <c r="CC211" i="24"/>
  <c r="I31" i="23" s="1"/>
  <c r="CC213" i="24"/>
  <c r="I33" i="23" s="1"/>
  <c r="BZ211" i="24"/>
  <c r="F31" i="23" s="1"/>
  <c r="BZ213" i="24"/>
  <c r="F33" i="23" s="1"/>
  <c r="CG214" i="24"/>
  <c r="M34" i="23" s="1"/>
  <c r="CG213" i="24"/>
  <c r="M33" i="23" s="1"/>
  <c r="CD211" i="24"/>
  <c r="J31" i="23" s="1"/>
  <c r="CD213" i="24"/>
  <c r="J33" i="23" s="1"/>
  <c r="CA208" i="24"/>
  <c r="G28" i="23" s="1"/>
  <c r="CA210" i="24"/>
  <c r="G30" i="23" s="1"/>
  <c r="BX213" i="24"/>
  <c r="D33" i="23" s="1"/>
  <c r="CH208" i="24"/>
  <c r="N28" i="23" s="1"/>
  <c r="CH210" i="24"/>
  <c r="N30" i="23" s="1"/>
  <c r="CB217" i="24"/>
  <c r="H37" i="23" s="1"/>
  <c r="BY217" i="24"/>
  <c r="E37" i="23" s="1"/>
  <c r="CF213" i="24"/>
  <c r="L33" i="23" s="1"/>
  <c r="BZ208" i="24"/>
  <c r="F28" i="23" s="1"/>
  <c r="CD208" i="24"/>
  <c r="CA209"/>
  <c r="G29" i="23" s="1"/>
  <c r="BX210" i="24"/>
  <c r="D30" i="23" s="1"/>
  <c r="FW218" i="17"/>
  <c r="H30" i="23"/>
  <c r="C31"/>
  <c r="BW208" i="24"/>
  <c r="J30" i="23"/>
  <c r="D31"/>
  <c r="BW214" i="24"/>
  <c r="M30" i="23"/>
  <c r="BW209" i="24"/>
  <c r="I34" i="23"/>
  <c r="BW210" i="24"/>
  <c r="BW217"/>
  <c r="CD212" l="1"/>
  <c r="CD215" s="1"/>
  <c r="CD216" s="1"/>
  <c r="CB212"/>
  <c r="CB215" s="1"/>
  <c r="CB216" s="1"/>
  <c r="BY212"/>
  <c r="BY215" s="1"/>
  <c r="BY216" s="1"/>
  <c r="CH212"/>
  <c r="CH215" s="1"/>
  <c r="CH216" s="1"/>
  <c r="CI211"/>
  <c r="O31" i="23" s="1"/>
  <c r="C30"/>
  <c r="CI210" i="24"/>
  <c r="O30" i="23" s="1"/>
  <c r="C28"/>
  <c r="BW212" i="24"/>
  <c r="C32" i="23" s="1"/>
  <c r="CI208" i="24"/>
  <c r="O28" i="23" s="1"/>
  <c r="BX212" i="24"/>
  <c r="BX215" s="1"/>
  <c r="BX216" s="1"/>
  <c r="J28" i="23"/>
  <c r="CI213" i="24"/>
  <c r="O33" i="23" s="1"/>
  <c r="CF212" i="24"/>
  <c r="CF215" s="1"/>
  <c r="CF216" s="1"/>
  <c r="C34" i="23"/>
  <c r="CI214" i="24"/>
  <c r="O34" i="23" s="1"/>
  <c r="C37"/>
  <c r="CI217" i="24"/>
  <c r="O37" i="23" s="1"/>
  <c r="C29"/>
  <c r="CI209" i="24"/>
  <c r="O29" i="23" s="1"/>
  <c r="BZ212" i="24"/>
  <c r="BZ215" s="1"/>
  <c r="BZ216" s="1"/>
  <c r="CA212"/>
  <c r="CA215" s="1"/>
  <c r="CA216" s="1"/>
  <c r="CG212"/>
  <c r="CG215" s="1"/>
  <c r="CG216" s="1"/>
  <c r="CC212"/>
  <c r="CC215" s="1"/>
  <c r="CC216" s="1"/>
  <c r="CE212"/>
  <c r="CE215" s="1"/>
  <c r="CE216" s="1"/>
  <c r="F32" i="23" l="1"/>
  <c r="D32"/>
  <c r="G32"/>
  <c r="N32"/>
  <c r="M32"/>
  <c r="L32"/>
  <c r="I32"/>
  <c r="CI212" i="24"/>
  <c r="O32" i="23" s="1"/>
  <c r="BW215" i="24"/>
  <c r="H32" i="23"/>
  <c r="E32"/>
  <c r="J32"/>
  <c r="K32"/>
  <c r="C35" l="1"/>
  <c r="BW216" i="24"/>
  <c r="CI215"/>
  <c r="CI216" s="1"/>
  <c r="L36" i="23"/>
  <c r="L35"/>
  <c r="G36"/>
  <c r="G35"/>
  <c r="I36"/>
  <c r="I35"/>
  <c r="J36"/>
  <c r="J35"/>
  <c r="H36"/>
  <c r="H35"/>
  <c r="F36"/>
  <c r="F35"/>
  <c r="N36"/>
  <c r="N35"/>
  <c r="M36"/>
  <c r="M35"/>
  <c r="D36"/>
  <c r="D35"/>
  <c r="K36"/>
  <c r="K35"/>
  <c r="E36"/>
  <c r="E35"/>
  <c r="C36"/>
  <c r="O36" l="1"/>
  <c r="O35"/>
  <c r="W6" i="27"/>
  <c r="AH7"/>
  <c r="T15"/>
  <c r="AH5"/>
  <c r="W7"/>
  <c r="W8"/>
  <c r="W3"/>
  <c r="W4"/>
  <c r="AH6"/>
  <c r="U5"/>
  <c r="AB5"/>
  <c r="P41"/>
  <c r="W129" l="1"/>
  <c r="E62"/>
  <c r="O62"/>
  <c r="E129"/>
  <c r="O63"/>
  <c r="T31"/>
  <c r="AB23"/>
  <c r="T23"/>
  <c r="M64"/>
  <c r="O60"/>
  <c r="M58"/>
  <c r="Q56"/>
  <c r="F56"/>
  <c r="R51"/>
  <c r="N51"/>
  <c r="J51"/>
  <c r="F51"/>
  <c r="R50"/>
  <c r="N50"/>
  <c r="J50"/>
  <c r="F50"/>
  <c r="R49"/>
  <c r="N49"/>
  <c r="J49"/>
  <c r="F49"/>
  <c r="R48"/>
  <c r="N48"/>
  <c r="J48"/>
  <c r="F48"/>
  <c r="B48"/>
  <c r="O47"/>
  <c r="K47"/>
  <c r="G47"/>
  <c r="C47"/>
  <c r="O46"/>
  <c r="K46"/>
  <c r="G46"/>
  <c r="C46"/>
  <c r="E61"/>
  <c r="Q58"/>
  <c r="E58"/>
  <c r="H56"/>
  <c r="U51"/>
  <c r="O51"/>
  <c r="K51"/>
  <c r="G51"/>
  <c r="C51"/>
  <c r="O50"/>
  <c r="K50"/>
  <c r="G50"/>
  <c r="C50"/>
  <c r="O49"/>
  <c r="K49"/>
  <c r="G49"/>
  <c r="C49"/>
  <c r="O48"/>
  <c r="K48"/>
  <c r="G48"/>
  <c r="C48"/>
  <c r="P47"/>
  <c r="L47"/>
  <c r="H47"/>
  <c r="D47"/>
  <c r="P46"/>
  <c r="L46"/>
  <c r="H46"/>
  <c r="D46"/>
  <c r="O61"/>
  <c r="R58"/>
  <c r="G58"/>
  <c r="M56"/>
  <c r="R52"/>
  <c r="P51"/>
  <c r="L51"/>
  <c r="H51"/>
  <c r="D51"/>
  <c r="P50"/>
  <c r="L50"/>
  <c r="H50"/>
  <c r="D50"/>
  <c r="P49"/>
  <c r="L49"/>
  <c r="H49"/>
  <c r="D49"/>
  <c r="P48"/>
  <c r="L48"/>
  <c r="H48"/>
  <c r="D48"/>
  <c r="Q47"/>
  <c r="M47"/>
  <c r="I47"/>
  <c r="E47"/>
  <c r="Q46"/>
  <c r="M46"/>
  <c r="I46"/>
  <c r="E46"/>
  <c r="F64"/>
  <c r="E60"/>
  <c r="K58"/>
  <c r="O56"/>
  <c r="D56"/>
  <c r="Q51"/>
  <c r="M51"/>
  <c r="I51"/>
  <c r="E51"/>
  <c r="Q50"/>
  <c r="M50"/>
  <c r="I50"/>
  <c r="E50"/>
  <c r="Q49"/>
  <c r="M49"/>
  <c r="I49"/>
  <c r="E49"/>
  <c r="Q48"/>
  <c r="M48"/>
  <c r="I48"/>
  <c r="E48"/>
  <c r="R47"/>
  <c r="N47"/>
  <c r="J47"/>
  <c r="F47"/>
  <c r="R46"/>
  <c r="N46"/>
  <c r="N52" s="1"/>
  <c r="J46"/>
  <c r="F46"/>
  <c r="AH41"/>
  <c r="P38"/>
  <c r="E37"/>
  <c r="E40"/>
  <c r="E41"/>
  <c r="E39"/>
  <c r="C38"/>
  <c r="E36"/>
  <c r="P40"/>
  <c r="J38"/>
  <c r="P39"/>
  <c r="A34"/>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W62" l="1"/>
  <c r="AG62"/>
  <c r="AG63"/>
  <c r="B64"/>
  <c r="J89"/>
  <c r="T89"/>
  <c r="AB89"/>
  <c r="B89"/>
  <c r="F52"/>
  <c r="I52"/>
  <c r="H52"/>
  <c r="K52"/>
  <c r="J52"/>
  <c r="D52"/>
  <c r="G52"/>
  <c r="AE64"/>
  <c r="AG60"/>
  <c r="AE58"/>
  <c r="AI56"/>
  <c r="X56"/>
  <c r="AI51"/>
  <c r="AE51"/>
  <c r="AA51"/>
  <c r="W51"/>
  <c r="AH50"/>
  <c r="AD50"/>
  <c r="Z50"/>
  <c r="V50"/>
  <c r="AH49"/>
  <c r="AD49"/>
  <c r="Z49"/>
  <c r="V49"/>
  <c r="AH48"/>
  <c r="AD48"/>
  <c r="Z48"/>
  <c r="V48"/>
  <c r="AI47"/>
  <c r="AE47"/>
  <c r="AA47"/>
  <c r="W47"/>
  <c r="AI46"/>
  <c r="AE46"/>
  <c r="AA46"/>
  <c r="W46"/>
  <c r="W61"/>
  <c r="AI58"/>
  <c r="W58"/>
  <c r="Z56"/>
  <c r="AJ51"/>
  <c r="AF51"/>
  <c r="AB51"/>
  <c r="X51"/>
  <c r="AI50"/>
  <c r="AE50"/>
  <c r="AA50"/>
  <c r="W50"/>
  <c r="AI49"/>
  <c r="AE49"/>
  <c r="AA49"/>
  <c r="W49"/>
  <c r="AI48"/>
  <c r="AE48"/>
  <c r="AA48"/>
  <c r="W48"/>
  <c r="AJ47"/>
  <c r="AF47"/>
  <c r="AB47"/>
  <c r="X47"/>
  <c r="AJ46"/>
  <c r="AF46"/>
  <c r="AB46"/>
  <c r="X46"/>
  <c r="AG61"/>
  <c r="AJ58"/>
  <c r="Y58"/>
  <c r="AE56"/>
  <c r="AJ52"/>
  <c r="AG51"/>
  <c r="AC51"/>
  <c r="Y51"/>
  <c r="AJ50"/>
  <c r="AF50"/>
  <c r="AB50"/>
  <c r="X50"/>
  <c r="AJ49"/>
  <c r="AF49"/>
  <c r="AB49"/>
  <c r="X49"/>
  <c r="AJ48"/>
  <c r="AF48"/>
  <c r="AB48"/>
  <c r="X48"/>
  <c r="T48"/>
  <c r="AG47"/>
  <c r="AC47"/>
  <c r="Y47"/>
  <c r="U47"/>
  <c r="AG46"/>
  <c r="AC46"/>
  <c r="Y46"/>
  <c r="U46"/>
  <c r="X64"/>
  <c r="W60"/>
  <c r="AC58"/>
  <c r="AG56"/>
  <c r="V56"/>
  <c r="AH51"/>
  <c r="AD51"/>
  <c r="Z51"/>
  <c r="V51"/>
  <c r="AG50"/>
  <c r="AC50"/>
  <c r="Y50"/>
  <c r="U50"/>
  <c r="AG49"/>
  <c r="AC49"/>
  <c r="Y49"/>
  <c r="U49"/>
  <c r="AG48"/>
  <c r="AC48"/>
  <c r="Y48"/>
  <c r="U48"/>
  <c r="AH47"/>
  <c r="AD47"/>
  <c r="Z47"/>
  <c r="V47"/>
  <c r="AH46"/>
  <c r="AD46"/>
  <c r="Z46"/>
  <c r="V46"/>
  <c r="C85"/>
  <c r="U85"/>
  <c r="Q52"/>
  <c r="P52"/>
  <c r="O52"/>
  <c r="E52"/>
  <c r="M52"/>
  <c r="L52"/>
  <c r="AH40"/>
  <c r="W39"/>
  <c r="W40"/>
  <c r="W36"/>
  <c r="W41"/>
  <c r="AH38"/>
  <c r="U38"/>
  <c r="T64" s="1"/>
  <c r="AB38"/>
  <c r="W37"/>
  <c r="AH39"/>
  <c r="P74"/>
  <c r="W162" l="1"/>
  <c r="E162"/>
  <c r="E95"/>
  <c r="O95"/>
  <c r="O96"/>
  <c r="Z52"/>
  <c r="AH52"/>
  <c r="V52"/>
  <c r="AD52"/>
  <c r="W52"/>
  <c r="A67"/>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AF52"/>
  <c r="AG52"/>
  <c r="AB52"/>
  <c r="AI52"/>
  <c r="M97"/>
  <c r="G91"/>
  <c r="E94"/>
  <c r="E93"/>
  <c r="Q91"/>
  <c r="M89"/>
  <c r="D89"/>
  <c r="Q84"/>
  <c r="M84"/>
  <c r="I84"/>
  <c r="E84"/>
  <c r="O83"/>
  <c r="K83"/>
  <c r="G83"/>
  <c r="C83"/>
  <c r="Q82"/>
  <c r="M82"/>
  <c r="I82"/>
  <c r="R91"/>
  <c r="K91"/>
  <c r="F97"/>
  <c r="O94"/>
  <c r="O93"/>
  <c r="M91"/>
  <c r="E91"/>
  <c r="Q89"/>
  <c r="H89"/>
  <c r="O84"/>
  <c r="K84"/>
  <c r="G84"/>
  <c r="C84"/>
  <c r="Q83"/>
  <c r="M83"/>
  <c r="I83"/>
  <c r="E83"/>
  <c r="O82"/>
  <c r="K82"/>
  <c r="G82"/>
  <c r="C82"/>
  <c r="R84"/>
  <c r="J84"/>
  <c r="N83"/>
  <c r="F83"/>
  <c r="R82"/>
  <c r="J82"/>
  <c r="D82"/>
  <c r="P81"/>
  <c r="L81"/>
  <c r="H81"/>
  <c r="D81"/>
  <c r="R80"/>
  <c r="N80"/>
  <c r="J80"/>
  <c r="F80"/>
  <c r="P79"/>
  <c r="L79"/>
  <c r="H79"/>
  <c r="D79"/>
  <c r="F89"/>
  <c r="L84"/>
  <c r="D84"/>
  <c r="P83"/>
  <c r="H83"/>
  <c r="L82"/>
  <c r="E82"/>
  <c r="Q81"/>
  <c r="M81"/>
  <c r="I81"/>
  <c r="E81"/>
  <c r="O80"/>
  <c r="K80"/>
  <c r="G80"/>
  <c r="C80"/>
  <c r="Q79"/>
  <c r="M79"/>
  <c r="I79"/>
  <c r="E79"/>
  <c r="U84"/>
  <c r="N84"/>
  <c r="F84"/>
  <c r="R83"/>
  <c r="J83"/>
  <c r="N82"/>
  <c r="F82"/>
  <c r="R81"/>
  <c r="N81"/>
  <c r="J81"/>
  <c r="F81"/>
  <c r="B81"/>
  <c r="P80"/>
  <c r="L80"/>
  <c r="H80"/>
  <c r="D80"/>
  <c r="R79"/>
  <c r="N79"/>
  <c r="J79"/>
  <c r="F79"/>
  <c r="O89"/>
  <c r="R85"/>
  <c r="P84"/>
  <c r="H84"/>
  <c r="L83"/>
  <c r="D83"/>
  <c r="P82"/>
  <c r="H82"/>
  <c r="O81"/>
  <c r="K81"/>
  <c r="G81"/>
  <c r="C81"/>
  <c r="Q80"/>
  <c r="M80"/>
  <c r="I80"/>
  <c r="E80"/>
  <c r="O79"/>
  <c r="K79"/>
  <c r="G79"/>
  <c r="G85" s="1"/>
  <c r="C79"/>
  <c r="AC52"/>
  <c r="X52"/>
  <c r="AE52"/>
  <c r="Y52"/>
  <c r="AA52"/>
  <c r="J71"/>
  <c r="C71"/>
  <c r="P73"/>
  <c r="E72"/>
  <c r="E70"/>
  <c r="P72"/>
  <c r="E74"/>
  <c r="E73"/>
  <c r="P71"/>
  <c r="E69"/>
  <c r="AH74"/>
  <c r="W95" l="1"/>
  <c r="AG95"/>
  <c r="AG96"/>
  <c r="A97"/>
  <c r="A98" s="1"/>
  <c r="B97"/>
  <c r="J122"/>
  <c r="T122"/>
  <c r="AB122"/>
  <c r="B122"/>
  <c r="O85"/>
  <c r="K85"/>
  <c r="N85"/>
  <c r="F85"/>
  <c r="J85"/>
  <c r="AE91"/>
  <c r="W91"/>
  <c r="W94"/>
  <c r="W93"/>
  <c r="Y91"/>
  <c r="AE89"/>
  <c r="V89"/>
  <c r="AJ85"/>
  <c r="AH84"/>
  <c r="AD84"/>
  <c r="Z84"/>
  <c r="V84"/>
  <c r="AJ83"/>
  <c r="AF83"/>
  <c r="AB83"/>
  <c r="X83"/>
  <c r="AH82"/>
  <c r="AD82"/>
  <c r="Z82"/>
  <c r="V82"/>
  <c r="X97"/>
  <c r="AI91"/>
  <c r="AE97"/>
  <c r="AG94"/>
  <c r="AG93"/>
  <c r="AJ91"/>
  <c r="AC91"/>
  <c r="AI89"/>
  <c r="Z89"/>
  <c r="AJ84"/>
  <c r="AF84"/>
  <c r="AB84"/>
  <c r="X84"/>
  <c r="AH83"/>
  <c r="AD83"/>
  <c r="Z83"/>
  <c r="V83"/>
  <c r="AJ82"/>
  <c r="AF82"/>
  <c r="AB82"/>
  <c r="X82"/>
  <c r="AH81"/>
  <c r="AG84"/>
  <c r="Y84"/>
  <c r="AC83"/>
  <c r="U83"/>
  <c r="AG82"/>
  <c r="Y82"/>
  <c r="AG81"/>
  <c r="AC81"/>
  <c r="Y81"/>
  <c r="U81"/>
  <c r="AI80"/>
  <c r="AE80"/>
  <c r="AA80"/>
  <c r="W80"/>
  <c r="AG79"/>
  <c r="AC79"/>
  <c r="Y79"/>
  <c r="U79"/>
  <c r="X89"/>
  <c r="AI84"/>
  <c r="AA84"/>
  <c r="AE83"/>
  <c r="W83"/>
  <c r="AI82"/>
  <c r="AA82"/>
  <c r="AI81"/>
  <c r="AD81"/>
  <c r="Z81"/>
  <c r="V81"/>
  <c r="AJ80"/>
  <c r="AF80"/>
  <c r="AB80"/>
  <c r="X80"/>
  <c r="AH79"/>
  <c r="AD79"/>
  <c r="Z79"/>
  <c r="V79"/>
  <c r="AC84"/>
  <c r="AG83"/>
  <c r="Y83"/>
  <c r="AC82"/>
  <c r="U82"/>
  <c r="AJ81"/>
  <c r="AE81"/>
  <c r="AA81"/>
  <c r="W81"/>
  <c r="AG80"/>
  <c r="AC80"/>
  <c r="Y80"/>
  <c r="U80"/>
  <c r="AI79"/>
  <c r="AE79"/>
  <c r="AA79"/>
  <c r="W79"/>
  <c r="AG89"/>
  <c r="AE84"/>
  <c r="W84"/>
  <c r="AI83"/>
  <c r="AA83"/>
  <c r="AE82"/>
  <c r="W82"/>
  <c r="AF81"/>
  <c r="AB81"/>
  <c r="X81"/>
  <c r="T81"/>
  <c r="AH80"/>
  <c r="AD80"/>
  <c r="Z80"/>
  <c r="V80"/>
  <c r="AJ79"/>
  <c r="AF79"/>
  <c r="AB79"/>
  <c r="X79"/>
  <c r="I85"/>
  <c r="L85"/>
  <c r="U118"/>
  <c r="C118"/>
  <c r="E85"/>
  <c r="H85"/>
  <c r="Q85"/>
  <c r="D85"/>
  <c r="M85"/>
  <c r="P85"/>
  <c r="W73"/>
  <c r="W69"/>
  <c r="AB71"/>
  <c r="W72"/>
  <c r="AH72"/>
  <c r="W74"/>
  <c r="AH71"/>
  <c r="AH73"/>
  <c r="W70"/>
  <c r="U71"/>
  <c r="T97" s="1"/>
  <c r="P107"/>
  <c r="W195" l="1"/>
  <c r="O129"/>
  <c r="O128"/>
  <c r="E195"/>
  <c r="E128"/>
  <c r="AF85"/>
  <c r="AI85"/>
  <c r="X85"/>
  <c r="A100"/>
  <c r="A101" s="1"/>
  <c r="A102" s="1"/>
  <c r="A103" s="1"/>
  <c r="A104" s="1"/>
  <c r="A105" s="1"/>
  <c r="A106" s="1"/>
  <c r="A107" s="1"/>
  <c r="A108" s="1"/>
  <c r="A109" s="1"/>
  <c r="A110" s="1"/>
  <c r="A111" s="1"/>
  <c r="A112" s="1"/>
  <c r="A113" s="1"/>
  <c r="A114" s="1"/>
  <c r="A115" s="1"/>
  <c r="A116" s="1"/>
  <c r="A117" s="1"/>
  <c r="A118" s="1"/>
  <c r="A119" s="1"/>
  <c r="A120" s="1"/>
  <c r="A121" s="1"/>
  <c r="A122" s="1"/>
  <c r="A123" s="1"/>
  <c r="A124" s="1"/>
  <c r="A125" s="1"/>
  <c r="A126" s="1"/>
  <c r="A127" s="1"/>
  <c r="R124"/>
  <c r="K124"/>
  <c r="O122"/>
  <c r="F122"/>
  <c r="R118"/>
  <c r="R117"/>
  <c r="N117"/>
  <c r="J117"/>
  <c r="F117"/>
  <c r="P116"/>
  <c r="L116"/>
  <c r="H116"/>
  <c r="D116"/>
  <c r="R115"/>
  <c r="N115"/>
  <c r="J115"/>
  <c r="F115"/>
  <c r="P114"/>
  <c r="L114"/>
  <c r="H114"/>
  <c r="D114"/>
  <c r="R113"/>
  <c r="N113"/>
  <c r="J113"/>
  <c r="F113"/>
  <c r="P112"/>
  <c r="L112"/>
  <c r="H112"/>
  <c r="D112"/>
  <c r="F130"/>
  <c r="O127"/>
  <c r="O126"/>
  <c r="M124"/>
  <c r="E124"/>
  <c r="Q122"/>
  <c r="H122"/>
  <c r="O117"/>
  <c r="K117"/>
  <c r="G117"/>
  <c r="C117"/>
  <c r="Q116"/>
  <c r="M116"/>
  <c r="I116"/>
  <c r="E116"/>
  <c r="O115"/>
  <c r="K115"/>
  <c r="G115"/>
  <c r="C115"/>
  <c r="Q114"/>
  <c r="M114"/>
  <c r="I114"/>
  <c r="E114"/>
  <c r="O113"/>
  <c r="K113"/>
  <c r="G113"/>
  <c r="C113"/>
  <c r="Q112"/>
  <c r="M112"/>
  <c r="I112"/>
  <c r="E112"/>
  <c r="M130"/>
  <c r="G124"/>
  <c r="U117"/>
  <c r="P117"/>
  <c r="L117"/>
  <c r="H117"/>
  <c r="D117"/>
  <c r="R116"/>
  <c r="N116"/>
  <c r="J116"/>
  <c r="F116"/>
  <c r="P115"/>
  <c r="L115"/>
  <c r="H115"/>
  <c r="D115"/>
  <c r="R114"/>
  <c r="N114"/>
  <c r="J114"/>
  <c r="F114"/>
  <c r="B114"/>
  <c r="P113"/>
  <c r="L113"/>
  <c r="H113"/>
  <c r="D113"/>
  <c r="R112"/>
  <c r="N112"/>
  <c r="J112"/>
  <c r="F112"/>
  <c r="E127"/>
  <c r="E126"/>
  <c r="Q124"/>
  <c r="M122"/>
  <c r="D122"/>
  <c r="Q117"/>
  <c r="M117"/>
  <c r="I117"/>
  <c r="E117"/>
  <c r="O116"/>
  <c r="K116"/>
  <c r="G116"/>
  <c r="C116"/>
  <c r="Q115"/>
  <c r="M115"/>
  <c r="I115"/>
  <c r="E115"/>
  <c r="O114"/>
  <c r="K114"/>
  <c r="G114"/>
  <c r="C114"/>
  <c r="Q113"/>
  <c r="M113"/>
  <c r="I113"/>
  <c r="E113"/>
  <c r="O112"/>
  <c r="K112"/>
  <c r="G112"/>
  <c r="C112"/>
  <c r="W85"/>
  <c r="AH85"/>
  <c r="AD85"/>
  <c r="AG85"/>
  <c r="AB85"/>
  <c r="AE85"/>
  <c r="Z85"/>
  <c r="AC85"/>
  <c r="AA85"/>
  <c r="V85"/>
  <c r="Y85"/>
  <c r="J104"/>
  <c r="E107"/>
  <c r="E106"/>
  <c r="P104"/>
  <c r="E102"/>
  <c r="P106"/>
  <c r="E103"/>
  <c r="C104"/>
  <c r="P105"/>
  <c r="E105"/>
  <c r="AH107"/>
  <c r="W128" l="1"/>
  <c r="AG129"/>
  <c r="AG128"/>
  <c r="A128"/>
  <c r="A129" s="1"/>
  <c r="A130" s="1"/>
  <c r="A131" s="1"/>
  <c r="B130"/>
  <c r="J155"/>
  <c r="T155"/>
  <c r="AB155"/>
  <c r="B155"/>
  <c r="K118"/>
  <c r="J118"/>
  <c r="G118"/>
  <c r="O118"/>
  <c r="N118"/>
  <c r="M118"/>
  <c r="L118"/>
  <c r="X130"/>
  <c r="AI124"/>
  <c r="AG122"/>
  <c r="X122"/>
  <c r="AI117"/>
  <c r="AE117"/>
  <c r="AA117"/>
  <c r="W117"/>
  <c r="AG116"/>
  <c r="AC116"/>
  <c r="Y116"/>
  <c r="U116"/>
  <c r="AI115"/>
  <c r="AE115"/>
  <c r="AA115"/>
  <c r="W115"/>
  <c r="AG114"/>
  <c r="AC114"/>
  <c r="Y114"/>
  <c r="U114"/>
  <c r="AI113"/>
  <c r="AE113"/>
  <c r="AA113"/>
  <c r="W113"/>
  <c r="AG112"/>
  <c r="AC112"/>
  <c r="Y112"/>
  <c r="U112"/>
  <c r="AE130"/>
  <c r="AG127"/>
  <c r="AG126"/>
  <c r="AJ124"/>
  <c r="AC124"/>
  <c r="AI122"/>
  <c r="Z122"/>
  <c r="AJ117"/>
  <c r="AF117"/>
  <c r="AB117"/>
  <c r="X117"/>
  <c r="AH116"/>
  <c r="AD116"/>
  <c r="Z116"/>
  <c r="V116"/>
  <c r="AJ115"/>
  <c r="AF115"/>
  <c r="AB115"/>
  <c r="X115"/>
  <c r="AH114"/>
  <c r="AD114"/>
  <c r="Z114"/>
  <c r="V114"/>
  <c r="AJ113"/>
  <c r="AF113"/>
  <c r="AB113"/>
  <c r="X113"/>
  <c r="AH112"/>
  <c r="AD112"/>
  <c r="Z112"/>
  <c r="V112"/>
  <c r="AE124"/>
  <c r="W124"/>
  <c r="AG117"/>
  <c r="AC117"/>
  <c r="Y117"/>
  <c r="AI116"/>
  <c r="AE116"/>
  <c r="AA116"/>
  <c r="W116"/>
  <c r="AG115"/>
  <c r="AC115"/>
  <c r="Y115"/>
  <c r="U115"/>
  <c r="AI114"/>
  <c r="AE114"/>
  <c r="AA114"/>
  <c r="W114"/>
  <c r="AG113"/>
  <c r="AC113"/>
  <c r="Y113"/>
  <c r="U113"/>
  <c r="AI112"/>
  <c r="AE112"/>
  <c r="AA112"/>
  <c r="W112"/>
  <c r="W127"/>
  <c r="W126"/>
  <c r="Y124"/>
  <c r="AE122"/>
  <c r="V122"/>
  <c r="AJ118"/>
  <c r="AH117"/>
  <c r="AD117"/>
  <c r="Z117"/>
  <c r="V117"/>
  <c r="AJ116"/>
  <c r="AF116"/>
  <c r="AB116"/>
  <c r="X116"/>
  <c r="AH115"/>
  <c r="AD115"/>
  <c r="Z115"/>
  <c r="V115"/>
  <c r="AJ114"/>
  <c r="AF114"/>
  <c r="AB114"/>
  <c r="X114"/>
  <c r="T114"/>
  <c r="AH113"/>
  <c r="AD113"/>
  <c r="Z113"/>
  <c r="V113"/>
  <c r="AJ112"/>
  <c r="AF112"/>
  <c r="AB112"/>
  <c r="X112"/>
  <c r="U151"/>
  <c r="C151"/>
  <c r="I118"/>
  <c r="H118"/>
  <c r="E118"/>
  <c r="D118"/>
  <c r="F118"/>
  <c r="Q118"/>
  <c r="P118"/>
  <c r="W105"/>
  <c r="W103"/>
  <c r="U104"/>
  <c r="T130" s="1"/>
  <c r="AH104"/>
  <c r="AH105"/>
  <c r="W107"/>
  <c r="W102"/>
  <c r="AB104"/>
  <c r="W106"/>
  <c r="AH106"/>
  <c r="P140"/>
  <c r="E161" l="1"/>
  <c r="O162"/>
  <c r="W228"/>
  <c r="E228"/>
  <c r="O161"/>
  <c r="AA118"/>
  <c r="AE118"/>
  <c r="W118"/>
  <c r="AI118"/>
  <c r="X118"/>
  <c r="A133"/>
  <c r="A134" s="1"/>
  <c r="A135" s="1"/>
  <c r="A136" s="1"/>
  <c r="A137" s="1"/>
  <c r="A138" s="1"/>
  <c r="A139" s="1"/>
  <c r="A140" s="1"/>
  <c r="A141" s="1"/>
  <c r="A142" s="1"/>
  <c r="A143" s="1"/>
  <c r="A144" s="1"/>
  <c r="A145" s="1"/>
  <c r="A146" s="1"/>
  <c r="A147" s="1"/>
  <c r="A148" s="1"/>
  <c r="A149" s="1"/>
  <c r="A150" s="1"/>
  <c r="A151" s="1"/>
  <c r="A152" s="1"/>
  <c r="A153" s="1"/>
  <c r="A154" s="1"/>
  <c r="A155" s="1"/>
  <c r="A156" s="1"/>
  <c r="A157" s="1"/>
  <c r="A158" s="1"/>
  <c r="A159" s="1"/>
  <c r="A160" s="1"/>
  <c r="AF118"/>
  <c r="AB118"/>
  <c r="AD118"/>
  <c r="AC118"/>
  <c r="Z118"/>
  <c r="Y118"/>
  <c r="M163"/>
  <c r="G157"/>
  <c r="U150"/>
  <c r="P150"/>
  <c r="L150"/>
  <c r="H150"/>
  <c r="D150"/>
  <c r="R149"/>
  <c r="N149"/>
  <c r="J149"/>
  <c r="F149"/>
  <c r="P148"/>
  <c r="L148"/>
  <c r="H148"/>
  <c r="D148"/>
  <c r="R147"/>
  <c r="N147"/>
  <c r="J147"/>
  <c r="F147"/>
  <c r="B147"/>
  <c r="P146"/>
  <c r="L146"/>
  <c r="H146"/>
  <c r="D146"/>
  <c r="R145"/>
  <c r="N145"/>
  <c r="J145"/>
  <c r="F145"/>
  <c r="E160"/>
  <c r="E159"/>
  <c r="Q157"/>
  <c r="M155"/>
  <c r="D155"/>
  <c r="Q150"/>
  <c r="M150"/>
  <c r="I150"/>
  <c r="E150"/>
  <c r="O149"/>
  <c r="K149"/>
  <c r="G149"/>
  <c r="C149"/>
  <c r="Q148"/>
  <c r="M148"/>
  <c r="I148"/>
  <c r="E148"/>
  <c r="O147"/>
  <c r="K147"/>
  <c r="G147"/>
  <c r="C147"/>
  <c r="Q146"/>
  <c r="M146"/>
  <c r="I146"/>
  <c r="E146"/>
  <c r="O145"/>
  <c r="K145"/>
  <c r="G145"/>
  <c r="C145"/>
  <c r="R157"/>
  <c r="K157"/>
  <c r="O155"/>
  <c r="F155"/>
  <c r="R151"/>
  <c r="R150"/>
  <c r="N150"/>
  <c r="J150"/>
  <c r="F150"/>
  <c r="P149"/>
  <c r="L149"/>
  <c r="H149"/>
  <c r="D149"/>
  <c r="R148"/>
  <c r="N148"/>
  <c r="J148"/>
  <c r="F148"/>
  <c r="P147"/>
  <c r="L147"/>
  <c r="H147"/>
  <c r="D147"/>
  <c r="R146"/>
  <c r="N146"/>
  <c r="J146"/>
  <c r="F146"/>
  <c r="P145"/>
  <c r="L145"/>
  <c r="H145"/>
  <c r="D145"/>
  <c r="F163"/>
  <c r="O160"/>
  <c r="O159"/>
  <c r="M157"/>
  <c r="E157"/>
  <c r="Q155"/>
  <c r="H155"/>
  <c r="O150"/>
  <c r="K150"/>
  <c r="G150"/>
  <c r="C150"/>
  <c r="Q149"/>
  <c r="M149"/>
  <c r="I149"/>
  <c r="E149"/>
  <c r="O148"/>
  <c r="K148"/>
  <c r="G148"/>
  <c r="C148"/>
  <c r="Q147"/>
  <c r="M147"/>
  <c r="I147"/>
  <c r="E147"/>
  <c r="O146"/>
  <c r="K146"/>
  <c r="G146"/>
  <c r="C146"/>
  <c r="Q145"/>
  <c r="M145"/>
  <c r="I145"/>
  <c r="E145"/>
  <c r="V118"/>
  <c r="AH118"/>
  <c r="AG118"/>
  <c r="E138"/>
  <c r="E135"/>
  <c r="J137"/>
  <c r="E140"/>
  <c r="P139"/>
  <c r="P138"/>
  <c r="E139"/>
  <c r="E136"/>
  <c r="C137"/>
  <c r="P137"/>
  <c r="AH140"/>
  <c r="W161" l="1"/>
  <c r="AG161"/>
  <c r="AG162"/>
  <c r="A161"/>
  <c r="A162" s="1"/>
  <c r="A163" s="1"/>
  <c r="A164" s="1"/>
  <c r="Q151"/>
  <c r="B163"/>
  <c r="J188"/>
  <c r="T188"/>
  <c r="AB188"/>
  <c r="B188"/>
  <c r="M151"/>
  <c r="P151"/>
  <c r="D151"/>
  <c r="L151"/>
  <c r="I151"/>
  <c r="H151"/>
  <c r="E151"/>
  <c r="O151"/>
  <c r="J151"/>
  <c r="AE157"/>
  <c r="W157"/>
  <c r="AG150"/>
  <c r="AC150"/>
  <c r="Y150"/>
  <c r="AI149"/>
  <c r="AE149"/>
  <c r="AA149"/>
  <c r="W149"/>
  <c r="AG148"/>
  <c r="AC148"/>
  <c r="Y148"/>
  <c r="U148"/>
  <c r="AI147"/>
  <c r="AE147"/>
  <c r="AA147"/>
  <c r="W147"/>
  <c r="AG146"/>
  <c r="AC146"/>
  <c r="Y146"/>
  <c r="U146"/>
  <c r="AI145"/>
  <c r="AE145"/>
  <c r="AA145"/>
  <c r="W145"/>
  <c r="W160"/>
  <c r="W159"/>
  <c r="Y157"/>
  <c r="AE155"/>
  <c r="V155"/>
  <c r="AJ151"/>
  <c r="AH150"/>
  <c r="AD150"/>
  <c r="Z150"/>
  <c r="V150"/>
  <c r="AJ149"/>
  <c r="AF149"/>
  <c r="AB149"/>
  <c r="X149"/>
  <c r="AH148"/>
  <c r="AD148"/>
  <c r="Z148"/>
  <c r="V148"/>
  <c r="AJ147"/>
  <c r="AF147"/>
  <c r="AB147"/>
  <c r="X147"/>
  <c r="T147"/>
  <c r="AH146"/>
  <c r="AD146"/>
  <c r="Z146"/>
  <c r="V146"/>
  <c r="AJ145"/>
  <c r="AF145"/>
  <c r="AB145"/>
  <c r="X145"/>
  <c r="X163"/>
  <c r="AI157"/>
  <c r="AG155"/>
  <c r="X155"/>
  <c r="AI150"/>
  <c r="AE150"/>
  <c r="AA150"/>
  <c r="W150"/>
  <c r="AG149"/>
  <c r="AC149"/>
  <c r="Y149"/>
  <c r="U149"/>
  <c r="AI148"/>
  <c r="AE148"/>
  <c r="AA148"/>
  <c r="W148"/>
  <c r="AG147"/>
  <c r="AC147"/>
  <c r="Y147"/>
  <c r="U147"/>
  <c r="AI146"/>
  <c r="AE146"/>
  <c r="AA146"/>
  <c r="W146"/>
  <c r="AG145"/>
  <c r="AC145"/>
  <c r="Y145"/>
  <c r="U145"/>
  <c r="AE163"/>
  <c r="AG160"/>
  <c r="AG159"/>
  <c r="AJ157"/>
  <c r="AC157"/>
  <c r="AI155"/>
  <c r="Z155"/>
  <c r="AJ150"/>
  <c r="AF150"/>
  <c r="AB150"/>
  <c r="X150"/>
  <c r="AH149"/>
  <c r="AD149"/>
  <c r="Z149"/>
  <c r="V149"/>
  <c r="AJ148"/>
  <c r="AF148"/>
  <c r="AB148"/>
  <c r="X148"/>
  <c r="AH147"/>
  <c r="AD147"/>
  <c r="Z147"/>
  <c r="V147"/>
  <c r="AJ146"/>
  <c r="AF146"/>
  <c r="AB146"/>
  <c r="X146"/>
  <c r="AH145"/>
  <c r="AD145"/>
  <c r="Z145"/>
  <c r="V145"/>
  <c r="K151"/>
  <c r="F151"/>
  <c r="G151"/>
  <c r="U184"/>
  <c r="C184"/>
  <c r="N151"/>
  <c r="W135"/>
  <c r="W136"/>
  <c r="W140"/>
  <c r="AH139"/>
  <c r="U137"/>
  <c r="T163" s="1"/>
  <c r="AH138"/>
  <c r="AB137"/>
  <c r="W139"/>
  <c r="AH137"/>
  <c r="W138"/>
  <c r="P173"/>
  <c r="O194" l="1"/>
  <c r="E261"/>
  <c r="O195"/>
  <c r="E194"/>
  <c r="W261"/>
  <c r="AH151"/>
  <c r="AG151"/>
  <c r="Y151"/>
  <c r="V151"/>
  <c r="Z151"/>
  <c r="AC151"/>
  <c r="AD151"/>
  <c r="A166"/>
  <c r="A167" s="1"/>
  <c r="A168" s="1"/>
  <c r="A169" s="1"/>
  <c r="A170" s="1"/>
  <c r="A171" s="1"/>
  <c r="A172" s="1"/>
  <c r="A173" s="1"/>
  <c r="A174" s="1"/>
  <c r="A175" s="1"/>
  <c r="A176" s="1"/>
  <c r="A177" s="1"/>
  <c r="A178" s="1"/>
  <c r="A179" s="1"/>
  <c r="A180" s="1"/>
  <c r="A181" s="1"/>
  <c r="A182" s="1"/>
  <c r="A183" s="1"/>
  <c r="A184" s="1"/>
  <c r="A185" s="1"/>
  <c r="A186" s="1"/>
  <c r="A187" s="1"/>
  <c r="A188" s="1"/>
  <c r="A189" s="1"/>
  <c r="A190" s="1"/>
  <c r="A191" s="1"/>
  <c r="A192" s="1"/>
  <c r="A193" s="1"/>
  <c r="A194" s="1"/>
  <c r="A195" s="1"/>
  <c r="X151"/>
  <c r="AE151"/>
  <c r="AA151"/>
  <c r="F196"/>
  <c r="O193"/>
  <c r="O192"/>
  <c r="M190"/>
  <c r="E190"/>
  <c r="Q188"/>
  <c r="H188"/>
  <c r="O183"/>
  <c r="K183"/>
  <c r="G183"/>
  <c r="C183"/>
  <c r="Q182"/>
  <c r="M182"/>
  <c r="I182"/>
  <c r="E182"/>
  <c r="O181"/>
  <c r="K181"/>
  <c r="G181"/>
  <c r="C181"/>
  <c r="Q180"/>
  <c r="M180"/>
  <c r="I180"/>
  <c r="E180"/>
  <c r="O179"/>
  <c r="K179"/>
  <c r="G179"/>
  <c r="C179"/>
  <c r="Q178"/>
  <c r="M178"/>
  <c r="I178"/>
  <c r="E178"/>
  <c r="M196"/>
  <c r="G190"/>
  <c r="U183"/>
  <c r="P183"/>
  <c r="L183"/>
  <c r="H183"/>
  <c r="D183"/>
  <c r="R182"/>
  <c r="N182"/>
  <c r="J182"/>
  <c r="F182"/>
  <c r="P181"/>
  <c r="L181"/>
  <c r="H181"/>
  <c r="D181"/>
  <c r="R180"/>
  <c r="N180"/>
  <c r="J180"/>
  <c r="F180"/>
  <c r="B180"/>
  <c r="P179"/>
  <c r="L179"/>
  <c r="H179"/>
  <c r="D179"/>
  <c r="R178"/>
  <c r="N178"/>
  <c r="J178"/>
  <c r="F178"/>
  <c r="E193"/>
  <c r="E192"/>
  <c r="Q190"/>
  <c r="M188"/>
  <c r="D188"/>
  <c r="Q183"/>
  <c r="M183"/>
  <c r="I183"/>
  <c r="E183"/>
  <c r="O182"/>
  <c r="K182"/>
  <c r="G182"/>
  <c r="C182"/>
  <c r="Q181"/>
  <c r="M181"/>
  <c r="I181"/>
  <c r="E181"/>
  <c r="O180"/>
  <c r="K180"/>
  <c r="G180"/>
  <c r="C180"/>
  <c r="Q179"/>
  <c r="M179"/>
  <c r="I179"/>
  <c r="E179"/>
  <c r="O178"/>
  <c r="K178"/>
  <c r="G178"/>
  <c r="C178"/>
  <c r="R190"/>
  <c r="K190"/>
  <c r="O188"/>
  <c r="F188"/>
  <c r="R184"/>
  <c r="R183"/>
  <c r="N183"/>
  <c r="J183"/>
  <c r="F183"/>
  <c r="P182"/>
  <c r="L182"/>
  <c r="H182"/>
  <c r="D182"/>
  <c r="R181"/>
  <c r="N181"/>
  <c r="J181"/>
  <c r="F181"/>
  <c r="P180"/>
  <c r="L180"/>
  <c r="H180"/>
  <c r="D180"/>
  <c r="R179"/>
  <c r="N179"/>
  <c r="J179"/>
  <c r="F179"/>
  <c r="P178"/>
  <c r="L178"/>
  <c r="H178"/>
  <c r="D178"/>
  <c r="AF151"/>
  <c r="W151"/>
  <c r="AB151"/>
  <c r="AI151"/>
  <c r="E169"/>
  <c r="P171"/>
  <c r="P172"/>
  <c r="E171"/>
  <c r="C170"/>
  <c r="E168"/>
  <c r="J170"/>
  <c r="E172"/>
  <c r="P170"/>
  <c r="E173"/>
  <c r="AH173"/>
  <c r="A196" l="1"/>
  <c r="A197" s="1"/>
  <c r="AG194"/>
  <c r="AG195"/>
  <c r="W194"/>
  <c r="B196"/>
  <c r="J221"/>
  <c r="T221"/>
  <c r="AB221"/>
  <c r="B221"/>
  <c r="L184"/>
  <c r="K184"/>
  <c r="G184"/>
  <c r="H184"/>
  <c r="F184"/>
  <c r="Q184"/>
  <c r="D184"/>
  <c r="M184"/>
  <c r="N184"/>
  <c r="I184"/>
  <c r="AE196"/>
  <c r="AG193"/>
  <c r="AG192"/>
  <c r="AJ190"/>
  <c r="AC190"/>
  <c r="AI188"/>
  <c r="Z188"/>
  <c r="AJ183"/>
  <c r="AF183"/>
  <c r="AB183"/>
  <c r="X183"/>
  <c r="AH182"/>
  <c r="AD182"/>
  <c r="Z182"/>
  <c r="V182"/>
  <c r="AJ181"/>
  <c r="AF181"/>
  <c r="AB181"/>
  <c r="X181"/>
  <c r="AH180"/>
  <c r="AD180"/>
  <c r="Z180"/>
  <c r="V180"/>
  <c r="AJ179"/>
  <c r="AF179"/>
  <c r="AB179"/>
  <c r="X179"/>
  <c r="AH178"/>
  <c r="AD178"/>
  <c r="Z178"/>
  <c r="V178"/>
  <c r="AE190"/>
  <c r="W190"/>
  <c r="AG183"/>
  <c r="AC183"/>
  <c r="Y183"/>
  <c r="AI182"/>
  <c r="AE182"/>
  <c r="AA182"/>
  <c r="W182"/>
  <c r="AG181"/>
  <c r="AC181"/>
  <c r="Y181"/>
  <c r="U181"/>
  <c r="AI180"/>
  <c r="AE180"/>
  <c r="AA180"/>
  <c r="W180"/>
  <c r="AG179"/>
  <c r="AC179"/>
  <c r="Y179"/>
  <c r="U179"/>
  <c r="AI178"/>
  <c r="AE178"/>
  <c r="AA178"/>
  <c r="W178"/>
  <c r="W193"/>
  <c r="W192"/>
  <c r="Y190"/>
  <c r="AE188"/>
  <c r="V188"/>
  <c r="AJ184"/>
  <c r="AH183"/>
  <c r="AD183"/>
  <c r="Z183"/>
  <c r="V183"/>
  <c r="AJ182"/>
  <c r="AF182"/>
  <c r="AB182"/>
  <c r="X182"/>
  <c r="AH181"/>
  <c r="AD181"/>
  <c r="Z181"/>
  <c r="V181"/>
  <c r="AJ180"/>
  <c r="AF180"/>
  <c r="AB180"/>
  <c r="X180"/>
  <c r="T180"/>
  <c r="AH179"/>
  <c r="AD179"/>
  <c r="Z179"/>
  <c r="V179"/>
  <c r="AJ178"/>
  <c r="AF178"/>
  <c r="AB178"/>
  <c r="X178"/>
  <c r="X196"/>
  <c r="AI190"/>
  <c r="AG188"/>
  <c r="X188"/>
  <c r="AI183"/>
  <c r="AE183"/>
  <c r="AA183"/>
  <c r="W183"/>
  <c r="AG182"/>
  <c r="AC182"/>
  <c r="Y182"/>
  <c r="U182"/>
  <c r="AI181"/>
  <c r="AE181"/>
  <c r="AA181"/>
  <c r="W181"/>
  <c r="AG180"/>
  <c r="AC180"/>
  <c r="Y180"/>
  <c r="U180"/>
  <c r="AI179"/>
  <c r="AE179"/>
  <c r="AA179"/>
  <c r="W179"/>
  <c r="AG178"/>
  <c r="AC178"/>
  <c r="Y178"/>
  <c r="U178"/>
  <c r="U217"/>
  <c r="C217"/>
  <c r="P184"/>
  <c r="O184"/>
  <c r="J184"/>
  <c r="E184"/>
  <c r="W169"/>
  <c r="AB170"/>
  <c r="AH170"/>
  <c r="W173"/>
  <c r="W168"/>
  <c r="U170"/>
  <c r="T196" s="1"/>
  <c r="AH171"/>
  <c r="W172"/>
  <c r="W171"/>
  <c r="P206"/>
  <c r="AH172"/>
  <c r="E227" l="1"/>
  <c r="O228"/>
  <c r="O227"/>
  <c r="A227"/>
  <c r="A228"/>
  <c r="AC184"/>
  <c r="X184"/>
  <c r="A199"/>
  <c r="A200" s="1"/>
  <c r="A201" s="1"/>
  <c r="A202" s="1"/>
  <c r="A203" s="1"/>
  <c r="A204" s="1"/>
  <c r="A205" s="1"/>
  <c r="A206" s="1"/>
  <c r="A207" s="1"/>
  <c r="A208" s="1"/>
  <c r="A209" s="1"/>
  <c r="A210" s="1"/>
  <c r="A211" s="1"/>
  <c r="A212" s="1"/>
  <c r="A213" s="1"/>
  <c r="A214" s="1"/>
  <c r="A215" s="1"/>
  <c r="A216" s="1"/>
  <c r="A217" s="1"/>
  <c r="A218" s="1"/>
  <c r="A219" s="1"/>
  <c r="A220" s="1"/>
  <c r="A221" s="1"/>
  <c r="A222" s="1"/>
  <c r="A223" s="1"/>
  <c r="A224" s="1"/>
  <c r="A225" s="1"/>
  <c r="A226" s="1"/>
  <c r="A229" s="1"/>
  <c r="A230" s="1"/>
  <c r="AG184"/>
  <c r="AF184"/>
  <c r="W184"/>
  <c r="AH184"/>
  <c r="AB184"/>
  <c r="AI184"/>
  <c r="AD184"/>
  <c r="Y184"/>
  <c r="AE184"/>
  <c r="Z184"/>
  <c r="F229"/>
  <c r="O226"/>
  <c r="O225"/>
  <c r="M223"/>
  <c r="E223"/>
  <c r="Q221"/>
  <c r="H221"/>
  <c r="O216"/>
  <c r="K216"/>
  <c r="G216"/>
  <c r="C216"/>
  <c r="Q215"/>
  <c r="M229"/>
  <c r="G223"/>
  <c r="E226"/>
  <c r="E225"/>
  <c r="Q223"/>
  <c r="M221"/>
  <c r="D221"/>
  <c r="R223"/>
  <c r="K223"/>
  <c r="O221"/>
  <c r="F221"/>
  <c r="R217"/>
  <c r="R216"/>
  <c r="N216"/>
  <c r="J216"/>
  <c r="F216"/>
  <c r="P215"/>
  <c r="L215"/>
  <c r="H215"/>
  <c r="D215"/>
  <c r="R214"/>
  <c r="N214"/>
  <c r="J214"/>
  <c r="F214"/>
  <c r="P213"/>
  <c r="L213"/>
  <c r="H213"/>
  <c r="D213"/>
  <c r="R212"/>
  <c r="N212"/>
  <c r="J212"/>
  <c r="F212"/>
  <c r="P211"/>
  <c r="L211"/>
  <c r="H211"/>
  <c r="D211"/>
  <c r="Q216"/>
  <c r="I216"/>
  <c r="N215"/>
  <c r="I215"/>
  <c r="C215"/>
  <c r="P214"/>
  <c r="K214"/>
  <c r="E214"/>
  <c r="N213"/>
  <c r="I213"/>
  <c r="C213"/>
  <c r="P212"/>
  <c r="K212"/>
  <c r="E212"/>
  <c r="N211"/>
  <c r="I211"/>
  <c r="C211"/>
  <c r="L216"/>
  <c r="D216"/>
  <c r="O215"/>
  <c r="J215"/>
  <c r="E215"/>
  <c r="Q214"/>
  <c r="L214"/>
  <c r="G214"/>
  <c r="O213"/>
  <c r="J213"/>
  <c r="E213"/>
  <c r="Q212"/>
  <c r="L212"/>
  <c r="G212"/>
  <c r="O211"/>
  <c r="J211"/>
  <c r="E211"/>
  <c r="U216"/>
  <c r="M216"/>
  <c r="E216"/>
  <c r="R215"/>
  <c r="K215"/>
  <c r="F215"/>
  <c r="M214"/>
  <c r="H214"/>
  <c r="C214"/>
  <c r="Q213"/>
  <c r="K213"/>
  <c r="F213"/>
  <c r="M212"/>
  <c r="H212"/>
  <c r="C212"/>
  <c r="Q211"/>
  <c r="K211"/>
  <c r="F211"/>
  <c r="P216"/>
  <c r="H216"/>
  <c r="M215"/>
  <c r="G215"/>
  <c r="O214"/>
  <c r="I214"/>
  <c r="D214"/>
  <c r="R213"/>
  <c r="M213"/>
  <c r="G213"/>
  <c r="B213"/>
  <c r="O212"/>
  <c r="I212"/>
  <c r="D212"/>
  <c r="R211"/>
  <c r="M211"/>
  <c r="G211"/>
  <c r="AA184"/>
  <c r="V184"/>
  <c r="E205"/>
  <c r="J203"/>
  <c r="P204"/>
  <c r="AH206"/>
  <c r="E204"/>
  <c r="E202"/>
  <c r="E201"/>
  <c r="E206"/>
  <c r="P205"/>
  <c r="C203"/>
  <c r="P203"/>
  <c r="W227" l="1"/>
  <c r="AG227"/>
  <c r="AG228"/>
  <c r="B229"/>
  <c r="J254"/>
  <c r="T254"/>
  <c r="AB254"/>
  <c r="B254"/>
  <c r="M217"/>
  <c r="J217"/>
  <c r="Q217"/>
  <c r="E217"/>
  <c r="K217"/>
  <c r="N217"/>
  <c r="H217"/>
  <c r="AE229"/>
  <c r="AG226"/>
  <c r="AG225"/>
  <c r="AJ223"/>
  <c r="AC223"/>
  <c r="AI221"/>
  <c r="Z221"/>
  <c r="AJ216"/>
  <c r="AF216"/>
  <c r="AB216"/>
  <c r="X216"/>
  <c r="AH215"/>
  <c r="AD215"/>
  <c r="Z215"/>
  <c r="V215"/>
  <c r="AE223"/>
  <c r="W223"/>
  <c r="AG216"/>
  <c r="AC216"/>
  <c r="Y216"/>
  <c r="W226"/>
  <c r="W225"/>
  <c r="Y223"/>
  <c r="AE221"/>
  <c r="V221"/>
  <c r="AJ217"/>
  <c r="X229"/>
  <c r="AI223"/>
  <c r="AG221"/>
  <c r="X221"/>
  <c r="AI216"/>
  <c r="AE216"/>
  <c r="AA216"/>
  <c r="W216"/>
  <c r="AG215"/>
  <c r="AC215"/>
  <c r="Y215"/>
  <c r="U215"/>
  <c r="AI214"/>
  <c r="AE214"/>
  <c r="AA214"/>
  <c r="W214"/>
  <c r="AG213"/>
  <c r="AC213"/>
  <c r="Y213"/>
  <c r="U213"/>
  <c r="AI212"/>
  <c r="AE212"/>
  <c r="AA212"/>
  <c r="W212"/>
  <c r="AG211"/>
  <c r="AC211"/>
  <c r="Y211"/>
  <c r="U211"/>
  <c r="Z216"/>
  <c r="AE215"/>
  <c r="W215"/>
  <c r="AG214"/>
  <c r="AB214"/>
  <c r="V214"/>
  <c r="AJ213"/>
  <c r="AE213"/>
  <c r="Z213"/>
  <c r="T213"/>
  <c r="AG212"/>
  <c r="AB212"/>
  <c r="V212"/>
  <c r="AJ211"/>
  <c r="AE211"/>
  <c r="Z211"/>
  <c r="AD216"/>
  <c r="AF215"/>
  <c r="X215"/>
  <c r="AH214"/>
  <c r="AC214"/>
  <c r="X214"/>
  <c r="AF213"/>
  <c r="AA213"/>
  <c r="V213"/>
  <c r="AH212"/>
  <c r="AC212"/>
  <c r="X212"/>
  <c r="AF211"/>
  <c r="AA211"/>
  <c r="V211"/>
  <c r="AH216"/>
  <c r="AI215"/>
  <c r="AA215"/>
  <c r="AJ214"/>
  <c r="AD214"/>
  <c r="Y214"/>
  <c r="AH213"/>
  <c r="AB213"/>
  <c r="W213"/>
  <c r="AJ212"/>
  <c r="AD212"/>
  <c r="Y212"/>
  <c r="AH211"/>
  <c r="AB211"/>
  <c r="W211"/>
  <c r="V216"/>
  <c r="AJ215"/>
  <c r="AB215"/>
  <c r="AF214"/>
  <c r="Z214"/>
  <c r="U214"/>
  <c r="AI213"/>
  <c r="AD213"/>
  <c r="X213"/>
  <c r="AF212"/>
  <c r="Z212"/>
  <c r="U212"/>
  <c r="AI211"/>
  <c r="AD211"/>
  <c r="X211"/>
  <c r="F217"/>
  <c r="O217"/>
  <c r="I217"/>
  <c r="D217"/>
  <c r="U250"/>
  <c r="C250"/>
  <c r="L217"/>
  <c r="G217"/>
  <c r="P217"/>
  <c r="W201"/>
  <c r="W204"/>
  <c r="AH203"/>
  <c r="AH204"/>
  <c r="P239"/>
  <c r="W202"/>
  <c r="W206"/>
  <c r="AB203"/>
  <c r="AH205"/>
  <c r="W205"/>
  <c r="U203"/>
  <c r="T229" s="1"/>
  <c r="O260" l="1"/>
  <c r="A260"/>
  <c r="W327"/>
  <c r="E327"/>
  <c r="O261"/>
  <c r="A261"/>
  <c r="E260"/>
  <c r="X217"/>
  <c r="W217"/>
  <c r="AE217"/>
  <c r="AD217"/>
  <c r="AH217"/>
  <c r="A232"/>
  <c r="A233" s="1"/>
  <c r="A234" s="1"/>
  <c r="A235" s="1"/>
  <c r="A236" s="1"/>
  <c r="A237" s="1"/>
  <c r="A238" s="1"/>
  <c r="A239" s="1"/>
  <c r="A240" s="1"/>
  <c r="A241" s="1"/>
  <c r="A242" s="1"/>
  <c r="A243" s="1"/>
  <c r="A244" s="1"/>
  <c r="A245" s="1"/>
  <c r="A246" s="1"/>
  <c r="A247" s="1"/>
  <c r="A248" s="1"/>
  <c r="A249" s="1"/>
  <c r="A250" s="1"/>
  <c r="A251" s="1"/>
  <c r="A252" s="1"/>
  <c r="A253" s="1"/>
  <c r="A254" s="1"/>
  <c r="A255" s="1"/>
  <c r="A256" s="1"/>
  <c r="A257" s="1"/>
  <c r="A258" s="1"/>
  <c r="A259" s="1"/>
  <c r="A262" s="1"/>
  <c r="A263" s="1"/>
  <c r="AI217"/>
  <c r="V217"/>
  <c r="Y217"/>
  <c r="R256"/>
  <c r="K256"/>
  <c r="O254"/>
  <c r="F254"/>
  <c r="R250"/>
  <c r="R249"/>
  <c r="N249"/>
  <c r="J249"/>
  <c r="F249"/>
  <c r="P248"/>
  <c r="L248"/>
  <c r="H248"/>
  <c r="D248"/>
  <c r="R247"/>
  <c r="N247"/>
  <c r="J247"/>
  <c r="F247"/>
  <c r="P246"/>
  <c r="L246"/>
  <c r="H246"/>
  <c r="D246"/>
  <c r="R245"/>
  <c r="N245"/>
  <c r="J245"/>
  <c r="F245"/>
  <c r="P244"/>
  <c r="L244"/>
  <c r="H244"/>
  <c r="D244"/>
  <c r="F262"/>
  <c r="O259"/>
  <c r="O258"/>
  <c r="M256"/>
  <c r="E256"/>
  <c r="Q254"/>
  <c r="H254"/>
  <c r="O249"/>
  <c r="K249"/>
  <c r="G249"/>
  <c r="C249"/>
  <c r="Q248"/>
  <c r="M248"/>
  <c r="I248"/>
  <c r="E248"/>
  <c r="O247"/>
  <c r="K247"/>
  <c r="G247"/>
  <c r="C247"/>
  <c r="Q246"/>
  <c r="M246"/>
  <c r="I246"/>
  <c r="E246"/>
  <c r="O245"/>
  <c r="K245"/>
  <c r="G245"/>
  <c r="C245"/>
  <c r="Q244"/>
  <c r="M244"/>
  <c r="I244"/>
  <c r="E244"/>
  <c r="M262"/>
  <c r="G256"/>
  <c r="U249"/>
  <c r="P249"/>
  <c r="L249"/>
  <c r="H249"/>
  <c r="D249"/>
  <c r="R248"/>
  <c r="N248"/>
  <c r="J248"/>
  <c r="F248"/>
  <c r="P247"/>
  <c r="L247"/>
  <c r="H247"/>
  <c r="D247"/>
  <c r="R246"/>
  <c r="N246"/>
  <c r="J246"/>
  <c r="F246"/>
  <c r="B246"/>
  <c r="P245"/>
  <c r="L245"/>
  <c r="H245"/>
  <c r="D245"/>
  <c r="R244"/>
  <c r="N244"/>
  <c r="J244"/>
  <c r="F244"/>
  <c r="E259"/>
  <c r="E258"/>
  <c r="Q256"/>
  <c r="M254"/>
  <c r="D254"/>
  <c r="Q249"/>
  <c r="M249"/>
  <c r="I249"/>
  <c r="E249"/>
  <c r="O248"/>
  <c r="K248"/>
  <c r="G248"/>
  <c r="C248"/>
  <c r="Q247"/>
  <c r="M247"/>
  <c r="I247"/>
  <c r="E247"/>
  <c r="O246"/>
  <c r="K246"/>
  <c r="G246"/>
  <c r="C246"/>
  <c r="Q245"/>
  <c r="M245"/>
  <c r="I245"/>
  <c r="E245"/>
  <c r="O244"/>
  <c r="K244"/>
  <c r="G244"/>
  <c r="C244"/>
  <c r="Z217"/>
  <c r="AB217"/>
  <c r="AF217"/>
  <c r="AG217"/>
  <c r="AA217"/>
  <c r="AC217"/>
  <c r="E235"/>
  <c r="P237"/>
  <c r="E237"/>
  <c r="E238"/>
  <c r="J236"/>
  <c r="P236"/>
  <c r="E234"/>
  <c r="P238"/>
  <c r="C236"/>
  <c r="E239"/>
  <c r="AH239"/>
  <c r="AG260" l="1"/>
  <c r="AG261"/>
  <c r="W260"/>
  <c r="B262"/>
  <c r="J287"/>
  <c r="T287"/>
  <c r="AB287"/>
  <c r="B287"/>
  <c r="O250"/>
  <c r="K250"/>
  <c r="G250"/>
  <c r="J250"/>
  <c r="N250"/>
  <c r="E250"/>
  <c r="D250"/>
  <c r="F250"/>
  <c r="Q250"/>
  <c r="P250"/>
  <c r="M250"/>
  <c r="L250"/>
  <c r="X262"/>
  <c r="AI256"/>
  <c r="AG254"/>
  <c r="X254"/>
  <c r="AI249"/>
  <c r="AE249"/>
  <c r="AA249"/>
  <c r="W249"/>
  <c r="AG248"/>
  <c r="AC248"/>
  <c r="Y248"/>
  <c r="U248"/>
  <c r="AI247"/>
  <c r="AE247"/>
  <c r="AA247"/>
  <c r="W247"/>
  <c r="AG246"/>
  <c r="AC246"/>
  <c r="Y246"/>
  <c r="U246"/>
  <c r="AI245"/>
  <c r="AE245"/>
  <c r="AA245"/>
  <c r="W245"/>
  <c r="AG244"/>
  <c r="AC244"/>
  <c r="Y244"/>
  <c r="U244"/>
  <c r="AE262"/>
  <c r="AG259"/>
  <c r="AG258"/>
  <c r="AJ256"/>
  <c r="AC256"/>
  <c r="AI254"/>
  <c r="Z254"/>
  <c r="AJ249"/>
  <c r="AF249"/>
  <c r="AB249"/>
  <c r="X249"/>
  <c r="AH248"/>
  <c r="AD248"/>
  <c r="Z248"/>
  <c r="V248"/>
  <c r="AJ247"/>
  <c r="AF247"/>
  <c r="AB247"/>
  <c r="X247"/>
  <c r="AH246"/>
  <c r="AD246"/>
  <c r="Z246"/>
  <c r="V246"/>
  <c r="AJ245"/>
  <c r="AF245"/>
  <c r="AB245"/>
  <c r="X245"/>
  <c r="AH244"/>
  <c r="AD244"/>
  <c r="Z244"/>
  <c r="V244"/>
  <c r="AE256"/>
  <c r="W256"/>
  <c r="AG249"/>
  <c r="AC249"/>
  <c r="Y249"/>
  <c r="AI248"/>
  <c r="AE248"/>
  <c r="AA248"/>
  <c r="W248"/>
  <c r="AG247"/>
  <c r="AC247"/>
  <c r="Y247"/>
  <c r="U247"/>
  <c r="AI246"/>
  <c r="AE246"/>
  <c r="AA246"/>
  <c r="W246"/>
  <c r="AG245"/>
  <c r="AC245"/>
  <c r="Y245"/>
  <c r="U245"/>
  <c r="AI244"/>
  <c r="AE244"/>
  <c r="AE250" s="1"/>
  <c r="AA244"/>
  <c r="W244"/>
  <c r="W259"/>
  <c r="W258"/>
  <c r="Y256"/>
  <c r="AE254"/>
  <c r="V254"/>
  <c r="AJ250"/>
  <c r="AH249"/>
  <c r="AD249"/>
  <c r="Z249"/>
  <c r="V249"/>
  <c r="AJ248"/>
  <c r="AF248"/>
  <c r="AB248"/>
  <c r="X248"/>
  <c r="AH247"/>
  <c r="AD247"/>
  <c r="Z247"/>
  <c r="V247"/>
  <c r="AJ246"/>
  <c r="AF246"/>
  <c r="AB246"/>
  <c r="X246"/>
  <c r="T246"/>
  <c r="AH245"/>
  <c r="AD245"/>
  <c r="Z245"/>
  <c r="V245"/>
  <c r="AJ244"/>
  <c r="AF244"/>
  <c r="AB244"/>
  <c r="X244"/>
  <c r="U283"/>
  <c r="C283"/>
  <c r="I250"/>
  <c r="H250"/>
  <c r="W238"/>
  <c r="U236"/>
  <c r="T262" s="1"/>
  <c r="AH238"/>
  <c r="W234"/>
  <c r="W239"/>
  <c r="AH236"/>
  <c r="AB236"/>
  <c r="AH237"/>
  <c r="W237"/>
  <c r="P272"/>
  <c r="W235"/>
  <c r="AA250" l="1"/>
  <c r="W250"/>
  <c r="AI250"/>
  <c r="AB250"/>
  <c r="A265"/>
  <c r="A266" s="1"/>
  <c r="A267" s="1"/>
  <c r="A268" s="1"/>
  <c r="A269" s="1"/>
  <c r="A270" s="1"/>
  <c r="A271" s="1"/>
  <c r="A272" s="1"/>
  <c r="A273" s="1"/>
  <c r="A274" s="1"/>
  <c r="A275" s="1"/>
  <c r="A276" s="1"/>
  <c r="A277" s="1"/>
  <c r="A278" s="1"/>
  <c r="A279" s="1"/>
  <c r="A280" s="1"/>
  <c r="A281" s="1"/>
  <c r="A282" s="1"/>
  <c r="A283" s="1"/>
  <c r="A284" s="1"/>
  <c r="A285" s="1"/>
  <c r="A286" s="1"/>
  <c r="A287" s="1"/>
  <c r="A288" s="1"/>
  <c r="A289" s="1"/>
  <c r="A290" s="1"/>
  <c r="A291" s="1"/>
  <c r="A292" s="1"/>
  <c r="A293" s="1"/>
  <c r="A294" s="1"/>
  <c r="A295" s="1"/>
  <c r="A296" s="1"/>
  <c r="M295"/>
  <c r="O293"/>
  <c r="G289"/>
  <c r="U282"/>
  <c r="P282"/>
  <c r="L282"/>
  <c r="H282"/>
  <c r="D282"/>
  <c r="R281"/>
  <c r="N281"/>
  <c r="J281"/>
  <c r="F281"/>
  <c r="P280"/>
  <c r="L280"/>
  <c r="H280"/>
  <c r="D280"/>
  <c r="R279"/>
  <c r="N279"/>
  <c r="J279"/>
  <c r="F279"/>
  <c r="B279"/>
  <c r="P278"/>
  <c r="L278"/>
  <c r="H278"/>
  <c r="D278"/>
  <c r="R277"/>
  <c r="N277"/>
  <c r="J277"/>
  <c r="F277"/>
  <c r="E293"/>
  <c r="E292"/>
  <c r="E291"/>
  <c r="Q289"/>
  <c r="M287"/>
  <c r="D287"/>
  <c r="Q282"/>
  <c r="M282"/>
  <c r="I282"/>
  <c r="E282"/>
  <c r="O281"/>
  <c r="K281"/>
  <c r="G281"/>
  <c r="C281"/>
  <c r="Q280"/>
  <c r="M280"/>
  <c r="I280"/>
  <c r="E280"/>
  <c r="O279"/>
  <c r="K279"/>
  <c r="G279"/>
  <c r="C279"/>
  <c r="Q278"/>
  <c r="M278"/>
  <c r="I278"/>
  <c r="E278"/>
  <c r="O277"/>
  <c r="K277"/>
  <c r="G277"/>
  <c r="C277"/>
  <c r="G293"/>
  <c r="R289"/>
  <c r="K289"/>
  <c r="O287"/>
  <c r="F287"/>
  <c r="R283"/>
  <c r="R282"/>
  <c r="N282"/>
  <c r="J282"/>
  <c r="F282"/>
  <c r="P281"/>
  <c r="L281"/>
  <c r="H281"/>
  <c r="D281"/>
  <c r="R280"/>
  <c r="N280"/>
  <c r="J280"/>
  <c r="F280"/>
  <c r="P279"/>
  <c r="L279"/>
  <c r="H279"/>
  <c r="D279"/>
  <c r="R278"/>
  <c r="N278"/>
  <c r="J278"/>
  <c r="F278"/>
  <c r="P277"/>
  <c r="L277"/>
  <c r="L283" s="1"/>
  <c r="H277"/>
  <c r="H283" s="1"/>
  <c r="D277"/>
  <c r="F295"/>
  <c r="E294"/>
  <c r="O292"/>
  <c r="O291"/>
  <c r="M289"/>
  <c r="E289"/>
  <c r="Q287"/>
  <c r="H287"/>
  <c r="O282"/>
  <c r="K282"/>
  <c r="G282"/>
  <c r="C282"/>
  <c r="Q281"/>
  <c r="M281"/>
  <c r="I281"/>
  <c r="E281"/>
  <c r="O280"/>
  <c r="K280"/>
  <c r="G280"/>
  <c r="C280"/>
  <c r="Q279"/>
  <c r="M279"/>
  <c r="I279"/>
  <c r="E279"/>
  <c r="O278"/>
  <c r="K278"/>
  <c r="G278"/>
  <c r="C278"/>
  <c r="Q277"/>
  <c r="M277"/>
  <c r="I277"/>
  <c r="I283" s="1"/>
  <c r="E277"/>
  <c r="E283" s="1"/>
  <c r="AF250"/>
  <c r="AH250"/>
  <c r="AG250"/>
  <c r="AD250"/>
  <c r="AC250"/>
  <c r="X250"/>
  <c r="Z250"/>
  <c r="Y250"/>
  <c r="V250"/>
  <c r="E267"/>
  <c r="J269"/>
  <c r="P270"/>
  <c r="E271"/>
  <c r="P271"/>
  <c r="AH272"/>
  <c r="E270"/>
  <c r="P269"/>
  <c r="C269"/>
  <c r="E268"/>
  <c r="E272"/>
  <c r="B295" l="1"/>
  <c r="J320"/>
  <c r="T320"/>
  <c r="AB320"/>
  <c r="B320"/>
  <c r="P283"/>
  <c r="M283"/>
  <c r="D283"/>
  <c r="Q283"/>
  <c r="AE289"/>
  <c r="W289"/>
  <c r="AG282"/>
  <c r="AC282"/>
  <c r="Y282"/>
  <c r="AI281"/>
  <c r="AE281"/>
  <c r="AA281"/>
  <c r="W281"/>
  <c r="AG280"/>
  <c r="AC280"/>
  <c r="Y280"/>
  <c r="U280"/>
  <c r="AI279"/>
  <c r="AE279"/>
  <c r="AA279"/>
  <c r="W279"/>
  <c r="AG278"/>
  <c r="AC278"/>
  <c r="Y278"/>
  <c r="U278"/>
  <c r="AI277"/>
  <c r="AE277"/>
  <c r="AA277"/>
  <c r="W277"/>
  <c r="W294"/>
  <c r="AG293"/>
  <c r="W292"/>
  <c r="W291"/>
  <c r="Y289"/>
  <c r="AE287"/>
  <c r="V287"/>
  <c r="AJ283"/>
  <c r="AH282"/>
  <c r="AD282"/>
  <c r="Z282"/>
  <c r="V282"/>
  <c r="AJ281"/>
  <c r="AF281"/>
  <c r="AB281"/>
  <c r="X281"/>
  <c r="AH280"/>
  <c r="AD280"/>
  <c r="Z280"/>
  <c r="V280"/>
  <c r="AJ279"/>
  <c r="AF279"/>
  <c r="AB279"/>
  <c r="X279"/>
  <c r="T279"/>
  <c r="AH278"/>
  <c r="AD278"/>
  <c r="Z278"/>
  <c r="V278"/>
  <c r="AJ277"/>
  <c r="AF277"/>
  <c r="AB277"/>
  <c r="X277"/>
  <c r="X295"/>
  <c r="W293"/>
  <c r="AI289"/>
  <c r="AG287"/>
  <c r="X287"/>
  <c r="AI282"/>
  <c r="AE282"/>
  <c r="AA282"/>
  <c r="W282"/>
  <c r="AG281"/>
  <c r="AC281"/>
  <c r="Y281"/>
  <c r="U281"/>
  <c r="AI280"/>
  <c r="AE280"/>
  <c r="AA280"/>
  <c r="W280"/>
  <c r="AG279"/>
  <c r="AC279"/>
  <c r="Y279"/>
  <c r="U279"/>
  <c r="AI278"/>
  <c r="AE278"/>
  <c r="AA278"/>
  <c r="W278"/>
  <c r="AG277"/>
  <c r="AC277"/>
  <c r="Y277"/>
  <c r="U277"/>
  <c r="AE295"/>
  <c r="Y293"/>
  <c r="AG292"/>
  <c r="AG291"/>
  <c r="AJ289"/>
  <c r="AC289"/>
  <c r="AI287"/>
  <c r="Z287"/>
  <c r="AJ282"/>
  <c r="AF282"/>
  <c r="AB282"/>
  <c r="X282"/>
  <c r="AH281"/>
  <c r="AD281"/>
  <c r="Z281"/>
  <c r="V281"/>
  <c r="AJ280"/>
  <c r="AF280"/>
  <c r="AB280"/>
  <c r="X280"/>
  <c r="AH279"/>
  <c r="AD279"/>
  <c r="Z279"/>
  <c r="V279"/>
  <c r="AJ278"/>
  <c r="AF278"/>
  <c r="AB278"/>
  <c r="X278"/>
  <c r="AH277"/>
  <c r="AD277"/>
  <c r="Z277"/>
  <c r="V277"/>
  <c r="K283"/>
  <c r="F283"/>
  <c r="G283"/>
  <c r="U316"/>
  <c r="C316"/>
  <c r="N283"/>
  <c r="O283"/>
  <c r="J283"/>
  <c r="W267"/>
  <c r="U269"/>
  <c r="T295" s="1"/>
  <c r="W272"/>
  <c r="AH270"/>
  <c r="AB269"/>
  <c r="W268"/>
  <c r="W270"/>
  <c r="W271"/>
  <c r="AH269"/>
  <c r="AH271"/>
  <c r="P305"/>
  <c r="E326" l="1"/>
  <c r="A327"/>
  <c r="O326"/>
  <c r="A326"/>
  <c r="O327"/>
  <c r="AG283"/>
  <c r="AC283"/>
  <c r="AH283"/>
  <c r="AD283"/>
  <c r="Z283"/>
  <c r="Y283"/>
  <c r="V283"/>
  <c r="A298"/>
  <c r="A299" s="1"/>
  <c r="A300" s="1"/>
  <c r="A301" s="1"/>
  <c r="A302" s="1"/>
  <c r="A303" s="1"/>
  <c r="A304" s="1"/>
  <c r="A305" s="1"/>
  <c r="A306" s="1"/>
  <c r="A307" s="1"/>
  <c r="A308" s="1"/>
  <c r="A309" s="1"/>
  <c r="A310" s="1"/>
  <c r="A311" s="1"/>
  <c r="A312" s="1"/>
  <c r="A313" s="1"/>
  <c r="A314" s="1"/>
  <c r="A315" s="1"/>
  <c r="A316" s="1"/>
  <c r="A317" s="1"/>
  <c r="A318" s="1"/>
  <c r="A319" s="1"/>
  <c r="A320" s="1"/>
  <c r="A321" s="1"/>
  <c r="A322" s="1"/>
  <c r="A323" s="1"/>
  <c r="A324" s="1"/>
  <c r="A325" s="1"/>
  <c r="A328" s="1"/>
  <c r="A329" s="1"/>
  <c r="AF283"/>
  <c r="W283"/>
  <c r="AB283"/>
  <c r="AI283"/>
  <c r="R322"/>
  <c r="K322"/>
  <c r="O320"/>
  <c r="F320"/>
  <c r="R316"/>
  <c r="R315"/>
  <c r="N315"/>
  <c r="J315"/>
  <c r="F315"/>
  <c r="P314"/>
  <c r="L314"/>
  <c r="H314"/>
  <c r="D314"/>
  <c r="R313"/>
  <c r="N313"/>
  <c r="J313"/>
  <c r="F313"/>
  <c r="P312"/>
  <c r="L312"/>
  <c r="H312"/>
  <c r="D312"/>
  <c r="R311"/>
  <c r="N311"/>
  <c r="J311"/>
  <c r="F311"/>
  <c r="P310"/>
  <c r="L310"/>
  <c r="H310"/>
  <c r="D310"/>
  <c r="F328"/>
  <c r="O325"/>
  <c r="O324"/>
  <c r="M322"/>
  <c r="E322"/>
  <c r="Q320"/>
  <c r="H320"/>
  <c r="O315"/>
  <c r="K315"/>
  <c r="G315"/>
  <c r="C315"/>
  <c r="Q314"/>
  <c r="M314"/>
  <c r="I314"/>
  <c r="E314"/>
  <c r="O313"/>
  <c r="K313"/>
  <c r="G313"/>
  <c r="C313"/>
  <c r="Q312"/>
  <c r="M312"/>
  <c r="I312"/>
  <c r="E312"/>
  <c r="O311"/>
  <c r="K311"/>
  <c r="G311"/>
  <c r="C311"/>
  <c r="Q310"/>
  <c r="M310"/>
  <c r="I310"/>
  <c r="E310"/>
  <c r="M328"/>
  <c r="G322"/>
  <c r="U315"/>
  <c r="P315"/>
  <c r="L315"/>
  <c r="H315"/>
  <c r="D315"/>
  <c r="R314"/>
  <c r="N314"/>
  <c r="J314"/>
  <c r="F314"/>
  <c r="P313"/>
  <c r="L313"/>
  <c r="H313"/>
  <c r="D313"/>
  <c r="R312"/>
  <c r="N312"/>
  <c r="J312"/>
  <c r="F312"/>
  <c r="B312"/>
  <c r="P311"/>
  <c r="L311"/>
  <c r="H311"/>
  <c r="D311"/>
  <c r="R310"/>
  <c r="N310"/>
  <c r="J310"/>
  <c r="F310"/>
  <c r="E325"/>
  <c r="E324"/>
  <c r="Q322"/>
  <c r="M320"/>
  <c r="D320"/>
  <c r="Q315"/>
  <c r="M315"/>
  <c r="I315"/>
  <c r="E315"/>
  <c r="O314"/>
  <c r="K314"/>
  <c r="G314"/>
  <c r="C314"/>
  <c r="Q313"/>
  <c r="M313"/>
  <c r="I313"/>
  <c r="E313"/>
  <c r="O312"/>
  <c r="K312"/>
  <c r="G312"/>
  <c r="C312"/>
  <c r="Q311"/>
  <c r="M311"/>
  <c r="I311"/>
  <c r="E311"/>
  <c r="O310"/>
  <c r="K310"/>
  <c r="G310"/>
  <c r="C310"/>
  <c r="X283"/>
  <c r="AE283"/>
  <c r="AA283"/>
  <c r="P302"/>
  <c r="J302"/>
  <c r="E303"/>
  <c r="E304"/>
  <c r="C302"/>
  <c r="B328" s="1"/>
  <c r="E300"/>
  <c r="E301"/>
  <c r="E305"/>
  <c r="P303"/>
  <c r="P304"/>
  <c r="AH305"/>
  <c r="W326" l="1"/>
  <c r="AG327"/>
  <c r="AG326"/>
  <c r="O316"/>
  <c r="K316"/>
  <c r="J316"/>
  <c r="G316"/>
  <c r="N316"/>
  <c r="X328"/>
  <c r="AI322"/>
  <c r="AG320"/>
  <c r="X320"/>
  <c r="AI315"/>
  <c r="AE315"/>
  <c r="AA315"/>
  <c r="W315"/>
  <c r="AG314"/>
  <c r="AC314"/>
  <c r="Y314"/>
  <c r="U314"/>
  <c r="AI313"/>
  <c r="AE313"/>
  <c r="AA313"/>
  <c r="W313"/>
  <c r="AG312"/>
  <c r="AC312"/>
  <c r="Y312"/>
  <c r="U312"/>
  <c r="AI311"/>
  <c r="AE311"/>
  <c r="AA311"/>
  <c r="W311"/>
  <c r="AG310"/>
  <c r="AC310"/>
  <c r="Y310"/>
  <c r="U310"/>
  <c r="AE328"/>
  <c r="AG325"/>
  <c r="AG324"/>
  <c r="AJ322"/>
  <c r="AC322"/>
  <c r="AI320"/>
  <c r="Z320"/>
  <c r="AJ315"/>
  <c r="AF315"/>
  <c r="AB315"/>
  <c r="X315"/>
  <c r="AH314"/>
  <c r="AD314"/>
  <c r="Z314"/>
  <c r="V314"/>
  <c r="AJ313"/>
  <c r="AF313"/>
  <c r="AB313"/>
  <c r="X313"/>
  <c r="AH312"/>
  <c r="AD312"/>
  <c r="Z312"/>
  <c r="V312"/>
  <c r="AJ311"/>
  <c r="AF311"/>
  <c r="AB311"/>
  <c r="X311"/>
  <c r="AH310"/>
  <c r="AD310"/>
  <c r="Z310"/>
  <c r="V310"/>
  <c r="AE322"/>
  <c r="W322"/>
  <c r="AG315"/>
  <c r="AC315"/>
  <c r="Y315"/>
  <c r="AI314"/>
  <c r="AE314"/>
  <c r="AA314"/>
  <c r="W314"/>
  <c r="AG313"/>
  <c r="AC313"/>
  <c r="Y313"/>
  <c r="U313"/>
  <c r="AI312"/>
  <c r="AE312"/>
  <c r="AA312"/>
  <c r="W312"/>
  <c r="AG311"/>
  <c r="AC311"/>
  <c r="Y311"/>
  <c r="U311"/>
  <c r="AI310"/>
  <c r="AI316" s="1"/>
  <c r="AE310"/>
  <c r="AE316" s="1"/>
  <c r="AA310"/>
  <c r="W310"/>
  <c r="W325"/>
  <c r="W324"/>
  <c r="Y322"/>
  <c r="AE320"/>
  <c r="V320"/>
  <c r="AJ316"/>
  <c r="AH315"/>
  <c r="AD315"/>
  <c r="Z315"/>
  <c r="V315"/>
  <c r="AJ314"/>
  <c r="AF314"/>
  <c r="AB314"/>
  <c r="X314"/>
  <c r="AH313"/>
  <c r="AD313"/>
  <c r="Z313"/>
  <c r="V313"/>
  <c r="AJ312"/>
  <c r="AF312"/>
  <c r="AB312"/>
  <c r="X312"/>
  <c r="T312"/>
  <c r="AH311"/>
  <c r="AD311"/>
  <c r="Z311"/>
  <c r="V311"/>
  <c r="AJ310"/>
  <c r="AF310"/>
  <c r="AB310"/>
  <c r="X310"/>
  <c r="M316"/>
  <c r="L316"/>
  <c r="I316"/>
  <c r="H316"/>
  <c r="E316"/>
  <c r="D316"/>
  <c r="F316"/>
  <c r="Q316"/>
  <c r="P316"/>
  <c r="W300"/>
  <c r="AH303"/>
  <c r="AH302"/>
  <c r="W303"/>
  <c r="W301"/>
  <c r="AB302"/>
  <c r="AH304"/>
  <c r="U302"/>
  <c r="T328" s="1"/>
  <c r="W305"/>
  <c r="W304"/>
  <c r="W316" l="1"/>
  <c r="AA316"/>
  <c r="X316"/>
  <c r="AB316"/>
  <c r="AF316"/>
  <c r="V316"/>
  <c r="AH316"/>
  <c r="AG316"/>
  <c r="AD316"/>
  <c r="AC316"/>
  <c r="Z316"/>
  <c r="Y316"/>
</calcChain>
</file>

<file path=xl/sharedStrings.xml><?xml version="1.0" encoding="utf-8"?>
<sst xmlns="http://schemas.openxmlformats.org/spreadsheetml/2006/main" count="586" uniqueCount="239">
  <si>
    <t>Presented By :-</t>
  </si>
  <si>
    <t>HEERA LAL JAT</t>
  </si>
  <si>
    <t>V./P. -  CHANDAWAL NAGAR , SOJAT (PALI)</t>
  </si>
  <si>
    <t>ML</t>
  </si>
  <si>
    <t>AB</t>
  </si>
  <si>
    <t>Sr. Teacher at MGGS BAR (PALI)</t>
  </si>
  <si>
    <t>A</t>
  </si>
  <si>
    <t>NA</t>
  </si>
  <si>
    <t xml:space="preserve">महात्मा गाँधी राजकीय विद्यालय (अंग्रेजी माध्यम) बर, पाली </t>
  </si>
  <si>
    <t xml:space="preserve">परम पूज्य गुरूदेव वासुदेव जी महाराज </t>
  </si>
  <si>
    <t>वैसे यह शीट उपरोक्त अनुसार ही बड़ी सावधानी से बनाई गई हैI फिर भी त्रुटि के लिए निर्माणकर्ता ज़िमेदार नहीं होगा I अतः अंतिम रूप से तैयार होने पर अपने स्तर पर जरुर चेक कर लेवे I</t>
  </si>
  <si>
    <t>प्रोग्राम निर्माणकर्ता</t>
  </si>
  <si>
    <t xml:space="preserve">हीरालाल जाट </t>
  </si>
  <si>
    <t xml:space="preserve">वरिष्ठ अध्यापक , महात्मा गाँधी राजकीय विद्यालय बर , पाली </t>
  </si>
  <si>
    <t xml:space="preserve">स्थाई पता :- चंडावल नगर , तह. - सोजत , जिला - पाली </t>
  </si>
  <si>
    <t>https://youtube.com/c/Heeralaljat</t>
  </si>
  <si>
    <t>https://youtu.be/SrOW86gd-HE</t>
  </si>
  <si>
    <t xml:space="preserve">सम्पूर्ण जानकारी के लिए विडियो लिंक </t>
  </si>
  <si>
    <t>सम्पूर्ण जानकारी के लिए विडियो लिंक</t>
  </si>
  <si>
    <t xml:space="preserve">विषय कोड		</t>
  </si>
  <si>
    <t xml:space="preserve">विषय								</t>
  </si>
  <si>
    <t xml:space="preserve">हिन्दी	</t>
  </si>
  <si>
    <t>अंग्रेजी</t>
  </si>
  <si>
    <t>विज्ञान</t>
  </si>
  <si>
    <t xml:space="preserve">सामाजिक विज्ञान </t>
  </si>
  <si>
    <t>गणित</t>
  </si>
  <si>
    <t xml:space="preserve">संस्कृत	</t>
  </si>
  <si>
    <t>उर्दू</t>
  </si>
  <si>
    <t>गुजराती</t>
  </si>
  <si>
    <t>सिंधी</t>
  </si>
  <si>
    <t>पंजाबी</t>
  </si>
  <si>
    <t xml:space="preserve">समाजोपयोगी उत्पादन कार्य एवं समाज सेवा	</t>
  </si>
  <si>
    <t>ए/बी/सी/डी/ई ग्रेडिंग देनी है 
(A/B/C/D/E  Grade)</t>
  </si>
  <si>
    <t xml:space="preserve">अंको का प्रतिशत	</t>
  </si>
  <si>
    <t xml:space="preserve">ग्रेड	</t>
  </si>
  <si>
    <r>
      <rPr>
        <b/>
        <sz val="14"/>
        <color theme="1"/>
        <rFont val="Calibri"/>
        <family val="2"/>
        <scheme val="minor"/>
      </rPr>
      <t>A</t>
    </r>
    <r>
      <rPr>
        <b/>
        <sz val="11"/>
        <color theme="1"/>
        <rFont val="Calibri"/>
        <family val="2"/>
        <scheme val="minor"/>
      </rPr>
      <t xml:space="preserve">  ग्रेड  </t>
    </r>
  </si>
  <si>
    <r>
      <rPr>
        <b/>
        <sz val="14"/>
        <color theme="1"/>
        <rFont val="Calibri"/>
        <family val="2"/>
        <scheme val="minor"/>
      </rPr>
      <t>B</t>
    </r>
    <r>
      <rPr>
        <b/>
        <sz val="11"/>
        <color theme="1"/>
        <rFont val="Calibri"/>
        <family val="2"/>
        <scheme val="minor"/>
      </rPr>
      <t xml:space="preserve">  ग्रेड  </t>
    </r>
  </si>
  <si>
    <r>
      <rPr>
        <b/>
        <sz val="14"/>
        <color theme="1"/>
        <rFont val="Calibri"/>
        <family val="2"/>
        <scheme val="minor"/>
      </rPr>
      <t>C</t>
    </r>
    <r>
      <rPr>
        <b/>
        <sz val="11"/>
        <color theme="1"/>
        <rFont val="Calibri"/>
        <family val="2"/>
        <scheme val="minor"/>
      </rPr>
      <t xml:space="preserve">  ग्रेड  </t>
    </r>
  </si>
  <si>
    <r>
      <rPr>
        <b/>
        <sz val="14"/>
        <color theme="1"/>
        <rFont val="Calibri"/>
        <family val="2"/>
        <scheme val="minor"/>
      </rPr>
      <t>D</t>
    </r>
    <r>
      <rPr>
        <b/>
        <sz val="11"/>
        <color theme="1"/>
        <rFont val="Calibri"/>
        <family val="2"/>
        <scheme val="minor"/>
      </rPr>
      <t xml:space="preserve">  ग्रेड  </t>
    </r>
  </si>
  <si>
    <r>
      <rPr>
        <b/>
        <sz val="14"/>
        <color theme="1"/>
        <rFont val="Calibri"/>
        <family val="2"/>
        <scheme val="minor"/>
      </rPr>
      <t>E</t>
    </r>
    <r>
      <rPr>
        <b/>
        <sz val="11"/>
        <color theme="1"/>
        <rFont val="Calibri"/>
        <family val="2"/>
        <scheme val="minor"/>
      </rPr>
      <t xml:space="preserve">  ग्रेड  </t>
    </r>
  </si>
  <si>
    <t>संस्कृत (71)</t>
  </si>
  <si>
    <t xml:space="preserve">कला शिक्षा </t>
  </si>
  <si>
    <t xml:space="preserve">ए/बी/सी/डी/ई ग्रेडिंग देनी है 
(A/B/C/D/E  Grade)	</t>
  </si>
  <si>
    <t>संस्कृतम</t>
  </si>
  <si>
    <t xml:space="preserve">शारीरिक एवं स्वास्थ्य शिक्षा </t>
  </si>
  <si>
    <t xml:space="preserve">86 से 100 प्रतिशत तक 		</t>
  </si>
  <si>
    <t>71 से 85 प्रतिशत तक</t>
  </si>
  <si>
    <t>51 से 70 प्रतिशत तक</t>
  </si>
  <si>
    <t xml:space="preserve">केवल संस्कृत विधालयों हेतु </t>
  </si>
  <si>
    <t xml:space="preserve">निदेशालय बीकानेर द्वारा जारी आदेश का सारांश </t>
  </si>
  <si>
    <t xml:space="preserve">
समाजोपयोगी उत्पादन कार्य एवं समाज सेवा , शारीरिक एवं स्वास्थ्य शिक्षा   तथा कला शिक्षा  विषयों मे विद्यालय द्वारा करवाए गए शिक्षण कार्य / प्रोजेक्ट वर्क / गृहकार्य पुस्तिका के आधार पर मूल्यांकन ग्रेडिंग में देनी है I 
 </t>
  </si>
  <si>
    <t xml:space="preserve">वार्षिक कुल  पूर्णांक </t>
  </si>
  <si>
    <t>निम्नोक्त तीनों विषयों के कुल  पूर्णांक</t>
  </si>
  <si>
    <t xml:space="preserve">सामयिक परख </t>
  </si>
  <si>
    <t>PRINT</t>
  </si>
  <si>
    <t>TO</t>
  </si>
  <si>
    <t>Radheshyam</t>
  </si>
  <si>
    <t>Heeralal Jat</t>
  </si>
  <si>
    <t>Rakesh Kumar</t>
  </si>
  <si>
    <t>Exam Nodel &amp; Collection Centre Name :-</t>
  </si>
  <si>
    <t>G.S.S.S. BAR</t>
  </si>
  <si>
    <t>Date of result declaration :-</t>
  </si>
  <si>
    <t>Medium  :-</t>
  </si>
  <si>
    <t>Principal Name  :-</t>
  </si>
  <si>
    <t>USHA PALIYA</t>
  </si>
  <si>
    <t>Principal Mobile No. :-</t>
  </si>
  <si>
    <t>Exam Incharge  :-</t>
  </si>
  <si>
    <t>Result Checker :-</t>
  </si>
  <si>
    <t xml:space="preserve"> Whats App No. 09001884272</t>
  </si>
  <si>
    <t>heeralaljatchandawal@gmail.com</t>
  </si>
  <si>
    <t>Mamta lawaniya</t>
  </si>
  <si>
    <t>yogendra</t>
  </si>
  <si>
    <t>Suresh kumar</t>
  </si>
  <si>
    <t>Sharad Sharma</t>
  </si>
  <si>
    <t>Prakash Chand</t>
  </si>
  <si>
    <t>.---------cut here -------------- cut here ------------- cut here -------------------- cut here ----------------- cut here --------------------- cut here -------------</t>
  </si>
  <si>
    <t>EXEMPTION</t>
  </si>
  <si>
    <t>SUBJECT MM</t>
  </si>
  <si>
    <t>2T+E OR 2E+T</t>
  </si>
  <si>
    <t>SUBJECT RESULT</t>
  </si>
  <si>
    <t>SUBJECT DIVISION</t>
  </si>
  <si>
    <t></t>
  </si>
  <si>
    <t>Total</t>
  </si>
  <si>
    <t>B</t>
  </si>
  <si>
    <t>C</t>
  </si>
  <si>
    <t>D</t>
  </si>
  <si>
    <t>NSO</t>
  </si>
  <si>
    <t>TOTAL</t>
  </si>
  <si>
    <t>SC BOYS</t>
  </si>
  <si>
    <t>SC GIRLS</t>
  </si>
  <si>
    <t>ST BOYS</t>
  </si>
  <si>
    <t>ST GIRLS</t>
  </si>
  <si>
    <t>OBC BOYS</t>
  </si>
  <si>
    <t>OBC GIRLS</t>
  </si>
  <si>
    <t>GEN BOYS</t>
  </si>
  <si>
    <t>GEN GIRLS</t>
  </si>
  <si>
    <t>MIN BOYS</t>
  </si>
  <si>
    <t>MIN GIRLS</t>
  </si>
  <si>
    <t>SBC BOYS</t>
  </si>
  <si>
    <t>SBC GIRLS</t>
  </si>
  <si>
    <t>tkfrokj ifj.kke</t>
  </si>
  <si>
    <t>.</t>
  </si>
  <si>
    <r>
      <t xml:space="preserve">जिस क्लास की रिजल्ट शीट चाहिए, </t>
    </r>
    <r>
      <rPr>
        <b/>
        <sz val="11"/>
        <color rgb="FFCC00CC"/>
        <rFont val="Calibri"/>
        <family val="2"/>
        <scheme val="minor"/>
      </rPr>
      <t>पीले कलर</t>
    </r>
    <r>
      <rPr>
        <b/>
        <sz val="11"/>
        <color rgb="FF0000CC"/>
        <rFont val="Calibri"/>
        <family val="2"/>
        <scheme val="minor"/>
      </rPr>
      <t xml:space="preserve"> की सेल में वो क्लास सलेक्ट करें I यहाँ पर </t>
    </r>
    <r>
      <rPr>
        <b/>
        <sz val="11"/>
        <color rgb="FFCC00CC"/>
        <rFont val="Calibri"/>
        <family val="2"/>
        <scheme val="minor"/>
      </rPr>
      <t xml:space="preserve">जो क्लास </t>
    </r>
    <r>
      <rPr>
        <b/>
        <sz val="11"/>
        <color rgb="FF0000CC"/>
        <rFont val="Calibri"/>
        <family val="2"/>
        <scheme val="minor"/>
      </rPr>
      <t xml:space="preserve"> शो होगी, </t>
    </r>
    <r>
      <rPr>
        <b/>
        <sz val="11"/>
        <color rgb="FFCC00CC"/>
        <rFont val="Calibri"/>
        <family val="2"/>
        <scheme val="minor"/>
      </rPr>
      <t>रिपोर्ट कार्ड</t>
    </r>
    <r>
      <rPr>
        <b/>
        <sz val="11"/>
        <color rgb="FF0000CC"/>
        <rFont val="Calibri"/>
        <family val="2"/>
        <scheme val="minor"/>
      </rPr>
      <t xml:space="preserve"> तथा </t>
    </r>
    <r>
      <rPr>
        <b/>
        <sz val="11"/>
        <color rgb="FFCC00CC"/>
        <rFont val="Calibri"/>
        <family val="2"/>
        <scheme val="minor"/>
      </rPr>
      <t>अन्य रिपोर्ट</t>
    </r>
    <r>
      <rPr>
        <b/>
        <sz val="11"/>
        <color rgb="FF0000CC"/>
        <rFont val="Calibri"/>
        <family val="2"/>
        <scheme val="minor"/>
      </rPr>
      <t xml:space="preserve"> उसी कक्षा के प्रिंट होंगे I</t>
    </r>
  </si>
  <si>
    <t>CATEGORY-WISE  RESULTS</t>
  </si>
  <si>
    <t xml:space="preserve">इस शीट पर वर्क करने हेतु व सहायता हेतु विडियो लिंक </t>
  </si>
  <si>
    <t>Yogendra</t>
  </si>
  <si>
    <t>E</t>
  </si>
  <si>
    <t xml:space="preserve">अर्द्धवार्षिक  कुल	 पूर्णांक	</t>
  </si>
  <si>
    <t xml:space="preserve">50 + 20 = 70 </t>
  </si>
  <si>
    <t xml:space="preserve">50 + 20 + 70 </t>
  </si>
  <si>
    <t xml:space="preserve">परम पूज्य गुरुदेव वासुदेव जी महाराज </t>
  </si>
  <si>
    <t>यह एक्सेल फाइल कॉपीराइट एक्ट के अंतर्गत है , आप इसके साथ किसी भी प्रकार की छेड़छाड़ नहीं कर सकते है I अगर कोई इस एक्सेल फाइल के साथ छेड़छाड़ या नक़ल या कॉपी करता है , तो उसके खिलाफ़ क़ानूनी कार्यवाही की जायेगी I</t>
  </si>
  <si>
    <t xml:space="preserve">नोट :-  यह एक्सेल फाइल कम सॉफ्टवेयर निःशुल्क है I शिक्षक साथियों के सम्मान में यह फ्री में उपलब्ध करवाया जा रहा है I </t>
  </si>
  <si>
    <r>
      <t xml:space="preserve">यह रिजल्ट शीट एक्सेल सॉफ्टवेयर आपको </t>
    </r>
    <r>
      <rPr>
        <b/>
        <sz val="14"/>
        <color rgb="FF0000CC"/>
        <rFont val="Calibri"/>
        <family val="2"/>
        <scheme val="minor"/>
      </rPr>
      <t>www.rajguruji.com ,
 www.rajsevak.com , www.rajgyan.co.in ,
 www.rajteachers.com ,
www.shalasugum.com ,
www.ashwinikumar.com</t>
    </r>
    <r>
      <rPr>
        <b/>
        <sz val="11"/>
        <color rgb="FF0000CC"/>
        <rFont val="Calibri"/>
        <family val="2"/>
        <scheme val="minor"/>
      </rPr>
      <t xml:space="preserve">
    पर मिल जाएगी I
 इसके अलावा आप गूगल पर </t>
    </r>
    <r>
      <rPr>
        <b/>
        <sz val="14"/>
        <color rgb="FFCC00CC"/>
        <rFont val="Calibri"/>
        <family val="2"/>
        <scheme val="minor"/>
      </rPr>
      <t>heeralal jat</t>
    </r>
    <r>
      <rPr>
        <b/>
        <sz val="14"/>
        <color rgb="FF0000CC"/>
        <rFont val="Calibri"/>
        <family val="2"/>
        <scheme val="minor"/>
      </rPr>
      <t xml:space="preserve"> </t>
    </r>
    <r>
      <rPr>
        <b/>
        <sz val="11"/>
        <color rgb="FF0000CC"/>
        <rFont val="Calibri"/>
        <family val="2"/>
        <scheme val="minor"/>
      </rPr>
      <t>लिखकर सर्च करेंगे , तो भी यह एक्सेल शीट मिल जाएगी I</t>
    </r>
  </si>
  <si>
    <r>
      <rPr>
        <b/>
        <sz val="11"/>
        <color rgb="FF0000CC"/>
        <rFont val="Calibri"/>
        <family val="2"/>
        <scheme val="minor"/>
      </rPr>
      <t>(सामान्य जानकारी</t>
    </r>
    <r>
      <rPr>
        <b/>
        <sz val="12"/>
        <color rgb="FF0000CC"/>
        <rFont val="Calibri"/>
        <family val="2"/>
        <scheme val="minor"/>
      </rPr>
      <t xml:space="preserve"> , </t>
    </r>
    <r>
      <rPr>
        <b/>
        <sz val="13"/>
        <color rgb="FF0000CC"/>
        <rFont val="Calibri"/>
        <family val="2"/>
        <scheme val="minor"/>
      </rPr>
      <t>master sheet &amp; Marksheet</t>
    </r>
    <r>
      <rPr>
        <sz val="11"/>
        <color rgb="FF0000CC"/>
        <rFont val="Calibri"/>
        <family val="2"/>
        <scheme val="minor"/>
      </rPr>
      <t xml:space="preserve"> </t>
    </r>
    <r>
      <rPr>
        <b/>
        <sz val="11"/>
        <color rgb="FF0000CC"/>
        <rFont val="Calibri"/>
        <family val="2"/>
        <scheme val="minor"/>
      </rPr>
      <t xml:space="preserve">पर </t>
    </r>
    <r>
      <rPr>
        <b/>
        <sz val="13"/>
        <color rgb="FF0000CC"/>
        <rFont val="Calibri"/>
        <family val="2"/>
        <scheme val="minor"/>
      </rPr>
      <t>try</t>
    </r>
    <r>
      <rPr>
        <b/>
        <sz val="11"/>
        <color rgb="FF0000CC"/>
        <rFont val="Calibri"/>
        <family val="2"/>
        <scheme val="minor"/>
      </rPr>
      <t xml:space="preserve"> नहीं करें</t>
    </r>
    <r>
      <rPr>
        <sz val="11"/>
        <color rgb="FF0000CC"/>
        <rFont val="Calibri"/>
        <family val="2"/>
        <scheme val="minor"/>
      </rPr>
      <t xml:space="preserve"> </t>
    </r>
    <r>
      <rPr>
        <b/>
        <sz val="11"/>
        <color rgb="FF0000CC"/>
        <rFont val="Calibri"/>
        <family val="2"/>
        <scheme val="minor"/>
      </rPr>
      <t>)</t>
    </r>
  </si>
  <si>
    <r>
      <t xml:space="preserve">School Recognition </t>
    </r>
    <r>
      <rPr>
        <b/>
        <sz val="11"/>
        <rFont val="Cambria"/>
        <family val="1"/>
        <scheme val="major"/>
      </rPr>
      <t>(विद्यालय मान्यता क्रमांक)</t>
    </r>
    <r>
      <rPr>
        <b/>
        <i/>
        <sz val="13"/>
        <rFont val="Cambria"/>
        <family val="1"/>
        <scheme val="major"/>
      </rPr>
      <t xml:space="preserve"> :- </t>
    </r>
  </si>
  <si>
    <t xml:space="preserve">Name of School (In English)  :- </t>
  </si>
  <si>
    <t xml:space="preserve">Name of School (In Hindi)  :- </t>
  </si>
  <si>
    <t>Result Maker :-</t>
  </si>
  <si>
    <t>शिक्षा/पाली/1995/2001</t>
  </si>
  <si>
    <t>Mahatma Gandhi Government School (English Medium) Bar, Pali</t>
  </si>
  <si>
    <t>Yogesh</t>
  </si>
  <si>
    <t>MGGS BAR (PALI)</t>
  </si>
  <si>
    <r>
      <t xml:space="preserve">HEERA LAL JAT
</t>
    </r>
    <r>
      <rPr>
        <b/>
        <i/>
        <sz val="16"/>
        <color rgb="FF123A24"/>
        <rFont val="Calibri"/>
        <family val="2"/>
        <scheme val="minor"/>
      </rPr>
      <t>Sr. Teacher</t>
    </r>
  </si>
  <si>
    <t xml:space="preserve">परम पूज्य गुरुदेव </t>
  </si>
  <si>
    <t xml:space="preserve">नोट :-  यह एक्सेल फाइल कम सॉफ्टवेयर निःशुल्क है I शिक्षक साथियों के सम्मान में यह सॉफ्टवेयर फ्री में उपलब्ध करवाया जा रहा है I </t>
  </si>
  <si>
    <t>28-10-2014</t>
  </si>
  <si>
    <t>AAKIFA BANO</t>
  </si>
  <si>
    <t>SHABBIR MOHAMMAD</t>
  </si>
  <si>
    <t>HEENA KOUSER</t>
  </si>
  <si>
    <t>ANUJ GIRI</t>
  </si>
  <si>
    <t>BHAGWAT GIRI</t>
  </si>
  <si>
    <t>KANTA DEVI</t>
  </si>
  <si>
    <t>ARMAN HUSSAIN</t>
  </si>
  <si>
    <t>AARIF HUSSAIN</t>
  </si>
  <si>
    <t>SALMA BANO</t>
  </si>
  <si>
    <t>ARMAN SHAH</t>
  </si>
  <si>
    <t>JAKIR SHAH</t>
  </si>
  <si>
    <t>HEENA BANU</t>
  </si>
  <si>
    <t>25-08-2015</t>
  </si>
  <si>
    <t>BHAVYANSH SINGH CHOUHAN</t>
  </si>
  <si>
    <t>AJIT SINGH</t>
  </si>
  <si>
    <t>MEENA</t>
  </si>
  <si>
    <t>16-06-2014</t>
  </si>
  <si>
    <t>BHUMIKA BAGRI</t>
  </si>
  <si>
    <t>MUKESH BAGRI</t>
  </si>
  <si>
    <t>SEEMA BAGRI</t>
  </si>
  <si>
    <t>28-09-2015</t>
  </si>
  <si>
    <t>DAKSH PRAJAPAT</t>
  </si>
  <si>
    <t>PRAKASH PRAJAPAT</t>
  </si>
  <si>
    <t>REKHA PRAJAPATI</t>
  </si>
  <si>
    <t>26-10-2015</t>
  </si>
  <si>
    <t>DIVYA BAGRI</t>
  </si>
  <si>
    <t>MUKESH</t>
  </si>
  <si>
    <t>SEEMA</t>
  </si>
  <si>
    <t>DUSHYANT DAYAMA</t>
  </si>
  <si>
    <t>BASANT KUMAR DAYAMA</t>
  </si>
  <si>
    <t>PUSHPA DAYAMA</t>
  </si>
  <si>
    <t>23-10-2015</t>
  </si>
  <si>
    <t>GUNEET CHOUHAN</t>
  </si>
  <si>
    <t>KAILASH CHOUHAN</t>
  </si>
  <si>
    <t>PUSHPA DEVI</t>
  </si>
  <si>
    <t xml:space="preserve">रमेश चन्द्र </t>
  </si>
  <si>
    <t xml:space="preserve">दिनेश चन्द्र </t>
  </si>
  <si>
    <t xml:space="preserve">चंद्रा </t>
  </si>
  <si>
    <t xml:space="preserve">राहुल </t>
  </si>
  <si>
    <t xml:space="preserve">रोहित </t>
  </si>
  <si>
    <t xml:space="preserve">मोहिनी </t>
  </si>
  <si>
    <t>M</t>
  </si>
  <si>
    <t>F</t>
  </si>
  <si>
    <t>OBC</t>
  </si>
  <si>
    <t>GEN</t>
  </si>
  <si>
    <t>SC</t>
  </si>
  <si>
    <t>Lalit Kumar</t>
  </si>
  <si>
    <t>Prakash chand</t>
  </si>
  <si>
    <t>उर्दू (72)</t>
  </si>
  <si>
    <t>गुजराती (73)</t>
  </si>
  <si>
    <t>सिंधी (74)</t>
  </si>
  <si>
    <t>पंजाबी (75)</t>
  </si>
  <si>
    <t xml:space="preserve">उर्दू (72) </t>
  </si>
  <si>
    <t xml:space="preserve">सिंधी (74) </t>
  </si>
  <si>
    <t>संस्कृतम (95)</t>
  </si>
  <si>
    <t>Sanskrit  (71)</t>
  </si>
  <si>
    <t>Third Lang.</t>
  </si>
  <si>
    <t>Urdu (72)</t>
  </si>
  <si>
    <t>Gujrati (73)</t>
  </si>
  <si>
    <t>Sindhi (74)</t>
  </si>
  <si>
    <t>Punjabi (75)</t>
  </si>
  <si>
    <t>Sanskritam (95)</t>
  </si>
  <si>
    <t xml:space="preserve">तृतीय भाषा </t>
  </si>
  <si>
    <t>ram</t>
  </si>
  <si>
    <t>shyam</t>
  </si>
  <si>
    <t>sita</t>
  </si>
  <si>
    <t>Hindi</t>
  </si>
  <si>
    <t>/</t>
  </si>
  <si>
    <t>to</t>
  </si>
  <si>
    <r>
      <rPr>
        <b/>
        <sz val="14"/>
        <color theme="1"/>
        <rFont val="Calibri"/>
        <family val="2"/>
        <scheme val="minor"/>
      </rPr>
      <t>1</t>
    </r>
    <r>
      <rPr>
        <b/>
        <sz val="11"/>
        <color theme="1"/>
        <rFont val="Calibri"/>
        <family val="2"/>
        <scheme val="minor"/>
      </rPr>
      <t>. स्थानीय परीक्षा में प्रत्येक विषय की सैद्धांतिक परीक्षा हेतु प्रथम टेस्ट , द्वितीय टेस्ट ,तृतीय टेस्ट , अर्द्ध वार्षिक परीक्षा व वार्षिक परीक्षा हेतु निम्नोक्त अंक निर्धारित रहेंगे -</t>
    </r>
  </si>
  <si>
    <r>
      <t>इसके अंतर्गत नियमित विद्यार्थियों के लिए विद्यालय द्वारा लिए गए प्रथम परख (10 अक), द्वितीय परख (10 अंक) , तृतीय परख (10 अंक) व अर्द्धवार्षिक परीक्षा (70 अंक)  और वार्षिक परीक्षा (100 अंक)  आदि के कुल</t>
    </r>
    <r>
      <rPr>
        <b/>
        <sz val="12"/>
        <color rgb="FF006600"/>
        <rFont val="Calibri"/>
        <family val="2"/>
        <scheme val="minor"/>
      </rPr>
      <t xml:space="preserve"> 200</t>
    </r>
    <r>
      <rPr>
        <b/>
        <sz val="11"/>
        <color rgb="FF006600"/>
        <rFont val="Calibri"/>
        <family val="2"/>
        <scheme val="minor"/>
      </rPr>
      <t xml:space="preserve"> अंक होंगे।</t>
    </r>
  </si>
  <si>
    <t>10 + 10 + 10</t>
  </si>
  <si>
    <r>
      <t xml:space="preserve">       </t>
    </r>
    <r>
      <rPr>
        <b/>
        <sz val="12"/>
        <color rgb="FF002060"/>
        <rFont val="Calibri"/>
        <family val="2"/>
        <scheme val="minor"/>
      </rPr>
      <t xml:space="preserve"> 10 + 10 + 10</t>
    </r>
    <r>
      <rPr>
        <b/>
        <sz val="11"/>
        <color rgb="FF002060"/>
        <rFont val="Calibri"/>
        <family val="2"/>
        <scheme val="minor"/>
      </rPr>
      <t xml:space="preserve">
  तृतीय भाषा
    (कोई एक)           </t>
    </r>
  </si>
  <si>
    <t xml:space="preserve">70 + 30 = 100 </t>
  </si>
  <si>
    <t>UPDATE On</t>
  </si>
  <si>
    <t>रिजल्ट शीट  (Green Sheet)</t>
  </si>
  <si>
    <r>
      <rPr>
        <b/>
        <sz val="12"/>
        <color rgb="FF0000CC"/>
        <rFont val="Calibri"/>
        <family val="2"/>
        <scheme val="minor"/>
      </rPr>
      <t xml:space="preserve">नोट :-  </t>
    </r>
    <r>
      <rPr>
        <b/>
        <sz val="12"/>
        <color rgb="FFFF0000"/>
        <rFont val="Calibri"/>
        <family val="2"/>
        <scheme val="minor"/>
      </rPr>
      <t xml:space="preserve">  यहाँ पर क्लास रिजल्ट शीट के अनुसार ही आयेगी I अर्थात आपको क्लास चेंज करनी हो तो रिजल्ट शीट पर चेंज करें  I</t>
    </r>
  </si>
  <si>
    <t>This Sheet Password :-     Resultsheet2024</t>
  </si>
  <si>
    <r>
      <t>(सामान्य जानकारी ,</t>
    </r>
    <r>
      <rPr>
        <b/>
        <u/>
        <sz val="12"/>
        <color theme="1"/>
        <rFont val="Calibri"/>
        <family val="2"/>
        <scheme val="minor"/>
      </rPr>
      <t xml:space="preserve"> master sheet &amp; Marksheet</t>
    </r>
    <r>
      <rPr>
        <b/>
        <u/>
        <sz val="11"/>
        <color theme="1"/>
        <rFont val="Calibri"/>
        <family val="2"/>
        <scheme val="minor"/>
      </rPr>
      <t xml:space="preserve"> पर </t>
    </r>
    <r>
      <rPr>
        <b/>
        <u/>
        <sz val="12"/>
        <color theme="1"/>
        <rFont val="Calibri"/>
        <family val="2"/>
        <scheme val="minor"/>
      </rPr>
      <t xml:space="preserve">try </t>
    </r>
    <r>
      <rPr>
        <b/>
        <u/>
        <sz val="11"/>
        <color theme="1"/>
        <rFont val="Calibri"/>
        <family val="2"/>
        <scheme val="minor"/>
      </rPr>
      <t>नहीं करें )</t>
    </r>
  </si>
  <si>
    <t>विषयवार सांख्यिकी सूचना</t>
  </si>
  <si>
    <t>you can print 10 Marksheets at once. Two columns are given above, in which you can print the 10 marksheets. you want to print by writing their first and tenth Roll Numbers. Example : 101 to 110, 111 to 120, 121 to 130 …………</t>
  </si>
  <si>
    <t>आप एक साथ 10 मार्कशीट प्रिंट कर सकते है I उपर दो कॉलम दिए है , उसमे आप जो दस मार्कशीट प्रिंट करना चाहते है उनके प्रथम व उसका दसवां नामांक लिखकर प्रिंट ले सकते है I जैसेः 101 से 110 , 111 से 120 , 121 से 130 ...........</t>
  </si>
  <si>
    <t>you can print 20 Marksheets at once. Two columns are given above, in which you can print the 20 marksheets. you want to print by writing their first and 20th Roll Numbers. Example : 101 to 120, 121 to 140, 141 to 160 …………</t>
  </si>
  <si>
    <r>
      <t xml:space="preserve">आप एक साथ </t>
    </r>
    <r>
      <rPr>
        <b/>
        <sz val="12"/>
        <color theme="1"/>
        <rFont val="Calibri"/>
        <family val="2"/>
        <scheme val="minor"/>
      </rPr>
      <t>20</t>
    </r>
    <r>
      <rPr>
        <sz val="11"/>
        <color theme="1"/>
        <rFont val="Calibri"/>
        <family val="2"/>
        <scheme val="minor"/>
      </rPr>
      <t xml:space="preserve"> मार्कशीट प्रिंट कर सकते है I उपर दो कॉलम दिए है , उसमे आप जो बीस मार्कशीट प्रिंट करना चाहते है उनके प्रथम व उसका बीसवां नामांक लिखकर प्रिंट ले सकते है I जैसेः </t>
    </r>
    <r>
      <rPr>
        <b/>
        <sz val="12"/>
        <color theme="1"/>
        <rFont val="Calibri"/>
        <family val="2"/>
        <scheme val="minor"/>
      </rPr>
      <t>101</t>
    </r>
    <r>
      <rPr>
        <sz val="11"/>
        <color theme="1"/>
        <rFont val="Calibri"/>
        <family val="2"/>
        <scheme val="minor"/>
      </rPr>
      <t xml:space="preserve"> से 1</t>
    </r>
    <r>
      <rPr>
        <b/>
        <sz val="12"/>
        <color theme="1"/>
        <rFont val="Calibri"/>
        <family val="2"/>
        <scheme val="minor"/>
      </rPr>
      <t>20</t>
    </r>
    <r>
      <rPr>
        <sz val="11"/>
        <color theme="1"/>
        <rFont val="Calibri"/>
        <family val="2"/>
        <scheme val="minor"/>
      </rPr>
      <t xml:space="preserve"> , 1</t>
    </r>
    <r>
      <rPr>
        <b/>
        <sz val="12"/>
        <color theme="1"/>
        <rFont val="Calibri"/>
        <family val="2"/>
        <scheme val="minor"/>
      </rPr>
      <t>21</t>
    </r>
    <r>
      <rPr>
        <sz val="11"/>
        <color theme="1"/>
        <rFont val="Calibri"/>
        <family val="2"/>
        <scheme val="minor"/>
      </rPr>
      <t xml:space="preserve"> से 1</t>
    </r>
    <r>
      <rPr>
        <b/>
        <sz val="12"/>
        <color theme="1"/>
        <rFont val="Calibri"/>
        <family val="2"/>
        <scheme val="minor"/>
      </rPr>
      <t>40 , 141</t>
    </r>
    <r>
      <rPr>
        <sz val="11"/>
        <color theme="1"/>
        <rFont val="Calibri"/>
        <family val="2"/>
        <scheme val="minor"/>
      </rPr>
      <t xml:space="preserve"> से 1</t>
    </r>
    <r>
      <rPr>
        <b/>
        <sz val="12"/>
        <color theme="1"/>
        <rFont val="Calibri"/>
        <family val="2"/>
        <scheme val="minor"/>
      </rPr>
      <t>60</t>
    </r>
    <r>
      <rPr>
        <sz val="11"/>
        <color theme="1"/>
        <rFont val="Calibri"/>
        <family val="2"/>
        <scheme val="minor"/>
      </rPr>
      <t xml:space="preserve"> ...........</t>
    </r>
  </si>
  <si>
    <t>https://youtu.be/KH69Y_uPILw</t>
  </si>
  <si>
    <t>A+</t>
  </si>
  <si>
    <t xml:space="preserve">91 से 100 प्रतिशत तक 		</t>
  </si>
  <si>
    <t>76 से 90 प्रतिशत तक</t>
  </si>
  <si>
    <r>
      <rPr>
        <b/>
        <sz val="14"/>
        <color theme="1"/>
        <rFont val="Calibri"/>
        <family val="2"/>
        <scheme val="minor"/>
      </rPr>
      <t>A+</t>
    </r>
    <r>
      <rPr>
        <b/>
        <sz val="11"/>
        <color theme="1"/>
        <rFont val="Calibri"/>
        <family val="2"/>
        <scheme val="minor"/>
      </rPr>
      <t xml:space="preserve">  ग्रेड  </t>
    </r>
  </si>
  <si>
    <t>61 से 75 प्रतिशत तक</t>
  </si>
  <si>
    <t>41  से 60 प्रतिशत तक</t>
  </si>
  <si>
    <t>0  से 40  प्रतिशत तक</t>
  </si>
  <si>
    <t>31  से 50 प्रतिशत तक</t>
  </si>
  <si>
    <t>0  से 30 प्रतिशत तक</t>
  </si>
  <si>
    <r>
      <t xml:space="preserve">सभी </t>
    </r>
    <r>
      <rPr>
        <b/>
        <u/>
        <sz val="14"/>
        <color theme="1"/>
        <rFont val="Calibri"/>
        <family val="2"/>
        <scheme val="minor"/>
      </rPr>
      <t>6</t>
    </r>
    <r>
      <rPr>
        <b/>
        <u/>
        <sz val="11"/>
        <color theme="1"/>
        <rFont val="Calibri"/>
        <family val="2"/>
        <scheme val="minor"/>
      </rPr>
      <t xml:space="preserve"> मुख्य  विषयों मे ग्रेडिंग देने का आधार  तथा</t>
    </r>
  </si>
  <si>
    <r>
      <t xml:space="preserve">समाजोपयोगी उत्पादन कार्य एवं समाज सेवा  , शारीरिक एवं स्वास्थ्य शिक्षा , तथा कला शिक्षा  विषयों मे ग्रेडिंग देने का आधार 
</t>
    </r>
    <r>
      <rPr>
        <b/>
        <u val="double"/>
        <sz val="12"/>
        <color rgb="FFCC00CC"/>
        <rFont val="Calibri"/>
        <family val="2"/>
        <scheme val="minor"/>
      </rPr>
      <t>Main 6 Subject</t>
    </r>
    <r>
      <rPr>
        <b/>
        <sz val="12"/>
        <color rgb="FFCC00CC"/>
        <rFont val="Calibri"/>
        <family val="2"/>
        <scheme val="minor"/>
      </rPr>
      <t xml:space="preserve">                                             </t>
    </r>
    <r>
      <rPr>
        <b/>
        <u val="double"/>
        <sz val="12"/>
        <color rgb="FFCC00CC"/>
        <rFont val="Calibri"/>
        <family val="2"/>
        <scheme val="minor"/>
      </rPr>
      <t>Other Subject</t>
    </r>
  </si>
  <si>
    <t>Suresh Chand</t>
  </si>
  <si>
    <t xml:space="preserve">सत्र 2024-25  हेतु कक्षा 06 व 07 के लिए रिजल्ट शीट  </t>
  </si>
  <si>
    <t>Password of This Result Sheet  :-             Resultsheet2025</t>
  </si>
  <si>
    <t>Pradip Singh</t>
  </si>
  <si>
    <t>Manoj Kumar</t>
  </si>
  <si>
    <t>Sampat Raj</t>
  </si>
  <si>
    <t>Pushpendra</t>
  </si>
  <si>
    <t>Computer</t>
  </si>
  <si>
    <t>G.K.</t>
  </si>
  <si>
    <t>School E-MAIL :-</t>
  </si>
  <si>
    <t xml:space="preserve">Session :- </t>
  </si>
  <si>
    <t>2024-2025</t>
  </si>
  <si>
    <t>mggsbar@gmail.com</t>
  </si>
  <si>
    <t>This Sheet Password :-     Resultsheet2025</t>
  </si>
  <si>
    <t>हिंदी</t>
  </si>
  <si>
    <t>https://youtu.be/DTkEt_kdP74</t>
  </si>
</sst>
</file>

<file path=xl/styles.xml><?xml version="1.0" encoding="utf-8"?>
<styleSheet xmlns="http://schemas.openxmlformats.org/spreadsheetml/2006/main">
  <numFmts count="4">
    <numFmt numFmtId="164" formatCode="dd/mm/yyyy"/>
    <numFmt numFmtId="165" formatCode="0.00\ &quot;%&quot;"/>
    <numFmt numFmtId="166" formatCode="0.0"/>
    <numFmt numFmtId="167" formatCode="0.00;[Red]0.00"/>
  </numFmts>
  <fonts count="191">
    <font>
      <sz val="11"/>
      <color theme="1"/>
      <name val="Calibri"/>
      <family val="2"/>
      <scheme val="minor"/>
    </font>
    <font>
      <sz val="14"/>
      <color theme="1"/>
      <name val="Kruti Dev 010"/>
    </font>
    <font>
      <b/>
      <sz val="16"/>
      <color theme="1"/>
      <name val="Kruti Dev 010"/>
    </font>
    <font>
      <b/>
      <sz val="9"/>
      <color theme="1"/>
      <name val="Cambria"/>
      <family val="1"/>
      <scheme val="major"/>
    </font>
    <font>
      <b/>
      <sz val="11"/>
      <color theme="1"/>
      <name val="Calibri"/>
      <family val="2"/>
      <scheme val="minor"/>
    </font>
    <font>
      <sz val="12"/>
      <color theme="1"/>
      <name val="Calibri"/>
      <family val="2"/>
      <scheme val="minor"/>
    </font>
    <font>
      <b/>
      <sz val="14"/>
      <color theme="1"/>
      <name val="Calibri"/>
      <family val="2"/>
      <scheme val="minor"/>
    </font>
    <font>
      <b/>
      <sz val="10"/>
      <color theme="1"/>
      <name val="Calibri"/>
      <family val="2"/>
      <scheme val="minor"/>
    </font>
    <font>
      <b/>
      <sz val="12"/>
      <color rgb="FFFF0000"/>
      <name val="Calibri"/>
      <family val="2"/>
      <scheme val="minor"/>
    </font>
    <font>
      <b/>
      <sz val="11"/>
      <color rgb="FFFF0000"/>
      <name val="Calibri"/>
      <family val="2"/>
      <scheme val="minor"/>
    </font>
    <font>
      <b/>
      <sz val="12"/>
      <color theme="1"/>
      <name val="Calibri"/>
      <family val="2"/>
      <scheme val="minor"/>
    </font>
    <font>
      <b/>
      <sz val="13"/>
      <color rgb="FFFF0000"/>
      <name val="Calibri"/>
      <family val="2"/>
      <scheme val="minor"/>
    </font>
    <font>
      <b/>
      <i/>
      <u/>
      <sz val="16"/>
      <color rgb="FF7030A0"/>
      <name val="Calibri"/>
      <family val="2"/>
      <scheme val="minor"/>
    </font>
    <font>
      <b/>
      <i/>
      <sz val="16"/>
      <color theme="1"/>
      <name val="Calibri"/>
      <family val="2"/>
      <scheme val="minor"/>
    </font>
    <font>
      <b/>
      <i/>
      <sz val="16"/>
      <color rgb="FFFF0000"/>
      <name val="Calibri"/>
      <family val="2"/>
      <scheme val="minor"/>
    </font>
    <font>
      <b/>
      <sz val="14"/>
      <color theme="1"/>
      <name val="Cambria"/>
      <family val="1"/>
      <scheme val="major"/>
    </font>
    <font>
      <b/>
      <sz val="10.5"/>
      <color theme="1"/>
      <name val="Calibri"/>
      <family val="2"/>
      <scheme val="minor"/>
    </font>
    <font>
      <b/>
      <sz val="9"/>
      <color theme="1"/>
      <name val="Calibri"/>
      <family val="2"/>
      <scheme val="minor"/>
    </font>
    <font>
      <b/>
      <sz val="12"/>
      <color rgb="FF002060"/>
      <name val="Calibri"/>
      <family val="2"/>
      <scheme val="minor"/>
    </font>
    <font>
      <b/>
      <sz val="12"/>
      <color rgb="FF006600"/>
      <name val="Calibri"/>
      <family val="2"/>
      <scheme val="minor"/>
    </font>
    <font>
      <b/>
      <sz val="12"/>
      <color rgb="FF0000CC"/>
      <name val="Calibri"/>
      <family val="2"/>
      <scheme val="minor"/>
    </font>
    <font>
      <b/>
      <sz val="10"/>
      <color rgb="FFFF0000"/>
      <name val="Calibri"/>
      <family val="2"/>
      <scheme val="minor"/>
    </font>
    <font>
      <b/>
      <sz val="12"/>
      <name val="Calibri"/>
      <family val="2"/>
      <scheme val="minor"/>
    </font>
    <font>
      <b/>
      <sz val="14"/>
      <name val="Calibri"/>
      <family val="2"/>
      <scheme val="minor"/>
    </font>
    <font>
      <b/>
      <sz val="11"/>
      <color rgb="FF3F3F3F"/>
      <name val="Calibri"/>
      <family val="2"/>
      <scheme val="minor"/>
    </font>
    <font>
      <b/>
      <sz val="12"/>
      <color rgb="FFD60093"/>
      <name val="Calibri"/>
      <family val="2"/>
      <scheme val="minor"/>
    </font>
    <font>
      <b/>
      <sz val="16"/>
      <color rgb="FF0000CC"/>
      <name val="Cambria"/>
      <family val="1"/>
      <scheme val="major"/>
    </font>
    <font>
      <b/>
      <sz val="11"/>
      <color rgb="FF006600"/>
      <name val="Calibri"/>
      <family val="2"/>
      <scheme val="minor"/>
    </font>
    <font>
      <b/>
      <sz val="11"/>
      <color rgb="FF0000CC"/>
      <name val="Calibri"/>
      <family val="2"/>
      <scheme val="minor"/>
    </font>
    <font>
      <b/>
      <sz val="11"/>
      <color rgb="FF002060"/>
      <name val="Calibri"/>
      <family val="2"/>
      <scheme val="minor"/>
    </font>
    <font>
      <b/>
      <sz val="12"/>
      <color rgb="FFCC00CC"/>
      <name val="Calibri"/>
      <family val="2"/>
      <scheme val="minor"/>
    </font>
    <font>
      <u/>
      <sz val="11"/>
      <color theme="10"/>
      <name val="Calibri"/>
      <family val="2"/>
    </font>
    <font>
      <b/>
      <u/>
      <sz val="14"/>
      <color theme="10"/>
      <name val="Calibri"/>
      <family val="2"/>
    </font>
    <font>
      <b/>
      <u/>
      <sz val="14"/>
      <color rgb="FF0000CC"/>
      <name val="Calibri"/>
      <family val="2"/>
    </font>
    <font>
      <sz val="14"/>
      <color theme="0"/>
      <name val="Kruti Dev 010"/>
    </font>
    <font>
      <b/>
      <sz val="16"/>
      <color theme="0"/>
      <name val="Kruti Dev 010"/>
    </font>
    <font>
      <b/>
      <sz val="14"/>
      <color rgb="FF0000CC"/>
      <name val="Calibri"/>
      <family val="2"/>
      <scheme val="minor"/>
    </font>
    <font>
      <b/>
      <sz val="11"/>
      <color rgb="FFCC00CC"/>
      <name val="Calibri"/>
      <family val="2"/>
      <scheme val="minor"/>
    </font>
    <font>
      <b/>
      <sz val="11"/>
      <name val="Calibri"/>
      <family val="2"/>
      <scheme val="minor"/>
    </font>
    <font>
      <sz val="12"/>
      <color theme="0"/>
      <name val="Calibri"/>
      <family val="2"/>
      <scheme val="minor"/>
    </font>
    <font>
      <b/>
      <sz val="10.5"/>
      <color rgb="FF002060"/>
      <name val="Calibri"/>
      <family val="2"/>
      <scheme val="minor"/>
    </font>
    <font>
      <sz val="14"/>
      <color rgb="FFFF0000"/>
      <name val="Kruti Dev 010"/>
    </font>
    <font>
      <sz val="12"/>
      <color rgb="FFFF0000"/>
      <name val="Calibri"/>
      <family val="2"/>
      <scheme val="minor"/>
    </font>
    <font>
      <b/>
      <sz val="14"/>
      <color theme="0"/>
      <name val="Kruti Dev 010"/>
    </font>
    <font>
      <sz val="11"/>
      <name val="Calibri"/>
      <family val="2"/>
      <scheme val="minor"/>
    </font>
    <font>
      <b/>
      <sz val="22"/>
      <color theme="1"/>
      <name val="Kruti Dev 010"/>
    </font>
    <font>
      <b/>
      <sz val="11"/>
      <color theme="1"/>
      <name val="Kruti Dev 010"/>
    </font>
    <font>
      <sz val="16"/>
      <color theme="1"/>
      <name val="DevLys 010"/>
    </font>
    <font>
      <sz val="20"/>
      <color theme="1"/>
      <name val="Calibri"/>
      <family val="2"/>
      <scheme val="minor"/>
    </font>
    <font>
      <sz val="18"/>
      <color theme="1"/>
      <name val="Calibri"/>
      <family val="2"/>
      <scheme val="minor"/>
    </font>
    <font>
      <sz val="12"/>
      <color theme="1"/>
      <name val="DevLys 010"/>
    </font>
    <font>
      <b/>
      <sz val="11"/>
      <color rgb="FF022DFE"/>
      <name val="Cambria"/>
      <family val="1"/>
      <scheme val="major"/>
    </font>
    <font>
      <b/>
      <sz val="14"/>
      <color rgb="FF006600"/>
      <name val="Calibri"/>
      <family val="2"/>
      <scheme val="minor"/>
    </font>
    <font>
      <b/>
      <sz val="12"/>
      <color rgb="FFFF0000"/>
      <name val="Cambria"/>
      <family val="1"/>
      <scheme val="major"/>
    </font>
    <font>
      <b/>
      <sz val="14"/>
      <color rgb="FFFF0000"/>
      <name val="Calibri"/>
      <family val="2"/>
      <scheme val="minor"/>
    </font>
    <font>
      <b/>
      <sz val="13"/>
      <color theme="1"/>
      <name val="Calibri"/>
      <family val="2"/>
      <scheme val="minor"/>
    </font>
    <font>
      <sz val="10"/>
      <name val="Calibri"/>
      <family val="2"/>
      <scheme val="minor"/>
    </font>
    <font>
      <b/>
      <sz val="9"/>
      <name val="Cambria"/>
      <family val="1"/>
      <scheme val="major"/>
    </font>
    <font>
      <b/>
      <sz val="10"/>
      <color rgb="FFFF0000"/>
      <name val="Cambria"/>
      <family val="1"/>
      <scheme val="major"/>
    </font>
    <font>
      <b/>
      <sz val="10.5"/>
      <color rgb="FF0000CC"/>
      <name val="Cambria"/>
      <family val="1"/>
      <scheme val="major"/>
    </font>
    <font>
      <b/>
      <sz val="10"/>
      <color rgb="FF022DFE"/>
      <name val="Cambria"/>
      <family val="1"/>
      <scheme val="major"/>
    </font>
    <font>
      <b/>
      <sz val="10"/>
      <color rgb="FF0000CC"/>
      <name val="Cambria"/>
      <family val="1"/>
      <scheme val="major"/>
    </font>
    <font>
      <b/>
      <sz val="12"/>
      <color rgb="FF006600"/>
      <name val="Cambria"/>
      <family val="1"/>
      <scheme val="major"/>
    </font>
    <font>
      <b/>
      <sz val="10"/>
      <color theme="1"/>
      <name val="Cambria"/>
      <family val="1"/>
      <scheme val="major"/>
    </font>
    <font>
      <b/>
      <sz val="11"/>
      <color rgb="FFCC00CC"/>
      <name val="Cambria"/>
      <family val="1"/>
      <scheme val="major"/>
    </font>
    <font>
      <b/>
      <sz val="10.5"/>
      <name val="Calibri"/>
      <family val="2"/>
      <scheme val="minor"/>
    </font>
    <font>
      <sz val="10"/>
      <color theme="1"/>
      <name val="Calibri"/>
      <family val="2"/>
      <scheme val="minor"/>
    </font>
    <font>
      <b/>
      <sz val="10.5"/>
      <color theme="1"/>
      <name val="Kruti Dev 010"/>
    </font>
    <font>
      <b/>
      <sz val="10"/>
      <name val="Calibri"/>
      <family val="2"/>
      <scheme val="minor"/>
    </font>
    <font>
      <b/>
      <i/>
      <u/>
      <sz val="20"/>
      <color theme="1"/>
      <name val="Calibri"/>
      <family val="2"/>
      <scheme val="minor"/>
    </font>
    <font>
      <b/>
      <sz val="18"/>
      <color rgb="FF00FF00"/>
      <name val="Kruti Dev 010"/>
    </font>
    <font>
      <b/>
      <i/>
      <sz val="13"/>
      <name val="Cambria"/>
      <family val="1"/>
      <scheme val="major"/>
    </font>
    <font>
      <b/>
      <i/>
      <sz val="16"/>
      <color rgb="FF0000CC"/>
      <name val="Calibri"/>
      <family val="2"/>
      <scheme val="minor"/>
    </font>
    <font>
      <b/>
      <i/>
      <sz val="16"/>
      <color rgb="FF0070C0"/>
      <name val="Calibri"/>
      <family val="2"/>
    </font>
    <font>
      <b/>
      <i/>
      <u/>
      <sz val="18"/>
      <color theme="9" tint="-0.499984740745262"/>
      <name val="Calibri"/>
      <family val="2"/>
    </font>
    <font>
      <b/>
      <sz val="11"/>
      <color theme="0" tint="-0.14999847407452621"/>
      <name val="Calibri"/>
      <family val="2"/>
      <scheme val="minor"/>
    </font>
    <font>
      <b/>
      <i/>
      <sz val="11"/>
      <color theme="1"/>
      <name val="Calibri"/>
      <family val="2"/>
      <scheme val="minor"/>
    </font>
    <font>
      <b/>
      <sz val="9.5"/>
      <color rgb="FFFF0000"/>
      <name val="Cambria"/>
      <family val="1"/>
      <scheme val="major"/>
    </font>
    <font>
      <b/>
      <sz val="9.5"/>
      <color rgb="FF0000CC"/>
      <name val="Cambria"/>
      <family val="1"/>
      <scheme val="major"/>
    </font>
    <font>
      <b/>
      <sz val="10.5"/>
      <color rgb="FFCC00CC"/>
      <name val="Calibri"/>
      <family val="2"/>
      <scheme val="minor"/>
    </font>
    <font>
      <b/>
      <i/>
      <sz val="18"/>
      <name val="Calibri"/>
      <family val="2"/>
      <scheme val="minor"/>
    </font>
    <font>
      <b/>
      <i/>
      <sz val="12"/>
      <name val="Calibri"/>
      <family val="2"/>
      <scheme val="minor"/>
    </font>
    <font>
      <b/>
      <sz val="10"/>
      <name val="Wingdings"/>
      <charset val="2"/>
    </font>
    <font>
      <b/>
      <sz val="12"/>
      <name val="Calibri"/>
      <family val="2"/>
    </font>
    <font>
      <b/>
      <sz val="10"/>
      <name val="Cambria"/>
      <family val="1"/>
      <scheme val="major"/>
    </font>
    <font>
      <b/>
      <sz val="11"/>
      <name val="Calibri"/>
      <family val="2"/>
    </font>
    <font>
      <b/>
      <sz val="10"/>
      <color rgb="FFFF0000"/>
      <name val="Calibri"/>
      <family val="2"/>
    </font>
    <font>
      <b/>
      <sz val="12"/>
      <color indexed="10"/>
      <name val="Calibri"/>
      <family val="2"/>
    </font>
    <font>
      <b/>
      <sz val="12"/>
      <color rgb="FFD60093"/>
      <name val="Calibri"/>
      <family val="2"/>
    </font>
    <font>
      <b/>
      <sz val="12"/>
      <color rgb="FF0000CC"/>
      <name val="Calibri"/>
      <family val="2"/>
    </font>
    <font>
      <b/>
      <sz val="12"/>
      <color rgb="FF9900FF"/>
      <name val="Calibri"/>
      <family val="2"/>
    </font>
    <font>
      <b/>
      <sz val="12"/>
      <color indexed="10"/>
      <name val="Calibri"/>
      <family val="2"/>
      <scheme val="minor"/>
    </font>
    <font>
      <b/>
      <i/>
      <sz val="11"/>
      <name val="Calibri"/>
      <family val="2"/>
      <scheme val="minor"/>
    </font>
    <font>
      <b/>
      <sz val="10.5"/>
      <name val="Calibri"/>
      <family val="2"/>
    </font>
    <font>
      <sz val="10"/>
      <name val="Kruti Dev 010"/>
    </font>
    <font>
      <b/>
      <sz val="16"/>
      <name val="Calibri"/>
      <family val="2"/>
      <scheme val="minor"/>
    </font>
    <font>
      <sz val="16"/>
      <name val="Kruti Dev 010"/>
    </font>
    <font>
      <b/>
      <sz val="12"/>
      <color rgb="FF9900FF"/>
      <name val="Calibri"/>
      <family val="2"/>
      <scheme val="minor"/>
    </font>
    <font>
      <b/>
      <sz val="11"/>
      <color rgb="FF9900FF"/>
      <name val="Calibri"/>
      <family val="2"/>
      <scheme val="minor"/>
    </font>
    <font>
      <b/>
      <sz val="10"/>
      <color rgb="FFCC0099"/>
      <name val="Calibri"/>
      <family val="2"/>
      <scheme val="minor"/>
    </font>
    <font>
      <b/>
      <sz val="12"/>
      <name val="Times New Roman"/>
      <family val="1"/>
    </font>
    <font>
      <b/>
      <sz val="11"/>
      <name val="Kruti Dev 010"/>
    </font>
    <font>
      <b/>
      <sz val="10"/>
      <name val="Kruti Dev 010"/>
    </font>
    <font>
      <b/>
      <i/>
      <sz val="12"/>
      <color rgb="FF0000CC"/>
      <name val="Calibri"/>
      <family val="2"/>
      <scheme val="minor"/>
    </font>
    <font>
      <b/>
      <sz val="9"/>
      <name val="Calibri"/>
      <family val="2"/>
      <scheme val="minor"/>
    </font>
    <font>
      <b/>
      <i/>
      <sz val="12"/>
      <color rgb="FF0000FF"/>
      <name val="Calibri"/>
      <family val="2"/>
      <scheme val="minor"/>
    </font>
    <font>
      <b/>
      <sz val="9"/>
      <name val="Kruti Dev 010"/>
    </font>
    <font>
      <b/>
      <sz val="12"/>
      <color rgb="FF0000FF"/>
      <name val="Kruti Dev 010"/>
    </font>
    <font>
      <sz val="8"/>
      <color theme="1"/>
      <name val="Cambria"/>
      <family val="1"/>
      <scheme val="major"/>
    </font>
    <font>
      <b/>
      <sz val="9"/>
      <name val="Cambria"/>
      <family val="1"/>
    </font>
    <font>
      <b/>
      <sz val="20"/>
      <color indexed="10"/>
      <name val="Kruti Dev 010"/>
    </font>
    <font>
      <b/>
      <sz val="8"/>
      <color indexed="10"/>
      <name val="Calibri"/>
      <family val="2"/>
    </font>
    <font>
      <b/>
      <sz val="14"/>
      <name val="Calibri"/>
      <family val="2"/>
    </font>
    <font>
      <b/>
      <sz val="14"/>
      <color indexed="12"/>
      <name val="Calibri"/>
      <family val="2"/>
    </font>
    <font>
      <b/>
      <sz val="14"/>
      <color indexed="14"/>
      <name val="Calibri"/>
      <family val="2"/>
    </font>
    <font>
      <b/>
      <sz val="14"/>
      <color indexed="10"/>
      <name val="Calibri"/>
      <family val="2"/>
    </font>
    <font>
      <sz val="10"/>
      <name val="Arial"/>
      <family val="2"/>
    </font>
    <font>
      <b/>
      <sz val="26"/>
      <color indexed="10"/>
      <name val="Kruti Dev 010"/>
    </font>
    <font>
      <b/>
      <sz val="8"/>
      <name val="Calibri"/>
      <family val="2"/>
      <scheme val="minor"/>
    </font>
    <font>
      <sz val="14"/>
      <name val="Arial"/>
      <family val="2"/>
    </font>
    <font>
      <b/>
      <sz val="9"/>
      <color indexed="10"/>
      <name val="Cambria"/>
      <family val="1"/>
    </font>
    <font>
      <b/>
      <sz val="10"/>
      <name val="Cambria"/>
      <family val="1"/>
    </font>
    <font>
      <b/>
      <sz val="9"/>
      <color rgb="FFFF0000"/>
      <name val="Cambria"/>
      <family val="1"/>
    </font>
    <font>
      <b/>
      <sz val="9"/>
      <color rgb="FF004620"/>
      <name val="Cambria"/>
      <family val="1"/>
    </font>
    <font>
      <b/>
      <sz val="8"/>
      <name val="Cambria"/>
      <family val="1"/>
    </font>
    <font>
      <b/>
      <sz val="14"/>
      <color indexed="12"/>
      <name val="Kruti Dev 010"/>
    </font>
    <font>
      <b/>
      <sz val="14"/>
      <color theme="0"/>
      <name val="Cambria"/>
      <family val="1"/>
    </font>
    <font>
      <b/>
      <sz val="11"/>
      <color indexed="12"/>
      <name val="Calibri"/>
      <family val="2"/>
      <scheme val="minor"/>
    </font>
    <font>
      <b/>
      <sz val="16"/>
      <color indexed="10"/>
      <name val="Kruti Dev 010"/>
    </font>
    <font>
      <b/>
      <sz val="12"/>
      <color rgb="FF0000FF"/>
      <name val="Calibri"/>
      <family val="2"/>
      <scheme val="minor"/>
    </font>
    <font>
      <b/>
      <sz val="8"/>
      <color indexed="10"/>
      <name val="Cambria"/>
      <family val="1"/>
    </font>
    <font>
      <b/>
      <sz val="8"/>
      <color indexed="12"/>
      <name val="Cambria"/>
      <family val="1"/>
    </font>
    <font>
      <b/>
      <sz val="12"/>
      <color indexed="12"/>
      <name val="Kruti Dev 010"/>
    </font>
    <font>
      <b/>
      <sz val="12"/>
      <color theme="0"/>
      <name val="Cambria"/>
      <family val="2"/>
    </font>
    <font>
      <b/>
      <sz val="10"/>
      <color indexed="12"/>
      <name val="Cambria"/>
      <family val="1"/>
    </font>
    <font>
      <b/>
      <sz val="10"/>
      <color rgb="FFCC00CC"/>
      <name val="Cambria"/>
      <family val="1"/>
      <scheme val="major"/>
    </font>
    <font>
      <b/>
      <u val="double"/>
      <sz val="12"/>
      <color rgb="FF0000CC"/>
      <name val="Calibri"/>
      <family val="2"/>
      <scheme val="minor"/>
    </font>
    <font>
      <b/>
      <sz val="13"/>
      <color theme="9" tint="-0.499984740745262"/>
      <name val="Cambria"/>
      <family val="1"/>
      <scheme val="major"/>
    </font>
    <font>
      <b/>
      <u val="double"/>
      <sz val="11"/>
      <color rgb="FF0000CC"/>
      <name val="Cambria"/>
      <family val="1"/>
      <scheme val="major"/>
    </font>
    <font>
      <b/>
      <u/>
      <sz val="14"/>
      <name val="Cambria"/>
      <family val="1"/>
      <scheme val="major"/>
    </font>
    <font>
      <sz val="11"/>
      <color theme="0" tint="-0.34998626667073579"/>
      <name val="Calibri"/>
      <family val="2"/>
      <scheme val="minor"/>
    </font>
    <font>
      <b/>
      <sz val="12"/>
      <color rgb="FF0000CC"/>
      <name val="Cambria"/>
      <family val="1"/>
      <scheme val="major"/>
    </font>
    <font>
      <b/>
      <sz val="14"/>
      <color rgb="FFCC00CC"/>
      <name val="Calibri"/>
      <family val="2"/>
      <scheme val="minor"/>
    </font>
    <font>
      <sz val="11"/>
      <color rgb="FF0000CC"/>
      <name val="Calibri"/>
      <family val="2"/>
      <scheme val="minor"/>
    </font>
    <font>
      <b/>
      <sz val="13"/>
      <color rgb="FF0000CC"/>
      <name val="Calibri"/>
      <family val="2"/>
      <scheme val="minor"/>
    </font>
    <font>
      <b/>
      <sz val="11"/>
      <name val="Cambria"/>
      <family val="1"/>
      <scheme val="major"/>
    </font>
    <font>
      <b/>
      <i/>
      <sz val="13"/>
      <color rgb="FF0000CC"/>
      <name val="Cambria"/>
      <family val="1"/>
      <scheme val="major"/>
    </font>
    <font>
      <b/>
      <sz val="16"/>
      <color rgb="FFCC00CC"/>
      <name val="Calibri"/>
      <family val="2"/>
      <scheme val="minor"/>
    </font>
    <font>
      <b/>
      <i/>
      <sz val="16"/>
      <color rgb="FF123A24"/>
      <name val="Calibri"/>
      <family val="2"/>
      <scheme val="minor"/>
    </font>
    <font>
      <b/>
      <sz val="13"/>
      <name val="Calibri"/>
      <family val="2"/>
      <scheme val="minor"/>
    </font>
    <font>
      <b/>
      <sz val="13"/>
      <color theme="1"/>
      <name val="Cambria"/>
      <family val="1"/>
      <scheme val="major"/>
    </font>
    <font>
      <b/>
      <sz val="9.5"/>
      <color theme="1"/>
      <name val="Calibri"/>
      <family val="2"/>
      <scheme val="minor"/>
    </font>
    <font>
      <b/>
      <sz val="11.5"/>
      <color theme="1"/>
      <name val="Calibri"/>
      <family val="2"/>
      <scheme val="minor"/>
    </font>
    <font>
      <b/>
      <sz val="11.5"/>
      <color theme="1"/>
      <name val="Kruti Dev 010"/>
    </font>
    <font>
      <sz val="14"/>
      <color rgb="FF7030A0"/>
      <name val="Kruti Dev 010"/>
    </font>
    <font>
      <sz val="14"/>
      <color rgb="FF7030A0"/>
      <name val="Calibri"/>
      <family val="2"/>
      <scheme val="minor"/>
    </font>
    <font>
      <b/>
      <sz val="10"/>
      <color rgb="FF006600"/>
      <name val="Calibri"/>
      <family val="2"/>
      <scheme val="minor"/>
    </font>
    <font>
      <b/>
      <sz val="9.5"/>
      <name val="Calibri"/>
      <family val="2"/>
      <scheme val="minor"/>
    </font>
    <font>
      <b/>
      <sz val="9.5"/>
      <color rgb="FFFF0000"/>
      <name val="Calibri"/>
      <family val="2"/>
      <scheme val="minor"/>
    </font>
    <font>
      <b/>
      <sz val="9.5"/>
      <color indexed="10"/>
      <name val="Calibri"/>
      <family val="2"/>
      <scheme val="minor"/>
    </font>
    <font>
      <b/>
      <sz val="11"/>
      <color rgb="FFFF0000"/>
      <name val="Cambria"/>
      <family val="1"/>
      <scheme val="major"/>
    </font>
    <font>
      <b/>
      <sz val="11"/>
      <color rgb="FF0000FF"/>
      <name val="Calibri"/>
      <family val="2"/>
      <scheme val="minor"/>
    </font>
    <font>
      <b/>
      <sz val="11"/>
      <color rgb="FFFF0000"/>
      <name val="Calibri"/>
      <family val="2"/>
    </font>
    <font>
      <b/>
      <sz val="12"/>
      <color rgb="FFFF0000"/>
      <name val="Calibri"/>
      <family val="2"/>
    </font>
    <font>
      <b/>
      <sz val="10"/>
      <color rgb="FFCC00CC"/>
      <name val="Calibri"/>
      <family val="2"/>
    </font>
    <font>
      <b/>
      <u val="double"/>
      <sz val="14"/>
      <color rgb="FFFF0000"/>
      <name val="Calibri"/>
      <family val="2"/>
      <scheme val="minor"/>
    </font>
    <font>
      <b/>
      <sz val="8"/>
      <color rgb="FF0000CC"/>
      <name val="Calibri"/>
      <family val="2"/>
      <scheme val="minor"/>
    </font>
    <font>
      <b/>
      <sz val="8"/>
      <color rgb="FFCC00CC"/>
      <name val="Calibri"/>
      <family val="2"/>
      <scheme val="minor"/>
    </font>
    <font>
      <b/>
      <i/>
      <sz val="11"/>
      <color rgb="FF0000FF"/>
      <name val="Calibri"/>
      <family val="2"/>
      <scheme val="minor"/>
    </font>
    <font>
      <b/>
      <sz val="10"/>
      <color rgb="FF0000CC"/>
      <name val="Calibri"/>
      <family val="2"/>
      <scheme val="minor"/>
    </font>
    <font>
      <b/>
      <sz val="10"/>
      <color rgb="FFCC00CC"/>
      <name val="Calibri"/>
      <family val="2"/>
      <scheme val="minor"/>
    </font>
    <font>
      <b/>
      <u/>
      <sz val="12"/>
      <color rgb="FF0000CC"/>
      <name val="Cambria"/>
      <family val="1"/>
      <scheme val="major"/>
    </font>
    <font>
      <b/>
      <sz val="10.5"/>
      <color rgb="FF0000CC"/>
      <name val="Calibri"/>
      <family val="2"/>
      <scheme val="minor"/>
    </font>
    <font>
      <b/>
      <sz val="10.5"/>
      <color rgb="FFFF0000"/>
      <name val="Calibri"/>
      <family val="2"/>
      <scheme val="minor"/>
    </font>
    <font>
      <b/>
      <i/>
      <sz val="10.5"/>
      <color indexed="10"/>
      <name val="Calibri"/>
      <family val="2"/>
      <scheme val="minor"/>
    </font>
    <font>
      <b/>
      <i/>
      <sz val="10.5"/>
      <name val="Calibri"/>
      <family val="2"/>
      <scheme val="minor"/>
    </font>
    <font>
      <b/>
      <u/>
      <sz val="10"/>
      <color theme="1"/>
      <name val="Calibri"/>
      <family val="2"/>
      <scheme val="minor"/>
    </font>
    <font>
      <b/>
      <sz val="9.5"/>
      <color rgb="FFCC00CC"/>
      <name val="Calibri"/>
      <family val="2"/>
      <scheme val="minor"/>
    </font>
    <font>
      <sz val="11"/>
      <color theme="8" tint="-0.249977111117893"/>
      <name val="Calibri"/>
      <family val="2"/>
      <scheme val="minor"/>
    </font>
    <font>
      <b/>
      <sz val="13"/>
      <color theme="8" tint="-0.249977111117893"/>
      <name val="Calibri"/>
      <family val="2"/>
      <scheme val="minor"/>
    </font>
    <font>
      <sz val="10.5"/>
      <color theme="1"/>
      <name val="Calibri"/>
      <family val="2"/>
      <scheme val="minor"/>
    </font>
    <font>
      <b/>
      <sz val="16"/>
      <color rgb="FF0000CC"/>
      <name val="Calibri"/>
      <family val="2"/>
      <scheme val="minor"/>
    </font>
    <font>
      <b/>
      <u val="double"/>
      <sz val="13"/>
      <color rgb="FF0000CC"/>
      <name val="Calibri"/>
      <family val="2"/>
      <scheme val="minor"/>
    </font>
    <font>
      <b/>
      <u/>
      <sz val="14"/>
      <name val="Calibri"/>
      <family val="2"/>
      <scheme val="minor"/>
    </font>
    <font>
      <b/>
      <u/>
      <sz val="11"/>
      <color theme="1"/>
      <name val="Calibri"/>
      <family val="2"/>
      <scheme val="minor"/>
    </font>
    <font>
      <b/>
      <u/>
      <sz val="12"/>
      <color theme="1"/>
      <name val="Calibri"/>
      <family val="2"/>
      <scheme val="minor"/>
    </font>
    <font>
      <b/>
      <sz val="12"/>
      <name val="Cambria"/>
      <family val="1"/>
    </font>
    <font>
      <b/>
      <sz val="11"/>
      <name val="Cambria"/>
      <family val="1"/>
    </font>
    <font>
      <b/>
      <sz val="10"/>
      <color indexed="10"/>
      <name val="Calibri"/>
      <family val="2"/>
      <scheme val="minor"/>
    </font>
    <font>
      <b/>
      <u/>
      <sz val="14"/>
      <color theme="1"/>
      <name val="Calibri"/>
      <family val="2"/>
      <scheme val="minor"/>
    </font>
    <font>
      <b/>
      <u val="double"/>
      <sz val="12"/>
      <color rgb="FFCC00CC"/>
      <name val="Calibri"/>
      <family val="2"/>
      <scheme val="minor"/>
    </font>
  </fonts>
  <fills count="49">
    <fill>
      <patternFill patternType="none"/>
    </fill>
    <fill>
      <patternFill patternType="gray125"/>
    </fill>
    <fill>
      <patternFill patternType="solid">
        <fgColor theme="4" tint="0.39997558519241921"/>
        <bgColor indexed="64"/>
      </patternFill>
    </fill>
    <fill>
      <patternFill patternType="solid">
        <fgColor theme="0"/>
        <bgColor indexed="64"/>
      </patternFill>
    </fill>
    <fill>
      <patternFill patternType="solid">
        <fgColor theme="7" tint="0.39997558519241921"/>
        <bgColor indexed="64"/>
      </patternFill>
    </fill>
    <fill>
      <patternFill patternType="solid">
        <fgColor theme="3" tint="0.39997558519241921"/>
        <bgColor indexed="64"/>
      </patternFill>
    </fill>
    <fill>
      <patternFill patternType="solid">
        <fgColor rgb="FF92D050"/>
        <bgColor indexed="64"/>
      </patternFill>
    </fill>
    <fill>
      <patternFill patternType="solid">
        <fgColor theme="9" tint="0.39997558519241921"/>
        <bgColor indexed="64"/>
      </patternFill>
    </fill>
    <fill>
      <patternFill patternType="solid">
        <fgColor rgb="FF7030A0"/>
        <bgColor indexed="64"/>
      </patternFill>
    </fill>
    <fill>
      <patternFill patternType="solid">
        <fgColor rgb="FFFFFF00"/>
        <bgColor indexed="64"/>
      </patternFill>
    </fill>
    <fill>
      <gradientFill type="path" left="0.5" right="0.5" top="0.5" bottom="0.5">
        <stop position="0">
          <color theme="0"/>
        </stop>
        <stop position="1">
          <color rgb="FF7030A0"/>
        </stop>
      </gradientFill>
    </fill>
    <fill>
      <patternFill patternType="solid">
        <fgColor rgb="FF002060"/>
        <bgColor indexed="64"/>
      </patternFill>
    </fill>
    <fill>
      <patternFill patternType="solid">
        <fgColor theme="8" tint="0.39997558519241921"/>
        <bgColor indexed="64"/>
      </patternFill>
    </fill>
    <fill>
      <gradientFill type="path">
        <stop position="0">
          <color theme="0"/>
        </stop>
        <stop position="1">
          <color rgb="FF7030A0"/>
        </stop>
      </gradientFill>
    </fill>
    <fill>
      <gradientFill degree="90">
        <stop position="0">
          <color theme="5" tint="0.59999389629810485"/>
        </stop>
        <stop position="1">
          <color theme="4"/>
        </stop>
      </gradientFill>
    </fill>
    <fill>
      <gradientFill degree="90">
        <stop position="0">
          <color theme="0"/>
        </stop>
        <stop position="1">
          <color theme="6" tint="-0.25098422193060094"/>
        </stop>
      </gradientFill>
    </fill>
    <fill>
      <patternFill patternType="solid">
        <fgColor rgb="FFFFFF00"/>
        <bgColor auto="1"/>
      </patternFill>
    </fill>
    <fill>
      <patternFill patternType="solid">
        <fgColor rgb="FFFFC000"/>
        <bgColor indexed="64"/>
      </patternFill>
    </fill>
    <fill>
      <patternFill patternType="solid">
        <fgColor rgb="FFF2F2F2"/>
      </patternFill>
    </fill>
    <fill>
      <patternFill patternType="solid">
        <fgColor rgb="FF00B0F0"/>
        <bgColor indexed="64"/>
      </patternFill>
    </fill>
    <fill>
      <patternFill patternType="solid">
        <fgColor theme="5" tint="0.39997558519241921"/>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rgb="FFECFC9E"/>
        <bgColor indexed="64"/>
      </patternFill>
    </fill>
    <fill>
      <gradientFill type="path" left="0.5" right="0.5" top="0.5" bottom="0.5">
        <stop position="0">
          <color theme="0"/>
        </stop>
        <stop position="1">
          <color theme="5" tint="0.40000610370189521"/>
        </stop>
      </gradientFill>
    </fill>
    <fill>
      <patternFill patternType="solid">
        <fgColor theme="9" tint="0.79998168889431442"/>
        <bgColor indexed="64"/>
      </patternFill>
    </fill>
    <fill>
      <patternFill patternType="solid">
        <fgColor theme="8" tint="0.59999389629810485"/>
        <bgColor indexed="64"/>
      </patternFill>
    </fill>
    <fill>
      <patternFill patternType="solid">
        <fgColor theme="9" tint="-0.499984740745262"/>
        <bgColor indexed="64"/>
      </patternFill>
    </fill>
    <fill>
      <patternFill patternType="solid">
        <fgColor theme="8" tint="-0.249977111117893"/>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3" tint="0.59999389629810485"/>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rgb="FFB8E08C"/>
        <bgColor indexed="64"/>
      </patternFill>
    </fill>
    <fill>
      <gradientFill degree="90">
        <stop position="0">
          <color rgb="FF006600"/>
        </stop>
        <stop position="1">
          <color rgb="FFFFC000"/>
        </stop>
      </gradientFill>
    </fill>
    <fill>
      <gradientFill degree="90">
        <stop position="0">
          <color rgb="FFFFC000"/>
        </stop>
        <stop position="1">
          <color rgb="FF006600"/>
        </stop>
      </gradientFill>
    </fill>
    <fill>
      <gradientFill degree="90">
        <stop position="0">
          <color rgb="FF006600"/>
        </stop>
        <stop position="1">
          <color rgb="FF92D050"/>
        </stop>
      </gradientFill>
    </fill>
    <fill>
      <gradientFill degree="90">
        <stop position="0">
          <color theme="0"/>
        </stop>
        <stop position="1">
          <color theme="2"/>
        </stop>
      </gradientFill>
    </fill>
    <fill>
      <gradientFill degree="45">
        <stop position="0">
          <color theme="5" tint="0.40000610370189521"/>
        </stop>
        <stop position="1">
          <color theme="9" tint="0.40000610370189521"/>
        </stop>
      </gradientFill>
    </fill>
    <fill>
      <gradientFill degree="90">
        <stop position="0">
          <color theme="9" tint="0.40000610370189521"/>
        </stop>
        <stop position="1">
          <color theme="4"/>
        </stop>
      </gradientFill>
    </fill>
    <fill>
      <gradientFill degree="90">
        <stop position="0">
          <color rgb="FF123A24"/>
        </stop>
        <stop position="1">
          <color theme="5" tint="-0.49803155613879818"/>
        </stop>
      </gradientFill>
    </fill>
    <fill>
      <gradientFill degree="90">
        <stop position="0">
          <color theme="5" tint="-0.49803155613879818"/>
        </stop>
        <stop position="1">
          <color rgb="FF123A24"/>
        </stop>
      </gradientFill>
    </fill>
    <fill>
      <gradientFill type="path" left="0.5" right="0.5" top="0.5" bottom="0.5">
        <stop position="0">
          <color theme="4" tint="0.59999389629810485"/>
        </stop>
        <stop position="1">
          <color theme="5" tint="0.40000610370189521"/>
        </stop>
      </gradientFill>
    </fill>
    <fill>
      <gradientFill degree="90">
        <stop position="0">
          <color theme="0"/>
        </stop>
        <stop position="1">
          <color theme="5" tint="0.40000610370189521"/>
        </stop>
      </gradientFill>
    </fill>
    <fill>
      <patternFill patternType="solid">
        <fgColor theme="6" tint="0.79998168889431442"/>
        <bgColor indexed="64"/>
      </patternFill>
    </fill>
  </fills>
  <borders count="19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double">
        <color rgb="FF00B050"/>
      </left>
      <right/>
      <top/>
      <bottom/>
      <diagonal/>
    </border>
    <border>
      <left/>
      <right style="thin">
        <color indexed="64"/>
      </right>
      <top/>
      <bottom style="thin">
        <color indexed="64"/>
      </bottom>
      <diagonal/>
    </border>
    <border>
      <left style="double">
        <color theme="5" tint="-0.499984740745262"/>
      </left>
      <right style="double">
        <color theme="5" tint="-0.499984740745262"/>
      </right>
      <top style="double">
        <color theme="5" tint="-0.499984740745262"/>
      </top>
      <bottom style="double">
        <color theme="5" tint="-0.499984740745262"/>
      </bottom>
      <diagonal/>
    </border>
    <border>
      <left style="thin">
        <color indexed="64"/>
      </left>
      <right/>
      <top style="thin">
        <color indexed="64"/>
      </top>
      <bottom/>
      <diagonal/>
    </border>
    <border>
      <left style="double">
        <color theme="5" tint="-0.499984740745262"/>
      </left>
      <right/>
      <top style="double">
        <color theme="5" tint="-0.499984740745262"/>
      </top>
      <bottom style="double">
        <color theme="5" tint="-0.499984740745262"/>
      </bottom>
      <diagonal/>
    </border>
    <border>
      <left/>
      <right/>
      <top style="double">
        <color theme="5" tint="-0.499984740745262"/>
      </top>
      <bottom style="double">
        <color theme="5" tint="-0.499984740745262"/>
      </bottom>
      <diagonal/>
    </border>
    <border>
      <left/>
      <right style="double">
        <color theme="5" tint="-0.499984740745262"/>
      </right>
      <top style="double">
        <color theme="5" tint="-0.499984740745262"/>
      </top>
      <bottom style="double">
        <color theme="5" tint="-0.499984740745262"/>
      </bottom>
      <diagonal/>
    </border>
    <border>
      <left style="thin">
        <color rgb="FF3F3F3F"/>
      </left>
      <right style="thin">
        <color rgb="FF3F3F3F"/>
      </right>
      <top style="thin">
        <color rgb="FF3F3F3F"/>
      </top>
      <bottom style="thin">
        <color rgb="FF3F3F3F"/>
      </bottom>
      <diagonal/>
    </border>
    <border>
      <left style="double">
        <color theme="5" tint="-0.499984740745262"/>
      </left>
      <right style="double">
        <color theme="5" tint="-0.499984740745262"/>
      </right>
      <top style="double">
        <color theme="5" tint="-0.499984740745262"/>
      </top>
      <bottom/>
      <diagonal/>
    </border>
    <border>
      <left style="medium">
        <color rgb="FFFF0000"/>
      </left>
      <right style="thin">
        <color indexed="64"/>
      </right>
      <top style="medium">
        <color rgb="FFFF0000"/>
      </top>
      <bottom style="thin">
        <color indexed="64"/>
      </bottom>
      <diagonal/>
    </border>
    <border>
      <left/>
      <right style="thin">
        <color indexed="64"/>
      </right>
      <top style="medium">
        <color rgb="FFFF0000"/>
      </top>
      <bottom style="thin">
        <color indexed="64"/>
      </bottom>
      <diagonal/>
    </border>
    <border>
      <left/>
      <right style="medium">
        <color rgb="FFFF0000"/>
      </right>
      <top style="medium">
        <color rgb="FFFF0000"/>
      </top>
      <bottom style="thin">
        <color indexed="64"/>
      </bottom>
      <diagonal/>
    </border>
    <border>
      <left style="medium">
        <color rgb="FFFF0000"/>
      </left>
      <right style="thin">
        <color indexed="64"/>
      </right>
      <top style="thin">
        <color indexed="64"/>
      </top>
      <bottom style="thin">
        <color indexed="64"/>
      </bottom>
      <diagonal/>
    </border>
    <border>
      <left/>
      <right style="medium">
        <color rgb="FFFF0000"/>
      </right>
      <top style="thin">
        <color indexed="64"/>
      </top>
      <bottom style="thin">
        <color indexed="64"/>
      </bottom>
      <diagonal/>
    </border>
    <border>
      <left style="medium">
        <color rgb="FFFF0000"/>
      </left>
      <right style="thin">
        <color indexed="64"/>
      </right>
      <top style="thin">
        <color indexed="64"/>
      </top>
      <bottom style="medium">
        <color rgb="FFFF0000"/>
      </bottom>
      <diagonal/>
    </border>
    <border>
      <left/>
      <right style="thin">
        <color indexed="64"/>
      </right>
      <top style="thin">
        <color indexed="64"/>
      </top>
      <bottom style="medium">
        <color rgb="FFFF0000"/>
      </bottom>
      <diagonal/>
    </border>
    <border>
      <left style="medium">
        <color rgb="FFFF0000"/>
      </left>
      <right style="medium">
        <color rgb="FFFF0000"/>
      </right>
      <top/>
      <bottom/>
      <diagonal/>
    </border>
    <border>
      <left/>
      <right style="thin">
        <color indexed="64"/>
      </right>
      <top style="thin">
        <color indexed="64"/>
      </top>
      <bottom/>
      <diagonal/>
    </border>
    <border>
      <left style="medium">
        <color rgb="FFFF0000"/>
      </left>
      <right/>
      <top/>
      <bottom/>
      <diagonal/>
    </border>
    <border>
      <left style="medium">
        <color rgb="FF0000CC"/>
      </left>
      <right style="medium">
        <color rgb="FF0000CC"/>
      </right>
      <top style="medium">
        <color rgb="FF0000CC"/>
      </top>
      <bottom style="medium">
        <color rgb="FF0000CC"/>
      </bottom>
      <diagonal/>
    </border>
    <border>
      <left/>
      <right/>
      <top style="medium">
        <color rgb="FF0000CC"/>
      </top>
      <bottom style="medium">
        <color rgb="FF0000CC"/>
      </bottom>
      <diagonal/>
    </border>
    <border>
      <left/>
      <right style="medium">
        <color rgb="FF0000CC"/>
      </right>
      <top style="medium">
        <color rgb="FF0000CC"/>
      </top>
      <bottom style="medium">
        <color rgb="FF0000CC"/>
      </bottom>
      <diagonal/>
    </border>
    <border>
      <left style="medium">
        <color rgb="FF0000CC"/>
      </left>
      <right/>
      <top style="medium">
        <color rgb="FF0000CC"/>
      </top>
      <bottom style="medium">
        <color rgb="FF0000CC"/>
      </bottom>
      <diagonal/>
    </border>
    <border>
      <left style="medium">
        <color rgb="FF0000CC"/>
      </left>
      <right style="medium">
        <color rgb="FF0000CC"/>
      </right>
      <top style="medium">
        <color rgb="FF0000CC"/>
      </top>
      <bottom/>
      <diagonal/>
    </border>
    <border>
      <left style="medium">
        <color rgb="FF0000CC"/>
      </left>
      <right style="medium">
        <color rgb="FF0000CC"/>
      </right>
      <top/>
      <bottom/>
      <diagonal/>
    </border>
    <border>
      <left style="medium">
        <color rgb="FF0000CC"/>
      </left>
      <right style="medium">
        <color rgb="FF0000CC"/>
      </right>
      <top/>
      <bottom style="medium">
        <color rgb="FF0000CC"/>
      </bottom>
      <diagonal/>
    </border>
    <border>
      <left style="thin">
        <color rgb="FF0000CC"/>
      </left>
      <right style="thin">
        <color rgb="FF0000CC"/>
      </right>
      <top style="thin">
        <color rgb="FF0000CC"/>
      </top>
      <bottom style="thin">
        <color rgb="FF0000CC"/>
      </bottom>
      <diagonal/>
    </border>
    <border>
      <left style="medium">
        <color rgb="FF0000CC"/>
      </left>
      <right/>
      <top style="medium">
        <color rgb="FF0000CC"/>
      </top>
      <bottom/>
      <diagonal/>
    </border>
    <border>
      <left style="medium">
        <color rgb="FF0000CC"/>
      </left>
      <right/>
      <top/>
      <bottom/>
      <diagonal/>
    </border>
    <border>
      <left style="medium">
        <color rgb="FF0000CC"/>
      </left>
      <right/>
      <top/>
      <bottom style="medium">
        <color rgb="FF0000CC"/>
      </bottom>
      <diagonal/>
    </border>
    <border>
      <left/>
      <right/>
      <top style="medium">
        <color rgb="FF0000CC"/>
      </top>
      <bottom/>
      <diagonal/>
    </border>
    <border>
      <left/>
      <right style="medium">
        <color rgb="FF0000CC"/>
      </right>
      <top style="medium">
        <color rgb="FF0000CC"/>
      </top>
      <bottom/>
      <diagonal/>
    </border>
    <border>
      <left/>
      <right style="medium">
        <color rgb="FF0000CC"/>
      </right>
      <top/>
      <bottom/>
      <diagonal/>
    </border>
    <border>
      <left/>
      <right style="medium">
        <color rgb="FF0000CC"/>
      </right>
      <top/>
      <bottom style="medium">
        <color rgb="FF0000CC"/>
      </bottom>
      <diagonal/>
    </border>
    <border>
      <left/>
      <right/>
      <top/>
      <bottom style="double">
        <color theme="5" tint="-0.499984740745262"/>
      </bottom>
      <diagonal/>
    </border>
    <border>
      <left style="double">
        <color theme="5" tint="-0.499984740745262"/>
      </left>
      <right style="double">
        <color theme="5" tint="-0.499984740745262"/>
      </right>
      <top/>
      <bottom style="double">
        <color theme="5" tint="-0.499984740745262"/>
      </bottom>
      <diagonal/>
    </border>
    <border>
      <left style="medium">
        <color rgb="FFFF0000"/>
      </left>
      <right/>
      <top/>
      <bottom style="medium">
        <color rgb="FF0000CC"/>
      </bottom>
      <diagonal/>
    </border>
    <border>
      <left/>
      <right/>
      <top/>
      <bottom style="medium">
        <color rgb="FF0000CC"/>
      </bottom>
      <diagonal/>
    </border>
    <border>
      <left style="thin">
        <color indexed="64"/>
      </left>
      <right style="medium">
        <color rgb="FFFF0000"/>
      </right>
      <top style="thin">
        <color indexed="64"/>
      </top>
      <bottom style="thin">
        <color indexed="64"/>
      </bottom>
      <diagonal/>
    </border>
    <border>
      <left/>
      <right/>
      <top style="medium">
        <color rgb="FFFF0000"/>
      </top>
      <bottom style="thin">
        <color indexed="64"/>
      </bottom>
      <diagonal/>
    </border>
    <border>
      <left/>
      <right/>
      <top style="thin">
        <color indexed="64"/>
      </top>
      <bottom style="thin">
        <color indexed="64"/>
      </bottom>
      <diagonal/>
    </border>
    <border>
      <left/>
      <right/>
      <top style="thin">
        <color indexed="64"/>
      </top>
      <bottom style="medium">
        <color rgb="FFFF0000"/>
      </bottom>
      <diagonal/>
    </border>
    <border>
      <left style="thin">
        <color indexed="64"/>
      </left>
      <right style="thin">
        <color indexed="64"/>
      </right>
      <top style="medium">
        <color rgb="FFFF0000"/>
      </top>
      <bottom style="thin">
        <color indexed="64"/>
      </bottom>
      <diagonal/>
    </border>
    <border>
      <left style="double">
        <color theme="5" tint="-0.499984740745262"/>
      </left>
      <right/>
      <top/>
      <bottom style="double">
        <color theme="5" tint="-0.499984740745262"/>
      </bottom>
      <diagonal/>
    </border>
    <border>
      <left/>
      <right style="double">
        <color theme="5" tint="-0.499984740745262"/>
      </right>
      <top/>
      <bottom style="double">
        <color theme="5" tint="-0.499984740745262"/>
      </bottom>
      <diagonal/>
    </border>
    <border>
      <left/>
      <right style="thin">
        <color indexed="64"/>
      </right>
      <top/>
      <bottom/>
      <diagonal/>
    </border>
    <border>
      <left/>
      <right style="medium">
        <color rgb="FFFF0000"/>
      </right>
      <top style="thin">
        <color indexed="64"/>
      </top>
      <bottom style="medium">
        <color rgb="FFFF0000"/>
      </bottom>
      <diagonal/>
    </border>
    <border>
      <left style="medium">
        <color rgb="FFFF0000"/>
      </left>
      <right/>
      <top style="medium">
        <color rgb="FFFF0000"/>
      </top>
      <bottom style="thin">
        <color indexed="64"/>
      </bottom>
      <diagonal/>
    </border>
    <border>
      <left style="thin">
        <color indexed="64"/>
      </left>
      <right/>
      <top style="medium">
        <color rgb="FFFF0000"/>
      </top>
      <bottom style="thin">
        <color indexed="64"/>
      </bottom>
      <diagonal/>
    </border>
    <border>
      <left style="thin">
        <color indexed="64"/>
      </left>
      <right style="thin">
        <color indexed="64"/>
      </right>
      <top style="medium">
        <color rgb="FFFF0000"/>
      </top>
      <bottom/>
      <diagonal/>
    </border>
    <border>
      <left style="thin">
        <color indexed="64"/>
      </left>
      <right style="medium">
        <color rgb="FFFF0000"/>
      </right>
      <top style="medium">
        <color rgb="FFFF0000"/>
      </top>
      <bottom/>
      <diagonal/>
    </border>
    <border>
      <left style="medium">
        <color rgb="FFFF0000"/>
      </left>
      <right/>
      <top style="thin">
        <color indexed="64"/>
      </top>
      <bottom style="thin">
        <color indexed="64"/>
      </bottom>
      <diagonal/>
    </border>
    <border>
      <left style="thin">
        <color indexed="64"/>
      </left>
      <right/>
      <top/>
      <bottom style="medium">
        <color rgb="FFFF0000"/>
      </bottom>
      <diagonal/>
    </border>
    <border>
      <left style="thin">
        <color indexed="64"/>
      </left>
      <right style="thin">
        <color indexed="64"/>
      </right>
      <top/>
      <bottom style="medium">
        <color rgb="FFFF0000"/>
      </bottom>
      <diagonal/>
    </border>
    <border>
      <left style="thin">
        <color indexed="64"/>
      </left>
      <right style="thin">
        <color indexed="64"/>
      </right>
      <top style="thin">
        <color indexed="64"/>
      </top>
      <bottom style="medium">
        <color rgb="FFFF0000"/>
      </bottom>
      <diagonal/>
    </border>
    <border>
      <left style="thin">
        <color indexed="64"/>
      </left>
      <right style="medium">
        <color rgb="FFFF0000"/>
      </right>
      <top style="thin">
        <color indexed="64"/>
      </top>
      <bottom style="medium">
        <color rgb="FFFF0000"/>
      </bottom>
      <diagonal/>
    </border>
    <border>
      <left style="thin">
        <color indexed="64"/>
      </left>
      <right style="medium">
        <color rgb="FFFF0000"/>
      </right>
      <top style="medium">
        <color rgb="FFFF0000"/>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double">
        <color rgb="FF00B050"/>
      </top>
      <bottom/>
      <diagonal/>
    </border>
    <border>
      <left style="double">
        <color indexed="64"/>
      </left>
      <right/>
      <top style="double">
        <color indexed="64"/>
      </top>
      <bottom style="double">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double">
        <color indexed="64"/>
      </right>
      <top/>
      <bottom style="double">
        <color indexed="64"/>
      </bottom>
      <diagonal/>
    </border>
    <border>
      <left style="double">
        <color indexed="57"/>
      </left>
      <right/>
      <top style="double">
        <color indexed="57"/>
      </top>
      <bottom/>
      <diagonal/>
    </border>
    <border>
      <left/>
      <right/>
      <top style="double">
        <color indexed="57"/>
      </top>
      <bottom/>
      <diagonal/>
    </border>
    <border>
      <left/>
      <right style="double">
        <color indexed="57"/>
      </right>
      <top style="double">
        <color indexed="57"/>
      </top>
      <bottom/>
      <diagonal/>
    </border>
    <border>
      <left style="thin">
        <color rgb="FFCC0099"/>
      </left>
      <right/>
      <top style="thin">
        <color rgb="FFCC0099"/>
      </top>
      <bottom style="thin">
        <color rgb="FFCC0099"/>
      </bottom>
      <diagonal/>
    </border>
    <border>
      <left/>
      <right/>
      <top style="thin">
        <color rgb="FFCC0099"/>
      </top>
      <bottom style="thin">
        <color rgb="FFCC0099"/>
      </bottom>
      <diagonal/>
    </border>
    <border>
      <left/>
      <right style="thin">
        <color rgb="FFCC0099"/>
      </right>
      <top style="thin">
        <color rgb="FFCC0099"/>
      </top>
      <bottom style="thin">
        <color rgb="FFCC0099"/>
      </bottom>
      <diagonal/>
    </border>
    <border>
      <left/>
      <right style="thin">
        <color rgb="FFD60093"/>
      </right>
      <top style="thin">
        <color rgb="FFD60093"/>
      </top>
      <bottom style="thin">
        <color rgb="FFD60093"/>
      </bottom>
      <diagonal/>
    </border>
    <border>
      <left style="thin">
        <color rgb="FFD60093"/>
      </left>
      <right style="thin">
        <color rgb="FFD60093"/>
      </right>
      <top style="thin">
        <color rgb="FFD60093"/>
      </top>
      <bottom style="thin">
        <color rgb="FFD60093"/>
      </bottom>
      <diagonal/>
    </border>
    <border>
      <left style="thin">
        <color rgb="FFD60093"/>
      </left>
      <right/>
      <top style="thin">
        <color rgb="FFD60093"/>
      </top>
      <bottom style="thin">
        <color rgb="FFD60093"/>
      </bottom>
      <diagonal/>
    </border>
    <border>
      <left style="double">
        <color indexed="57"/>
      </left>
      <right/>
      <top/>
      <bottom style="thin">
        <color indexed="46"/>
      </bottom>
      <diagonal/>
    </border>
    <border>
      <left/>
      <right/>
      <top/>
      <bottom style="thin">
        <color indexed="46"/>
      </bottom>
      <diagonal/>
    </border>
    <border>
      <left/>
      <right style="double">
        <color indexed="57"/>
      </right>
      <top/>
      <bottom style="thin">
        <color indexed="46"/>
      </bottom>
      <diagonal/>
    </border>
    <border>
      <left style="thin">
        <color rgb="FFD60093"/>
      </left>
      <right style="thin">
        <color rgb="FFD60093"/>
      </right>
      <top/>
      <bottom style="thin">
        <color rgb="FFD60093"/>
      </bottom>
      <diagonal/>
    </border>
    <border>
      <left/>
      <right style="thin">
        <color rgb="FFD60093"/>
      </right>
      <top/>
      <bottom style="thin">
        <color rgb="FFD60093"/>
      </bottom>
      <diagonal/>
    </border>
    <border>
      <left style="double">
        <color indexed="57"/>
      </left>
      <right style="thin">
        <color indexed="46"/>
      </right>
      <top style="thin">
        <color indexed="46"/>
      </top>
      <bottom style="thin">
        <color indexed="46"/>
      </bottom>
      <diagonal/>
    </border>
    <border>
      <left style="thin">
        <color indexed="46"/>
      </left>
      <right style="thin">
        <color indexed="46"/>
      </right>
      <top style="thin">
        <color indexed="46"/>
      </top>
      <bottom style="thin">
        <color indexed="46"/>
      </bottom>
      <diagonal/>
    </border>
    <border>
      <left style="thin">
        <color indexed="46"/>
      </left>
      <right style="double">
        <color indexed="57"/>
      </right>
      <top style="thin">
        <color indexed="46"/>
      </top>
      <bottom style="thin">
        <color indexed="46"/>
      </bottom>
      <diagonal/>
    </border>
    <border>
      <left style="thin">
        <color rgb="FFCC99FF"/>
      </left>
      <right style="thin">
        <color rgb="FFCC99FF"/>
      </right>
      <top style="thin">
        <color rgb="FFCC99FF"/>
      </top>
      <bottom style="thin">
        <color rgb="FFCC99FF"/>
      </bottom>
      <diagonal/>
    </border>
    <border>
      <left style="thin">
        <color rgb="FFCC99FF"/>
      </left>
      <right style="double">
        <color indexed="57"/>
      </right>
      <top style="thin">
        <color rgb="FFCC99FF"/>
      </top>
      <bottom style="thin">
        <color rgb="FFCC99FF"/>
      </bottom>
      <diagonal/>
    </border>
    <border>
      <left style="double">
        <color indexed="17"/>
      </left>
      <right/>
      <top/>
      <bottom/>
      <diagonal/>
    </border>
    <border>
      <left/>
      <right style="double">
        <color indexed="17"/>
      </right>
      <top/>
      <bottom/>
      <diagonal/>
    </border>
    <border>
      <left style="double">
        <color indexed="57"/>
      </left>
      <right style="thin">
        <color indexed="46"/>
      </right>
      <top style="double">
        <color indexed="57"/>
      </top>
      <bottom style="thin">
        <color indexed="46"/>
      </bottom>
      <diagonal/>
    </border>
    <border>
      <left style="thin">
        <color indexed="46"/>
      </left>
      <right style="thin">
        <color indexed="46"/>
      </right>
      <top style="double">
        <color indexed="57"/>
      </top>
      <bottom style="thin">
        <color indexed="46"/>
      </bottom>
      <diagonal/>
    </border>
    <border>
      <left style="thin">
        <color indexed="46"/>
      </left>
      <right style="double">
        <color indexed="57"/>
      </right>
      <top style="double">
        <color indexed="57"/>
      </top>
      <bottom style="thin">
        <color indexed="46"/>
      </bottom>
      <diagonal/>
    </border>
    <border>
      <left style="thin">
        <color indexed="46"/>
      </left>
      <right style="thin">
        <color indexed="46"/>
      </right>
      <top style="thin">
        <color indexed="46"/>
      </top>
      <bottom style="double">
        <color indexed="57"/>
      </bottom>
      <diagonal/>
    </border>
    <border>
      <left style="thin">
        <color indexed="46"/>
      </left>
      <right style="double">
        <color indexed="57"/>
      </right>
      <top style="thin">
        <color indexed="46"/>
      </top>
      <bottom style="double">
        <color indexed="57"/>
      </bottom>
      <diagonal/>
    </border>
    <border>
      <left/>
      <right style="thin">
        <color rgb="FFD60093"/>
      </right>
      <top/>
      <bottom/>
      <diagonal/>
    </border>
    <border>
      <left/>
      <right style="double">
        <color indexed="57"/>
      </right>
      <top/>
      <bottom/>
      <diagonal/>
    </border>
    <border>
      <left style="thin">
        <color rgb="FFD60093"/>
      </left>
      <right style="thin">
        <color rgb="FFD60093"/>
      </right>
      <top style="thin">
        <color rgb="FFCC0099"/>
      </top>
      <bottom/>
      <diagonal/>
    </border>
    <border>
      <left/>
      <right style="thin">
        <color rgb="FFD60093"/>
      </right>
      <top style="thin">
        <color rgb="FFD60093"/>
      </top>
      <bottom/>
      <diagonal/>
    </border>
    <border>
      <left style="thin">
        <color rgb="FFD60093"/>
      </left>
      <right style="thin">
        <color rgb="FFD60093"/>
      </right>
      <top style="thin">
        <color rgb="FFD60093"/>
      </top>
      <bottom/>
      <diagonal/>
    </border>
    <border>
      <left style="thin">
        <color rgb="FFD60093"/>
      </left>
      <right style="thin">
        <color rgb="FFD60093"/>
      </right>
      <top/>
      <bottom/>
      <diagonal/>
    </border>
    <border>
      <left style="thin">
        <color rgb="FFD60093"/>
      </left>
      <right/>
      <top style="thin">
        <color rgb="FFD60093"/>
      </top>
      <bottom/>
      <diagonal/>
    </border>
    <border>
      <left style="thin">
        <color rgb="FFD60093"/>
      </left>
      <right/>
      <top/>
      <bottom style="thin">
        <color rgb="FFD60093"/>
      </bottom>
      <diagonal/>
    </border>
    <border>
      <left style="thin">
        <color rgb="FFCC00CC"/>
      </left>
      <right style="thin">
        <color rgb="FFCC00CC"/>
      </right>
      <top style="thin">
        <color rgb="FFCC00CC"/>
      </top>
      <bottom style="thin">
        <color rgb="FFCC00CC"/>
      </bottom>
      <diagonal/>
    </border>
    <border>
      <left style="thin">
        <color rgb="FFCC00CC"/>
      </left>
      <right style="thin">
        <color rgb="FFCC00CC"/>
      </right>
      <top/>
      <bottom style="thin">
        <color rgb="FFCC00CC"/>
      </bottom>
      <diagonal/>
    </border>
    <border>
      <left style="thin">
        <color rgb="FFCC00CC"/>
      </left>
      <right style="thin">
        <color rgb="FFCC00CC"/>
      </right>
      <top style="thin">
        <color rgb="FFCC00CC"/>
      </top>
      <bottom/>
      <diagonal/>
    </border>
    <border>
      <left style="thin">
        <color rgb="FFCC00CC"/>
      </left>
      <right/>
      <top/>
      <bottom style="thin">
        <color rgb="FFCC00CC"/>
      </bottom>
      <diagonal/>
    </border>
    <border>
      <left/>
      <right/>
      <top/>
      <bottom style="thin">
        <color rgb="FFCC00CC"/>
      </bottom>
      <diagonal/>
    </border>
    <border>
      <left/>
      <right style="thin">
        <color rgb="FFCC00CC"/>
      </right>
      <top/>
      <bottom style="thin">
        <color rgb="FFCC00CC"/>
      </bottom>
      <diagonal/>
    </border>
    <border>
      <left/>
      <right/>
      <top/>
      <bottom style="thin">
        <color rgb="FFD60093"/>
      </bottom>
      <diagonal/>
    </border>
    <border>
      <left style="thin">
        <color rgb="FFCC0099"/>
      </left>
      <right/>
      <top style="thin">
        <color rgb="FFCC0099"/>
      </top>
      <bottom/>
      <diagonal/>
    </border>
    <border>
      <left/>
      <right/>
      <top style="thin">
        <color rgb="FFCC0099"/>
      </top>
      <bottom/>
      <diagonal/>
    </border>
    <border>
      <left/>
      <right style="thin">
        <color rgb="FFCC0099"/>
      </right>
      <top style="thin">
        <color rgb="FFCC0099"/>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rgb="FFFFFF00"/>
      </left>
      <right/>
      <top style="medium">
        <color rgb="FFFFFF00"/>
      </top>
      <bottom/>
      <diagonal/>
    </border>
    <border>
      <left/>
      <right/>
      <top style="medium">
        <color rgb="FFFFFF00"/>
      </top>
      <bottom/>
      <diagonal/>
    </border>
    <border>
      <left/>
      <right style="medium">
        <color rgb="FFFFFF00"/>
      </right>
      <top style="medium">
        <color rgb="FFFFFF00"/>
      </top>
      <bottom/>
      <diagonal/>
    </border>
    <border>
      <left style="medium">
        <color rgb="FFFFFF00"/>
      </left>
      <right/>
      <top/>
      <bottom/>
      <diagonal/>
    </border>
    <border>
      <left style="medium">
        <color rgb="FFFFFF00"/>
      </left>
      <right/>
      <top/>
      <bottom style="medium">
        <color rgb="FFFFFF00"/>
      </bottom>
      <diagonal/>
    </border>
    <border>
      <left style="medium">
        <color rgb="FFFF3300"/>
      </left>
      <right style="medium">
        <color rgb="FFFF3300"/>
      </right>
      <top style="medium">
        <color rgb="FFFF3300"/>
      </top>
      <bottom/>
      <diagonal/>
    </border>
    <border>
      <left style="medium">
        <color rgb="FFFF3300"/>
      </left>
      <right style="medium">
        <color rgb="FFFF3300"/>
      </right>
      <top/>
      <bottom/>
      <diagonal/>
    </border>
    <border>
      <left style="medium">
        <color rgb="FFFF3300"/>
      </left>
      <right style="medium">
        <color rgb="FFFF3300"/>
      </right>
      <top/>
      <bottom style="medium">
        <color rgb="FFFF3300"/>
      </bottom>
      <diagonal/>
    </border>
    <border>
      <left style="medium">
        <color rgb="FFFF3300"/>
      </left>
      <right style="medium">
        <color rgb="FFFF3300"/>
      </right>
      <top style="medium">
        <color rgb="FFFF3300"/>
      </top>
      <bottom style="thin">
        <color rgb="FF0000CC"/>
      </bottom>
      <diagonal/>
    </border>
    <border>
      <left style="medium">
        <color rgb="FFFF3300"/>
      </left>
      <right style="medium">
        <color rgb="FFFF3300"/>
      </right>
      <top style="thin">
        <color rgb="FF0000CC"/>
      </top>
      <bottom style="thin">
        <color rgb="FF0000CC"/>
      </bottom>
      <diagonal/>
    </border>
    <border>
      <left style="medium">
        <color rgb="FFFF3300"/>
      </left>
      <right style="medium">
        <color rgb="FFFF3300"/>
      </right>
      <top style="thin">
        <color rgb="FF0000CC"/>
      </top>
      <bottom/>
      <diagonal/>
    </border>
    <border>
      <left style="medium">
        <color rgb="FFFF3300"/>
      </left>
      <right style="medium">
        <color rgb="FFFF3300"/>
      </right>
      <top style="thin">
        <color rgb="FF0000CC"/>
      </top>
      <bottom style="medium">
        <color rgb="FFFF3300"/>
      </bottom>
      <diagonal/>
    </border>
    <border>
      <left/>
      <right/>
      <top/>
      <bottom style="medium">
        <color rgb="FFFFFF00"/>
      </bottom>
      <diagonal/>
    </border>
    <border>
      <left/>
      <right style="medium">
        <color rgb="FFFFFF00"/>
      </right>
      <top/>
      <bottom style="medium">
        <color rgb="FFFFFF00"/>
      </bottom>
      <diagonal/>
    </border>
    <border>
      <left/>
      <right style="medium">
        <color rgb="FFFFFF00"/>
      </right>
      <top/>
      <bottom/>
      <diagonal/>
    </border>
    <border>
      <left style="medium">
        <color rgb="FFCC00CC"/>
      </left>
      <right style="medium">
        <color rgb="FFCC00CC"/>
      </right>
      <top style="medium">
        <color rgb="FFCC00CC"/>
      </top>
      <bottom style="medium">
        <color rgb="FFCC00CC"/>
      </bottom>
      <diagonal/>
    </border>
    <border>
      <left style="double">
        <color theme="9" tint="-0.499984740745262"/>
      </left>
      <right/>
      <top/>
      <bottom style="double">
        <color theme="9" tint="-0.499984740745262"/>
      </bottom>
      <diagonal/>
    </border>
    <border>
      <left/>
      <right/>
      <top/>
      <bottom style="double">
        <color theme="9" tint="-0.499984740745262"/>
      </bottom>
      <diagonal/>
    </border>
    <border>
      <left/>
      <right style="double">
        <color theme="9" tint="-0.499984740745262"/>
      </right>
      <top/>
      <bottom style="double">
        <color theme="9" tint="-0.499984740745262"/>
      </bottom>
      <diagonal/>
    </border>
    <border>
      <left style="double">
        <color theme="5" tint="-0.499984740745262"/>
      </left>
      <right/>
      <top/>
      <bottom/>
      <diagonal/>
    </border>
    <border>
      <left style="double">
        <color theme="5" tint="-0.499984740745262"/>
      </left>
      <right style="double">
        <color theme="5" tint="-0.499984740745262"/>
      </right>
      <top style="double">
        <color theme="5" tint="-0.499984740745262"/>
      </top>
      <bottom style="medium">
        <color rgb="FFFF0000"/>
      </bottom>
      <diagonal/>
    </border>
    <border>
      <left style="medium">
        <color rgb="FF123A24"/>
      </left>
      <right style="medium">
        <color rgb="FF123A24"/>
      </right>
      <top style="thin">
        <color indexed="64"/>
      </top>
      <bottom style="thin">
        <color indexed="64"/>
      </bottom>
      <diagonal/>
    </border>
    <border>
      <left style="medium">
        <color rgb="FF123A24"/>
      </left>
      <right style="medium">
        <color rgb="FF123A24"/>
      </right>
      <top style="medium">
        <color rgb="FFFF0000"/>
      </top>
      <bottom style="thin">
        <color indexed="64"/>
      </bottom>
      <diagonal/>
    </border>
    <border>
      <left style="medium">
        <color rgb="FF123A24"/>
      </left>
      <right style="medium">
        <color rgb="FF123A24"/>
      </right>
      <top style="thin">
        <color indexed="64"/>
      </top>
      <bottom style="medium">
        <color rgb="FFFF0000"/>
      </bottom>
      <diagonal/>
    </border>
    <border>
      <left style="medium">
        <color rgb="FFFF0000"/>
      </left>
      <right/>
      <top style="medium">
        <color rgb="FFFF0000"/>
      </top>
      <bottom/>
      <diagonal/>
    </border>
    <border>
      <left/>
      <right style="medium">
        <color rgb="FFFF0000"/>
      </right>
      <top style="medium">
        <color rgb="FFFF0000"/>
      </top>
      <bottom/>
      <diagonal/>
    </border>
    <border>
      <left style="medium">
        <color rgb="FFFF0000"/>
      </left>
      <right style="thin">
        <color rgb="FF0000CC"/>
      </right>
      <top style="thin">
        <color rgb="FF0000CC"/>
      </top>
      <bottom style="thin">
        <color rgb="FF0000CC"/>
      </bottom>
      <diagonal/>
    </border>
    <border>
      <left style="thin">
        <color rgb="FF0000CC"/>
      </left>
      <right style="medium">
        <color rgb="FFFF0000"/>
      </right>
      <top style="thin">
        <color rgb="FF0000CC"/>
      </top>
      <bottom style="thin">
        <color rgb="FF0000CC"/>
      </bottom>
      <diagonal/>
    </border>
    <border>
      <left style="medium">
        <color rgb="FFFF0000"/>
      </left>
      <right style="thin">
        <color rgb="FF0000CC"/>
      </right>
      <top style="thin">
        <color rgb="FF0000CC"/>
      </top>
      <bottom style="medium">
        <color rgb="FFFF0000"/>
      </bottom>
      <diagonal/>
    </border>
    <border>
      <left style="thin">
        <color rgb="FF0000CC"/>
      </left>
      <right style="medium">
        <color rgb="FFFF0000"/>
      </right>
      <top style="thin">
        <color rgb="FF0000CC"/>
      </top>
      <bottom style="medium">
        <color rgb="FFFF0000"/>
      </bottom>
      <diagonal/>
    </border>
    <border>
      <left style="double">
        <color theme="5" tint="-0.499984740745262"/>
      </left>
      <right style="double">
        <color theme="5" tint="-0.499984740745262"/>
      </right>
      <top style="medium">
        <color indexed="64"/>
      </top>
      <bottom/>
      <diagonal/>
    </border>
    <border>
      <left style="double">
        <color theme="5" tint="-0.499984740745262"/>
      </left>
      <right style="double">
        <color theme="5" tint="-0.499984740745262"/>
      </right>
      <top/>
      <bottom/>
      <diagonal/>
    </border>
    <border>
      <left style="double">
        <color indexed="64"/>
      </left>
      <right/>
      <top style="thin">
        <color indexed="64"/>
      </top>
      <bottom style="thin">
        <color indexed="64"/>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rgb="FFCC00CC"/>
      </left>
      <right style="thin">
        <color rgb="FFD60093"/>
      </right>
      <top style="thin">
        <color rgb="FFCC00CC"/>
      </top>
      <bottom style="thin">
        <color rgb="FFD60093"/>
      </bottom>
      <diagonal/>
    </border>
    <border>
      <left/>
      <right/>
      <top style="thin">
        <color rgb="FFD60093"/>
      </top>
      <bottom style="thin">
        <color rgb="FFCC00CC"/>
      </bottom>
      <diagonal/>
    </border>
    <border>
      <left style="thin">
        <color rgb="FFCC00CC"/>
      </left>
      <right/>
      <top style="thin">
        <color rgb="FFCC00CC"/>
      </top>
      <bottom style="thin">
        <color rgb="FFCC00CC"/>
      </bottom>
      <diagonal/>
    </border>
    <border>
      <left style="double">
        <color theme="9" tint="-0.499984740745262"/>
      </left>
      <right/>
      <top style="double">
        <color theme="9" tint="-0.499984740745262"/>
      </top>
      <bottom/>
      <diagonal/>
    </border>
    <border>
      <left/>
      <right/>
      <top style="double">
        <color theme="9" tint="-0.499984740745262"/>
      </top>
      <bottom/>
      <diagonal/>
    </border>
    <border>
      <left/>
      <right style="double">
        <color theme="9" tint="-0.499984740745262"/>
      </right>
      <top style="double">
        <color theme="9" tint="-0.499984740745262"/>
      </top>
      <bottom/>
      <diagonal/>
    </border>
    <border>
      <left style="thin">
        <color rgb="FF006600"/>
      </left>
      <right style="thin">
        <color rgb="FF006600"/>
      </right>
      <top style="thin">
        <color rgb="FF006600"/>
      </top>
      <bottom/>
      <diagonal/>
    </border>
    <border>
      <left style="thin">
        <color rgb="FF006600"/>
      </left>
      <right style="thin">
        <color rgb="FF006600"/>
      </right>
      <top style="thin">
        <color rgb="FF006600"/>
      </top>
      <bottom style="thin">
        <color rgb="FF006600"/>
      </bottom>
      <diagonal/>
    </border>
    <border>
      <left style="thin">
        <color rgb="FF006600"/>
      </left>
      <right/>
      <top style="thin">
        <color rgb="FF006600"/>
      </top>
      <bottom/>
      <diagonal/>
    </border>
    <border>
      <left style="thin">
        <color rgb="FF006600"/>
      </left>
      <right style="thin">
        <color rgb="FF006600"/>
      </right>
      <top/>
      <bottom/>
      <diagonal/>
    </border>
    <border>
      <left style="thin">
        <color rgb="FF006600"/>
      </left>
      <right/>
      <top/>
      <bottom/>
      <diagonal/>
    </border>
    <border>
      <left style="thin">
        <color rgb="FF006600"/>
      </left>
      <right style="thin">
        <color rgb="FF006600"/>
      </right>
      <top/>
      <bottom style="thin">
        <color rgb="FF006600"/>
      </bottom>
      <diagonal/>
    </border>
    <border>
      <left style="thin">
        <color rgb="FF006600"/>
      </left>
      <right/>
      <top/>
      <bottom style="thin">
        <color rgb="FF006600"/>
      </bottom>
      <diagonal/>
    </border>
    <border>
      <left style="thin">
        <color rgb="FF006600"/>
      </left>
      <right/>
      <top style="thin">
        <color rgb="FF006600"/>
      </top>
      <bottom style="thin">
        <color rgb="FF006600"/>
      </bottom>
      <diagonal/>
    </border>
    <border>
      <left/>
      <right/>
      <top/>
      <bottom style="thin">
        <color rgb="FF006600"/>
      </bottom>
      <diagonal/>
    </border>
    <border>
      <left/>
      <right/>
      <top style="thin">
        <color rgb="FF006600"/>
      </top>
      <bottom/>
      <diagonal/>
    </border>
    <border>
      <left/>
      <right style="thin">
        <color rgb="FF006600"/>
      </right>
      <top style="thin">
        <color rgb="FF006600"/>
      </top>
      <bottom style="thin">
        <color rgb="FF006600"/>
      </bottom>
      <diagonal/>
    </border>
    <border>
      <left/>
      <right/>
      <top style="thin">
        <color rgb="FF006600"/>
      </top>
      <bottom style="thin">
        <color rgb="FF006600"/>
      </bottom>
      <diagonal/>
    </border>
    <border>
      <left/>
      <right style="thin">
        <color rgb="FF0000CC"/>
      </right>
      <top style="thin">
        <color rgb="FF0000CC"/>
      </top>
      <bottom style="thin">
        <color rgb="FF0000CC"/>
      </bottom>
      <diagonal/>
    </border>
    <border>
      <left style="double">
        <color indexed="64"/>
      </left>
      <right style="double">
        <color indexed="64"/>
      </right>
      <top style="double">
        <color indexed="64"/>
      </top>
      <bottom style="double">
        <color indexed="64"/>
      </bottom>
      <diagonal/>
    </border>
  </borders>
  <cellStyleXfs count="3">
    <xf numFmtId="0" fontId="0" fillId="0" borderId="0"/>
    <xf numFmtId="0" fontId="24" fillId="18" borderId="18" applyNumberFormat="0" applyAlignment="0" applyProtection="0"/>
    <xf numFmtId="0" fontId="31" fillId="0" borderId="0" applyNumberFormat="0" applyFill="0" applyBorder="0" applyAlignment="0" applyProtection="0">
      <alignment vertical="top"/>
      <protection locked="0"/>
    </xf>
  </cellStyleXfs>
  <cellXfs count="1027">
    <xf numFmtId="0" fontId="0" fillId="0" borderId="0" xfId="0"/>
    <xf numFmtId="0" fontId="1" fillId="8" borderId="0" xfId="0" applyFont="1" applyFill="1" applyAlignment="1" applyProtection="1">
      <alignment horizontal="center" vertical="center" wrapText="1"/>
      <protection hidden="1"/>
    </xf>
    <xf numFmtId="0" fontId="1" fillId="0" borderId="0" xfId="0" applyFont="1" applyAlignment="1" applyProtection="1">
      <alignment horizontal="center" vertical="center" wrapText="1"/>
      <protection hidden="1"/>
    </xf>
    <xf numFmtId="0" fontId="2" fillId="8" borderId="0" xfId="0" applyFont="1" applyFill="1" applyAlignment="1" applyProtection="1">
      <alignment horizontal="center" vertical="center" wrapText="1"/>
      <protection hidden="1"/>
    </xf>
    <xf numFmtId="0" fontId="1" fillId="3" borderId="0" xfId="0" applyFont="1" applyFill="1" applyAlignment="1" applyProtection="1">
      <alignment horizontal="center" vertical="center" wrapText="1"/>
      <protection hidden="1"/>
    </xf>
    <xf numFmtId="0" fontId="2" fillId="0" borderId="0" xfId="0" applyFont="1" applyAlignment="1" applyProtection="1">
      <alignment horizontal="center" vertical="center" wrapText="1"/>
      <protection hidden="1"/>
    </xf>
    <xf numFmtId="0" fontId="10" fillId="0" borderId="5" xfId="0" applyFont="1" applyFill="1" applyBorder="1" applyAlignment="1" applyProtection="1">
      <alignment horizontal="center" vertical="center" wrapText="1"/>
      <protection locked="0"/>
    </xf>
    <xf numFmtId="0" fontId="11" fillId="9" borderId="19" xfId="0" applyFont="1" applyFill="1" applyBorder="1" applyAlignment="1" applyProtection="1">
      <alignment horizontal="center" vertical="center" wrapText="1"/>
      <protection locked="0"/>
    </xf>
    <xf numFmtId="0" fontId="10" fillId="0" borderId="20" xfId="0" applyFont="1" applyFill="1" applyBorder="1" applyAlignment="1" applyProtection="1">
      <alignment horizontal="center" vertical="center" wrapText="1"/>
      <protection locked="0"/>
    </xf>
    <xf numFmtId="0" fontId="10" fillId="0" borderId="21" xfId="0" applyFont="1" applyFill="1" applyBorder="1" applyAlignment="1" applyProtection="1">
      <alignment horizontal="center" vertical="center" wrapText="1"/>
      <protection locked="0"/>
    </xf>
    <xf numFmtId="0" fontId="10" fillId="0" borderId="22" xfId="0" applyFont="1" applyFill="1" applyBorder="1" applyAlignment="1" applyProtection="1">
      <alignment horizontal="center" vertical="center" wrapText="1"/>
      <protection locked="0"/>
    </xf>
    <xf numFmtId="0" fontId="10" fillId="0" borderId="23" xfId="0" applyFont="1" applyFill="1" applyBorder="1" applyAlignment="1" applyProtection="1">
      <alignment horizontal="center" vertical="center" wrapText="1"/>
      <protection locked="0"/>
    </xf>
    <xf numFmtId="0" fontId="10" fillId="0" borderId="24" xfId="0" applyFont="1" applyFill="1" applyBorder="1" applyAlignment="1" applyProtection="1">
      <alignment horizontal="center" vertical="center" wrapText="1"/>
      <protection locked="0"/>
    </xf>
    <xf numFmtId="0" fontId="10" fillId="0" borderId="25" xfId="0" applyFont="1" applyFill="1" applyBorder="1" applyAlignment="1" applyProtection="1">
      <alignment horizontal="center" vertical="center" wrapText="1"/>
      <protection locked="0"/>
    </xf>
    <xf numFmtId="0" fontId="10" fillId="0" borderId="26" xfId="0" applyFont="1" applyFill="1" applyBorder="1" applyAlignment="1" applyProtection="1">
      <alignment horizontal="center" vertical="center" wrapText="1"/>
      <protection locked="0"/>
    </xf>
    <xf numFmtId="0" fontId="22" fillId="0" borderId="20" xfId="0" applyFont="1" applyFill="1" applyBorder="1" applyAlignment="1" applyProtection="1">
      <alignment horizontal="center" vertical="center" wrapText="1"/>
      <protection locked="0"/>
    </xf>
    <xf numFmtId="0" fontId="22" fillId="0" borderId="21" xfId="0" applyFont="1" applyFill="1" applyBorder="1" applyAlignment="1" applyProtection="1">
      <alignment horizontal="center" vertical="center" wrapText="1"/>
      <protection locked="0"/>
    </xf>
    <xf numFmtId="0" fontId="22" fillId="0" borderId="23" xfId="0" applyFont="1" applyFill="1" applyBorder="1" applyAlignment="1" applyProtection="1">
      <alignment horizontal="center" vertical="center" wrapText="1"/>
      <protection locked="0"/>
    </xf>
    <xf numFmtId="0" fontId="22" fillId="0" borderId="5" xfId="0" applyFont="1" applyFill="1" applyBorder="1" applyAlignment="1" applyProtection="1">
      <alignment horizontal="center" vertical="center" wrapText="1"/>
      <protection locked="0"/>
    </xf>
    <xf numFmtId="0" fontId="22" fillId="0" borderId="25" xfId="0" applyFont="1" applyFill="1" applyBorder="1" applyAlignment="1" applyProtection="1">
      <alignment horizontal="center" vertical="center" wrapText="1"/>
      <protection locked="0"/>
    </xf>
    <xf numFmtId="0" fontId="22" fillId="0" borderId="26" xfId="0" applyFont="1" applyFill="1" applyBorder="1" applyAlignment="1" applyProtection="1">
      <alignment horizontal="center" vertical="center" wrapText="1"/>
      <protection locked="0"/>
    </xf>
    <xf numFmtId="0" fontId="0" fillId="19" borderId="0" xfId="0" applyFill="1"/>
    <xf numFmtId="0" fontId="0" fillId="0" borderId="0" xfId="0" applyFill="1"/>
    <xf numFmtId="0" fontId="34" fillId="0" borderId="0" xfId="0" applyFont="1" applyAlignment="1" applyProtection="1">
      <alignment horizontal="center" vertical="center" wrapText="1"/>
      <protection hidden="1"/>
    </xf>
    <xf numFmtId="0" fontId="35" fillId="0" borderId="0" xfId="0" applyFont="1" applyAlignment="1" applyProtection="1">
      <alignment horizontal="center" vertical="center" wrapText="1"/>
      <protection hidden="1"/>
    </xf>
    <xf numFmtId="0" fontId="4" fillId="0" borderId="0" xfId="0" applyFont="1" applyBorder="1" applyAlignment="1">
      <alignment horizontal="justify" vertical="center" wrapText="1"/>
    </xf>
    <xf numFmtId="0" fontId="22" fillId="0" borderId="27" xfId="0" applyFont="1" applyBorder="1" applyAlignment="1">
      <alignment horizontal="center" vertical="center" wrapText="1"/>
    </xf>
    <xf numFmtId="0" fontId="22" fillId="0" borderId="29" xfId="0" applyFont="1" applyBorder="1" applyAlignment="1">
      <alignment horizontal="center" vertical="center" wrapText="1"/>
    </xf>
    <xf numFmtId="0" fontId="10" fillId="0" borderId="29" xfId="0" applyFont="1" applyBorder="1" applyAlignment="1">
      <alignment horizontal="center" vertical="center" wrapText="1"/>
    </xf>
    <xf numFmtId="0" fontId="4" fillId="0" borderId="33" xfId="0" applyFont="1" applyBorder="1" applyAlignment="1">
      <alignment horizontal="justify" vertical="center" wrapText="1"/>
    </xf>
    <xf numFmtId="0" fontId="29" fillId="0" borderId="36" xfId="0" applyFont="1" applyBorder="1" applyAlignment="1">
      <alignment horizontal="justify" vertical="center" wrapText="1"/>
    </xf>
    <xf numFmtId="0" fontId="29" fillId="0" borderId="30" xfId="0" applyFont="1" applyBorder="1" applyAlignment="1">
      <alignment horizontal="justify" vertical="center" wrapText="1"/>
    </xf>
    <xf numFmtId="0" fontId="20" fillId="0" borderId="30" xfId="0" applyFont="1" applyBorder="1" applyAlignment="1">
      <alignment horizontal="center" vertical="center" wrapText="1"/>
    </xf>
    <xf numFmtId="0" fontId="39" fillId="0" borderId="0" xfId="0" applyFont="1" applyAlignment="1" applyProtection="1">
      <alignment horizontal="center" vertical="center" wrapText="1"/>
      <protection hidden="1"/>
    </xf>
    <xf numFmtId="0" fontId="34" fillId="8" borderId="0" xfId="0" applyFont="1" applyFill="1" applyAlignment="1">
      <alignment horizontal="center" vertical="center" wrapText="1"/>
    </xf>
    <xf numFmtId="0" fontId="41" fillId="0" borderId="0" xfId="0" applyFont="1" applyAlignment="1" applyProtection="1">
      <alignment horizontal="center" vertical="center" wrapText="1"/>
      <protection hidden="1"/>
    </xf>
    <xf numFmtId="0" fontId="42" fillId="0" borderId="0" xfId="0" applyFont="1" applyAlignment="1" applyProtection="1">
      <alignment horizontal="center" vertical="center" wrapText="1"/>
      <protection hidden="1"/>
    </xf>
    <xf numFmtId="0" fontId="43" fillId="8" borderId="0" xfId="0" applyFont="1" applyFill="1" applyBorder="1" applyAlignment="1">
      <alignment horizontal="center" vertical="center" wrapText="1"/>
    </xf>
    <xf numFmtId="0" fontId="34" fillId="8" borderId="0" xfId="0" applyFont="1" applyFill="1" applyBorder="1" applyAlignment="1">
      <alignment horizontal="center" vertical="center" wrapText="1"/>
    </xf>
    <xf numFmtId="0" fontId="10" fillId="0" borderId="50" xfId="0" applyFont="1" applyFill="1" applyBorder="1" applyAlignment="1" applyProtection="1">
      <alignment horizontal="center" vertical="center" wrapText="1"/>
      <protection locked="0"/>
    </xf>
    <xf numFmtId="0" fontId="10" fillId="0" borderId="51" xfId="0" applyFont="1" applyFill="1" applyBorder="1" applyAlignment="1" applyProtection="1">
      <alignment horizontal="center" vertical="center" wrapText="1"/>
      <protection locked="0"/>
    </xf>
    <xf numFmtId="0" fontId="10" fillId="0" borderId="52" xfId="0" applyFont="1" applyFill="1" applyBorder="1" applyAlignment="1" applyProtection="1">
      <alignment horizontal="center" vertical="center" wrapText="1"/>
      <protection locked="0"/>
    </xf>
    <xf numFmtId="0" fontId="10" fillId="0" borderId="53" xfId="0" applyFont="1" applyFill="1" applyBorder="1" applyAlignment="1" applyProtection="1">
      <alignment horizontal="center" vertical="center" wrapText="1"/>
      <protection locked="0"/>
    </xf>
    <xf numFmtId="0" fontId="10" fillId="0" borderId="1" xfId="0" applyFont="1" applyFill="1" applyBorder="1" applyAlignment="1" applyProtection="1">
      <alignment horizontal="center" vertical="center" wrapText="1"/>
      <protection locked="0"/>
    </xf>
    <xf numFmtId="0" fontId="22" fillId="0" borderId="50" xfId="0" applyFont="1" applyFill="1" applyBorder="1" applyAlignment="1" applyProtection="1">
      <alignment horizontal="center" vertical="center" wrapText="1"/>
      <protection locked="0"/>
    </xf>
    <xf numFmtId="0" fontId="22" fillId="0" borderId="51" xfId="0" applyFont="1" applyFill="1" applyBorder="1" applyAlignment="1" applyProtection="1">
      <alignment horizontal="center" vertical="center" wrapText="1"/>
      <protection locked="0"/>
    </xf>
    <xf numFmtId="0" fontId="22" fillId="0" borderId="52" xfId="0" applyFont="1" applyFill="1" applyBorder="1" applyAlignment="1" applyProtection="1">
      <alignment horizontal="center" vertical="center" wrapText="1"/>
      <protection locked="0"/>
    </xf>
    <xf numFmtId="0" fontId="4" fillId="0" borderId="51" xfId="0" applyFont="1" applyFill="1" applyBorder="1" applyAlignment="1" applyProtection="1">
      <alignment horizontal="center" vertical="center" wrapText="1"/>
      <protection locked="0"/>
    </xf>
    <xf numFmtId="0" fontId="47" fillId="3" borderId="0" xfId="0" applyFont="1" applyFill="1" applyAlignment="1" applyProtection="1">
      <alignment vertical="center"/>
      <protection hidden="1"/>
    </xf>
    <xf numFmtId="0" fontId="4" fillId="3" borderId="0" xfId="0" applyFont="1" applyFill="1" applyAlignment="1" applyProtection="1">
      <alignment vertical="center"/>
      <protection hidden="1"/>
    </xf>
    <xf numFmtId="0" fontId="47" fillId="3" borderId="0" xfId="0" applyFont="1" applyFill="1" applyProtection="1">
      <protection hidden="1"/>
    </xf>
    <xf numFmtId="0" fontId="50" fillId="3" borderId="0" xfId="0" applyFont="1" applyFill="1" applyProtection="1">
      <protection hidden="1"/>
    </xf>
    <xf numFmtId="0" fontId="5" fillId="3" borderId="1" xfId="0" applyFont="1" applyFill="1" applyBorder="1" applyAlignment="1" applyProtection="1">
      <alignment horizontal="center" vertical="center"/>
      <protection hidden="1"/>
    </xf>
    <xf numFmtId="0" fontId="10" fillId="3" borderId="1" xfId="0" applyFont="1" applyFill="1" applyBorder="1" applyAlignment="1" applyProtection="1">
      <alignment horizontal="center" vertical="center"/>
      <protection hidden="1"/>
    </xf>
    <xf numFmtId="0" fontId="6" fillId="3" borderId="1" xfId="0" applyFont="1" applyFill="1" applyBorder="1" applyAlignment="1" applyProtection="1">
      <alignment horizontal="center" vertical="center"/>
      <protection hidden="1"/>
    </xf>
    <xf numFmtId="0" fontId="23" fillId="3" borderId="1" xfId="0" applyFont="1" applyFill="1" applyBorder="1" applyAlignment="1" applyProtection="1">
      <alignment horizontal="center" vertical="center"/>
      <protection hidden="1"/>
    </xf>
    <xf numFmtId="0" fontId="0" fillId="0" borderId="0" xfId="0" applyProtection="1">
      <protection hidden="1"/>
    </xf>
    <xf numFmtId="0" fontId="0" fillId="0" borderId="0" xfId="0" applyBorder="1" applyProtection="1">
      <protection hidden="1"/>
    </xf>
    <xf numFmtId="0" fontId="5" fillId="3" borderId="0" xfId="0" applyFont="1" applyFill="1" applyBorder="1" applyAlignment="1" applyProtection="1">
      <alignment horizontal="center"/>
      <protection hidden="1"/>
    </xf>
    <xf numFmtId="0" fontId="0" fillId="3" borderId="0" xfId="0" applyFont="1" applyFill="1" applyBorder="1" applyAlignment="1" applyProtection="1">
      <alignment vertical="center"/>
      <protection hidden="1"/>
    </xf>
    <xf numFmtId="0" fontId="47" fillId="3" borderId="0" xfId="0" applyFont="1" applyFill="1" applyBorder="1" applyAlignment="1" applyProtection="1">
      <protection hidden="1"/>
    </xf>
    <xf numFmtId="0" fontId="47" fillId="3" borderId="0" xfId="0" applyFont="1" applyFill="1" applyBorder="1" applyProtection="1">
      <protection hidden="1"/>
    </xf>
    <xf numFmtId="0" fontId="58" fillId="3" borderId="1" xfId="0" applyFont="1" applyFill="1" applyBorder="1" applyAlignment="1" applyProtection="1">
      <alignment horizontal="center" vertical="center" wrapText="1"/>
      <protection hidden="1"/>
    </xf>
    <xf numFmtId="0" fontId="55" fillId="3" borderId="0" xfId="0" applyFont="1" applyFill="1" applyBorder="1" applyAlignment="1" applyProtection="1">
      <alignment vertical="center"/>
      <protection hidden="1"/>
    </xf>
    <xf numFmtId="0" fontId="7" fillId="3" borderId="1" xfId="0" applyFont="1" applyFill="1" applyBorder="1" applyAlignment="1" applyProtection="1">
      <alignment horizontal="center" vertical="center"/>
      <protection hidden="1"/>
    </xf>
    <xf numFmtId="0" fontId="60" fillId="3" borderId="1" xfId="0" applyFont="1" applyFill="1" applyBorder="1" applyAlignment="1" applyProtection="1">
      <alignment horizontal="center" vertical="center" wrapText="1"/>
      <protection hidden="1"/>
    </xf>
    <xf numFmtId="0" fontId="61" fillId="3" borderId="1" xfId="0" applyFont="1" applyFill="1" applyBorder="1" applyAlignment="1" applyProtection="1">
      <alignment horizontal="center" vertical="center" wrapText="1"/>
      <protection hidden="1"/>
    </xf>
    <xf numFmtId="0" fontId="3" fillId="3" borderId="1" xfId="0" applyFont="1" applyFill="1" applyBorder="1" applyAlignment="1" applyProtection="1">
      <alignment horizontal="center" vertical="center"/>
      <protection hidden="1"/>
    </xf>
    <xf numFmtId="0" fontId="16" fillId="3" borderId="1" xfId="0" applyFont="1" applyFill="1" applyBorder="1" applyAlignment="1" applyProtection="1">
      <alignment horizontal="center"/>
      <protection hidden="1"/>
    </xf>
    <xf numFmtId="0" fontId="16" fillId="3" borderId="1" xfId="0" applyFont="1" applyFill="1" applyBorder="1" applyAlignment="1" applyProtection="1">
      <alignment horizontal="center" vertical="center"/>
      <protection hidden="1"/>
    </xf>
    <xf numFmtId="0" fontId="10" fillId="0" borderId="57" xfId="0" applyFont="1" applyFill="1" applyBorder="1" applyAlignment="1" applyProtection="1">
      <alignment horizontal="center" vertical="center" wrapText="1"/>
      <protection locked="0"/>
    </xf>
    <xf numFmtId="0" fontId="7" fillId="7" borderId="58" xfId="0" applyFont="1" applyFill="1" applyBorder="1" applyAlignment="1" applyProtection="1">
      <alignment horizontal="center" vertical="center" wrapText="1"/>
      <protection hidden="1"/>
    </xf>
    <xf numFmtId="0" fontId="7" fillId="7" borderId="62" xfId="0" applyFont="1" applyFill="1" applyBorder="1" applyAlignment="1" applyProtection="1">
      <alignment horizontal="center" vertical="center" wrapText="1"/>
      <protection hidden="1"/>
    </xf>
    <xf numFmtId="0" fontId="10" fillId="25" borderId="2" xfId="0" applyFont="1" applyFill="1" applyBorder="1" applyAlignment="1" applyProtection="1">
      <alignment horizontal="center"/>
      <protection hidden="1"/>
    </xf>
    <xf numFmtId="0" fontId="52" fillId="25" borderId="4" xfId="0" applyFont="1" applyFill="1" applyBorder="1" applyAlignment="1" applyProtection="1">
      <alignment horizontal="center"/>
      <protection hidden="1"/>
    </xf>
    <xf numFmtId="0" fontId="5" fillId="25" borderId="1" xfId="0" applyFont="1" applyFill="1" applyBorder="1" applyAlignment="1" applyProtection="1">
      <alignment horizontal="center" vertical="center"/>
      <protection hidden="1"/>
    </xf>
    <xf numFmtId="0" fontId="10" fillId="25" borderId="1" xfId="0" applyFont="1" applyFill="1" applyBorder="1" applyAlignment="1" applyProtection="1">
      <alignment horizontal="center"/>
      <protection hidden="1"/>
    </xf>
    <xf numFmtId="0" fontId="63" fillId="25" borderId="3" xfId="0" applyFont="1" applyFill="1" applyBorder="1" applyAlignment="1" applyProtection="1">
      <alignment horizontal="center" vertical="center"/>
      <protection hidden="1"/>
    </xf>
    <xf numFmtId="0" fontId="53" fillId="3" borderId="1" xfId="0" applyFont="1" applyFill="1" applyBorder="1" applyAlignment="1" applyProtection="1">
      <alignment horizontal="center" vertical="center"/>
      <protection hidden="1"/>
    </xf>
    <xf numFmtId="0" fontId="10" fillId="25" borderId="1" xfId="0" applyFont="1" applyFill="1" applyBorder="1" applyAlignment="1" applyProtection="1">
      <alignment horizontal="center" vertical="center"/>
      <protection hidden="1"/>
    </xf>
    <xf numFmtId="0" fontId="11" fillId="9" borderId="0" xfId="0" applyFont="1" applyFill="1" applyBorder="1" applyAlignment="1" applyProtection="1">
      <alignment horizontal="center" vertical="center" wrapText="1"/>
      <protection locked="0"/>
    </xf>
    <xf numFmtId="0" fontId="10" fillId="0" borderId="67" xfId="0" applyFont="1" applyFill="1" applyBorder="1" applyAlignment="1" applyProtection="1">
      <alignment horizontal="center" vertical="center" wrapText="1"/>
      <protection locked="0"/>
    </xf>
    <xf numFmtId="0" fontId="10" fillId="0" borderId="49" xfId="0" applyFont="1" applyFill="1" applyBorder="1" applyAlignment="1" applyProtection="1">
      <alignment horizontal="center" vertical="center" wrapText="1"/>
      <protection locked="0"/>
    </xf>
    <xf numFmtId="0" fontId="10" fillId="0" borderId="66" xfId="0" applyFont="1" applyFill="1" applyBorder="1" applyAlignment="1" applyProtection="1">
      <alignment horizontal="center" vertical="center" wrapText="1"/>
      <protection locked="0"/>
    </xf>
    <xf numFmtId="0" fontId="62" fillId="3" borderId="1" xfId="0" applyNumberFormat="1" applyFont="1" applyFill="1" applyBorder="1" applyAlignment="1" applyProtection="1">
      <alignment horizontal="center" vertical="center"/>
      <protection hidden="1"/>
    </xf>
    <xf numFmtId="0" fontId="64" fillId="3" borderId="1" xfId="0" applyFont="1" applyFill="1" applyBorder="1" applyAlignment="1" applyProtection="1">
      <alignment horizontal="center" vertical="center"/>
      <protection hidden="1"/>
    </xf>
    <xf numFmtId="0" fontId="15" fillId="0" borderId="0" xfId="0" applyFont="1" applyFill="1" applyBorder="1" applyAlignment="1" applyProtection="1">
      <alignment vertical="center"/>
      <protection hidden="1"/>
    </xf>
    <xf numFmtId="0" fontId="28" fillId="0" borderId="1" xfId="0" applyFont="1" applyBorder="1" applyAlignment="1" applyProtection="1">
      <alignment horizontal="center" vertical="center"/>
      <protection hidden="1"/>
    </xf>
    <xf numFmtId="0" fontId="20" fillId="0" borderId="1" xfId="0" applyFont="1" applyBorder="1" applyAlignment="1" applyProtection="1">
      <alignment horizontal="center" vertical="center"/>
      <protection hidden="1"/>
    </xf>
    <xf numFmtId="0" fontId="19" fillId="0" borderId="1" xfId="0" applyFont="1" applyBorder="1" applyAlignment="1" applyProtection="1">
      <alignment horizontal="center" vertical="center"/>
      <protection hidden="1"/>
    </xf>
    <xf numFmtId="0" fontId="8" fillId="0" borderId="4" xfId="0" applyFont="1" applyBorder="1" applyAlignment="1" applyProtection="1">
      <alignment horizontal="center" vertical="center"/>
      <protection hidden="1"/>
    </xf>
    <xf numFmtId="0" fontId="0" fillId="0" borderId="0" xfId="0" applyBorder="1" applyAlignment="1" applyProtection="1">
      <protection hidden="1"/>
    </xf>
    <xf numFmtId="0" fontId="66" fillId="0" borderId="1" xfId="0" applyFont="1" applyBorder="1" applyAlignment="1" applyProtection="1">
      <alignment horizontal="center" vertical="center" wrapText="1"/>
      <protection hidden="1"/>
    </xf>
    <xf numFmtId="0" fontId="0" fillId="0" borderId="0" xfId="0" applyAlignment="1" applyProtection="1">
      <alignment horizontal="center" vertical="center"/>
      <protection hidden="1"/>
    </xf>
    <xf numFmtId="0" fontId="0" fillId="20" borderId="0" xfId="0" applyFill="1" applyProtection="1">
      <protection hidden="1"/>
    </xf>
    <xf numFmtId="0" fontId="10" fillId="20" borderId="0" xfId="0" applyFont="1" applyFill="1" applyAlignment="1" applyProtection="1">
      <alignment horizontal="center" vertical="center"/>
      <protection hidden="1"/>
    </xf>
    <xf numFmtId="0" fontId="10" fillId="3" borderId="68" xfId="0" applyNumberFormat="1" applyFont="1" applyFill="1" applyBorder="1" applyAlignment="1" applyProtection="1">
      <alignment horizontal="center" vertical="center"/>
      <protection locked="0"/>
    </xf>
    <xf numFmtId="0" fontId="30" fillId="0" borderId="1" xfId="0" applyFont="1" applyBorder="1" applyAlignment="1" applyProtection="1">
      <alignment horizontal="center" vertical="center"/>
      <protection hidden="1"/>
    </xf>
    <xf numFmtId="0" fontId="0" fillId="27" borderId="0" xfId="0" applyFill="1" applyProtection="1">
      <protection hidden="1"/>
    </xf>
    <xf numFmtId="0" fontId="0" fillId="28" borderId="0" xfId="0" applyFill="1" applyProtection="1">
      <protection hidden="1"/>
    </xf>
    <xf numFmtId="0" fontId="69" fillId="28" borderId="0" xfId="0" applyFont="1" applyFill="1" applyAlignment="1" applyProtection="1">
      <alignment horizontal="center" vertical="center"/>
      <protection hidden="1"/>
    </xf>
    <xf numFmtId="0" fontId="46" fillId="27" borderId="0" xfId="0" applyFont="1" applyFill="1" applyAlignment="1" applyProtection="1">
      <alignment vertical="center" wrapText="1"/>
      <protection hidden="1"/>
    </xf>
    <xf numFmtId="0" fontId="46" fillId="28" borderId="0" xfId="0" applyFont="1" applyFill="1" applyAlignment="1" applyProtection="1">
      <alignment vertical="center" wrapText="1"/>
      <protection hidden="1"/>
    </xf>
    <xf numFmtId="0" fontId="2" fillId="28" borderId="0" xfId="0" applyFont="1" applyFill="1" applyBorder="1" applyAlignment="1" applyProtection="1">
      <alignment vertical="center"/>
      <protection hidden="1"/>
    </xf>
    <xf numFmtId="0" fontId="46" fillId="27" borderId="0" xfId="0" applyFont="1" applyFill="1" applyBorder="1" applyAlignment="1" applyProtection="1">
      <alignment vertical="center" wrapText="1"/>
      <protection hidden="1"/>
    </xf>
    <xf numFmtId="0" fontId="0" fillId="27" borderId="0" xfId="0" applyFill="1" applyBorder="1" applyProtection="1">
      <protection hidden="1"/>
    </xf>
    <xf numFmtId="0" fontId="36" fillId="28" borderId="0" xfId="0" applyFont="1" applyFill="1" applyBorder="1" applyAlignment="1" applyProtection="1">
      <alignment horizontal="center" vertical="center"/>
      <protection hidden="1"/>
    </xf>
    <xf numFmtId="0" fontId="75" fillId="11" borderId="0" xfId="0" applyFont="1" applyFill="1" applyBorder="1" applyAlignment="1" applyProtection="1">
      <alignment vertical="center"/>
      <protection hidden="1"/>
    </xf>
    <xf numFmtId="0" fontId="77" fillId="3" borderId="1" xfId="0" applyFont="1" applyFill="1" applyBorder="1" applyAlignment="1" applyProtection="1">
      <alignment horizontal="center" vertical="center" wrapText="1"/>
      <protection hidden="1"/>
    </xf>
    <xf numFmtId="0" fontId="79" fillId="3" borderId="1" xfId="0" applyFont="1" applyFill="1" applyBorder="1" applyAlignment="1" applyProtection="1">
      <alignment horizontal="center" vertical="center"/>
      <protection hidden="1"/>
    </xf>
    <xf numFmtId="0" fontId="37" fillId="3" borderId="1" xfId="0" applyFont="1" applyFill="1" applyBorder="1" applyAlignment="1" applyProtection="1">
      <alignment horizontal="center" vertical="center"/>
      <protection hidden="1"/>
    </xf>
    <xf numFmtId="0" fontId="22" fillId="0" borderId="92" xfId="0" applyFont="1" applyBorder="1" applyAlignment="1" applyProtection="1">
      <alignment horizontal="left" vertical="center"/>
      <protection hidden="1"/>
    </xf>
    <xf numFmtId="0" fontId="15" fillId="9" borderId="0" xfId="0" applyFont="1" applyFill="1" applyBorder="1" applyAlignment="1" applyProtection="1">
      <alignment horizontal="center" vertical="center"/>
      <protection locked="0"/>
    </xf>
    <xf numFmtId="0" fontId="0" fillId="0" borderId="0" xfId="0" applyAlignment="1" applyProtection="1">
      <alignment vertical="center"/>
      <protection hidden="1"/>
    </xf>
    <xf numFmtId="0" fontId="57" fillId="25" borderId="1" xfId="0" applyFont="1" applyFill="1" applyBorder="1" applyAlignment="1" applyProtection="1">
      <alignment horizontal="center" vertical="center" wrapText="1"/>
      <protection hidden="1"/>
    </xf>
    <xf numFmtId="0" fontId="58" fillId="25" borderId="1" xfId="0" applyFont="1" applyFill="1" applyBorder="1" applyAlignment="1" applyProtection="1">
      <alignment horizontal="center" vertical="center" wrapText="1"/>
      <protection hidden="1"/>
    </xf>
    <xf numFmtId="0" fontId="51" fillId="25" borderId="1" xfId="0" applyFont="1" applyFill="1" applyBorder="1" applyAlignment="1" applyProtection="1">
      <alignment horizontal="center" vertical="center" wrapText="1"/>
      <protection hidden="1"/>
    </xf>
    <xf numFmtId="0" fontId="59" fillId="25" borderId="1" xfId="0" applyFont="1" applyFill="1" applyBorder="1" applyAlignment="1" applyProtection="1">
      <alignment horizontal="center" vertical="center" wrapText="1"/>
      <protection hidden="1"/>
    </xf>
    <xf numFmtId="0" fontId="58" fillId="25" borderId="2" xfId="0" applyFont="1" applyFill="1" applyBorder="1" applyAlignment="1" applyProtection="1">
      <alignment horizontal="center" vertical="center" wrapText="1"/>
      <protection hidden="1"/>
    </xf>
    <xf numFmtId="0" fontId="10" fillId="0" borderId="0" xfId="0" applyFont="1" applyProtection="1">
      <protection hidden="1"/>
    </xf>
    <xf numFmtId="0" fontId="57" fillId="3" borderId="1" xfId="0" applyFont="1" applyFill="1" applyBorder="1" applyAlignment="1" applyProtection="1">
      <alignment horizontal="center" vertical="center" wrapText="1"/>
      <protection hidden="1"/>
    </xf>
    <xf numFmtId="0" fontId="59" fillId="0" borderId="1" xfId="0" applyFont="1" applyFill="1" applyBorder="1" applyAlignment="1" applyProtection="1">
      <alignment horizontal="center" vertical="center" wrapText="1"/>
      <protection hidden="1"/>
    </xf>
    <xf numFmtId="0" fontId="78" fillId="0" borderId="1" xfId="0" applyFont="1" applyFill="1" applyBorder="1" applyAlignment="1" applyProtection="1">
      <alignment horizontal="center" vertical="center" wrapText="1"/>
      <protection hidden="1"/>
    </xf>
    <xf numFmtId="0" fontId="82" fillId="0" borderId="1" xfId="0" applyFont="1" applyFill="1" applyBorder="1" applyAlignment="1" applyProtection="1">
      <alignment horizontal="center" vertical="center" wrapText="1"/>
      <protection hidden="1"/>
    </xf>
    <xf numFmtId="0" fontId="0" fillId="0" borderId="2" xfId="0" applyBorder="1" applyAlignment="1" applyProtection="1">
      <alignment vertical="center"/>
      <protection hidden="1"/>
    </xf>
    <xf numFmtId="0" fontId="0" fillId="0" borderId="7" xfId="0" applyBorder="1" applyProtection="1">
      <protection hidden="1"/>
    </xf>
    <xf numFmtId="0" fontId="86" fillId="0" borderId="1" xfId="0" applyFont="1" applyFill="1" applyBorder="1" applyAlignment="1" applyProtection="1">
      <alignment horizontal="center" vertical="center" wrapText="1"/>
      <protection hidden="1"/>
    </xf>
    <xf numFmtId="0" fontId="68" fillId="0" borderId="1" xfId="0" applyFont="1" applyFill="1" applyBorder="1" applyAlignment="1" applyProtection="1">
      <alignment horizontal="center" vertical="center" wrapText="1"/>
      <protection hidden="1"/>
    </xf>
    <xf numFmtId="0" fontId="0" fillId="0" borderId="3" xfId="0" applyBorder="1" applyProtection="1">
      <protection hidden="1"/>
    </xf>
    <xf numFmtId="0" fontId="94" fillId="0" borderId="0" xfId="0" applyFont="1" applyFill="1" applyBorder="1" applyAlignment="1" applyProtection="1">
      <alignment horizontal="center" wrapText="1"/>
      <protection hidden="1"/>
    </xf>
    <xf numFmtId="0" fontId="96" fillId="0" borderId="0" xfId="0" applyFont="1" applyFill="1" applyBorder="1" applyAlignment="1" applyProtection="1">
      <alignment horizontal="center" wrapText="1"/>
      <protection hidden="1"/>
    </xf>
    <xf numFmtId="0" fontId="28" fillId="0" borderId="78" xfId="0" applyFont="1" applyBorder="1" applyAlignment="1" applyProtection="1">
      <alignment horizontal="left" vertical="center" wrapText="1"/>
      <protection hidden="1"/>
    </xf>
    <xf numFmtId="0" fontId="99" fillId="0" borderId="3" xfId="0" applyFont="1" applyBorder="1" applyAlignment="1" applyProtection="1">
      <alignment horizontal="left" vertical="center" wrapText="1"/>
      <protection hidden="1"/>
    </xf>
    <xf numFmtId="0" fontId="38" fillId="0" borderId="3" xfId="0" applyFont="1" applyBorder="1" applyAlignment="1" applyProtection="1">
      <alignment horizontal="center" vertical="center" wrapText="1"/>
      <protection hidden="1"/>
    </xf>
    <xf numFmtId="2" fontId="38" fillId="0" borderId="3" xfId="0" applyNumberFormat="1" applyFont="1" applyBorder="1" applyAlignment="1" applyProtection="1">
      <alignment horizontal="center" vertical="center" wrapText="1"/>
      <protection hidden="1"/>
    </xf>
    <xf numFmtId="0" fontId="38" fillId="0" borderId="3" xfId="0" applyFont="1" applyFill="1" applyBorder="1" applyAlignment="1" applyProtection="1">
      <alignment horizontal="center" vertical="center" wrapText="1"/>
      <protection hidden="1"/>
    </xf>
    <xf numFmtId="0" fontId="38" fillId="0" borderId="7" xfId="0" applyFont="1" applyFill="1" applyBorder="1" applyAlignment="1" applyProtection="1">
      <alignment horizontal="center" vertical="center" wrapText="1"/>
      <protection hidden="1"/>
    </xf>
    <xf numFmtId="0" fontId="38" fillId="0" borderId="79" xfId="0" applyFont="1" applyFill="1" applyBorder="1" applyAlignment="1" applyProtection="1">
      <alignment horizontal="center" vertical="center" wrapText="1"/>
      <protection hidden="1"/>
    </xf>
    <xf numFmtId="0" fontId="100" fillId="0" borderId="0" xfId="0" applyFont="1" applyFill="1" applyBorder="1" applyAlignment="1" applyProtection="1">
      <alignment horizontal="center" wrapText="1"/>
      <protection hidden="1"/>
    </xf>
    <xf numFmtId="0" fontId="28" fillId="0" borderId="80" xfId="0" applyFont="1" applyBorder="1" applyAlignment="1" applyProtection="1">
      <alignment horizontal="left" vertical="center" wrapText="1"/>
      <protection hidden="1"/>
    </xf>
    <xf numFmtId="0" fontId="99" fillId="0" borderId="1" xfId="0" applyFont="1" applyBorder="1" applyAlignment="1" applyProtection="1">
      <alignment horizontal="left" vertical="center" wrapText="1"/>
      <protection hidden="1"/>
    </xf>
    <xf numFmtId="0" fontId="38" fillId="0" borderId="1" xfId="0" applyFont="1" applyBorder="1" applyAlignment="1" applyProtection="1">
      <alignment horizontal="center" vertical="center" wrapText="1"/>
      <protection hidden="1"/>
    </xf>
    <xf numFmtId="2" fontId="38" fillId="0" borderId="1" xfId="0" applyNumberFormat="1" applyFont="1" applyBorder="1" applyAlignment="1" applyProtection="1">
      <alignment horizontal="center" vertical="center" wrapText="1"/>
      <protection hidden="1"/>
    </xf>
    <xf numFmtId="0" fontId="38" fillId="0" borderId="1" xfId="0" applyFont="1" applyFill="1" applyBorder="1" applyAlignment="1" applyProtection="1">
      <alignment horizontal="center" vertical="center" wrapText="1"/>
      <protection hidden="1"/>
    </xf>
    <xf numFmtId="0" fontId="28" fillId="0" borderId="80" xfId="0" applyFont="1" applyFill="1" applyBorder="1" applyAlignment="1" applyProtection="1">
      <alignment horizontal="left" vertical="center" wrapText="1"/>
      <protection hidden="1"/>
    </xf>
    <xf numFmtId="0" fontId="99" fillId="0" borderId="1" xfId="0" applyFont="1" applyFill="1" applyBorder="1" applyAlignment="1" applyProtection="1">
      <alignment horizontal="left" vertical="center" wrapText="1"/>
      <protection hidden="1"/>
    </xf>
    <xf numFmtId="1" fontId="38" fillId="0" borderId="1" xfId="0" applyNumberFormat="1" applyFont="1" applyFill="1" applyBorder="1" applyAlignment="1" applyProtection="1">
      <alignment horizontal="center" vertical="center" wrapText="1"/>
      <protection hidden="1"/>
    </xf>
    <xf numFmtId="1" fontId="38" fillId="0" borderId="1" xfId="0" applyNumberFormat="1" applyFont="1" applyBorder="1" applyAlignment="1" applyProtection="1">
      <alignment horizontal="center" vertical="center" wrapText="1"/>
      <protection hidden="1"/>
    </xf>
    <xf numFmtId="0" fontId="28" fillId="0" borderId="81" xfId="0" applyFont="1" applyBorder="1" applyAlignment="1" applyProtection="1">
      <alignment horizontal="left" vertical="center" wrapText="1"/>
      <protection hidden="1"/>
    </xf>
    <xf numFmtId="0" fontId="38" fillId="0" borderId="82" xfId="0" applyFont="1" applyBorder="1" applyAlignment="1" applyProtection="1">
      <alignment horizontal="center" vertical="center" wrapText="1"/>
      <protection hidden="1"/>
    </xf>
    <xf numFmtId="1" fontId="38" fillId="0" borderId="82" xfId="0" applyNumberFormat="1" applyFont="1" applyBorder="1" applyAlignment="1" applyProtection="1">
      <alignment horizontal="center" vertical="center" wrapText="1"/>
      <protection hidden="1"/>
    </xf>
    <xf numFmtId="2" fontId="38" fillId="0" borderId="82" xfId="0" applyNumberFormat="1" applyFont="1" applyBorder="1" applyAlignment="1" applyProtection="1">
      <alignment horizontal="center" vertical="center" wrapText="1"/>
      <protection hidden="1"/>
    </xf>
    <xf numFmtId="0" fontId="38" fillId="0" borderId="82" xfId="0" applyFont="1" applyFill="1" applyBorder="1" applyAlignment="1" applyProtection="1">
      <alignment horizontal="center" vertical="center" wrapText="1"/>
      <protection hidden="1"/>
    </xf>
    <xf numFmtId="0" fontId="38" fillId="0" borderId="83" xfId="0" applyFont="1" applyFill="1" applyBorder="1" applyAlignment="1" applyProtection="1">
      <alignment horizontal="center" vertical="center" wrapText="1"/>
      <protection hidden="1"/>
    </xf>
    <xf numFmtId="0" fontId="101" fillId="0" borderId="0" xfId="0" applyFont="1" applyBorder="1" applyAlignment="1" applyProtection="1">
      <alignment horizontal="left" vertical="center" wrapText="1"/>
      <protection hidden="1"/>
    </xf>
    <xf numFmtId="0" fontId="102" fillId="0" borderId="0" xfId="0" applyFont="1" applyBorder="1" applyAlignment="1" applyProtection="1">
      <alignment horizontal="left" vertical="center" wrapText="1"/>
      <protection hidden="1"/>
    </xf>
    <xf numFmtId="0" fontId="38" fillId="0" borderId="0" xfId="0" applyFont="1" applyBorder="1" applyAlignment="1" applyProtection="1">
      <alignment horizontal="center" vertical="center" wrapText="1"/>
      <protection hidden="1"/>
    </xf>
    <xf numFmtId="1" fontId="38" fillId="0" borderId="0" xfId="0" applyNumberFormat="1" applyFont="1" applyBorder="1" applyAlignment="1" applyProtection="1">
      <alignment horizontal="center" vertical="center" wrapText="1"/>
      <protection hidden="1"/>
    </xf>
    <xf numFmtId="2" fontId="38" fillId="0" borderId="0" xfId="0" applyNumberFormat="1" applyFont="1" applyBorder="1" applyAlignment="1" applyProtection="1">
      <alignment horizontal="center" vertical="center" wrapText="1"/>
      <protection hidden="1"/>
    </xf>
    <xf numFmtId="0" fontId="38" fillId="0" borderId="0" xfId="0" applyFont="1" applyFill="1" applyBorder="1" applyAlignment="1" applyProtection="1">
      <alignment horizontal="center" vertical="center" wrapText="1"/>
      <protection hidden="1"/>
    </xf>
    <xf numFmtId="1" fontId="104" fillId="0" borderId="0" xfId="0" applyNumberFormat="1" applyFont="1" applyBorder="1" applyAlignment="1" applyProtection="1">
      <alignment horizontal="center" vertical="center" wrapText="1"/>
      <protection hidden="1"/>
    </xf>
    <xf numFmtId="2" fontId="104" fillId="0" borderId="0" xfId="0" applyNumberFormat="1" applyFont="1" applyBorder="1" applyAlignment="1" applyProtection="1">
      <alignment horizontal="center" vertical="center" wrapText="1"/>
      <protection hidden="1"/>
    </xf>
    <xf numFmtId="0" fontId="104" fillId="0" borderId="0" xfId="0" applyFont="1" applyFill="1" applyBorder="1" applyAlignment="1" applyProtection="1">
      <alignment horizontal="center" vertical="center" wrapText="1"/>
      <protection hidden="1"/>
    </xf>
    <xf numFmtId="0" fontId="104" fillId="0" borderId="0" xfId="0" applyFont="1" applyBorder="1" applyAlignment="1" applyProtection="1">
      <alignment horizontal="center" vertical="center" wrapText="1"/>
      <protection hidden="1"/>
    </xf>
    <xf numFmtId="0" fontId="106" fillId="0" borderId="0" xfId="0" applyFont="1" applyBorder="1" applyAlignment="1" applyProtection="1">
      <alignment horizontal="left" wrapText="1"/>
      <protection hidden="1"/>
    </xf>
    <xf numFmtId="0" fontId="107" fillId="0" borderId="0" xfId="0" applyFont="1" applyFill="1" applyBorder="1" applyAlignment="1" applyProtection="1">
      <alignment vertical="center" wrapText="1"/>
      <protection hidden="1"/>
    </xf>
    <xf numFmtId="0" fontId="108" fillId="0" borderId="0" xfId="0" applyFont="1" applyAlignment="1" applyProtection="1">
      <alignment vertical="center"/>
      <protection hidden="1"/>
    </xf>
    <xf numFmtId="0" fontId="108" fillId="0" borderId="0" xfId="0" applyFont="1" applyBorder="1" applyAlignment="1" applyProtection="1">
      <alignment vertical="center"/>
      <protection hidden="1"/>
    </xf>
    <xf numFmtId="0" fontId="109" fillId="0" borderId="86" xfId="0" applyFont="1" applyFill="1" applyBorder="1" applyAlignment="1" applyProtection="1">
      <alignment horizontal="center" vertical="center" wrapText="1"/>
      <protection hidden="1"/>
    </xf>
    <xf numFmtId="0" fontId="110" fillId="0" borderId="0" xfId="0" applyFont="1" applyFill="1" applyBorder="1" applyAlignment="1" applyProtection="1">
      <alignment horizontal="center" vertical="center"/>
      <protection hidden="1"/>
    </xf>
    <xf numFmtId="0" fontId="111" fillId="0" borderId="0" xfId="0" applyFont="1" applyFill="1" applyBorder="1" applyAlignment="1" applyProtection="1">
      <alignment horizontal="center" vertical="center" wrapText="1"/>
      <protection hidden="1"/>
    </xf>
    <xf numFmtId="0" fontId="112" fillId="0" borderId="0" xfId="0" applyFont="1" applyFill="1" applyBorder="1" applyAlignment="1" applyProtection="1">
      <alignment horizontal="center" vertical="center"/>
      <protection hidden="1"/>
    </xf>
    <xf numFmtId="0" fontId="113" fillId="0" borderId="0" xfId="0" applyFont="1" applyFill="1" applyBorder="1" applyAlignment="1" applyProtection="1">
      <alignment horizontal="center" vertical="center"/>
      <protection hidden="1"/>
    </xf>
    <xf numFmtId="0" fontId="114" fillId="0" borderId="0" xfId="0" applyFont="1" applyFill="1" applyBorder="1" applyAlignment="1" applyProtection="1">
      <alignment horizontal="center" vertical="center"/>
      <protection hidden="1"/>
    </xf>
    <xf numFmtId="0" fontId="115" fillId="0" borderId="0" xfId="0" applyFont="1" applyFill="1" applyBorder="1" applyAlignment="1" applyProtection="1">
      <alignment horizontal="center" vertical="center"/>
      <protection hidden="1"/>
    </xf>
    <xf numFmtId="166" fontId="87" fillId="0" borderId="0" xfId="0" applyNumberFormat="1" applyFont="1" applyFill="1" applyBorder="1" applyAlignment="1" applyProtection="1">
      <alignment horizontal="center" vertical="center"/>
      <protection hidden="1"/>
    </xf>
    <xf numFmtId="0" fontId="116" fillId="0" borderId="0" xfId="0" applyFont="1" applyBorder="1" applyAlignment="1" applyProtection="1">
      <alignment horizontal="center" wrapText="1"/>
      <protection hidden="1"/>
    </xf>
    <xf numFmtId="0" fontId="116" fillId="0" borderId="0" xfId="0" applyFont="1" applyBorder="1" applyAlignment="1" applyProtection="1">
      <alignment horizontal="left" wrapText="1"/>
      <protection hidden="1"/>
    </xf>
    <xf numFmtId="0" fontId="119" fillId="0" borderId="0" xfId="0" applyFont="1" applyAlignment="1" applyProtection="1">
      <alignment vertical="center"/>
      <protection hidden="1"/>
    </xf>
    <xf numFmtId="0" fontId="102" fillId="0" borderId="101" xfId="0" applyFont="1" applyFill="1" applyBorder="1" applyAlignment="1" applyProtection="1">
      <alignment horizontal="left" vertical="center" wrapText="1"/>
      <protection hidden="1"/>
    </xf>
    <xf numFmtId="0" fontId="120" fillId="0" borderId="102" xfId="0" applyFont="1" applyFill="1" applyBorder="1" applyAlignment="1" applyProtection="1">
      <alignment horizontal="center" vertical="center" wrapText="1"/>
      <protection hidden="1"/>
    </xf>
    <xf numFmtId="0" fontId="120" fillId="0" borderId="103" xfId="0" applyFont="1" applyFill="1" applyBorder="1" applyAlignment="1" applyProtection="1">
      <alignment horizontal="center" vertical="center"/>
      <protection hidden="1"/>
    </xf>
    <xf numFmtId="0" fontId="120" fillId="0" borderId="0" xfId="0" applyFont="1" applyFill="1" applyBorder="1" applyAlignment="1" applyProtection="1">
      <alignment horizontal="center" vertical="center" wrapText="1"/>
      <protection hidden="1"/>
    </xf>
    <xf numFmtId="0" fontId="120" fillId="0" borderId="114" xfId="0" applyFont="1" applyFill="1" applyBorder="1" applyAlignment="1" applyProtection="1">
      <alignment horizontal="center" vertical="center"/>
      <protection hidden="1"/>
    </xf>
    <xf numFmtId="0" fontId="121" fillId="0" borderId="94" xfId="0" applyFont="1" applyFill="1" applyBorder="1" applyAlignment="1" applyProtection="1">
      <alignment horizontal="center" vertical="center" wrapText="1"/>
      <protection hidden="1"/>
    </xf>
    <xf numFmtId="0" fontId="122" fillId="0" borderId="94" xfId="0" applyFont="1" applyFill="1" applyBorder="1" applyAlignment="1" applyProtection="1">
      <alignment horizontal="center" vertical="center" wrapText="1"/>
      <protection hidden="1"/>
    </xf>
    <xf numFmtId="0" fontId="123" fillId="0" borderId="94" xfId="0" applyFont="1" applyFill="1" applyBorder="1" applyAlignment="1" applyProtection="1">
      <alignment horizontal="center" vertical="center" wrapText="1"/>
      <protection hidden="1"/>
    </xf>
    <xf numFmtId="14" fontId="122" fillId="0" borderId="94" xfId="0" applyNumberFormat="1" applyFont="1" applyFill="1" applyBorder="1" applyAlignment="1" applyProtection="1">
      <alignment horizontal="center" vertical="center" wrapText="1"/>
      <protection hidden="1"/>
    </xf>
    <xf numFmtId="0" fontId="124" fillId="0" borderId="99" xfId="0" applyFont="1" applyFill="1" applyBorder="1" applyAlignment="1" applyProtection="1">
      <alignment horizontal="center" vertical="center" wrapText="1"/>
      <protection hidden="1"/>
    </xf>
    <xf numFmtId="1" fontId="109" fillId="0" borderId="94" xfId="0" applyNumberFormat="1" applyFont="1" applyFill="1" applyBorder="1" applyAlignment="1" applyProtection="1">
      <alignment horizontal="center" vertical="center" wrapText="1"/>
      <protection hidden="1"/>
    </xf>
    <xf numFmtId="165" fontId="124" fillId="0" borderId="94" xfId="0" applyNumberFormat="1" applyFont="1" applyFill="1" applyBorder="1" applyAlignment="1" applyProtection="1">
      <alignment horizontal="center" vertical="center" wrapText="1"/>
      <protection hidden="1"/>
    </xf>
    <xf numFmtId="2" fontId="61" fillId="0" borderId="94" xfId="0" applyNumberFormat="1" applyFont="1" applyFill="1" applyBorder="1" applyAlignment="1" applyProtection="1">
      <alignment horizontal="center" vertical="center" wrapText="1"/>
      <protection hidden="1"/>
    </xf>
    <xf numFmtId="2" fontId="135" fillId="0" borderId="94" xfId="0" applyNumberFormat="1" applyFont="1" applyFill="1" applyBorder="1" applyAlignment="1" applyProtection="1">
      <alignment horizontal="center" vertical="center" wrapText="1"/>
      <protection hidden="1"/>
    </xf>
    <xf numFmtId="0" fontId="109" fillId="0" borderId="94" xfId="0" applyFont="1" applyFill="1" applyBorder="1" applyAlignment="1" applyProtection="1">
      <alignment horizontal="center" vertical="center" wrapText="1"/>
      <protection hidden="1"/>
    </xf>
    <xf numFmtId="0" fontId="68" fillId="0" borderId="101" xfId="0" applyFont="1" applyFill="1" applyBorder="1" applyAlignment="1" applyProtection="1">
      <alignment horizontal="left" vertical="center" wrapText="1"/>
      <protection hidden="1"/>
    </xf>
    <xf numFmtId="0" fontId="109" fillId="0" borderId="104" xfId="0" applyFont="1" applyBorder="1" applyAlignment="1" applyProtection="1">
      <alignment horizontal="center" vertical="center" wrapText="1"/>
      <protection hidden="1"/>
    </xf>
    <xf numFmtId="0" fontId="109" fillId="0" borderId="105" xfId="0" applyFont="1" applyBorder="1" applyAlignment="1" applyProtection="1">
      <alignment horizontal="center" vertical="center" wrapText="1"/>
      <protection hidden="1"/>
    </xf>
    <xf numFmtId="0" fontId="116" fillId="0" borderId="0" xfId="0" applyFont="1" applyAlignment="1" applyProtection="1">
      <alignment vertical="center"/>
      <protection hidden="1"/>
    </xf>
    <xf numFmtId="0" fontId="125" fillId="0" borderId="0" xfId="0" applyFont="1" applyFill="1" applyBorder="1" applyAlignment="1" applyProtection="1">
      <alignment horizontal="center" vertical="center" wrapText="1"/>
      <protection hidden="1"/>
    </xf>
    <xf numFmtId="0" fontId="126" fillId="0" borderId="0" xfId="0" applyFont="1" applyFill="1" applyBorder="1" applyAlignment="1" applyProtection="1">
      <alignment horizontal="center" wrapText="1"/>
      <protection hidden="1"/>
    </xf>
    <xf numFmtId="0" fontId="56" fillId="0" borderId="108" xfId="0" applyFont="1" applyBorder="1" applyAlignment="1" applyProtection="1">
      <alignment vertical="center"/>
      <protection hidden="1"/>
    </xf>
    <xf numFmtId="0" fontId="129" fillId="0" borderId="95" xfId="0" applyFont="1" applyBorder="1" applyAlignment="1" applyProtection="1">
      <alignment horizontal="center" vertical="center" wrapText="1"/>
      <protection hidden="1"/>
    </xf>
    <xf numFmtId="0" fontId="94" fillId="0" borderId="101" xfId="0" applyFont="1" applyBorder="1" applyAlignment="1" applyProtection="1">
      <alignment vertical="center"/>
      <protection hidden="1"/>
    </xf>
    <xf numFmtId="0" fontId="130" fillId="0" borderId="102" xfId="0" applyFont="1" applyFill="1" applyBorder="1" applyAlignment="1" applyProtection="1">
      <alignment horizontal="center" vertical="center" wrapText="1"/>
      <protection hidden="1"/>
    </xf>
    <xf numFmtId="0" fontId="131" fillId="0" borderId="103" xfId="0" applyFont="1" applyBorder="1" applyAlignment="1" applyProtection="1">
      <alignment horizontal="center" vertical="center" wrapText="1"/>
      <protection hidden="1"/>
    </xf>
    <xf numFmtId="1" fontId="129" fillId="0" borderId="95" xfId="0" applyNumberFormat="1" applyFont="1" applyBorder="1" applyAlignment="1" applyProtection="1">
      <alignment horizontal="center" vertical="center"/>
      <protection hidden="1"/>
    </xf>
    <xf numFmtId="0" fontId="121" fillId="0" borderId="102" xfId="0" applyFont="1" applyFill="1" applyBorder="1" applyAlignment="1" applyProtection="1">
      <alignment horizontal="center" vertical="center"/>
      <protection hidden="1"/>
    </xf>
    <xf numFmtId="0" fontId="121" fillId="0" borderId="103" xfId="0" applyFont="1" applyBorder="1" applyAlignment="1" applyProtection="1">
      <alignment horizontal="center" vertical="center"/>
      <protection hidden="1"/>
    </xf>
    <xf numFmtId="1" fontId="129" fillId="0" borderId="95" xfId="0" applyNumberFormat="1" applyFont="1" applyFill="1" applyBorder="1" applyAlignment="1" applyProtection="1">
      <alignment horizontal="center" vertical="center" wrapText="1"/>
      <protection hidden="1"/>
    </xf>
    <xf numFmtId="0" fontId="129" fillId="0" borderId="95" xfId="0" applyFont="1" applyFill="1" applyBorder="1" applyAlignment="1" applyProtection="1">
      <alignment horizontal="center" vertical="center" wrapText="1"/>
      <protection hidden="1"/>
    </xf>
    <xf numFmtId="0" fontId="132" fillId="0" borderId="0" xfId="0" applyFont="1" applyFill="1" applyBorder="1" applyAlignment="1" applyProtection="1">
      <alignment horizontal="center" vertical="center" wrapText="1"/>
      <protection hidden="1"/>
    </xf>
    <xf numFmtId="0" fontId="133" fillId="0" borderId="0" xfId="0" applyFont="1" applyFill="1" applyBorder="1" applyAlignment="1" applyProtection="1">
      <alignment horizontal="center" wrapText="1"/>
      <protection hidden="1"/>
    </xf>
    <xf numFmtId="167" fontId="129" fillId="0" borderId="95" xfId="0" applyNumberFormat="1" applyFont="1" applyBorder="1" applyAlignment="1" applyProtection="1">
      <alignment horizontal="center" vertical="center" wrapText="1"/>
      <protection hidden="1"/>
    </xf>
    <xf numFmtId="0" fontId="134" fillId="0" borderId="102" xfId="0" applyFont="1" applyFill="1" applyBorder="1" applyAlignment="1" applyProtection="1">
      <alignment horizontal="center" vertical="center"/>
      <protection hidden="1"/>
    </xf>
    <xf numFmtId="0" fontId="56" fillId="0" borderId="0" xfId="0" applyFont="1" applyAlignment="1" applyProtection="1">
      <alignment vertical="center"/>
      <protection hidden="1"/>
    </xf>
    <xf numFmtId="0" fontId="94" fillId="0" borderId="0" xfId="0" applyFont="1" applyAlignment="1" applyProtection="1">
      <alignment vertical="center"/>
      <protection hidden="1"/>
    </xf>
    <xf numFmtId="2" fontId="109" fillId="0" borderId="102" xfId="0" applyNumberFormat="1" applyFont="1" applyFill="1" applyBorder="1" applyAlignment="1" applyProtection="1">
      <alignment horizontal="center" vertical="center"/>
      <protection hidden="1"/>
    </xf>
    <xf numFmtId="0" fontId="134" fillId="0" borderId="111" xfId="0" applyFont="1" applyFill="1" applyBorder="1" applyAlignment="1" applyProtection="1">
      <alignment horizontal="center" vertical="center"/>
      <protection hidden="1"/>
    </xf>
    <xf numFmtId="0" fontId="121" fillId="0" borderId="112" xfId="0" applyFont="1" applyBorder="1" applyAlignment="1" applyProtection="1">
      <alignment horizontal="center" vertical="center"/>
      <protection hidden="1"/>
    </xf>
    <xf numFmtId="0" fontId="8" fillId="6" borderId="51" xfId="0" applyFont="1" applyFill="1" applyBorder="1" applyAlignment="1" applyProtection="1">
      <alignment vertical="center"/>
      <protection hidden="1"/>
    </xf>
    <xf numFmtId="0" fontId="118" fillId="0" borderId="99" xfId="0" applyFont="1" applyFill="1" applyBorder="1" applyAlignment="1" applyProtection="1">
      <alignment horizontal="center" vertical="center" wrapText="1"/>
      <protection hidden="1"/>
    </xf>
    <xf numFmtId="0" fontId="136" fillId="0" borderId="0" xfId="0" applyFont="1" applyBorder="1" applyAlignment="1" applyProtection="1">
      <alignment horizontal="center" vertical="center"/>
      <protection hidden="1"/>
    </xf>
    <xf numFmtId="0" fontId="141" fillId="3" borderId="1" xfId="0" applyNumberFormat="1" applyFont="1" applyFill="1" applyBorder="1" applyAlignment="1" applyProtection="1">
      <alignment horizontal="center" vertical="center"/>
      <protection hidden="1"/>
    </xf>
    <xf numFmtId="0" fontId="52" fillId="0" borderId="1" xfId="0" applyFont="1" applyBorder="1" applyAlignment="1" applyProtection="1">
      <alignment horizontal="center" vertical="center"/>
      <protection hidden="1"/>
    </xf>
    <xf numFmtId="0" fontId="4" fillId="0" borderId="31" xfId="0" applyFont="1" applyBorder="1" applyAlignment="1">
      <alignment horizontal="center" vertical="center" wrapText="1"/>
    </xf>
    <xf numFmtId="0" fontId="4" fillId="0" borderId="30" xfId="0" applyFont="1" applyBorder="1" applyAlignment="1">
      <alignment vertical="center" wrapText="1"/>
    </xf>
    <xf numFmtId="0" fontId="4" fillId="0" borderId="30" xfId="0" applyFont="1" applyBorder="1" applyAlignment="1">
      <alignment horizontal="justify" vertical="center" wrapText="1"/>
    </xf>
    <xf numFmtId="0" fontId="38" fillId="0" borderId="30" xfId="0" applyFont="1" applyBorder="1" applyAlignment="1">
      <alignment horizontal="justify" vertical="center" wrapText="1"/>
    </xf>
    <xf numFmtId="0" fontId="4" fillId="0" borderId="30" xfId="0" applyFont="1" applyBorder="1" applyAlignment="1">
      <alignment horizontal="center" vertical="center" wrapText="1"/>
    </xf>
    <xf numFmtId="0" fontId="38" fillId="0" borderId="33" xfId="0" applyFont="1" applyBorder="1" applyAlignment="1">
      <alignment vertical="center" wrapText="1"/>
    </xf>
    <xf numFmtId="0" fontId="40" fillId="0" borderId="30" xfId="0" applyFont="1" applyBorder="1" applyAlignment="1">
      <alignment vertical="center" wrapText="1"/>
    </xf>
    <xf numFmtId="0" fontId="6" fillId="28" borderId="0" xfId="0" applyFont="1" applyFill="1" applyAlignment="1" applyProtection="1">
      <alignment horizontal="center"/>
      <protection hidden="1"/>
    </xf>
    <xf numFmtId="0" fontId="73" fillId="12" borderId="70" xfId="0" applyFont="1" applyFill="1" applyBorder="1" applyAlignment="1" applyProtection="1">
      <alignment horizontal="center" vertical="center"/>
      <protection hidden="1"/>
    </xf>
    <xf numFmtId="0" fontId="74" fillId="12" borderId="70" xfId="2" applyFont="1" applyFill="1" applyBorder="1" applyAlignment="1" applyProtection="1">
      <alignment horizontal="center" vertical="center"/>
      <protection hidden="1"/>
    </xf>
    <xf numFmtId="0" fontId="12" fillId="12" borderId="69" xfId="0" applyFont="1" applyFill="1" applyBorder="1" applyAlignment="1" applyProtection="1">
      <alignment horizontal="center" vertical="center"/>
      <protection hidden="1"/>
    </xf>
    <xf numFmtId="0" fontId="14" fillId="12" borderId="70" xfId="0" applyFont="1" applyFill="1" applyBorder="1" applyAlignment="1" applyProtection="1">
      <alignment horizontal="center" vertical="center"/>
      <protection hidden="1"/>
    </xf>
    <xf numFmtId="0" fontId="55" fillId="28" borderId="0" xfId="0" applyFont="1" applyFill="1" applyAlignment="1" applyProtection="1">
      <alignment horizontal="center" vertical="center"/>
      <protection hidden="1"/>
    </xf>
    <xf numFmtId="0" fontId="2" fillId="38" borderId="139" xfId="0" applyFont="1" applyFill="1" applyBorder="1" applyAlignment="1" applyProtection="1">
      <alignment vertical="center"/>
      <protection hidden="1"/>
    </xf>
    <xf numFmtId="0" fontId="70" fillId="38" borderId="140" xfId="0" applyFont="1" applyFill="1" applyBorder="1" applyAlignment="1" applyProtection="1">
      <alignment vertical="center" wrapText="1"/>
      <protection hidden="1"/>
    </xf>
    <xf numFmtId="0" fontId="2" fillId="38" borderId="140" xfId="0" applyFont="1" applyFill="1" applyBorder="1" applyAlignment="1" applyProtection="1">
      <alignment vertical="center"/>
      <protection hidden="1"/>
    </xf>
    <xf numFmtId="0" fontId="2" fillId="38" borderId="141" xfId="0" applyFont="1" applyFill="1" applyBorder="1" applyAlignment="1" applyProtection="1">
      <alignment vertical="center"/>
      <protection hidden="1"/>
    </xf>
    <xf numFmtId="0" fontId="2" fillId="39" borderId="142" xfId="0" applyFont="1" applyFill="1" applyBorder="1" applyAlignment="1" applyProtection="1">
      <alignment vertical="center"/>
      <protection hidden="1"/>
    </xf>
    <xf numFmtId="0" fontId="2" fillId="38" borderId="142" xfId="0" applyFont="1" applyFill="1" applyBorder="1" applyAlignment="1" applyProtection="1">
      <alignment vertical="center"/>
      <protection hidden="1"/>
    </xf>
    <xf numFmtId="0" fontId="2" fillId="39" borderId="143" xfId="0" applyFont="1" applyFill="1" applyBorder="1" applyAlignment="1" applyProtection="1">
      <alignment vertical="center"/>
      <protection hidden="1"/>
    </xf>
    <xf numFmtId="0" fontId="10" fillId="41" borderId="147" xfId="0" applyFont="1" applyFill="1" applyBorder="1" applyAlignment="1" applyProtection="1">
      <alignment vertical="center"/>
      <protection locked="0"/>
    </xf>
    <xf numFmtId="0" fontId="55" fillId="41" borderId="148" xfId="0" applyFont="1" applyFill="1" applyBorder="1" applyAlignment="1" applyProtection="1">
      <alignment vertical="center"/>
      <protection locked="0"/>
    </xf>
    <xf numFmtId="0" fontId="10" fillId="41" borderId="148" xfId="0" applyFont="1" applyFill="1" applyBorder="1" applyAlignment="1" applyProtection="1">
      <alignment horizontal="left" vertical="center"/>
      <protection locked="0"/>
    </xf>
    <xf numFmtId="0" fontId="55" fillId="41" borderId="149" xfId="0" applyFont="1" applyFill="1" applyBorder="1" applyAlignment="1" applyProtection="1">
      <alignment horizontal="left" vertical="center"/>
      <protection locked="0"/>
    </xf>
    <xf numFmtId="164" fontId="144" fillId="41" borderId="148" xfId="0" applyNumberFormat="1" applyFont="1" applyFill="1" applyBorder="1" applyAlignment="1" applyProtection="1">
      <alignment horizontal="left" vertical="center"/>
      <protection locked="0"/>
    </xf>
    <xf numFmtId="0" fontId="142" fillId="41" borderId="148" xfId="0" applyFont="1" applyFill="1" applyBorder="1" applyAlignment="1" applyProtection="1">
      <alignment horizontal="left" vertical="center"/>
      <protection locked="0"/>
    </xf>
    <xf numFmtId="0" fontId="55" fillId="41" borderId="148" xfId="0" applyFont="1" applyFill="1" applyBorder="1" applyAlignment="1" applyProtection="1">
      <alignment horizontal="left" vertical="center"/>
      <protection locked="0"/>
    </xf>
    <xf numFmtId="0" fontId="55" fillId="41" borderId="150" xfId="0" applyFont="1" applyFill="1" applyBorder="1" applyAlignment="1" applyProtection="1">
      <alignment horizontal="left" vertical="center"/>
      <protection locked="0"/>
    </xf>
    <xf numFmtId="0" fontId="71" fillId="42" borderId="144" xfId="0" applyFont="1" applyFill="1" applyBorder="1" applyAlignment="1" applyProtection="1">
      <alignment horizontal="right"/>
      <protection hidden="1"/>
    </xf>
    <xf numFmtId="0" fontId="71" fillId="42" borderId="145" xfId="0" applyFont="1" applyFill="1" applyBorder="1" applyAlignment="1" applyProtection="1">
      <alignment horizontal="right" vertical="center"/>
      <protection hidden="1"/>
    </xf>
    <xf numFmtId="0" fontId="146" fillId="42" borderId="145" xfId="0" applyFont="1" applyFill="1" applyBorder="1" applyAlignment="1" applyProtection="1">
      <alignment horizontal="right" vertical="center"/>
      <protection hidden="1"/>
    </xf>
    <xf numFmtId="0" fontId="71" fillId="42" borderId="146" xfId="0" applyFont="1" applyFill="1" applyBorder="1" applyAlignment="1" applyProtection="1">
      <alignment horizontal="right" vertical="center"/>
      <protection hidden="1"/>
    </xf>
    <xf numFmtId="0" fontId="2" fillId="39" borderId="151" xfId="0" applyFont="1" applyFill="1" applyBorder="1" applyAlignment="1" applyProtection="1">
      <alignment vertical="center"/>
      <protection hidden="1"/>
    </xf>
    <xf numFmtId="0" fontId="2" fillId="39" borderId="152" xfId="0" applyFont="1" applyFill="1" applyBorder="1" applyAlignment="1" applyProtection="1">
      <alignment vertical="center"/>
      <protection hidden="1"/>
    </xf>
    <xf numFmtId="0" fontId="2" fillId="39" borderId="153" xfId="0" applyFont="1" applyFill="1" applyBorder="1" applyAlignment="1" applyProtection="1">
      <alignment vertical="center"/>
      <protection hidden="1"/>
    </xf>
    <xf numFmtId="0" fontId="2" fillId="38" borderId="153" xfId="0" applyFont="1" applyFill="1" applyBorder="1" applyAlignment="1" applyProtection="1">
      <alignment vertical="center"/>
      <protection hidden="1"/>
    </xf>
    <xf numFmtId="0" fontId="32" fillId="28" borderId="0" xfId="2" applyFont="1" applyFill="1" applyAlignment="1" applyProtection="1">
      <alignment horizontal="center" vertical="center"/>
      <protection hidden="1"/>
    </xf>
    <xf numFmtId="0" fontId="72" fillId="12" borderId="70" xfId="0" applyFont="1" applyFill="1" applyBorder="1" applyAlignment="1" applyProtection="1">
      <alignment horizontal="center" vertical="center" wrapText="1"/>
      <protection hidden="1"/>
    </xf>
    <xf numFmtId="0" fontId="147" fillId="12" borderId="70" xfId="0" applyFont="1" applyFill="1" applyBorder="1" applyAlignment="1" applyProtection="1">
      <alignment horizontal="center" vertical="center"/>
      <protection hidden="1"/>
    </xf>
    <xf numFmtId="0" fontId="32" fillId="22" borderId="154" xfId="2" applyFont="1" applyFill="1" applyBorder="1" applyAlignment="1" applyProtection="1">
      <protection locked="0"/>
    </xf>
    <xf numFmtId="0" fontId="10" fillId="28" borderId="0" xfId="0" applyFont="1" applyFill="1" applyAlignment="1" applyProtection="1">
      <alignment horizontal="center" vertical="center"/>
      <protection hidden="1"/>
    </xf>
    <xf numFmtId="0" fontId="10" fillId="7" borderId="0" xfId="0" applyFont="1" applyFill="1" applyAlignment="1" applyProtection="1">
      <alignment vertical="center" wrapText="1"/>
      <protection hidden="1"/>
    </xf>
    <xf numFmtId="0" fontId="18" fillId="15" borderId="157" xfId="0" applyFont="1" applyFill="1" applyBorder="1" applyAlignment="1" applyProtection="1">
      <alignment horizontal="right" vertical="center" wrapText="1"/>
      <protection hidden="1"/>
    </xf>
    <xf numFmtId="0" fontId="6" fillId="16" borderId="45" xfId="0" applyFont="1" applyFill="1" applyBorder="1" applyAlignment="1" applyProtection="1">
      <alignment horizontal="center" vertical="center" wrapText="1"/>
      <protection locked="0"/>
    </xf>
    <xf numFmtId="0" fontId="18" fillId="15" borderId="46" xfId="0" applyFont="1" applyFill="1" applyBorder="1" applyAlignment="1" applyProtection="1">
      <alignment horizontal="right" vertical="center" wrapText="1"/>
      <protection hidden="1"/>
    </xf>
    <xf numFmtId="0" fontId="17" fillId="2" borderId="46" xfId="0" applyFont="1" applyFill="1" applyBorder="1" applyAlignment="1" applyProtection="1">
      <alignment horizontal="center" vertical="center" textRotation="90" wrapText="1"/>
      <protection hidden="1"/>
    </xf>
    <xf numFmtId="0" fontId="151" fillId="2" borderId="46" xfId="0" applyFont="1" applyFill="1" applyBorder="1" applyAlignment="1" applyProtection="1">
      <alignment horizontal="center" vertical="center" textRotation="90" wrapText="1"/>
      <protection hidden="1"/>
    </xf>
    <xf numFmtId="0" fontId="8" fillId="9" borderId="19" xfId="0" applyFont="1" applyFill="1" applyBorder="1" applyAlignment="1" applyProtection="1">
      <alignment horizontal="center" vertical="center" wrapText="1"/>
      <protection locked="0"/>
    </xf>
    <xf numFmtId="0" fontId="151" fillId="6" borderId="46" xfId="0" applyFont="1" applyFill="1" applyBorder="1" applyAlignment="1" applyProtection="1">
      <alignment horizontal="center" vertical="center" textRotation="90" wrapText="1"/>
      <protection hidden="1"/>
    </xf>
    <xf numFmtId="0" fontId="17" fillId="6" borderId="46" xfId="0" applyFont="1" applyFill="1" applyBorder="1" applyAlignment="1" applyProtection="1">
      <alignment horizontal="center" vertical="center" textRotation="90" wrapText="1"/>
      <protection hidden="1"/>
    </xf>
    <xf numFmtId="0" fontId="151" fillId="4" borderId="46" xfId="0" applyFont="1" applyFill="1" applyBorder="1" applyAlignment="1" applyProtection="1">
      <alignment horizontal="center" vertical="center" textRotation="90" wrapText="1"/>
      <protection hidden="1"/>
    </xf>
    <xf numFmtId="0" fontId="17" fillId="4" borderId="46" xfId="0" applyFont="1" applyFill="1" applyBorder="1" applyAlignment="1" applyProtection="1">
      <alignment horizontal="center" vertical="center" textRotation="90" wrapText="1"/>
      <protection hidden="1"/>
    </xf>
    <xf numFmtId="0" fontId="151" fillId="31" borderId="46" xfId="0" applyFont="1" applyFill="1" applyBorder="1" applyAlignment="1" applyProtection="1">
      <alignment horizontal="center" vertical="center" textRotation="90" wrapText="1"/>
      <protection hidden="1"/>
    </xf>
    <xf numFmtId="0" fontId="17" fillId="31" borderId="46" xfId="0" applyFont="1" applyFill="1" applyBorder="1" applyAlignment="1" applyProtection="1">
      <alignment horizontal="center" vertical="center" textRotation="90" wrapText="1"/>
      <protection hidden="1"/>
    </xf>
    <xf numFmtId="0" fontId="151" fillId="5" borderId="46" xfId="0" applyFont="1" applyFill="1" applyBorder="1" applyAlignment="1" applyProtection="1">
      <alignment horizontal="center" vertical="center" textRotation="90" wrapText="1"/>
      <protection hidden="1"/>
    </xf>
    <xf numFmtId="0" fontId="17" fillId="5" borderId="46" xfId="0" applyFont="1" applyFill="1" applyBorder="1" applyAlignment="1" applyProtection="1">
      <alignment horizontal="center" vertical="center" textRotation="90" wrapText="1"/>
      <protection hidden="1"/>
    </xf>
    <xf numFmtId="0" fontId="151" fillId="12" borderId="46" xfId="0" applyFont="1" applyFill="1" applyBorder="1" applyAlignment="1" applyProtection="1">
      <alignment horizontal="center" vertical="center" textRotation="90" wrapText="1"/>
      <protection hidden="1"/>
    </xf>
    <xf numFmtId="0" fontId="17" fillId="12" borderId="46" xfId="0" applyFont="1" applyFill="1" applyBorder="1" applyAlignment="1" applyProtection="1">
      <alignment horizontal="center" vertical="center" textRotation="90" wrapText="1"/>
      <protection hidden="1"/>
    </xf>
    <xf numFmtId="0" fontId="16" fillId="23" borderId="19" xfId="0" applyFont="1" applyFill="1" applyBorder="1" applyAlignment="1" applyProtection="1">
      <alignment horizontal="center" vertical="center" textRotation="90" wrapText="1"/>
      <protection hidden="1"/>
    </xf>
    <xf numFmtId="0" fontId="11" fillId="9" borderId="159" xfId="0" applyFont="1" applyFill="1" applyBorder="1" applyAlignment="1" applyProtection="1">
      <alignment horizontal="center" vertical="center" wrapText="1"/>
      <protection locked="0"/>
    </xf>
    <xf numFmtId="0" fontId="15" fillId="14" borderId="16" xfId="0" applyFont="1" applyFill="1" applyBorder="1" applyAlignment="1" applyProtection="1">
      <alignment vertical="center" wrapText="1"/>
      <protection hidden="1"/>
    </xf>
    <xf numFmtId="0" fontId="15" fillId="14" borderId="17" xfId="0" applyFont="1" applyFill="1" applyBorder="1" applyAlignment="1" applyProtection="1">
      <alignment vertical="center" wrapText="1"/>
      <protection hidden="1"/>
    </xf>
    <xf numFmtId="0" fontId="60" fillId="25" borderId="1" xfId="0" applyFont="1" applyFill="1" applyBorder="1" applyAlignment="1" applyProtection="1">
      <alignment horizontal="center" vertical="center" wrapText="1"/>
      <protection hidden="1"/>
    </xf>
    <xf numFmtId="0" fontId="8" fillId="25" borderId="1" xfId="0" applyFont="1" applyFill="1" applyBorder="1" applyAlignment="1" applyProtection="1">
      <alignment horizontal="center"/>
      <protection hidden="1"/>
    </xf>
    <xf numFmtId="0" fontId="10" fillId="0" borderId="65" xfId="0" applyFont="1" applyFill="1" applyBorder="1" applyAlignment="1" applyProtection="1">
      <alignment horizontal="center" vertical="center" wrapText="1"/>
      <protection locked="0"/>
    </xf>
    <xf numFmtId="0" fontId="28" fillId="0" borderId="161" xfId="0" applyFont="1" applyFill="1" applyBorder="1" applyAlignment="1" applyProtection="1">
      <alignment horizontal="left" vertical="center" wrapText="1"/>
      <protection locked="0"/>
    </xf>
    <xf numFmtId="0" fontId="28" fillId="0" borderId="160" xfId="0" applyFont="1" applyFill="1" applyBorder="1" applyAlignment="1" applyProtection="1">
      <alignment horizontal="left" vertical="center" wrapText="1"/>
      <protection locked="0"/>
    </xf>
    <xf numFmtId="0" fontId="28" fillId="0" borderId="162" xfId="0" applyFont="1" applyFill="1" applyBorder="1" applyAlignment="1" applyProtection="1">
      <alignment horizontal="left" vertical="center" wrapText="1"/>
      <protection locked="0"/>
    </xf>
    <xf numFmtId="0" fontId="43" fillId="8" borderId="0" xfId="0" applyFont="1" applyFill="1" applyBorder="1" applyAlignment="1" applyProtection="1">
      <alignment horizontal="center" vertical="center" wrapText="1"/>
      <protection hidden="1"/>
    </xf>
    <xf numFmtId="0" fontId="34" fillId="8" borderId="0" xfId="0" applyFont="1" applyFill="1" applyBorder="1" applyAlignment="1" applyProtection="1">
      <alignment horizontal="center" vertical="center" wrapText="1"/>
      <protection hidden="1"/>
    </xf>
    <xf numFmtId="0" fontId="34" fillId="8" borderId="0" xfId="0" applyFont="1" applyFill="1" applyAlignment="1" applyProtection="1">
      <alignment horizontal="center" vertical="center" wrapText="1"/>
      <protection hidden="1"/>
    </xf>
    <xf numFmtId="0" fontId="5" fillId="8" borderId="0" xfId="0" applyFont="1" applyFill="1" applyAlignment="1" applyProtection="1">
      <alignment horizontal="center" vertical="center" wrapText="1"/>
      <protection hidden="1"/>
    </xf>
    <xf numFmtId="0" fontId="10" fillId="6" borderId="164" xfId="0" applyFont="1" applyFill="1" applyBorder="1" applyAlignment="1" applyProtection="1">
      <alignment horizontal="center" vertical="center" wrapText="1"/>
      <protection hidden="1"/>
    </xf>
    <xf numFmtId="0" fontId="16" fillId="6" borderId="163" xfId="0" applyFont="1" applyFill="1" applyBorder="1" applyAlignment="1" applyProtection="1">
      <alignment horizontal="center" vertical="center" wrapText="1"/>
      <protection hidden="1"/>
    </xf>
    <xf numFmtId="0" fontId="154" fillId="8" borderId="0" xfId="0" applyFont="1" applyFill="1" applyAlignment="1" applyProtection="1">
      <alignment horizontal="center" vertical="center" wrapText="1"/>
      <protection hidden="1"/>
    </xf>
    <xf numFmtId="0" fontId="155" fillId="8" borderId="0" xfId="0" applyFont="1" applyFill="1" applyAlignment="1" applyProtection="1">
      <alignment horizontal="center" vertical="center" wrapText="1"/>
      <protection hidden="1"/>
    </xf>
    <xf numFmtId="0" fontId="4" fillId="3" borderId="1" xfId="0" applyFont="1" applyFill="1" applyBorder="1" applyAlignment="1" applyProtection="1">
      <alignment horizontal="center" vertical="center" wrapText="1"/>
      <protection hidden="1"/>
    </xf>
    <xf numFmtId="0" fontId="118" fillId="0" borderId="99" xfId="0" applyFont="1" applyFill="1" applyBorder="1" applyAlignment="1" applyProtection="1">
      <alignment horizontal="center" vertical="center" wrapText="1"/>
      <protection hidden="1"/>
    </xf>
    <xf numFmtId="0" fontId="17" fillId="3" borderId="1" xfId="0" applyFont="1" applyFill="1" applyBorder="1" applyAlignment="1" applyProtection="1">
      <alignment horizontal="left" vertical="center" shrinkToFit="1"/>
      <protection hidden="1"/>
    </xf>
    <xf numFmtId="164" fontId="16" fillId="3" borderId="1" xfId="0" applyNumberFormat="1" applyFont="1" applyFill="1" applyBorder="1" applyAlignment="1" applyProtection="1">
      <alignment horizontal="center" vertical="center" shrinkToFit="1"/>
      <protection hidden="1"/>
    </xf>
    <xf numFmtId="0" fontId="4" fillId="3" borderId="51" xfId="0" applyFont="1" applyFill="1" applyBorder="1" applyAlignment="1" applyProtection="1">
      <alignment vertical="center" shrinkToFit="1"/>
      <protection hidden="1"/>
    </xf>
    <xf numFmtId="0" fontId="4" fillId="3" borderId="5" xfId="0" applyFont="1" applyFill="1" applyBorder="1" applyAlignment="1" applyProtection="1">
      <alignment vertical="center" shrinkToFit="1"/>
      <protection hidden="1"/>
    </xf>
    <xf numFmtId="0" fontId="10" fillId="0" borderId="51" xfId="0" applyFont="1" applyBorder="1" applyAlignment="1" applyProtection="1">
      <alignment shrinkToFit="1"/>
      <protection hidden="1"/>
    </xf>
    <xf numFmtId="0" fontId="10" fillId="0" borderId="5" xfId="0" applyFont="1" applyBorder="1" applyAlignment="1" applyProtection="1">
      <alignment shrinkToFit="1"/>
      <protection hidden="1"/>
    </xf>
    <xf numFmtId="0" fontId="4" fillId="3" borderId="1" xfId="0" applyFont="1" applyFill="1" applyBorder="1" applyAlignment="1" applyProtection="1">
      <alignment horizontal="center" vertical="center" wrapText="1" shrinkToFit="1"/>
      <protection hidden="1"/>
    </xf>
    <xf numFmtId="0" fontId="104" fillId="3" borderId="1" xfId="0" applyFont="1" applyFill="1" applyBorder="1" applyAlignment="1" applyProtection="1">
      <alignment horizontal="center" vertical="center" textRotation="90" wrapText="1" shrinkToFit="1"/>
      <protection hidden="1"/>
    </xf>
    <xf numFmtId="0" fontId="156" fillId="3" borderId="1" xfId="0" applyFont="1" applyFill="1" applyBorder="1" applyAlignment="1" applyProtection="1">
      <alignment horizontal="left" vertical="center" shrinkToFit="1"/>
      <protection hidden="1"/>
    </xf>
    <xf numFmtId="0" fontId="9" fillId="0" borderId="4" xfId="0" applyFont="1" applyFill="1" applyBorder="1" applyAlignment="1" applyProtection="1">
      <alignment horizontal="center" vertical="center" wrapText="1"/>
      <protection hidden="1"/>
    </xf>
    <xf numFmtId="0" fontId="65" fillId="0" borderId="0" xfId="0" applyFont="1" applyFill="1" applyBorder="1" applyAlignment="1" applyProtection="1">
      <alignment horizontal="right" vertical="center"/>
      <protection hidden="1"/>
    </xf>
    <xf numFmtId="0" fontId="68" fillId="0" borderId="0" xfId="0" applyFont="1" applyFill="1" applyBorder="1" applyAlignment="1" applyProtection="1">
      <alignment horizontal="left" vertical="center"/>
      <protection hidden="1"/>
    </xf>
    <xf numFmtId="0" fontId="16" fillId="0" borderId="0" xfId="0" applyFont="1" applyBorder="1" applyAlignment="1" applyProtection="1">
      <alignment horizontal="right" vertical="center"/>
      <protection hidden="1"/>
    </xf>
    <xf numFmtId="0" fontId="0" fillId="0" borderId="1" xfId="0" applyFont="1" applyBorder="1" applyAlignment="1" applyProtection="1">
      <alignment horizontal="center" vertical="center" wrapText="1"/>
      <protection hidden="1"/>
    </xf>
    <xf numFmtId="0" fontId="65" fillId="0" borderId="0" xfId="0" applyFont="1" applyFill="1" applyBorder="1" applyAlignment="1" applyProtection="1">
      <alignment horizontal="right" vertical="center" wrapText="1"/>
      <protection hidden="1"/>
    </xf>
    <xf numFmtId="0" fontId="8" fillId="0" borderId="0" xfId="0" applyFont="1" applyFill="1" applyBorder="1" applyAlignment="1" applyProtection="1">
      <alignment horizontal="left" vertical="center"/>
      <protection hidden="1"/>
    </xf>
    <xf numFmtId="0" fontId="38" fillId="0" borderId="0" xfId="0" applyFont="1" applyFill="1" applyBorder="1" applyAlignment="1" applyProtection="1">
      <alignment horizontal="right" vertical="center" wrapText="1"/>
      <protection hidden="1"/>
    </xf>
    <xf numFmtId="0" fontId="163" fillId="0" borderId="3" xfId="0" applyFont="1" applyFill="1" applyBorder="1" applyAlignment="1" applyProtection="1">
      <alignment horizontal="center" vertical="center"/>
      <protection hidden="1"/>
    </xf>
    <xf numFmtId="0" fontId="163" fillId="0" borderId="82" xfId="0" applyFont="1" applyFill="1" applyBorder="1" applyAlignment="1" applyProtection="1">
      <alignment horizontal="center" vertical="center"/>
      <protection hidden="1"/>
    </xf>
    <xf numFmtId="0" fontId="122" fillId="0" borderId="86" xfId="0" applyFont="1" applyFill="1" applyBorder="1" applyAlignment="1" applyProtection="1">
      <alignment horizontal="center" vertical="center"/>
      <protection hidden="1"/>
    </xf>
    <xf numFmtId="0" fontId="89" fillId="0" borderId="3" xfId="0" applyFont="1" applyFill="1" applyBorder="1" applyAlignment="1" applyProtection="1">
      <alignment horizontal="center" vertical="center"/>
      <protection hidden="1"/>
    </xf>
    <xf numFmtId="0" fontId="83" fillId="0" borderId="3" xfId="0" applyFont="1" applyFill="1" applyBorder="1" applyAlignment="1" applyProtection="1">
      <alignment horizontal="center" vertical="center"/>
      <protection hidden="1"/>
    </xf>
    <xf numFmtId="0" fontId="83" fillId="0" borderId="82" xfId="0" applyFont="1" applyFill="1" applyBorder="1" applyAlignment="1" applyProtection="1">
      <alignment horizontal="center" vertical="center"/>
      <protection hidden="1"/>
    </xf>
    <xf numFmtId="165" fontId="162" fillId="0" borderId="3" xfId="0" applyNumberFormat="1" applyFont="1" applyFill="1" applyBorder="1" applyAlignment="1" applyProtection="1">
      <alignment horizontal="center" vertical="center" shrinkToFit="1"/>
      <protection hidden="1"/>
    </xf>
    <xf numFmtId="165" fontId="164" fillId="0" borderId="3" xfId="0" applyNumberFormat="1" applyFont="1" applyFill="1" applyBorder="1" applyAlignment="1" applyProtection="1">
      <alignment horizontal="center" vertical="center" shrinkToFit="1"/>
      <protection hidden="1"/>
    </xf>
    <xf numFmtId="0" fontId="16" fillId="3" borderId="4" xfId="0" applyNumberFormat="1" applyFont="1" applyFill="1" applyBorder="1" applyAlignment="1" applyProtection="1">
      <alignment horizontal="center" vertical="center" shrinkToFit="1"/>
      <protection hidden="1"/>
    </xf>
    <xf numFmtId="165" fontId="62" fillId="3" borderId="1" xfId="0" applyNumberFormat="1" applyFont="1" applyFill="1" applyBorder="1" applyAlignment="1" applyProtection="1">
      <alignment horizontal="center" vertical="center" shrinkToFit="1"/>
      <protection hidden="1"/>
    </xf>
    <xf numFmtId="0" fontId="124" fillId="0" borderId="94" xfId="0" applyFont="1" applyFill="1" applyBorder="1" applyAlignment="1" applyProtection="1">
      <alignment horizontal="left" vertical="center" wrapText="1" shrinkToFit="1"/>
      <protection hidden="1"/>
    </xf>
    <xf numFmtId="0" fontId="68" fillId="0" borderId="101" xfId="0" applyFont="1" applyBorder="1" applyAlignment="1" applyProtection="1">
      <alignment vertical="center"/>
      <protection hidden="1"/>
    </xf>
    <xf numFmtId="0" fontId="21" fillId="0" borderId="174" xfId="0" applyFont="1" applyFill="1" applyBorder="1" applyAlignment="1" applyProtection="1">
      <alignment horizontal="center" vertical="center" wrapText="1"/>
      <protection hidden="1"/>
    </xf>
    <xf numFmtId="0" fontId="166" fillId="0" borderId="94" xfId="0" applyFont="1" applyFill="1" applyBorder="1" applyAlignment="1" applyProtection="1">
      <alignment horizontal="center" vertical="center" wrapText="1"/>
      <protection hidden="1"/>
    </xf>
    <xf numFmtId="0" fontId="167" fillId="0" borderId="94" xfId="0" applyFont="1" applyFill="1" applyBorder="1" applyAlignment="1" applyProtection="1">
      <alignment horizontal="center" vertical="center" wrapText="1"/>
      <protection hidden="1"/>
    </xf>
    <xf numFmtId="0" fontId="9" fillId="0" borderId="94" xfId="0" applyFont="1" applyFill="1" applyBorder="1" applyAlignment="1" applyProtection="1">
      <alignment horizontal="center" vertical="center" wrapText="1"/>
      <protection hidden="1"/>
    </xf>
    <xf numFmtId="0" fontId="129" fillId="0" borderId="120" xfId="0" applyFont="1" applyFill="1" applyBorder="1" applyAlignment="1" applyProtection="1">
      <alignment horizontal="center" wrapText="1"/>
      <protection hidden="1"/>
    </xf>
    <xf numFmtId="0" fontId="83" fillId="36" borderId="124" xfId="0" applyFont="1" applyFill="1" applyBorder="1" applyAlignment="1" applyProtection="1">
      <alignment vertical="center" wrapText="1"/>
      <protection hidden="1"/>
    </xf>
    <xf numFmtId="0" fontId="83" fillId="36" borderId="125" xfId="0" applyFont="1" applyFill="1" applyBorder="1" applyAlignment="1" applyProtection="1">
      <alignment vertical="center" wrapText="1"/>
      <protection hidden="1"/>
    </xf>
    <xf numFmtId="0" fontId="83" fillId="36" borderId="126" xfId="0" applyFont="1" applyFill="1" applyBorder="1" applyAlignment="1" applyProtection="1">
      <alignment vertical="center" wrapText="1"/>
      <protection hidden="1"/>
    </xf>
    <xf numFmtId="165" fontId="89" fillId="0" borderId="10" xfId="0" applyNumberFormat="1" applyFont="1" applyFill="1" applyBorder="1" applyAlignment="1" applyProtection="1">
      <alignment horizontal="center" vertical="center" shrinkToFit="1"/>
      <protection hidden="1"/>
    </xf>
    <xf numFmtId="0" fontId="161" fillId="0" borderId="176" xfId="0" applyFont="1" applyFill="1" applyBorder="1" applyAlignment="1" applyProtection="1">
      <alignment horizontal="right" vertical="center" wrapText="1"/>
      <protection hidden="1"/>
    </xf>
    <xf numFmtId="0" fontId="4" fillId="0" borderId="1" xfId="0" applyFont="1" applyBorder="1" applyAlignment="1" applyProtection="1">
      <alignment horizontal="center" vertical="center"/>
      <protection hidden="1"/>
    </xf>
    <xf numFmtId="0" fontId="0" fillId="0" borderId="1" xfId="0" applyFont="1" applyBorder="1" applyAlignment="1" applyProtection="1">
      <alignment horizontal="center" vertical="center" wrapText="1"/>
      <protection hidden="1"/>
    </xf>
    <xf numFmtId="0" fontId="65" fillId="0" borderId="0" xfId="0" applyFont="1" applyFill="1" applyBorder="1" applyAlignment="1" applyProtection="1">
      <alignment horizontal="right" vertical="center"/>
      <protection hidden="1"/>
    </xf>
    <xf numFmtId="0" fontId="68" fillId="0" borderId="0" xfId="0" applyFont="1" applyFill="1" applyBorder="1" applyAlignment="1" applyProtection="1">
      <alignment horizontal="left" vertical="center"/>
      <protection hidden="1"/>
    </xf>
    <xf numFmtId="0" fontId="16" fillId="0" borderId="0" xfId="0" applyFont="1" applyBorder="1" applyAlignment="1" applyProtection="1">
      <alignment horizontal="right" vertical="center"/>
      <protection hidden="1"/>
    </xf>
    <xf numFmtId="0" fontId="8" fillId="0" borderId="0" xfId="0" applyFont="1" applyFill="1" applyBorder="1" applyAlignment="1" applyProtection="1">
      <alignment horizontal="left" vertical="center"/>
      <protection hidden="1"/>
    </xf>
    <xf numFmtId="164" fontId="10" fillId="0" borderId="0" xfId="0" applyNumberFormat="1" applyFont="1" applyBorder="1" applyAlignment="1" applyProtection="1">
      <alignment horizontal="center" vertical="center"/>
      <protection hidden="1"/>
    </xf>
    <xf numFmtId="0" fontId="38" fillId="0" borderId="0" xfId="0" applyFont="1" applyFill="1" applyBorder="1" applyAlignment="1" applyProtection="1">
      <alignment horizontal="right" vertical="center" wrapText="1"/>
      <protection hidden="1"/>
    </xf>
    <xf numFmtId="0" fontId="65" fillId="0" borderId="0" xfId="0" applyFont="1" applyFill="1" applyBorder="1" applyAlignment="1" applyProtection="1">
      <alignment horizontal="right" vertical="center" wrapText="1"/>
      <protection hidden="1"/>
    </xf>
    <xf numFmtId="0" fontId="168" fillId="0" borderId="121" xfId="0" applyFont="1" applyFill="1" applyBorder="1" applyAlignment="1" applyProtection="1">
      <alignment horizontal="right" vertical="center" wrapText="1"/>
      <protection hidden="1"/>
    </xf>
    <xf numFmtId="0" fontId="161" fillId="0" borderId="121" xfId="0" applyFont="1" applyFill="1" applyBorder="1" applyAlignment="1" applyProtection="1">
      <alignment horizontal="right" vertical="center" wrapText="1"/>
      <protection hidden="1"/>
    </xf>
    <xf numFmtId="1" fontId="161" fillId="0" borderId="121" xfId="0" applyNumberFormat="1" applyFont="1" applyBorder="1" applyAlignment="1" applyProtection="1">
      <alignment horizontal="right" vertical="center"/>
      <protection hidden="1"/>
    </xf>
    <xf numFmtId="1" fontId="161" fillId="0" borderId="176" xfId="0" applyNumberFormat="1" applyFont="1" applyFill="1" applyBorder="1" applyAlignment="1" applyProtection="1">
      <alignment horizontal="right" vertical="center" wrapText="1"/>
      <protection hidden="1"/>
    </xf>
    <xf numFmtId="0" fontId="161" fillId="0" borderId="121" xfId="0" applyFont="1" applyBorder="1" applyAlignment="1" applyProtection="1">
      <alignment horizontal="right" vertical="center"/>
      <protection hidden="1"/>
    </xf>
    <xf numFmtId="167" fontId="161" fillId="0" borderId="121" xfId="0" applyNumberFormat="1" applyFont="1" applyBorder="1" applyAlignment="1" applyProtection="1">
      <alignment horizontal="right" vertical="center"/>
      <protection hidden="1"/>
    </xf>
    <xf numFmtId="0" fontId="66" fillId="0" borderId="1" xfId="0" applyFont="1" applyBorder="1" applyAlignment="1" applyProtection="1">
      <alignment vertical="center" shrinkToFit="1"/>
      <protection hidden="1"/>
    </xf>
    <xf numFmtId="0" fontId="66" fillId="0" borderId="4" xfId="0" applyFont="1" applyBorder="1" applyAlignment="1" applyProtection="1">
      <alignment vertical="center" shrinkToFit="1"/>
      <protection hidden="1"/>
    </xf>
    <xf numFmtId="0" fontId="5" fillId="25" borderId="4" xfId="0" applyFont="1" applyFill="1" applyBorder="1" applyAlignment="1" applyProtection="1">
      <alignment horizontal="center" vertical="center"/>
      <protection hidden="1"/>
    </xf>
    <xf numFmtId="0" fontId="4" fillId="25" borderId="4" xfId="0" applyFont="1" applyFill="1" applyBorder="1" applyAlignment="1" applyProtection="1">
      <alignment horizontal="center" vertical="center"/>
      <protection hidden="1"/>
    </xf>
    <xf numFmtId="0" fontId="61" fillId="25" borderId="1" xfId="0" applyFont="1" applyFill="1" applyBorder="1" applyAlignment="1" applyProtection="1">
      <alignment horizontal="center" vertical="center" wrapText="1"/>
      <protection hidden="1"/>
    </xf>
    <xf numFmtId="0" fontId="65" fillId="3" borderId="1" xfId="0" applyFont="1" applyFill="1" applyBorder="1" applyAlignment="1" applyProtection="1">
      <alignment horizontal="center" vertical="center"/>
      <protection hidden="1"/>
    </xf>
    <xf numFmtId="0" fontId="172" fillId="3" borderId="1" xfId="0" applyFont="1" applyFill="1" applyBorder="1" applyAlignment="1" applyProtection="1">
      <alignment horizontal="center" vertical="center"/>
      <protection hidden="1"/>
    </xf>
    <xf numFmtId="0" fontId="0" fillId="0" borderId="0" xfId="0" applyFont="1" applyBorder="1" applyAlignment="1" applyProtection="1">
      <alignment horizontal="center" vertical="center" wrapText="1"/>
      <protection hidden="1"/>
    </xf>
    <xf numFmtId="0" fontId="169" fillId="0" borderId="0" xfId="0" applyFont="1" applyBorder="1" applyAlignment="1" applyProtection="1">
      <alignment horizontal="center" vertical="center"/>
      <protection hidden="1"/>
    </xf>
    <xf numFmtId="0" fontId="170" fillId="0" borderId="0" xfId="0" applyFont="1" applyBorder="1" applyAlignment="1" applyProtection="1">
      <alignment horizontal="center" vertical="center"/>
      <protection hidden="1"/>
    </xf>
    <xf numFmtId="0" fontId="44" fillId="0" borderId="0" xfId="0" applyFont="1" applyBorder="1" applyAlignment="1" applyProtection="1">
      <alignment horizontal="center" vertical="center" shrinkToFit="1"/>
      <protection hidden="1"/>
    </xf>
    <xf numFmtId="0" fontId="9" fillId="0" borderId="1" xfId="0" applyFont="1" applyBorder="1" applyAlignment="1" applyProtection="1">
      <alignment horizontal="center" vertical="center"/>
      <protection hidden="1"/>
    </xf>
    <xf numFmtId="0" fontId="37" fillId="0" borderId="1" xfId="0" applyFont="1" applyBorder="1" applyAlignment="1" applyProtection="1">
      <alignment horizontal="center" vertical="center"/>
      <protection hidden="1"/>
    </xf>
    <xf numFmtId="0" fontId="135" fillId="25" borderId="1" xfId="0" applyFont="1" applyFill="1" applyBorder="1" applyAlignment="1" applyProtection="1">
      <alignment horizontal="center" vertical="center" wrapText="1"/>
      <protection hidden="1"/>
    </xf>
    <xf numFmtId="0" fontId="8" fillId="0" borderId="1" xfId="0" applyFont="1" applyBorder="1" applyAlignment="1" applyProtection="1">
      <alignment horizontal="center" vertical="center"/>
      <protection hidden="1"/>
    </xf>
    <xf numFmtId="0" fontId="20" fillId="0" borderId="0" xfId="0" applyFont="1" applyFill="1" applyBorder="1" applyAlignment="1" applyProtection="1">
      <alignment horizontal="right" vertical="center"/>
      <protection hidden="1"/>
    </xf>
    <xf numFmtId="0" fontId="22" fillId="0" borderId="0" xfId="0" applyFont="1" applyFill="1" applyBorder="1" applyAlignment="1" applyProtection="1">
      <alignment horizontal="center" vertical="center"/>
      <protection hidden="1"/>
    </xf>
    <xf numFmtId="0" fontId="65" fillId="0" borderId="0" xfId="0" applyFont="1" applyFill="1" applyBorder="1" applyAlignment="1" applyProtection="1">
      <alignment horizontal="right" vertical="center" wrapText="1"/>
      <protection hidden="1"/>
    </xf>
    <xf numFmtId="0" fontId="65" fillId="0" borderId="0" xfId="0" applyFont="1" applyFill="1" applyBorder="1" applyAlignment="1" applyProtection="1">
      <alignment horizontal="right" vertical="center"/>
      <protection hidden="1"/>
    </xf>
    <xf numFmtId="0" fontId="68" fillId="0" borderId="0" xfId="0" applyFont="1" applyFill="1" applyBorder="1" applyAlignment="1" applyProtection="1">
      <alignment horizontal="left" vertical="center"/>
      <protection hidden="1"/>
    </xf>
    <xf numFmtId="0" fontId="16" fillId="0" borderId="0" xfId="0" applyFont="1" applyBorder="1" applyAlignment="1" applyProtection="1">
      <alignment horizontal="right" vertical="center"/>
      <protection hidden="1"/>
    </xf>
    <xf numFmtId="0" fontId="8" fillId="0" borderId="0" xfId="0" applyFont="1" applyFill="1" applyBorder="1" applyAlignment="1" applyProtection="1">
      <alignment horizontal="left" vertical="center"/>
      <protection hidden="1"/>
    </xf>
    <xf numFmtId="0" fontId="0" fillId="0" borderId="1" xfId="0" applyFont="1" applyBorder="1" applyAlignment="1" applyProtection="1">
      <alignment horizontal="center" vertical="center" wrapText="1"/>
      <protection hidden="1"/>
    </xf>
    <xf numFmtId="0" fontId="38" fillId="0" borderId="0" xfId="0" applyFont="1" applyFill="1" applyBorder="1" applyAlignment="1" applyProtection="1">
      <alignment horizontal="right" vertical="center" wrapText="1"/>
      <protection hidden="1"/>
    </xf>
    <xf numFmtId="0" fontId="6" fillId="20" borderId="0" xfId="0" applyFont="1" applyFill="1" applyAlignment="1" applyProtection="1">
      <alignment horizontal="center" vertical="center"/>
      <protection hidden="1"/>
    </xf>
    <xf numFmtId="0" fontId="0" fillId="20" borderId="0" xfId="0" applyFill="1" applyAlignment="1" applyProtection="1">
      <alignment vertical="center"/>
      <protection hidden="1"/>
    </xf>
    <xf numFmtId="0" fontId="0" fillId="0" borderId="0" xfId="0" applyAlignment="1">
      <alignment vertical="center"/>
    </xf>
    <xf numFmtId="0" fontId="0" fillId="0" borderId="0" xfId="0" applyBorder="1"/>
    <xf numFmtId="0" fontId="178" fillId="28" borderId="0" xfId="0" applyFont="1" applyFill="1" applyProtection="1">
      <protection hidden="1"/>
    </xf>
    <xf numFmtId="0" fontId="179" fillId="28" borderId="0" xfId="0" applyFont="1" applyFill="1" applyAlignment="1" applyProtection="1">
      <alignment vertical="center"/>
      <protection hidden="1"/>
    </xf>
    <xf numFmtId="0" fontId="140" fillId="0" borderId="0" xfId="0" applyFont="1"/>
    <xf numFmtId="0" fontId="7" fillId="21" borderId="59" xfId="0" applyFont="1" applyFill="1" applyBorder="1" applyAlignment="1" applyProtection="1">
      <alignment horizontal="center" vertical="center" wrapText="1"/>
      <protection locked="0"/>
    </xf>
    <xf numFmtId="0" fontId="4" fillId="21" borderId="59" xfId="0" applyFont="1" applyFill="1" applyBorder="1" applyAlignment="1" applyProtection="1">
      <alignment horizontal="center" vertical="center" wrapText="1"/>
      <protection locked="0"/>
    </xf>
    <xf numFmtId="0" fontId="19" fillId="21" borderId="59" xfId="0" applyFont="1" applyFill="1" applyBorder="1" applyAlignment="1" applyProtection="1">
      <alignment horizontal="center" vertical="center" wrapText="1"/>
      <protection locked="0"/>
    </xf>
    <xf numFmtId="164" fontId="20" fillId="21" borderId="59" xfId="0" applyNumberFormat="1" applyFont="1" applyFill="1" applyBorder="1" applyAlignment="1" applyProtection="1">
      <alignment horizontal="center" vertical="center" wrapText="1"/>
      <protection locked="0"/>
    </xf>
    <xf numFmtId="0" fontId="3" fillId="21" borderId="53" xfId="0" applyFont="1" applyFill="1" applyBorder="1" applyAlignment="1" applyProtection="1">
      <alignment horizontal="left" vertical="center" wrapText="1"/>
      <protection locked="0"/>
    </xf>
    <xf numFmtId="0" fontId="3" fillId="21" borderId="59" xfId="0" applyFont="1" applyFill="1" applyBorder="1" applyAlignment="1" applyProtection="1">
      <alignment horizontal="left" vertical="center" wrapText="1"/>
      <protection locked="0"/>
    </xf>
    <xf numFmtId="0" fontId="30" fillId="21" borderId="59" xfId="0" applyFont="1" applyFill="1" applyBorder="1" applyAlignment="1" applyProtection="1">
      <alignment horizontal="center" vertical="center" wrapText="1"/>
      <protection locked="0"/>
    </xf>
    <xf numFmtId="0" fontId="9" fillId="21" borderId="60" xfId="0" applyFont="1" applyFill="1" applyBorder="1" applyAlignment="1" applyProtection="1">
      <alignment horizontal="center" vertical="center"/>
      <protection locked="0"/>
    </xf>
    <xf numFmtId="0" fontId="38" fillId="21" borderId="61" xfId="0" applyFont="1" applyFill="1" applyBorder="1" applyAlignment="1" applyProtection="1">
      <alignment horizontal="center" vertical="center"/>
      <protection locked="0"/>
    </xf>
    <xf numFmtId="0" fontId="7" fillId="21" borderId="10" xfId="0" applyFont="1" applyFill="1" applyBorder="1" applyAlignment="1" applyProtection="1">
      <alignment horizontal="center" vertical="center" wrapText="1"/>
      <protection locked="0"/>
    </xf>
    <xf numFmtId="0" fontId="4" fillId="21" borderId="10" xfId="0" applyFont="1" applyFill="1" applyBorder="1" applyAlignment="1" applyProtection="1">
      <alignment horizontal="center" vertical="center" wrapText="1"/>
      <protection locked="0"/>
    </xf>
    <xf numFmtId="0" fontId="19" fillId="21" borderId="10" xfId="0" applyFont="1" applyFill="1" applyBorder="1" applyAlignment="1" applyProtection="1">
      <alignment horizontal="center" vertical="center" wrapText="1"/>
      <protection locked="0"/>
    </xf>
    <xf numFmtId="164" fontId="20" fillId="21" borderId="10" xfId="0" applyNumberFormat="1" applyFont="1" applyFill="1" applyBorder="1" applyAlignment="1" applyProtection="1">
      <alignment horizontal="center" vertical="center" wrapText="1"/>
      <protection locked="0"/>
    </xf>
    <xf numFmtId="0" fontId="3" fillId="21" borderId="3" xfId="0" applyFont="1" applyFill="1" applyBorder="1" applyAlignment="1" applyProtection="1">
      <alignment horizontal="left" vertical="center" wrapText="1"/>
      <protection locked="0"/>
    </xf>
    <xf numFmtId="0" fontId="3" fillId="21" borderId="10" xfId="0" applyFont="1" applyFill="1" applyBorder="1" applyAlignment="1" applyProtection="1">
      <alignment horizontal="left" vertical="center" wrapText="1"/>
      <protection locked="0"/>
    </xf>
    <xf numFmtId="0" fontId="30" fillId="21" borderId="10" xfId="0" applyFont="1" applyFill="1" applyBorder="1" applyAlignment="1" applyProtection="1">
      <alignment horizontal="center" vertical="center" wrapText="1"/>
      <protection locked="0"/>
    </xf>
    <xf numFmtId="0" fontId="9" fillId="21" borderId="1" xfId="0" applyFont="1" applyFill="1" applyBorder="1" applyAlignment="1" applyProtection="1">
      <alignment horizontal="center" vertical="center"/>
      <protection locked="0"/>
    </xf>
    <xf numFmtId="0" fontId="38" fillId="21" borderId="49" xfId="0" applyFont="1" applyFill="1" applyBorder="1" applyAlignment="1" applyProtection="1">
      <alignment horizontal="center" vertical="center"/>
      <protection locked="0"/>
    </xf>
    <xf numFmtId="0" fontId="7" fillId="21" borderId="63" xfId="0" applyFont="1" applyFill="1" applyBorder="1" applyAlignment="1" applyProtection="1">
      <alignment horizontal="center" vertical="center" wrapText="1"/>
      <protection locked="0"/>
    </xf>
    <xf numFmtId="0" fontId="4" fillId="21" borderId="63" xfId="0" applyFont="1" applyFill="1" applyBorder="1" applyAlignment="1" applyProtection="1">
      <alignment horizontal="center" vertical="center" wrapText="1"/>
      <protection locked="0"/>
    </xf>
    <xf numFmtId="0" fontId="19" fillId="21" borderId="63" xfId="0" applyFont="1" applyFill="1" applyBorder="1" applyAlignment="1" applyProtection="1">
      <alignment horizontal="center" vertical="center" wrapText="1"/>
      <protection locked="0"/>
    </xf>
    <xf numFmtId="164" fontId="20" fillId="21" borderId="63" xfId="0" applyNumberFormat="1" applyFont="1" applyFill="1" applyBorder="1" applyAlignment="1" applyProtection="1">
      <alignment horizontal="center" vertical="center" wrapText="1"/>
      <protection locked="0"/>
    </xf>
    <xf numFmtId="0" fontId="3" fillId="21" borderId="64" xfId="0" applyFont="1" applyFill="1" applyBorder="1" applyAlignment="1" applyProtection="1">
      <alignment horizontal="left" vertical="center" wrapText="1"/>
      <protection locked="0"/>
    </xf>
    <xf numFmtId="0" fontId="3" fillId="21" borderId="63" xfId="0" applyFont="1" applyFill="1" applyBorder="1" applyAlignment="1" applyProtection="1">
      <alignment horizontal="left" vertical="center" wrapText="1"/>
      <protection locked="0"/>
    </xf>
    <xf numFmtId="0" fontId="30" fillId="21" borderId="63" xfId="0" applyFont="1" applyFill="1" applyBorder="1" applyAlignment="1" applyProtection="1">
      <alignment horizontal="center" vertical="center" wrapText="1"/>
      <protection locked="0"/>
    </xf>
    <xf numFmtId="0" fontId="9" fillId="21" borderId="65" xfId="0" applyFont="1" applyFill="1" applyBorder="1" applyAlignment="1" applyProtection="1">
      <alignment horizontal="center" vertical="center"/>
      <protection locked="0"/>
    </xf>
    <xf numFmtId="0" fontId="38" fillId="21" borderId="66" xfId="0" applyFont="1" applyFill="1" applyBorder="1" applyAlignment="1" applyProtection="1">
      <alignment horizontal="center" vertical="center"/>
      <protection locked="0"/>
    </xf>
    <xf numFmtId="0" fontId="16" fillId="9" borderId="165" xfId="0" applyFont="1" applyFill="1" applyBorder="1" applyAlignment="1" applyProtection="1">
      <alignment horizontal="left" vertical="center" wrapText="1"/>
      <protection locked="0"/>
    </xf>
    <xf numFmtId="0" fontId="152" fillId="9" borderId="166" xfId="0" applyFont="1" applyFill="1" applyBorder="1" applyAlignment="1" applyProtection="1">
      <alignment horizontal="left" vertical="center" wrapText="1"/>
      <protection locked="0"/>
    </xf>
    <xf numFmtId="0" fontId="67" fillId="9" borderId="167" xfId="0" applyFont="1" applyFill="1" applyBorder="1" applyAlignment="1" applyProtection="1">
      <alignment horizontal="left" vertical="center" wrapText="1"/>
      <protection locked="0"/>
    </xf>
    <xf numFmtId="0" fontId="153" fillId="9" borderId="168" xfId="0" applyFont="1" applyFill="1" applyBorder="1" applyAlignment="1" applyProtection="1">
      <alignment horizontal="left" vertical="center" wrapText="1"/>
      <protection locked="0"/>
    </xf>
    <xf numFmtId="0" fontId="58" fillId="0" borderId="1" xfId="0" applyFont="1" applyFill="1" applyBorder="1" applyAlignment="1" applyProtection="1">
      <alignment horizontal="center" vertical="center" wrapText="1"/>
      <protection hidden="1"/>
    </xf>
    <xf numFmtId="0" fontId="4" fillId="0" borderId="1" xfId="0" applyFont="1" applyBorder="1" applyAlignment="1" applyProtection="1">
      <alignment horizontal="center" vertical="center"/>
      <protection hidden="1"/>
    </xf>
    <xf numFmtId="0" fontId="66" fillId="0" borderId="4" xfId="0" applyFont="1" applyBorder="1" applyAlignment="1" applyProtection="1">
      <alignment horizontal="center" vertical="center" wrapText="1"/>
      <protection hidden="1"/>
    </xf>
    <xf numFmtId="0" fontId="68" fillId="0" borderId="0" xfId="0" applyFont="1" applyFill="1" applyBorder="1" applyAlignment="1" applyProtection="1">
      <alignment horizontal="left" vertical="center"/>
      <protection hidden="1"/>
    </xf>
    <xf numFmtId="0" fontId="157" fillId="3" borderId="28" xfId="0" applyFont="1" applyFill="1" applyBorder="1" applyAlignment="1" applyProtection="1">
      <alignment horizontal="center" vertical="center" shrinkToFit="1"/>
      <protection hidden="1"/>
    </xf>
    <xf numFmtId="0" fontId="4" fillId="0" borderId="1" xfId="0" applyFont="1" applyBorder="1" applyAlignment="1" applyProtection="1">
      <alignment horizontal="center" vertical="center"/>
      <protection hidden="1"/>
    </xf>
    <xf numFmtId="164" fontId="10" fillId="0" borderId="0" xfId="0" applyNumberFormat="1" applyFont="1" applyBorder="1" applyAlignment="1" applyProtection="1">
      <alignment horizontal="center" vertical="center"/>
      <protection hidden="1"/>
    </xf>
    <xf numFmtId="0" fontId="66" fillId="0" borderId="4" xfId="0" applyFont="1" applyBorder="1" applyAlignment="1" applyProtection="1">
      <alignment horizontal="center" vertical="center" wrapText="1"/>
      <protection hidden="1"/>
    </xf>
    <xf numFmtId="0" fontId="68" fillId="0" borderId="0" xfId="0" applyFont="1" applyFill="1" applyBorder="1" applyAlignment="1" applyProtection="1">
      <alignment horizontal="left" vertical="center"/>
      <protection hidden="1"/>
    </xf>
    <xf numFmtId="0" fontId="30" fillId="0" borderId="10" xfId="0" applyFont="1" applyBorder="1" applyAlignment="1" applyProtection="1">
      <alignment horizontal="center" vertical="center"/>
      <protection hidden="1"/>
    </xf>
    <xf numFmtId="0" fontId="0" fillId="0" borderId="1" xfId="0" applyFont="1" applyBorder="1" applyAlignment="1" applyProtection="1">
      <alignment horizontal="center" vertical="center" wrapText="1"/>
      <protection hidden="1"/>
    </xf>
    <xf numFmtId="0" fontId="180" fillId="0" borderId="4" xfId="0" applyFont="1" applyBorder="1" applyAlignment="1" applyProtection="1">
      <alignment horizontal="center" vertical="center" wrapText="1"/>
      <protection hidden="1"/>
    </xf>
    <xf numFmtId="0" fontId="30" fillId="0" borderId="0" xfId="0" applyFont="1" applyFill="1" applyBorder="1" applyAlignment="1" applyProtection="1">
      <alignment vertical="center"/>
      <protection hidden="1"/>
    </xf>
    <xf numFmtId="0" fontId="157" fillId="3" borderId="1" xfId="0" applyFont="1" applyFill="1" applyBorder="1" applyAlignment="1" applyProtection="1">
      <alignment horizontal="center" vertical="center" textRotation="90" wrapText="1" shrinkToFit="1"/>
      <protection hidden="1"/>
    </xf>
    <xf numFmtId="0" fontId="142" fillId="0" borderId="0" xfId="0" applyFont="1" applyBorder="1" applyAlignment="1" applyProtection="1">
      <alignment horizontal="center" vertical="center"/>
      <protection hidden="1"/>
    </xf>
    <xf numFmtId="0" fontId="36" fillId="0" borderId="0" xfId="0" applyFont="1" applyBorder="1" applyAlignment="1" applyProtection="1">
      <alignment horizontal="right" vertical="center"/>
      <protection hidden="1"/>
    </xf>
    <xf numFmtId="0" fontId="22" fillId="0" borderId="0" xfId="0" applyFont="1" applyBorder="1" applyAlignment="1" applyProtection="1">
      <alignment horizontal="right" vertical="center"/>
      <protection hidden="1"/>
    </xf>
    <xf numFmtId="0" fontId="30" fillId="0" borderId="0" xfId="0" applyFont="1" applyBorder="1" applyAlignment="1" applyProtection="1">
      <alignment horizontal="right" vertical="center"/>
      <protection hidden="1"/>
    </xf>
    <xf numFmtId="0" fontId="37" fillId="0" borderId="0" xfId="0" applyFont="1" applyBorder="1" applyAlignment="1" applyProtection="1">
      <alignment horizontal="center" vertical="center"/>
      <protection hidden="1"/>
    </xf>
    <xf numFmtId="0" fontId="58" fillId="25" borderId="181" xfId="0" applyFont="1" applyFill="1" applyBorder="1" applyAlignment="1" applyProtection="1">
      <alignment horizontal="center" vertical="center" wrapText="1"/>
      <protection hidden="1"/>
    </xf>
    <xf numFmtId="0" fontId="10" fillId="25" borderId="181" xfId="0" applyFont="1" applyFill="1" applyBorder="1" applyAlignment="1" applyProtection="1">
      <alignment horizontal="center"/>
      <protection hidden="1"/>
    </xf>
    <xf numFmtId="0" fontId="122" fillId="0" borderId="181" xfId="0" applyFont="1" applyFill="1" applyBorder="1" applyAlignment="1" applyProtection="1">
      <alignment horizontal="center" vertical="center" wrapText="1"/>
      <protection hidden="1"/>
    </xf>
    <xf numFmtId="0" fontId="123" fillId="0" borderId="181" xfId="0" applyFont="1" applyFill="1" applyBorder="1" applyAlignment="1" applyProtection="1">
      <alignment horizontal="center" vertical="center" wrapText="1"/>
      <protection hidden="1"/>
    </xf>
    <xf numFmtId="164" fontId="122" fillId="0" borderId="181" xfId="0" applyNumberFormat="1" applyFont="1" applyFill="1" applyBorder="1" applyAlignment="1" applyProtection="1">
      <alignment horizontal="center" vertical="center" wrapText="1"/>
      <protection hidden="1"/>
    </xf>
    <xf numFmtId="0" fontId="124" fillId="0" borderId="181" xfId="0" applyFont="1" applyFill="1" applyBorder="1" applyAlignment="1" applyProtection="1">
      <alignment horizontal="left" vertical="center" wrapText="1"/>
      <protection hidden="1"/>
    </xf>
    <xf numFmtId="0" fontId="124" fillId="0" borderId="181" xfId="0" applyFont="1" applyFill="1" applyBorder="1" applyAlignment="1" applyProtection="1">
      <alignment horizontal="center" vertical="center" wrapText="1"/>
      <protection hidden="1"/>
    </xf>
    <xf numFmtId="0" fontId="124" fillId="0" borderId="187" xfId="0" applyFont="1" applyFill="1" applyBorder="1" applyAlignment="1" applyProtection="1">
      <alignment horizontal="center" vertical="center" wrapText="1"/>
      <protection hidden="1"/>
    </xf>
    <xf numFmtId="0" fontId="58" fillId="3" borderId="181" xfId="0" applyFont="1" applyFill="1" applyBorder="1" applyAlignment="1" applyProtection="1">
      <alignment horizontal="center" vertical="center" wrapText="1"/>
      <protection hidden="1"/>
    </xf>
    <xf numFmtId="0" fontId="77" fillId="3" borderId="181" xfId="0" applyFont="1" applyFill="1" applyBorder="1" applyAlignment="1" applyProtection="1">
      <alignment horizontal="center" vertical="center" wrapText="1"/>
      <protection hidden="1"/>
    </xf>
    <xf numFmtId="0" fontId="37" fillId="3" borderId="181" xfId="0" applyFont="1" applyFill="1" applyBorder="1" applyAlignment="1" applyProtection="1">
      <alignment horizontal="center" vertical="center"/>
      <protection hidden="1"/>
    </xf>
    <xf numFmtId="0" fontId="121" fillId="0" borderId="180" xfId="0" applyFont="1" applyFill="1" applyBorder="1" applyAlignment="1" applyProtection="1">
      <alignment horizontal="center" vertical="center" wrapText="1"/>
      <protection hidden="1"/>
    </xf>
    <xf numFmtId="0" fontId="122" fillId="0" borderId="180" xfId="0" applyFont="1" applyFill="1" applyBorder="1" applyAlignment="1" applyProtection="1">
      <alignment horizontal="center" vertical="center" wrapText="1"/>
      <protection hidden="1"/>
    </xf>
    <xf numFmtId="0" fontId="123" fillId="0" borderId="180" xfId="0" applyFont="1" applyFill="1" applyBorder="1" applyAlignment="1" applyProtection="1">
      <alignment horizontal="center" vertical="center" wrapText="1"/>
      <protection hidden="1"/>
    </xf>
    <xf numFmtId="164" fontId="122" fillId="0" borderId="180" xfId="0" applyNumberFormat="1" applyFont="1" applyFill="1" applyBorder="1" applyAlignment="1" applyProtection="1">
      <alignment horizontal="center" vertical="center" wrapText="1"/>
      <protection hidden="1"/>
    </xf>
    <xf numFmtId="0" fontId="124" fillId="0" borderId="180" xfId="0" applyFont="1" applyFill="1" applyBorder="1" applyAlignment="1" applyProtection="1">
      <alignment horizontal="left" vertical="center" wrapText="1"/>
      <protection hidden="1"/>
    </xf>
    <xf numFmtId="0" fontId="124" fillId="0" borderId="180" xfId="0" applyFont="1" applyFill="1" applyBorder="1" applyAlignment="1" applyProtection="1">
      <alignment horizontal="center" vertical="center" wrapText="1"/>
      <protection hidden="1"/>
    </xf>
    <xf numFmtId="0" fontId="124" fillId="0" borderId="182" xfId="0" applyFont="1" applyFill="1" applyBorder="1" applyAlignment="1" applyProtection="1">
      <alignment horizontal="center" vertical="center" wrapText="1"/>
      <protection hidden="1"/>
    </xf>
    <xf numFmtId="0" fontId="77" fillId="3" borderId="180" xfId="0" applyFont="1" applyFill="1" applyBorder="1" applyAlignment="1" applyProtection="1">
      <alignment horizontal="center" vertical="center" wrapText="1"/>
      <protection hidden="1"/>
    </xf>
    <xf numFmtId="0" fontId="121" fillId="0" borderId="182" xfId="0" applyFont="1" applyFill="1" applyBorder="1" applyAlignment="1" applyProtection="1">
      <alignment vertical="center" wrapText="1"/>
      <protection hidden="1"/>
    </xf>
    <xf numFmtId="0" fontId="121" fillId="0" borderId="189" xfId="0" applyFont="1" applyFill="1" applyBorder="1" applyAlignment="1" applyProtection="1">
      <alignment vertical="center" wrapText="1"/>
      <protection hidden="1"/>
    </xf>
    <xf numFmtId="0" fontId="121" fillId="0" borderId="184" xfId="0" applyFont="1" applyFill="1" applyBorder="1" applyAlignment="1" applyProtection="1">
      <alignment vertical="center" wrapText="1"/>
      <protection hidden="1"/>
    </xf>
    <xf numFmtId="0" fontId="121" fillId="0" borderId="0" xfId="0" applyFont="1" applyFill="1" applyBorder="1" applyAlignment="1" applyProtection="1">
      <alignment vertical="center" wrapText="1"/>
      <protection hidden="1"/>
    </xf>
    <xf numFmtId="0" fontId="187" fillId="0" borderId="184" xfId="0" applyFont="1" applyFill="1" applyBorder="1" applyAlignment="1" applyProtection="1">
      <alignment vertical="center" wrapText="1"/>
      <protection hidden="1"/>
    </xf>
    <xf numFmtId="0" fontId="187" fillId="0" borderId="0" xfId="0" applyFont="1" applyFill="1" applyBorder="1" applyAlignment="1" applyProtection="1">
      <alignment vertical="center" wrapText="1"/>
      <protection hidden="1"/>
    </xf>
    <xf numFmtId="0" fontId="145" fillId="3" borderId="184" xfId="0" applyFont="1" applyFill="1" applyBorder="1" applyAlignment="1" applyProtection="1">
      <alignment vertical="center" wrapText="1"/>
      <protection hidden="1"/>
    </xf>
    <xf numFmtId="0" fontId="145" fillId="3" borderId="0" xfId="0" applyFont="1" applyFill="1" applyBorder="1" applyAlignment="1" applyProtection="1">
      <alignment vertical="center" wrapText="1"/>
      <protection hidden="1"/>
    </xf>
    <xf numFmtId="0" fontId="58" fillId="3" borderId="0" xfId="0" applyFont="1" applyFill="1" applyBorder="1" applyAlignment="1" applyProtection="1">
      <alignment horizontal="center" vertical="center" wrapText="1"/>
      <protection hidden="1"/>
    </xf>
    <xf numFmtId="0" fontId="84" fillId="3" borderId="0" xfId="0" applyFont="1" applyFill="1" applyBorder="1" applyAlignment="1" applyProtection="1">
      <alignment vertical="center" wrapText="1"/>
      <protection hidden="1"/>
    </xf>
    <xf numFmtId="0" fontId="77" fillId="3" borderId="0" xfId="0" applyFont="1" applyFill="1" applyBorder="1" applyAlignment="1" applyProtection="1">
      <alignment horizontal="center" vertical="center" wrapText="1"/>
      <protection hidden="1"/>
    </xf>
    <xf numFmtId="0" fontId="160" fillId="3" borderId="0" xfId="0" applyFont="1" applyFill="1" applyBorder="1" applyAlignment="1" applyProtection="1">
      <alignment vertical="center" wrapText="1"/>
      <protection hidden="1"/>
    </xf>
    <xf numFmtId="165" fontId="187" fillId="0" borderId="184" xfId="0" applyNumberFormat="1" applyFont="1" applyFill="1" applyBorder="1" applyAlignment="1" applyProtection="1">
      <alignment vertical="center" wrapText="1"/>
      <protection hidden="1"/>
    </xf>
    <xf numFmtId="165" fontId="187" fillId="0" borderId="0" xfId="0" applyNumberFormat="1" applyFont="1" applyFill="1" applyBorder="1" applyAlignment="1" applyProtection="1">
      <alignment vertical="center" wrapText="1"/>
      <protection hidden="1"/>
    </xf>
    <xf numFmtId="0" fontId="145" fillId="3" borderId="186" xfId="0" applyFont="1" applyFill="1" applyBorder="1" applyAlignment="1" applyProtection="1">
      <alignment vertical="center" wrapText="1"/>
      <protection hidden="1"/>
    </xf>
    <xf numFmtId="0" fontId="145" fillId="3" borderId="188" xfId="0" applyFont="1" applyFill="1" applyBorder="1" applyAlignment="1" applyProtection="1">
      <alignment vertical="center" wrapText="1"/>
      <protection hidden="1"/>
    </xf>
    <xf numFmtId="0" fontId="58" fillId="0" borderId="1" xfId="0" applyFont="1" applyFill="1" applyBorder="1" applyAlignment="1" applyProtection="1">
      <alignment horizontal="center" vertical="center" wrapText="1"/>
      <protection hidden="1"/>
    </xf>
    <xf numFmtId="0" fontId="20" fillId="0" borderId="0" xfId="0" applyFont="1" applyBorder="1" applyAlignment="1" applyProtection="1">
      <alignment horizontal="right" vertical="center"/>
      <protection hidden="1"/>
    </xf>
    <xf numFmtId="0" fontId="142" fillId="0" borderId="0" xfId="0" applyFont="1" applyBorder="1" applyAlignment="1" applyProtection="1">
      <alignment horizontal="left" vertical="center"/>
      <protection hidden="1"/>
    </xf>
    <xf numFmtId="0" fontId="121" fillId="0" borderId="181" xfId="0" applyFont="1" applyFill="1" applyBorder="1" applyAlignment="1" applyProtection="1">
      <alignment horizontal="center" vertical="center" wrapText="1"/>
      <protection hidden="1"/>
    </xf>
    <xf numFmtId="0" fontId="136" fillId="0" borderId="0" xfId="0" applyFont="1" applyBorder="1" applyAlignment="1" applyProtection="1">
      <alignment horizontal="center" vertical="center"/>
      <protection hidden="1"/>
    </xf>
    <xf numFmtId="0" fontId="4" fillId="0" borderId="37" xfId="0" applyFont="1" applyBorder="1" applyAlignment="1">
      <alignment horizontal="center" vertical="center" wrapText="1"/>
    </xf>
    <xf numFmtId="0" fontId="0" fillId="0" borderId="0" xfId="0" applyAlignment="1">
      <alignment vertical="top"/>
    </xf>
    <xf numFmtId="0" fontId="0" fillId="19" borderId="0" xfId="0" applyFill="1" applyAlignment="1">
      <alignment vertical="top"/>
    </xf>
    <xf numFmtId="0" fontId="22" fillId="0" borderId="29" xfId="0" applyFont="1" applyBorder="1" applyAlignment="1">
      <alignment horizontal="center" vertical="top" wrapText="1"/>
    </xf>
    <xf numFmtId="0" fontId="9" fillId="0" borderId="37" xfId="0" applyFont="1" applyBorder="1" applyAlignment="1">
      <alignment horizontal="center" vertical="center" wrapText="1"/>
    </xf>
    <xf numFmtId="0" fontId="136" fillId="0" borderId="0" xfId="0" applyFont="1" applyBorder="1" applyAlignment="1" applyProtection="1">
      <alignment horizontal="center" vertical="center"/>
      <protection hidden="1"/>
    </xf>
    <xf numFmtId="164" fontId="10" fillId="0" borderId="0" xfId="0" applyNumberFormat="1" applyFont="1" applyBorder="1" applyAlignment="1" applyProtection="1">
      <alignment horizontal="center" vertical="center"/>
      <protection hidden="1"/>
    </xf>
    <xf numFmtId="0" fontId="8" fillId="26" borderId="1" xfId="0" applyFont="1" applyFill="1" applyBorder="1" applyAlignment="1" applyProtection="1">
      <alignment vertical="center"/>
      <protection locked="0"/>
    </xf>
    <xf numFmtId="0" fontId="11" fillId="41" borderId="149" xfId="0" applyFont="1" applyFill="1" applyBorder="1" applyAlignment="1" applyProtection="1">
      <alignment horizontal="left" vertical="center"/>
      <protection locked="0"/>
    </xf>
    <xf numFmtId="0" fontId="31" fillId="41" borderId="148" xfId="2" applyFill="1" applyBorder="1" applyAlignment="1" applyProtection="1">
      <alignment horizontal="left" vertical="center"/>
      <protection locked="0"/>
    </xf>
    <xf numFmtId="0" fontId="22" fillId="0" borderId="130" xfId="0" applyFont="1" applyBorder="1" applyAlignment="1" applyProtection="1">
      <alignment horizontal="left" vertical="center"/>
      <protection hidden="1"/>
    </xf>
    <xf numFmtId="0" fontId="97" fillId="0" borderId="193" xfId="0" applyFont="1" applyBorder="1" applyAlignment="1" applyProtection="1">
      <alignment horizontal="center" vertical="center" wrapText="1"/>
      <protection hidden="1"/>
    </xf>
    <xf numFmtId="0" fontId="97" fillId="0" borderId="193" xfId="0" applyFont="1" applyFill="1" applyBorder="1" applyAlignment="1" applyProtection="1">
      <alignment horizontal="center" vertical="center" wrapText="1"/>
      <protection hidden="1"/>
    </xf>
    <xf numFmtId="0" fontId="98" fillId="0" borderId="193" xfId="0" applyFont="1" applyFill="1" applyBorder="1" applyAlignment="1" applyProtection="1">
      <alignment horizontal="center" vertical="center" textRotation="90" wrapText="1"/>
      <protection hidden="1"/>
    </xf>
    <xf numFmtId="0" fontId="97" fillId="0" borderId="193" xfId="0" applyFont="1" applyFill="1" applyBorder="1" applyAlignment="1" applyProtection="1">
      <alignment horizontal="center" vertical="center" textRotation="90" wrapText="1"/>
      <protection hidden="1"/>
    </xf>
    <xf numFmtId="0" fontId="98" fillId="0" borderId="193" xfId="0" applyFont="1" applyFill="1" applyBorder="1" applyAlignment="1" applyProtection="1">
      <alignment horizontal="center" vertical="center" wrapText="1"/>
      <protection hidden="1"/>
    </xf>
    <xf numFmtId="0" fontId="99" fillId="0" borderId="82" xfId="0" applyFont="1" applyBorder="1" applyAlignment="1" applyProtection="1">
      <alignment horizontal="left" vertical="center" wrapText="1"/>
      <protection hidden="1"/>
    </xf>
    <xf numFmtId="1" fontId="109" fillId="0" borderId="95" xfId="0" applyNumberFormat="1" applyFont="1" applyFill="1" applyBorder="1" applyAlignment="1" applyProtection="1">
      <alignment horizontal="center" vertical="center" shrinkToFit="1"/>
      <protection hidden="1"/>
    </xf>
    <xf numFmtId="2" fontId="61" fillId="0" borderId="93" xfId="0" applyNumberFormat="1" applyFont="1" applyFill="1" applyBorder="1" applyAlignment="1" applyProtection="1">
      <alignment horizontal="center" vertical="center" wrapText="1"/>
      <protection hidden="1"/>
    </xf>
    <xf numFmtId="0" fontId="64" fillId="3" borderId="121" xfId="0" applyFont="1" applyFill="1" applyBorder="1" applyAlignment="1" applyProtection="1">
      <alignment horizontal="center" vertical="center"/>
      <protection hidden="1"/>
    </xf>
    <xf numFmtId="0" fontId="32" fillId="0" borderId="0" xfId="2" applyFont="1" applyAlignment="1" applyProtection="1">
      <alignment horizontal="center" vertical="center"/>
    </xf>
    <xf numFmtId="0" fontId="33" fillId="0" borderId="0" xfId="2" applyFont="1" applyAlignment="1" applyProtection="1">
      <alignment horizontal="center" vertical="center"/>
    </xf>
    <xf numFmtId="0" fontId="9" fillId="22" borderId="29" xfId="0" applyFont="1" applyFill="1" applyBorder="1" applyAlignment="1">
      <alignment horizontal="left" vertical="center" wrapText="1"/>
    </xf>
    <xf numFmtId="0" fontId="9" fillId="22" borderId="0" xfId="0" applyFont="1" applyFill="1" applyBorder="1" applyAlignment="1">
      <alignment horizontal="left" vertical="center" wrapText="1"/>
    </xf>
    <xf numFmtId="0" fontId="6" fillId="23" borderId="0" xfId="0" applyFont="1" applyFill="1" applyBorder="1" applyAlignment="1">
      <alignment horizontal="center" vertical="center"/>
    </xf>
    <xf numFmtId="0" fontId="9" fillId="0" borderId="0" xfId="0" applyFont="1" applyAlignment="1">
      <alignment horizontal="center" vertical="center"/>
    </xf>
    <xf numFmtId="0" fontId="20" fillId="0" borderId="0" xfId="0" applyFont="1" applyAlignment="1">
      <alignment horizontal="center" vertical="center"/>
    </xf>
    <xf numFmtId="0" fontId="19" fillId="0" borderId="0" xfId="0" applyFont="1" applyAlignment="1">
      <alignment horizontal="center" vertical="center"/>
    </xf>
    <xf numFmtId="0" fontId="30" fillId="0" borderId="0" xfId="0" applyFont="1" applyAlignment="1">
      <alignment horizontal="center" vertical="center"/>
    </xf>
    <xf numFmtId="0" fontId="143" fillId="0" borderId="0" xfId="0" applyFont="1" applyAlignment="1">
      <alignment horizontal="center"/>
    </xf>
    <xf numFmtId="0" fontId="6" fillId="0" borderId="0" xfId="0" applyFont="1" applyAlignment="1">
      <alignment horizontal="center" vertical="center"/>
    </xf>
    <xf numFmtId="0" fontId="38" fillId="0" borderId="33" xfId="0" applyFont="1" applyBorder="1" applyAlignment="1">
      <alignment horizontal="center" vertical="center" wrapText="1"/>
    </xf>
    <xf numFmtId="0" fontId="38" fillId="0" borderId="48" xfId="0" applyFont="1" applyBorder="1" applyAlignment="1">
      <alignment horizontal="center" vertical="center" wrapText="1"/>
    </xf>
    <xf numFmtId="0" fontId="38" fillId="0" borderId="31" xfId="0" applyFont="1" applyBorder="1" applyAlignment="1">
      <alignment horizontal="center" vertical="center" wrapText="1"/>
    </xf>
    <xf numFmtId="0" fontId="38" fillId="0" borderId="32" xfId="0" applyFont="1" applyBorder="1" applyAlignment="1">
      <alignment horizontal="center" vertical="center" wrapText="1"/>
    </xf>
    <xf numFmtId="0" fontId="29" fillId="0" borderId="34" xfId="0" applyFont="1" applyBorder="1" applyAlignment="1">
      <alignment horizontal="center" vertical="center" wrapText="1"/>
    </xf>
    <xf numFmtId="0" fontId="29" fillId="0" borderId="35" xfId="0" applyFont="1" applyBorder="1" applyAlignment="1">
      <alignment horizontal="center" vertical="center" wrapText="1"/>
    </xf>
    <xf numFmtId="0" fontId="28" fillId="23" borderId="38" xfId="0" applyFont="1" applyFill="1" applyBorder="1" applyAlignment="1">
      <alignment horizontal="center" vertical="center" wrapText="1"/>
    </xf>
    <xf numFmtId="0" fontId="28" fillId="23" borderId="41" xfId="0" applyFont="1" applyFill="1" applyBorder="1" applyAlignment="1">
      <alignment horizontal="center" vertical="center" wrapText="1"/>
    </xf>
    <xf numFmtId="0" fontId="28" fillId="23" borderId="42" xfId="0" applyFont="1" applyFill="1" applyBorder="1" applyAlignment="1">
      <alignment horizontal="center" vertical="center" wrapText="1"/>
    </xf>
    <xf numFmtId="0" fontId="28" fillId="23" borderId="39" xfId="0" applyFont="1" applyFill="1" applyBorder="1" applyAlignment="1">
      <alignment horizontal="center" vertical="center" wrapText="1"/>
    </xf>
    <xf numFmtId="0" fontId="28" fillId="23" borderId="0" xfId="0" applyFont="1" applyFill="1" applyBorder="1" applyAlignment="1">
      <alignment horizontal="center" vertical="center" wrapText="1"/>
    </xf>
    <xf numFmtId="0" fontId="28" fillId="23" borderId="43" xfId="0" applyFont="1" applyFill="1" applyBorder="1" applyAlignment="1">
      <alignment horizontal="center" vertical="center" wrapText="1"/>
    </xf>
    <xf numFmtId="0" fontId="28" fillId="23" borderId="40" xfId="0" applyFont="1" applyFill="1" applyBorder="1" applyAlignment="1">
      <alignment horizontal="center" vertical="center" wrapText="1"/>
    </xf>
    <xf numFmtId="0" fontId="28" fillId="23" borderId="48" xfId="0" applyFont="1" applyFill="1" applyBorder="1" applyAlignment="1">
      <alignment horizontal="center" vertical="center" wrapText="1"/>
    </xf>
    <xf numFmtId="0" fontId="28" fillId="23" borderId="44" xfId="0" applyFont="1" applyFill="1" applyBorder="1" applyAlignment="1">
      <alignment horizontal="center" vertical="center" wrapText="1"/>
    </xf>
    <xf numFmtId="0" fontId="4" fillId="0" borderId="0" xfId="0" applyFont="1" applyBorder="1" applyAlignment="1">
      <alignment horizontal="center" vertical="center" wrapText="1"/>
    </xf>
    <xf numFmtId="0" fontId="20" fillId="0" borderId="38" xfId="0" applyFont="1" applyBorder="1" applyAlignment="1">
      <alignment horizontal="center" vertical="center" wrapText="1"/>
    </xf>
    <xf numFmtId="0" fontId="20" fillId="0" borderId="42" xfId="0" applyFont="1" applyBorder="1" applyAlignment="1">
      <alignment horizontal="center" vertical="center" wrapText="1"/>
    </xf>
    <xf numFmtId="0" fontId="55" fillId="37" borderId="131" xfId="0" applyFont="1" applyFill="1" applyBorder="1" applyAlignment="1">
      <alignment horizontal="center" vertical="center" wrapText="1"/>
    </xf>
    <xf numFmtId="0" fontId="55" fillId="37" borderId="132" xfId="0" applyFont="1" applyFill="1" applyBorder="1" applyAlignment="1">
      <alignment horizontal="center" vertical="center" wrapText="1"/>
    </xf>
    <xf numFmtId="0" fontId="55" fillId="37" borderId="133" xfId="0" applyFont="1" applyFill="1" applyBorder="1" applyAlignment="1">
      <alignment horizontal="center" vertical="center" wrapText="1"/>
    </xf>
    <xf numFmtId="0" fontId="55" fillId="37" borderId="134" xfId="0" applyFont="1" applyFill="1" applyBorder="1" applyAlignment="1">
      <alignment horizontal="center" vertical="center" wrapText="1"/>
    </xf>
    <xf numFmtId="0" fontId="55" fillId="37" borderId="0" xfId="0" applyFont="1" applyFill="1" applyBorder="1" applyAlignment="1">
      <alignment horizontal="center" vertical="center" wrapText="1"/>
    </xf>
    <xf numFmtId="0" fontId="55" fillId="37" borderId="135" xfId="0" applyFont="1" applyFill="1" applyBorder="1" applyAlignment="1">
      <alignment horizontal="center" vertical="center" wrapText="1"/>
    </xf>
    <xf numFmtId="0" fontId="55" fillId="37" borderId="136" xfId="0" applyFont="1" applyFill="1" applyBorder="1" applyAlignment="1">
      <alignment horizontal="center" vertical="center" wrapText="1"/>
    </xf>
    <xf numFmtId="0" fontId="55" fillId="37" borderId="137" xfId="0" applyFont="1" applyFill="1" applyBorder="1" applyAlignment="1">
      <alignment horizontal="center" vertical="center" wrapText="1"/>
    </xf>
    <xf numFmtId="0" fontId="55" fillId="37" borderId="138" xfId="0" applyFont="1" applyFill="1" applyBorder="1" applyAlignment="1">
      <alignment horizontal="center" vertical="center" wrapText="1"/>
    </xf>
    <xf numFmtId="0" fontId="18" fillId="0" borderId="38" xfId="0" applyFont="1" applyBorder="1" applyAlignment="1">
      <alignment horizontal="center" vertical="center" wrapText="1"/>
    </xf>
    <xf numFmtId="0" fontId="18" fillId="0" borderId="42" xfId="0" applyFont="1" applyBorder="1" applyAlignment="1">
      <alignment horizontal="center" vertical="center" wrapText="1"/>
    </xf>
    <xf numFmtId="0" fontId="18" fillId="0" borderId="39" xfId="0" applyFont="1" applyBorder="1" applyAlignment="1">
      <alignment horizontal="center" vertical="center" wrapText="1"/>
    </xf>
    <xf numFmtId="0" fontId="18" fillId="0" borderId="43" xfId="0" applyFont="1" applyBorder="1" applyAlignment="1">
      <alignment horizontal="center" vertical="center" wrapText="1"/>
    </xf>
    <xf numFmtId="0" fontId="184" fillId="0" borderId="41" xfId="0" applyFont="1" applyBorder="1" applyAlignment="1">
      <alignment horizontal="center" vertical="center" wrapText="1"/>
    </xf>
    <xf numFmtId="0" fontId="38" fillId="0" borderId="33" xfId="0" applyFont="1" applyBorder="1" applyAlignment="1">
      <alignment horizontal="left" vertical="center" wrapText="1"/>
    </xf>
    <xf numFmtId="0" fontId="38" fillId="0" borderId="32" xfId="0" applyFont="1" applyBorder="1" applyAlignment="1">
      <alignment horizontal="left" vertical="center" wrapText="1"/>
    </xf>
    <xf numFmtId="0" fontId="20" fillId="0" borderId="39" xfId="0" applyFont="1" applyBorder="1" applyAlignment="1">
      <alignment horizontal="center" vertical="center" wrapText="1"/>
    </xf>
    <xf numFmtId="0" fontId="20" fillId="0" borderId="43" xfId="0" applyFont="1" applyBorder="1" applyAlignment="1">
      <alignment horizontal="center" vertical="center" wrapText="1"/>
    </xf>
    <xf numFmtId="0" fontId="20" fillId="0" borderId="40" xfId="0" applyFont="1" applyBorder="1" applyAlignment="1">
      <alignment horizontal="center" vertical="center" wrapText="1"/>
    </xf>
    <xf numFmtId="0" fontId="20" fillId="0" borderId="44" xfId="0" applyFont="1" applyBorder="1" applyAlignment="1">
      <alignment horizontal="center" vertical="center" wrapText="1"/>
    </xf>
    <xf numFmtId="0" fontId="32" fillId="0" borderId="0" xfId="2" applyFont="1" applyAlignment="1" applyProtection="1">
      <alignment vertical="center"/>
    </xf>
    <xf numFmtId="0" fontId="10" fillId="17" borderId="0" xfId="0" applyFont="1" applyFill="1" applyAlignment="1">
      <alignment horizontal="center" vertical="center"/>
    </xf>
    <xf numFmtId="0" fontId="4" fillId="0" borderId="29" xfId="0" applyFont="1" applyBorder="1" applyAlignment="1">
      <alignment horizontal="left" vertical="center" wrapText="1"/>
    </xf>
    <xf numFmtId="0" fontId="4" fillId="0" borderId="0" xfId="0" applyFont="1" applyBorder="1" applyAlignment="1">
      <alignment horizontal="left" vertical="center" wrapText="1"/>
    </xf>
    <xf numFmtId="0" fontId="30" fillId="21" borderId="0" xfId="0" applyFont="1" applyFill="1" applyAlignment="1">
      <alignment horizontal="center" vertical="center" wrapText="1"/>
    </xf>
    <xf numFmtId="0" fontId="36" fillId="20" borderId="0" xfId="0" applyFont="1" applyFill="1" applyAlignment="1">
      <alignment horizontal="center" vertical="center" wrapText="1"/>
    </xf>
    <xf numFmtId="0" fontId="27" fillId="0" borderId="29" xfId="0" applyFont="1" applyBorder="1" applyAlignment="1">
      <alignment horizontal="left" vertical="center" wrapText="1"/>
    </xf>
    <xf numFmtId="0" fontId="27" fillId="0" borderId="0" xfId="0" applyFont="1" applyBorder="1" applyAlignment="1">
      <alignment horizontal="left" vertical="center" wrapText="1"/>
    </xf>
    <xf numFmtId="0" fontId="37" fillId="0" borderId="47" xfId="0" applyFont="1" applyBorder="1" applyAlignment="1">
      <alignment horizontal="left" vertical="center" wrapText="1"/>
    </xf>
    <xf numFmtId="0" fontId="37" fillId="0" borderId="48" xfId="0" applyFont="1" applyBorder="1" applyAlignment="1">
      <alignment horizontal="left" vertical="center" wrapText="1"/>
    </xf>
    <xf numFmtId="0" fontId="4" fillId="0" borderId="33" xfId="0" applyFont="1" applyBorder="1" applyAlignment="1">
      <alignment horizontal="center" vertical="center" wrapText="1"/>
    </xf>
    <xf numFmtId="0" fontId="4" fillId="0" borderId="32" xfId="0" applyFont="1" applyBorder="1" applyAlignment="1">
      <alignment horizontal="center" vertical="center" wrapText="1"/>
    </xf>
    <xf numFmtId="0" fontId="54" fillId="0" borderId="0" xfId="0" applyFont="1" applyAlignment="1">
      <alignment horizontal="center"/>
    </xf>
    <xf numFmtId="164" fontId="181" fillId="0" borderId="0" xfId="0" applyNumberFormat="1" applyFont="1" applyAlignment="1">
      <alignment horizontal="center" vertical="top"/>
    </xf>
    <xf numFmtId="0" fontId="54" fillId="23" borderId="38" xfId="0" applyFont="1" applyFill="1" applyBorder="1" applyAlignment="1">
      <alignment horizontal="center" vertical="center" wrapText="1"/>
    </xf>
    <xf numFmtId="0" fontId="54" fillId="23" borderId="41" xfId="0" applyFont="1" applyFill="1" applyBorder="1" applyAlignment="1">
      <alignment horizontal="center" vertical="center" wrapText="1"/>
    </xf>
    <xf numFmtId="0" fontId="54" fillId="23" borderId="42" xfId="0" applyFont="1" applyFill="1" applyBorder="1" applyAlignment="1">
      <alignment horizontal="center" vertical="center" wrapText="1"/>
    </xf>
    <xf numFmtId="0" fontId="54" fillId="23" borderId="39" xfId="0" applyFont="1" applyFill="1" applyBorder="1" applyAlignment="1">
      <alignment horizontal="center" vertical="center" wrapText="1"/>
    </xf>
    <xf numFmtId="0" fontId="54" fillId="23" borderId="0" xfId="0" applyFont="1" applyFill="1" applyBorder="1" applyAlignment="1">
      <alignment horizontal="center" vertical="center" wrapText="1"/>
    </xf>
    <xf numFmtId="0" fontId="54" fillId="23" borderId="43" xfId="0" applyFont="1" applyFill="1" applyBorder="1" applyAlignment="1">
      <alignment horizontal="center" vertical="center" wrapText="1"/>
    </xf>
    <xf numFmtId="0" fontId="54" fillId="23" borderId="40" xfId="0" applyFont="1" applyFill="1" applyBorder="1" applyAlignment="1">
      <alignment horizontal="center" vertical="center" wrapText="1"/>
    </xf>
    <xf numFmtId="0" fontId="54" fillId="23" borderId="48" xfId="0" applyFont="1" applyFill="1" applyBorder="1" applyAlignment="1">
      <alignment horizontal="center" vertical="center" wrapText="1"/>
    </xf>
    <xf numFmtId="0" fontId="54" fillId="23" borderId="44" xfId="0" applyFont="1" applyFill="1" applyBorder="1" applyAlignment="1">
      <alignment horizontal="center" vertical="center" wrapText="1"/>
    </xf>
    <xf numFmtId="0" fontId="18" fillId="0" borderId="34" xfId="0" applyFont="1" applyBorder="1" applyAlignment="1">
      <alignment horizontal="center" vertical="center" wrapText="1"/>
    </xf>
    <xf numFmtId="0" fontId="18" fillId="0" borderId="35" xfId="0" applyFont="1" applyBorder="1" applyAlignment="1">
      <alignment horizontal="center" vertical="center" wrapText="1"/>
    </xf>
    <xf numFmtId="0" fontId="18" fillId="0" borderId="44" xfId="0" applyFont="1" applyBorder="1" applyAlignment="1">
      <alignment horizontal="center" vertical="center" wrapText="1"/>
    </xf>
    <xf numFmtId="0" fontId="2" fillId="40" borderId="142" xfId="0" applyFont="1" applyFill="1" applyBorder="1" applyAlignment="1" applyProtection="1">
      <alignment horizontal="center" vertical="center"/>
      <protection hidden="1"/>
    </xf>
    <xf numFmtId="0" fontId="31" fillId="28" borderId="0" xfId="2" applyFill="1" applyAlignment="1" applyProtection="1">
      <alignment horizontal="center"/>
      <protection hidden="1"/>
    </xf>
    <xf numFmtId="0" fontId="6" fillId="28" borderId="0" xfId="0" applyFont="1" applyFill="1" applyAlignment="1" applyProtection="1">
      <alignment horizontal="center"/>
      <protection hidden="1"/>
    </xf>
    <xf numFmtId="0" fontId="10" fillId="29" borderId="37" xfId="0" applyFont="1" applyFill="1" applyBorder="1" applyAlignment="1" applyProtection="1">
      <alignment horizontal="left" vertical="center"/>
      <protection locked="0"/>
    </xf>
    <xf numFmtId="0" fontId="6" fillId="43" borderId="0" xfId="0" applyFont="1" applyFill="1" applyAlignment="1" applyProtection="1">
      <alignment horizontal="center" vertical="center" wrapText="1"/>
      <protection hidden="1"/>
    </xf>
    <xf numFmtId="0" fontId="0" fillId="45" borderId="0" xfId="0" applyFill="1" applyAlignment="1" applyProtection="1">
      <alignment horizontal="center"/>
      <protection hidden="1"/>
    </xf>
    <xf numFmtId="0" fontId="2" fillId="40" borderId="153" xfId="0" applyFont="1" applyFill="1" applyBorder="1" applyAlignment="1" applyProtection="1">
      <alignment horizontal="center" vertical="center"/>
      <protection hidden="1"/>
    </xf>
    <xf numFmtId="0" fontId="12" fillId="44" borderId="0" xfId="0" applyFont="1" applyFill="1" applyBorder="1" applyAlignment="1" applyProtection="1">
      <alignment horizontal="center" vertical="center"/>
      <protection hidden="1"/>
    </xf>
    <xf numFmtId="0" fontId="10" fillId="29" borderId="192" xfId="0" applyFont="1" applyFill="1" applyBorder="1" applyAlignment="1" applyProtection="1">
      <alignment horizontal="left" vertical="center"/>
      <protection locked="0"/>
    </xf>
    <xf numFmtId="0" fontId="10" fillId="31" borderId="15" xfId="0" applyFont="1" applyFill="1" applyBorder="1" applyAlignment="1" applyProtection="1">
      <alignment horizontal="center" vertical="center" wrapText="1"/>
      <protection hidden="1"/>
    </xf>
    <xf numFmtId="0" fontId="10" fillId="31" borderId="16" xfId="0" applyFont="1" applyFill="1" applyBorder="1" applyAlignment="1" applyProtection="1">
      <alignment horizontal="center" vertical="center" wrapText="1"/>
      <protection hidden="1"/>
    </xf>
    <xf numFmtId="0" fontId="10" fillId="31" borderId="17" xfId="0" applyFont="1" applyFill="1" applyBorder="1" applyAlignment="1" applyProtection="1">
      <alignment horizontal="center" vertical="center" wrapText="1"/>
      <protection hidden="1"/>
    </xf>
    <xf numFmtId="0" fontId="7" fillId="4" borderId="15" xfId="0" applyFont="1" applyFill="1" applyBorder="1" applyAlignment="1" applyProtection="1">
      <alignment horizontal="center" vertical="center" wrapText="1"/>
      <protection hidden="1"/>
    </xf>
    <xf numFmtId="0" fontId="7" fillId="4" borderId="17" xfId="0" applyFont="1" applyFill="1" applyBorder="1" applyAlignment="1" applyProtection="1">
      <alignment horizontal="center" vertical="center" wrapText="1"/>
      <protection hidden="1"/>
    </xf>
    <xf numFmtId="0" fontId="7" fillId="31" borderId="15" xfId="0" applyFont="1" applyFill="1" applyBorder="1" applyAlignment="1" applyProtection="1">
      <alignment horizontal="center" vertical="center" wrapText="1"/>
      <protection hidden="1"/>
    </xf>
    <xf numFmtId="0" fontId="7" fillId="31" borderId="17" xfId="0" applyFont="1" applyFill="1" applyBorder="1" applyAlignment="1" applyProtection="1">
      <alignment horizontal="center" vertical="center" wrapText="1"/>
      <protection hidden="1"/>
    </xf>
    <xf numFmtId="0" fontId="10" fillId="33" borderId="15" xfId="0" applyFont="1" applyFill="1" applyBorder="1" applyAlignment="1" applyProtection="1">
      <alignment horizontal="center" vertical="center" wrapText="1"/>
      <protection hidden="1"/>
    </xf>
    <xf numFmtId="0" fontId="10" fillId="33" borderId="16" xfId="0" applyFont="1" applyFill="1" applyBorder="1" applyAlignment="1" applyProtection="1">
      <alignment horizontal="center" vertical="center" wrapText="1"/>
      <protection hidden="1"/>
    </xf>
    <xf numFmtId="0" fontId="10" fillId="33" borderId="17" xfId="0" applyFont="1" applyFill="1" applyBorder="1" applyAlignment="1" applyProtection="1">
      <alignment horizontal="center" vertical="center" wrapText="1"/>
      <protection hidden="1"/>
    </xf>
    <xf numFmtId="0" fontId="7" fillId="6" borderId="15" xfId="0" applyFont="1" applyFill="1" applyBorder="1" applyAlignment="1" applyProtection="1">
      <alignment horizontal="center" vertical="center" wrapText="1"/>
      <protection hidden="1"/>
    </xf>
    <xf numFmtId="0" fontId="7" fillId="6" borderId="17" xfId="0" applyFont="1" applyFill="1" applyBorder="1" applyAlignment="1" applyProtection="1">
      <alignment horizontal="center" vertical="center" wrapText="1"/>
      <protection hidden="1"/>
    </xf>
    <xf numFmtId="0" fontId="38" fillId="4" borderId="54" xfId="0" applyFont="1" applyFill="1" applyBorder="1" applyAlignment="1" applyProtection="1">
      <alignment horizontal="center" vertical="center" wrapText="1"/>
      <protection locked="0"/>
    </xf>
    <xf numFmtId="0" fontId="38" fillId="4" borderId="45" xfId="0" applyFont="1" applyFill="1" applyBorder="1" applyAlignment="1" applyProtection="1">
      <alignment horizontal="center" vertical="center" wrapText="1"/>
      <protection locked="0"/>
    </xf>
    <xf numFmtId="0" fontId="38" fillId="4" borderId="55" xfId="0" applyFont="1" applyFill="1" applyBorder="1" applyAlignment="1" applyProtection="1">
      <alignment horizontal="center" vertical="center" wrapText="1"/>
      <protection locked="0"/>
    </xf>
    <xf numFmtId="0" fontId="10" fillId="32" borderId="15" xfId="0" applyFont="1" applyFill="1" applyBorder="1" applyAlignment="1" applyProtection="1">
      <alignment horizontal="center" vertical="center" wrapText="1"/>
      <protection locked="0"/>
    </xf>
    <xf numFmtId="0" fontId="10" fillId="32" borderId="16" xfId="0" applyFont="1" applyFill="1" applyBorder="1" applyAlignment="1" applyProtection="1">
      <alignment horizontal="center" vertical="center" wrapText="1"/>
      <protection locked="0"/>
    </xf>
    <xf numFmtId="0" fontId="10" fillId="32" borderId="17" xfId="0" applyFont="1" applyFill="1" applyBorder="1" applyAlignment="1" applyProtection="1">
      <alignment horizontal="center" vertical="center" wrapText="1"/>
      <protection locked="0"/>
    </xf>
    <xf numFmtId="0" fontId="7" fillId="2" borderId="15" xfId="0" applyFont="1" applyFill="1" applyBorder="1" applyAlignment="1" applyProtection="1">
      <alignment horizontal="center" vertical="center" wrapText="1"/>
      <protection hidden="1"/>
    </xf>
    <xf numFmtId="0" fontId="7" fillId="2" borderId="17" xfId="0" applyFont="1" applyFill="1" applyBorder="1" applyAlignment="1" applyProtection="1">
      <alignment horizontal="center" vertical="center" wrapText="1"/>
      <protection hidden="1"/>
    </xf>
    <xf numFmtId="0" fontId="10" fillId="2" borderId="46" xfId="0" applyFont="1" applyFill="1" applyBorder="1" applyAlignment="1" applyProtection="1">
      <alignment horizontal="center" vertical="center" textRotation="90" wrapText="1"/>
      <protection hidden="1"/>
    </xf>
    <xf numFmtId="0" fontId="10" fillId="2" borderId="13" xfId="0" applyFont="1" applyFill="1" applyBorder="1" applyAlignment="1" applyProtection="1">
      <alignment horizontal="center" vertical="center" textRotation="90" wrapText="1"/>
      <protection hidden="1"/>
    </xf>
    <xf numFmtId="0" fontId="10" fillId="2" borderId="19" xfId="0" applyFont="1" applyFill="1" applyBorder="1" applyAlignment="1" applyProtection="1">
      <alignment horizontal="center" vertical="center" textRotation="90" wrapText="1"/>
      <protection hidden="1"/>
    </xf>
    <xf numFmtId="0" fontId="7" fillId="5" borderId="15" xfId="0" applyFont="1" applyFill="1" applyBorder="1" applyAlignment="1" applyProtection="1">
      <alignment horizontal="center" vertical="center" wrapText="1"/>
      <protection hidden="1"/>
    </xf>
    <xf numFmtId="0" fontId="7" fillId="5" borderId="17" xfId="0" applyFont="1" applyFill="1" applyBorder="1" applyAlignment="1" applyProtection="1">
      <alignment horizontal="center" vertical="center" wrapText="1"/>
      <protection hidden="1"/>
    </xf>
    <xf numFmtId="0" fontId="14" fillId="12" borderId="11" xfId="0" applyFont="1" applyFill="1" applyBorder="1" applyAlignment="1" applyProtection="1">
      <alignment horizontal="center" vertical="center" wrapText="1"/>
      <protection hidden="1"/>
    </xf>
    <xf numFmtId="0" fontId="14" fillId="12" borderId="0" xfId="0" applyFont="1" applyFill="1" applyBorder="1" applyAlignment="1" applyProtection="1">
      <alignment horizontal="center" vertical="center" wrapText="1"/>
      <protection hidden="1"/>
    </xf>
    <xf numFmtId="0" fontId="25" fillId="11" borderId="9" xfId="0" applyFont="1" applyFill="1" applyBorder="1" applyAlignment="1" applyProtection="1">
      <alignment horizontal="center" vertical="center"/>
      <protection hidden="1"/>
    </xf>
    <xf numFmtId="0" fontId="25" fillId="11" borderId="0" xfId="0" applyFont="1" applyFill="1" applyBorder="1" applyAlignment="1" applyProtection="1">
      <alignment horizontal="center" vertical="center"/>
      <protection hidden="1"/>
    </xf>
    <xf numFmtId="0" fontId="32" fillId="8" borderId="0" xfId="2" applyFont="1" applyFill="1" applyAlignment="1" applyProtection="1">
      <alignment horizontal="center" vertical="center" wrapText="1"/>
      <protection hidden="1"/>
    </xf>
    <xf numFmtId="0" fontId="13" fillId="12" borderId="11" xfId="0" applyFont="1" applyFill="1" applyBorder="1" applyAlignment="1" applyProtection="1">
      <alignment horizontal="center" vertical="center" wrapText="1"/>
      <protection hidden="1"/>
    </xf>
    <xf numFmtId="0" fontId="13" fillId="12" borderId="0" xfId="0" applyFont="1" applyFill="1" applyBorder="1" applyAlignment="1" applyProtection="1">
      <alignment horizontal="center" vertical="center" wrapText="1"/>
      <protection hidden="1"/>
    </xf>
    <xf numFmtId="0" fontId="26" fillId="12" borderId="11" xfId="0" applyFont="1" applyFill="1" applyBorder="1" applyAlignment="1" applyProtection="1">
      <alignment horizontal="center" vertical="center"/>
      <protection hidden="1"/>
    </xf>
    <xf numFmtId="0" fontId="26" fillId="12" borderId="0" xfId="0" applyFont="1" applyFill="1" applyBorder="1" applyAlignment="1" applyProtection="1">
      <alignment horizontal="center" vertical="center"/>
      <protection hidden="1"/>
    </xf>
    <xf numFmtId="0" fontId="16" fillId="26" borderId="13" xfId="0" applyFont="1" applyFill="1" applyBorder="1" applyAlignment="1" applyProtection="1">
      <alignment horizontal="center" vertical="center" textRotation="90" wrapText="1"/>
      <protection hidden="1"/>
    </xf>
    <xf numFmtId="0" fontId="12" fillId="12" borderId="11" xfId="0" applyFont="1" applyFill="1" applyBorder="1" applyAlignment="1" applyProtection="1">
      <alignment horizontal="center"/>
      <protection hidden="1"/>
    </xf>
    <xf numFmtId="0" fontId="12" fillId="12" borderId="0" xfId="0" applyFont="1" applyFill="1" applyBorder="1" applyAlignment="1" applyProtection="1">
      <alignment horizontal="center"/>
      <protection hidden="1"/>
    </xf>
    <xf numFmtId="0" fontId="7" fillId="29" borderId="15" xfId="0" applyFont="1" applyFill="1" applyBorder="1" applyAlignment="1" applyProtection="1">
      <alignment horizontal="center" vertical="center" wrapText="1"/>
      <protection locked="0"/>
    </xf>
    <xf numFmtId="0" fontId="7" fillId="29" borderId="16" xfId="0" applyFont="1" applyFill="1" applyBorder="1" applyAlignment="1" applyProtection="1">
      <alignment horizontal="center" vertical="center" wrapText="1"/>
      <protection locked="0"/>
    </xf>
    <xf numFmtId="0" fontId="7" fillId="29" borderId="17" xfId="0" applyFont="1" applyFill="1" applyBorder="1" applyAlignment="1" applyProtection="1">
      <alignment horizontal="center" vertical="center" wrapText="1"/>
      <protection locked="0"/>
    </xf>
    <xf numFmtId="0" fontId="149" fillId="21" borderId="15" xfId="1" applyFont="1" applyFill="1" applyBorder="1" applyAlignment="1" applyProtection="1">
      <alignment horizontal="center" vertical="center" wrapText="1"/>
      <protection locked="0"/>
    </xf>
    <xf numFmtId="0" fontId="149" fillId="21" borderId="16" xfId="1" applyFont="1" applyFill="1" applyBorder="1" applyAlignment="1" applyProtection="1">
      <alignment horizontal="center" vertical="center" wrapText="1"/>
      <protection locked="0"/>
    </xf>
    <xf numFmtId="0" fontId="149" fillId="21" borderId="17" xfId="1" applyFont="1" applyFill="1" applyBorder="1" applyAlignment="1" applyProtection="1">
      <alignment horizontal="center" vertical="center" wrapText="1"/>
      <protection locked="0"/>
    </xf>
    <xf numFmtId="0" fontId="16" fillId="23" borderId="15" xfId="0" applyFont="1" applyFill="1" applyBorder="1" applyAlignment="1" applyProtection="1">
      <alignment horizontal="center" vertical="center" wrapText="1"/>
      <protection hidden="1"/>
    </xf>
    <xf numFmtId="0" fontId="16" fillId="23" borderId="16" xfId="0" applyFont="1" applyFill="1" applyBorder="1" applyAlignment="1" applyProtection="1">
      <alignment horizontal="center" vertical="center" wrapText="1"/>
      <protection hidden="1"/>
    </xf>
    <xf numFmtId="0" fontId="16" fillId="23" borderId="17" xfId="0" applyFont="1" applyFill="1" applyBorder="1" applyAlignment="1" applyProtection="1">
      <alignment horizontal="center" vertical="center" wrapText="1"/>
      <protection hidden="1"/>
    </xf>
    <xf numFmtId="0" fontId="4" fillId="26" borderId="15" xfId="0" applyFont="1" applyFill="1" applyBorder="1" applyAlignment="1" applyProtection="1">
      <alignment horizontal="center" vertical="center" wrapText="1"/>
      <protection hidden="1"/>
    </xf>
    <xf numFmtId="0" fontId="4" fillId="26" borderId="16" xfId="0" applyFont="1" applyFill="1" applyBorder="1" applyAlignment="1" applyProtection="1">
      <alignment horizontal="center" vertical="center" wrapText="1"/>
      <protection hidden="1"/>
    </xf>
    <xf numFmtId="0" fontId="4" fillId="12" borderId="15" xfId="0" applyFont="1" applyFill="1" applyBorder="1" applyAlignment="1" applyProtection="1">
      <alignment horizontal="center" vertical="center" wrapText="1"/>
      <protection hidden="1"/>
    </xf>
    <xf numFmtId="0" fontId="4" fillId="12" borderId="16" xfId="0" applyFont="1" applyFill="1" applyBorder="1" applyAlignment="1" applyProtection="1">
      <alignment horizontal="center" vertical="center" wrapText="1"/>
      <protection hidden="1"/>
    </xf>
    <xf numFmtId="0" fontId="4" fillId="12" borderId="17" xfId="0" applyFont="1" applyFill="1" applyBorder="1" applyAlignment="1" applyProtection="1">
      <alignment horizontal="center" vertical="center" wrapText="1"/>
      <protection hidden="1"/>
    </xf>
    <xf numFmtId="0" fontId="6" fillId="13" borderId="0" xfId="0" applyFont="1" applyFill="1" applyBorder="1" applyAlignment="1" applyProtection="1">
      <alignment horizontal="left" vertical="center" wrapText="1"/>
      <protection hidden="1"/>
    </xf>
    <xf numFmtId="0" fontId="6" fillId="13" borderId="45" xfId="0" applyFont="1" applyFill="1" applyBorder="1" applyAlignment="1" applyProtection="1">
      <alignment horizontal="left" vertical="center" wrapText="1"/>
      <protection hidden="1"/>
    </xf>
    <xf numFmtId="0" fontId="10" fillId="10" borderId="0" xfId="0" applyFont="1" applyFill="1" applyAlignment="1" applyProtection="1">
      <alignment horizontal="center" vertical="center" wrapText="1"/>
      <protection hidden="1"/>
    </xf>
    <xf numFmtId="0" fontId="4" fillId="31" borderId="15" xfId="0" applyFont="1" applyFill="1" applyBorder="1" applyAlignment="1" applyProtection="1">
      <alignment horizontal="center" vertical="center" wrapText="1"/>
      <protection hidden="1"/>
    </xf>
    <xf numFmtId="0" fontId="4" fillId="31" borderId="16" xfId="0" applyFont="1" applyFill="1" applyBorder="1" applyAlignment="1" applyProtection="1">
      <alignment horizontal="center" vertical="center" wrapText="1"/>
      <protection hidden="1"/>
    </xf>
    <xf numFmtId="0" fontId="4" fillId="31" borderId="17" xfId="0" applyFont="1" applyFill="1" applyBorder="1" applyAlignment="1" applyProtection="1">
      <alignment horizontal="center" vertical="center" wrapText="1"/>
      <protection hidden="1"/>
    </xf>
    <xf numFmtId="0" fontId="4" fillId="5" borderId="15" xfId="0" applyFont="1" applyFill="1" applyBorder="1" applyAlignment="1" applyProtection="1">
      <alignment horizontal="center" vertical="center" wrapText="1"/>
      <protection hidden="1"/>
    </xf>
    <xf numFmtId="0" fontId="4" fillId="5" borderId="16" xfId="0" applyFont="1" applyFill="1" applyBorder="1" applyAlignment="1" applyProtection="1">
      <alignment horizontal="center" vertical="center" wrapText="1"/>
      <protection hidden="1"/>
    </xf>
    <xf numFmtId="0" fontId="4" fillId="5" borderId="17" xfId="0" applyFont="1" applyFill="1" applyBorder="1" applyAlignment="1" applyProtection="1">
      <alignment horizontal="center" vertical="center" wrapText="1"/>
      <protection hidden="1"/>
    </xf>
    <xf numFmtId="0" fontId="10" fillId="24" borderId="0" xfId="0" applyFont="1" applyFill="1" applyAlignment="1" applyProtection="1">
      <alignment horizontal="center" vertical="center" wrapText="1"/>
      <protection hidden="1"/>
    </xf>
    <xf numFmtId="0" fontId="10" fillId="24" borderId="45" xfId="0" applyFont="1" applyFill="1" applyBorder="1" applyAlignment="1" applyProtection="1">
      <alignment horizontal="center" vertical="center" wrapText="1"/>
      <protection hidden="1"/>
    </xf>
    <xf numFmtId="0" fontId="15" fillId="14" borderId="16" xfId="0" applyFont="1" applyFill="1" applyBorder="1" applyAlignment="1" applyProtection="1">
      <alignment horizontal="left" vertical="center" wrapText="1"/>
      <protection locked="0"/>
    </xf>
    <xf numFmtId="0" fontId="20" fillId="46" borderId="131" xfId="0" applyFont="1" applyFill="1" applyBorder="1" applyAlignment="1" applyProtection="1">
      <alignment horizontal="center" vertical="center" wrapText="1"/>
      <protection hidden="1"/>
    </xf>
    <xf numFmtId="0" fontId="20" fillId="46" borderId="132" xfId="0" applyFont="1" applyFill="1" applyBorder="1" applyAlignment="1" applyProtection="1">
      <alignment horizontal="center" vertical="center" wrapText="1"/>
      <protection hidden="1"/>
    </xf>
    <xf numFmtId="0" fontId="20" fillId="46" borderId="133" xfId="0" applyFont="1" applyFill="1" applyBorder="1" applyAlignment="1" applyProtection="1">
      <alignment horizontal="center" vertical="center" wrapText="1"/>
      <protection hidden="1"/>
    </xf>
    <xf numFmtId="0" fontId="20" fillId="46" borderId="136" xfId="0" applyFont="1" applyFill="1" applyBorder="1" applyAlignment="1" applyProtection="1">
      <alignment horizontal="center" vertical="center" wrapText="1"/>
      <protection hidden="1"/>
    </xf>
    <xf numFmtId="0" fontId="20" fillId="46" borderId="137" xfId="0" applyFont="1" applyFill="1" applyBorder="1" applyAlignment="1" applyProtection="1">
      <alignment horizontal="center" vertical="center" wrapText="1"/>
      <protection hidden="1"/>
    </xf>
    <xf numFmtId="0" fontId="20" fillId="46" borderId="138" xfId="0" applyFont="1" applyFill="1" applyBorder="1" applyAlignment="1" applyProtection="1">
      <alignment horizontal="center" vertical="center" wrapText="1"/>
      <protection hidden="1"/>
    </xf>
    <xf numFmtId="0" fontId="150" fillId="14" borderId="15" xfId="0" applyFont="1" applyFill="1" applyBorder="1" applyAlignment="1" applyProtection="1">
      <alignment horizontal="right" vertical="center" wrapText="1"/>
      <protection hidden="1"/>
    </xf>
    <xf numFmtId="0" fontId="150" fillId="14" borderId="16" xfId="0" applyFont="1" applyFill="1" applyBorder="1" applyAlignment="1" applyProtection="1">
      <alignment horizontal="right" vertical="center" wrapText="1"/>
      <protection hidden="1"/>
    </xf>
    <xf numFmtId="0" fontId="10" fillId="47" borderId="177" xfId="0" applyFont="1" applyFill="1" applyBorder="1" applyAlignment="1" applyProtection="1">
      <alignment horizontal="center" vertical="center" wrapText="1"/>
      <protection hidden="1"/>
    </xf>
    <xf numFmtId="0" fontId="10" fillId="47" borderId="178" xfId="0" applyFont="1" applyFill="1" applyBorder="1" applyAlignment="1" applyProtection="1">
      <alignment horizontal="center" vertical="center" wrapText="1"/>
      <protection hidden="1"/>
    </xf>
    <xf numFmtId="0" fontId="10" fillId="47" borderId="179" xfId="0" applyFont="1" applyFill="1" applyBorder="1" applyAlignment="1" applyProtection="1">
      <alignment horizontal="center" vertical="center" wrapText="1"/>
      <protection hidden="1"/>
    </xf>
    <xf numFmtId="0" fontId="10" fillId="47" borderId="155" xfId="0" applyFont="1" applyFill="1" applyBorder="1" applyAlignment="1" applyProtection="1">
      <alignment horizontal="center" vertical="center" wrapText="1"/>
      <protection hidden="1"/>
    </xf>
    <xf numFmtId="0" fontId="10" fillId="47" borderId="156" xfId="0" applyFont="1" applyFill="1" applyBorder="1" applyAlignment="1" applyProtection="1">
      <alignment horizontal="center" vertical="center" wrapText="1"/>
      <protection hidden="1"/>
    </xf>
    <xf numFmtId="0" fontId="10" fillId="47" borderId="157" xfId="0" applyFont="1" applyFill="1" applyBorder="1" applyAlignment="1" applyProtection="1">
      <alignment horizontal="center" vertical="center" wrapText="1"/>
      <protection hidden="1"/>
    </xf>
    <xf numFmtId="0" fontId="7" fillId="12" borderId="15" xfId="0" applyFont="1" applyFill="1" applyBorder="1" applyAlignment="1" applyProtection="1">
      <alignment horizontal="center" vertical="center" wrapText="1"/>
      <protection hidden="1"/>
    </xf>
    <xf numFmtId="0" fontId="7" fillId="12" borderId="17" xfId="0" applyFont="1" applyFill="1" applyBorder="1" applyAlignment="1" applyProtection="1">
      <alignment horizontal="center" vertical="center" wrapText="1"/>
      <protection hidden="1"/>
    </xf>
    <xf numFmtId="0" fontId="6" fillId="4" borderId="169" xfId="0" applyFont="1" applyFill="1" applyBorder="1" applyAlignment="1" applyProtection="1">
      <alignment horizontal="center" vertical="center" wrapText="1"/>
      <protection hidden="1"/>
    </xf>
    <xf numFmtId="0" fontId="6" fillId="4" borderId="170" xfId="0" applyFont="1" applyFill="1" applyBorder="1" applyAlignment="1" applyProtection="1">
      <alignment horizontal="center" vertical="center" wrapText="1"/>
      <protection hidden="1"/>
    </xf>
    <xf numFmtId="0" fontId="6" fillId="4" borderId="46" xfId="0" applyFont="1" applyFill="1" applyBorder="1" applyAlignment="1" applyProtection="1">
      <alignment horizontal="center" vertical="center" wrapText="1"/>
      <protection hidden="1"/>
    </xf>
    <xf numFmtId="0" fontId="16" fillId="34" borderId="15" xfId="0" applyFont="1" applyFill="1" applyBorder="1" applyAlignment="1" applyProtection="1">
      <alignment horizontal="center" vertical="center" wrapText="1"/>
      <protection hidden="1"/>
    </xf>
    <xf numFmtId="0" fontId="16" fillId="34" borderId="16" xfId="0" applyFont="1" applyFill="1" applyBorder="1" applyAlignment="1" applyProtection="1">
      <alignment horizontal="center" vertical="center" wrapText="1"/>
      <protection hidden="1"/>
    </xf>
    <xf numFmtId="0" fontId="16" fillId="34" borderId="17" xfId="0" applyFont="1" applyFill="1" applyBorder="1" applyAlignment="1" applyProtection="1">
      <alignment horizontal="center" vertical="center" wrapText="1"/>
      <protection hidden="1"/>
    </xf>
    <xf numFmtId="0" fontId="16" fillId="35" borderId="15" xfId="0" applyFont="1" applyFill="1" applyBorder="1" applyAlignment="1" applyProtection="1">
      <alignment horizontal="center" vertical="center" wrapText="1"/>
      <protection hidden="1"/>
    </xf>
    <xf numFmtId="0" fontId="16" fillId="35" borderId="16" xfId="0" applyFont="1" applyFill="1" applyBorder="1" applyAlignment="1" applyProtection="1">
      <alignment horizontal="center" vertical="center" wrapText="1"/>
      <protection hidden="1"/>
    </xf>
    <xf numFmtId="0" fontId="16" fillId="35" borderId="17" xfId="0" applyFont="1" applyFill="1" applyBorder="1" applyAlignment="1" applyProtection="1">
      <alignment horizontal="center" vertical="center" wrapText="1"/>
      <protection hidden="1"/>
    </xf>
    <xf numFmtId="0" fontId="4" fillId="2" borderId="158" xfId="0" applyFont="1" applyFill="1" applyBorder="1" applyAlignment="1" applyProtection="1">
      <alignment horizontal="center" vertical="center" wrapText="1"/>
      <protection hidden="1"/>
    </xf>
    <xf numFmtId="0" fontId="4" fillId="2" borderId="0" xfId="0" applyFont="1" applyFill="1" applyBorder="1" applyAlignment="1" applyProtection="1">
      <alignment horizontal="center" vertical="center" wrapText="1"/>
      <protection hidden="1"/>
    </xf>
    <xf numFmtId="0" fontId="4" fillId="2" borderId="45" xfId="0" applyFont="1" applyFill="1" applyBorder="1" applyAlignment="1" applyProtection="1">
      <alignment horizontal="center" vertical="center" wrapText="1"/>
      <protection hidden="1"/>
    </xf>
    <xf numFmtId="0" fontId="4" fillId="2" borderId="55" xfId="0" applyFont="1" applyFill="1" applyBorder="1" applyAlignment="1" applyProtection="1">
      <alignment horizontal="center" vertical="center" wrapText="1"/>
      <protection hidden="1"/>
    </xf>
    <xf numFmtId="0" fontId="4" fillId="6" borderId="15" xfId="0" applyFont="1" applyFill="1" applyBorder="1" applyAlignment="1" applyProtection="1">
      <alignment horizontal="center" vertical="center" wrapText="1"/>
      <protection hidden="1"/>
    </xf>
    <xf numFmtId="0" fontId="4" fillId="6" borderId="16" xfId="0" applyFont="1" applyFill="1" applyBorder="1" applyAlignment="1" applyProtection="1">
      <alignment horizontal="center" vertical="center" wrapText="1"/>
      <protection hidden="1"/>
    </xf>
    <xf numFmtId="0" fontId="4" fillId="6" borderId="17" xfId="0" applyFont="1" applyFill="1" applyBorder="1" applyAlignment="1" applyProtection="1">
      <alignment horizontal="center" vertical="center" wrapText="1"/>
      <protection hidden="1"/>
    </xf>
    <xf numFmtId="0" fontId="4" fillId="2" borderId="46" xfId="0" applyFont="1" applyFill="1" applyBorder="1" applyAlignment="1" applyProtection="1">
      <alignment horizontal="center" vertical="center" wrapText="1"/>
      <protection hidden="1"/>
    </xf>
    <xf numFmtId="0" fontId="4" fillId="2" borderId="13" xfId="0" applyFont="1" applyFill="1" applyBorder="1" applyAlignment="1" applyProtection="1">
      <alignment horizontal="center" vertical="center" wrapText="1"/>
      <protection hidden="1"/>
    </xf>
    <xf numFmtId="0" fontId="4" fillId="2" borderId="19" xfId="0" applyFont="1" applyFill="1" applyBorder="1" applyAlignment="1" applyProtection="1">
      <alignment horizontal="center" vertical="center" wrapText="1"/>
      <protection hidden="1"/>
    </xf>
    <xf numFmtId="0" fontId="8" fillId="15" borderId="155" xfId="0" applyFont="1" applyFill="1" applyBorder="1" applyAlignment="1" applyProtection="1">
      <alignment horizontal="center" vertical="center" wrapText="1"/>
      <protection hidden="1"/>
    </xf>
    <xf numFmtId="0" fontId="8" fillId="15" borderId="156" xfId="0" applyFont="1" applyFill="1" applyBorder="1" applyAlignment="1" applyProtection="1">
      <alignment horizontal="center" vertical="center" wrapText="1"/>
      <protection hidden="1"/>
    </xf>
    <xf numFmtId="0" fontId="10" fillId="2" borderId="15" xfId="0" applyFont="1" applyFill="1" applyBorder="1" applyAlignment="1" applyProtection="1">
      <alignment horizontal="center" vertical="center" textRotation="90" wrapText="1"/>
      <protection hidden="1"/>
    </xf>
    <xf numFmtId="0" fontId="10" fillId="30" borderId="15" xfId="0" applyFont="1" applyFill="1" applyBorder="1" applyAlignment="1" applyProtection="1">
      <alignment horizontal="center" vertical="center" wrapText="1"/>
      <protection hidden="1"/>
    </xf>
    <xf numFmtId="0" fontId="10" fillId="30" borderId="16" xfId="0" applyFont="1" applyFill="1" applyBorder="1" applyAlignment="1" applyProtection="1">
      <alignment horizontal="center" vertical="center" wrapText="1"/>
      <protection hidden="1"/>
    </xf>
    <xf numFmtId="0" fontId="10" fillId="30" borderId="17" xfId="0" applyFont="1" applyFill="1" applyBorder="1" applyAlignment="1" applyProtection="1">
      <alignment horizontal="center" vertical="center" wrapText="1"/>
      <protection hidden="1"/>
    </xf>
    <xf numFmtId="0" fontId="7" fillId="23" borderId="46" xfId="0" applyFont="1" applyFill="1" applyBorder="1" applyAlignment="1" applyProtection="1">
      <alignment horizontal="center" vertical="center" wrapText="1"/>
      <protection locked="0"/>
    </xf>
    <xf numFmtId="0" fontId="7" fillId="23" borderId="45" xfId="0" applyFont="1" applyFill="1" applyBorder="1" applyAlignment="1" applyProtection="1">
      <alignment horizontal="center" vertical="center" wrapText="1"/>
      <protection locked="0"/>
    </xf>
    <xf numFmtId="0" fontId="7" fillId="23" borderId="55" xfId="0" applyFont="1" applyFill="1" applyBorder="1" applyAlignment="1" applyProtection="1">
      <alignment horizontal="center" vertical="center" wrapText="1"/>
      <protection locked="0"/>
    </xf>
    <xf numFmtId="0" fontId="7" fillId="48" borderId="15" xfId="0" applyFont="1" applyFill="1" applyBorder="1" applyAlignment="1" applyProtection="1">
      <alignment horizontal="center" vertical="center" wrapText="1"/>
      <protection locked="0"/>
    </xf>
    <xf numFmtId="0" fontId="7" fillId="48" borderId="17" xfId="0" applyFont="1" applyFill="1" applyBorder="1" applyAlignment="1" applyProtection="1">
      <alignment horizontal="center" vertical="center" wrapText="1"/>
      <protection locked="0"/>
    </xf>
    <xf numFmtId="0" fontId="22" fillId="0" borderId="1" xfId="0" applyFont="1" applyFill="1" applyBorder="1" applyAlignment="1" applyProtection="1">
      <alignment horizontal="center" vertical="center" wrapText="1"/>
      <protection hidden="1"/>
    </xf>
    <xf numFmtId="0" fontId="58" fillId="0" borderId="1" xfId="0" applyFont="1" applyFill="1" applyBorder="1" applyAlignment="1" applyProtection="1">
      <alignment horizontal="center" vertical="center" wrapText="1"/>
      <protection hidden="1"/>
    </xf>
    <xf numFmtId="0" fontId="83" fillId="0" borderId="1" xfId="0" applyFont="1" applyFill="1" applyBorder="1" applyAlignment="1" applyProtection="1">
      <alignment horizontal="center" vertical="center" wrapText="1"/>
      <protection hidden="1"/>
    </xf>
    <xf numFmtId="0" fontId="9" fillId="0" borderId="4" xfId="0" applyNumberFormat="1" applyFont="1" applyFill="1" applyBorder="1" applyAlignment="1" applyProtection="1">
      <alignment horizontal="center" vertical="center" wrapText="1"/>
      <protection hidden="1"/>
    </xf>
    <xf numFmtId="0" fontId="9" fillId="0" borderId="51" xfId="0" applyNumberFormat="1" applyFont="1" applyFill="1" applyBorder="1" applyAlignment="1" applyProtection="1">
      <alignment horizontal="center" vertical="center" wrapText="1"/>
      <protection hidden="1"/>
    </xf>
    <xf numFmtId="0" fontId="9" fillId="0" borderId="5" xfId="0" applyNumberFormat="1" applyFont="1" applyFill="1" applyBorder="1" applyAlignment="1" applyProtection="1">
      <alignment horizontal="center" vertical="center" wrapText="1"/>
      <protection hidden="1"/>
    </xf>
    <xf numFmtId="0" fontId="84" fillId="0" borderId="1" xfId="0" applyFont="1" applyFill="1" applyBorder="1" applyAlignment="1" applyProtection="1">
      <alignment horizontal="center" vertical="center" wrapText="1"/>
      <protection hidden="1"/>
    </xf>
    <xf numFmtId="0" fontId="160" fillId="0" borderId="4" xfId="0" applyFont="1" applyFill="1" applyBorder="1" applyAlignment="1" applyProtection="1">
      <alignment horizontal="center" vertical="center" wrapText="1"/>
      <protection hidden="1"/>
    </xf>
    <xf numFmtId="0" fontId="160" fillId="0" borderId="51" xfId="0" applyFont="1" applyFill="1" applyBorder="1" applyAlignment="1" applyProtection="1">
      <alignment horizontal="center" vertical="center" wrapText="1"/>
      <protection hidden="1"/>
    </xf>
    <xf numFmtId="0" fontId="160" fillId="0" borderId="5" xfId="0" applyFont="1" applyFill="1" applyBorder="1" applyAlignment="1" applyProtection="1">
      <alignment horizontal="center" vertical="center" wrapText="1"/>
      <protection hidden="1"/>
    </xf>
    <xf numFmtId="0" fontId="65" fillId="0" borderId="4" xfId="0" applyFont="1" applyFill="1" applyBorder="1" applyAlignment="1" applyProtection="1">
      <alignment horizontal="center" vertical="center" wrapText="1"/>
      <protection hidden="1"/>
    </xf>
    <xf numFmtId="0" fontId="65" fillId="0" borderId="51" xfId="0" applyFont="1" applyFill="1" applyBorder="1" applyAlignment="1" applyProtection="1">
      <alignment horizontal="center" vertical="center" wrapText="1"/>
      <protection hidden="1"/>
    </xf>
    <xf numFmtId="0" fontId="87" fillId="0" borderId="1" xfId="0" applyFont="1" applyFill="1" applyBorder="1" applyAlignment="1" applyProtection="1">
      <alignment horizontal="center" vertical="center" wrapText="1"/>
      <protection hidden="1"/>
    </xf>
    <xf numFmtId="0" fontId="88" fillId="0" borderId="1" xfId="0" applyFont="1" applyFill="1" applyBorder="1" applyAlignment="1" applyProtection="1">
      <alignment horizontal="center" vertical="center" wrapText="1"/>
      <protection hidden="1"/>
    </xf>
    <xf numFmtId="165" fontId="89" fillId="0" borderId="1" xfId="0" applyNumberFormat="1" applyFont="1" applyFill="1" applyBorder="1" applyAlignment="1" applyProtection="1">
      <alignment horizontal="center" vertical="center" wrapText="1"/>
      <protection hidden="1"/>
    </xf>
    <xf numFmtId="0" fontId="90" fillId="0" borderId="1" xfId="0" applyFont="1" applyFill="1" applyBorder="1" applyAlignment="1" applyProtection="1">
      <alignment horizontal="center" vertical="center" wrapText="1"/>
      <protection hidden="1"/>
    </xf>
    <xf numFmtId="0" fontId="91" fillId="0" borderId="1" xfId="0" applyFont="1" applyFill="1" applyBorder="1" applyAlignment="1" applyProtection="1">
      <alignment horizontal="center" vertical="center" wrapText="1"/>
      <protection hidden="1"/>
    </xf>
    <xf numFmtId="0" fontId="91" fillId="0" borderId="1" xfId="0" applyFont="1" applyBorder="1" applyAlignment="1" applyProtection="1">
      <alignment horizontal="center" vertical="center" wrapText="1"/>
      <protection hidden="1"/>
    </xf>
    <xf numFmtId="0" fontId="173" fillId="0" borderId="4" xfId="0" applyFont="1" applyFill="1" applyBorder="1" applyAlignment="1" applyProtection="1">
      <alignment horizontal="center" vertical="center" wrapText="1"/>
      <protection hidden="1"/>
    </xf>
    <xf numFmtId="0" fontId="173" fillId="0" borderId="51" xfId="0" applyFont="1" applyFill="1" applyBorder="1" applyAlignment="1" applyProtection="1">
      <alignment horizontal="center" vertical="center" wrapText="1"/>
      <protection hidden="1"/>
    </xf>
    <xf numFmtId="0" fontId="10" fillId="0" borderId="1" xfId="0" applyFont="1" applyBorder="1" applyAlignment="1" applyProtection="1">
      <alignment horizontal="center" vertical="center"/>
      <protection hidden="1"/>
    </xf>
    <xf numFmtId="0" fontId="4" fillId="0" borderId="1" xfId="0" applyFont="1" applyBorder="1" applyAlignment="1" applyProtection="1">
      <alignment horizontal="center" vertical="center"/>
      <protection hidden="1"/>
    </xf>
    <xf numFmtId="0" fontId="10" fillId="0" borderId="4" xfId="0" applyFont="1" applyBorder="1" applyAlignment="1" applyProtection="1">
      <alignment horizontal="center" vertical="center"/>
      <protection hidden="1"/>
    </xf>
    <xf numFmtId="0" fontId="10" fillId="0" borderId="51" xfId="0" applyFont="1" applyBorder="1" applyAlignment="1" applyProtection="1">
      <alignment horizontal="center" vertical="center"/>
      <protection hidden="1"/>
    </xf>
    <xf numFmtId="0" fontId="10" fillId="0" borderId="5" xfId="0" applyFont="1" applyBorder="1" applyAlignment="1" applyProtection="1">
      <alignment horizontal="center" vertical="center"/>
      <protection hidden="1"/>
    </xf>
    <xf numFmtId="165" fontId="10" fillId="0" borderId="4" xfId="0" applyNumberFormat="1" applyFont="1" applyBorder="1" applyAlignment="1" applyProtection="1">
      <alignment horizontal="center" vertical="center"/>
      <protection hidden="1"/>
    </xf>
    <xf numFmtId="165" fontId="10" fillId="0" borderId="51" xfId="0" applyNumberFormat="1" applyFont="1" applyBorder="1" applyAlignment="1" applyProtection="1">
      <alignment horizontal="center" vertical="center"/>
      <protection hidden="1"/>
    </xf>
    <xf numFmtId="165" fontId="10" fillId="0" borderId="5" xfId="0" applyNumberFormat="1" applyFont="1" applyBorder="1" applyAlignment="1" applyProtection="1">
      <alignment horizontal="center" vertical="center"/>
      <protection hidden="1"/>
    </xf>
    <xf numFmtId="0" fontId="86" fillId="0" borderId="4" xfId="0" applyFont="1" applyFill="1" applyBorder="1" applyAlignment="1" applyProtection="1">
      <alignment horizontal="center" vertical="center" wrapText="1"/>
      <protection hidden="1"/>
    </xf>
    <xf numFmtId="0" fontId="86" fillId="0" borderId="51" xfId="0" applyFont="1" applyFill="1" applyBorder="1" applyAlignment="1" applyProtection="1">
      <alignment horizontal="center" vertical="center" wrapText="1"/>
      <protection hidden="1"/>
    </xf>
    <xf numFmtId="0" fontId="86" fillId="0" borderId="5" xfId="0" applyFont="1" applyFill="1" applyBorder="1" applyAlignment="1" applyProtection="1">
      <alignment horizontal="center" vertical="center" wrapText="1"/>
      <protection hidden="1"/>
    </xf>
    <xf numFmtId="0" fontId="9" fillId="0" borderId="4" xfId="0" applyFont="1" applyFill="1" applyBorder="1" applyAlignment="1" applyProtection="1">
      <alignment horizontal="center" vertical="center" wrapText="1"/>
      <protection hidden="1"/>
    </xf>
    <xf numFmtId="0" fontId="9" fillId="0" borderId="51" xfId="0" applyFont="1" applyFill="1" applyBorder="1" applyAlignment="1" applyProtection="1">
      <alignment horizontal="center" vertical="center" wrapText="1"/>
      <protection hidden="1"/>
    </xf>
    <xf numFmtId="0" fontId="9" fillId="0" borderId="5" xfId="0" applyFont="1" applyFill="1" applyBorder="1" applyAlignment="1" applyProtection="1">
      <alignment horizontal="center" vertical="center" wrapText="1"/>
      <protection hidden="1"/>
    </xf>
    <xf numFmtId="0" fontId="175" fillId="0" borderId="1" xfId="0" applyFont="1" applyFill="1" applyBorder="1" applyAlignment="1" applyProtection="1">
      <alignment horizontal="center" vertical="center" wrapText="1"/>
      <protection hidden="1"/>
    </xf>
    <xf numFmtId="0" fontId="93" fillId="0" borderId="14" xfId="0" applyFont="1" applyFill="1" applyBorder="1" applyAlignment="1" applyProtection="1">
      <alignment horizontal="center" wrapText="1"/>
      <protection hidden="1"/>
    </xf>
    <xf numFmtId="0" fontId="93" fillId="0" borderId="28" xfId="0" applyFont="1" applyFill="1" applyBorder="1" applyAlignment="1" applyProtection="1">
      <alignment horizontal="center" wrapText="1"/>
      <protection hidden="1"/>
    </xf>
    <xf numFmtId="0" fontId="93" fillId="0" borderId="10" xfId="0" applyFont="1" applyFill="1" applyBorder="1" applyAlignment="1" applyProtection="1">
      <alignment horizontal="center" wrapText="1"/>
      <protection hidden="1"/>
    </xf>
    <xf numFmtId="0" fontId="93" fillId="0" borderId="12" xfId="0" applyFont="1" applyFill="1" applyBorder="1" applyAlignment="1" applyProtection="1">
      <alignment horizontal="center" wrapText="1"/>
      <protection hidden="1"/>
    </xf>
    <xf numFmtId="164" fontId="87" fillId="0" borderId="1" xfId="0" applyNumberFormat="1" applyFont="1" applyFill="1" applyBorder="1" applyAlignment="1" applyProtection="1">
      <alignment horizontal="center" vertical="center" wrapText="1"/>
      <protection hidden="1"/>
    </xf>
    <xf numFmtId="0" fontId="174" fillId="0" borderId="1" xfId="0" applyFont="1" applyFill="1" applyBorder="1" applyAlignment="1" applyProtection="1">
      <alignment horizontal="center" vertical="center" wrapText="1"/>
      <protection hidden="1"/>
    </xf>
    <xf numFmtId="0" fontId="85" fillId="0" borderId="1" xfId="0" applyFont="1" applyFill="1" applyBorder="1" applyAlignment="1" applyProtection="1">
      <alignment horizontal="center" vertical="center" wrapText="1"/>
      <protection hidden="1"/>
    </xf>
    <xf numFmtId="165" fontId="85" fillId="0" borderId="1" xfId="0" applyNumberFormat="1" applyFont="1" applyFill="1" applyBorder="1" applyAlignment="1" applyProtection="1">
      <alignment horizontal="center" vertical="center" wrapText="1"/>
      <protection hidden="1"/>
    </xf>
    <xf numFmtId="0" fontId="92" fillId="0" borderId="1" xfId="0" applyFont="1" applyFill="1" applyBorder="1" applyAlignment="1" applyProtection="1">
      <alignment horizontal="right" wrapText="1"/>
      <protection hidden="1"/>
    </xf>
    <xf numFmtId="0" fontId="80" fillId="0" borderId="1" xfId="0" applyFont="1" applyFill="1" applyBorder="1" applyAlignment="1" applyProtection="1">
      <alignment horizontal="center" vertical="center" textRotation="45" wrapText="1"/>
      <protection hidden="1"/>
    </xf>
    <xf numFmtId="0" fontId="81" fillId="0" borderId="1" xfId="0" applyFont="1" applyFill="1" applyBorder="1" applyAlignment="1" applyProtection="1">
      <alignment horizontal="right" wrapText="1"/>
      <protection hidden="1"/>
    </xf>
    <xf numFmtId="0" fontId="38" fillId="0" borderId="1" xfId="0" applyFont="1" applyFill="1" applyBorder="1" applyAlignment="1" applyProtection="1">
      <alignment horizontal="right" wrapText="1"/>
      <protection hidden="1"/>
    </xf>
    <xf numFmtId="0" fontId="58" fillId="0" borderId="4" xfId="0" applyFont="1" applyFill="1" applyBorder="1" applyAlignment="1" applyProtection="1">
      <alignment horizontal="center" vertical="center" wrapText="1"/>
      <protection hidden="1"/>
    </xf>
    <xf numFmtId="0" fontId="58" fillId="0" borderId="51" xfId="0" applyFont="1" applyFill="1" applyBorder="1" applyAlignment="1" applyProtection="1">
      <alignment horizontal="center" vertical="center" wrapText="1"/>
      <protection hidden="1"/>
    </xf>
    <xf numFmtId="0" fontId="58" fillId="0" borderId="5" xfId="0" applyFont="1" applyFill="1" applyBorder="1" applyAlignment="1" applyProtection="1">
      <alignment horizontal="center" vertical="center" wrapText="1"/>
      <protection hidden="1"/>
    </xf>
    <xf numFmtId="0" fontId="84" fillId="0" borderId="4" xfId="0" applyFont="1" applyFill="1" applyBorder="1" applyAlignment="1" applyProtection="1">
      <alignment horizontal="center" vertical="center" wrapText="1"/>
      <protection hidden="1"/>
    </xf>
    <xf numFmtId="0" fontId="84" fillId="0" borderId="51" xfId="0" applyFont="1" applyFill="1" applyBorder="1" applyAlignment="1" applyProtection="1">
      <alignment horizontal="center" vertical="center" wrapText="1"/>
      <protection hidden="1"/>
    </xf>
    <xf numFmtId="0" fontId="84" fillId="0" borderId="5" xfId="0" applyFont="1" applyFill="1" applyBorder="1" applyAlignment="1" applyProtection="1">
      <alignment horizontal="center" vertical="center" wrapText="1"/>
      <protection hidden="1"/>
    </xf>
    <xf numFmtId="0" fontId="159" fillId="3" borderId="1" xfId="0" applyFont="1" applyFill="1" applyBorder="1" applyAlignment="1" applyProtection="1">
      <alignment horizontal="center" vertical="center" textRotation="90" wrapText="1" shrinkToFit="1"/>
      <protection hidden="1"/>
    </xf>
    <xf numFmtId="0" fontId="157" fillId="3" borderId="4" xfId="0" applyFont="1" applyFill="1" applyBorder="1" applyAlignment="1" applyProtection="1">
      <alignment horizontal="center" vertical="center" wrapText="1" shrinkToFit="1"/>
      <protection hidden="1"/>
    </xf>
    <xf numFmtId="0" fontId="157" fillId="3" borderId="5" xfId="0" applyFont="1" applyFill="1" applyBorder="1" applyAlignment="1" applyProtection="1">
      <alignment horizontal="center" vertical="center" wrapText="1" shrinkToFit="1"/>
      <protection hidden="1"/>
    </xf>
    <xf numFmtId="0" fontId="157" fillId="3" borderId="4" xfId="0" applyFont="1" applyFill="1" applyBorder="1" applyAlignment="1" applyProtection="1">
      <alignment horizontal="center" vertical="center" shrinkToFit="1"/>
      <protection hidden="1"/>
    </xf>
    <xf numFmtId="0" fontId="157" fillId="3" borderId="5" xfId="0" applyFont="1" applyFill="1" applyBorder="1" applyAlignment="1" applyProtection="1">
      <alignment horizontal="center" vertical="center" shrinkToFit="1"/>
      <protection hidden="1"/>
    </xf>
    <xf numFmtId="0" fontId="157" fillId="3" borderId="2" xfId="0" applyFont="1" applyFill="1" applyBorder="1" applyAlignment="1" applyProtection="1">
      <alignment horizontal="center" vertical="center" textRotation="90" wrapText="1" shrinkToFit="1"/>
      <protection hidden="1"/>
    </xf>
    <xf numFmtId="0" fontId="157" fillId="3" borderId="3" xfId="0" applyFont="1" applyFill="1" applyBorder="1" applyAlignment="1" applyProtection="1">
      <alignment horizontal="center" vertical="center" textRotation="90" wrapText="1" shrinkToFit="1"/>
      <protection hidden="1"/>
    </xf>
    <xf numFmtId="0" fontId="151" fillId="3" borderId="2" xfId="0" applyFont="1" applyFill="1" applyBorder="1" applyAlignment="1" applyProtection="1">
      <alignment horizontal="center" vertical="center" textRotation="90" shrinkToFit="1"/>
      <protection hidden="1"/>
    </xf>
    <xf numFmtId="0" fontId="151" fillId="3" borderId="3" xfId="0" applyFont="1" applyFill="1" applyBorder="1" applyAlignment="1" applyProtection="1">
      <alignment vertical="center" shrinkToFit="1"/>
      <protection hidden="1"/>
    </xf>
    <xf numFmtId="0" fontId="68" fillId="3" borderId="4" xfId="0" applyFont="1" applyFill="1" applyBorder="1" applyAlignment="1" applyProtection="1">
      <alignment horizontal="center" vertical="center" wrapText="1" shrinkToFit="1"/>
      <protection hidden="1"/>
    </xf>
    <xf numFmtId="0" fontId="68" fillId="3" borderId="51" xfId="0" applyFont="1" applyFill="1" applyBorder="1" applyAlignment="1" applyProtection="1">
      <alignment horizontal="center" vertical="center" wrapText="1" shrinkToFit="1"/>
      <protection hidden="1"/>
    </xf>
    <xf numFmtId="0" fontId="68" fillId="3" borderId="5" xfId="0" applyFont="1" applyFill="1" applyBorder="1" applyAlignment="1" applyProtection="1">
      <alignment horizontal="center" vertical="center" wrapText="1" shrinkToFit="1"/>
      <protection hidden="1"/>
    </xf>
    <xf numFmtId="0" fontId="158" fillId="3" borderId="1" xfId="0" applyFont="1" applyFill="1" applyBorder="1" applyAlignment="1" applyProtection="1">
      <alignment horizontal="center" vertical="center" textRotation="90" wrapText="1" shrinkToFit="1"/>
      <protection hidden="1"/>
    </xf>
    <xf numFmtId="0" fontId="7" fillId="3" borderId="2" xfId="0" applyFont="1" applyFill="1" applyBorder="1" applyAlignment="1" applyProtection="1">
      <alignment horizontal="center" vertical="center" shrinkToFit="1"/>
      <protection hidden="1"/>
    </xf>
    <xf numFmtId="0" fontId="7" fillId="3" borderId="7" xfId="0" applyFont="1" applyFill="1" applyBorder="1" applyAlignment="1" applyProtection="1">
      <alignment horizontal="center" vertical="center" shrinkToFit="1"/>
      <protection hidden="1"/>
    </xf>
    <xf numFmtId="0" fontId="7" fillId="3" borderId="3" xfId="0" applyFont="1" applyFill="1" applyBorder="1" applyAlignment="1" applyProtection="1">
      <alignment horizontal="center" vertical="center" shrinkToFit="1"/>
      <protection hidden="1"/>
    </xf>
    <xf numFmtId="0" fontId="151" fillId="0" borderId="1" xfId="0" applyFont="1" applyFill="1" applyBorder="1" applyAlignment="1" applyProtection="1">
      <alignment horizontal="center" vertical="center" textRotation="90" wrapText="1" shrinkToFit="1"/>
      <protection hidden="1"/>
    </xf>
    <xf numFmtId="0" fontId="151" fillId="0" borderId="2" xfId="0" applyFont="1" applyFill="1" applyBorder="1" applyAlignment="1" applyProtection="1">
      <alignment horizontal="center" vertical="center" textRotation="90" wrapText="1" shrinkToFit="1"/>
      <protection hidden="1"/>
    </xf>
    <xf numFmtId="0" fontId="151" fillId="0" borderId="3" xfId="0" applyFont="1" applyFill="1" applyBorder="1" applyAlignment="1" applyProtection="1">
      <alignment horizontal="center" vertical="center" textRotation="90" wrapText="1" shrinkToFit="1"/>
      <protection hidden="1"/>
    </xf>
    <xf numFmtId="0" fontId="16" fillId="3" borderId="2" xfId="0" applyFont="1" applyFill="1" applyBorder="1" applyAlignment="1" applyProtection="1">
      <alignment horizontal="center" vertical="center" wrapText="1" shrinkToFit="1"/>
      <protection hidden="1"/>
    </xf>
    <xf numFmtId="0" fontId="16" fillId="0" borderId="7" xfId="0" applyFont="1" applyBorder="1" applyAlignment="1" applyProtection="1">
      <alignment wrapText="1" shrinkToFit="1"/>
      <protection hidden="1"/>
    </xf>
    <xf numFmtId="0" fontId="16" fillId="0" borderId="3" xfId="0" applyFont="1" applyBorder="1" applyAlignment="1" applyProtection="1">
      <alignment wrapText="1" shrinkToFit="1"/>
      <protection hidden="1"/>
    </xf>
    <xf numFmtId="0" fontId="4" fillId="3" borderId="4" xfId="0" applyFont="1" applyFill="1" applyBorder="1" applyAlignment="1" applyProtection="1">
      <alignment horizontal="center" vertical="center" wrapText="1"/>
      <protection hidden="1"/>
    </xf>
    <xf numFmtId="0" fontId="4" fillId="3" borderId="4" xfId="0" applyFont="1" applyFill="1" applyBorder="1" applyAlignment="1" applyProtection="1">
      <alignment horizontal="center" vertical="center" shrinkToFit="1"/>
      <protection hidden="1"/>
    </xf>
    <xf numFmtId="0" fontId="4" fillId="3" borderId="51" xfId="0" applyFont="1" applyFill="1" applyBorder="1" applyAlignment="1" applyProtection="1">
      <alignment horizontal="center" vertical="center" shrinkToFit="1"/>
      <protection hidden="1"/>
    </xf>
    <xf numFmtId="0" fontId="16" fillId="3" borderId="14" xfId="0" applyFont="1" applyFill="1" applyBorder="1" applyAlignment="1" applyProtection="1">
      <alignment horizontal="center" vertical="center" wrapText="1" shrinkToFit="1"/>
      <protection hidden="1"/>
    </xf>
    <xf numFmtId="0" fontId="16" fillId="3" borderId="9" xfId="0" applyFont="1" applyFill="1" applyBorder="1" applyAlignment="1" applyProtection="1">
      <alignment horizontal="center" vertical="center" wrapText="1" shrinkToFit="1"/>
      <protection hidden="1"/>
    </xf>
    <xf numFmtId="0" fontId="4" fillId="3" borderId="2" xfId="0" applyFont="1" applyFill="1" applyBorder="1" applyAlignment="1" applyProtection="1">
      <alignment horizontal="center" vertical="center" textRotation="90" shrinkToFit="1"/>
      <protection hidden="1"/>
    </xf>
    <xf numFmtId="0" fontId="4" fillId="3" borderId="7" xfId="0" applyFont="1" applyFill="1" applyBorder="1" applyAlignment="1" applyProtection="1">
      <alignment horizontal="center" vertical="center" textRotation="90" shrinkToFit="1"/>
      <protection hidden="1"/>
    </xf>
    <xf numFmtId="0" fontId="4" fillId="3" borderId="3" xfId="0" applyFont="1" applyFill="1" applyBorder="1" applyAlignment="1" applyProtection="1">
      <alignment horizontal="center" vertical="center" textRotation="90" shrinkToFit="1"/>
      <protection hidden="1"/>
    </xf>
    <xf numFmtId="0" fontId="4" fillId="3" borderId="1" xfId="0" applyFont="1" applyFill="1" applyBorder="1" applyAlignment="1" applyProtection="1">
      <alignment horizontal="center" vertical="center" wrapText="1"/>
      <protection hidden="1"/>
    </xf>
    <xf numFmtId="0" fontId="45" fillId="3" borderId="0" xfId="0" applyFont="1" applyFill="1" applyBorder="1" applyAlignment="1" applyProtection="1">
      <alignment horizontal="center"/>
      <protection hidden="1"/>
    </xf>
    <xf numFmtId="0" fontId="46" fillId="3" borderId="0" xfId="0" applyFont="1" applyFill="1" applyBorder="1" applyAlignment="1" applyProtection="1">
      <protection hidden="1"/>
    </xf>
    <xf numFmtId="0" fontId="10" fillId="3" borderId="1" xfId="0" applyFont="1" applyFill="1" applyBorder="1" applyAlignment="1" applyProtection="1">
      <alignment horizontal="center" vertical="center" wrapText="1" shrinkToFit="1"/>
      <protection hidden="1"/>
    </xf>
    <xf numFmtId="0" fontId="4" fillId="3" borderId="2" xfId="0" applyFont="1" applyFill="1" applyBorder="1" applyAlignment="1" applyProtection="1">
      <alignment horizontal="center" vertical="center" textRotation="1" shrinkToFit="1"/>
      <protection hidden="1"/>
    </xf>
    <xf numFmtId="0" fontId="4" fillId="3" borderId="7" xfId="0" applyFont="1" applyFill="1" applyBorder="1" applyAlignment="1" applyProtection="1">
      <alignment horizontal="center" vertical="center" textRotation="1" shrinkToFit="1"/>
      <protection hidden="1"/>
    </xf>
    <xf numFmtId="0" fontId="4" fillId="3" borderId="3" xfId="0" applyFont="1" applyFill="1" applyBorder="1" applyAlignment="1" applyProtection="1">
      <alignment horizontal="center" vertical="center" textRotation="1" shrinkToFit="1"/>
      <protection hidden="1"/>
    </xf>
    <xf numFmtId="0" fontId="6" fillId="3" borderId="0" xfId="0" applyFont="1" applyFill="1" applyBorder="1" applyAlignment="1" applyProtection="1">
      <alignment horizontal="left" vertical="center"/>
      <protection hidden="1"/>
    </xf>
    <xf numFmtId="0" fontId="6" fillId="3" borderId="6" xfId="0" applyFont="1" applyFill="1" applyBorder="1" applyAlignment="1" applyProtection="1">
      <alignment horizontal="left" vertical="center"/>
      <protection hidden="1"/>
    </xf>
    <xf numFmtId="0" fontId="7" fillId="3" borderId="1" xfId="0" applyFont="1" applyFill="1" applyBorder="1" applyAlignment="1" applyProtection="1">
      <alignment horizontal="center" vertical="center" wrapText="1" shrinkToFit="1"/>
      <protection hidden="1"/>
    </xf>
    <xf numFmtId="0" fontId="4" fillId="3" borderId="1" xfId="0" applyFont="1" applyFill="1" applyBorder="1" applyAlignment="1" applyProtection="1">
      <alignment horizontal="center" vertical="center" wrapText="1" shrinkToFit="1"/>
      <protection hidden="1"/>
    </xf>
    <xf numFmtId="0" fontId="157" fillId="3" borderId="51" xfId="0" applyFont="1" applyFill="1" applyBorder="1" applyAlignment="1" applyProtection="1">
      <alignment horizontal="center" vertical="center" wrapText="1" shrinkToFit="1"/>
      <protection hidden="1"/>
    </xf>
    <xf numFmtId="0" fontId="4" fillId="3" borderId="2" xfId="0" applyFont="1" applyFill="1" applyBorder="1" applyAlignment="1" applyProtection="1">
      <alignment horizontal="center" vertical="center" textRotation="90" wrapText="1"/>
      <protection hidden="1"/>
    </xf>
    <xf numFmtId="0" fontId="4" fillId="3" borderId="7" xfId="0" applyFont="1" applyFill="1" applyBorder="1" applyAlignment="1" applyProtection="1">
      <alignment horizontal="center" vertical="center" textRotation="90" wrapText="1"/>
      <protection hidden="1"/>
    </xf>
    <xf numFmtId="0" fontId="4" fillId="3" borderId="3" xfId="0" applyFont="1" applyFill="1" applyBorder="1" applyAlignment="1" applyProtection="1">
      <alignment horizontal="center" vertical="center" textRotation="90" wrapText="1"/>
      <protection hidden="1"/>
    </xf>
    <xf numFmtId="0" fontId="22" fillId="3" borderId="0" xfId="0" applyFont="1" applyFill="1" applyBorder="1" applyAlignment="1" applyProtection="1">
      <alignment horizontal="right" vertical="center"/>
      <protection hidden="1"/>
    </xf>
    <xf numFmtId="0" fontId="55" fillId="3" borderId="0" xfId="0" applyFont="1" applyFill="1" applyBorder="1" applyAlignment="1" applyProtection="1">
      <alignment horizontal="left" vertical="center"/>
      <protection hidden="1"/>
    </xf>
    <xf numFmtId="0" fontId="16" fillId="3" borderId="2" xfId="0" applyFont="1" applyFill="1" applyBorder="1" applyAlignment="1" applyProtection="1">
      <alignment horizontal="center" vertical="center" textRotation="90" wrapText="1"/>
      <protection hidden="1"/>
    </xf>
    <xf numFmtId="0" fontId="16" fillId="3" borderId="7" xfId="0" applyFont="1" applyFill="1" applyBorder="1" applyAlignment="1" applyProtection="1">
      <alignment horizontal="center" vertical="center" textRotation="90" wrapText="1"/>
      <protection hidden="1"/>
    </xf>
    <xf numFmtId="0" fontId="16" fillId="3" borderId="3" xfId="0" applyFont="1" applyFill="1" applyBorder="1" applyAlignment="1" applyProtection="1">
      <alignment horizontal="center" vertical="center" textRotation="90" wrapText="1"/>
      <protection hidden="1"/>
    </xf>
    <xf numFmtId="0" fontId="55" fillId="3" borderId="0" xfId="0" applyFont="1" applyFill="1" applyBorder="1" applyAlignment="1" applyProtection="1">
      <alignment horizontal="right" vertical="center"/>
      <protection hidden="1"/>
    </xf>
    <xf numFmtId="0" fontId="48" fillId="3" borderId="0" xfId="0" applyFont="1" applyFill="1" applyBorder="1" applyAlignment="1" applyProtection="1">
      <alignment horizontal="center" vertical="center"/>
      <protection hidden="1"/>
    </xf>
    <xf numFmtId="0" fontId="45" fillId="3" borderId="0" xfId="0" applyFont="1" applyFill="1" applyBorder="1" applyAlignment="1" applyProtection="1">
      <alignment horizontal="center" vertical="center"/>
      <protection hidden="1"/>
    </xf>
    <xf numFmtId="0" fontId="46" fillId="3" borderId="0" xfId="0" applyFont="1" applyFill="1" applyBorder="1" applyAlignment="1" applyProtection="1">
      <alignment vertical="center"/>
      <protection hidden="1"/>
    </xf>
    <xf numFmtId="0" fontId="4" fillId="3" borderId="28" xfId="0" applyFont="1" applyFill="1" applyBorder="1" applyAlignment="1" applyProtection="1">
      <alignment horizontal="center" vertical="center" wrapText="1"/>
      <protection hidden="1"/>
    </xf>
    <xf numFmtId="0" fontId="4" fillId="3" borderId="56" xfId="0" applyFont="1" applyFill="1" applyBorder="1" applyAlignment="1" applyProtection="1">
      <alignment horizontal="center" vertical="center" wrapText="1"/>
      <protection hidden="1"/>
    </xf>
    <xf numFmtId="0" fontId="4" fillId="3" borderId="12" xfId="0" applyFont="1" applyFill="1" applyBorder="1" applyAlignment="1" applyProtection="1">
      <alignment horizontal="center" vertical="center" wrapText="1"/>
      <protection hidden="1"/>
    </xf>
    <xf numFmtId="0" fontId="4" fillId="3" borderId="2" xfId="0" applyFont="1" applyFill="1" applyBorder="1" applyAlignment="1" applyProtection="1">
      <alignment horizontal="center" vertical="center" wrapText="1"/>
      <protection hidden="1"/>
    </xf>
    <xf numFmtId="0" fontId="4" fillId="3" borderId="7" xfId="0" applyFont="1" applyFill="1" applyBorder="1" applyAlignment="1" applyProtection="1">
      <alignment horizontal="center" vertical="center" wrapText="1"/>
      <protection hidden="1"/>
    </xf>
    <xf numFmtId="0" fontId="4" fillId="3" borderId="3" xfId="0" applyFont="1" applyFill="1" applyBorder="1" applyAlignment="1" applyProtection="1">
      <alignment horizontal="center" vertical="center" wrapText="1"/>
      <protection hidden="1"/>
    </xf>
    <xf numFmtId="0" fontId="55" fillId="3" borderId="4" xfId="0" applyFont="1" applyFill="1" applyBorder="1" applyAlignment="1" applyProtection="1">
      <alignment horizontal="center" vertical="center"/>
      <protection hidden="1"/>
    </xf>
    <xf numFmtId="0" fontId="55" fillId="3" borderId="51" xfId="0" applyFont="1" applyFill="1" applyBorder="1" applyAlignment="1" applyProtection="1">
      <alignment horizontal="center" vertical="center"/>
      <protection hidden="1"/>
    </xf>
    <xf numFmtId="0" fontId="55" fillId="3" borderId="5" xfId="0" applyFont="1" applyFill="1" applyBorder="1" applyAlignment="1" applyProtection="1">
      <alignment horizontal="center" vertical="center"/>
      <protection hidden="1"/>
    </xf>
    <xf numFmtId="0" fontId="10" fillId="3" borderId="4" xfId="0" applyFont="1" applyFill="1" applyBorder="1" applyAlignment="1" applyProtection="1">
      <alignment horizontal="center" vertical="center" wrapText="1" shrinkToFit="1"/>
      <protection hidden="1"/>
    </xf>
    <xf numFmtId="0" fontId="10" fillId="3" borderId="51" xfId="0" applyFont="1" applyFill="1" applyBorder="1" applyAlignment="1" applyProtection="1">
      <alignment horizontal="center" vertical="center" wrapText="1" shrinkToFit="1"/>
      <protection hidden="1"/>
    </xf>
    <xf numFmtId="0" fontId="4" fillId="3" borderId="4" xfId="0" applyFont="1" applyFill="1" applyBorder="1" applyAlignment="1" applyProtection="1">
      <alignment horizontal="center" vertical="center" wrapText="1" shrinkToFit="1"/>
      <protection hidden="1"/>
    </xf>
    <xf numFmtId="0" fontId="4" fillId="3" borderId="51" xfId="0" applyFont="1" applyFill="1" applyBorder="1" applyAlignment="1" applyProtection="1">
      <alignment horizontal="center" vertical="center" wrapText="1" shrinkToFit="1"/>
      <protection hidden="1"/>
    </xf>
    <xf numFmtId="0" fontId="4" fillId="3" borderId="5" xfId="0" applyFont="1" applyFill="1" applyBorder="1" applyAlignment="1" applyProtection="1">
      <alignment horizontal="center" vertical="center" wrapText="1" shrinkToFit="1"/>
      <protection hidden="1"/>
    </xf>
    <xf numFmtId="0" fontId="28" fillId="3" borderId="2" xfId="0" applyFont="1" applyFill="1" applyBorder="1" applyAlignment="1" applyProtection="1">
      <alignment horizontal="center" vertical="center" wrapText="1" shrinkToFit="1"/>
      <protection hidden="1"/>
    </xf>
    <xf numFmtId="0" fontId="28" fillId="3" borderId="3" xfId="0" applyFont="1" applyFill="1" applyBorder="1" applyAlignment="1" applyProtection="1">
      <alignment horizontal="center" vertical="center" wrapText="1" shrinkToFit="1"/>
      <protection hidden="1"/>
    </xf>
    <xf numFmtId="0" fontId="28" fillId="0" borderId="0" xfId="0" applyFont="1" applyAlignment="1" applyProtection="1">
      <alignment horizontal="left" vertical="center"/>
      <protection hidden="1"/>
    </xf>
    <xf numFmtId="0" fontId="4" fillId="3" borderId="0" xfId="0" applyFont="1" applyFill="1" applyBorder="1" applyAlignment="1" applyProtection="1">
      <alignment vertical="center"/>
      <protection hidden="1"/>
    </xf>
    <xf numFmtId="0" fontId="49" fillId="0" borderId="0" xfId="0" applyFont="1" applyBorder="1" applyProtection="1">
      <protection hidden="1"/>
    </xf>
    <xf numFmtId="0" fontId="10" fillId="3" borderId="6" xfId="0" applyFont="1" applyFill="1" applyBorder="1" applyAlignment="1" applyProtection="1">
      <alignment horizontal="center"/>
      <protection hidden="1"/>
    </xf>
    <xf numFmtId="0" fontId="4" fillId="3" borderId="4" xfId="0" applyFont="1" applyFill="1" applyBorder="1" applyAlignment="1" applyProtection="1">
      <alignment horizontal="center" vertical="center"/>
      <protection hidden="1"/>
    </xf>
    <xf numFmtId="0" fontId="4" fillId="3" borderId="51" xfId="0" applyFont="1" applyFill="1" applyBorder="1" applyAlignment="1" applyProtection="1">
      <alignment horizontal="center" vertical="center"/>
      <protection hidden="1"/>
    </xf>
    <xf numFmtId="0" fontId="4" fillId="3" borderId="5" xfId="0" applyFont="1" applyFill="1" applyBorder="1" applyAlignment="1" applyProtection="1">
      <alignment horizontal="center" vertical="center"/>
      <protection hidden="1"/>
    </xf>
    <xf numFmtId="0" fontId="4" fillId="3" borderId="2" xfId="0" applyFont="1" applyFill="1" applyBorder="1" applyAlignment="1" applyProtection="1">
      <alignment horizontal="center" vertical="center" textRotation="90"/>
      <protection hidden="1"/>
    </xf>
    <xf numFmtId="0" fontId="4" fillId="3" borderId="3" xfId="0" applyFont="1" applyFill="1" applyBorder="1" applyAlignment="1" applyProtection="1">
      <alignment horizontal="center" vertical="center" textRotation="90"/>
      <protection hidden="1"/>
    </xf>
    <xf numFmtId="165" fontId="10" fillId="0" borderId="1" xfId="0" applyNumberFormat="1" applyFont="1" applyBorder="1" applyAlignment="1" applyProtection="1">
      <alignment horizontal="center" vertical="center"/>
      <protection hidden="1"/>
    </xf>
    <xf numFmtId="0" fontId="121" fillId="0" borderId="187" xfId="0" applyFont="1" applyFill="1" applyBorder="1" applyAlignment="1" applyProtection="1">
      <alignment horizontal="center" vertical="center" wrapText="1"/>
      <protection hidden="1"/>
    </xf>
    <xf numFmtId="0" fontId="121" fillId="0" borderId="190" xfId="0" applyFont="1" applyFill="1" applyBorder="1" applyAlignment="1" applyProtection="1">
      <alignment horizontal="center" vertical="center" wrapText="1"/>
      <protection hidden="1"/>
    </xf>
    <xf numFmtId="0" fontId="145" fillId="3" borderId="181" xfId="0" applyFont="1" applyFill="1" applyBorder="1" applyAlignment="1" applyProtection="1">
      <alignment horizontal="center" vertical="center" wrapText="1"/>
      <protection hidden="1"/>
    </xf>
    <xf numFmtId="0" fontId="145" fillId="3" borderId="187" xfId="0" applyFont="1" applyFill="1" applyBorder="1" applyAlignment="1" applyProtection="1">
      <alignment horizontal="center" vertical="center" wrapText="1"/>
      <protection hidden="1"/>
    </xf>
    <xf numFmtId="0" fontId="187" fillId="0" borderId="181" xfId="0" applyFont="1" applyFill="1" applyBorder="1" applyAlignment="1" applyProtection="1">
      <alignment horizontal="center" vertical="center" wrapText="1"/>
      <protection hidden="1"/>
    </xf>
    <xf numFmtId="0" fontId="160" fillId="3" borderId="181" xfId="0" applyFont="1" applyFill="1" applyBorder="1" applyAlignment="1" applyProtection="1">
      <alignment horizontal="center" vertical="center" wrapText="1"/>
      <protection hidden="1"/>
    </xf>
    <xf numFmtId="0" fontId="160" fillId="3" borderId="187" xfId="0" applyFont="1" applyFill="1" applyBorder="1" applyAlignment="1" applyProtection="1">
      <alignment horizontal="center" vertical="center" wrapText="1"/>
      <protection hidden="1"/>
    </xf>
    <xf numFmtId="0" fontId="121" fillId="0" borderId="191" xfId="0" applyFont="1" applyFill="1" applyBorder="1" applyAlignment="1" applyProtection="1">
      <alignment horizontal="center" vertical="center" wrapText="1"/>
      <protection hidden="1"/>
    </xf>
    <xf numFmtId="0" fontId="84" fillId="3" borderId="181" xfId="0" applyFont="1" applyFill="1" applyBorder="1" applyAlignment="1" applyProtection="1">
      <alignment horizontal="center" vertical="center" wrapText="1"/>
      <protection hidden="1"/>
    </xf>
    <xf numFmtId="0" fontId="84" fillId="3" borderId="187" xfId="0" applyFont="1" applyFill="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6" fillId="13" borderId="0" xfId="0" applyFont="1" applyFill="1" applyBorder="1" applyAlignment="1" applyProtection="1">
      <alignment horizontal="center" vertical="center" wrapText="1"/>
      <protection hidden="1"/>
    </xf>
    <xf numFmtId="0" fontId="184" fillId="0" borderId="0" xfId="0" applyFont="1" applyAlignment="1" applyProtection="1">
      <alignment horizontal="center"/>
      <protection hidden="1"/>
    </xf>
    <xf numFmtId="0" fontId="186" fillId="0" borderId="185" xfId="0" applyFont="1" applyFill="1" applyBorder="1" applyAlignment="1" applyProtection="1">
      <alignment horizontal="center" vertical="center" wrapText="1"/>
      <protection hidden="1"/>
    </xf>
    <xf numFmtId="0" fontId="186" fillId="0" borderId="181" xfId="0" applyFont="1" applyFill="1" applyBorder="1" applyAlignment="1" applyProtection="1">
      <alignment horizontal="center" vertical="center" wrapText="1"/>
      <protection hidden="1"/>
    </xf>
    <xf numFmtId="0" fontId="121" fillId="0" borderId="186" xfId="0" applyFont="1" applyFill="1" applyBorder="1" applyAlignment="1" applyProtection="1">
      <alignment horizontal="center" vertical="center" wrapText="1"/>
      <protection hidden="1"/>
    </xf>
    <xf numFmtId="0" fontId="121" fillId="0" borderId="188" xfId="0" applyFont="1" applyFill="1" applyBorder="1" applyAlignment="1" applyProtection="1">
      <alignment horizontal="center" vertical="center" wrapText="1"/>
      <protection hidden="1"/>
    </xf>
    <xf numFmtId="0" fontId="121" fillId="0" borderId="185" xfId="0" applyFont="1" applyFill="1" applyBorder="1" applyAlignment="1" applyProtection="1">
      <alignment horizontal="center" vertical="center" wrapText="1"/>
      <protection hidden="1"/>
    </xf>
    <xf numFmtId="0" fontId="124" fillId="3" borderId="190" xfId="0" applyFont="1" applyFill="1" applyBorder="1" applyAlignment="1" applyProtection="1">
      <alignment horizontal="center" vertical="center" wrapText="1"/>
      <protection hidden="1"/>
    </xf>
    <xf numFmtId="0" fontId="121" fillId="0" borderId="181" xfId="0" applyFont="1" applyFill="1" applyBorder="1" applyAlignment="1" applyProtection="1">
      <alignment horizontal="center" vertical="center" wrapText="1"/>
      <protection hidden="1"/>
    </xf>
    <xf numFmtId="0" fontId="187" fillId="0" borderId="187" xfId="0" applyFont="1" applyFill="1" applyBorder="1" applyAlignment="1" applyProtection="1">
      <alignment horizontal="center" vertical="center" wrapText="1"/>
      <protection hidden="1"/>
    </xf>
    <xf numFmtId="165" fontId="187" fillId="0" borderId="181" xfId="0" applyNumberFormat="1" applyFont="1" applyFill="1" applyBorder="1" applyAlignment="1" applyProtection="1">
      <alignment horizontal="center" vertical="center" wrapText="1"/>
      <protection hidden="1"/>
    </xf>
    <xf numFmtId="165" fontId="187" fillId="0" borderId="187" xfId="0" applyNumberFormat="1" applyFont="1" applyFill="1" applyBorder="1" applyAlignment="1" applyProtection="1">
      <alignment horizontal="center" vertical="center" wrapText="1"/>
      <protection hidden="1"/>
    </xf>
    <xf numFmtId="0" fontId="68" fillId="0" borderId="180" xfId="0" applyFont="1" applyFill="1" applyBorder="1" applyAlignment="1" applyProtection="1">
      <alignment horizontal="center" vertical="center" textRotation="90" wrapText="1"/>
      <protection hidden="1"/>
    </xf>
    <xf numFmtId="0" fontId="68" fillId="0" borderId="183" xfId="0" applyFont="1" applyFill="1" applyBorder="1" applyAlignment="1" applyProtection="1">
      <alignment horizontal="center" vertical="center" textRotation="90" wrapText="1"/>
      <protection hidden="1"/>
    </xf>
    <xf numFmtId="0" fontId="68" fillId="0" borderId="185" xfId="0" applyFont="1" applyFill="1" applyBorder="1" applyAlignment="1" applyProtection="1">
      <alignment horizontal="center" vertical="center" textRotation="90" wrapText="1"/>
      <protection hidden="1"/>
    </xf>
    <xf numFmtId="0" fontId="68" fillId="0" borderId="181" xfId="0" applyFont="1" applyFill="1" applyBorder="1" applyAlignment="1" applyProtection="1">
      <alignment horizontal="center" vertical="center" wrapText="1"/>
      <protection hidden="1"/>
    </xf>
    <xf numFmtId="0" fontId="68" fillId="3" borderId="181" xfId="0" applyFont="1" applyFill="1" applyBorder="1" applyAlignment="1" applyProtection="1">
      <alignment horizontal="center" vertical="center" textRotation="90" wrapText="1"/>
      <protection hidden="1"/>
    </xf>
    <xf numFmtId="0" fontId="68" fillId="0" borderId="180" xfId="0" applyFont="1" applyBorder="1" applyAlignment="1" applyProtection="1">
      <alignment horizontal="center" vertical="center" textRotation="90" wrapText="1"/>
      <protection hidden="1"/>
    </xf>
    <xf numFmtId="0" fontId="68" fillId="0" borderId="183" xfId="0" applyFont="1" applyBorder="1" applyAlignment="1" applyProtection="1">
      <alignment horizontal="center" vertical="center" textRotation="90" wrapText="1"/>
      <protection hidden="1"/>
    </xf>
    <xf numFmtId="0" fontId="68" fillId="0" borderId="185" xfId="0" applyFont="1" applyBorder="1" applyAlignment="1" applyProtection="1">
      <alignment horizontal="center" vertical="center" textRotation="90" wrapText="1"/>
      <protection hidden="1"/>
    </xf>
    <xf numFmtId="0" fontId="68" fillId="0" borderId="182" xfId="0" applyFont="1" applyBorder="1" applyAlignment="1" applyProtection="1">
      <alignment horizontal="center" vertical="center" textRotation="90" wrapText="1"/>
      <protection hidden="1"/>
    </xf>
    <xf numFmtId="0" fontId="68" fillId="0" borderId="184" xfId="0" applyFont="1" applyBorder="1" applyAlignment="1" applyProtection="1">
      <alignment horizontal="center" vertical="center" textRotation="90" wrapText="1"/>
      <protection hidden="1"/>
    </xf>
    <xf numFmtId="0" fontId="68" fillId="0" borderId="186" xfId="0" applyFont="1" applyBorder="1" applyAlignment="1" applyProtection="1">
      <alignment horizontal="center" vertical="center" textRotation="90" wrapText="1"/>
      <protection hidden="1"/>
    </xf>
    <xf numFmtId="0" fontId="182" fillId="0" borderId="0" xfId="0" applyFont="1" applyBorder="1" applyAlignment="1" applyProtection="1">
      <alignment horizontal="center" vertical="center"/>
      <protection hidden="1"/>
    </xf>
    <xf numFmtId="0" fontId="183" fillId="0" borderId="0" xfId="0" applyFont="1" applyBorder="1" applyAlignment="1" applyProtection="1">
      <alignment horizontal="center" vertical="center"/>
      <protection hidden="1"/>
    </xf>
    <xf numFmtId="0" fontId="20" fillId="0" borderId="0" xfId="0" applyFont="1" applyBorder="1" applyAlignment="1" applyProtection="1">
      <alignment horizontal="right" vertical="center"/>
      <protection hidden="1"/>
    </xf>
    <xf numFmtId="0" fontId="142" fillId="0" borderId="0" xfId="0" applyFont="1" applyBorder="1" applyAlignment="1" applyProtection="1">
      <alignment horizontal="left" vertical="center"/>
      <protection hidden="1"/>
    </xf>
    <xf numFmtId="0" fontId="37" fillId="33" borderId="0" xfId="0" applyFont="1" applyFill="1" applyBorder="1" applyAlignment="1" applyProtection="1">
      <alignment horizontal="center" vertical="center"/>
      <protection locked="0"/>
    </xf>
    <xf numFmtId="0" fontId="4" fillId="3" borderId="181" xfId="0" applyFont="1" applyFill="1" applyBorder="1" applyAlignment="1" applyProtection="1">
      <alignment horizontal="center" vertical="center" textRotation="90"/>
      <protection hidden="1"/>
    </xf>
    <xf numFmtId="0" fontId="4" fillId="3" borderId="181" xfId="0" applyFont="1" applyFill="1" applyBorder="1" applyAlignment="1" applyProtection="1">
      <alignment vertical="center"/>
      <protection hidden="1"/>
    </xf>
    <xf numFmtId="0" fontId="121" fillId="31" borderId="181" xfId="0" applyFont="1" applyFill="1" applyBorder="1" applyAlignment="1" applyProtection="1">
      <alignment horizontal="center" vertical="center" wrapText="1"/>
      <protection hidden="1"/>
    </xf>
    <xf numFmtId="0" fontId="121" fillId="31" borderId="180" xfId="0" applyFont="1" applyFill="1" applyBorder="1" applyAlignment="1" applyProtection="1">
      <alignment horizontal="center" vertical="center" wrapText="1"/>
      <protection hidden="1"/>
    </xf>
    <xf numFmtId="0" fontId="188" fillId="3" borderId="181" xfId="0" applyFont="1" applyFill="1" applyBorder="1" applyAlignment="1" applyProtection="1">
      <alignment horizontal="center" vertical="center" textRotation="90" wrapText="1"/>
      <protection hidden="1"/>
    </xf>
    <xf numFmtId="0" fontId="165" fillId="0" borderId="0" xfId="0" applyFont="1" applyFill="1" applyBorder="1" applyAlignment="1" applyProtection="1">
      <alignment horizontal="center" vertical="center" wrapText="1"/>
      <protection hidden="1"/>
    </xf>
    <xf numFmtId="0" fontId="23" fillId="0" borderId="72" xfId="0" applyFont="1" applyBorder="1" applyAlignment="1" applyProtection="1">
      <alignment horizontal="center" vertical="center" wrapText="1"/>
      <protection hidden="1"/>
    </xf>
    <xf numFmtId="0" fontId="23" fillId="0" borderId="73" xfId="0" applyFont="1" applyBorder="1" applyAlignment="1" applyProtection="1">
      <alignment horizontal="center" vertical="center" wrapText="1"/>
      <protection hidden="1"/>
    </xf>
    <xf numFmtId="0" fontId="23" fillId="0" borderId="75" xfId="0" applyFont="1" applyBorder="1" applyAlignment="1" applyProtection="1">
      <alignment horizontal="center" vertical="center" wrapText="1"/>
      <protection hidden="1"/>
    </xf>
    <xf numFmtId="0" fontId="23" fillId="0" borderId="76" xfId="0" applyFont="1" applyBorder="1" applyAlignment="1" applyProtection="1">
      <alignment horizontal="center" vertical="center" wrapText="1"/>
      <protection hidden="1"/>
    </xf>
    <xf numFmtId="0" fontId="23" fillId="0" borderId="73" xfId="0" applyFont="1" applyBorder="1" applyAlignment="1" applyProtection="1">
      <alignment horizontal="right" vertical="center" wrapText="1"/>
      <protection hidden="1"/>
    </xf>
    <xf numFmtId="0" fontId="23" fillId="0" borderId="76" xfId="0" applyFont="1" applyBorder="1" applyAlignment="1" applyProtection="1">
      <alignment horizontal="right" vertical="center" wrapText="1"/>
      <protection hidden="1"/>
    </xf>
    <xf numFmtId="0" fontId="23" fillId="0" borderId="73" xfId="0" applyFont="1" applyBorder="1" applyAlignment="1" applyProtection="1">
      <alignment horizontal="left" vertical="center" wrapText="1"/>
      <protection hidden="1"/>
    </xf>
    <xf numFmtId="0" fontId="23" fillId="0" borderId="76" xfId="0" applyFont="1" applyBorder="1" applyAlignment="1" applyProtection="1">
      <alignment horizontal="left" vertical="center" wrapText="1"/>
      <protection hidden="1"/>
    </xf>
    <xf numFmtId="0" fontId="95" fillId="0" borderId="73" xfId="0" applyFont="1" applyBorder="1" applyAlignment="1" applyProtection="1">
      <alignment horizontal="right" vertical="center" wrapText="1"/>
      <protection hidden="1"/>
    </xf>
    <xf numFmtId="0" fontId="95" fillId="0" borderId="76" xfId="0" applyFont="1" applyBorder="1" applyAlignment="1" applyProtection="1">
      <alignment horizontal="right" vertical="center" wrapText="1"/>
      <protection hidden="1"/>
    </xf>
    <xf numFmtId="0" fontId="23" fillId="0" borderId="74" xfId="0" applyFont="1" applyBorder="1" applyAlignment="1" applyProtection="1">
      <alignment horizontal="left" vertical="center" wrapText="1"/>
      <protection hidden="1"/>
    </xf>
    <xf numFmtId="0" fontId="23" fillId="0" borderId="77" xfId="0" applyFont="1" applyBorder="1" applyAlignment="1" applyProtection="1">
      <alignment horizontal="left" vertical="center" wrapText="1"/>
      <protection hidden="1"/>
    </xf>
    <xf numFmtId="0" fontId="23" fillId="0" borderId="84" xfId="0" applyFont="1" applyFill="1" applyBorder="1" applyAlignment="1" applyProtection="1">
      <alignment horizontal="left" vertical="center" wrapText="1"/>
      <protection hidden="1"/>
    </xf>
    <xf numFmtId="0" fontId="23" fillId="0" borderId="85" xfId="0" applyFont="1" applyFill="1" applyBorder="1" applyAlignment="1" applyProtection="1">
      <alignment horizontal="left" vertical="center" wrapText="1"/>
      <protection hidden="1"/>
    </xf>
    <xf numFmtId="0" fontId="22" fillId="0" borderId="86" xfId="0" applyFont="1" applyBorder="1" applyAlignment="1" applyProtection="1">
      <alignment horizontal="center" vertical="center" wrapText="1"/>
      <protection hidden="1"/>
    </xf>
    <xf numFmtId="0" fontId="38" fillId="0" borderId="0" xfId="0" applyFont="1" applyBorder="1" applyAlignment="1" applyProtection="1">
      <alignment horizontal="center" wrapText="1"/>
      <protection hidden="1"/>
    </xf>
    <xf numFmtId="0" fontId="38" fillId="0" borderId="0" xfId="0" applyFont="1" applyFill="1" applyBorder="1" applyAlignment="1" applyProtection="1">
      <alignment horizontal="center" wrapText="1"/>
      <protection hidden="1"/>
    </xf>
    <xf numFmtId="0" fontId="103" fillId="0" borderId="0" xfId="0" applyFont="1" applyFill="1" applyBorder="1" applyAlignment="1" applyProtection="1">
      <alignment horizontal="center" vertical="center" wrapText="1"/>
      <protection hidden="1"/>
    </xf>
    <xf numFmtId="0" fontId="105" fillId="0" borderId="0" xfId="0" applyFont="1" applyFill="1" applyBorder="1" applyAlignment="1" applyProtection="1">
      <alignment horizontal="center" vertical="center" wrapText="1"/>
      <protection hidden="1"/>
    </xf>
    <xf numFmtId="0" fontId="138" fillId="0" borderId="0" xfId="0" applyFont="1" applyAlignment="1" applyProtection="1">
      <alignment horizontal="center" vertical="center"/>
      <protection hidden="1"/>
    </xf>
    <xf numFmtId="0" fontId="139" fillId="0" borderId="0" xfId="0" applyFont="1" applyFill="1" applyBorder="1" applyAlignment="1" applyProtection="1">
      <alignment horizontal="center" vertical="center" wrapText="1"/>
      <protection hidden="1"/>
    </xf>
    <xf numFmtId="0" fontId="38" fillId="0" borderId="80" xfId="0" applyFont="1" applyBorder="1" applyAlignment="1" applyProtection="1">
      <alignment horizontal="center" vertical="center"/>
      <protection hidden="1"/>
    </xf>
    <xf numFmtId="0" fontId="38" fillId="0" borderId="1" xfId="0" applyFont="1" applyBorder="1" applyAlignment="1" applyProtection="1">
      <alignment horizontal="center" vertical="center"/>
      <protection hidden="1"/>
    </xf>
    <xf numFmtId="0" fontId="149" fillId="0" borderId="71" xfId="0" applyFont="1" applyFill="1" applyBorder="1" applyAlignment="1" applyProtection="1">
      <alignment horizontal="center" vertical="center"/>
      <protection hidden="1"/>
    </xf>
    <xf numFmtId="0" fontId="149" fillId="0" borderId="84" xfId="0" applyFont="1" applyFill="1" applyBorder="1" applyAlignment="1" applyProtection="1">
      <alignment horizontal="center" vertical="center"/>
      <protection hidden="1"/>
    </xf>
    <xf numFmtId="0" fontId="23" fillId="0" borderId="84" xfId="0" applyFont="1" applyFill="1" applyBorder="1" applyAlignment="1" applyProtection="1">
      <alignment horizontal="right" vertical="center"/>
      <protection hidden="1"/>
    </xf>
    <xf numFmtId="0" fontId="38" fillId="0" borderId="78" xfId="0" applyFont="1" applyBorder="1" applyAlignment="1" applyProtection="1">
      <alignment horizontal="center" vertical="center"/>
      <protection hidden="1"/>
    </xf>
    <xf numFmtId="0" fontId="38" fillId="0" borderId="3" xfId="0" applyFont="1" applyBorder="1" applyAlignment="1" applyProtection="1">
      <alignment horizontal="center" vertical="center"/>
      <protection hidden="1"/>
    </xf>
    <xf numFmtId="0" fontId="38" fillId="0" borderId="171" xfId="0" applyFont="1" applyBorder="1" applyAlignment="1" applyProtection="1">
      <alignment horizontal="center" vertical="center"/>
      <protection hidden="1"/>
    </xf>
    <xf numFmtId="0" fontId="38" fillId="0" borderId="5" xfId="0" applyFont="1" applyBorder="1" applyAlignment="1" applyProtection="1">
      <alignment horizontal="center" vertical="center"/>
      <protection hidden="1"/>
    </xf>
    <xf numFmtId="0" fontId="92" fillId="0" borderId="172" xfId="0" applyFont="1" applyFill="1" applyBorder="1" applyAlignment="1" applyProtection="1">
      <alignment horizontal="center" vertical="center"/>
      <protection hidden="1"/>
    </xf>
    <xf numFmtId="0" fontId="92" fillId="0" borderId="173" xfId="0" applyFont="1" applyFill="1" applyBorder="1" applyAlignment="1" applyProtection="1">
      <alignment horizontal="center" vertical="center"/>
      <protection hidden="1"/>
    </xf>
    <xf numFmtId="0" fontId="65" fillId="0" borderId="117" xfId="0" applyFont="1" applyFill="1" applyBorder="1" applyAlignment="1" applyProtection="1">
      <alignment horizontal="center" vertical="center" textRotation="90" wrapText="1"/>
      <protection hidden="1"/>
    </xf>
    <xf numFmtId="0" fontId="65" fillId="0" borderId="118" xfId="0" applyFont="1" applyFill="1" applyBorder="1" applyAlignment="1" applyProtection="1">
      <alignment horizontal="center" vertical="center" textRotation="90" wrapText="1"/>
      <protection hidden="1"/>
    </xf>
    <xf numFmtId="0" fontId="83" fillId="36" borderId="175" xfId="0" applyFont="1" applyFill="1" applyBorder="1" applyAlignment="1" applyProtection="1">
      <alignment horizontal="center" vertical="center" wrapText="1"/>
      <protection hidden="1"/>
    </xf>
    <xf numFmtId="0" fontId="136" fillId="0" borderId="0" xfId="0" applyFont="1" applyBorder="1" applyAlignment="1" applyProtection="1">
      <alignment horizontal="center" vertical="center"/>
      <protection hidden="1"/>
    </xf>
    <xf numFmtId="0" fontId="137" fillId="0" borderId="0" xfId="0" applyFont="1" applyBorder="1" applyAlignment="1" applyProtection="1">
      <alignment horizontal="center" vertical="center"/>
      <protection hidden="1"/>
    </xf>
    <xf numFmtId="0" fontId="68" fillId="0" borderId="115" xfId="0" applyFont="1" applyFill="1" applyBorder="1" applyAlignment="1" applyProtection="1">
      <alignment horizontal="center" vertical="center" textRotation="90" wrapText="1"/>
      <protection hidden="1"/>
    </xf>
    <xf numFmtId="0" fontId="68" fillId="0" borderId="99" xfId="0" applyFont="1" applyFill="1" applyBorder="1" applyAlignment="1" applyProtection="1">
      <alignment horizontal="center" vertical="center" textRotation="90" wrapText="1"/>
      <protection hidden="1"/>
    </xf>
    <xf numFmtId="0" fontId="68" fillId="0" borderId="116" xfId="0" applyFont="1" applyFill="1" applyBorder="1" applyAlignment="1" applyProtection="1">
      <alignment horizontal="center" vertical="center" wrapText="1"/>
      <protection hidden="1"/>
    </xf>
    <xf numFmtId="0" fontId="68" fillId="0" borderId="113" xfId="0" applyFont="1" applyFill="1" applyBorder="1" applyAlignment="1" applyProtection="1">
      <alignment horizontal="center" vertical="center" wrapText="1"/>
      <protection hidden="1"/>
    </xf>
    <xf numFmtId="0" fontId="68" fillId="0" borderId="100" xfId="0" applyFont="1" applyFill="1" applyBorder="1" applyAlignment="1" applyProtection="1">
      <alignment horizontal="center" vertical="center" wrapText="1"/>
      <protection hidden="1"/>
    </xf>
    <xf numFmtId="0" fontId="65" fillId="0" borderId="90" xfId="0" applyFont="1" applyBorder="1" applyAlignment="1" applyProtection="1">
      <alignment horizontal="right" vertical="center"/>
      <protection hidden="1"/>
    </xf>
    <xf numFmtId="0" fontId="65" fillId="0" borderId="91" xfId="0" applyFont="1" applyBorder="1" applyAlignment="1" applyProtection="1">
      <alignment horizontal="right" vertical="center"/>
      <protection hidden="1"/>
    </xf>
    <xf numFmtId="0" fontId="65" fillId="0" borderId="99" xfId="0" applyFont="1" applyFill="1" applyBorder="1" applyAlignment="1" applyProtection="1">
      <alignment horizontal="center" vertical="center" textRotation="90" wrapText="1"/>
      <protection hidden="1"/>
    </xf>
    <xf numFmtId="0" fontId="68" fillId="0" borderId="116" xfId="0" applyFont="1" applyFill="1" applyBorder="1" applyAlignment="1" applyProtection="1">
      <alignment horizontal="center" vertical="center" textRotation="90" wrapText="1"/>
      <protection hidden="1"/>
    </xf>
    <xf numFmtId="0" fontId="68" fillId="0" borderId="113" xfId="0" applyFont="1" applyFill="1" applyBorder="1" applyAlignment="1" applyProtection="1">
      <alignment horizontal="center" vertical="center" textRotation="90" wrapText="1"/>
      <protection hidden="1"/>
    </xf>
    <xf numFmtId="0" fontId="117" fillId="0" borderId="87" xfId="0" applyFont="1" applyFill="1" applyBorder="1" applyAlignment="1" applyProtection="1">
      <alignment horizontal="center" vertical="center" wrapText="1"/>
      <protection hidden="1"/>
    </xf>
    <xf numFmtId="0" fontId="117" fillId="0" borderId="88" xfId="0" applyFont="1" applyFill="1" applyBorder="1" applyAlignment="1" applyProtection="1">
      <alignment horizontal="center" vertical="center" wrapText="1"/>
      <protection hidden="1"/>
    </xf>
    <xf numFmtId="0" fontId="117" fillId="0" borderId="89" xfId="0" applyFont="1" applyFill="1" applyBorder="1" applyAlignment="1" applyProtection="1">
      <alignment horizontal="center" vertical="center" wrapText="1"/>
      <protection hidden="1"/>
    </xf>
    <xf numFmtId="0" fontId="117" fillId="0" borderId="96" xfId="0" applyFont="1" applyFill="1" applyBorder="1" applyAlignment="1" applyProtection="1">
      <alignment horizontal="center" vertical="center" wrapText="1"/>
      <protection hidden="1"/>
    </xf>
    <xf numFmtId="0" fontId="117" fillId="0" borderId="97" xfId="0" applyFont="1" applyFill="1" applyBorder="1" applyAlignment="1" applyProtection="1">
      <alignment horizontal="center" vertical="center" wrapText="1"/>
      <protection hidden="1"/>
    </xf>
    <xf numFmtId="0" fontId="117" fillId="0" borderId="98" xfId="0" applyFont="1" applyFill="1" applyBorder="1" applyAlignment="1" applyProtection="1">
      <alignment horizontal="center" vertical="center" wrapText="1"/>
      <protection hidden="1"/>
    </xf>
    <xf numFmtId="0" fontId="38" fillId="0" borderId="128" xfId="0" applyFont="1" applyBorder="1" applyAlignment="1" applyProtection="1">
      <alignment horizontal="right" vertical="center" wrapText="1"/>
      <protection hidden="1"/>
    </xf>
    <xf numFmtId="0" fontId="38" fillId="0" borderId="129" xfId="0" applyFont="1" applyBorder="1" applyAlignment="1" applyProtection="1">
      <alignment horizontal="right" vertical="center" wrapText="1"/>
      <protection hidden="1"/>
    </xf>
    <xf numFmtId="0" fontId="68" fillId="0" borderId="94" xfId="0" applyFont="1" applyFill="1" applyBorder="1" applyAlignment="1" applyProtection="1">
      <alignment horizontal="center" vertical="center" textRotation="90" wrapText="1"/>
      <protection hidden="1"/>
    </xf>
    <xf numFmtId="0" fontId="68" fillId="0" borderId="0" xfId="0" applyFont="1" applyFill="1" applyBorder="1" applyAlignment="1" applyProtection="1">
      <alignment horizontal="center" vertical="center" wrapText="1"/>
      <protection hidden="1"/>
    </xf>
    <xf numFmtId="0" fontId="68" fillId="0" borderId="127" xfId="0" applyFont="1" applyFill="1" applyBorder="1" applyAlignment="1" applyProtection="1">
      <alignment horizontal="center" vertical="center" wrapText="1"/>
      <protection hidden="1"/>
    </xf>
    <xf numFmtId="0" fontId="68" fillId="0" borderId="121" xfId="0" applyFont="1" applyBorder="1" applyAlignment="1" applyProtection="1">
      <alignment horizontal="center" vertical="center" textRotation="90" wrapText="1"/>
      <protection hidden="1"/>
    </xf>
    <xf numFmtId="0" fontId="65" fillId="0" borderId="121" xfId="0" applyFont="1" applyFill="1" applyBorder="1" applyAlignment="1" applyProtection="1">
      <alignment horizontal="center" vertical="center" wrapText="1"/>
      <protection hidden="1"/>
    </xf>
    <xf numFmtId="0" fontId="68" fillId="0" borderId="119" xfId="0" applyFont="1" applyFill="1" applyBorder="1" applyAlignment="1" applyProtection="1">
      <alignment horizontal="center" vertical="center" textRotation="90" wrapText="1"/>
      <protection hidden="1"/>
    </xf>
    <xf numFmtId="0" fontId="68" fillId="0" borderId="120" xfId="0" applyFont="1" applyFill="1" applyBorder="1" applyAlignment="1" applyProtection="1">
      <alignment horizontal="center" vertical="center" textRotation="90" wrapText="1"/>
      <protection hidden="1"/>
    </xf>
    <xf numFmtId="0" fontId="68" fillId="0" borderId="100" xfId="0" applyFont="1" applyFill="1" applyBorder="1" applyAlignment="1" applyProtection="1">
      <alignment horizontal="center" vertical="center" textRotation="90" wrapText="1"/>
      <protection hidden="1"/>
    </xf>
    <xf numFmtId="0" fontId="38" fillId="0" borderId="117" xfId="0" applyFont="1" applyFill="1" applyBorder="1" applyAlignment="1" applyProtection="1">
      <alignment horizontal="center" vertical="center" textRotation="90" wrapText="1"/>
      <protection hidden="1"/>
    </xf>
    <xf numFmtId="0" fontId="38" fillId="0" borderId="118" xfId="0" applyFont="1" applyFill="1" applyBorder="1" applyAlignment="1" applyProtection="1">
      <alignment horizontal="center" vertical="center" textRotation="90" wrapText="1"/>
      <protection hidden="1"/>
    </xf>
    <xf numFmtId="0" fontId="38" fillId="0" borderId="99" xfId="0" applyFont="1" applyFill="1" applyBorder="1" applyAlignment="1" applyProtection="1">
      <alignment horizontal="center" vertical="center" textRotation="90" wrapText="1"/>
      <protection hidden="1"/>
    </xf>
    <xf numFmtId="0" fontId="68" fillId="0" borderId="117" xfId="0" applyFont="1" applyFill="1" applyBorder="1" applyAlignment="1" applyProtection="1">
      <alignment horizontal="center" vertical="center" textRotation="90" wrapText="1"/>
      <protection hidden="1"/>
    </xf>
    <xf numFmtId="0" fontId="68" fillId="0" borderId="118" xfId="0" applyFont="1" applyFill="1" applyBorder="1" applyAlignment="1" applyProtection="1">
      <alignment horizontal="center" vertical="center" textRotation="90" wrapText="1"/>
      <protection hidden="1"/>
    </xf>
    <xf numFmtId="0" fontId="68" fillId="36" borderId="106" xfId="0" applyFont="1" applyFill="1" applyBorder="1" applyAlignment="1" applyProtection="1">
      <alignment horizontal="center" vertical="center" wrapText="1"/>
      <protection hidden="1"/>
    </xf>
    <xf numFmtId="0" fontId="68" fillId="36" borderId="0" xfId="0" applyFont="1" applyFill="1" applyBorder="1" applyAlignment="1" applyProtection="1">
      <alignment horizontal="center" vertical="center" wrapText="1"/>
      <protection hidden="1"/>
    </xf>
    <xf numFmtId="0" fontId="68" fillId="36" borderId="107" xfId="0" applyFont="1" applyFill="1" applyBorder="1" applyAlignment="1" applyProtection="1">
      <alignment horizontal="center" vertical="center" wrapText="1"/>
      <protection hidden="1"/>
    </xf>
    <xf numFmtId="0" fontId="127" fillId="0" borderId="99" xfId="0" applyFont="1" applyFill="1" applyBorder="1" applyAlignment="1" applyProtection="1">
      <alignment horizontal="right" vertical="center" wrapText="1"/>
      <protection hidden="1"/>
    </xf>
    <xf numFmtId="0" fontId="129" fillId="0" borderId="121" xfId="0" applyFont="1" applyFill="1" applyBorder="1" applyAlignment="1" applyProtection="1">
      <alignment horizontal="center" wrapText="1"/>
      <protection hidden="1"/>
    </xf>
    <xf numFmtId="0" fontId="161" fillId="0" borderId="100" xfId="0" applyFont="1" applyFill="1" applyBorder="1" applyAlignment="1" applyProtection="1">
      <alignment horizontal="center" wrapText="1"/>
      <protection hidden="1"/>
    </xf>
    <xf numFmtId="0" fontId="161" fillId="0" borderId="99" xfId="0" applyFont="1" applyFill="1" applyBorder="1" applyAlignment="1" applyProtection="1">
      <alignment horizontal="center" wrapText="1"/>
      <protection hidden="1"/>
    </xf>
    <xf numFmtId="0" fontId="161" fillId="0" borderId="120" xfId="0" applyFont="1" applyFill="1" applyBorder="1" applyAlignment="1" applyProtection="1">
      <alignment horizontal="center" wrapText="1"/>
      <protection hidden="1"/>
    </xf>
    <xf numFmtId="0" fontId="161" fillId="0" borderId="93" xfId="0" applyFont="1" applyFill="1" applyBorder="1" applyAlignment="1" applyProtection="1">
      <alignment horizontal="center" wrapText="1"/>
      <protection hidden="1"/>
    </xf>
    <xf numFmtId="0" fontId="161" fillId="0" borderId="94" xfId="0" applyFont="1" applyFill="1" applyBorder="1" applyAlignment="1" applyProtection="1">
      <alignment horizontal="center" wrapText="1"/>
      <protection hidden="1"/>
    </xf>
    <xf numFmtId="0" fontId="161" fillId="0" borderId="95" xfId="0" applyFont="1" applyFill="1" applyBorder="1" applyAlignment="1" applyProtection="1">
      <alignment horizontal="center" wrapText="1"/>
      <protection hidden="1"/>
    </xf>
    <xf numFmtId="0" fontId="4" fillId="0" borderId="122" xfId="0" applyFont="1" applyBorder="1" applyAlignment="1" applyProtection="1">
      <alignment horizontal="center"/>
      <protection hidden="1"/>
    </xf>
    <xf numFmtId="0" fontId="4" fillId="0" borderId="121" xfId="0" applyFont="1" applyBorder="1" applyAlignment="1" applyProtection="1">
      <alignment horizontal="center"/>
      <protection hidden="1"/>
    </xf>
    <xf numFmtId="0" fontId="128" fillId="0" borderId="109" xfId="0" applyFont="1" applyFill="1" applyBorder="1" applyAlignment="1" applyProtection="1">
      <alignment horizontal="center" vertical="center"/>
      <protection hidden="1"/>
    </xf>
    <xf numFmtId="0" fontId="128" fillId="0" borderId="110" xfId="0" applyFont="1" applyFill="1" applyBorder="1" applyAlignment="1" applyProtection="1">
      <alignment horizontal="center" vertical="center"/>
      <protection hidden="1"/>
    </xf>
    <xf numFmtId="0" fontId="127" fillId="0" borderId="94" xfId="0" applyFont="1" applyFill="1" applyBorder="1" applyAlignment="1" applyProtection="1">
      <alignment horizontal="right" vertical="center" wrapText="1"/>
      <protection hidden="1"/>
    </xf>
    <xf numFmtId="1" fontId="129" fillId="0" borderId="122" xfId="0" applyNumberFormat="1" applyFont="1" applyBorder="1" applyAlignment="1" applyProtection="1">
      <alignment horizontal="center" vertical="center"/>
      <protection hidden="1"/>
    </xf>
    <xf numFmtId="0" fontId="129" fillId="0" borderId="121" xfId="0" applyFont="1" applyFill="1" applyBorder="1" applyAlignment="1" applyProtection="1">
      <alignment horizontal="center" vertical="center" wrapText="1"/>
      <protection hidden="1"/>
    </xf>
    <xf numFmtId="0" fontId="129" fillId="0" borderId="121" xfId="0" applyFont="1" applyBorder="1" applyAlignment="1" applyProtection="1">
      <alignment horizontal="center" vertical="center" wrapText="1"/>
      <protection hidden="1"/>
    </xf>
    <xf numFmtId="1" fontId="129" fillId="0" borderId="123" xfId="0" applyNumberFormat="1" applyFont="1" applyBorder="1" applyAlignment="1" applyProtection="1">
      <alignment horizontal="center" vertical="center" wrapText="1"/>
      <protection hidden="1"/>
    </xf>
    <xf numFmtId="0" fontId="129" fillId="0" borderId="123" xfId="0" applyFont="1" applyBorder="1" applyAlignment="1" applyProtection="1">
      <alignment horizontal="center" vertical="center" wrapText="1"/>
      <protection hidden="1"/>
    </xf>
    <xf numFmtId="0" fontId="161" fillId="0" borderId="121" xfId="0" applyFont="1" applyFill="1" applyBorder="1" applyAlignment="1" applyProtection="1">
      <alignment horizontal="center" wrapText="1"/>
      <protection hidden="1"/>
    </xf>
    <xf numFmtId="165" fontId="89" fillId="0" borderId="121" xfId="0" applyNumberFormat="1" applyFont="1" applyFill="1" applyBorder="1" applyAlignment="1" applyProtection="1">
      <alignment horizontal="center" vertical="center" shrinkToFit="1"/>
      <protection hidden="1"/>
    </xf>
    <xf numFmtId="0" fontId="104" fillId="0" borderId="0" xfId="0" applyFont="1" applyFill="1" applyBorder="1" applyAlignment="1" applyProtection="1">
      <alignment horizontal="left" vertical="center" wrapText="1"/>
      <protection hidden="1"/>
    </xf>
    <xf numFmtId="0" fontId="22" fillId="0" borderId="0" xfId="0" applyFont="1" applyFill="1" applyBorder="1" applyAlignment="1" applyProtection="1">
      <alignment horizontal="center" vertical="center" wrapText="1"/>
      <protection hidden="1"/>
    </xf>
    <xf numFmtId="0" fontId="65" fillId="0" borderId="0" xfId="0" applyFont="1" applyFill="1" applyBorder="1" applyAlignment="1" applyProtection="1">
      <alignment horizontal="right" vertical="center" wrapText="1"/>
      <protection hidden="1"/>
    </xf>
    <xf numFmtId="0" fontId="16" fillId="0" borderId="0" xfId="0" applyFont="1" applyBorder="1" applyAlignment="1" applyProtection="1">
      <alignment horizontal="center" vertical="center" wrapText="1"/>
      <protection hidden="1"/>
    </xf>
    <xf numFmtId="0" fontId="0" fillId="0" borderId="0" xfId="0" applyBorder="1" applyAlignment="1" applyProtection="1">
      <alignment horizontal="right" vertical="center"/>
      <protection hidden="1"/>
    </xf>
    <xf numFmtId="0" fontId="65" fillId="0" borderId="0" xfId="0" applyFont="1" applyFill="1" applyBorder="1" applyAlignment="1" applyProtection="1">
      <alignment horizontal="center" vertical="center"/>
      <protection hidden="1"/>
    </xf>
    <xf numFmtId="165" fontId="62" fillId="3" borderId="0" xfId="0" applyNumberFormat="1" applyFont="1" applyFill="1" applyBorder="1" applyAlignment="1" applyProtection="1">
      <alignment horizontal="center" vertical="center"/>
      <protection hidden="1"/>
    </xf>
    <xf numFmtId="0" fontId="10" fillId="0" borderId="0" xfId="0" applyFont="1" applyBorder="1" applyAlignment="1" applyProtection="1">
      <alignment horizontal="center" vertical="center"/>
      <protection hidden="1"/>
    </xf>
    <xf numFmtId="0" fontId="0" fillId="0" borderId="0" xfId="0" applyFont="1" applyBorder="1" applyAlignment="1" applyProtection="1">
      <alignment horizontal="right" vertical="center"/>
      <protection hidden="1"/>
    </xf>
    <xf numFmtId="164" fontId="10" fillId="0" borderId="0" xfId="0" applyNumberFormat="1" applyFont="1" applyBorder="1" applyAlignment="1" applyProtection="1">
      <alignment horizontal="center" vertical="center"/>
      <protection hidden="1"/>
    </xf>
    <xf numFmtId="0" fontId="9" fillId="0" borderId="0" xfId="0" applyFont="1" applyFill="1" applyBorder="1" applyAlignment="1" applyProtection="1">
      <alignment horizontal="right" vertical="center" wrapText="1"/>
      <protection hidden="1"/>
    </xf>
    <xf numFmtId="0" fontId="8" fillId="0" borderId="0" xfId="0" applyFont="1" applyFill="1" applyBorder="1" applyAlignment="1" applyProtection="1">
      <alignment horizontal="left" vertical="center" wrapText="1"/>
      <protection hidden="1"/>
    </xf>
    <xf numFmtId="0" fontId="30" fillId="0" borderId="0" xfId="0" applyFont="1" applyFill="1" applyBorder="1" applyAlignment="1" applyProtection="1">
      <alignment horizontal="center" vertical="center"/>
      <protection hidden="1"/>
    </xf>
    <xf numFmtId="0" fontId="36" fillId="0" borderId="0" xfId="0" applyFont="1" applyFill="1" applyBorder="1" applyAlignment="1" applyProtection="1">
      <alignment horizontal="center" vertical="center"/>
      <protection hidden="1"/>
    </xf>
    <xf numFmtId="0" fontId="66" fillId="0" borderId="4" xfId="0" applyFont="1" applyBorder="1" applyAlignment="1" applyProtection="1">
      <alignment horizontal="center" vertical="center" wrapText="1"/>
      <protection hidden="1"/>
    </xf>
    <xf numFmtId="0" fontId="66" fillId="0" borderId="51" xfId="0" applyFont="1" applyBorder="1" applyAlignment="1" applyProtection="1">
      <alignment horizontal="center" vertical="center" wrapText="1"/>
      <protection hidden="1"/>
    </xf>
    <xf numFmtId="0" fontId="66" fillId="0" borderId="5" xfId="0" applyFont="1" applyBorder="1" applyAlignment="1" applyProtection="1">
      <alignment horizontal="center" vertical="center" wrapText="1"/>
      <protection hidden="1"/>
    </xf>
    <xf numFmtId="0" fontId="0" fillId="0" borderId="10" xfId="0" applyFont="1" applyBorder="1" applyAlignment="1" applyProtection="1">
      <alignment horizontal="center" vertical="center" wrapText="1"/>
      <protection hidden="1"/>
    </xf>
    <xf numFmtId="0" fontId="0" fillId="0" borderId="6" xfId="0" applyFont="1" applyBorder="1" applyAlignment="1" applyProtection="1">
      <alignment horizontal="center" vertical="center" wrapText="1"/>
      <protection hidden="1"/>
    </xf>
    <xf numFmtId="0" fontId="44" fillId="0" borderId="4" xfId="0" applyFont="1" applyBorder="1" applyAlignment="1" applyProtection="1">
      <alignment horizontal="center" vertical="center" shrinkToFit="1"/>
      <protection hidden="1"/>
    </xf>
    <xf numFmtId="0" fontId="44" fillId="0" borderId="51" xfId="0" applyFont="1" applyBorder="1" applyAlignment="1" applyProtection="1">
      <alignment horizontal="center" vertical="center" shrinkToFit="1"/>
      <protection hidden="1"/>
    </xf>
    <xf numFmtId="0" fontId="44" fillId="0" borderId="5" xfId="0" applyFont="1" applyBorder="1" applyAlignment="1" applyProtection="1">
      <alignment horizontal="center" vertical="center" shrinkToFit="1"/>
      <protection hidden="1"/>
    </xf>
    <xf numFmtId="0" fontId="20" fillId="0" borderId="0" xfId="0" applyFont="1" applyBorder="1" applyAlignment="1" applyProtection="1">
      <alignment horizontal="center" vertical="center"/>
      <protection hidden="1"/>
    </xf>
    <xf numFmtId="0" fontId="30" fillId="0" borderId="0" xfId="0" applyFont="1" applyBorder="1" applyAlignment="1" applyProtection="1">
      <alignment horizontal="center" vertical="center"/>
      <protection hidden="1"/>
    </xf>
    <xf numFmtId="0" fontId="76" fillId="0" borderId="0" xfId="0" applyFont="1" applyBorder="1" applyAlignment="1" applyProtection="1">
      <alignment horizontal="center"/>
      <protection hidden="1"/>
    </xf>
    <xf numFmtId="0" fontId="0" fillId="0" borderId="4" xfId="0" applyFont="1" applyBorder="1" applyAlignment="1" applyProtection="1">
      <alignment horizontal="center" vertical="center" shrinkToFit="1"/>
      <protection hidden="1"/>
    </xf>
    <xf numFmtId="0" fontId="0" fillId="0" borderId="5" xfId="0" applyFont="1" applyBorder="1" applyAlignment="1" applyProtection="1">
      <alignment horizontal="center" vertical="center" shrinkToFit="1"/>
      <protection hidden="1"/>
    </xf>
    <xf numFmtId="0" fontId="20" fillId="0" borderId="4" xfId="0" applyFont="1" applyBorder="1" applyAlignment="1" applyProtection="1">
      <alignment horizontal="center" vertical="center"/>
      <protection hidden="1"/>
    </xf>
    <xf numFmtId="0" fontId="20" fillId="0" borderId="5" xfId="0" applyFont="1" applyBorder="1" applyAlignment="1" applyProtection="1">
      <alignment horizontal="center" vertical="center"/>
      <protection hidden="1"/>
    </xf>
    <xf numFmtId="0" fontId="0" fillId="0" borderId="1" xfId="0" applyFont="1" applyBorder="1" applyAlignment="1" applyProtection="1">
      <alignment horizontal="center" vertical="center" wrapText="1"/>
      <protection hidden="1"/>
    </xf>
    <xf numFmtId="0" fontId="66" fillId="0" borderId="4" xfId="0" applyFont="1" applyBorder="1" applyAlignment="1" applyProtection="1">
      <alignment horizontal="center" vertical="center" shrinkToFit="1"/>
      <protection hidden="1"/>
    </xf>
    <xf numFmtId="0" fontId="66" fillId="0" borderId="5" xfId="0" applyFont="1" applyBorder="1" applyAlignment="1" applyProtection="1">
      <alignment horizontal="center" vertical="center" shrinkToFit="1"/>
      <protection hidden="1"/>
    </xf>
    <xf numFmtId="0" fontId="0" fillId="0" borderId="4" xfId="0" applyFont="1" applyBorder="1" applyAlignment="1" applyProtection="1">
      <alignment horizontal="center" vertical="center" wrapText="1"/>
      <protection hidden="1"/>
    </xf>
    <xf numFmtId="0" fontId="0" fillId="0" borderId="51" xfId="0" applyFont="1" applyBorder="1" applyAlignment="1" applyProtection="1">
      <alignment horizontal="center" vertical="center" wrapText="1"/>
      <protection hidden="1"/>
    </xf>
    <xf numFmtId="0" fontId="0" fillId="0" borderId="8" xfId="0" applyFont="1" applyBorder="1" applyAlignment="1" applyProtection="1">
      <alignment horizontal="center" vertical="center" wrapText="1"/>
      <protection hidden="1"/>
    </xf>
    <xf numFmtId="0" fontId="176" fillId="0" borderId="0" xfId="0" applyFont="1" applyBorder="1" applyAlignment="1" applyProtection="1">
      <alignment horizontal="center" vertical="center" wrapText="1"/>
      <protection hidden="1"/>
    </xf>
    <xf numFmtId="0" fontId="0" fillId="0" borderId="5" xfId="0" applyFont="1" applyBorder="1" applyAlignment="1" applyProtection="1">
      <alignment horizontal="center" vertical="center" wrapText="1"/>
      <protection hidden="1"/>
    </xf>
    <xf numFmtId="0" fontId="10" fillId="0" borderId="1" xfId="0" applyFont="1" applyBorder="1" applyAlignment="1" applyProtection="1">
      <alignment horizontal="center" vertical="center" wrapText="1"/>
      <protection hidden="1"/>
    </xf>
    <xf numFmtId="0" fontId="20" fillId="0" borderId="1" xfId="0" applyFont="1" applyBorder="1" applyAlignment="1" applyProtection="1">
      <alignment horizontal="center" vertical="center" wrapText="1"/>
      <protection hidden="1"/>
    </xf>
    <xf numFmtId="0" fontId="30" fillId="0" borderId="1" xfId="0" applyFont="1" applyBorder="1" applyAlignment="1" applyProtection="1">
      <alignment horizontal="center" vertical="center" wrapText="1"/>
      <protection hidden="1"/>
    </xf>
    <xf numFmtId="0" fontId="4" fillId="0" borderId="1" xfId="0" applyFont="1" applyBorder="1" applyAlignment="1" applyProtection="1">
      <alignment horizontal="center" vertical="center" wrapText="1"/>
      <protection hidden="1"/>
    </xf>
    <xf numFmtId="0" fontId="10" fillId="0" borderId="4" xfId="0" applyFont="1" applyBorder="1" applyAlignment="1" applyProtection="1">
      <alignment horizontal="center" vertical="center" wrapText="1"/>
      <protection hidden="1"/>
    </xf>
    <xf numFmtId="0" fontId="10" fillId="0" borderId="51" xfId="0" applyFont="1" applyBorder="1" applyAlignment="1" applyProtection="1">
      <alignment horizontal="center" vertical="center" wrapText="1"/>
      <protection hidden="1"/>
    </xf>
    <xf numFmtId="0" fontId="10" fillId="0" borderId="5" xfId="0" applyFont="1" applyBorder="1" applyAlignment="1" applyProtection="1">
      <alignment horizontal="center" vertical="center" wrapText="1"/>
      <protection hidden="1"/>
    </xf>
    <xf numFmtId="0" fontId="171" fillId="0" borderId="0" xfId="0" applyFont="1" applyFill="1" applyBorder="1" applyAlignment="1" applyProtection="1">
      <alignment horizontal="center" vertical="center"/>
      <protection hidden="1"/>
    </xf>
    <xf numFmtId="0" fontId="27" fillId="0" borderId="0" xfId="0" applyFont="1" applyFill="1" applyBorder="1" applyAlignment="1" applyProtection="1">
      <alignment horizontal="center" vertical="center" wrapText="1"/>
      <protection hidden="1"/>
    </xf>
    <xf numFmtId="0" fontId="38" fillId="0" borderId="0" xfId="0" applyFont="1" applyFill="1" applyBorder="1" applyAlignment="1" applyProtection="1">
      <alignment horizontal="right" wrapText="1"/>
      <protection hidden="1"/>
    </xf>
    <xf numFmtId="0" fontId="38" fillId="0" borderId="0" xfId="0" applyFont="1" applyFill="1" applyBorder="1" applyAlignment="1" applyProtection="1">
      <alignment horizontal="left" wrapText="1"/>
      <protection hidden="1"/>
    </xf>
    <xf numFmtId="0" fontId="65" fillId="0" borderId="0" xfId="0" applyFont="1" applyFill="1" applyBorder="1" applyAlignment="1" applyProtection="1">
      <alignment horizontal="right" vertical="center"/>
      <protection hidden="1"/>
    </xf>
    <xf numFmtId="0" fontId="68" fillId="0" borderId="0" xfId="0" applyFont="1" applyFill="1" applyBorder="1" applyAlignment="1" applyProtection="1">
      <alignment horizontal="left" vertical="center"/>
      <protection hidden="1"/>
    </xf>
    <xf numFmtId="0" fontId="16" fillId="0" borderId="0" xfId="0" applyFont="1" applyBorder="1" applyAlignment="1" applyProtection="1">
      <alignment horizontal="right" vertical="center"/>
      <protection hidden="1"/>
    </xf>
    <xf numFmtId="0" fontId="4" fillId="0" borderId="0" xfId="0" applyFont="1" applyBorder="1" applyAlignment="1" applyProtection="1">
      <alignment horizontal="left" vertical="center"/>
      <protection hidden="1"/>
    </xf>
    <xf numFmtId="0" fontId="38" fillId="6" borderId="131" xfId="0" applyFont="1" applyFill="1" applyBorder="1" applyAlignment="1" applyProtection="1">
      <alignment horizontal="center" vertical="center" wrapText="1"/>
      <protection hidden="1"/>
    </xf>
    <xf numFmtId="0" fontId="38" fillId="6" borderId="132" xfId="0" applyFont="1" applyFill="1" applyBorder="1" applyAlignment="1" applyProtection="1">
      <alignment horizontal="center" vertical="center" wrapText="1"/>
      <protection hidden="1"/>
    </xf>
    <xf numFmtId="0" fontId="38" fillId="6" borderId="133" xfId="0" applyFont="1" applyFill="1" applyBorder="1" applyAlignment="1" applyProtection="1">
      <alignment horizontal="center" vertical="center" wrapText="1"/>
      <protection hidden="1"/>
    </xf>
    <xf numFmtId="0" fontId="38" fillId="6" borderId="134" xfId="0" applyFont="1" applyFill="1" applyBorder="1" applyAlignment="1" applyProtection="1">
      <alignment horizontal="center" vertical="center" wrapText="1"/>
      <protection hidden="1"/>
    </xf>
    <xf numFmtId="0" fontId="38" fillId="6" borderId="0" xfId="0" applyFont="1" applyFill="1" applyBorder="1" applyAlignment="1" applyProtection="1">
      <alignment horizontal="center" vertical="center" wrapText="1"/>
      <protection hidden="1"/>
    </xf>
    <xf numFmtId="0" fontId="38" fillId="6" borderId="135" xfId="0" applyFont="1" applyFill="1" applyBorder="1" applyAlignment="1" applyProtection="1">
      <alignment horizontal="center" vertical="center" wrapText="1"/>
      <protection hidden="1"/>
    </xf>
    <xf numFmtId="0" fontId="38" fillId="6" borderId="136" xfId="0" applyFont="1" applyFill="1" applyBorder="1" applyAlignment="1" applyProtection="1">
      <alignment horizontal="center" vertical="center" wrapText="1"/>
      <protection hidden="1"/>
    </xf>
    <xf numFmtId="0" fontId="38" fillId="6" borderId="137" xfId="0" applyFont="1" applyFill="1" applyBorder="1" applyAlignment="1" applyProtection="1">
      <alignment horizontal="center" vertical="center" wrapText="1"/>
      <protection hidden="1"/>
    </xf>
    <xf numFmtId="0" fontId="38" fillId="6" borderId="138" xfId="0" applyFont="1" applyFill="1" applyBorder="1" applyAlignment="1" applyProtection="1">
      <alignment horizontal="center" vertical="center" wrapText="1"/>
      <protection hidden="1"/>
    </xf>
    <xf numFmtId="164" fontId="4" fillId="0" borderId="0" xfId="0" applyNumberFormat="1" applyFont="1" applyBorder="1" applyAlignment="1" applyProtection="1">
      <alignment horizontal="left" vertical="center"/>
      <protection hidden="1"/>
    </xf>
    <xf numFmtId="0" fontId="8" fillId="0" borderId="0" xfId="0" applyFont="1" applyFill="1" applyBorder="1" applyAlignment="1" applyProtection="1">
      <alignment horizontal="left" vertical="center"/>
      <protection hidden="1"/>
    </xf>
    <xf numFmtId="0" fontId="5" fillId="0" borderId="1" xfId="0" applyFont="1" applyBorder="1" applyAlignment="1" applyProtection="1">
      <alignment horizontal="center" vertical="center"/>
      <protection hidden="1"/>
    </xf>
    <xf numFmtId="0" fontId="177" fillId="3" borderId="2" xfId="0" applyFont="1" applyFill="1" applyBorder="1" applyAlignment="1" applyProtection="1">
      <alignment horizontal="center" vertical="center" textRotation="90" wrapText="1" shrinkToFit="1"/>
      <protection hidden="1"/>
    </xf>
    <xf numFmtId="0" fontId="177" fillId="3" borderId="3" xfId="0" applyFont="1" applyFill="1" applyBorder="1" applyAlignment="1" applyProtection="1">
      <alignment horizontal="center" vertical="center" textRotation="90" wrapText="1" shrinkToFit="1"/>
      <protection hidden="1"/>
    </xf>
    <xf numFmtId="0" fontId="66" fillId="0" borderId="0" xfId="0" applyFont="1" applyBorder="1" applyAlignment="1" applyProtection="1">
      <alignment horizontal="right" vertical="center"/>
      <protection hidden="1"/>
    </xf>
    <xf numFmtId="0" fontId="0" fillId="0" borderId="0" xfId="0" applyAlignment="1" applyProtection="1">
      <alignment horizontal="center" textRotation="90"/>
      <protection hidden="1"/>
    </xf>
  </cellXfs>
  <cellStyles count="3">
    <cellStyle name="Hyperlink" xfId="2" builtinId="8"/>
    <cellStyle name="Normal" xfId="0" builtinId="0"/>
    <cellStyle name="Output" xfId="1" builtinId="21"/>
  </cellStyles>
  <dxfs count="307">
    <dxf>
      <font>
        <color theme="0"/>
      </font>
    </dxf>
    <dxf>
      <font>
        <color theme="0"/>
      </font>
      <fill>
        <patternFill patternType="none">
          <bgColor auto="1"/>
        </patternFill>
      </fill>
    </dxf>
    <dxf>
      <font>
        <color theme="0"/>
      </font>
    </dxf>
    <dxf>
      <font>
        <color theme="0"/>
      </font>
    </dxf>
    <dxf>
      <font>
        <color theme="0"/>
      </font>
    </dxf>
    <dxf>
      <font>
        <color theme="0"/>
      </font>
    </dxf>
    <dxf>
      <font>
        <color theme="0"/>
      </font>
    </dxf>
    <dxf>
      <font>
        <color theme="0"/>
      </font>
      <fill>
        <patternFill patternType="none">
          <bgColor auto="1"/>
        </patternFill>
      </fill>
    </dxf>
    <dxf>
      <font>
        <color theme="0"/>
      </font>
    </dxf>
    <dxf>
      <font>
        <color theme="0"/>
      </font>
    </dxf>
    <dxf>
      <font>
        <color theme="0"/>
      </font>
    </dxf>
    <dxf>
      <font>
        <color theme="0"/>
      </font>
    </dxf>
    <dxf>
      <font>
        <color theme="0"/>
      </font>
      <fill>
        <patternFill patternType="none">
          <bgColor auto="1"/>
        </patternFill>
      </fill>
    </dxf>
    <dxf>
      <font>
        <color theme="0"/>
      </font>
    </dxf>
    <dxf>
      <font>
        <color theme="0"/>
      </font>
    </dxf>
    <dxf>
      <font>
        <color theme="0"/>
      </font>
    </dxf>
    <dxf>
      <font>
        <color theme="0"/>
      </font>
    </dxf>
    <dxf>
      <font>
        <color theme="0"/>
      </font>
    </dxf>
    <dxf>
      <font>
        <color theme="0"/>
      </font>
      <fill>
        <patternFill patternType="none">
          <bgColor auto="1"/>
        </patternFill>
      </fill>
    </dxf>
    <dxf>
      <font>
        <color theme="0"/>
      </font>
    </dxf>
    <dxf>
      <font>
        <color theme="0"/>
      </font>
    </dxf>
    <dxf>
      <font>
        <color theme="0"/>
      </font>
    </dxf>
    <dxf>
      <font>
        <color theme="0"/>
      </font>
    </dxf>
    <dxf>
      <font>
        <color theme="0"/>
      </font>
      <fill>
        <patternFill patternType="none">
          <bgColor auto="1"/>
        </patternFill>
      </fill>
    </dxf>
    <dxf>
      <font>
        <color theme="0"/>
      </font>
    </dxf>
    <dxf>
      <font>
        <color theme="0"/>
      </font>
    </dxf>
    <dxf>
      <font>
        <color theme="0"/>
      </font>
    </dxf>
    <dxf>
      <font>
        <color theme="0"/>
      </font>
    </dxf>
    <dxf>
      <font>
        <color theme="0"/>
      </font>
    </dxf>
    <dxf>
      <font>
        <color theme="0"/>
      </font>
      <fill>
        <patternFill patternType="none">
          <bgColor auto="1"/>
        </patternFill>
      </fill>
    </dxf>
    <dxf>
      <font>
        <color theme="0"/>
      </font>
    </dxf>
    <dxf>
      <font>
        <color theme="0"/>
      </font>
    </dxf>
    <dxf>
      <font>
        <color theme="0"/>
      </font>
    </dxf>
    <dxf>
      <font>
        <color theme="0"/>
      </font>
    </dxf>
    <dxf>
      <font>
        <color theme="0"/>
      </font>
      <fill>
        <patternFill patternType="none">
          <bgColor auto="1"/>
        </patternFill>
      </fill>
    </dxf>
    <dxf>
      <font>
        <color theme="0"/>
      </font>
    </dxf>
    <dxf>
      <font>
        <color theme="0"/>
      </font>
    </dxf>
    <dxf>
      <font>
        <color theme="0"/>
      </font>
    </dxf>
    <dxf>
      <font>
        <color theme="0"/>
      </font>
    </dxf>
    <dxf>
      <font>
        <color theme="0"/>
      </font>
    </dxf>
    <dxf>
      <font>
        <color theme="0"/>
      </font>
      <fill>
        <patternFill patternType="none">
          <bgColor auto="1"/>
        </patternFill>
      </fill>
    </dxf>
    <dxf>
      <font>
        <color theme="0"/>
      </font>
    </dxf>
    <dxf>
      <font>
        <color theme="0"/>
      </font>
    </dxf>
    <dxf>
      <font>
        <color theme="0"/>
      </font>
    </dxf>
    <dxf>
      <font>
        <color theme="0"/>
      </font>
    </dxf>
    <dxf>
      <font>
        <color theme="0"/>
      </font>
      <fill>
        <patternFill patternType="none">
          <bgColor auto="1"/>
        </patternFill>
      </fill>
    </dxf>
    <dxf>
      <font>
        <color theme="0"/>
      </font>
    </dxf>
    <dxf>
      <font>
        <color theme="0"/>
      </font>
    </dxf>
    <dxf>
      <font>
        <color theme="0"/>
      </font>
    </dxf>
    <dxf>
      <font>
        <color theme="0"/>
      </font>
    </dxf>
    <dxf>
      <font>
        <color theme="0"/>
      </font>
    </dxf>
    <dxf>
      <font>
        <color theme="0"/>
      </font>
      <fill>
        <patternFill patternType="none">
          <bgColor auto="1"/>
        </patternFill>
      </fill>
    </dxf>
    <dxf>
      <font>
        <color theme="0"/>
      </font>
    </dxf>
    <dxf>
      <font>
        <color theme="0"/>
      </font>
    </dxf>
    <dxf>
      <font>
        <color theme="0"/>
      </font>
    </dxf>
    <dxf>
      <font>
        <color theme="0"/>
      </font>
    </dxf>
    <dxf>
      <font>
        <color theme="0"/>
      </font>
      <fill>
        <patternFill patternType="none">
          <bgColor auto="1"/>
        </patternFill>
      </fill>
    </dxf>
    <dxf>
      <font>
        <color theme="0"/>
      </font>
    </dxf>
    <dxf>
      <font>
        <color theme="0"/>
      </font>
    </dxf>
    <dxf>
      <font>
        <color theme="0"/>
      </font>
    </dxf>
    <dxf>
      <font>
        <color theme="0"/>
      </font>
    </dxf>
    <dxf>
      <font>
        <color theme="0"/>
      </font>
    </dxf>
    <dxf>
      <font>
        <color theme="0"/>
      </font>
      <fill>
        <patternFill patternType="none">
          <bgColor auto="1"/>
        </patternFill>
      </fill>
    </dxf>
    <dxf>
      <font>
        <color theme="0"/>
      </font>
    </dxf>
    <dxf>
      <font>
        <color theme="0"/>
      </font>
    </dxf>
    <dxf>
      <font>
        <color theme="0"/>
      </font>
    </dxf>
    <dxf>
      <font>
        <color theme="0"/>
      </font>
    </dxf>
    <dxf>
      <font>
        <color theme="0"/>
      </font>
      <fill>
        <patternFill patternType="none">
          <bgColor auto="1"/>
        </patternFill>
      </fill>
    </dxf>
    <dxf>
      <font>
        <color theme="0"/>
      </font>
    </dxf>
    <dxf>
      <font>
        <color theme="0"/>
      </font>
    </dxf>
    <dxf>
      <font>
        <color theme="0"/>
      </font>
    </dxf>
    <dxf>
      <font>
        <color theme="0"/>
      </font>
    </dxf>
    <dxf>
      <font>
        <color theme="0"/>
      </font>
    </dxf>
    <dxf>
      <font>
        <color theme="0"/>
      </font>
      <fill>
        <patternFill patternType="none">
          <bgColor auto="1"/>
        </patternFill>
      </fill>
    </dxf>
    <dxf>
      <font>
        <color theme="0"/>
      </font>
    </dxf>
    <dxf>
      <font>
        <color theme="0"/>
      </font>
    </dxf>
    <dxf>
      <font>
        <color theme="0"/>
      </font>
    </dxf>
    <dxf>
      <font>
        <color theme="0"/>
      </font>
    </dxf>
    <dxf>
      <font>
        <color theme="0"/>
      </font>
      <fill>
        <patternFill patternType="none">
          <bgColor auto="1"/>
        </patternFill>
      </fill>
    </dxf>
    <dxf>
      <font>
        <color theme="0"/>
      </font>
    </dxf>
    <dxf>
      <font>
        <color theme="0"/>
      </font>
    </dxf>
    <dxf>
      <font>
        <color theme="0"/>
      </font>
    </dxf>
    <dxf>
      <font>
        <color theme="0"/>
      </font>
    </dxf>
    <dxf>
      <font>
        <color theme="0"/>
      </font>
    </dxf>
    <dxf>
      <font>
        <color theme="0"/>
      </font>
      <fill>
        <patternFill patternType="none">
          <bgColor auto="1"/>
        </patternFill>
      </fill>
    </dxf>
    <dxf>
      <font>
        <color theme="0"/>
      </font>
    </dxf>
    <dxf>
      <font>
        <color theme="0"/>
      </font>
    </dxf>
    <dxf>
      <font>
        <color theme="0"/>
      </font>
    </dxf>
    <dxf>
      <font>
        <color theme="0"/>
      </font>
    </dxf>
    <dxf>
      <font>
        <color theme="0"/>
      </font>
      <fill>
        <patternFill patternType="none">
          <bgColor auto="1"/>
        </patternFill>
      </fill>
    </dxf>
    <dxf>
      <font>
        <color theme="0"/>
      </font>
    </dxf>
    <dxf>
      <font>
        <color theme="0"/>
      </font>
    </dxf>
    <dxf>
      <font>
        <color theme="0"/>
      </font>
    </dxf>
    <dxf>
      <font>
        <color theme="0"/>
      </font>
    </dxf>
    <dxf>
      <font>
        <color theme="0"/>
      </font>
    </dxf>
    <dxf>
      <font>
        <color theme="0"/>
      </font>
      <fill>
        <patternFill patternType="none">
          <bgColor auto="1"/>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patternType="none">
          <bgColor auto="1"/>
        </patternFill>
      </fill>
    </dxf>
    <dxf>
      <font>
        <color theme="0"/>
      </font>
    </dxf>
    <dxf>
      <font>
        <color theme="0"/>
      </font>
      <fill>
        <patternFill patternType="none">
          <bgColor auto="1"/>
        </patternFill>
      </fill>
    </dxf>
    <dxf>
      <font>
        <color theme="0"/>
      </font>
    </dxf>
    <dxf>
      <font>
        <color theme="0"/>
      </font>
      <fill>
        <patternFill patternType="none">
          <bgColor auto="1"/>
        </patternFill>
      </fill>
      <border>
        <left/>
        <right/>
        <top/>
        <bottom/>
        <vertical/>
        <horizontal/>
      </border>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rgb="FF0000FF"/>
      </font>
    </dxf>
    <dxf>
      <font>
        <color rgb="FFFF0000"/>
      </font>
    </dxf>
    <dxf>
      <font>
        <color rgb="FF00800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patternType="none">
          <bgColor auto="1"/>
        </patternFill>
      </fill>
    </dxf>
    <dxf>
      <font>
        <color theme="0"/>
      </font>
      <fill>
        <patternFill patternType="none">
          <bgColor auto="1"/>
        </patternFill>
      </fill>
      <border>
        <left/>
        <right/>
        <top/>
        <bottom/>
      </border>
    </dxf>
    <dxf>
      <font>
        <color rgb="FF0000FF"/>
      </font>
    </dxf>
    <dxf>
      <font>
        <color rgb="FFFF0000"/>
      </font>
    </dxf>
    <dxf>
      <font>
        <color rgb="FF008000"/>
      </font>
    </dxf>
    <dxf>
      <font>
        <color theme="0"/>
      </font>
    </dxf>
    <dxf>
      <font>
        <b/>
        <i val="0"/>
        <color rgb="FF006100"/>
      </font>
      <fill>
        <patternFill>
          <bgColor rgb="FFC6EFCE"/>
        </patternFill>
      </fill>
    </dxf>
    <dxf>
      <font>
        <color theme="0"/>
      </font>
    </dxf>
    <dxf>
      <font>
        <color theme="0"/>
      </font>
    </dxf>
    <dxf>
      <font>
        <condense val="0"/>
        <extend val="0"/>
        <color rgb="FF9C0006"/>
      </font>
      <fill>
        <patternFill>
          <bgColor rgb="FFFFC7CE"/>
        </patternFill>
      </fill>
    </dxf>
    <dxf>
      <font>
        <color theme="0"/>
      </font>
    </dxf>
    <dxf>
      <font>
        <b/>
        <i val="0"/>
        <color theme="6" tint="-0.499984740745262"/>
      </font>
      <fill>
        <patternFill patternType="none">
          <fgColor indexed="64"/>
          <bgColor auto="1"/>
        </patternFill>
      </fill>
    </dxf>
    <dxf>
      <font>
        <b/>
        <i val="0"/>
        <color rgb="FF00B050"/>
      </font>
      <fill>
        <patternFill patternType="none">
          <bgColor auto="1"/>
        </patternFill>
      </fill>
    </dxf>
    <dxf>
      <fill>
        <patternFill>
          <bgColor rgb="FFE0C1FF"/>
        </patternFill>
      </fill>
    </dxf>
    <dxf>
      <fill>
        <patternFill>
          <bgColor rgb="FFFFD3A7"/>
        </patternFill>
      </fill>
    </dxf>
    <dxf>
      <font>
        <condense val="0"/>
        <extend val="0"/>
        <color rgb="FF9C0006"/>
      </font>
      <fill>
        <patternFill>
          <bgColor rgb="FFFFC7CE"/>
        </patternFill>
      </fill>
    </dxf>
    <dxf>
      <font>
        <color theme="0"/>
      </font>
    </dxf>
    <dxf>
      <font>
        <color theme="0"/>
      </font>
    </dxf>
    <dxf>
      <font>
        <color theme="0"/>
      </font>
    </dxf>
    <dxf>
      <font>
        <color theme="0"/>
      </font>
    </dxf>
    <dxf>
      <font>
        <color theme="0"/>
      </font>
    </dxf>
    <dxf>
      <font>
        <b/>
        <i val="0"/>
        <color rgb="FF0000CC"/>
      </font>
      <fill>
        <patternFill>
          <bgColor theme="8" tint="0.59996337778862885"/>
        </patternFill>
      </fill>
    </dxf>
    <dxf>
      <font>
        <b/>
        <i val="0"/>
        <color rgb="FF0000CC"/>
      </font>
      <fill>
        <patternFill>
          <bgColor theme="8" tint="0.59996337778862885"/>
        </patternFill>
      </fill>
    </dxf>
    <dxf>
      <fill>
        <patternFill>
          <bgColor theme="0"/>
        </patternFill>
      </fill>
    </dxf>
    <dxf>
      <font>
        <b/>
        <i val="0"/>
        <color rgb="FF0000CC"/>
      </font>
    </dxf>
    <dxf>
      <font>
        <b/>
        <i val="0"/>
        <color rgb="FFD60093"/>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lor theme="0"/>
      </font>
    </dxf>
    <dxf>
      <fill>
        <patternFill>
          <bgColor rgb="FFE0C1FF"/>
        </patternFill>
      </fill>
    </dxf>
    <dxf>
      <fill>
        <patternFill>
          <bgColor rgb="FFFFD3A7"/>
        </patternFill>
      </fill>
    </dxf>
    <dxf>
      <font>
        <b/>
        <i val="0"/>
        <color theme="6" tint="-0.499984740745262"/>
      </font>
      <fill>
        <patternFill patternType="none">
          <fgColor indexed="64"/>
          <bgColor auto="1"/>
        </patternFill>
      </fill>
    </dxf>
    <dxf>
      <font>
        <b/>
        <i val="0"/>
        <color rgb="FF00B050"/>
      </font>
      <fill>
        <patternFill patternType="none">
          <bgColor auto="1"/>
        </patternFill>
      </fill>
    </dxf>
    <dxf>
      <font>
        <condense val="0"/>
        <extend val="0"/>
        <color rgb="FF9C0006"/>
      </font>
      <fill>
        <patternFill>
          <bgColor rgb="FFFFC7CE"/>
        </patternFill>
      </fill>
    </dxf>
    <dxf>
      <font>
        <color theme="0"/>
      </font>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font>
      <fill>
        <patternFill patternType="none">
          <fgColor indexed="64"/>
          <bgColor auto="1"/>
        </patternFill>
      </fill>
    </dxf>
    <dxf>
      <fill>
        <patternFill>
          <bgColor rgb="FFFFD5FF"/>
        </patternFill>
      </fill>
    </dxf>
    <dxf>
      <font>
        <color rgb="FF0000FF"/>
      </font>
    </dxf>
    <dxf>
      <font>
        <color rgb="FFFF0000"/>
      </font>
    </dxf>
    <dxf>
      <font>
        <color rgb="FF0000FF"/>
      </font>
    </dxf>
    <dxf>
      <font>
        <b/>
        <i val="0"/>
        <color rgb="FFCC0099"/>
      </font>
    </dxf>
    <dxf>
      <fill>
        <patternFill>
          <bgColor rgb="FFE0C1FF"/>
        </patternFill>
      </fill>
    </dxf>
    <dxf>
      <fill>
        <patternFill>
          <bgColor rgb="FFFFD3A7"/>
        </patternFill>
      </fill>
    </dxf>
    <dxf>
      <font>
        <b/>
        <i val="0"/>
      </font>
      <fill>
        <patternFill>
          <bgColor theme="7" tint="0.79998168889431442"/>
        </patternFill>
      </fill>
    </dxf>
    <dxf>
      <font>
        <condense val="0"/>
        <extend val="0"/>
        <color rgb="FF9C0006"/>
      </font>
      <fill>
        <patternFill>
          <bgColor rgb="FFFFC7CE"/>
        </patternFill>
      </fill>
    </dxf>
    <dxf>
      <font>
        <color theme="0"/>
      </font>
    </dxf>
    <dxf>
      <font>
        <b/>
        <i val="0"/>
        <color rgb="FF0000CC"/>
      </font>
      <fill>
        <patternFill>
          <bgColor theme="8" tint="0.59996337778862885"/>
        </patternFill>
      </fill>
    </dxf>
    <dxf>
      <font>
        <b/>
        <i val="0"/>
        <color rgb="FF0000CC"/>
      </font>
      <fill>
        <patternFill>
          <bgColor theme="8" tint="0.59996337778862885"/>
        </patternFill>
      </fill>
    </dxf>
    <dxf>
      <fill>
        <patternFill>
          <bgColor theme="0"/>
        </patternFill>
      </fill>
    </dxf>
    <dxf>
      <font>
        <b/>
        <i val="0"/>
        <color rgb="FF0000CC"/>
      </font>
    </dxf>
    <dxf>
      <font>
        <b/>
        <i val="0"/>
        <color rgb="FFD60093"/>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lor theme="0"/>
      </font>
    </dxf>
    <dxf>
      <fill>
        <patternFill>
          <bgColor rgb="FFE0C1FF"/>
        </patternFill>
      </fill>
    </dxf>
    <dxf>
      <fill>
        <patternFill>
          <bgColor rgb="FFFFD3A7"/>
        </patternFill>
      </fill>
    </dxf>
    <dxf>
      <font>
        <b/>
        <i val="0"/>
        <color theme="6" tint="-0.499984740745262"/>
      </font>
      <fill>
        <patternFill patternType="none">
          <fgColor indexed="64"/>
          <bgColor auto="1"/>
        </patternFill>
      </fill>
    </dxf>
    <dxf>
      <font>
        <b/>
        <i val="0"/>
        <color rgb="FF00B050"/>
      </font>
      <fill>
        <patternFill patternType="none">
          <bgColor auto="1"/>
        </patternFill>
      </fill>
    </dxf>
    <dxf>
      <font>
        <condense val="0"/>
        <extend val="0"/>
        <color rgb="FF9C0006"/>
      </font>
      <fill>
        <patternFill>
          <bgColor rgb="FFFFC7CE"/>
        </patternFill>
      </fill>
    </dxf>
    <dxf>
      <font>
        <color theme="0"/>
      </font>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font>
      <fill>
        <patternFill patternType="none">
          <fgColor indexed="64"/>
          <bgColor auto="1"/>
        </patternFill>
      </fill>
    </dxf>
    <dxf>
      <fill>
        <patternFill>
          <bgColor rgb="FFFFD5FF"/>
        </patternFill>
      </fill>
    </dxf>
    <dxf>
      <font>
        <color rgb="FF0000FF"/>
      </font>
    </dxf>
    <dxf>
      <font>
        <color rgb="FFFF0000"/>
      </font>
    </dxf>
    <dxf>
      <font>
        <color rgb="FF0000FF"/>
      </font>
    </dxf>
    <dxf>
      <font>
        <b/>
        <i val="0"/>
        <color rgb="FFCC0099"/>
      </font>
    </dxf>
    <dxf>
      <fill>
        <patternFill>
          <bgColor rgb="FFE0C1FF"/>
        </patternFill>
      </fill>
    </dxf>
    <dxf>
      <fill>
        <patternFill>
          <bgColor rgb="FFFFD3A7"/>
        </patternFill>
      </fill>
    </dxf>
    <dxf>
      <fill>
        <patternFill>
          <bgColor rgb="FFFFFF99"/>
        </patternFill>
      </fill>
    </dxf>
    <dxf>
      <font>
        <condense val="0"/>
        <extend val="0"/>
        <color rgb="FF9C0006"/>
      </font>
      <fill>
        <patternFill>
          <bgColor rgb="FFFFC7CE"/>
        </patternFill>
      </fill>
    </dxf>
    <dxf>
      <font>
        <color theme="0"/>
      </font>
    </dxf>
    <dxf>
      <font>
        <color theme="0"/>
      </font>
    </dxf>
    <dxf>
      <font>
        <color theme="0"/>
      </font>
    </dxf>
    <dxf>
      <font>
        <color theme="0"/>
      </font>
    </dxf>
    <dxf>
      <font>
        <condense val="0"/>
        <extend val="0"/>
        <color rgb="FF9C0006"/>
      </font>
      <fill>
        <patternFill>
          <bgColor rgb="FFFFC7CE"/>
        </patternFill>
      </fill>
    </dxf>
    <dxf>
      <font>
        <color theme="0"/>
      </font>
    </dxf>
    <dxf>
      <font>
        <color rgb="FFFF0000"/>
      </font>
      <fill>
        <patternFill>
          <bgColor rgb="FFFFFF66"/>
        </patternFill>
      </fill>
    </dxf>
    <dxf>
      <font>
        <color rgb="FFFF0000"/>
      </font>
    </dxf>
    <dxf>
      <font>
        <color rgb="FFFF0000"/>
      </font>
      <fill>
        <patternFill>
          <bgColor rgb="FFFFFF99"/>
        </patternFill>
      </fill>
    </dxf>
    <dxf>
      <font>
        <color rgb="FFFF0000"/>
      </font>
      <fill>
        <patternFill>
          <bgColor rgb="FFFFFF99"/>
        </patternFill>
      </fill>
    </dxf>
    <dxf>
      <font>
        <color theme="0"/>
      </font>
    </dxf>
    <dxf>
      <font>
        <condense val="0"/>
        <extend val="0"/>
        <color rgb="FF9C0006"/>
      </font>
      <fill>
        <patternFill>
          <bgColor rgb="FFFFC7CE"/>
        </patternFill>
      </fill>
    </dxf>
    <dxf>
      <font>
        <color rgb="FFFF0000"/>
      </font>
      <fill>
        <patternFill>
          <bgColor rgb="FFFFFF99"/>
        </patternFill>
      </fill>
    </dxf>
    <dxf>
      <font>
        <color rgb="FF0000FF"/>
      </font>
      <fill>
        <patternFill>
          <bgColor theme="8" tint="0.79998168889431442"/>
        </patternFill>
      </fill>
    </dxf>
    <dxf>
      <font>
        <color rgb="FF0000FF"/>
      </font>
      <fill>
        <patternFill>
          <bgColor rgb="FFFFFF99"/>
        </patternFill>
      </fill>
    </dxf>
    <dxf>
      <font>
        <color rgb="FFFF3399"/>
      </font>
      <fill>
        <patternFill>
          <bgColor theme="9" tint="0.79998168889431442"/>
        </patternFill>
      </fill>
    </dxf>
    <dxf>
      <font>
        <condense val="0"/>
        <extend val="0"/>
        <color rgb="FF9C0006"/>
      </font>
      <fill>
        <patternFill>
          <bgColor rgb="FFFFC7CE"/>
        </patternFill>
      </fill>
    </dxf>
    <dxf>
      <font>
        <color theme="0"/>
      </font>
    </dxf>
    <dxf>
      <font>
        <color rgb="FFFF0000"/>
      </font>
      <fill>
        <patternFill>
          <bgColor rgb="FFFFFF66"/>
        </patternFill>
      </fill>
    </dxf>
    <dxf>
      <font>
        <color rgb="FFFF0000"/>
      </font>
    </dxf>
    <dxf>
      <font>
        <color rgb="FFFF0000"/>
      </font>
      <fill>
        <patternFill>
          <bgColor rgb="FFFFFF99"/>
        </patternFill>
      </fill>
    </dxf>
    <dxf>
      <font>
        <color rgb="FFFF0000"/>
      </font>
      <fill>
        <patternFill>
          <bgColor rgb="FFFFFF99"/>
        </patternFill>
      </fill>
    </dxf>
    <dxf>
      <font>
        <color theme="0"/>
      </font>
    </dxf>
    <dxf>
      <font>
        <condense val="0"/>
        <extend val="0"/>
        <color rgb="FF9C0006"/>
      </font>
      <fill>
        <patternFill>
          <bgColor rgb="FFFFC7CE"/>
        </patternFill>
      </fill>
    </dxf>
    <dxf>
      <font>
        <color rgb="FFFF0000"/>
      </font>
      <fill>
        <patternFill>
          <bgColor rgb="FFFFFF99"/>
        </patternFill>
      </fill>
    </dxf>
    <dxf>
      <font>
        <color rgb="FF0000FF"/>
      </font>
      <fill>
        <patternFill>
          <bgColor theme="8" tint="0.79998168889431442"/>
        </patternFill>
      </fill>
    </dxf>
    <dxf>
      <font>
        <color rgb="FF0000FF"/>
      </font>
      <fill>
        <patternFill>
          <bgColor rgb="FFFFFF99"/>
        </patternFill>
      </fill>
    </dxf>
    <dxf>
      <font>
        <color rgb="FFFF3399"/>
      </font>
      <fill>
        <patternFill>
          <bgColor theme="9" tint="0.79998168889431442"/>
        </patternFill>
      </fill>
    </dxf>
    <dxf>
      <font>
        <b/>
        <i val="0"/>
        <color rgb="FF0000CC"/>
      </font>
    </dxf>
    <dxf>
      <font>
        <b/>
        <i val="0"/>
        <color rgb="FFD60093"/>
      </font>
    </dxf>
    <dxf>
      <font>
        <color rgb="FFFF0000"/>
      </font>
    </dxf>
    <dxf>
      <font>
        <color rgb="FF0000FF"/>
      </font>
    </dxf>
    <dxf>
      <font>
        <b/>
        <i val="0"/>
        <color rgb="FFCC0099"/>
      </font>
    </dxf>
    <dxf>
      <font>
        <b/>
        <i val="0"/>
        <color rgb="FF0000CC"/>
      </font>
    </dxf>
    <dxf>
      <font>
        <b/>
        <i val="0"/>
        <color rgb="FFD60093"/>
      </font>
    </dxf>
    <dxf>
      <font>
        <color rgb="FFFF0000"/>
      </font>
    </dxf>
    <dxf>
      <font>
        <color rgb="FF0000FF"/>
      </font>
    </dxf>
    <dxf>
      <font>
        <b/>
        <i val="0"/>
        <color rgb="FFCC0099"/>
      </font>
    </dxf>
    <dxf>
      <font>
        <color theme="0"/>
      </font>
    </dxf>
    <dxf>
      <font>
        <b/>
        <i val="0"/>
        <color rgb="FF0000CC"/>
      </font>
    </dxf>
    <dxf>
      <font>
        <b/>
        <i val="0"/>
        <color rgb="FFD60093"/>
      </font>
    </dxf>
    <dxf>
      <font>
        <color rgb="FFFF0000"/>
      </font>
    </dxf>
    <dxf>
      <font>
        <color rgb="FF0000FF"/>
      </font>
    </dxf>
    <dxf>
      <font>
        <b/>
        <i val="0"/>
        <color rgb="FFCC0099"/>
      </font>
    </dxf>
    <dxf>
      <font>
        <b/>
        <i val="0"/>
        <color rgb="FF006100"/>
      </font>
      <fill>
        <patternFill>
          <bgColor rgb="FFC6EFCE"/>
        </patternFill>
      </fill>
    </dxf>
    <dxf>
      <font>
        <color theme="0"/>
      </font>
    </dxf>
    <dxf>
      <font>
        <color theme="0"/>
      </font>
    </dxf>
    <dxf>
      <font>
        <color theme="0"/>
      </font>
    </dxf>
    <dxf>
      <font>
        <b/>
        <i val="0"/>
        <color rgb="FF123A24"/>
      </font>
      <fill>
        <patternFill>
          <bgColor theme="9" tint="0.59996337778862885"/>
        </patternFill>
      </fill>
    </dxf>
    <dxf>
      <font>
        <b/>
        <i val="0"/>
        <color rgb="FF123A24"/>
      </font>
      <fill>
        <patternFill>
          <bgColor theme="9" tint="0.59996337778862885"/>
        </patternFill>
      </fill>
    </dxf>
    <dxf>
      <font>
        <color theme="0"/>
      </font>
    </dxf>
  </dxfs>
  <tableStyles count="1" defaultTableStyle="TableStyleMedium9" defaultPivotStyle="PivotStyleLight16">
    <tableStyle name="Table Style 1" pivot="0" count="0"/>
  </tableStyles>
  <colors>
    <mruColors>
      <color rgb="FFCC00CC"/>
      <color rgb="FF0000CC"/>
      <color rgb="FF3006E4"/>
      <color rgb="FF006600"/>
      <color rgb="FF123A24"/>
      <color rgb="FFECFC9E"/>
      <color rgb="FFB8E08C"/>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5.jpeg"/><Relationship Id="rId7" Type="http://schemas.openxmlformats.org/officeDocument/2006/relationships/image" Target="../media/image6.jpeg"/><Relationship Id="rId2" Type="http://schemas.openxmlformats.org/officeDocument/2006/relationships/image" Target="../media/image4.jpeg"/><Relationship Id="rId1" Type="http://schemas.openxmlformats.org/officeDocument/2006/relationships/image" Target="../media/image3.jpeg"/><Relationship Id="rId6" Type="http://schemas.openxmlformats.org/officeDocument/2006/relationships/hyperlink" Target="#'Marks Entry 7th'!A1"/><Relationship Id="rId5" Type="http://schemas.openxmlformats.org/officeDocument/2006/relationships/hyperlink" Target="#'Result Sheet'!A1"/><Relationship Id="rId4" Type="http://schemas.openxmlformats.org/officeDocument/2006/relationships/hyperlink" Target="#'Marks Entry 6th'!A1"/></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_rels/drawing4.xml.rels><?xml version="1.0" encoding="UTF-8" standalone="yes"?>
<Relationships xmlns="http://schemas.openxmlformats.org/package/2006/relationships"><Relationship Id="rId2" Type="http://schemas.openxmlformats.org/officeDocument/2006/relationships/image" Target="../media/image7.jpeg"/><Relationship Id="rId1" Type="http://schemas.openxmlformats.org/officeDocument/2006/relationships/image" Target="../media/image8.jpeg"/></Relationships>
</file>

<file path=xl/drawings/_rels/drawing5.xml.rels><?xml version="1.0" encoding="UTF-8" standalone="yes"?>
<Relationships xmlns="http://schemas.openxmlformats.org/package/2006/relationships"><Relationship Id="rId3" Type="http://schemas.openxmlformats.org/officeDocument/2006/relationships/hyperlink" Target="#'All student Report Card'!AH6"/><Relationship Id="rId2" Type="http://schemas.openxmlformats.org/officeDocument/2006/relationships/hyperlink" Target="#'Result Sheet'!A222"/><Relationship Id="rId1" Type="http://schemas.openxmlformats.org/officeDocument/2006/relationships/hyperlink" Target="#'Result Sheet'!A1"/></Relationships>
</file>

<file path=xl/drawings/_rels/drawing6.xml.rels><?xml version="1.0" encoding="UTF-8" standalone="yes"?>
<Relationships xmlns="http://schemas.openxmlformats.org/package/2006/relationships"><Relationship Id="rId3" Type="http://schemas.openxmlformats.org/officeDocument/2006/relationships/image" Target="../media/image10.jpeg"/><Relationship Id="rId2" Type="http://schemas.openxmlformats.org/officeDocument/2006/relationships/hyperlink" Target="#'Result Sheet'!A1"/><Relationship Id="rId1" Type="http://schemas.openxmlformats.org/officeDocument/2006/relationships/image" Target="../media/image9.jpeg"/><Relationship Id="rId4" Type="http://schemas.openxmlformats.org/officeDocument/2006/relationships/image" Target="../media/image11.jpeg"/></Relationships>
</file>

<file path=xl/drawings/_rels/drawing7.xml.rels><?xml version="1.0" encoding="UTF-8" standalone="yes"?>
<Relationships xmlns="http://schemas.openxmlformats.org/package/2006/relationships"><Relationship Id="rId3" Type="http://schemas.openxmlformats.org/officeDocument/2006/relationships/hyperlink" Target="#'Result Sheet'!A1"/><Relationship Id="rId2" Type="http://schemas.openxmlformats.org/officeDocument/2006/relationships/image" Target="../media/image10.jpeg"/><Relationship Id="rId1" Type="http://schemas.openxmlformats.org/officeDocument/2006/relationships/image" Target="../media/image13.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2.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2.emf"/></Relationships>
</file>

<file path=xl/drawings/drawing1.xml><?xml version="1.0" encoding="utf-8"?>
<xdr:wsDr xmlns:xdr="http://schemas.openxmlformats.org/drawingml/2006/spreadsheetDrawing" xmlns:a="http://schemas.openxmlformats.org/drawingml/2006/main">
  <xdr:twoCellAnchor>
    <xdr:from>
      <xdr:col>4</xdr:col>
      <xdr:colOff>47625</xdr:colOff>
      <xdr:row>13</xdr:row>
      <xdr:rowOff>142875</xdr:rowOff>
    </xdr:from>
    <xdr:to>
      <xdr:col>4</xdr:col>
      <xdr:colOff>552450</xdr:colOff>
      <xdr:row>17</xdr:row>
      <xdr:rowOff>228600</xdr:rowOff>
    </xdr:to>
    <xdr:sp macro="" textlink="">
      <xdr:nvSpPr>
        <xdr:cNvPr id="2" name="Right Brace 1"/>
        <xdr:cNvSpPr/>
      </xdr:nvSpPr>
      <xdr:spPr>
        <a:xfrm>
          <a:off x="3286125" y="4591050"/>
          <a:ext cx="504825" cy="1152525"/>
        </a:xfrm>
        <a:prstGeom prst="rightBrace">
          <a:avLst/>
        </a:prstGeom>
      </xdr:spPr>
      <xdr:style>
        <a:lnRef idx="3">
          <a:schemeClr val="accent2"/>
        </a:lnRef>
        <a:fillRef idx="0">
          <a:schemeClr val="accent2"/>
        </a:fillRef>
        <a:effectRef idx="2">
          <a:schemeClr val="accent2"/>
        </a:effectRef>
        <a:fontRef idx="minor">
          <a:schemeClr val="tx1"/>
        </a:fontRef>
      </xdr:style>
      <xdr:txBody>
        <a:bodyPr vertOverflow="clip" horzOverflow="clip" rtlCol="0" anchor="t"/>
        <a:lstStyle/>
        <a:p>
          <a:pPr algn="l"/>
          <a:endParaRPr lang="en-US" sz="1100"/>
        </a:p>
      </xdr:txBody>
    </xdr:sp>
    <xdr:clientData/>
  </xdr:twoCellAnchor>
  <xdr:twoCellAnchor editAs="oneCell">
    <xdr:from>
      <xdr:col>2</xdr:col>
      <xdr:colOff>823365</xdr:colOff>
      <xdr:row>37</xdr:row>
      <xdr:rowOff>0</xdr:rowOff>
    </xdr:from>
    <xdr:to>
      <xdr:col>3</xdr:col>
      <xdr:colOff>1259169</xdr:colOff>
      <xdr:row>41</xdr:row>
      <xdr:rowOff>238125</xdr:rowOff>
    </xdr:to>
    <xdr:pic>
      <xdr:nvPicPr>
        <xdr:cNvPr id="5" name="Picture 4" descr="WhatsApp Image 2021-09-09 at 5.56.17 AM.jpeg"/>
        <xdr:cNvPicPr>
          <a:picLocks noChangeAspect="1"/>
        </xdr:cNvPicPr>
      </xdr:nvPicPr>
      <xdr:blipFill>
        <a:blip xmlns:r="http://schemas.openxmlformats.org/officeDocument/2006/relationships" r:embed="rId1" cstate="print"/>
        <a:stretch>
          <a:fillRect/>
        </a:stretch>
      </xdr:blipFill>
      <xdr:spPr>
        <a:xfrm>
          <a:off x="1480590" y="10820400"/>
          <a:ext cx="1512129" cy="1495425"/>
        </a:xfrm>
        <a:prstGeom prst="rect">
          <a:avLst/>
        </a:prstGeom>
        <a:ln>
          <a:noFill/>
        </a:ln>
        <a:effectLst>
          <a:softEdge rad="112500"/>
        </a:effectLst>
      </xdr:spPr>
    </xdr:pic>
    <xdr:clientData/>
  </xdr:twoCellAnchor>
  <xdr:twoCellAnchor editAs="oneCell">
    <xdr:from>
      <xdr:col>6</xdr:col>
      <xdr:colOff>476249</xdr:colOff>
      <xdr:row>38</xdr:row>
      <xdr:rowOff>57151</xdr:rowOff>
    </xdr:from>
    <xdr:to>
      <xdr:col>7</xdr:col>
      <xdr:colOff>1171574</xdr:colOff>
      <xdr:row>42</xdr:row>
      <xdr:rowOff>272183</xdr:rowOff>
    </xdr:to>
    <xdr:pic>
      <xdr:nvPicPr>
        <xdr:cNvPr id="6" name="Picture 5" descr="hlj 21-11-21.png"/>
        <xdr:cNvPicPr>
          <a:picLocks noChangeAspect="1"/>
        </xdr:cNvPicPr>
      </xdr:nvPicPr>
      <xdr:blipFill>
        <a:blip xmlns:r="http://schemas.openxmlformats.org/officeDocument/2006/relationships" r:embed="rId2"/>
        <a:stretch>
          <a:fillRect/>
        </a:stretch>
      </xdr:blipFill>
      <xdr:spPr>
        <a:xfrm>
          <a:off x="8096249" y="11163301"/>
          <a:ext cx="1552575" cy="1453282"/>
        </a:xfrm>
        <a:prstGeom prst="ellipse">
          <a:avLst/>
        </a:prstGeom>
        <a:ln w="63500" cap="rnd">
          <a:solidFill>
            <a:srgbClr val="333333"/>
          </a:solidFill>
        </a:ln>
        <a:effectLst>
          <a:outerShdw blurRad="381000" dist="292100" dir="5400000" sx="-80000" sy="-18000" rotWithShape="0">
            <a:srgbClr val="000000">
              <a:alpha val="22000"/>
            </a:srgbClr>
          </a:outerShdw>
        </a:effectLst>
        <a:scene3d>
          <a:camera prst="orthographicFront"/>
          <a:lightRig rig="contrasting" dir="t">
            <a:rot lat="0" lon="0" rev="3000000"/>
          </a:lightRig>
        </a:scene3d>
        <a:sp3d contourW="7620">
          <a:bevelT w="95250" h="31750"/>
          <a:contourClr>
            <a:srgbClr val="333333"/>
          </a:contourClr>
        </a:sp3d>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0</xdr:colOff>
      <xdr:row>3</xdr:row>
      <xdr:rowOff>114300</xdr:rowOff>
    </xdr:from>
    <xdr:to>
      <xdr:col>10</xdr:col>
      <xdr:colOff>0</xdr:colOff>
      <xdr:row>6</xdr:row>
      <xdr:rowOff>257175</xdr:rowOff>
    </xdr:to>
    <xdr:pic>
      <xdr:nvPicPr>
        <xdr:cNvPr id="5" name="Picture 6"/>
        <xdr:cNvPicPr>
          <a:picLocks noChangeAspect="1" noChangeArrowheads="1"/>
        </xdr:cNvPicPr>
      </xdr:nvPicPr>
      <xdr:blipFill>
        <a:blip xmlns:r="http://schemas.openxmlformats.org/officeDocument/2006/relationships" r:embed="rId1"/>
        <a:srcRect/>
        <a:stretch>
          <a:fillRect/>
        </a:stretch>
      </xdr:blipFill>
      <xdr:spPr bwMode="auto">
        <a:xfrm>
          <a:off x="28155899" y="990600"/>
          <a:ext cx="1162051" cy="1524000"/>
        </a:xfrm>
        <a:prstGeom prst="rect">
          <a:avLst/>
        </a:prstGeom>
        <a:noFill/>
      </xdr:spPr>
    </xdr:pic>
    <xdr:clientData/>
  </xdr:twoCellAnchor>
  <xdr:twoCellAnchor editAs="oneCell">
    <xdr:from>
      <xdr:col>10</xdr:col>
      <xdr:colOff>0</xdr:colOff>
      <xdr:row>2</xdr:row>
      <xdr:rowOff>114300</xdr:rowOff>
    </xdr:from>
    <xdr:to>
      <xdr:col>10</xdr:col>
      <xdr:colOff>0</xdr:colOff>
      <xdr:row>4</xdr:row>
      <xdr:rowOff>190500</xdr:rowOff>
    </xdr:to>
    <xdr:pic>
      <xdr:nvPicPr>
        <xdr:cNvPr id="6" name="Picture 6"/>
        <xdr:cNvPicPr>
          <a:picLocks noChangeAspect="1" noChangeArrowheads="1"/>
        </xdr:cNvPicPr>
      </xdr:nvPicPr>
      <xdr:blipFill>
        <a:blip xmlns:r="http://schemas.openxmlformats.org/officeDocument/2006/relationships" r:embed="rId2"/>
        <a:srcRect/>
        <a:stretch>
          <a:fillRect/>
        </a:stretch>
      </xdr:blipFill>
      <xdr:spPr bwMode="auto">
        <a:xfrm>
          <a:off x="25860375" y="609600"/>
          <a:ext cx="0" cy="1238250"/>
        </a:xfrm>
        <a:prstGeom prst="rect">
          <a:avLst/>
        </a:prstGeom>
        <a:noFill/>
      </xdr:spPr>
    </xdr:pic>
    <xdr:clientData/>
  </xdr:twoCellAnchor>
  <xdr:twoCellAnchor editAs="oneCell">
    <xdr:from>
      <xdr:col>10</xdr:col>
      <xdr:colOff>0</xdr:colOff>
      <xdr:row>2</xdr:row>
      <xdr:rowOff>114300</xdr:rowOff>
    </xdr:from>
    <xdr:to>
      <xdr:col>10</xdr:col>
      <xdr:colOff>0</xdr:colOff>
      <xdr:row>4</xdr:row>
      <xdr:rowOff>219075</xdr:rowOff>
    </xdr:to>
    <xdr:pic>
      <xdr:nvPicPr>
        <xdr:cNvPr id="7" name="Picture 6"/>
        <xdr:cNvPicPr>
          <a:picLocks noChangeAspect="1" noChangeArrowheads="1"/>
        </xdr:cNvPicPr>
      </xdr:nvPicPr>
      <xdr:blipFill>
        <a:blip xmlns:r="http://schemas.openxmlformats.org/officeDocument/2006/relationships" r:embed="rId2"/>
        <a:srcRect/>
        <a:stretch>
          <a:fillRect/>
        </a:stretch>
      </xdr:blipFill>
      <xdr:spPr bwMode="auto">
        <a:xfrm>
          <a:off x="21755099" y="609600"/>
          <a:ext cx="0" cy="1266825"/>
        </a:xfrm>
        <a:prstGeom prst="rect">
          <a:avLst/>
        </a:prstGeom>
        <a:noFill/>
      </xdr:spPr>
    </xdr:pic>
    <xdr:clientData/>
  </xdr:twoCellAnchor>
  <xdr:twoCellAnchor>
    <xdr:from>
      <xdr:col>6</xdr:col>
      <xdr:colOff>295276</xdr:colOff>
      <xdr:row>3</xdr:row>
      <xdr:rowOff>66675</xdr:rowOff>
    </xdr:from>
    <xdr:to>
      <xdr:col>7</xdr:col>
      <xdr:colOff>1476375</xdr:colOff>
      <xdr:row>4</xdr:row>
      <xdr:rowOff>161925</xdr:rowOff>
    </xdr:to>
    <xdr:sp macro="" textlink="">
      <xdr:nvSpPr>
        <xdr:cNvPr id="9" name="Rectangle 8"/>
        <xdr:cNvSpPr/>
      </xdr:nvSpPr>
      <xdr:spPr>
        <a:xfrm>
          <a:off x="9544051" y="781050"/>
          <a:ext cx="3162299" cy="352425"/>
        </a:xfrm>
        <a:prstGeom prst="rect">
          <a:avLst/>
        </a:prstGeom>
        <a:solidFill>
          <a:srgbClr val="00206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i="1">
              <a:solidFill>
                <a:srgbClr val="FFFF00"/>
              </a:solidFill>
              <a:latin typeface="+mn-lt"/>
            </a:rPr>
            <a:t>Class 6th Subject Teacher Name</a:t>
          </a:r>
        </a:p>
      </xdr:txBody>
    </xdr:sp>
    <xdr:clientData/>
  </xdr:twoCellAnchor>
  <xdr:twoCellAnchor>
    <xdr:from>
      <xdr:col>2</xdr:col>
      <xdr:colOff>2752726</xdr:colOff>
      <xdr:row>1</xdr:row>
      <xdr:rowOff>142876</xdr:rowOff>
    </xdr:from>
    <xdr:to>
      <xdr:col>3</xdr:col>
      <xdr:colOff>1990725</xdr:colOff>
      <xdr:row>3</xdr:row>
      <xdr:rowOff>57151</xdr:rowOff>
    </xdr:to>
    <xdr:sp macro="" textlink="">
      <xdr:nvSpPr>
        <xdr:cNvPr id="10" name="Rectangle 9"/>
        <xdr:cNvSpPr/>
      </xdr:nvSpPr>
      <xdr:spPr>
        <a:xfrm>
          <a:off x="3400426" y="333376"/>
          <a:ext cx="2714624" cy="438150"/>
        </a:xfrm>
        <a:prstGeom prst="rect">
          <a:avLst/>
        </a:prstGeom>
        <a:solidFill>
          <a:srgbClr val="660033"/>
        </a:solidFill>
        <a:ln>
          <a:solidFill>
            <a:srgbClr val="00B050"/>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u="none">
              <a:solidFill>
                <a:srgbClr val="FFFF00"/>
              </a:solidFill>
              <a:latin typeface="+mj-lt"/>
            </a:rPr>
            <a:t>SCHOOL PROFILE</a:t>
          </a:r>
        </a:p>
      </xdr:txBody>
    </xdr:sp>
    <xdr:clientData/>
  </xdr:twoCellAnchor>
  <xdr:twoCellAnchor>
    <xdr:from>
      <xdr:col>6</xdr:col>
      <xdr:colOff>466726</xdr:colOff>
      <xdr:row>14</xdr:row>
      <xdr:rowOff>104776</xdr:rowOff>
    </xdr:from>
    <xdr:to>
      <xdr:col>7</xdr:col>
      <xdr:colOff>1571625</xdr:colOff>
      <xdr:row>15</xdr:row>
      <xdr:rowOff>209551</xdr:rowOff>
    </xdr:to>
    <xdr:sp macro="" textlink="">
      <xdr:nvSpPr>
        <xdr:cNvPr id="11" name="Rectangle 10"/>
        <xdr:cNvSpPr/>
      </xdr:nvSpPr>
      <xdr:spPr>
        <a:xfrm>
          <a:off x="9715501" y="3305176"/>
          <a:ext cx="3086099" cy="381000"/>
        </a:xfrm>
        <a:prstGeom prst="rect">
          <a:avLst/>
        </a:prstGeom>
        <a:solidFill>
          <a:srgbClr val="00206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i="1">
              <a:solidFill>
                <a:srgbClr val="FFFF00"/>
              </a:solidFill>
              <a:latin typeface="+mn-lt"/>
            </a:rPr>
            <a:t>Class </a:t>
          </a:r>
          <a:r>
            <a:rPr lang="hi-IN" sz="1600" b="1" i="1">
              <a:solidFill>
                <a:srgbClr val="FFFF00"/>
              </a:solidFill>
              <a:latin typeface="+mn-lt"/>
            </a:rPr>
            <a:t>7</a:t>
          </a:r>
          <a:r>
            <a:rPr lang="en-US" sz="1600" b="1" i="1">
              <a:solidFill>
                <a:srgbClr val="FFFF00"/>
              </a:solidFill>
              <a:latin typeface="+mn-lt"/>
            </a:rPr>
            <a:t>th Subject Teacher Name</a:t>
          </a:r>
        </a:p>
      </xdr:txBody>
    </xdr:sp>
    <xdr:clientData/>
  </xdr:twoCellAnchor>
  <xdr:twoCellAnchor>
    <xdr:from>
      <xdr:col>3</xdr:col>
      <xdr:colOff>1200150</xdr:colOff>
      <xdr:row>24</xdr:row>
      <xdr:rowOff>0</xdr:rowOff>
    </xdr:from>
    <xdr:to>
      <xdr:col>3</xdr:col>
      <xdr:colOff>3714750</xdr:colOff>
      <xdr:row>25</xdr:row>
      <xdr:rowOff>104775</xdr:rowOff>
    </xdr:to>
    <xdr:sp macro="" textlink="">
      <xdr:nvSpPr>
        <xdr:cNvPr id="8" name="Rectangle 7"/>
        <xdr:cNvSpPr/>
      </xdr:nvSpPr>
      <xdr:spPr>
        <a:xfrm>
          <a:off x="5324475" y="5857875"/>
          <a:ext cx="2514600" cy="409575"/>
        </a:xfrm>
        <a:prstGeom prst="rect">
          <a:avLst/>
        </a:prstGeom>
        <a:solidFill>
          <a:srgbClr val="002060"/>
        </a:solidFill>
        <a:ln>
          <a:solidFill>
            <a:srgbClr val="FFC000"/>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rgbClr val="FFFF00"/>
              </a:solidFill>
              <a:latin typeface="+mj-lt"/>
            </a:rPr>
            <a:t>Software Developer</a:t>
          </a:r>
        </a:p>
      </xdr:txBody>
    </xdr:sp>
    <xdr:clientData/>
  </xdr:twoCellAnchor>
  <xdr:twoCellAnchor>
    <xdr:from>
      <xdr:col>6</xdr:col>
      <xdr:colOff>1228725</xdr:colOff>
      <xdr:row>26</xdr:row>
      <xdr:rowOff>142875</xdr:rowOff>
    </xdr:from>
    <xdr:to>
      <xdr:col>8</xdr:col>
      <xdr:colOff>276224</xdr:colOff>
      <xdr:row>27</xdr:row>
      <xdr:rowOff>228600</xdr:rowOff>
    </xdr:to>
    <xdr:sp macro="" textlink="">
      <xdr:nvSpPr>
        <xdr:cNvPr id="12" name="Rectangle 11"/>
        <xdr:cNvSpPr/>
      </xdr:nvSpPr>
      <xdr:spPr>
        <a:xfrm>
          <a:off x="11125200" y="6496050"/>
          <a:ext cx="1990724" cy="447675"/>
        </a:xfrm>
        <a:prstGeom prst="rect">
          <a:avLst/>
        </a:prstGeom>
        <a:solidFill>
          <a:srgbClr val="00B050"/>
        </a:solidFill>
        <a:ln>
          <a:solidFill>
            <a:srgbClr val="B8E08C"/>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u="none">
              <a:solidFill>
                <a:schemeClr val="tx1"/>
              </a:solidFill>
              <a:latin typeface="+mj-lt"/>
            </a:rPr>
            <a:t>SCHOOL  LOGO</a:t>
          </a:r>
        </a:p>
      </xdr:txBody>
    </xdr:sp>
    <xdr:clientData/>
  </xdr:twoCellAnchor>
  <xdr:twoCellAnchor editAs="oneCell">
    <xdr:from>
      <xdr:col>7</xdr:col>
      <xdr:colOff>0</xdr:colOff>
      <xdr:row>28</xdr:row>
      <xdr:rowOff>28576</xdr:rowOff>
    </xdr:from>
    <xdr:to>
      <xdr:col>7</xdr:col>
      <xdr:colOff>1257299</xdr:colOff>
      <xdr:row>28</xdr:row>
      <xdr:rowOff>885824</xdr:rowOff>
    </xdr:to>
    <xdr:pic>
      <xdr:nvPicPr>
        <xdr:cNvPr id="13" name="Picture 12" descr="download.jpg"/>
        <xdr:cNvPicPr>
          <a:picLocks noChangeAspect="1"/>
        </xdr:cNvPicPr>
      </xdr:nvPicPr>
      <xdr:blipFill>
        <a:blip xmlns:r="http://schemas.openxmlformats.org/officeDocument/2006/relationships" r:embed="rId3"/>
        <a:stretch>
          <a:fillRect/>
        </a:stretch>
      </xdr:blipFill>
      <xdr:spPr>
        <a:xfrm>
          <a:off x="11563350" y="8534401"/>
          <a:ext cx="1257299" cy="857248"/>
        </a:xfrm>
        <a:prstGeom prst="rect">
          <a:avLst/>
        </a:prstGeom>
      </xdr:spPr>
    </xdr:pic>
    <xdr:clientData/>
  </xdr:twoCellAnchor>
  <xdr:twoCellAnchor>
    <xdr:from>
      <xdr:col>6</xdr:col>
      <xdr:colOff>771525</xdr:colOff>
      <xdr:row>29</xdr:row>
      <xdr:rowOff>533400</xdr:rowOff>
    </xdr:from>
    <xdr:to>
      <xdr:col>9</xdr:col>
      <xdr:colOff>9526</xdr:colOff>
      <xdr:row>30</xdr:row>
      <xdr:rowOff>371475</xdr:rowOff>
    </xdr:to>
    <xdr:sp macro="" textlink="">
      <xdr:nvSpPr>
        <xdr:cNvPr id="14" name="Rectangle 13">
          <a:hlinkClick xmlns:r="http://schemas.openxmlformats.org/officeDocument/2006/relationships" r:id="rId4"/>
        </xdr:cNvPr>
        <xdr:cNvSpPr/>
      </xdr:nvSpPr>
      <xdr:spPr>
        <a:xfrm>
          <a:off x="10668000" y="8734425"/>
          <a:ext cx="3429001" cy="409575"/>
        </a:xfrm>
        <a:prstGeom prst="rect">
          <a:avLst/>
        </a:prstGeom>
        <a:solidFill>
          <a:srgbClr val="FF3300"/>
        </a:solidFill>
        <a:ln>
          <a:solidFill>
            <a:srgbClr val="FF3300"/>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rgbClr val="FFFF00"/>
              </a:solidFill>
              <a:latin typeface="+mj-lt"/>
            </a:rPr>
            <a:t>Go</a:t>
          </a:r>
          <a:r>
            <a:rPr lang="en-US" sz="1600" b="1" baseline="0">
              <a:solidFill>
                <a:srgbClr val="FFFF00"/>
              </a:solidFill>
              <a:latin typeface="+mj-lt"/>
            </a:rPr>
            <a:t> to 6th Data Entry Sheet</a:t>
          </a:r>
          <a:endParaRPr lang="en-US" sz="1600" b="1">
            <a:solidFill>
              <a:srgbClr val="FFFF00"/>
            </a:solidFill>
            <a:latin typeface="+mj-lt"/>
          </a:endParaRPr>
        </a:p>
      </xdr:txBody>
    </xdr:sp>
    <xdr:clientData/>
  </xdr:twoCellAnchor>
  <xdr:twoCellAnchor>
    <xdr:from>
      <xdr:col>6</xdr:col>
      <xdr:colOff>781050</xdr:colOff>
      <xdr:row>30</xdr:row>
      <xdr:rowOff>533400</xdr:rowOff>
    </xdr:from>
    <xdr:to>
      <xdr:col>9</xdr:col>
      <xdr:colOff>28575</xdr:colOff>
      <xdr:row>31</xdr:row>
      <xdr:rowOff>323850</xdr:rowOff>
    </xdr:to>
    <xdr:sp macro="" textlink="">
      <xdr:nvSpPr>
        <xdr:cNvPr id="15" name="Rectangle 14">
          <a:hlinkClick xmlns:r="http://schemas.openxmlformats.org/officeDocument/2006/relationships" r:id="rId5"/>
        </xdr:cNvPr>
        <xdr:cNvSpPr/>
      </xdr:nvSpPr>
      <xdr:spPr>
        <a:xfrm>
          <a:off x="10677525" y="9305925"/>
          <a:ext cx="3438525" cy="361950"/>
        </a:xfrm>
        <a:prstGeom prst="rect">
          <a:avLst/>
        </a:prstGeom>
        <a:solidFill>
          <a:schemeClr val="bg2"/>
        </a:solidFill>
        <a:ln>
          <a:solidFill>
            <a:schemeClr val="bg2"/>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rgbClr val="002060"/>
              </a:solidFill>
              <a:latin typeface="+mj-lt"/>
            </a:rPr>
            <a:t>Go</a:t>
          </a:r>
          <a:r>
            <a:rPr lang="en-US" sz="1600" b="1" baseline="0">
              <a:solidFill>
                <a:srgbClr val="002060"/>
              </a:solidFill>
              <a:latin typeface="+mj-lt"/>
            </a:rPr>
            <a:t> to Result Sheet</a:t>
          </a:r>
          <a:endParaRPr lang="en-US" sz="1600" b="1">
            <a:solidFill>
              <a:srgbClr val="002060"/>
            </a:solidFill>
            <a:latin typeface="+mj-lt"/>
          </a:endParaRPr>
        </a:p>
      </xdr:txBody>
    </xdr:sp>
    <xdr:clientData/>
  </xdr:twoCellAnchor>
  <xdr:twoCellAnchor>
    <xdr:from>
      <xdr:col>6</xdr:col>
      <xdr:colOff>752475</xdr:colOff>
      <xdr:row>31</xdr:row>
      <xdr:rowOff>504825</xdr:rowOff>
    </xdr:from>
    <xdr:to>
      <xdr:col>9</xdr:col>
      <xdr:colOff>9526</xdr:colOff>
      <xdr:row>32</xdr:row>
      <xdr:rowOff>342900</xdr:rowOff>
    </xdr:to>
    <xdr:sp macro="" textlink="">
      <xdr:nvSpPr>
        <xdr:cNvPr id="16" name="Rectangle 15">
          <a:hlinkClick xmlns:r="http://schemas.openxmlformats.org/officeDocument/2006/relationships" r:id="rId6"/>
        </xdr:cNvPr>
        <xdr:cNvSpPr/>
      </xdr:nvSpPr>
      <xdr:spPr>
        <a:xfrm>
          <a:off x="10648950" y="9848850"/>
          <a:ext cx="3448051" cy="409575"/>
        </a:xfrm>
        <a:prstGeom prst="rect">
          <a:avLst/>
        </a:prstGeom>
        <a:solidFill>
          <a:srgbClr val="123A24"/>
        </a:solidFill>
        <a:ln>
          <a:solidFill>
            <a:srgbClr val="123A24"/>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rgbClr val="FFFF00"/>
              </a:solidFill>
              <a:latin typeface="+mj-lt"/>
            </a:rPr>
            <a:t>Go</a:t>
          </a:r>
          <a:r>
            <a:rPr lang="en-US" sz="1600" b="1" baseline="0">
              <a:solidFill>
                <a:srgbClr val="FFFF00"/>
              </a:solidFill>
              <a:latin typeface="+mj-lt"/>
            </a:rPr>
            <a:t> to 7th Data Entry Sheet</a:t>
          </a:r>
          <a:endParaRPr lang="en-US" sz="1600" b="1">
            <a:solidFill>
              <a:srgbClr val="FFFF00"/>
            </a:solidFill>
            <a:latin typeface="+mj-lt"/>
          </a:endParaRPr>
        </a:p>
      </xdr:txBody>
    </xdr:sp>
    <xdr:clientData/>
  </xdr:twoCellAnchor>
  <xdr:twoCellAnchor editAs="oneCell">
    <xdr:from>
      <xdr:col>2</xdr:col>
      <xdr:colOff>1266825</xdr:colOff>
      <xdr:row>29</xdr:row>
      <xdr:rowOff>285750</xdr:rowOff>
    </xdr:from>
    <xdr:to>
      <xdr:col>2</xdr:col>
      <xdr:colOff>2609850</xdr:colOff>
      <xdr:row>31</xdr:row>
      <xdr:rowOff>495300</xdr:rowOff>
    </xdr:to>
    <xdr:pic>
      <xdr:nvPicPr>
        <xdr:cNvPr id="17" name="Picture 16" descr="gurudev.jpg"/>
        <xdr:cNvPicPr>
          <a:picLocks noChangeAspect="1"/>
        </xdr:cNvPicPr>
      </xdr:nvPicPr>
      <xdr:blipFill>
        <a:blip xmlns:r="http://schemas.openxmlformats.org/officeDocument/2006/relationships" r:embed="rId7"/>
        <a:stretch>
          <a:fillRect/>
        </a:stretch>
      </xdr:blipFill>
      <xdr:spPr>
        <a:xfrm>
          <a:off x="1914525" y="8486775"/>
          <a:ext cx="1343025" cy="1352550"/>
        </a:xfrm>
        <a:prstGeom prst="rect">
          <a:avLst/>
        </a:prstGeom>
        <a:ln>
          <a:noFill/>
        </a:ln>
        <a:effectLst>
          <a:outerShdw blurRad="190500" algn="tl" rotWithShape="0">
            <a:srgbClr val="000000">
              <a:alpha val="70000"/>
            </a:srgbClr>
          </a:outerShdw>
        </a:effec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95</xdr:col>
      <xdr:colOff>123825</xdr:colOff>
      <xdr:row>1</xdr:row>
      <xdr:rowOff>66675</xdr:rowOff>
    </xdr:from>
    <xdr:to>
      <xdr:col>95</xdr:col>
      <xdr:colOff>1828800</xdr:colOff>
      <xdr:row>4</xdr:row>
      <xdr:rowOff>1114425</xdr:rowOff>
    </xdr:to>
    <xdr:pic>
      <xdr:nvPicPr>
        <xdr:cNvPr id="2" name="Picture 6"/>
        <xdr:cNvPicPr>
          <a:picLocks noChangeAspect="1" noChangeArrowheads="1"/>
        </xdr:cNvPicPr>
      </xdr:nvPicPr>
      <xdr:blipFill>
        <a:blip xmlns:r="http://schemas.openxmlformats.org/officeDocument/2006/relationships" r:embed="rId1"/>
        <a:srcRect/>
        <a:stretch>
          <a:fillRect/>
        </a:stretch>
      </xdr:blipFill>
      <xdr:spPr bwMode="auto">
        <a:xfrm>
          <a:off x="36776025" y="381000"/>
          <a:ext cx="1704975" cy="2057400"/>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95</xdr:col>
      <xdr:colOff>123825</xdr:colOff>
      <xdr:row>1</xdr:row>
      <xdr:rowOff>66675</xdr:rowOff>
    </xdr:from>
    <xdr:to>
      <xdr:col>95</xdr:col>
      <xdr:colOff>123825</xdr:colOff>
      <xdr:row>3</xdr:row>
      <xdr:rowOff>95250</xdr:rowOff>
    </xdr:to>
    <xdr:pic>
      <xdr:nvPicPr>
        <xdr:cNvPr id="2" name="Picture 6"/>
        <xdr:cNvPicPr>
          <a:picLocks noChangeAspect="1" noChangeArrowheads="1"/>
        </xdr:cNvPicPr>
      </xdr:nvPicPr>
      <xdr:blipFill>
        <a:blip xmlns:r="http://schemas.openxmlformats.org/officeDocument/2006/relationships" r:embed="rId1"/>
        <a:srcRect/>
        <a:stretch>
          <a:fillRect/>
        </a:stretch>
      </xdr:blipFill>
      <xdr:spPr bwMode="auto">
        <a:xfrm>
          <a:off x="37814250" y="381000"/>
          <a:ext cx="1704975" cy="2057400"/>
        </a:xfrm>
        <a:prstGeom prst="rect">
          <a:avLst/>
        </a:prstGeom>
        <a:noFill/>
      </xdr:spPr>
    </xdr:pic>
    <xdr:clientData/>
  </xdr:twoCellAnchor>
  <xdr:twoCellAnchor editAs="oneCell">
    <xdr:from>
      <xdr:col>95</xdr:col>
      <xdr:colOff>257175</xdr:colOff>
      <xdr:row>0</xdr:row>
      <xdr:rowOff>323850</xdr:rowOff>
    </xdr:from>
    <xdr:to>
      <xdr:col>95</xdr:col>
      <xdr:colOff>1962150</xdr:colOff>
      <xdr:row>4</xdr:row>
      <xdr:rowOff>1085850</xdr:rowOff>
    </xdr:to>
    <xdr:pic>
      <xdr:nvPicPr>
        <xdr:cNvPr id="3" name="Picture 6"/>
        <xdr:cNvPicPr>
          <a:picLocks noChangeAspect="1" noChangeArrowheads="1"/>
        </xdr:cNvPicPr>
      </xdr:nvPicPr>
      <xdr:blipFill>
        <a:blip xmlns:r="http://schemas.openxmlformats.org/officeDocument/2006/relationships" r:embed="rId2"/>
        <a:srcRect/>
        <a:stretch>
          <a:fillRect/>
        </a:stretch>
      </xdr:blipFill>
      <xdr:spPr bwMode="auto">
        <a:xfrm>
          <a:off x="37947600" y="323850"/>
          <a:ext cx="1704975" cy="2057400"/>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7</xdr:col>
      <xdr:colOff>0</xdr:colOff>
      <xdr:row>220</xdr:row>
      <xdr:rowOff>0</xdr:rowOff>
    </xdr:from>
    <xdr:to>
      <xdr:col>8</xdr:col>
      <xdr:colOff>1028700</xdr:colOff>
      <xdr:row>222</xdr:row>
      <xdr:rowOff>47625</xdr:rowOff>
    </xdr:to>
    <xdr:sp macro="" textlink="">
      <xdr:nvSpPr>
        <xdr:cNvPr id="2" name="Rounded Rectangle 1">
          <a:hlinkClick xmlns:r="http://schemas.openxmlformats.org/officeDocument/2006/relationships" r:id="rId1"/>
        </xdr:cNvPr>
        <xdr:cNvSpPr/>
      </xdr:nvSpPr>
      <xdr:spPr>
        <a:xfrm>
          <a:off x="4848225" y="53949600"/>
          <a:ext cx="2647950" cy="428625"/>
        </a:xfrm>
        <a:prstGeom prst="roundRect">
          <a:avLst/>
        </a:prstGeom>
      </xdr:spPr>
      <xdr:style>
        <a:lnRef idx="0">
          <a:schemeClr val="dk1"/>
        </a:lnRef>
        <a:fillRef idx="3">
          <a:schemeClr val="dk1"/>
        </a:fillRef>
        <a:effectRef idx="3">
          <a:schemeClr val="dk1"/>
        </a:effectRef>
        <a:fontRef idx="minor">
          <a:schemeClr val="lt1"/>
        </a:fontRef>
      </xdr:style>
      <xdr:txBody>
        <a:bodyPr rtlCol="0" anchor="ctr"/>
        <a:lstStyle/>
        <a:p>
          <a:pPr algn="ctr"/>
          <a:r>
            <a:rPr lang="en-US" sz="1400" b="1"/>
            <a:t>GO  TO  THE  FIRST  ROW</a:t>
          </a:r>
        </a:p>
      </xdr:txBody>
    </xdr:sp>
    <xdr:clientData/>
  </xdr:twoCellAnchor>
  <xdr:twoCellAnchor>
    <xdr:from>
      <xdr:col>1</xdr:col>
      <xdr:colOff>447675</xdr:colOff>
      <xdr:row>0</xdr:row>
      <xdr:rowOff>47625</xdr:rowOff>
    </xdr:from>
    <xdr:to>
      <xdr:col>5</xdr:col>
      <xdr:colOff>504825</xdr:colOff>
      <xdr:row>0</xdr:row>
      <xdr:rowOff>409575</xdr:rowOff>
    </xdr:to>
    <xdr:sp macro="" textlink="">
      <xdr:nvSpPr>
        <xdr:cNvPr id="3" name="Rounded Rectangle 2">
          <a:hlinkClick xmlns:r="http://schemas.openxmlformats.org/officeDocument/2006/relationships" r:id="rId2"/>
        </xdr:cNvPr>
        <xdr:cNvSpPr/>
      </xdr:nvSpPr>
      <xdr:spPr>
        <a:xfrm>
          <a:off x="838200" y="47625"/>
          <a:ext cx="2066925" cy="361950"/>
        </a:xfrm>
        <a:prstGeom prst="roundRect">
          <a:avLst/>
        </a:prstGeom>
      </xdr:spPr>
      <xdr:style>
        <a:lnRef idx="0">
          <a:schemeClr val="dk1"/>
        </a:lnRef>
        <a:fillRef idx="3">
          <a:schemeClr val="dk1"/>
        </a:fillRef>
        <a:effectRef idx="3">
          <a:schemeClr val="dk1"/>
        </a:effectRef>
        <a:fontRef idx="minor">
          <a:schemeClr val="lt1"/>
        </a:fontRef>
      </xdr:style>
      <xdr:txBody>
        <a:bodyPr rtlCol="0" anchor="ctr"/>
        <a:lstStyle/>
        <a:p>
          <a:pPr algn="ctr"/>
          <a:r>
            <a:rPr lang="en-US" sz="1400" b="1"/>
            <a:t>GO TO THE LAST ROW</a:t>
          </a:r>
        </a:p>
      </xdr:txBody>
    </xdr:sp>
    <xdr:clientData/>
  </xdr:twoCellAnchor>
  <xdr:twoCellAnchor>
    <xdr:from>
      <xdr:col>0</xdr:col>
      <xdr:colOff>219075</xdr:colOff>
      <xdr:row>0</xdr:row>
      <xdr:rowOff>95250</xdr:rowOff>
    </xdr:from>
    <xdr:to>
      <xdr:col>1</xdr:col>
      <xdr:colOff>180975</xdr:colOff>
      <xdr:row>0</xdr:row>
      <xdr:rowOff>333375</xdr:rowOff>
    </xdr:to>
    <xdr:sp macro="" textlink="">
      <xdr:nvSpPr>
        <xdr:cNvPr id="4" name="Right Arrow 3">
          <a:hlinkClick xmlns:r="http://schemas.openxmlformats.org/officeDocument/2006/relationships" r:id="rId3"/>
        </xdr:cNvPr>
        <xdr:cNvSpPr/>
      </xdr:nvSpPr>
      <xdr:spPr>
        <a:xfrm>
          <a:off x="219075" y="95250"/>
          <a:ext cx="352425" cy="238125"/>
        </a:xfrm>
        <a:prstGeom prst="rightArrow">
          <a:avLst/>
        </a:prstGeom>
      </xdr:spPr>
      <xdr:style>
        <a:lnRef idx="1">
          <a:schemeClr val="accent2"/>
        </a:lnRef>
        <a:fillRef idx="3">
          <a:schemeClr val="accent2"/>
        </a:fillRef>
        <a:effectRef idx="2">
          <a:schemeClr val="accent2"/>
        </a:effectRef>
        <a:fontRef idx="minor">
          <a:schemeClr val="lt1"/>
        </a:fontRef>
      </xdr:style>
      <xdr:txBody>
        <a:bodyPr rtlCol="0" anchor="ctr"/>
        <a:lstStyle/>
        <a:p>
          <a:pPr algn="ctr"/>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16</xdr:col>
      <xdr:colOff>342900</xdr:colOff>
      <xdr:row>0</xdr:row>
      <xdr:rowOff>152400</xdr:rowOff>
    </xdr:from>
    <xdr:to>
      <xdr:col>17</xdr:col>
      <xdr:colOff>276225</xdr:colOff>
      <xdr:row>1</xdr:row>
      <xdr:rowOff>247650</xdr:rowOff>
    </xdr:to>
    <xdr:pic>
      <xdr:nvPicPr>
        <xdr:cNvPr id="2" name="Picture 1" descr="download.jpg"/>
        <xdr:cNvPicPr>
          <a:picLocks noChangeAspect="1"/>
        </xdr:cNvPicPr>
      </xdr:nvPicPr>
      <xdr:blipFill>
        <a:blip xmlns:r="http://schemas.openxmlformats.org/officeDocument/2006/relationships" r:embed="rId1" cstate="print"/>
        <a:stretch>
          <a:fillRect/>
        </a:stretch>
      </xdr:blipFill>
      <xdr:spPr>
        <a:xfrm>
          <a:off x="7724775" y="152400"/>
          <a:ext cx="400050" cy="361950"/>
        </a:xfrm>
        <a:prstGeom prst="rect">
          <a:avLst/>
        </a:prstGeom>
      </xdr:spPr>
    </xdr:pic>
    <xdr:clientData/>
  </xdr:twoCellAnchor>
  <xdr:twoCellAnchor>
    <xdr:from>
      <xdr:col>21</xdr:col>
      <xdr:colOff>285750</xdr:colOff>
      <xdr:row>10</xdr:row>
      <xdr:rowOff>409575</xdr:rowOff>
    </xdr:from>
    <xdr:to>
      <xdr:col>23</xdr:col>
      <xdr:colOff>828675</xdr:colOff>
      <xdr:row>10</xdr:row>
      <xdr:rowOff>790575</xdr:rowOff>
    </xdr:to>
    <xdr:sp macro="" textlink="">
      <xdr:nvSpPr>
        <xdr:cNvPr id="3" name="Rounded Rectangle 2">
          <a:hlinkClick xmlns:r="http://schemas.openxmlformats.org/officeDocument/2006/relationships" r:id="rId2"/>
        </xdr:cNvPr>
        <xdr:cNvSpPr/>
      </xdr:nvSpPr>
      <xdr:spPr>
        <a:xfrm>
          <a:off x="9801225" y="2990850"/>
          <a:ext cx="2171700" cy="381000"/>
        </a:xfrm>
        <a:prstGeom prst="roundRect">
          <a:avLst/>
        </a:prstGeom>
        <a:solidFill>
          <a:srgbClr val="C00000"/>
        </a:solidFill>
        <a:ln>
          <a:solidFill>
            <a:schemeClr val="tx1"/>
          </a:solidFill>
        </a:ln>
        <a:scene3d>
          <a:camera prst="orthographicFront"/>
          <a:lightRig rig="threePt" dir="t"/>
        </a:scene3d>
        <a:sp3d>
          <a:bevelB prst="relaxedInset"/>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400" b="1">
              <a:solidFill>
                <a:srgbClr val="FFFF00"/>
              </a:solidFill>
            </a:rPr>
            <a:t>Back to Result sheet</a:t>
          </a:r>
        </a:p>
      </xdr:txBody>
    </xdr:sp>
    <xdr:clientData/>
  </xdr:twoCellAnchor>
  <xdr:twoCellAnchor editAs="oneCell">
    <xdr:from>
      <xdr:col>16</xdr:col>
      <xdr:colOff>314325</xdr:colOff>
      <xdr:row>33</xdr:row>
      <xdr:rowOff>152399</xdr:rowOff>
    </xdr:from>
    <xdr:to>
      <xdr:col>17</xdr:col>
      <xdr:colOff>276225</xdr:colOff>
      <xdr:row>34</xdr:row>
      <xdr:rowOff>161924</xdr:rowOff>
    </xdr:to>
    <xdr:pic>
      <xdr:nvPicPr>
        <xdr:cNvPr id="4" name="Picture 3" descr="download.jpg"/>
        <xdr:cNvPicPr>
          <a:picLocks noChangeAspect="1"/>
        </xdr:cNvPicPr>
      </xdr:nvPicPr>
      <xdr:blipFill>
        <a:blip xmlns:r="http://schemas.openxmlformats.org/officeDocument/2006/relationships" r:embed="rId3" cstate="print"/>
        <a:stretch>
          <a:fillRect/>
        </a:stretch>
      </xdr:blipFill>
      <xdr:spPr>
        <a:xfrm>
          <a:off x="7696200" y="9925049"/>
          <a:ext cx="428625" cy="276225"/>
        </a:xfrm>
        <a:prstGeom prst="rect">
          <a:avLst/>
        </a:prstGeom>
      </xdr:spPr>
    </xdr:pic>
    <xdr:clientData/>
  </xdr:twoCellAnchor>
  <xdr:twoCellAnchor editAs="oneCell">
    <xdr:from>
      <xdr:col>16</xdr:col>
      <xdr:colOff>323850</xdr:colOff>
      <xdr:row>66</xdr:row>
      <xdr:rowOff>152399</xdr:rowOff>
    </xdr:from>
    <xdr:to>
      <xdr:col>17</xdr:col>
      <xdr:colOff>276225</xdr:colOff>
      <xdr:row>67</xdr:row>
      <xdr:rowOff>161924</xdr:rowOff>
    </xdr:to>
    <xdr:pic>
      <xdr:nvPicPr>
        <xdr:cNvPr id="5" name="Picture 4" descr="download.jpg"/>
        <xdr:cNvPicPr>
          <a:picLocks noChangeAspect="1"/>
        </xdr:cNvPicPr>
      </xdr:nvPicPr>
      <xdr:blipFill>
        <a:blip xmlns:r="http://schemas.openxmlformats.org/officeDocument/2006/relationships" r:embed="rId3" cstate="print"/>
        <a:stretch>
          <a:fillRect/>
        </a:stretch>
      </xdr:blipFill>
      <xdr:spPr>
        <a:xfrm>
          <a:off x="7705725" y="19592924"/>
          <a:ext cx="419100" cy="276225"/>
        </a:xfrm>
        <a:prstGeom prst="rect">
          <a:avLst/>
        </a:prstGeom>
      </xdr:spPr>
    </xdr:pic>
    <xdr:clientData/>
  </xdr:twoCellAnchor>
  <xdr:twoCellAnchor editAs="oneCell">
    <xdr:from>
      <xdr:col>16</xdr:col>
      <xdr:colOff>323850</xdr:colOff>
      <xdr:row>99</xdr:row>
      <xdr:rowOff>152399</xdr:rowOff>
    </xdr:from>
    <xdr:to>
      <xdr:col>17</xdr:col>
      <xdr:colOff>276225</xdr:colOff>
      <xdr:row>100</xdr:row>
      <xdr:rowOff>161924</xdr:rowOff>
    </xdr:to>
    <xdr:pic>
      <xdr:nvPicPr>
        <xdr:cNvPr id="6" name="Picture 5" descr="download.jpg"/>
        <xdr:cNvPicPr>
          <a:picLocks noChangeAspect="1"/>
        </xdr:cNvPicPr>
      </xdr:nvPicPr>
      <xdr:blipFill>
        <a:blip xmlns:r="http://schemas.openxmlformats.org/officeDocument/2006/relationships" r:embed="rId3" cstate="print"/>
        <a:stretch>
          <a:fillRect/>
        </a:stretch>
      </xdr:blipFill>
      <xdr:spPr>
        <a:xfrm>
          <a:off x="7705725" y="29260799"/>
          <a:ext cx="419100" cy="276225"/>
        </a:xfrm>
        <a:prstGeom prst="rect">
          <a:avLst/>
        </a:prstGeom>
      </xdr:spPr>
    </xdr:pic>
    <xdr:clientData/>
  </xdr:twoCellAnchor>
  <xdr:twoCellAnchor editAs="oneCell">
    <xdr:from>
      <xdr:col>16</xdr:col>
      <xdr:colOff>285750</xdr:colOff>
      <xdr:row>132</xdr:row>
      <xdr:rowOff>152399</xdr:rowOff>
    </xdr:from>
    <xdr:to>
      <xdr:col>17</xdr:col>
      <xdr:colOff>276225</xdr:colOff>
      <xdr:row>133</xdr:row>
      <xdr:rowOff>161924</xdr:rowOff>
    </xdr:to>
    <xdr:pic>
      <xdr:nvPicPr>
        <xdr:cNvPr id="7" name="Picture 6" descr="download.jpg"/>
        <xdr:cNvPicPr>
          <a:picLocks noChangeAspect="1"/>
        </xdr:cNvPicPr>
      </xdr:nvPicPr>
      <xdr:blipFill>
        <a:blip xmlns:r="http://schemas.openxmlformats.org/officeDocument/2006/relationships" r:embed="rId3" cstate="print"/>
        <a:stretch>
          <a:fillRect/>
        </a:stretch>
      </xdr:blipFill>
      <xdr:spPr>
        <a:xfrm>
          <a:off x="7667625" y="38928674"/>
          <a:ext cx="457200" cy="276225"/>
        </a:xfrm>
        <a:prstGeom prst="rect">
          <a:avLst/>
        </a:prstGeom>
      </xdr:spPr>
    </xdr:pic>
    <xdr:clientData/>
  </xdr:twoCellAnchor>
  <xdr:twoCellAnchor editAs="oneCell">
    <xdr:from>
      <xdr:col>16</xdr:col>
      <xdr:colOff>342900</xdr:colOff>
      <xdr:row>165</xdr:row>
      <xdr:rowOff>152399</xdr:rowOff>
    </xdr:from>
    <xdr:to>
      <xdr:col>17</xdr:col>
      <xdr:colOff>276225</xdr:colOff>
      <xdr:row>166</xdr:row>
      <xdr:rowOff>161924</xdr:rowOff>
    </xdr:to>
    <xdr:pic>
      <xdr:nvPicPr>
        <xdr:cNvPr id="8" name="Picture 7" descr="download.jpg"/>
        <xdr:cNvPicPr>
          <a:picLocks noChangeAspect="1"/>
        </xdr:cNvPicPr>
      </xdr:nvPicPr>
      <xdr:blipFill>
        <a:blip xmlns:r="http://schemas.openxmlformats.org/officeDocument/2006/relationships" r:embed="rId4" cstate="print"/>
        <a:stretch>
          <a:fillRect/>
        </a:stretch>
      </xdr:blipFill>
      <xdr:spPr>
        <a:xfrm>
          <a:off x="7724775" y="48596549"/>
          <a:ext cx="400050" cy="276225"/>
        </a:xfrm>
        <a:prstGeom prst="rect">
          <a:avLst/>
        </a:prstGeom>
      </xdr:spPr>
    </xdr:pic>
    <xdr:clientData/>
  </xdr:twoCellAnchor>
  <xdr:twoCellAnchor editAs="oneCell">
    <xdr:from>
      <xdr:col>16</xdr:col>
      <xdr:colOff>295275</xdr:colOff>
      <xdr:row>198</xdr:row>
      <xdr:rowOff>152399</xdr:rowOff>
    </xdr:from>
    <xdr:to>
      <xdr:col>17</xdr:col>
      <xdr:colOff>276225</xdr:colOff>
      <xdr:row>199</xdr:row>
      <xdr:rowOff>161924</xdr:rowOff>
    </xdr:to>
    <xdr:pic>
      <xdr:nvPicPr>
        <xdr:cNvPr id="9" name="Picture 8" descr="download.jpg"/>
        <xdr:cNvPicPr>
          <a:picLocks noChangeAspect="1"/>
        </xdr:cNvPicPr>
      </xdr:nvPicPr>
      <xdr:blipFill>
        <a:blip xmlns:r="http://schemas.openxmlformats.org/officeDocument/2006/relationships" r:embed="rId3" cstate="print"/>
        <a:stretch>
          <a:fillRect/>
        </a:stretch>
      </xdr:blipFill>
      <xdr:spPr>
        <a:xfrm>
          <a:off x="7677150" y="58264424"/>
          <a:ext cx="447675" cy="276225"/>
        </a:xfrm>
        <a:prstGeom prst="rect">
          <a:avLst/>
        </a:prstGeom>
      </xdr:spPr>
    </xdr:pic>
    <xdr:clientData/>
  </xdr:twoCellAnchor>
  <xdr:twoCellAnchor editAs="oneCell">
    <xdr:from>
      <xdr:col>16</xdr:col>
      <xdr:colOff>314325</xdr:colOff>
      <xdr:row>231</xdr:row>
      <xdr:rowOff>152399</xdr:rowOff>
    </xdr:from>
    <xdr:to>
      <xdr:col>17</xdr:col>
      <xdr:colOff>276225</xdr:colOff>
      <xdr:row>232</xdr:row>
      <xdr:rowOff>161924</xdr:rowOff>
    </xdr:to>
    <xdr:pic>
      <xdr:nvPicPr>
        <xdr:cNvPr id="10" name="Picture 9" descr="download.jpg"/>
        <xdr:cNvPicPr>
          <a:picLocks noChangeAspect="1"/>
        </xdr:cNvPicPr>
      </xdr:nvPicPr>
      <xdr:blipFill>
        <a:blip xmlns:r="http://schemas.openxmlformats.org/officeDocument/2006/relationships" r:embed="rId3" cstate="print"/>
        <a:stretch>
          <a:fillRect/>
        </a:stretch>
      </xdr:blipFill>
      <xdr:spPr>
        <a:xfrm>
          <a:off x="7696200" y="67932299"/>
          <a:ext cx="428625" cy="276225"/>
        </a:xfrm>
        <a:prstGeom prst="rect">
          <a:avLst/>
        </a:prstGeom>
      </xdr:spPr>
    </xdr:pic>
    <xdr:clientData/>
  </xdr:twoCellAnchor>
  <xdr:twoCellAnchor editAs="oneCell">
    <xdr:from>
      <xdr:col>16</xdr:col>
      <xdr:colOff>333375</xdr:colOff>
      <xdr:row>264</xdr:row>
      <xdr:rowOff>152399</xdr:rowOff>
    </xdr:from>
    <xdr:to>
      <xdr:col>17</xdr:col>
      <xdr:colOff>276225</xdr:colOff>
      <xdr:row>265</xdr:row>
      <xdr:rowOff>161924</xdr:rowOff>
    </xdr:to>
    <xdr:pic>
      <xdr:nvPicPr>
        <xdr:cNvPr id="11" name="Picture 10" descr="download.jpg"/>
        <xdr:cNvPicPr>
          <a:picLocks noChangeAspect="1"/>
        </xdr:cNvPicPr>
      </xdr:nvPicPr>
      <xdr:blipFill>
        <a:blip xmlns:r="http://schemas.openxmlformats.org/officeDocument/2006/relationships" r:embed="rId3" cstate="print"/>
        <a:stretch>
          <a:fillRect/>
        </a:stretch>
      </xdr:blipFill>
      <xdr:spPr>
        <a:xfrm>
          <a:off x="7715250" y="77600174"/>
          <a:ext cx="409575" cy="276225"/>
        </a:xfrm>
        <a:prstGeom prst="rect">
          <a:avLst/>
        </a:prstGeom>
      </xdr:spPr>
    </xdr:pic>
    <xdr:clientData/>
  </xdr:twoCellAnchor>
  <xdr:twoCellAnchor editAs="oneCell">
    <xdr:from>
      <xdr:col>16</xdr:col>
      <xdr:colOff>342900</xdr:colOff>
      <xdr:row>297</xdr:row>
      <xdr:rowOff>152399</xdr:rowOff>
    </xdr:from>
    <xdr:to>
      <xdr:col>17</xdr:col>
      <xdr:colOff>276225</xdr:colOff>
      <xdr:row>298</xdr:row>
      <xdr:rowOff>161924</xdr:rowOff>
    </xdr:to>
    <xdr:pic>
      <xdr:nvPicPr>
        <xdr:cNvPr id="12" name="Picture 11" descr="download.jpg"/>
        <xdr:cNvPicPr>
          <a:picLocks noChangeAspect="1"/>
        </xdr:cNvPicPr>
      </xdr:nvPicPr>
      <xdr:blipFill>
        <a:blip xmlns:r="http://schemas.openxmlformats.org/officeDocument/2006/relationships" r:embed="rId4" cstate="print"/>
        <a:stretch>
          <a:fillRect/>
        </a:stretch>
      </xdr:blipFill>
      <xdr:spPr>
        <a:xfrm>
          <a:off x="7724775" y="87268049"/>
          <a:ext cx="400050" cy="27622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20</xdr:col>
      <xdr:colOff>0</xdr:colOff>
      <xdr:row>1</xdr:row>
      <xdr:rowOff>64558</xdr:rowOff>
    </xdr:from>
    <xdr:to>
      <xdr:col>20</xdr:col>
      <xdr:colOff>1059</xdr:colOff>
      <xdr:row>1</xdr:row>
      <xdr:rowOff>239684</xdr:rowOff>
    </xdr:to>
    <xdr:pic>
      <xdr:nvPicPr>
        <xdr:cNvPr id="3" name="Picture 77" descr="saraswati 2.jpg"/>
        <xdr:cNvPicPr>
          <a:picLocks noChangeAspect="1"/>
        </xdr:cNvPicPr>
      </xdr:nvPicPr>
      <xdr:blipFill>
        <a:blip xmlns:r="http://schemas.openxmlformats.org/officeDocument/2006/relationships" r:embed="rId1"/>
        <a:srcRect/>
        <a:stretch>
          <a:fillRect/>
        </a:stretch>
      </xdr:blipFill>
      <xdr:spPr bwMode="auto">
        <a:xfrm>
          <a:off x="7791450" y="378883"/>
          <a:ext cx="1059" cy="270376"/>
        </a:xfrm>
        <a:prstGeom prst="rect">
          <a:avLst/>
        </a:prstGeom>
        <a:noFill/>
        <a:ln w="9525">
          <a:noFill/>
          <a:miter lim="800000"/>
          <a:headEnd/>
          <a:tailEnd/>
        </a:ln>
      </xdr:spPr>
    </xdr:pic>
    <xdr:clientData/>
  </xdr:twoCellAnchor>
  <xdr:twoCellAnchor editAs="oneCell">
    <xdr:from>
      <xdr:col>20</xdr:col>
      <xdr:colOff>0</xdr:colOff>
      <xdr:row>33</xdr:row>
      <xdr:rowOff>0</xdr:rowOff>
    </xdr:from>
    <xdr:to>
      <xdr:col>20</xdr:col>
      <xdr:colOff>1059</xdr:colOff>
      <xdr:row>33</xdr:row>
      <xdr:rowOff>127501</xdr:rowOff>
    </xdr:to>
    <xdr:pic>
      <xdr:nvPicPr>
        <xdr:cNvPr id="6" name="Picture 77" descr="saraswati 2.jpg"/>
        <xdr:cNvPicPr>
          <a:picLocks noChangeAspect="1"/>
        </xdr:cNvPicPr>
      </xdr:nvPicPr>
      <xdr:blipFill>
        <a:blip xmlns:r="http://schemas.openxmlformats.org/officeDocument/2006/relationships" r:embed="rId1"/>
        <a:srcRect/>
        <a:stretch>
          <a:fillRect/>
        </a:stretch>
      </xdr:blipFill>
      <xdr:spPr bwMode="auto">
        <a:xfrm>
          <a:off x="7791450" y="8560858"/>
          <a:ext cx="1059" cy="175126"/>
        </a:xfrm>
        <a:prstGeom prst="rect">
          <a:avLst/>
        </a:prstGeom>
        <a:noFill/>
        <a:ln w="9525">
          <a:noFill/>
          <a:miter lim="800000"/>
          <a:headEnd/>
          <a:tailEnd/>
        </a:ln>
      </xdr:spPr>
    </xdr:pic>
    <xdr:clientData/>
  </xdr:twoCellAnchor>
  <xdr:twoCellAnchor editAs="oneCell">
    <xdr:from>
      <xdr:col>16</xdr:col>
      <xdr:colOff>171451</xdr:colOff>
      <xdr:row>0</xdr:row>
      <xdr:rowOff>152400</xdr:rowOff>
    </xdr:from>
    <xdr:to>
      <xdr:col>17</xdr:col>
      <xdr:colOff>209551</xdr:colOff>
      <xdr:row>1</xdr:row>
      <xdr:rowOff>200025</xdr:rowOff>
    </xdr:to>
    <xdr:pic>
      <xdr:nvPicPr>
        <xdr:cNvPr id="8" name="Picture 7" descr="download.jpg"/>
        <xdr:cNvPicPr>
          <a:picLocks noChangeAspect="1"/>
        </xdr:cNvPicPr>
      </xdr:nvPicPr>
      <xdr:blipFill>
        <a:blip xmlns:r="http://schemas.openxmlformats.org/officeDocument/2006/relationships" r:embed="rId2" cstate="print"/>
        <a:stretch>
          <a:fillRect/>
        </a:stretch>
      </xdr:blipFill>
      <xdr:spPr>
        <a:xfrm>
          <a:off x="5915026" y="152400"/>
          <a:ext cx="466725" cy="361950"/>
        </a:xfrm>
        <a:prstGeom prst="rect">
          <a:avLst/>
        </a:prstGeom>
      </xdr:spPr>
    </xdr:pic>
    <xdr:clientData/>
  </xdr:twoCellAnchor>
  <xdr:twoCellAnchor editAs="oneCell">
    <xdr:from>
      <xdr:col>34</xdr:col>
      <xdr:colOff>171451</xdr:colOff>
      <xdr:row>0</xdr:row>
      <xdr:rowOff>152400</xdr:rowOff>
    </xdr:from>
    <xdr:to>
      <xdr:col>35</xdr:col>
      <xdr:colOff>209551</xdr:colOff>
      <xdr:row>1</xdr:row>
      <xdr:rowOff>200025</xdr:rowOff>
    </xdr:to>
    <xdr:pic>
      <xdr:nvPicPr>
        <xdr:cNvPr id="9" name="Picture 8" descr="download.jpg"/>
        <xdr:cNvPicPr>
          <a:picLocks noChangeAspect="1"/>
        </xdr:cNvPicPr>
      </xdr:nvPicPr>
      <xdr:blipFill>
        <a:blip xmlns:r="http://schemas.openxmlformats.org/officeDocument/2006/relationships" r:embed="rId2" cstate="print"/>
        <a:stretch>
          <a:fillRect/>
        </a:stretch>
      </xdr:blipFill>
      <xdr:spPr>
        <a:xfrm>
          <a:off x="6029326" y="152400"/>
          <a:ext cx="466725" cy="361950"/>
        </a:xfrm>
        <a:prstGeom prst="rect">
          <a:avLst/>
        </a:prstGeom>
      </xdr:spPr>
    </xdr:pic>
    <xdr:clientData/>
  </xdr:twoCellAnchor>
  <xdr:twoCellAnchor>
    <xdr:from>
      <xdr:col>38</xdr:col>
      <xdr:colOff>333375</xdr:colOff>
      <xdr:row>9</xdr:row>
      <xdr:rowOff>76199</xdr:rowOff>
    </xdr:from>
    <xdr:to>
      <xdr:col>41</xdr:col>
      <xdr:colOff>342900</xdr:colOff>
      <xdr:row>10</xdr:row>
      <xdr:rowOff>266700</xdr:rowOff>
    </xdr:to>
    <xdr:sp macro="" textlink="">
      <xdr:nvSpPr>
        <xdr:cNvPr id="7" name="Rounded Rectangle 6">
          <a:hlinkClick xmlns:r="http://schemas.openxmlformats.org/officeDocument/2006/relationships" r:id="rId3"/>
        </xdr:cNvPr>
        <xdr:cNvSpPr/>
      </xdr:nvSpPr>
      <xdr:spPr>
        <a:xfrm>
          <a:off x="15049500" y="2219324"/>
          <a:ext cx="2238375" cy="457201"/>
        </a:xfrm>
        <a:prstGeom prst="roundRect">
          <a:avLst/>
        </a:prstGeom>
        <a:solidFill>
          <a:srgbClr val="C00000"/>
        </a:solidFill>
        <a:ln>
          <a:solidFill>
            <a:schemeClr val="tx1"/>
          </a:solidFill>
        </a:ln>
        <a:scene3d>
          <a:camera prst="orthographicFront"/>
          <a:lightRig rig="threePt" dir="t"/>
        </a:scene3d>
        <a:sp3d>
          <a:bevelB prst="relaxedInset"/>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400" b="1">
              <a:solidFill>
                <a:srgbClr val="FFFF00"/>
              </a:solidFill>
            </a:rPr>
            <a:t>Back to Result sheet</a:t>
          </a:r>
        </a:p>
      </xdr:txBody>
    </xdr:sp>
    <xdr:clientData/>
  </xdr:twoCellAnchor>
  <xdr:twoCellAnchor editAs="oneCell">
    <xdr:from>
      <xdr:col>20</xdr:col>
      <xdr:colOff>0</xdr:colOff>
      <xdr:row>34</xdr:row>
      <xdr:rowOff>64558</xdr:rowOff>
    </xdr:from>
    <xdr:to>
      <xdr:col>20</xdr:col>
      <xdr:colOff>1059</xdr:colOff>
      <xdr:row>34</xdr:row>
      <xdr:rowOff>192059</xdr:rowOff>
    </xdr:to>
    <xdr:pic>
      <xdr:nvPicPr>
        <xdr:cNvPr id="28" name="Picture 77" descr="saraswati 2.jpg"/>
        <xdr:cNvPicPr>
          <a:picLocks noChangeAspect="1"/>
        </xdr:cNvPicPr>
      </xdr:nvPicPr>
      <xdr:blipFill>
        <a:blip xmlns:r="http://schemas.openxmlformats.org/officeDocument/2006/relationships" r:embed="rId1"/>
        <a:srcRect/>
        <a:stretch>
          <a:fillRect/>
        </a:stretch>
      </xdr:blipFill>
      <xdr:spPr bwMode="auto">
        <a:xfrm>
          <a:off x="7943850" y="378883"/>
          <a:ext cx="1059" cy="175126"/>
        </a:xfrm>
        <a:prstGeom prst="rect">
          <a:avLst/>
        </a:prstGeom>
        <a:noFill/>
        <a:ln w="9525">
          <a:noFill/>
          <a:miter lim="800000"/>
          <a:headEnd/>
          <a:tailEnd/>
        </a:ln>
      </xdr:spPr>
    </xdr:pic>
    <xdr:clientData/>
  </xdr:twoCellAnchor>
  <xdr:twoCellAnchor editAs="oneCell">
    <xdr:from>
      <xdr:col>16</xdr:col>
      <xdr:colOff>171451</xdr:colOff>
      <xdr:row>33</xdr:row>
      <xdr:rowOff>38100</xdr:rowOff>
    </xdr:from>
    <xdr:to>
      <xdr:col>17</xdr:col>
      <xdr:colOff>209551</xdr:colOff>
      <xdr:row>34</xdr:row>
      <xdr:rowOff>161925</xdr:rowOff>
    </xdr:to>
    <xdr:pic>
      <xdr:nvPicPr>
        <xdr:cNvPr id="29" name="Picture 28" descr="download.jpg"/>
        <xdr:cNvPicPr>
          <a:picLocks noChangeAspect="1"/>
        </xdr:cNvPicPr>
      </xdr:nvPicPr>
      <xdr:blipFill>
        <a:blip xmlns:r="http://schemas.openxmlformats.org/officeDocument/2006/relationships" r:embed="rId2" cstate="print"/>
        <a:stretch>
          <a:fillRect/>
        </a:stretch>
      </xdr:blipFill>
      <xdr:spPr>
        <a:xfrm>
          <a:off x="6029326" y="8915400"/>
          <a:ext cx="466725" cy="390525"/>
        </a:xfrm>
        <a:prstGeom prst="rect">
          <a:avLst/>
        </a:prstGeom>
      </xdr:spPr>
    </xdr:pic>
    <xdr:clientData/>
  </xdr:twoCellAnchor>
  <xdr:twoCellAnchor editAs="oneCell">
    <xdr:from>
      <xdr:col>34</xdr:col>
      <xdr:colOff>180976</xdr:colOff>
      <xdr:row>33</xdr:row>
      <xdr:rowOff>28575</xdr:rowOff>
    </xdr:from>
    <xdr:to>
      <xdr:col>35</xdr:col>
      <xdr:colOff>219076</xdr:colOff>
      <xdr:row>34</xdr:row>
      <xdr:rowOff>152400</xdr:rowOff>
    </xdr:to>
    <xdr:pic>
      <xdr:nvPicPr>
        <xdr:cNvPr id="30" name="Picture 29" descr="download.jpg"/>
        <xdr:cNvPicPr>
          <a:picLocks noChangeAspect="1"/>
        </xdr:cNvPicPr>
      </xdr:nvPicPr>
      <xdr:blipFill>
        <a:blip xmlns:r="http://schemas.openxmlformats.org/officeDocument/2006/relationships" r:embed="rId2" cstate="print"/>
        <a:stretch>
          <a:fillRect/>
        </a:stretch>
      </xdr:blipFill>
      <xdr:spPr>
        <a:xfrm>
          <a:off x="12696826" y="8905875"/>
          <a:ext cx="466725" cy="390525"/>
        </a:xfrm>
        <a:prstGeom prst="rect">
          <a:avLst/>
        </a:prstGeom>
      </xdr:spPr>
    </xdr:pic>
    <xdr:clientData/>
  </xdr:twoCellAnchor>
  <xdr:twoCellAnchor editAs="oneCell">
    <xdr:from>
      <xdr:col>20</xdr:col>
      <xdr:colOff>0</xdr:colOff>
      <xdr:row>66</xdr:row>
      <xdr:rowOff>0</xdr:rowOff>
    </xdr:from>
    <xdr:to>
      <xdr:col>20</xdr:col>
      <xdr:colOff>1059</xdr:colOff>
      <xdr:row>66</xdr:row>
      <xdr:rowOff>127501</xdr:rowOff>
    </xdr:to>
    <xdr:pic>
      <xdr:nvPicPr>
        <xdr:cNvPr id="31" name="Picture 77" descr="saraswati 2.jpg"/>
        <xdr:cNvPicPr>
          <a:picLocks noChangeAspect="1"/>
        </xdr:cNvPicPr>
      </xdr:nvPicPr>
      <xdr:blipFill>
        <a:blip xmlns:r="http://schemas.openxmlformats.org/officeDocument/2006/relationships" r:embed="rId1"/>
        <a:srcRect/>
        <a:stretch>
          <a:fillRect/>
        </a:stretch>
      </xdr:blipFill>
      <xdr:spPr bwMode="auto">
        <a:xfrm>
          <a:off x="7943850" y="8877300"/>
          <a:ext cx="1059" cy="127501"/>
        </a:xfrm>
        <a:prstGeom prst="rect">
          <a:avLst/>
        </a:prstGeom>
        <a:noFill/>
        <a:ln w="9525">
          <a:noFill/>
          <a:miter lim="800000"/>
          <a:headEnd/>
          <a:tailEnd/>
        </a:ln>
      </xdr:spPr>
    </xdr:pic>
    <xdr:clientData/>
  </xdr:twoCellAnchor>
  <xdr:twoCellAnchor editAs="oneCell">
    <xdr:from>
      <xdr:col>20</xdr:col>
      <xdr:colOff>0</xdr:colOff>
      <xdr:row>67</xdr:row>
      <xdr:rowOff>64558</xdr:rowOff>
    </xdr:from>
    <xdr:to>
      <xdr:col>20</xdr:col>
      <xdr:colOff>1059</xdr:colOff>
      <xdr:row>67</xdr:row>
      <xdr:rowOff>192059</xdr:rowOff>
    </xdr:to>
    <xdr:pic>
      <xdr:nvPicPr>
        <xdr:cNvPr id="32" name="Picture 77" descr="saraswati 2.jpg"/>
        <xdr:cNvPicPr>
          <a:picLocks noChangeAspect="1"/>
        </xdr:cNvPicPr>
      </xdr:nvPicPr>
      <xdr:blipFill>
        <a:blip xmlns:r="http://schemas.openxmlformats.org/officeDocument/2006/relationships" r:embed="rId1"/>
        <a:srcRect/>
        <a:stretch>
          <a:fillRect/>
        </a:stretch>
      </xdr:blipFill>
      <xdr:spPr bwMode="auto">
        <a:xfrm>
          <a:off x="7943850" y="9208558"/>
          <a:ext cx="1059" cy="127501"/>
        </a:xfrm>
        <a:prstGeom prst="rect">
          <a:avLst/>
        </a:prstGeom>
        <a:noFill/>
        <a:ln w="9525">
          <a:noFill/>
          <a:miter lim="800000"/>
          <a:headEnd/>
          <a:tailEnd/>
        </a:ln>
      </xdr:spPr>
    </xdr:pic>
    <xdr:clientData/>
  </xdr:twoCellAnchor>
  <xdr:twoCellAnchor editAs="oneCell">
    <xdr:from>
      <xdr:col>16</xdr:col>
      <xdr:colOff>171451</xdr:colOff>
      <xdr:row>66</xdr:row>
      <xdr:rowOff>38100</xdr:rowOff>
    </xdr:from>
    <xdr:to>
      <xdr:col>17</xdr:col>
      <xdr:colOff>209551</xdr:colOff>
      <xdr:row>67</xdr:row>
      <xdr:rowOff>161925</xdr:rowOff>
    </xdr:to>
    <xdr:pic>
      <xdr:nvPicPr>
        <xdr:cNvPr id="33" name="Picture 32" descr="download.jpg"/>
        <xdr:cNvPicPr>
          <a:picLocks noChangeAspect="1"/>
        </xdr:cNvPicPr>
      </xdr:nvPicPr>
      <xdr:blipFill>
        <a:blip xmlns:r="http://schemas.openxmlformats.org/officeDocument/2006/relationships" r:embed="rId2" cstate="print"/>
        <a:stretch>
          <a:fillRect/>
        </a:stretch>
      </xdr:blipFill>
      <xdr:spPr>
        <a:xfrm>
          <a:off x="6029326" y="8915400"/>
          <a:ext cx="466725" cy="390525"/>
        </a:xfrm>
        <a:prstGeom prst="rect">
          <a:avLst/>
        </a:prstGeom>
      </xdr:spPr>
    </xdr:pic>
    <xdr:clientData/>
  </xdr:twoCellAnchor>
  <xdr:twoCellAnchor editAs="oneCell">
    <xdr:from>
      <xdr:col>34</xdr:col>
      <xdr:colOff>180976</xdr:colOff>
      <xdr:row>66</xdr:row>
      <xdr:rowOff>28575</xdr:rowOff>
    </xdr:from>
    <xdr:to>
      <xdr:col>35</xdr:col>
      <xdr:colOff>219076</xdr:colOff>
      <xdr:row>67</xdr:row>
      <xdr:rowOff>152400</xdr:rowOff>
    </xdr:to>
    <xdr:pic>
      <xdr:nvPicPr>
        <xdr:cNvPr id="34" name="Picture 33" descr="download.jpg"/>
        <xdr:cNvPicPr>
          <a:picLocks noChangeAspect="1"/>
        </xdr:cNvPicPr>
      </xdr:nvPicPr>
      <xdr:blipFill>
        <a:blip xmlns:r="http://schemas.openxmlformats.org/officeDocument/2006/relationships" r:embed="rId2" cstate="print"/>
        <a:stretch>
          <a:fillRect/>
        </a:stretch>
      </xdr:blipFill>
      <xdr:spPr>
        <a:xfrm>
          <a:off x="12696826" y="8905875"/>
          <a:ext cx="466725" cy="390525"/>
        </a:xfrm>
        <a:prstGeom prst="rect">
          <a:avLst/>
        </a:prstGeom>
      </xdr:spPr>
    </xdr:pic>
    <xdr:clientData/>
  </xdr:twoCellAnchor>
  <xdr:twoCellAnchor editAs="oneCell">
    <xdr:from>
      <xdr:col>20</xdr:col>
      <xdr:colOff>0</xdr:colOff>
      <xdr:row>99</xdr:row>
      <xdr:rowOff>0</xdr:rowOff>
    </xdr:from>
    <xdr:to>
      <xdr:col>20</xdr:col>
      <xdr:colOff>1059</xdr:colOff>
      <xdr:row>99</xdr:row>
      <xdr:rowOff>127501</xdr:rowOff>
    </xdr:to>
    <xdr:pic>
      <xdr:nvPicPr>
        <xdr:cNvPr id="35" name="Picture 77" descr="saraswati 2.jpg"/>
        <xdr:cNvPicPr>
          <a:picLocks noChangeAspect="1"/>
        </xdr:cNvPicPr>
      </xdr:nvPicPr>
      <xdr:blipFill>
        <a:blip xmlns:r="http://schemas.openxmlformats.org/officeDocument/2006/relationships" r:embed="rId1"/>
        <a:srcRect/>
        <a:stretch>
          <a:fillRect/>
        </a:stretch>
      </xdr:blipFill>
      <xdr:spPr bwMode="auto">
        <a:xfrm>
          <a:off x="7943850" y="8877300"/>
          <a:ext cx="1059" cy="127501"/>
        </a:xfrm>
        <a:prstGeom prst="rect">
          <a:avLst/>
        </a:prstGeom>
        <a:noFill/>
        <a:ln w="9525">
          <a:noFill/>
          <a:miter lim="800000"/>
          <a:headEnd/>
          <a:tailEnd/>
        </a:ln>
      </xdr:spPr>
    </xdr:pic>
    <xdr:clientData/>
  </xdr:twoCellAnchor>
  <xdr:twoCellAnchor editAs="oneCell">
    <xdr:from>
      <xdr:col>20</xdr:col>
      <xdr:colOff>0</xdr:colOff>
      <xdr:row>100</xdr:row>
      <xdr:rowOff>64558</xdr:rowOff>
    </xdr:from>
    <xdr:to>
      <xdr:col>20</xdr:col>
      <xdr:colOff>1059</xdr:colOff>
      <xdr:row>100</xdr:row>
      <xdr:rowOff>192059</xdr:rowOff>
    </xdr:to>
    <xdr:pic>
      <xdr:nvPicPr>
        <xdr:cNvPr id="36" name="Picture 77" descr="saraswati 2.jpg"/>
        <xdr:cNvPicPr>
          <a:picLocks noChangeAspect="1"/>
        </xdr:cNvPicPr>
      </xdr:nvPicPr>
      <xdr:blipFill>
        <a:blip xmlns:r="http://schemas.openxmlformats.org/officeDocument/2006/relationships" r:embed="rId1"/>
        <a:srcRect/>
        <a:stretch>
          <a:fillRect/>
        </a:stretch>
      </xdr:blipFill>
      <xdr:spPr bwMode="auto">
        <a:xfrm>
          <a:off x="7943850" y="9208558"/>
          <a:ext cx="1059" cy="127501"/>
        </a:xfrm>
        <a:prstGeom prst="rect">
          <a:avLst/>
        </a:prstGeom>
        <a:noFill/>
        <a:ln w="9525">
          <a:noFill/>
          <a:miter lim="800000"/>
          <a:headEnd/>
          <a:tailEnd/>
        </a:ln>
      </xdr:spPr>
    </xdr:pic>
    <xdr:clientData/>
  </xdr:twoCellAnchor>
  <xdr:twoCellAnchor editAs="oneCell">
    <xdr:from>
      <xdr:col>16</xdr:col>
      <xdr:colOff>171451</xdr:colOff>
      <xdr:row>99</xdr:row>
      <xdr:rowOff>38100</xdr:rowOff>
    </xdr:from>
    <xdr:to>
      <xdr:col>17</xdr:col>
      <xdr:colOff>209551</xdr:colOff>
      <xdr:row>100</xdr:row>
      <xdr:rowOff>161925</xdr:rowOff>
    </xdr:to>
    <xdr:pic>
      <xdr:nvPicPr>
        <xdr:cNvPr id="37" name="Picture 36" descr="download.jpg"/>
        <xdr:cNvPicPr>
          <a:picLocks noChangeAspect="1"/>
        </xdr:cNvPicPr>
      </xdr:nvPicPr>
      <xdr:blipFill>
        <a:blip xmlns:r="http://schemas.openxmlformats.org/officeDocument/2006/relationships" r:embed="rId2" cstate="print"/>
        <a:stretch>
          <a:fillRect/>
        </a:stretch>
      </xdr:blipFill>
      <xdr:spPr>
        <a:xfrm>
          <a:off x="6029326" y="8915400"/>
          <a:ext cx="466725" cy="390525"/>
        </a:xfrm>
        <a:prstGeom prst="rect">
          <a:avLst/>
        </a:prstGeom>
      </xdr:spPr>
    </xdr:pic>
    <xdr:clientData/>
  </xdr:twoCellAnchor>
  <xdr:twoCellAnchor editAs="oneCell">
    <xdr:from>
      <xdr:col>34</xdr:col>
      <xdr:colOff>180976</xdr:colOff>
      <xdr:row>99</xdr:row>
      <xdr:rowOff>28575</xdr:rowOff>
    </xdr:from>
    <xdr:to>
      <xdr:col>35</xdr:col>
      <xdr:colOff>219076</xdr:colOff>
      <xdr:row>100</xdr:row>
      <xdr:rowOff>152400</xdr:rowOff>
    </xdr:to>
    <xdr:pic>
      <xdr:nvPicPr>
        <xdr:cNvPr id="38" name="Picture 37" descr="download.jpg"/>
        <xdr:cNvPicPr>
          <a:picLocks noChangeAspect="1"/>
        </xdr:cNvPicPr>
      </xdr:nvPicPr>
      <xdr:blipFill>
        <a:blip xmlns:r="http://schemas.openxmlformats.org/officeDocument/2006/relationships" r:embed="rId2" cstate="print"/>
        <a:stretch>
          <a:fillRect/>
        </a:stretch>
      </xdr:blipFill>
      <xdr:spPr>
        <a:xfrm>
          <a:off x="12696826" y="8905875"/>
          <a:ext cx="466725" cy="390525"/>
        </a:xfrm>
        <a:prstGeom prst="rect">
          <a:avLst/>
        </a:prstGeom>
      </xdr:spPr>
    </xdr:pic>
    <xdr:clientData/>
  </xdr:twoCellAnchor>
  <xdr:twoCellAnchor editAs="oneCell">
    <xdr:from>
      <xdr:col>20</xdr:col>
      <xdr:colOff>0</xdr:colOff>
      <xdr:row>132</xdr:row>
      <xdr:rowOff>0</xdr:rowOff>
    </xdr:from>
    <xdr:to>
      <xdr:col>20</xdr:col>
      <xdr:colOff>1059</xdr:colOff>
      <xdr:row>132</xdr:row>
      <xdr:rowOff>127501</xdr:rowOff>
    </xdr:to>
    <xdr:pic>
      <xdr:nvPicPr>
        <xdr:cNvPr id="39" name="Picture 77" descr="saraswati 2.jpg"/>
        <xdr:cNvPicPr>
          <a:picLocks noChangeAspect="1"/>
        </xdr:cNvPicPr>
      </xdr:nvPicPr>
      <xdr:blipFill>
        <a:blip xmlns:r="http://schemas.openxmlformats.org/officeDocument/2006/relationships" r:embed="rId1"/>
        <a:srcRect/>
        <a:stretch>
          <a:fillRect/>
        </a:stretch>
      </xdr:blipFill>
      <xdr:spPr bwMode="auto">
        <a:xfrm>
          <a:off x="7943850" y="8877300"/>
          <a:ext cx="1059" cy="127501"/>
        </a:xfrm>
        <a:prstGeom prst="rect">
          <a:avLst/>
        </a:prstGeom>
        <a:noFill/>
        <a:ln w="9525">
          <a:noFill/>
          <a:miter lim="800000"/>
          <a:headEnd/>
          <a:tailEnd/>
        </a:ln>
      </xdr:spPr>
    </xdr:pic>
    <xdr:clientData/>
  </xdr:twoCellAnchor>
  <xdr:twoCellAnchor editAs="oneCell">
    <xdr:from>
      <xdr:col>20</xdr:col>
      <xdr:colOff>0</xdr:colOff>
      <xdr:row>133</xdr:row>
      <xdr:rowOff>64558</xdr:rowOff>
    </xdr:from>
    <xdr:to>
      <xdr:col>20</xdr:col>
      <xdr:colOff>1059</xdr:colOff>
      <xdr:row>133</xdr:row>
      <xdr:rowOff>192059</xdr:rowOff>
    </xdr:to>
    <xdr:pic>
      <xdr:nvPicPr>
        <xdr:cNvPr id="40" name="Picture 77" descr="saraswati 2.jpg"/>
        <xdr:cNvPicPr>
          <a:picLocks noChangeAspect="1"/>
        </xdr:cNvPicPr>
      </xdr:nvPicPr>
      <xdr:blipFill>
        <a:blip xmlns:r="http://schemas.openxmlformats.org/officeDocument/2006/relationships" r:embed="rId1"/>
        <a:srcRect/>
        <a:stretch>
          <a:fillRect/>
        </a:stretch>
      </xdr:blipFill>
      <xdr:spPr bwMode="auto">
        <a:xfrm>
          <a:off x="7943850" y="9208558"/>
          <a:ext cx="1059" cy="127501"/>
        </a:xfrm>
        <a:prstGeom prst="rect">
          <a:avLst/>
        </a:prstGeom>
        <a:noFill/>
        <a:ln w="9525">
          <a:noFill/>
          <a:miter lim="800000"/>
          <a:headEnd/>
          <a:tailEnd/>
        </a:ln>
      </xdr:spPr>
    </xdr:pic>
    <xdr:clientData/>
  </xdr:twoCellAnchor>
  <xdr:twoCellAnchor editAs="oneCell">
    <xdr:from>
      <xdr:col>16</xdr:col>
      <xdr:colOff>171451</xdr:colOff>
      <xdr:row>132</xdr:row>
      <xdr:rowOff>38100</xdr:rowOff>
    </xdr:from>
    <xdr:to>
      <xdr:col>17</xdr:col>
      <xdr:colOff>209551</xdr:colOff>
      <xdr:row>133</xdr:row>
      <xdr:rowOff>161925</xdr:rowOff>
    </xdr:to>
    <xdr:pic>
      <xdr:nvPicPr>
        <xdr:cNvPr id="41" name="Picture 40" descr="download.jpg"/>
        <xdr:cNvPicPr>
          <a:picLocks noChangeAspect="1"/>
        </xdr:cNvPicPr>
      </xdr:nvPicPr>
      <xdr:blipFill>
        <a:blip xmlns:r="http://schemas.openxmlformats.org/officeDocument/2006/relationships" r:embed="rId2" cstate="print"/>
        <a:stretch>
          <a:fillRect/>
        </a:stretch>
      </xdr:blipFill>
      <xdr:spPr>
        <a:xfrm>
          <a:off x="6029326" y="8915400"/>
          <a:ext cx="466725" cy="390525"/>
        </a:xfrm>
        <a:prstGeom prst="rect">
          <a:avLst/>
        </a:prstGeom>
      </xdr:spPr>
    </xdr:pic>
    <xdr:clientData/>
  </xdr:twoCellAnchor>
  <xdr:twoCellAnchor editAs="oneCell">
    <xdr:from>
      <xdr:col>34</xdr:col>
      <xdr:colOff>180976</xdr:colOff>
      <xdr:row>132</xdr:row>
      <xdr:rowOff>28575</xdr:rowOff>
    </xdr:from>
    <xdr:to>
      <xdr:col>35</xdr:col>
      <xdr:colOff>219076</xdr:colOff>
      <xdr:row>133</xdr:row>
      <xdr:rowOff>152400</xdr:rowOff>
    </xdr:to>
    <xdr:pic>
      <xdr:nvPicPr>
        <xdr:cNvPr id="42" name="Picture 41" descr="download.jpg"/>
        <xdr:cNvPicPr>
          <a:picLocks noChangeAspect="1"/>
        </xdr:cNvPicPr>
      </xdr:nvPicPr>
      <xdr:blipFill>
        <a:blip xmlns:r="http://schemas.openxmlformats.org/officeDocument/2006/relationships" r:embed="rId2" cstate="print"/>
        <a:stretch>
          <a:fillRect/>
        </a:stretch>
      </xdr:blipFill>
      <xdr:spPr>
        <a:xfrm>
          <a:off x="12696826" y="8905875"/>
          <a:ext cx="466725" cy="390525"/>
        </a:xfrm>
        <a:prstGeom prst="rect">
          <a:avLst/>
        </a:prstGeom>
      </xdr:spPr>
    </xdr:pic>
    <xdr:clientData/>
  </xdr:twoCellAnchor>
  <xdr:twoCellAnchor editAs="oneCell">
    <xdr:from>
      <xdr:col>20</xdr:col>
      <xdr:colOff>0</xdr:colOff>
      <xdr:row>165</xdr:row>
      <xdr:rowOff>0</xdr:rowOff>
    </xdr:from>
    <xdr:to>
      <xdr:col>20</xdr:col>
      <xdr:colOff>1059</xdr:colOff>
      <xdr:row>165</xdr:row>
      <xdr:rowOff>127501</xdr:rowOff>
    </xdr:to>
    <xdr:pic>
      <xdr:nvPicPr>
        <xdr:cNvPr id="43" name="Picture 77" descr="saraswati 2.jpg"/>
        <xdr:cNvPicPr>
          <a:picLocks noChangeAspect="1"/>
        </xdr:cNvPicPr>
      </xdr:nvPicPr>
      <xdr:blipFill>
        <a:blip xmlns:r="http://schemas.openxmlformats.org/officeDocument/2006/relationships" r:embed="rId1"/>
        <a:srcRect/>
        <a:stretch>
          <a:fillRect/>
        </a:stretch>
      </xdr:blipFill>
      <xdr:spPr bwMode="auto">
        <a:xfrm>
          <a:off x="7943850" y="8877300"/>
          <a:ext cx="1059" cy="127501"/>
        </a:xfrm>
        <a:prstGeom prst="rect">
          <a:avLst/>
        </a:prstGeom>
        <a:noFill/>
        <a:ln w="9525">
          <a:noFill/>
          <a:miter lim="800000"/>
          <a:headEnd/>
          <a:tailEnd/>
        </a:ln>
      </xdr:spPr>
    </xdr:pic>
    <xdr:clientData/>
  </xdr:twoCellAnchor>
  <xdr:twoCellAnchor editAs="oneCell">
    <xdr:from>
      <xdr:col>20</xdr:col>
      <xdr:colOff>0</xdr:colOff>
      <xdr:row>166</xdr:row>
      <xdr:rowOff>64558</xdr:rowOff>
    </xdr:from>
    <xdr:to>
      <xdr:col>20</xdr:col>
      <xdr:colOff>1059</xdr:colOff>
      <xdr:row>166</xdr:row>
      <xdr:rowOff>192059</xdr:rowOff>
    </xdr:to>
    <xdr:pic>
      <xdr:nvPicPr>
        <xdr:cNvPr id="44" name="Picture 77" descr="saraswati 2.jpg"/>
        <xdr:cNvPicPr>
          <a:picLocks noChangeAspect="1"/>
        </xdr:cNvPicPr>
      </xdr:nvPicPr>
      <xdr:blipFill>
        <a:blip xmlns:r="http://schemas.openxmlformats.org/officeDocument/2006/relationships" r:embed="rId1"/>
        <a:srcRect/>
        <a:stretch>
          <a:fillRect/>
        </a:stretch>
      </xdr:blipFill>
      <xdr:spPr bwMode="auto">
        <a:xfrm>
          <a:off x="7943850" y="9208558"/>
          <a:ext cx="1059" cy="127501"/>
        </a:xfrm>
        <a:prstGeom prst="rect">
          <a:avLst/>
        </a:prstGeom>
        <a:noFill/>
        <a:ln w="9525">
          <a:noFill/>
          <a:miter lim="800000"/>
          <a:headEnd/>
          <a:tailEnd/>
        </a:ln>
      </xdr:spPr>
    </xdr:pic>
    <xdr:clientData/>
  </xdr:twoCellAnchor>
  <xdr:twoCellAnchor editAs="oneCell">
    <xdr:from>
      <xdr:col>16</xdr:col>
      <xdr:colOff>171451</xdr:colOff>
      <xdr:row>165</xdr:row>
      <xdr:rowOff>38100</xdr:rowOff>
    </xdr:from>
    <xdr:to>
      <xdr:col>17</xdr:col>
      <xdr:colOff>209551</xdr:colOff>
      <xdr:row>166</xdr:row>
      <xdr:rowOff>161925</xdr:rowOff>
    </xdr:to>
    <xdr:pic>
      <xdr:nvPicPr>
        <xdr:cNvPr id="45" name="Picture 44" descr="download.jpg"/>
        <xdr:cNvPicPr>
          <a:picLocks noChangeAspect="1"/>
        </xdr:cNvPicPr>
      </xdr:nvPicPr>
      <xdr:blipFill>
        <a:blip xmlns:r="http://schemas.openxmlformats.org/officeDocument/2006/relationships" r:embed="rId2" cstate="print"/>
        <a:stretch>
          <a:fillRect/>
        </a:stretch>
      </xdr:blipFill>
      <xdr:spPr>
        <a:xfrm>
          <a:off x="6029326" y="8915400"/>
          <a:ext cx="466725" cy="390525"/>
        </a:xfrm>
        <a:prstGeom prst="rect">
          <a:avLst/>
        </a:prstGeom>
      </xdr:spPr>
    </xdr:pic>
    <xdr:clientData/>
  </xdr:twoCellAnchor>
  <xdr:twoCellAnchor editAs="oneCell">
    <xdr:from>
      <xdr:col>34</xdr:col>
      <xdr:colOff>180976</xdr:colOff>
      <xdr:row>165</xdr:row>
      <xdr:rowOff>28575</xdr:rowOff>
    </xdr:from>
    <xdr:to>
      <xdr:col>35</xdr:col>
      <xdr:colOff>219076</xdr:colOff>
      <xdr:row>166</xdr:row>
      <xdr:rowOff>152400</xdr:rowOff>
    </xdr:to>
    <xdr:pic>
      <xdr:nvPicPr>
        <xdr:cNvPr id="46" name="Picture 45" descr="download.jpg"/>
        <xdr:cNvPicPr>
          <a:picLocks noChangeAspect="1"/>
        </xdr:cNvPicPr>
      </xdr:nvPicPr>
      <xdr:blipFill>
        <a:blip xmlns:r="http://schemas.openxmlformats.org/officeDocument/2006/relationships" r:embed="rId2" cstate="print"/>
        <a:stretch>
          <a:fillRect/>
        </a:stretch>
      </xdr:blipFill>
      <xdr:spPr>
        <a:xfrm>
          <a:off x="12696826" y="8905875"/>
          <a:ext cx="466725" cy="390525"/>
        </a:xfrm>
        <a:prstGeom prst="rect">
          <a:avLst/>
        </a:prstGeom>
      </xdr:spPr>
    </xdr:pic>
    <xdr:clientData/>
  </xdr:twoCellAnchor>
  <xdr:twoCellAnchor editAs="oneCell">
    <xdr:from>
      <xdr:col>20</xdr:col>
      <xdr:colOff>0</xdr:colOff>
      <xdr:row>198</xdr:row>
      <xdr:rowOff>0</xdr:rowOff>
    </xdr:from>
    <xdr:to>
      <xdr:col>20</xdr:col>
      <xdr:colOff>1059</xdr:colOff>
      <xdr:row>198</xdr:row>
      <xdr:rowOff>127501</xdr:rowOff>
    </xdr:to>
    <xdr:pic>
      <xdr:nvPicPr>
        <xdr:cNvPr id="47" name="Picture 77" descr="saraswati 2.jpg"/>
        <xdr:cNvPicPr>
          <a:picLocks noChangeAspect="1"/>
        </xdr:cNvPicPr>
      </xdr:nvPicPr>
      <xdr:blipFill>
        <a:blip xmlns:r="http://schemas.openxmlformats.org/officeDocument/2006/relationships" r:embed="rId1"/>
        <a:srcRect/>
        <a:stretch>
          <a:fillRect/>
        </a:stretch>
      </xdr:blipFill>
      <xdr:spPr bwMode="auto">
        <a:xfrm>
          <a:off x="7943850" y="8877300"/>
          <a:ext cx="1059" cy="127501"/>
        </a:xfrm>
        <a:prstGeom prst="rect">
          <a:avLst/>
        </a:prstGeom>
        <a:noFill/>
        <a:ln w="9525">
          <a:noFill/>
          <a:miter lim="800000"/>
          <a:headEnd/>
          <a:tailEnd/>
        </a:ln>
      </xdr:spPr>
    </xdr:pic>
    <xdr:clientData/>
  </xdr:twoCellAnchor>
  <xdr:twoCellAnchor editAs="oneCell">
    <xdr:from>
      <xdr:col>20</xdr:col>
      <xdr:colOff>0</xdr:colOff>
      <xdr:row>199</xdr:row>
      <xdr:rowOff>64558</xdr:rowOff>
    </xdr:from>
    <xdr:to>
      <xdr:col>20</xdr:col>
      <xdr:colOff>1059</xdr:colOff>
      <xdr:row>199</xdr:row>
      <xdr:rowOff>192059</xdr:rowOff>
    </xdr:to>
    <xdr:pic>
      <xdr:nvPicPr>
        <xdr:cNvPr id="48" name="Picture 77" descr="saraswati 2.jpg"/>
        <xdr:cNvPicPr>
          <a:picLocks noChangeAspect="1"/>
        </xdr:cNvPicPr>
      </xdr:nvPicPr>
      <xdr:blipFill>
        <a:blip xmlns:r="http://schemas.openxmlformats.org/officeDocument/2006/relationships" r:embed="rId1"/>
        <a:srcRect/>
        <a:stretch>
          <a:fillRect/>
        </a:stretch>
      </xdr:blipFill>
      <xdr:spPr bwMode="auto">
        <a:xfrm>
          <a:off x="7943850" y="9208558"/>
          <a:ext cx="1059" cy="127501"/>
        </a:xfrm>
        <a:prstGeom prst="rect">
          <a:avLst/>
        </a:prstGeom>
        <a:noFill/>
        <a:ln w="9525">
          <a:noFill/>
          <a:miter lim="800000"/>
          <a:headEnd/>
          <a:tailEnd/>
        </a:ln>
      </xdr:spPr>
    </xdr:pic>
    <xdr:clientData/>
  </xdr:twoCellAnchor>
  <xdr:twoCellAnchor editAs="oneCell">
    <xdr:from>
      <xdr:col>16</xdr:col>
      <xdr:colOff>171451</xdr:colOff>
      <xdr:row>198</xdr:row>
      <xdr:rowOff>38100</xdr:rowOff>
    </xdr:from>
    <xdr:to>
      <xdr:col>17</xdr:col>
      <xdr:colOff>209551</xdr:colOff>
      <xdr:row>199</xdr:row>
      <xdr:rowOff>161925</xdr:rowOff>
    </xdr:to>
    <xdr:pic>
      <xdr:nvPicPr>
        <xdr:cNvPr id="49" name="Picture 48" descr="download.jpg"/>
        <xdr:cNvPicPr>
          <a:picLocks noChangeAspect="1"/>
        </xdr:cNvPicPr>
      </xdr:nvPicPr>
      <xdr:blipFill>
        <a:blip xmlns:r="http://schemas.openxmlformats.org/officeDocument/2006/relationships" r:embed="rId2" cstate="print"/>
        <a:stretch>
          <a:fillRect/>
        </a:stretch>
      </xdr:blipFill>
      <xdr:spPr>
        <a:xfrm>
          <a:off x="6029326" y="8915400"/>
          <a:ext cx="466725" cy="390525"/>
        </a:xfrm>
        <a:prstGeom prst="rect">
          <a:avLst/>
        </a:prstGeom>
      </xdr:spPr>
    </xdr:pic>
    <xdr:clientData/>
  </xdr:twoCellAnchor>
  <xdr:twoCellAnchor editAs="oneCell">
    <xdr:from>
      <xdr:col>34</xdr:col>
      <xdr:colOff>180976</xdr:colOff>
      <xdr:row>198</xdr:row>
      <xdr:rowOff>28575</xdr:rowOff>
    </xdr:from>
    <xdr:to>
      <xdr:col>35</xdr:col>
      <xdr:colOff>219076</xdr:colOff>
      <xdr:row>199</xdr:row>
      <xdr:rowOff>152400</xdr:rowOff>
    </xdr:to>
    <xdr:pic>
      <xdr:nvPicPr>
        <xdr:cNvPr id="50" name="Picture 49" descr="download.jpg"/>
        <xdr:cNvPicPr>
          <a:picLocks noChangeAspect="1"/>
        </xdr:cNvPicPr>
      </xdr:nvPicPr>
      <xdr:blipFill>
        <a:blip xmlns:r="http://schemas.openxmlformats.org/officeDocument/2006/relationships" r:embed="rId2" cstate="print"/>
        <a:stretch>
          <a:fillRect/>
        </a:stretch>
      </xdr:blipFill>
      <xdr:spPr>
        <a:xfrm>
          <a:off x="12696826" y="8905875"/>
          <a:ext cx="466725" cy="390525"/>
        </a:xfrm>
        <a:prstGeom prst="rect">
          <a:avLst/>
        </a:prstGeom>
      </xdr:spPr>
    </xdr:pic>
    <xdr:clientData/>
  </xdr:twoCellAnchor>
  <xdr:twoCellAnchor editAs="oneCell">
    <xdr:from>
      <xdr:col>20</xdr:col>
      <xdr:colOff>0</xdr:colOff>
      <xdr:row>231</xdr:row>
      <xdr:rowOff>0</xdr:rowOff>
    </xdr:from>
    <xdr:to>
      <xdr:col>20</xdr:col>
      <xdr:colOff>1059</xdr:colOff>
      <xdr:row>231</xdr:row>
      <xdr:rowOff>127501</xdr:rowOff>
    </xdr:to>
    <xdr:pic>
      <xdr:nvPicPr>
        <xdr:cNvPr id="51" name="Picture 77" descr="saraswati 2.jpg"/>
        <xdr:cNvPicPr>
          <a:picLocks noChangeAspect="1"/>
        </xdr:cNvPicPr>
      </xdr:nvPicPr>
      <xdr:blipFill>
        <a:blip xmlns:r="http://schemas.openxmlformats.org/officeDocument/2006/relationships" r:embed="rId1"/>
        <a:srcRect/>
        <a:stretch>
          <a:fillRect/>
        </a:stretch>
      </xdr:blipFill>
      <xdr:spPr bwMode="auto">
        <a:xfrm>
          <a:off x="7943850" y="8877300"/>
          <a:ext cx="1059" cy="127501"/>
        </a:xfrm>
        <a:prstGeom prst="rect">
          <a:avLst/>
        </a:prstGeom>
        <a:noFill/>
        <a:ln w="9525">
          <a:noFill/>
          <a:miter lim="800000"/>
          <a:headEnd/>
          <a:tailEnd/>
        </a:ln>
      </xdr:spPr>
    </xdr:pic>
    <xdr:clientData/>
  </xdr:twoCellAnchor>
  <xdr:twoCellAnchor editAs="oneCell">
    <xdr:from>
      <xdr:col>20</xdr:col>
      <xdr:colOff>0</xdr:colOff>
      <xdr:row>232</xdr:row>
      <xdr:rowOff>64558</xdr:rowOff>
    </xdr:from>
    <xdr:to>
      <xdr:col>20</xdr:col>
      <xdr:colOff>1059</xdr:colOff>
      <xdr:row>232</xdr:row>
      <xdr:rowOff>192059</xdr:rowOff>
    </xdr:to>
    <xdr:pic>
      <xdr:nvPicPr>
        <xdr:cNvPr id="52" name="Picture 77" descr="saraswati 2.jpg"/>
        <xdr:cNvPicPr>
          <a:picLocks noChangeAspect="1"/>
        </xdr:cNvPicPr>
      </xdr:nvPicPr>
      <xdr:blipFill>
        <a:blip xmlns:r="http://schemas.openxmlformats.org/officeDocument/2006/relationships" r:embed="rId1"/>
        <a:srcRect/>
        <a:stretch>
          <a:fillRect/>
        </a:stretch>
      </xdr:blipFill>
      <xdr:spPr bwMode="auto">
        <a:xfrm>
          <a:off x="7943850" y="9208558"/>
          <a:ext cx="1059" cy="127501"/>
        </a:xfrm>
        <a:prstGeom prst="rect">
          <a:avLst/>
        </a:prstGeom>
        <a:noFill/>
        <a:ln w="9525">
          <a:noFill/>
          <a:miter lim="800000"/>
          <a:headEnd/>
          <a:tailEnd/>
        </a:ln>
      </xdr:spPr>
    </xdr:pic>
    <xdr:clientData/>
  </xdr:twoCellAnchor>
  <xdr:twoCellAnchor editAs="oneCell">
    <xdr:from>
      <xdr:col>16</xdr:col>
      <xdr:colOff>171451</xdr:colOff>
      <xdr:row>231</xdr:row>
      <xdr:rowOff>38100</xdr:rowOff>
    </xdr:from>
    <xdr:to>
      <xdr:col>17</xdr:col>
      <xdr:colOff>209551</xdr:colOff>
      <xdr:row>232</xdr:row>
      <xdr:rowOff>161925</xdr:rowOff>
    </xdr:to>
    <xdr:pic>
      <xdr:nvPicPr>
        <xdr:cNvPr id="53" name="Picture 52" descr="download.jpg"/>
        <xdr:cNvPicPr>
          <a:picLocks noChangeAspect="1"/>
        </xdr:cNvPicPr>
      </xdr:nvPicPr>
      <xdr:blipFill>
        <a:blip xmlns:r="http://schemas.openxmlformats.org/officeDocument/2006/relationships" r:embed="rId2" cstate="print"/>
        <a:stretch>
          <a:fillRect/>
        </a:stretch>
      </xdr:blipFill>
      <xdr:spPr>
        <a:xfrm>
          <a:off x="6029326" y="8915400"/>
          <a:ext cx="466725" cy="390525"/>
        </a:xfrm>
        <a:prstGeom prst="rect">
          <a:avLst/>
        </a:prstGeom>
      </xdr:spPr>
    </xdr:pic>
    <xdr:clientData/>
  </xdr:twoCellAnchor>
  <xdr:twoCellAnchor editAs="oneCell">
    <xdr:from>
      <xdr:col>34</xdr:col>
      <xdr:colOff>180976</xdr:colOff>
      <xdr:row>231</xdr:row>
      <xdr:rowOff>28575</xdr:rowOff>
    </xdr:from>
    <xdr:to>
      <xdr:col>35</xdr:col>
      <xdr:colOff>219076</xdr:colOff>
      <xdr:row>232</xdr:row>
      <xdr:rowOff>152400</xdr:rowOff>
    </xdr:to>
    <xdr:pic>
      <xdr:nvPicPr>
        <xdr:cNvPr id="54" name="Picture 53" descr="download.jpg"/>
        <xdr:cNvPicPr>
          <a:picLocks noChangeAspect="1"/>
        </xdr:cNvPicPr>
      </xdr:nvPicPr>
      <xdr:blipFill>
        <a:blip xmlns:r="http://schemas.openxmlformats.org/officeDocument/2006/relationships" r:embed="rId2" cstate="print"/>
        <a:stretch>
          <a:fillRect/>
        </a:stretch>
      </xdr:blipFill>
      <xdr:spPr>
        <a:xfrm>
          <a:off x="12696826" y="8905875"/>
          <a:ext cx="466725" cy="390525"/>
        </a:xfrm>
        <a:prstGeom prst="rect">
          <a:avLst/>
        </a:prstGeom>
      </xdr:spPr>
    </xdr:pic>
    <xdr:clientData/>
  </xdr:twoCellAnchor>
  <xdr:twoCellAnchor editAs="oneCell">
    <xdr:from>
      <xdr:col>20</xdr:col>
      <xdr:colOff>0</xdr:colOff>
      <xdr:row>264</xdr:row>
      <xdr:rowOff>0</xdr:rowOff>
    </xdr:from>
    <xdr:to>
      <xdr:col>20</xdr:col>
      <xdr:colOff>1059</xdr:colOff>
      <xdr:row>264</xdr:row>
      <xdr:rowOff>127501</xdr:rowOff>
    </xdr:to>
    <xdr:pic>
      <xdr:nvPicPr>
        <xdr:cNvPr id="55" name="Picture 77" descr="saraswati 2.jpg"/>
        <xdr:cNvPicPr>
          <a:picLocks noChangeAspect="1"/>
        </xdr:cNvPicPr>
      </xdr:nvPicPr>
      <xdr:blipFill>
        <a:blip xmlns:r="http://schemas.openxmlformats.org/officeDocument/2006/relationships" r:embed="rId1"/>
        <a:srcRect/>
        <a:stretch>
          <a:fillRect/>
        </a:stretch>
      </xdr:blipFill>
      <xdr:spPr bwMode="auto">
        <a:xfrm>
          <a:off x="7943850" y="8877300"/>
          <a:ext cx="1059" cy="127501"/>
        </a:xfrm>
        <a:prstGeom prst="rect">
          <a:avLst/>
        </a:prstGeom>
        <a:noFill/>
        <a:ln w="9525">
          <a:noFill/>
          <a:miter lim="800000"/>
          <a:headEnd/>
          <a:tailEnd/>
        </a:ln>
      </xdr:spPr>
    </xdr:pic>
    <xdr:clientData/>
  </xdr:twoCellAnchor>
  <xdr:twoCellAnchor editAs="oneCell">
    <xdr:from>
      <xdr:col>20</xdr:col>
      <xdr:colOff>0</xdr:colOff>
      <xdr:row>265</xdr:row>
      <xdr:rowOff>64558</xdr:rowOff>
    </xdr:from>
    <xdr:to>
      <xdr:col>20</xdr:col>
      <xdr:colOff>1059</xdr:colOff>
      <xdr:row>265</xdr:row>
      <xdr:rowOff>192059</xdr:rowOff>
    </xdr:to>
    <xdr:pic>
      <xdr:nvPicPr>
        <xdr:cNvPr id="56" name="Picture 77" descr="saraswati 2.jpg"/>
        <xdr:cNvPicPr>
          <a:picLocks noChangeAspect="1"/>
        </xdr:cNvPicPr>
      </xdr:nvPicPr>
      <xdr:blipFill>
        <a:blip xmlns:r="http://schemas.openxmlformats.org/officeDocument/2006/relationships" r:embed="rId1"/>
        <a:srcRect/>
        <a:stretch>
          <a:fillRect/>
        </a:stretch>
      </xdr:blipFill>
      <xdr:spPr bwMode="auto">
        <a:xfrm>
          <a:off x="7943850" y="9208558"/>
          <a:ext cx="1059" cy="127501"/>
        </a:xfrm>
        <a:prstGeom prst="rect">
          <a:avLst/>
        </a:prstGeom>
        <a:noFill/>
        <a:ln w="9525">
          <a:noFill/>
          <a:miter lim="800000"/>
          <a:headEnd/>
          <a:tailEnd/>
        </a:ln>
      </xdr:spPr>
    </xdr:pic>
    <xdr:clientData/>
  </xdr:twoCellAnchor>
  <xdr:twoCellAnchor editAs="oneCell">
    <xdr:from>
      <xdr:col>16</xdr:col>
      <xdr:colOff>171451</xdr:colOff>
      <xdr:row>264</xdr:row>
      <xdr:rowOff>38100</xdr:rowOff>
    </xdr:from>
    <xdr:to>
      <xdr:col>17</xdr:col>
      <xdr:colOff>209551</xdr:colOff>
      <xdr:row>265</xdr:row>
      <xdr:rowOff>161925</xdr:rowOff>
    </xdr:to>
    <xdr:pic>
      <xdr:nvPicPr>
        <xdr:cNvPr id="57" name="Picture 56" descr="download.jpg"/>
        <xdr:cNvPicPr>
          <a:picLocks noChangeAspect="1"/>
        </xdr:cNvPicPr>
      </xdr:nvPicPr>
      <xdr:blipFill>
        <a:blip xmlns:r="http://schemas.openxmlformats.org/officeDocument/2006/relationships" r:embed="rId2" cstate="print"/>
        <a:stretch>
          <a:fillRect/>
        </a:stretch>
      </xdr:blipFill>
      <xdr:spPr>
        <a:xfrm>
          <a:off x="6029326" y="8915400"/>
          <a:ext cx="466725" cy="390525"/>
        </a:xfrm>
        <a:prstGeom prst="rect">
          <a:avLst/>
        </a:prstGeom>
      </xdr:spPr>
    </xdr:pic>
    <xdr:clientData/>
  </xdr:twoCellAnchor>
  <xdr:twoCellAnchor editAs="oneCell">
    <xdr:from>
      <xdr:col>34</xdr:col>
      <xdr:colOff>180976</xdr:colOff>
      <xdr:row>264</xdr:row>
      <xdr:rowOff>28575</xdr:rowOff>
    </xdr:from>
    <xdr:to>
      <xdr:col>35</xdr:col>
      <xdr:colOff>219076</xdr:colOff>
      <xdr:row>265</xdr:row>
      <xdr:rowOff>152400</xdr:rowOff>
    </xdr:to>
    <xdr:pic>
      <xdr:nvPicPr>
        <xdr:cNvPr id="58" name="Picture 57" descr="download.jpg"/>
        <xdr:cNvPicPr>
          <a:picLocks noChangeAspect="1"/>
        </xdr:cNvPicPr>
      </xdr:nvPicPr>
      <xdr:blipFill>
        <a:blip xmlns:r="http://schemas.openxmlformats.org/officeDocument/2006/relationships" r:embed="rId2" cstate="print"/>
        <a:stretch>
          <a:fillRect/>
        </a:stretch>
      </xdr:blipFill>
      <xdr:spPr>
        <a:xfrm>
          <a:off x="12696826" y="8905875"/>
          <a:ext cx="466725" cy="390525"/>
        </a:xfrm>
        <a:prstGeom prst="rect">
          <a:avLst/>
        </a:prstGeom>
      </xdr:spPr>
    </xdr:pic>
    <xdr:clientData/>
  </xdr:twoCellAnchor>
  <xdr:twoCellAnchor editAs="oneCell">
    <xdr:from>
      <xdr:col>20</xdr:col>
      <xdr:colOff>0</xdr:colOff>
      <xdr:row>297</xdr:row>
      <xdr:rowOff>0</xdr:rowOff>
    </xdr:from>
    <xdr:to>
      <xdr:col>20</xdr:col>
      <xdr:colOff>1059</xdr:colOff>
      <xdr:row>297</xdr:row>
      <xdr:rowOff>127501</xdr:rowOff>
    </xdr:to>
    <xdr:pic>
      <xdr:nvPicPr>
        <xdr:cNvPr id="59" name="Picture 77" descr="saraswati 2.jpg"/>
        <xdr:cNvPicPr>
          <a:picLocks noChangeAspect="1"/>
        </xdr:cNvPicPr>
      </xdr:nvPicPr>
      <xdr:blipFill>
        <a:blip xmlns:r="http://schemas.openxmlformats.org/officeDocument/2006/relationships" r:embed="rId1"/>
        <a:srcRect/>
        <a:stretch>
          <a:fillRect/>
        </a:stretch>
      </xdr:blipFill>
      <xdr:spPr bwMode="auto">
        <a:xfrm>
          <a:off x="7943850" y="8877300"/>
          <a:ext cx="1059" cy="127501"/>
        </a:xfrm>
        <a:prstGeom prst="rect">
          <a:avLst/>
        </a:prstGeom>
        <a:noFill/>
        <a:ln w="9525">
          <a:noFill/>
          <a:miter lim="800000"/>
          <a:headEnd/>
          <a:tailEnd/>
        </a:ln>
      </xdr:spPr>
    </xdr:pic>
    <xdr:clientData/>
  </xdr:twoCellAnchor>
  <xdr:twoCellAnchor editAs="oneCell">
    <xdr:from>
      <xdr:col>20</xdr:col>
      <xdr:colOff>0</xdr:colOff>
      <xdr:row>298</xdr:row>
      <xdr:rowOff>64558</xdr:rowOff>
    </xdr:from>
    <xdr:to>
      <xdr:col>20</xdr:col>
      <xdr:colOff>1059</xdr:colOff>
      <xdr:row>298</xdr:row>
      <xdr:rowOff>192059</xdr:rowOff>
    </xdr:to>
    <xdr:pic>
      <xdr:nvPicPr>
        <xdr:cNvPr id="60" name="Picture 77" descr="saraswati 2.jpg"/>
        <xdr:cNvPicPr>
          <a:picLocks noChangeAspect="1"/>
        </xdr:cNvPicPr>
      </xdr:nvPicPr>
      <xdr:blipFill>
        <a:blip xmlns:r="http://schemas.openxmlformats.org/officeDocument/2006/relationships" r:embed="rId1"/>
        <a:srcRect/>
        <a:stretch>
          <a:fillRect/>
        </a:stretch>
      </xdr:blipFill>
      <xdr:spPr bwMode="auto">
        <a:xfrm>
          <a:off x="7943850" y="9208558"/>
          <a:ext cx="1059" cy="127501"/>
        </a:xfrm>
        <a:prstGeom prst="rect">
          <a:avLst/>
        </a:prstGeom>
        <a:noFill/>
        <a:ln w="9525">
          <a:noFill/>
          <a:miter lim="800000"/>
          <a:headEnd/>
          <a:tailEnd/>
        </a:ln>
      </xdr:spPr>
    </xdr:pic>
    <xdr:clientData/>
  </xdr:twoCellAnchor>
  <xdr:twoCellAnchor editAs="oneCell">
    <xdr:from>
      <xdr:col>16</xdr:col>
      <xdr:colOff>171451</xdr:colOff>
      <xdr:row>297</xdr:row>
      <xdr:rowOff>38100</xdr:rowOff>
    </xdr:from>
    <xdr:to>
      <xdr:col>17</xdr:col>
      <xdr:colOff>209551</xdr:colOff>
      <xdr:row>298</xdr:row>
      <xdr:rowOff>161925</xdr:rowOff>
    </xdr:to>
    <xdr:pic>
      <xdr:nvPicPr>
        <xdr:cNvPr id="61" name="Picture 60" descr="download.jpg"/>
        <xdr:cNvPicPr>
          <a:picLocks noChangeAspect="1"/>
        </xdr:cNvPicPr>
      </xdr:nvPicPr>
      <xdr:blipFill>
        <a:blip xmlns:r="http://schemas.openxmlformats.org/officeDocument/2006/relationships" r:embed="rId2" cstate="print"/>
        <a:stretch>
          <a:fillRect/>
        </a:stretch>
      </xdr:blipFill>
      <xdr:spPr>
        <a:xfrm>
          <a:off x="6029326" y="8915400"/>
          <a:ext cx="466725" cy="390525"/>
        </a:xfrm>
        <a:prstGeom prst="rect">
          <a:avLst/>
        </a:prstGeom>
      </xdr:spPr>
    </xdr:pic>
    <xdr:clientData/>
  </xdr:twoCellAnchor>
  <xdr:twoCellAnchor editAs="oneCell">
    <xdr:from>
      <xdr:col>34</xdr:col>
      <xdr:colOff>180976</xdr:colOff>
      <xdr:row>297</xdr:row>
      <xdr:rowOff>28575</xdr:rowOff>
    </xdr:from>
    <xdr:to>
      <xdr:col>35</xdr:col>
      <xdr:colOff>219076</xdr:colOff>
      <xdr:row>298</xdr:row>
      <xdr:rowOff>152400</xdr:rowOff>
    </xdr:to>
    <xdr:pic>
      <xdr:nvPicPr>
        <xdr:cNvPr id="62" name="Picture 61" descr="download.jpg"/>
        <xdr:cNvPicPr>
          <a:picLocks noChangeAspect="1"/>
        </xdr:cNvPicPr>
      </xdr:nvPicPr>
      <xdr:blipFill>
        <a:blip xmlns:r="http://schemas.openxmlformats.org/officeDocument/2006/relationships" r:embed="rId2" cstate="print"/>
        <a:stretch>
          <a:fillRect/>
        </a:stretch>
      </xdr:blipFill>
      <xdr:spPr>
        <a:xfrm>
          <a:off x="12696826" y="8905875"/>
          <a:ext cx="466725" cy="390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youtu.be/DTkEt_kdP74" TargetMode="External"/><Relationship Id="rId7" Type="http://schemas.openxmlformats.org/officeDocument/2006/relationships/drawing" Target="../drawings/drawing1.xml"/><Relationship Id="rId2" Type="http://schemas.openxmlformats.org/officeDocument/2006/relationships/hyperlink" Target="https://youtu.be/DTkEt_kdP74" TargetMode="External"/><Relationship Id="rId1" Type="http://schemas.openxmlformats.org/officeDocument/2006/relationships/hyperlink" Target="https://youtube.com/c/Heeralaljat" TargetMode="External"/><Relationship Id="rId6" Type="http://schemas.openxmlformats.org/officeDocument/2006/relationships/printerSettings" Target="../printerSettings/printerSettings1.bin"/><Relationship Id="rId5" Type="http://schemas.openxmlformats.org/officeDocument/2006/relationships/hyperlink" Target="https://youtu.be/DTkEt_kdP74" TargetMode="External"/><Relationship Id="rId4" Type="http://schemas.openxmlformats.org/officeDocument/2006/relationships/hyperlink" Target="https://youtu.be/KH69Y_uPILw" TargetMode="Externa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hyperlink" Target="mailto:mggsbar@gmail.com" TargetMode="External"/><Relationship Id="rId2" Type="http://schemas.openxmlformats.org/officeDocument/2006/relationships/hyperlink" Target="https://youtu.be/DTkEt_kdP74" TargetMode="External"/><Relationship Id="rId1" Type="http://schemas.openxmlformats.org/officeDocument/2006/relationships/hyperlink" Target="mailto:heeralaljatchandawal@gmail.com"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youtu.be/SrOW86gd-HE"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youtu.be/SrOW86gd-HE"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P46"/>
  <sheetViews>
    <sheetView showGridLines="0" showRowColHeaders="0" topLeftCell="A4" workbookViewId="0">
      <selection activeCell="M39" sqref="M39"/>
    </sheetView>
  </sheetViews>
  <sheetFormatPr defaultColWidth="0" defaultRowHeight="15" zeroHeight="1"/>
  <cols>
    <col min="1" max="1" width="5.375" customWidth="1"/>
    <col min="2" max="2" width="3.25" customWidth="1"/>
    <col min="3" max="3" width="14.125" customWidth="1"/>
    <col min="4" max="6" width="25.75" customWidth="1"/>
    <col min="7" max="7" width="11.25" customWidth="1"/>
    <col min="8" max="8" width="22.75" customWidth="1"/>
    <col min="9" max="9" width="4.125" customWidth="1"/>
    <col min="10" max="11" width="9" customWidth="1"/>
    <col min="12" max="12" width="13.75" customWidth="1"/>
    <col min="13" max="13" width="13.625" customWidth="1"/>
    <col min="14" max="14" width="14.375" customWidth="1"/>
    <col min="15" max="16" width="9" customWidth="1"/>
    <col min="17" max="16384" width="9" hidden="1"/>
  </cols>
  <sheetData>
    <row r="1" spans="2:14"/>
    <row r="2" spans="2:14">
      <c r="B2" s="21"/>
      <c r="C2" s="21"/>
      <c r="D2" s="21"/>
      <c r="E2" s="21"/>
      <c r="F2" s="21"/>
      <c r="G2" s="21"/>
      <c r="H2" s="21"/>
      <c r="I2" s="21"/>
    </row>
    <row r="3" spans="2:14" ht="31.5" customHeight="1">
      <c r="B3" s="21"/>
      <c r="C3" s="551" t="s">
        <v>224</v>
      </c>
      <c r="D3" s="551"/>
      <c r="E3" s="551"/>
      <c r="F3" s="551"/>
      <c r="G3" s="551"/>
      <c r="H3" s="551"/>
      <c r="I3" s="21"/>
      <c r="L3" s="547" t="s">
        <v>17</v>
      </c>
      <c r="M3" s="547"/>
      <c r="N3" s="547"/>
    </row>
    <row r="4" spans="2:14" ht="21" customHeight="1">
      <c r="B4" s="21"/>
      <c r="C4" s="550" t="s">
        <v>49</v>
      </c>
      <c r="D4" s="550"/>
      <c r="E4" s="550"/>
      <c r="F4" s="550"/>
      <c r="G4" s="550"/>
      <c r="H4" s="550"/>
      <c r="I4" s="21"/>
      <c r="L4" s="547"/>
      <c r="M4" s="547"/>
      <c r="N4" s="547"/>
    </row>
    <row r="5" spans="2:14" ht="39.950000000000003" customHeight="1">
      <c r="B5" s="21"/>
      <c r="C5" s="548" t="s">
        <v>196</v>
      </c>
      <c r="D5" s="549"/>
      <c r="E5" s="549"/>
      <c r="F5" s="549"/>
      <c r="G5" s="549"/>
      <c r="H5" s="549"/>
      <c r="I5" s="21"/>
      <c r="L5" s="497" t="s">
        <v>238</v>
      </c>
      <c r="M5" s="497"/>
      <c r="N5" s="497"/>
    </row>
    <row r="6" spans="2:14" ht="47.25" customHeight="1">
      <c r="B6" s="21"/>
      <c r="C6" s="552" t="s">
        <v>197</v>
      </c>
      <c r="D6" s="553"/>
      <c r="E6" s="553"/>
      <c r="F6" s="553"/>
      <c r="G6" s="553"/>
      <c r="H6" s="553"/>
      <c r="I6" s="21"/>
      <c r="K6" s="558" t="s">
        <v>201</v>
      </c>
      <c r="L6" s="558"/>
      <c r="M6" s="546" t="s">
        <v>211</v>
      </c>
      <c r="N6" s="546"/>
    </row>
    <row r="7" spans="2:14" ht="46.5" customHeight="1" thickBot="1">
      <c r="B7" s="21"/>
      <c r="C7" s="554" t="s">
        <v>50</v>
      </c>
      <c r="D7" s="555"/>
      <c r="E7" s="555"/>
      <c r="F7" s="555"/>
      <c r="G7" s="555"/>
      <c r="H7" s="555"/>
      <c r="I7" s="21"/>
      <c r="K7" s="559">
        <v>45763</v>
      </c>
      <c r="L7" s="559"/>
      <c r="M7" s="22"/>
      <c r="N7" s="22"/>
    </row>
    <row r="8" spans="2:14" ht="29.25" customHeight="1" thickBot="1">
      <c r="B8" s="21"/>
      <c r="C8" s="29" t="s">
        <v>19</v>
      </c>
      <c r="D8" s="225" t="s">
        <v>20</v>
      </c>
      <c r="E8" s="228" t="s">
        <v>53</v>
      </c>
      <c r="F8" s="224" t="s">
        <v>107</v>
      </c>
      <c r="G8" s="556" t="s">
        <v>51</v>
      </c>
      <c r="H8" s="557"/>
      <c r="I8" s="21"/>
      <c r="L8" s="526" t="s">
        <v>111</v>
      </c>
      <c r="M8" s="527"/>
      <c r="N8" s="528"/>
    </row>
    <row r="9" spans="2:14" ht="21" customHeight="1" thickBot="1">
      <c r="B9" s="21"/>
      <c r="C9" s="28">
        <v>1</v>
      </c>
      <c r="D9" s="226" t="s">
        <v>21</v>
      </c>
      <c r="E9" s="32" t="s">
        <v>198</v>
      </c>
      <c r="F9" s="32" t="s">
        <v>108</v>
      </c>
      <c r="G9" s="524" t="s">
        <v>200</v>
      </c>
      <c r="H9" s="525"/>
      <c r="I9" s="21"/>
      <c r="L9" s="529"/>
      <c r="M9" s="530"/>
      <c r="N9" s="531"/>
    </row>
    <row r="10" spans="2:14" ht="21" customHeight="1" thickBot="1">
      <c r="B10" s="21"/>
      <c r="C10" s="27">
        <v>2</v>
      </c>
      <c r="D10" s="227" t="s">
        <v>22</v>
      </c>
      <c r="E10" s="32" t="s">
        <v>198</v>
      </c>
      <c r="F10" s="32" t="s">
        <v>108</v>
      </c>
      <c r="G10" s="524" t="s">
        <v>200</v>
      </c>
      <c r="H10" s="525"/>
      <c r="I10" s="21"/>
      <c r="L10" s="529"/>
      <c r="M10" s="530"/>
      <c r="N10" s="531"/>
    </row>
    <row r="11" spans="2:14" ht="21" customHeight="1" thickBot="1">
      <c r="B11" s="21"/>
      <c r="C11" s="28">
        <v>7</v>
      </c>
      <c r="D11" s="227" t="s">
        <v>23</v>
      </c>
      <c r="E11" s="32" t="s">
        <v>198</v>
      </c>
      <c r="F11" s="32" t="s">
        <v>108</v>
      </c>
      <c r="G11" s="524" t="s">
        <v>200</v>
      </c>
      <c r="H11" s="525"/>
      <c r="I11" s="21"/>
      <c r="L11" s="529"/>
      <c r="M11" s="530"/>
      <c r="N11" s="531"/>
    </row>
    <row r="12" spans="2:14" ht="21" customHeight="1" thickBot="1">
      <c r="B12" s="21"/>
      <c r="C12" s="27">
        <v>8</v>
      </c>
      <c r="D12" s="227" t="s">
        <v>24</v>
      </c>
      <c r="E12" s="32" t="s">
        <v>198</v>
      </c>
      <c r="F12" s="32" t="s">
        <v>108</v>
      </c>
      <c r="G12" s="524" t="s">
        <v>200</v>
      </c>
      <c r="H12" s="525"/>
      <c r="I12" s="21"/>
      <c r="L12" s="529"/>
      <c r="M12" s="530"/>
      <c r="N12" s="531"/>
    </row>
    <row r="13" spans="2:14" ht="21" customHeight="1" thickBot="1">
      <c r="B13" s="21"/>
      <c r="C13" s="27">
        <v>9</v>
      </c>
      <c r="D13" s="227" t="s">
        <v>25</v>
      </c>
      <c r="E13" s="32" t="s">
        <v>198</v>
      </c>
      <c r="F13" s="32" t="s">
        <v>108</v>
      </c>
      <c r="G13" s="524" t="s">
        <v>200</v>
      </c>
      <c r="H13" s="525"/>
      <c r="I13" s="21"/>
      <c r="L13" s="532"/>
      <c r="M13" s="533"/>
      <c r="N13" s="534"/>
    </row>
    <row r="14" spans="2:14" ht="21" customHeight="1" thickBot="1">
      <c r="B14" s="21"/>
      <c r="C14" s="27">
        <v>71</v>
      </c>
      <c r="D14" s="31" t="s">
        <v>26</v>
      </c>
      <c r="E14" s="512" t="s">
        <v>199</v>
      </c>
      <c r="F14" s="569" t="s">
        <v>109</v>
      </c>
      <c r="G14" s="535" t="s">
        <v>200</v>
      </c>
      <c r="H14" s="536"/>
      <c r="I14" s="21"/>
    </row>
    <row r="15" spans="2:14" ht="21" customHeight="1" thickBot="1">
      <c r="B15" s="21"/>
      <c r="C15" s="27">
        <v>72</v>
      </c>
      <c r="D15" s="31" t="s">
        <v>27</v>
      </c>
      <c r="E15" s="513"/>
      <c r="F15" s="570"/>
      <c r="G15" s="537"/>
      <c r="H15" s="538"/>
      <c r="I15" s="21"/>
    </row>
    <row r="16" spans="2:14" ht="21" customHeight="1" thickBot="1">
      <c r="B16" s="21"/>
      <c r="C16" s="27">
        <v>73</v>
      </c>
      <c r="D16" s="31" t="s">
        <v>28</v>
      </c>
      <c r="E16" s="513"/>
      <c r="F16" s="570"/>
      <c r="G16" s="537"/>
      <c r="H16" s="538"/>
      <c r="I16" s="21"/>
      <c r="L16" s="560" t="s">
        <v>112</v>
      </c>
      <c r="M16" s="561"/>
      <c r="N16" s="562"/>
    </row>
    <row r="17" spans="2:14" ht="21" customHeight="1" thickBot="1">
      <c r="B17" s="21"/>
      <c r="C17" s="27">
        <v>74</v>
      </c>
      <c r="D17" s="31" t="s">
        <v>29</v>
      </c>
      <c r="E17" s="513"/>
      <c r="F17" s="570"/>
      <c r="G17" s="537"/>
      <c r="H17" s="538"/>
      <c r="I17" s="21"/>
      <c r="L17" s="563"/>
      <c r="M17" s="564"/>
      <c r="N17" s="565"/>
    </row>
    <row r="18" spans="2:14" ht="21" customHeight="1" thickBot="1">
      <c r="B18" s="21"/>
      <c r="C18" s="27">
        <v>75</v>
      </c>
      <c r="D18" s="30" t="s">
        <v>30</v>
      </c>
      <c r="E18" s="513"/>
      <c r="F18" s="570"/>
      <c r="G18" s="537"/>
      <c r="H18" s="538"/>
      <c r="I18" s="21"/>
      <c r="L18" s="563"/>
      <c r="M18" s="564"/>
      <c r="N18" s="565"/>
    </row>
    <row r="19" spans="2:14" ht="21" customHeight="1" thickBot="1">
      <c r="B19" s="21"/>
      <c r="C19" s="27">
        <v>95</v>
      </c>
      <c r="D19" s="229" t="s">
        <v>43</v>
      </c>
      <c r="E19" s="230" t="s">
        <v>48</v>
      </c>
      <c r="F19" s="571"/>
      <c r="G19" s="537"/>
      <c r="H19" s="538"/>
      <c r="I19" s="21"/>
      <c r="L19" s="566"/>
      <c r="M19" s="567"/>
      <c r="N19" s="568"/>
    </row>
    <row r="20" spans="2:14" ht="21" customHeight="1" thickBot="1">
      <c r="B20" s="21"/>
      <c r="C20" s="27"/>
      <c r="D20" s="508" t="s">
        <v>52</v>
      </c>
      <c r="E20" s="509"/>
      <c r="F20" s="510"/>
      <c r="G20" s="510"/>
      <c r="H20" s="511"/>
      <c r="I20" s="21"/>
    </row>
    <row r="21" spans="2:14" ht="21" customHeight="1" thickBot="1">
      <c r="B21" s="21"/>
      <c r="C21" s="27">
        <v>81</v>
      </c>
      <c r="D21" s="540" t="s">
        <v>31</v>
      </c>
      <c r="E21" s="541"/>
      <c r="F21" s="32">
        <v>100</v>
      </c>
      <c r="G21" s="524" t="s">
        <v>32</v>
      </c>
      <c r="H21" s="525"/>
      <c r="I21" s="21"/>
    </row>
    <row r="22" spans="2:14" ht="21" customHeight="1" thickBot="1">
      <c r="B22" s="21"/>
      <c r="C22" s="27">
        <v>82</v>
      </c>
      <c r="D22" s="540" t="s">
        <v>44</v>
      </c>
      <c r="E22" s="541"/>
      <c r="F22" s="32">
        <v>100</v>
      </c>
      <c r="G22" s="542"/>
      <c r="H22" s="543"/>
      <c r="I22" s="21"/>
      <c r="L22" s="514" t="s">
        <v>113</v>
      </c>
      <c r="M22" s="515"/>
      <c r="N22" s="516"/>
    </row>
    <row r="23" spans="2:14" ht="21" customHeight="1" thickBot="1">
      <c r="B23" s="21"/>
      <c r="C23" s="26">
        <v>83</v>
      </c>
      <c r="D23" s="540" t="s">
        <v>41</v>
      </c>
      <c r="E23" s="541"/>
      <c r="F23" s="32">
        <v>100</v>
      </c>
      <c r="G23" s="544"/>
      <c r="H23" s="545"/>
      <c r="I23" s="21"/>
      <c r="L23" s="517"/>
      <c r="M23" s="518"/>
      <c r="N23" s="519"/>
    </row>
    <row r="24" spans="2:14" ht="31.5" customHeight="1">
      <c r="B24" s="21"/>
      <c r="C24" s="27"/>
      <c r="D24" s="539" t="s">
        <v>221</v>
      </c>
      <c r="E24" s="539"/>
      <c r="F24" s="539"/>
      <c r="G24" s="539"/>
      <c r="H24" s="539"/>
      <c r="I24" s="21"/>
      <c r="L24" s="517"/>
      <c r="M24" s="518"/>
      <c r="N24" s="519"/>
    </row>
    <row r="25" spans="2:14" s="478" customFormat="1" ht="31.5" customHeight="1">
      <c r="B25" s="479"/>
      <c r="C25" s="480"/>
      <c r="D25" s="523" t="s">
        <v>222</v>
      </c>
      <c r="E25" s="523"/>
      <c r="F25" s="523"/>
      <c r="G25" s="523"/>
      <c r="H25" s="523"/>
      <c r="I25" s="479"/>
      <c r="L25" s="517"/>
      <c r="M25" s="518"/>
      <c r="N25" s="519"/>
    </row>
    <row r="26" spans="2:14" ht="21" customHeight="1">
      <c r="B26" s="21"/>
      <c r="C26" s="27"/>
      <c r="D26" s="481" t="s">
        <v>33</v>
      </c>
      <c r="E26" s="481" t="s">
        <v>34</v>
      </c>
      <c r="F26" s="481" t="s">
        <v>33</v>
      </c>
      <c r="G26" s="481" t="s">
        <v>34</v>
      </c>
      <c r="H26" s="25"/>
      <c r="I26" s="21"/>
      <c r="L26" s="517"/>
      <c r="M26" s="518"/>
      <c r="N26" s="519"/>
    </row>
    <row r="27" spans="2:14" ht="21" customHeight="1">
      <c r="B27" s="21"/>
      <c r="C27" s="27"/>
      <c r="D27" s="477" t="s">
        <v>45</v>
      </c>
      <c r="E27" s="477" t="s">
        <v>35</v>
      </c>
      <c r="F27" s="477" t="s">
        <v>213</v>
      </c>
      <c r="G27" s="477" t="s">
        <v>215</v>
      </c>
      <c r="H27" s="25"/>
      <c r="I27" s="21"/>
      <c r="L27" s="517"/>
      <c r="M27" s="518"/>
      <c r="N27" s="519"/>
    </row>
    <row r="28" spans="2:14" ht="21" customHeight="1">
      <c r="B28" s="21"/>
      <c r="C28" s="27"/>
      <c r="D28" s="477" t="s">
        <v>46</v>
      </c>
      <c r="E28" s="477" t="s">
        <v>36</v>
      </c>
      <c r="F28" s="477" t="s">
        <v>214</v>
      </c>
      <c r="G28" s="477" t="s">
        <v>35</v>
      </c>
      <c r="H28" s="25"/>
      <c r="I28" s="21"/>
      <c r="L28" s="517"/>
      <c r="M28" s="518"/>
      <c r="N28" s="519"/>
    </row>
    <row r="29" spans="2:14" ht="21" customHeight="1">
      <c r="B29" s="21"/>
      <c r="C29" s="27"/>
      <c r="D29" s="477" t="s">
        <v>47</v>
      </c>
      <c r="E29" s="477" t="s">
        <v>37</v>
      </c>
      <c r="F29" s="477" t="s">
        <v>216</v>
      </c>
      <c r="G29" s="477" t="s">
        <v>36</v>
      </c>
      <c r="H29" s="25"/>
      <c r="I29" s="21"/>
      <c r="L29" s="517"/>
      <c r="M29" s="518"/>
      <c r="N29" s="519"/>
    </row>
    <row r="30" spans="2:14" ht="21" customHeight="1">
      <c r="B30" s="21"/>
      <c r="C30" s="27"/>
      <c r="D30" s="477" t="s">
        <v>219</v>
      </c>
      <c r="E30" s="477" t="s">
        <v>38</v>
      </c>
      <c r="F30" s="477" t="s">
        <v>217</v>
      </c>
      <c r="G30" s="477" t="s">
        <v>37</v>
      </c>
      <c r="H30" s="25"/>
      <c r="I30" s="21"/>
      <c r="L30" s="517"/>
      <c r="M30" s="518"/>
      <c r="N30" s="519"/>
    </row>
    <row r="31" spans="2:14" ht="21" customHeight="1" thickBot="1">
      <c r="B31" s="21"/>
      <c r="C31" s="27"/>
      <c r="D31" s="477" t="s">
        <v>220</v>
      </c>
      <c r="E31" s="477" t="s">
        <v>39</v>
      </c>
      <c r="F31" s="477" t="s">
        <v>218</v>
      </c>
      <c r="G31" s="477" t="s">
        <v>38</v>
      </c>
      <c r="H31" s="25"/>
      <c r="I31" s="21"/>
      <c r="L31" s="520"/>
      <c r="M31" s="521"/>
      <c r="N31" s="522"/>
    </row>
    <row r="32" spans="2:14" ht="21" customHeight="1">
      <c r="B32" s="21"/>
      <c r="C32" s="27"/>
      <c r="D32" s="25"/>
      <c r="E32" s="25"/>
      <c r="F32" s="25"/>
      <c r="G32" s="25"/>
      <c r="H32" s="25"/>
      <c r="I32" s="21"/>
    </row>
    <row r="33" spans="2:14" ht="39.950000000000003" customHeight="1">
      <c r="B33" s="21"/>
      <c r="C33" s="499" t="s">
        <v>10</v>
      </c>
      <c r="D33" s="500"/>
      <c r="E33" s="500"/>
      <c r="F33" s="500"/>
      <c r="G33" s="500"/>
      <c r="H33" s="500"/>
      <c r="I33" s="21"/>
      <c r="L33" s="546" t="s">
        <v>238</v>
      </c>
      <c r="M33" s="546"/>
      <c r="N33" s="546"/>
    </row>
    <row r="34" spans="2:14">
      <c r="B34" s="21"/>
      <c r="C34" s="21"/>
      <c r="D34" s="21"/>
      <c r="E34" s="21"/>
      <c r="F34" s="21"/>
      <c r="G34" s="21"/>
      <c r="H34" s="21"/>
      <c r="I34" s="21"/>
    </row>
    <row r="35" spans="2:14"/>
    <row r="36" spans="2:14" ht="26.25" customHeight="1">
      <c r="C36" s="501" t="s">
        <v>225</v>
      </c>
      <c r="D36" s="501"/>
      <c r="E36" s="501"/>
      <c r="F36" s="501"/>
      <c r="G36" s="501"/>
      <c r="H36" s="501"/>
    </row>
    <row r="37" spans="2:14" ht="17.25">
      <c r="F37" s="506" t="s">
        <v>114</v>
      </c>
      <c r="G37" s="506"/>
      <c r="H37" s="506"/>
    </row>
    <row r="38" spans="2:14" ht="24.95" customHeight="1">
      <c r="C38" s="502" t="s">
        <v>11</v>
      </c>
      <c r="D38" s="502"/>
      <c r="E38" s="502"/>
      <c r="F38" s="502"/>
      <c r="G38" s="502"/>
      <c r="H38" s="502"/>
    </row>
    <row r="39" spans="2:14" ht="24.95" customHeight="1">
      <c r="C39" s="503" t="s">
        <v>12</v>
      </c>
      <c r="D39" s="503"/>
      <c r="E39" s="503"/>
      <c r="F39" s="503"/>
      <c r="G39" s="503"/>
      <c r="H39" s="503"/>
    </row>
    <row r="40" spans="2:14" ht="24.95" customHeight="1">
      <c r="C40" s="504" t="s">
        <v>13</v>
      </c>
      <c r="D40" s="504"/>
      <c r="E40" s="504"/>
      <c r="F40" s="504"/>
      <c r="G40" s="504"/>
      <c r="H40" s="504"/>
    </row>
    <row r="41" spans="2:14" ht="24.95" customHeight="1">
      <c r="C41" s="505" t="s">
        <v>14</v>
      </c>
      <c r="D41" s="505"/>
      <c r="E41" s="505"/>
      <c r="F41" s="505"/>
      <c r="G41" s="505"/>
      <c r="H41" s="505"/>
    </row>
    <row r="42" spans="2:14" ht="23.25" customHeight="1">
      <c r="C42" s="498" t="s">
        <v>15</v>
      </c>
      <c r="D42" s="498"/>
      <c r="E42" s="498"/>
      <c r="F42" s="498"/>
      <c r="G42" s="498"/>
      <c r="H42" s="498"/>
    </row>
    <row r="43" spans="2:14" ht="21.75" customHeight="1">
      <c r="C43" s="504" t="s">
        <v>110</v>
      </c>
      <c r="D43" s="504"/>
    </row>
    <row r="44" spans="2:14" ht="22.5" customHeight="1">
      <c r="C44" s="507" t="s">
        <v>18</v>
      </c>
      <c r="D44" s="507"/>
      <c r="E44" s="507"/>
      <c r="F44" s="507"/>
      <c r="G44" s="507"/>
      <c r="H44" s="507"/>
    </row>
    <row r="45" spans="2:14" ht="18.75">
      <c r="C45" s="497" t="s">
        <v>238</v>
      </c>
      <c r="D45" s="498"/>
      <c r="E45" s="498"/>
      <c r="F45" s="498"/>
      <c r="G45" s="498"/>
      <c r="H45" s="498"/>
    </row>
    <row r="46" spans="2:14"/>
  </sheetData>
  <sheetProtection password="C1FB" sheet="1" objects="1" scenarios="1" selectLockedCells="1"/>
  <mergeCells count="41">
    <mergeCell ref="L33:N33"/>
    <mergeCell ref="L3:N4"/>
    <mergeCell ref="C5:H5"/>
    <mergeCell ref="C4:H4"/>
    <mergeCell ref="C3:H3"/>
    <mergeCell ref="G10:H10"/>
    <mergeCell ref="C6:H6"/>
    <mergeCell ref="C7:H7"/>
    <mergeCell ref="G8:H8"/>
    <mergeCell ref="G9:H9"/>
    <mergeCell ref="L5:N5"/>
    <mergeCell ref="K6:L6"/>
    <mergeCell ref="K7:L7"/>
    <mergeCell ref="M6:N6"/>
    <mergeCell ref="L16:N19"/>
    <mergeCell ref="F14:F19"/>
    <mergeCell ref="D20:H20"/>
    <mergeCell ref="E14:E18"/>
    <mergeCell ref="L22:N31"/>
    <mergeCell ref="D25:H25"/>
    <mergeCell ref="G11:H11"/>
    <mergeCell ref="G12:H12"/>
    <mergeCell ref="G13:H13"/>
    <mergeCell ref="L8:N13"/>
    <mergeCell ref="G14:H19"/>
    <mergeCell ref="D24:H24"/>
    <mergeCell ref="D23:E23"/>
    <mergeCell ref="D21:E21"/>
    <mergeCell ref="D22:E22"/>
    <mergeCell ref="G21:H23"/>
    <mergeCell ref="C45:H45"/>
    <mergeCell ref="C33:H33"/>
    <mergeCell ref="C36:H36"/>
    <mergeCell ref="C38:H38"/>
    <mergeCell ref="C39:H39"/>
    <mergeCell ref="C40:H40"/>
    <mergeCell ref="C43:D43"/>
    <mergeCell ref="C41:H41"/>
    <mergeCell ref="F37:H37"/>
    <mergeCell ref="C42:H42"/>
    <mergeCell ref="C44:H44"/>
  </mergeCells>
  <hyperlinks>
    <hyperlink ref="C42" r:id="rId1"/>
    <hyperlink ref="L5" r:id="rId2"/>
    <hyperlink ref="C45" r:id="rId3"/>
    <hyperlink ref="M6" r:id="rId4"/>
    <hyperlink ref="L33" r:id="rId5"/>
  </hyperlinks>
  <pageMargins left="0.7" right="0.7" top="0.75" bottom="0.75" header="0.3" footer="0.3"/>
  <pageSetup orientation="portrait" r:id="rId6"/>
  <drawing r:id="rId7"/>
</worksheet>
</file>

<file path=xl/worksheets/sheet10.xml><?xml version="1.0" encoding="utf-8"?>
<worksheet xmlns="http://schemas.openxmlformats.org/spreadsheetml/2006/main" xmlns:r="http://schemas.openxmlformats.org/officeDocument/2006/relationships">
  <sheetPr>
    <pageSetUpPr fitToPage="1"/>
  </sheetPr>
  <dimension ref="A1:AT329"/>
  <sheetViews>
    <sheetView showGridLines="0" view="pageBreakPreview" zoomScaleSheetLayoutView="100" workbookViewId="0">
      <selection activeCell="AK8" sqref="AK8"/>
    </sheetView>
  </sheetViews>
  <sheetFormatPr defaultRowHeight="15"/>
  <cols>
    <col min="1" max="1" width="4.125" style="386" customWidth="1"/>
    <col min="2" max="2" width="13" customWidth="1"/>
    <col min="3" max="16" width="4.875" customWidth="1"/>
    <col min="17" max="17" width="5.625" customWidth="1"/>
    <col min="18" max="18" width="4.875" customWidth="1"/>
    <col min="19" max="19" width="3.875" customWidth="1"/>
    <col min="20" max="20" width="13" customWidth="1"/>
    <col min="21" max="22" width="4.875" customWidth="1"/>
    <col min="23" max="23" width="5.625" customWidth="1"/>
    <col min="24" max="29" width="4.875" customWidth="1"/>
    <col min="30" max="30" width="5.625" customWidth="1"/>
    <col min="31" max="34" width="4.875" customWidth="1"/>
    <col min="35" max="35" width="5.625" customWidth="1"/>
    <col min="36" max="36" width="4.875" customWidth="1"/>
    <col min="38" max="38" width="6.625" customWidth="1"/>
    <col min="39" max="39" width="11.25" customWidth="1"/>
    <col min="40" max="40" width="7.5" customWidth="1"/>
    <col min="41" max="41" width="10.5" customWidth="1"/>
    <col min="42" max="42" width="6.875" customWidth="1"/>
    <col min="44" max="45" width="9" hidden="1" customWidth="1"/>
    <col min="46" max="46" width="9" customWidth="1"/>
  </cols>
  <sheetData>
    <row r="1" spans="2:46" ht="24.75" customHeight="1">
      <c r="B1" s="1003" t="str">
        <f>IF('Master sheet'!$D$11="Hindi","वार्षिक रिपोर्ट कार्ड ","Report Card")</f>
        <v xml:space="preserve">वार्षिक रिपोर्ट कार्ड </v>
      </c>
      <c r="C1" s="1003"/>
      <c r="D1" s="1003"/>
      <c r="E1" s="1003"/>
      <c r="F1" s="1003"/>
      <c r="G1" s="1003"/>
      <c r="H1" s="1003"/>
      <c r="I1" s="1003"/>
      <c r="J1" s="1003"/>
      <c r="K1" s="1003"/>
      <c r="L1" s="1003"/>
      <c r="M1" s="1003"/>
      <c r="N1" s="1003"/>
      <c r="O1" s="1003"/>
      <c r="P1" s="1003"/>
      <c r="Q1" s="1003"/>
      <c r="R1" s="1003"/>
      <c r="S1" s="1026" t="s">
        <v>75</v>
      </c>
      <c r="T1" s="1003" t="str">
        <f>IF('Master sheet'!$D$11="Hindi","वार्षिक रिपोर्ट कार्ड ","Report Card")</f>
        <v xml:space="preserve">वार्षिक रिपोर्ट कार्ड </v>
      </c>
      <c r="U1" s="1003"/>
      <c r="V1" s="1003"/>
      <c r="W1" s="1003"/>
      <c r="X1" s="1003"/>
      <c r="Y1" s="1003"/>
      <c r="Z1" s="1003"/>
      <c r="AA1" s="1003"/>
      <c r="AB1" s="1003"/>
      <c r="AC1" s="1003"/>
      <c r="AD1" s="1003"/>
      <c r="AE1" s="1003"/>
      <c r="AF1" s="1003"/>
      <c r="AG1" s="1003"/>
      <c r="AH1" s="1003"/>
      <c r="AI1" s="1003"/>
      <c r="AJ1" s="1003"/>
      <c r="AL1" s="94"/>
      <c r="AM1" s="94"/>
      <c r="AN1" s="94"/>
      <c r="AO1" s="94"/>
      <c r="AP1" s="94"/>
      <c r="AQ1" s="56"/>
      <c r="AR1" s="56"/>
      <c r="AS1" s="56"/>
      <c r="AT1" s="56"/>
    </row>
    <row r="2" spans="2:46" ht="22.5" customHeight="1" thickBot="1">
      <c r="B2" s="1004" t="str">
        <f>IF('Master sheet'!$D$11="Hindi","शिक्षा विभाग, राजस्थान सरकार","Education Department, Rajasthan Government")</f>
        <v>शिक्षा विभाग, राजस्थान सरकार</v>
      </c>
      <c r="C2" s="1004"/>
      <c r="D2" s="1004"/>
      <c r="E2" s="1004"/>
      <c r="F2" s="1004"/>
      <c r="G2" s="1004"/>
      <c r="H2" s="1004"/>
      <c r="I2" s="1004"/>
      <c r="J2" s="1004"/>
      <c r="K2" s="1004"/>
      <c r="L2" s="1004"/>
      <c r="M2" s="1004"/>
      <c r="N2" s="1004"/>
      <c r="O2" s="1004"/>
      <c r="P2" s="1004"/>
      <c r="Q2" s="1004"/>
      <c r="R2" s="1004"/>
      <c r="S2" s="1026"/>
      <c r="T2" s="1004" t="str">
        <f>IF('Master sheet'!$D$11="Hindi","शिक्षा विभाग, राजस्थान सरकार","Education Department, Rajasthan Government")</f>
        <v>शिक्षा विभाग, राजस्थान सरकार</v>
      </c>
      <c r="U2" s="1004"/>
      <c r="V2" s="1004"/>
      <c r="W2" s="1004"/>
      <c r="X2" s="1004"/>
      <c r="Y2" s="1004"/>
      <c r="Z2" s="1004"/>
      <c r="AA2" s="1004"/>
      <c r="AB2" s="1004"/>
      <c r="AC2" s="1004"/>
      <c r="AD2" s="1004"/>
      <c r="AE2" s="1004"/>
      <c r="AF2" s="1004"/>
      <c r="AG2" s="1004"/>
      <c r="AH2" s="1004"/>
      <c r="AI2" s="1004"/>
      <c r="AJ2" s="1004"/>
      <c r="AL2" s="94"/>
      <c r="AM2" s="94"/>
      <c r="AN2" s="95" t="s">
        <v>54</v>
      </c>
      <c r="AO2" s="94"/>
      <c r="AP2" s="94"/>
      <c r="AQ2" s="56"/>
      <c r="AR2" s="56"/>
      <c r="AS2" s="56"/>
      <c r="AT2" s="56"/>
    </row>
    <row r="3" spans="2:46" ht="21" customHeight="1" thickBot="1">
      <c r="B3" s="1005" t="str">
        <f>IF('Master sheet'!$D$11="Hindi","विद्यालय का नाम :-","School Name :- ")</f>
        <v>विद्यालय का नाम :-</v>
      </c>
      <c r="C3" s="1005"/>
      <c r="D3" s="1005"/>
      <c r="E3" s="1006" t="str">
        <f>IF(AND(P8=""),"",IF('Master sheet'!$D$11="Hindi",'Master sheet'!$D$8,'Master sheet'!$D$7))</f>
        <v xml:space="preserve">महात्मा गाँधी राजकीय विद्यालय (अंग्रेजी माध्यम) बर, पाली </v>
      </c>
      <c r="F3" s="1006"/>
      <c r="G3" s="1006"/>
      <c r="H3" s="1006"/>
      <c r="I3" s="1006"/>
      <c r="J3" s="1006"/>
      <c r="K3" s="1006"/>
      <c r="L3" s="1006"/>
      <c r="M3" s="1006"/>
      <c r="N3" s="1006"/>
      <c r="O3" s="1006"/>
      <c r="P3" s="1006"/>
      <c r="Q3" s="1006"/>
      <c r="R3" s="1006"/>
      <c r="S3" s="1026"/>
      <c r="T3" s="1005" t="str">
        <f>IF('Master sheet'!$D$11="Hindi","विद्यालय का नाम :-","School Name :- ")</f>
        <v>विद्यालय का नाम :-</v>
      </c>
      <c r="U3" s="1005"/>
      <c r="V3" s="1005"/>
      <c r="W3" s="1006" t="str">
        <f>IF(AND(AH8=""),"",IF('Master sheet'!$D$11="Hindi",'Master sheet'!$D$8,'Master sheet'!$D$7))</f>
        <v xml:space="preserve">महात्मा गाँधी राजकीय विद्यालय (अंग्रेजी माध्यम) बर, पाली </v>
      </c>
      <c r="X3" s="1006"/>
      <c r="Y3" s="1006"/>
      <c r="Z3" s="1006"/>
      <c r="AA3" s="1006"/>
      <c r="AB3" s="1006"/>
      <c r="AC3" s="1006"/>
      <c r="AD3" s="1006"/>
      <c r="AE3" s="1006"/>
      <c r="AF3" s="1006"/>
      <c r="AG3" s="1006"/>
      <c r="AH3" s="1006"/>
      <c r="AI3" s="1006"/>
      <c r="AJ3" s="1006"/>
      <c r="AL3" s="94"/>
      <c r="AM3" s="96"/>
      <c r="AN3" s="95" t="s">
        <v>55</v>
      </c>
      <c r="AO3" s="96"/>
      <c r="AP3" s="94"/>
      <c r="AQ3" s="56"/>
      <c r="AR3" s="56"/>
      <c r="AS3" s="56"/>
      <c r="AT3" s="56"/>
    </row>
    <row r="4" spans="2:46" ht="18" customHeight="1">
      <c r="B4" s="318"/>
      <c r="C4" s="318"/>
      <c r="D4" s="318"/>
      <c r="E4" s="959" t="str">
        <f>IF(AND(P8=""),"",IF('Master sheet'!$D$11="Hindi",CONCATENATE("(विद्यालय मान्यता क्रमांक व वर्ष : ","  ",'Master sheet'!$D$6),CONCATENATE("(School Recognition Number &amp; Years : ","  ",'Master sheet'!$D$6)))</f>
        <v>(विद्यालय मान्यता क्रमांक व वर्ष :   शिक्षा/पाली/1995/2001</v>
      </c>
      <c r="F4" s="959"/>
      <c r="G4" s="959"/>
      <c r="H4" s="959"/>
      <c r="I4" s="959"/>
      <c r="J4" s="959"/>
      <c r="K4" s="959"/>
      <c r="L4" s="959"/>
      <c r="M4" s="959"/>
      <c r="N4" s="959"/>
      <c r="O4" s="959"/>
      <c r="P4" s="959"/>
      <c r="Q4" s="959"/>
      <c r="R4" s="959"/>
      <c r="S4" s="1026"/>
      <c r="T4" s="318"/>
      <c r="U4" s="318"/>
      <c r="V4" s="318"/>
      <c r="W4" s="959" t="str">
        <f>IF(AND(AH8=""),"",IF('Master sheet'!$D$11="Hindi",CONCATENATE("(विद्यालय मान्यता क्रमांक व वर्ष : ","  ",'Master sheet'!$D$6),CONCATENATE("(School Recognition Number &amp; Years : ","  ",'Master sheet'!$D$6)))</f>
        <v>(विद्यालय मान्यता क्रमांक व वर्ष :   शिक्षा/पाली/1995/2001</v>
      </c>
      <c r="X4" s="959"/>
      <c r="Y4" s="959"/>
      <c r="Z4" s="959"/>
      <c r="AA4" s="959"/>
      <c r="AB4" s="959"/>
      <c r="AC4" s="959"/>
      <c r="AD4" s="959"/>
      <c r="AE4" s="959"/>
      <c r="AF4" s="959"/>
      <c r="AG4" s="959"/>
      <c r="AH4" s="959"/>
      <c r="AI4" s="959"/>
      <c r="AJ4" s="959"/>
      <c r="AL4" s="94"/>
      <c r="AM4" s="94"/>
      <c r="AN4" s="94"/>
      <c r="AO4" s="94"/>
      <c r="AP4" s="94"/>
      <c r="AQ4" s="56"/>
      <c r="AR4" s="56"/>
      <c r="AS4" s="56"/>
      <c r="AT4" s="56"/>
    </row>
    <row r="5" spans="2:46" ht="18" customHeight="1">
      <c r="B5" s="316" t="str">
        <f>IF('Master sheet'!$D$11="Hindi","कक्षा  :-","CLASS :- ")</f>
        <v>कक्षा  :-</v>
      </c>
      <c r="C5" s="960">
        <f>IFERROR(IF(AND(P8=""),"",VLOOKUP(P8,Marks,2,0)),"")</f>
        <v>7</v>
      </c>
      <c r="D5" s="960"/>
      <c r="E5" s="961" t="str">
        <f>IF('Master sheet'!$D$11="Hindi","सेक्शन :-","Section :- ")</f>
        <v>सेक्शन :-</v>
      </c>
      <c r="F5" s="961"/>
      <c r="G5" s="961"/>
      <c r="H5" s="961"/>
      <c r="I5" s="961"/>
      <c r="J5" s="960" t="str">
        <f>IFERROR(IF(AND(P8=""),"",VLOOKUP(P8,Marks,3,0)),"")</f>
        <v>A</v>
      </c>
      <c r="K5" s="960"/>
      <c r="L5" s="969" t="str">
        <f>IF('Master sheet'!$D$11="Hindi","सत्र :- ","Session :- ")</f>
        <v xml:space="preserve">सत्र :- </v>
      </c>
      <c r="M5" s="969"/>
      <c r="N5" s="969"/>
      <c r="O5" s="969"/>
      <c r="P5" s="970" t="str">
        <f>IF(AND(P8=""),"",'Marks Entry 6th'!$I$2)</f>
        <v>2024-2025</v>
      </c>
      <c r="Q5" s="970"/>
      <c r="R5" s="970"/>
      <c r="S5" s="1026"/>
      <c r="T5" s="316" t="str">
        <f>IF('Master sheet'!$D$11="Hindi","कक्षा  :-","CLASS :- ")</f>
        <v>कक्षा  :-</v>
      </c>
      <c r="U5" s="960">
        <f>IFERROR(IF(AND(AH8=""),"",VLOOKUP(AH8,Marks,2,0)),"")</f>
        <v>7</v>
      </c>
      <c r="V5" s="960"/>
      <c r="W5" s="961" t="str">
        <f>IF('Master sheet'!$D$11="Hindi","सेक्शन :-","Section :- ")</f>
        <v>सेक्शन :-</v>
      </c>
      <c r="X5" s="961"/>
      <c r="Y5" s="961"/>
      <c r="Z5" s="961"/>
      <c r="AA5" s="961"/>
      <c r="AB5" s="960" t="str">
        <f>IFERROR(IF(AND(AH8=""),"",VLOOKUP(AH8,Marks,3,0)),"")</f>
        <v>A</v>
      </c>
      <c r="AC5" s="960"/>
      <c r="AD5" s="969" t="str">
        <f>IF('Master sheet'!$D$11="Hindi","सत्र :- ","Session :- ")</f>
        <v xml:space="preserve">सत्र :- </v>
      </c>
      <c r="AE5" s="969"/>
      <c r="AF5" s="969"/>
      <c r="AG5" s="969"/>
      <c r="AH5" s="970" t="str">
        <f>IF(AND(AH8=""),"",'Marks Entry 6th'!$I$2)</f>
        <v>2024-2025</v>
      </c>
      <c r="AI5" s="970"/>
      <c r="AJ5" s="970"/>
      <c r="AL5" s="94"/>
      <c r="AM5" s="94"/>
      <c r="AN5" s="94"/>
      <c r="AO5" s="94"/>
      <c r="AP5" s="94"/>
      <c r="AQ5" s="56"/>
      <c r="AR5" s="93">
        <f>IF(AM3="",MIN('Result Sheet'!B8:B207),AM3)</f>
        <v>701</v>
      </c>
      <c r="AS5" s="56"/>
      <c r="AT5" s="56"/>
    </row>
    <row r="6" spans="2:46" ht="18" customHeight="1">
      <c r="B6" s="1007" t="str">
        <f>IF('Master sheet'!$D$11="Hindi","विद्यार्थी का नाम :-","Student's Name :-")</f>
        <v>विद्यार्थी का नाम :-</v>
      </c>
      <c r="C6" s="1007"/>
      <c r="D6" s="1007"/>
      <c r="E6" s="1008" t="str">
        <f>IFERROR(IF(AND(P8=""),"",VLOOKUP(P8,Marks,6,0)),"")</f>
        <v>AAKIFA BANO</v>
      </c>
      <c r="F6" s="1008"/>
      <c r="G6" s="1008"/>
      <c r="H6" s="1008"/>
      <c r="I6" s="1008"/>
      <c r="J6" s="1008"/>
      <c r="K6" s="1008"/>
      <c r="L6" s="1009" t="str">
        <f>IF('Master sheet'!$D$11="Hindi","प्रवेशांक :","SR. NO. :")</f>
        <v>प्रवेशांक :</v>
      </c>
      <c r="M6" s="1009"/>
      <c r="N6" s="1009"/>
      <c r="O6" s="1009"/>
      <c r="P6" s="1010">
        <f>IFERROR(IF(AND(P8=""),"",VLOOKUP(P8,Marks,5,0)),"")</f>
        <v>936</v>
      </c>
      <c r="Q6" s="1010"/>
      <c r="R6" s="1010"/>
      <c r="S6" s="1026"/>
      <c r="T6" s="1007" t="str">
        <f>IF('Master sheet'!$D$11="Hindi","विद्यार्थी का नाम :-","Student's Name :-")</f>
        <v>विद्यार्थी का नाम :-</v>
      </c>
      <c r="U6" s="1007"/>
      <c r="V6" s="1007"/>
      <c r="W6" s="1008" t="str">
        <f>IFERROR(IF(AND(AH8=""),"",VLOOKUP(AH8,Marks,6,0)),"")</f>
        <v>ANUJ GIRI</v>
      </c>
      <c r="X6" s="1008"/>
      <c r="Y6" s="1008"/>
      <c r="Z6" s="1008"/>
      <c r="AA6" s="1008"/>
      <c r="AB6" s="1008"/>
      <c r="AC6" s="1008"/>
      <c r="AD6" s="1009" t="str">
        <f>IF('Master sheet'!$D$11="Hindi","प्रवेशांक :","SR. NO. :")</f>
        <v>प्रवेशांक :</v>
      </c>
      <c r="AE6" s="1009"/>
      <c r="AF6" s="1009"/>
      <c r="AG6" s="1009"/>
      <c r="AH6" s="1010">
        <f>IFERROR(IF(AND(AH8=""),"",VLOOKUP(AH8,Marks,5,0)),"")</f>
        <v>944</v>
      </c>
      <c r="AI6" s="1010"/>
      <c r="AJ6" s="1010"/>
      <c r="AL6" s="94"/>
      <c r="AM6" s="94"/>
      <c r="AN6" s="94"/>
      <c r="AO6" s="94"/>
      <c r="AP6" s="94"/>
      <c r="AQ6" s="56"/>
      <c r="AR6" s="56"/>
      <c r="AS6" s="56"/>
      <c r="AT6" s="56"/>
    </row>
    <row r="7" spans="2:46" ht="18" customHeight="1">
      <c r="B7" s="1007" t="str">
        <f>IF('Master sheet'!$D$11="Hindi","पिता का नाम :-","Father's Name :-")</f>
        <v>पिता का नाम :-</v>
      </c>
      <c r="C7" s="1007"/>
      <c r="D7" s="1007"/>
      <c r="E7" s="1008" t="str">
        <f>IFERROR(IF(AND(P8=""),"",VLOOKUP(P8,Marks,7,0)),"")</f>
        <v>SHABBIR MOHAMMAD</v>
      </c>
      <c r="F7" s="1008"/>
      <c r="G7" s="1008"/>
      <c r="H7" s="1008"/>
      <c r="I7" s="1008"/>
      <c r="J7" s="1008"/>
      <c r="K7" s="1008"/>
      <c r="L7" s="1009" t="str">
        <f>IF('Master sheet'!$D$11="Hindi","जन्म तिथि :","Date of Birth :")</f>
        <v>जन्म तिथि :</v>
      </c>
      <c r="M7" s="1009"/>
      <c r="N7" s="1009"/>
      <c r="O7" s="1009"/>
      <c r="P7" s="1020" t="str">
        <f>IFERROR(IF(AND(P8=""),"",VLOOKUP(P8,Marks,4,0)),"")</f>
        <v>28-10-2014</v>
      </c>
      <c r="Q7" s="1020"/>
      <c r="R7" s="1020"/>
      <c r="S7" s="1026"/>
      <c r="T7" s="1007" t="str">
        <f>IF('Master sheet'!$D$11="Hindi","पिता का नाम :-","Father's Name :-")</f>
        <v>पिता का नाम :-</v>
      </c>
      <c r="U7" s="1007"/>
      <c r="V7" s="1007"/>
      <c r="W7" s="1008" t="str">
        <f>IFERROR(IF(AND(AH8=""),"",VLOOKUP(AH8,Marks,7,0)),"")</f>
        <v>BHAGWAT GIRI</v>
      </c>
      <c r="X7" s="1008"/>
      <c r="Y7" s="1008"/>
      <c r="Z7" s="1008"/>
      <c r="AA7" s="1008"/>
      <c r="AB7" s="1008"/>
      <c r="AC7" s="1008"/>
      <c r="AD7" s="1009" t="str">
        <f>IF('Master sheet'!$D$11="Hindi","जन्म तिथि :","Date of Birth :")</f>
        <v>जन्म तिथि :</v>
      </c>
      <c r="AE7" s="1009"/>
      <c r="AF7" s="1009"/>
      <c r="AG7" s="1009"/>
      <c r="AH7" s="1020">
        <f>IFERROR(IF(AND(AH8=""),"",VLOOKUP(AH8,Marks,4,0)),"")</f>
        <v>42005</v>
      </c>
      <c r="AI7" s="1020"/>
      <c r="AJ7" s="1020"/>
      <c r="AL7" s="94"/>
      <c r="AM7" s="94"/>
      <c r="AN7" s="94"/>
      <c r="AO7" s="94"/>
      <c r="AP7" s="94"/>
      <c r="AQ7" s="56"/>
      <c r="AR7" s="93">
        <f>IF(AO3="",MAX('Result Sheet'!B8:B207),AO3)</f>
        <v>712</v>
      </c>
      <c r="AS7" s="56"/>
      <c r="AT7" s="56"/>
    </row>
    <row r="8" spans="2:46" ht="18" customHeight="1">
      <c r="B8" s="1007" t="str">
        <f>IF('Master sheet'!$D$11="Hindi","माता का नाम :-","Mother's Name :-")</f>
        <v>माता का नाम :-</v>
      </c>
      <c r="C8" s="1007"/>
      <c r="D8" s="1007"/>
      <c r="E8" s="1008" t="str">
        <f>IFERROR(IF(AND(P8=""),"",VLOOKUP(P8,Marks,8,0)),"")</f>
        <v>HEENA KOUSER</v>
      </c>
      <c r="F8" s="1008"/>
      <c r="G8" s="1008"/>
      <c r="H8" s="1008"/>
      <c r="I8" s="1008"/>
      <c r="J8" s="1008"/>
      <c r="K8" s="1008"/>
      <c r="L8" s="1009" t="str">
        <f>IF('Master sheet'!$D$11="Hindi","रोल नंबर :-","Roll No. :")</f>
        <v>रोल नंबर :-</v>
      </c>
      <c r="M8" s="1009"/>
      <c r="N8" s="1009"/>
      <c r="O8" s="1009"/>
      <c r="P8" s="1021">
        <f>IF(AR5="","",AR5)</f>
        <v>701</v>
      </c>
      <c r="Q8" s="1021"/>
      <c r="R8" s="1021"/>
      <c r="S8" s="1026"/>
      <c r="T8" s="1007" t="str">
        <f>IF('Master sheet'!$D$11="Hindi","माता का नाम :-","Mother's Name :-")</f>
        <v>माता का नाम :-</v>
      </c>
      <c r="U8" s="1007"/>
      <c r="V8" s="1007"/>
      <c r="W8" s="1008" t="str">
        <f>IFERROR(IF(AND(AH8=""),"",VLOOKUP(AH8,Marks,8,0)),"")</f>
        <v>KANTA DEVI</v>
      </c>
      <c r="X8" s="1008"/>
      <c r="Y8" s="1008"/>
      <c r="Z8" s="1008"/>
      <c r="AA8" s="1008"/>
      <c r="AB8" s="1008"/>
      <c r="AC8" s="1008"/>
      <c r="AD8" s="1009" t="str">
        <f>IF('Master sheet'!$D$11="Hindi","रोल नंबर :-","Roll No. :")</f>
        <v>रोल नंबर :-</v>
      </c>
      <c r="AE8" s="1009"/>
      <c r="AF8" s="1009"/>
      <c r="AG8" s="1009"/>
      <c r="AH8" s="1021">
        <f>IF(P8="","",IF(AND(P8+1&gt;$AR$7),"",P8+1))</f>
        <v>702</v>
      </c>
      <c r="AI8" s="1021"/>
      <c r="AJ8" s="1021"/>
      <c r="AL8" s="56"/>
      <c r="AM8" s="56"/>
      <c r="AN8" s="56"/>
      <c r="AO8" s="56"/>
      <c r="AP8" s="56"/>
      <c r="AQ8" s="56"/>
      <c r="AR8" s="56"/>
      <c r="AS8" s="56"/>
      <c r="AT8" s="56"/>
    </row>
    <row r="9" spans="2:46" ht="8.25" customHeight="1">
      <c r="B9" s="312"/>
      <c r="C9" s="312"/>
      <c r="D9" s="312"/>
      <c r="E9" s="313"/>
      <c r="F9" s="313"/>
      <c r="G9" s="426"/>
      <c r="H9" s="426"/>
      <c r="I9" s="313"/>
      <c r="J9" s="313"/>
      <c r="K9" s="313"/>
      <c r="L9" s="314"/>
      <c r="M9" s="314"/>
      <c r="N9" s="314"/>
      <c r="O9" s="314"/>
      <c r="P9" s="317"/>
      <c r="Q9" s="317"/>
      <c r="R9" s="317"/>
      <c r="S9" s="1026"/>
      <c r="T9" s="312"/>
      <c r="U9" s="312"/>
      <c r="V9" s="312"/>
      <c r="W9" s="313"/>
      <c r="X9" s="313"/>
      <c r="Y9" s="426"/>
      <c r="Z9" s="426"/>
      <c r="AA9" s="313"/>
      <c r="AB9" s="313"/>
      <c r="AC9" s="313"/>
      <c r="AD9" s="314"/>
      <c r="AE9" s="314"/>
      <c r="AF9" s="314"/>
      <c r="AG9" s="314"/>
      <c r="AH9" s="317"/>
      <c r="AI9" s="317"/>
      <c r="AJ9" s="317"/>
      <c r="AL9" s="56"/>
      <c r="AM9" s="56"/>
      <c r="AN9" s="56"/>
      <c r="AO9" s="56"/>
      <c r="AP9" s="56"/>
      <c r="AQ9" s="56"/>
      <c r="AR9" s="56"/>
      <c r="AS9" s="56"/>
      <c r="AT9" s="56"/>
    </row>
    <row r="10" spans="2:46" ht="27" customHeight="1">
      <c r="B10" s="1022" t="str">
        <f>IF('Master sheet'!$D$11="Hindi","विषय","Subject")</f>
        <v>विषय</v>
      </c>
      <c r="C10" s="744" t="str">
        <f>IF('Master sheet'!$D$11="Hindi","प्रथम परख ","First Test")</f>
        <v xml:space="preserve">प्रथम परख </v>
      </c>
      <c r="D10" s="745"/>
      <c r="E10" s="746" t="str">
        <f>IF('Master sheet'!$D$11="Hindi","द्वितीय परख","Second Test")</f>
        <v>द्वितीय परख</v>
      </c>
      <c r="F10" s="747"/>
      <c r="G10" s="746" t="str">
        <f>IF('Master sheet'!$D$11="Hindi","तृतीय परख","Third Test")</f>
        <v>तृतीय परख</v>
      </c>
      <c r="H10" s="747"/>
      <c r="I10" s="1023" t="str">
        <f>IF('Master sheet'!$D$11="Hindi","सा. परख योग","Test Total")</f>
        <v>सा. परख योग</v>
      </c>
      <c r="J10" s="752" t="str">
        <f>IF('Master sheet'!$D$11="Hindi","अर्द्धवार्षिक","Half Yearly")</f>
        <v>अर्द्धवार्षिक</v>
      </c>
      <c r="K10" s="753"/>
      <c r="L10" s="754"/>
      <c r="M10" s="755" t="str">
        <f>IF('Master sheet'!$D$11="Hindi","अर्द्ध वा. तक योग","Total Till H.Y.")</f>
        <v>अर्द्ध वा. तक योग</v>
      </c>
      <c r="N10" s="752" t="str">
        <f>IF('Master sheet'!$D$11="Hindi","वार्षिक","Yearly")</f>
        <v>वार्षिक</v>
      </c>
      <c r="O10" s="753"/>
      <c r="P10" s="754"/>
      <c r="Q10" s="743" t="str">
        <f>IF('Master sheet'!$D$11="Hindi","विषय कुल योग ","Subject Total")</f>
        <v xml:space="preserve">विषय कुल योग </v>
      </c>
      <c r="R10" s="750" t="str">
        <f>IF('Master sheet'!$D$11="Hindi","ग्रेड","Grade")</f>
        <v>ग्रेड</v>
      </c>
      <c r="S10" s="1026"/>
      <c r="T10" s="1022" t="str">
        <f>IF('Master sheet'!$D$11="Hindi","विषय","Subject")</f>
        <v>विषय</v>
      </c>
      <c r="U10" s="744" t="str">
        <f>IF('Master sheet'!$D$11="Hindi","प्रथम परख ","First Test")</f>
        <v xml:space="preserve">प्रथम परख </v>
      </c>
      <c r="V10" s="745"/>
      <c r="W10" s="746" t="str">
        <f>IF('Master sheet'!$D$11="Hindi","द्वितीय परख","Second Test")</f>
        <v>द्वितीय परख</v>
      </c>
      <c r="X10" s="747"/>
      <c r="Y10" s="746" t="str">
        <f>IF('Master sheet'!$D$11="Hindi","तृतीय परख","Third Test")</f>
        <v>तृतीय परख</v>
      </c>
      <c r="Z10" s="747"/>
      <c r="AA10" s="1023" t="str">
        <f>IF('Master sheet'!$D$11="Hindi","सा. परख योग","Test Total")</f>
        <v>सा. परख योग</v>
      </c>
      <c r="AB10" s="752" t="str">
        <f>IF('Master sheet'!$D$11="Hindi","अर्द्धवार्षिक","Half Yearly")</f>
        <v>अर्द्धवार्षिक</v>
      </c>
      <c r="AC10" s="753"/>
      <c r="AD10" s="754"/>
      <c r="AE10" s="755" t="str">
        <f>IF('Master sheet'!$D$11="Hindi","अर्द्ध वा. तक योग","Total Till H.Y.")</f>
        <v>अर्द्ध वा. तक योग</v>
      </c>
      <c r="AF10" s="752" t="str">
        <f>IF('Master sheet'!$D$11="Hindi","वार्षिक","Yearly")</f>
        <v>वार्षिक</v>
      </c>
      <c r="AG10" s="753"/>
      <c r="AH10" s="754"/>
      <c r="AI10" s="743" t="str">
        <f>IF('Master sheet'!$D$11="Hindi","विषय कुल योग ","Subject Total")</f>
        <v xml:space="preserve">विषय कुल योग </v>
      </c>
      <c r="AJ10" s="750" t="str">
        <f>IF('Master sheet'!$D$11="Hindi","ग्रेड","Grade")</f>
        <v>ग्रेड</v>
      </c>
      <c r="AL10" s="56"/>
      <c r="AM10" s="56"/>
      <c r="AN10" s="56"/>
      <c r="AO10" s="56"/>
      <c r="AP10" s="56"/>
      <c r="AQ10" s="56"/>
      <c r="AR10" s="56"/>
      <c r="AS10" s="56"/>
      <c r="AT10" s="56"/>
    </row>
    <row r="11" spans="2:46" ht="83.25" customHeight="1">
      <c r="B11" s="1022"/>
      <c r="C11" s="309" t="str">
        <f>IF('Master sheet'!$D$11="Hindi","लिखित परीक्षा","Written")</f>
        <v>लिखित परीक्षा</v>
      </c>
      <c r="D11" s="309" t="str">
        <f>IF('Master sheet'!$D$11="Hindi","गतिविधि, मौखिक, प्रोजेक्ट, प्रायोगिक","Act, Oral, Project, Prac.")</f>
        <v>गतिविधि, मौखिक, प्रोजेक्ट, प्रायोगिक</v>
      </c>
      <c r="E11" s="309" t="str">
        <f>IF('Master sheet'!$D$11="Hindi","लिखित परीक्षा","Written")</f>
        <v>लिखित परीक्षा</v>
      </c>
      <c r="F11" s="309" t="str">
        <f>IF('Master sheet'!$D$11="Hindi","गतिविधि, मौखिक, प्रोजेक्ट, प्रायोगिक","Act, Oral, Project, Prac.")</f>
        <v>गतिविधि, मौखिक, प्रोजेक्ट, प्रायोगिक</v>
      </c>
      <c r="G11" s="309" t="str">
        <f>IF('Master sheet'!$D$11="Hindi","लिखित परीक्षा","Written")</f>
        <v>लिखित परीक्षा</v>
      </c>
      <c r="H11" s="309" t="str">
        <f>IF('Master sheet'!$D$11="Hindi","गतिविधि, मौखिक, प्रोजेक्ट, प्रायोगिक","Act, Oral, Project, Prac.")</f>
        <v>गतिविधि, मौखिक, प्रोजेक्ट, प्रायोगिक</v>
      </c>
      <c r="I11" s="1024"/>
      <c r="J11" s="309" t="str">
        <f>IF('Master sheet'!$D$11="Hindi","लिखित परीक्षा","Written")</f>
        <v>लिखित परीक्षा</v>
      </c>
      <c r="K11" s="309" t="str">
        <f>IF('Master sheet'!$D$11="Hindi","गतिविधि, मौखिक, प्रोजेक्ट, प्रायोगिक","Act, Oral, Project, Prac.")</f>
        <v>गतिविधि, मौखिक, प्रोजेक्ट, प्रायोगिक</v>
      </c>
      <c r="L11" s="309" t="str">
        <f>IF('Master sheet'!$D$11="Hindi","अर्द्ध वा. योग","H.Y. Total")</f>
        <v>अर्द्ध वा. योग</v>
      </c>
      <c r="M11" s="755"/>
      <c r="N11" s="309" t="str">
        <f>IF('Master sheet'!$D$11="Hindi","लिखित परीक्षा","Written")</f>
        <v>लिखित परीक्षा</v>
      </c>
      <c r="O11" s="309" t="str">
        <f>IF('Master sheet'!$D$11="Hindi","गतिविधि, मौखिक, प्रोजेक्ट, प्रायोगिक","Act, Oral, Project, Prac.")</f>
        <v>गतिविधि, मौखिक, प्रोजेक्ट, प्रायोगिक</v>
      </c>
      <c r="P11" s="309" t="str">
        <f>IF('Master sheet'!$D$11="Hindi","वार्षिक योग","Yearly Total")</f>
        <v>वार्षिक योग</v>
      </c>
      <c r="Q11" s="743"/>
      <c r="R11" s="751">
        <v>0</v>
      </c>
      <c r="S11" s="1026"/>
      <c r="T11" s="1022"/>
      <c r="U11" s="309" t="str">
        <f>IF('Master sheet'!$D$11="Hindi","लिखित परीक्षा","Written")</f>
        <v>लिखित परीक्षा</v>
      </c>
      <c r="V11" s="309" t="str">
        <f>IF('Master sheet'!$D$11="Hindi","गतिविधि, मौखिक, प्रोजेक्ट, प्रायोगिक","Act, Oral, Project, Prac.")</f>
        <v>गतिविधि, मौखिक, प्रोजेक्ट, प्रायोगिक</v>
      </c>
      <c r="W11" s="309" t="str">
        <f>IF('Master sheet'!$D$11="Hindi","लिखित परीक्षा","Written")</f>
        <v>लिखित परीक्षा</v>
      </c>
      <c r="X11" s="309" t="str">
        <f>IF('Master sheet'!$D$11="Hindi","गतिविधि, मौखिक, प्रोजेक्ट, प्रायोगिक","Act, Oral, Project, Prac.")</f>
        <v>गतिविधि, मौखिक, प्रोजेक्ट, प्रायोगिक</v>
      </c>
      <c r="Y11" s="309" t="str">
        <f>IF('Master sheet'!$D$11="Hindi","लिखित परीक्षा","Written")</f>
        <v>लिखित परीक्षा</v>
      </c>
      <c r="Z11" s="309" t="str">
        <f>IF('Master sheet'!$D$11="Hindi","गतिविधि, मौखिक, प्रोजेक्ट, प्रायोगिक","Act, Oral, Project, Prac.")</f>
        <v>गतिविधि, मौखिक, प्रोजेक्ट, प्रायोगिक</v>
      </c>
      <c r="AA11" s="1024"/>
      <c r="AB11" s="309" t="str">
        <f>IF('Master sheet'!$D$11="Hindi","लिखित परीक्षा","Written")</f>
        <v>लिखित परीक्षा</v>
      </c>
      <c r="AC11" s="309" t="str">
        <f>IF('Master sheet'!$D$11="Hindi","गतिविधि, मौखिक, प्रोजेक्ट, प्रायोगिक","Act, Oral, Project, Prac.")</f>
        <v>गतिविधि, मौखिक, प्रोजेक्ट, प्रायोगिक</v>
      </c>
      <c r="AD11" s="309" t="str">
        <f>IF('Master sheet'!$D$11="Hindi","अर्द्ध वा. योग","H.Y. Total")</f>
        <v>अर्द्ध वा. योग</v>
      </c>
      <c r="AE11" s="755"/>
      <c r="AF11" s="309" t="str">
        <f>IF('Master sheet'!$D$11="Hindi","लिखित परीक्षा","Written")</f>
        <v>लिखित परीक्षा</v>
      </c>
      <c r="AG11" s="309" t="str">
        <f>IF('Master sheet'!$D$11="Hindi","गतिविधि, मौखिक, प्रोजेक्ट, प्रायोगिक","Act, Oral, Project, Prac.")</f>
        <v>गतिविधि, मौखिक, प्रोजेक्ट, प्रायोगिक</v>
      </c>
      <c r="AH11" s="309" t="str">
        <f>IF('Master sheet'!$D$11="Hindi","वार्षिक योग","Yearly Total")</f>
        <v>वार्षिक योग</v>
      </c>
      <c r="AI11" s="743"/>
      <c r="AJ11" s="751">
        <v>0</v>
      </c>
      <c r="AL11" s="56"/>
      <c r="AM11" s="56"/>
      <c r="AN11" s="56"/>
      <c r="AO11" s="56"/>
      <c r="AP11" s="56"/>
      <c r="AQ11" s="56"/>
      <c r="AR11" s="56"/>
      <c r="AS11" s="56"/>
      <c r="AT11" s="56"/>
    </row>
    <row r="12" spans="2:46" ht="18" customHeight="1" thickBot="1">
      <c r="B12" s="1022"/>
      <c r="C12" s="114">
        <v>5</v>
      </c>
      <c r="D12" s="114">
        <v>5</v>
      </c>
      <c r="E12" s="114">
        <v>5</v>
      </c>
      <c r="F12" s="114">
        <v>5</v>
      </c>
      <c r="G12" s="114">
        <v>5</v>
      </c>
      <c r="H12" s="114">
        <v>5</v>
      </c>
      <c r="I12" s="369">
        <f>IF(AND(C12="",D12="",E12="",F12="",G12="",H12=""),"",SUM(C12:H12))</f>
        <v>30</v>
      </c>
      <c r="J12" s="114">
        <v>50</v>
      </c>
      <c r="K12" s="114">
        <v>20</v>
      </c>
      <c r="L12" s="116">
        <f>IF(AND(J12="",K12=""),"",SUM(J12:K12))</f>
        <v>70</v>
      </c>
      <c r="M12" s="115">
        <f>IF(AND(I12="NA",L12="NA"),"NA",SUM(I12,L12))</f>
        <v>100</v>
      </c>
      <c r="N12" s="114">
        <v>70</v>
      </c>
      <c r="O12" s="114">
        <v>30</v>
      </c>
      <c r="P12" s="286">
        <f>IF(AND(N12="",O12=""),"",SUM(N12:O12))</f>
        <v>100</v>
      </c>
      <c r="Q12" s="115">
        <f>IF(P12="","",SUM(M12,P12))</f>
        <v>200</v>
      </c>
      <c r="R12" s="114"/>
      <c r="S12" s="1026"/>
      <c r="T12" s="1022"/>
      <c r="U12" s="114">
        <v>5</v>
      </c>
      <c r="V12" s="114">
        <v>5</v>
      </c>
      <c r="W12" s="114">
        <v>5</v>
      </c>
      <c r="X12" s="114">
        <v>5</v>
      </c>
      <c r="Y12" s="114">
        <v>5</v>
      </c>
      <c r="Z12" s="114">
        <v>5</v>
      </c>
      <c r="AA12" s="369">
        <f>IF(AND(C12="",D12="",E12="",F12="",G12="",H12=""),"",SUM(C12:H12))</f>
        <v>30</v>
      </c>
      <c r="AB12" s="114">
        <v>50</v>
      </c>
      <c r="AC12" s="114">
        <v>20</v>
      </c>
      <c r="AD12" s="116">
        <f>IF(AND(J12="",K12=""),"",SUM(J12:K12))</f>
        <v>70</v>
      </c>
      <c r="AE12" s="115">
        <f>IF(AND(I12="NA",L12="NA"),"NA",SUM(I12,L12))</f>
        <v>100</v>
      </c>
      <c r="AF12" s="114">
        <v>70</v>
      </c>
      <c r="AG12" s="114">
        <v>30</v>
      </c>
      <c r="AH12" s="286">
        <f>IF(AND(N12="",O12=""),"",SUM(N12:O12))</f>
        <v>100</v>
      </c>
      <c r="AI12" s="115">
        <f>IF(P12="","",SUM(M12,P12))</f>
        <v>200</v>
      </c>
      <c r="AJ12" s="114"/>
      <c r="AL12" s="56"/>
      <c r="AM12" s="56"/>
      <c r="AN12" s="56"/>
      <c r="AO12" s="56"/>
      <c r="AP12" s="56"/>
      <c r="AQ12" s="56"/>
      <c r="AR12" s="56"/>
      <c r="AS12" s="56"/>
      <c r="AT12" s="56"/>
    </row>
    <row r="13" spans="2:46" ht="15.75">
      <c r="B13" s="92" t="str">
        <f>IF('Master sheet'!D$11="Hindi","हिंदी","Hindi")</f>
        <v>हिंदी</v>
      </c>
      <c r="C13" s="423">
        <f>IFERROR(VLOOKUP(P8,Marks,11,0),"")</f>
        <v>3</v>
      </c>
      <c r="D13" s="423">
        <f>IFERROR(VLOOKUP(P8,Marks,12,0),"")</f>
        <v>4</v>
      </c>
      <c r="E13" s="423">
        <f>IFERROR(VLOOKUP(P8,Marks,13,0),"")</f>
        <v>5</v>
      </c>
      <c r="F13" s="423">
        <f>IFERROR(VLOOKUP(P8,Marks,14,0),"")</f>
        <v>3</v>
      </c>
      <c r="G13" s="423">
        <f>IFERROR(VLOOKUP(P8,Marks,15,0),"")</f>
        <v>3</v>
      </c>
      <c r="H13" s="423">
        <f>IFERROR(VLOOKUP(P8,Marks,16,0),"")</f>
        <v>3</v>
      </c>
      <c r="I13" s="368">
        <f>IFERROR(VLOOKUP(P8,Marks,17,0),"")</f>
        <v>21</v>
      </c>
      <c r="J13" s="423">
        <f>IFERROR(VLOOKUP(P8,Marks,18,0),"")</f>
        <v>39</v>
      </c>
      <c r="K13" s="423">
        <f>IFERROR(VLOOKUP(P8,Marks,19,0),"")</f>
        <v>10</v>
      </c>
      <c r="L13" s="87">
        <f>IFERROR(VLOOKUP(P8,Marks,20,0),"")</f>
        <v>49</v>
      </c>
      <c r="M13" s="367">
        <f>IFERROR(VLOOKUP(P8,Marks,21,0),"")</f>
        <v>70</v>
      </c>
      <c r="N13" s="423">
        <f>IFERROR(VLOOKUP(P8,Marks,22,0),"")</f>
        <v>39</v>
      </c>
      <c r="O13" s="423">
        <f>IFERROR(VLOOKUP(P8,Marks,23,0),"")</f>
        <v>10</v>
      </c>
      <c r="P13" s="87">
        <f>IFERROR(VLOOKUP(P8,Marks,24,0),"")</f>
        <v>49</v>
      </c>
      <c r="Q13" s="370">
        <f>IFERROR(VLOOKUP(P8,Marks,25,0),"")</f>
        <v>119</v>
      </c>
      <c r="R13" s="89" t="str">
        <f>IFERROR(VLOOKUP(P8,Marks,31,0),"")</f>
        <v>C</v>
      </c>
      <c r="S13" s="1026"/>
      <c r="T13" s="92" t="str">
        <f>IF('Master sheet'!$D$11="Hindi","हिंदी","Hindi")</f>
        <v>हिंदी</v>
      </c>
      <c r="U13" s="423">
        <f>IFERROR(VLOOKUP(AH8,Marks,11,0),"")</f>
        <v>4</v>
      </c>
      <c r="V13" s="423">
        <f>IFERROR(VLOOKUP(AH8,Marks,12,0),"")</f>
        <v>5</v>
      </c>
      <c r="W13" s="423">
        <f>IFERROR(VLOOKUP(AH8,Marks,13,0),"")</f>
        <v>5</v>
      </c>
      <c r="X13" s="423">
        <f>IFERROR(VLOOKUP(AH8,Marks,14,0),"")</f>
        <v>5</v>
      </c>
      <c r="Y13" s="423">
        <f>IFERROR(VLOOKUP(AH8,Marks,15,0),"")</f>
        <v>5</v>
      </c>
      <c r="Z13" s="423">
        <f>IFERROR(VLOOKUP(AH8,Marks,16,0),"")</f>
        <v>3</v>
      </c>
      <c r="AA13" s="368">
        <f>IFERROR(VLOOKUP(AH8,Marks,17,0),"")</f>
        <v>27</v>
      </c>
      <c r="AB13" s="423">
        <f>IFERROR(VLOOKUP(AH8,Marks,18,0),"")</f>
        <v>37</v>
      </c>
      <c r="AC13" s="423">
        <f>IFERROR(VLOOKUP(AH8,Marks,19,0),"")</f>
        <v>11</v>
      </c>
      <c r="AD13" s="87">
        <f>IFERROR(VLOOKUP(AH8,Marks,20,0),"")</f>
        <v>48</v>
      </c>
      <c r="AE13" s="367">
        <f>IFERROR(VLOOKUP(AH8,Marks,21,0),"")</f>
        <v>75</v>
      </c>
      <c r="AF13" s="423">
        <f>IFERROR(VLOOKUP(AH8,Marks,22,0),"")</f>
        <v>37</v>
      </c>
      <c r="AG13" s="423">
        <f>IFERROR(VLOOKUP(AH8,Marks,23,0),"")</f>
        <v>11</v>
      </c>
      <c r="AH13" s="87">
        <f>IFERROR(VLOOKUP(AH8,Marks,24,0),"")</f>
        <v>48</v>
      </c>
      <c r="AI13" s="370">
        <f>IFERROR(VLOOKUP(AH8,Marks,25,0),"")</f>
        <v>123</v>
      </c>
      <c r="AJ13" s="89" t="str">
        <f>IFERROR(VLOOKUP(AH8,Marks,31,0),"")</f>
        <v>C</v>
      </c>
      <c r="AL13" s="56"/>
      <c r="AM13" s="1011" t="str">
        <f>IF('Master sheet'!$D$11="Hindi",AR17,AR16)</f>
        <v>आप एक साथ 20 मार्कशीट प्रिंट कर सकते है I उपर दो कॉलम दिए है , उसमे आप जो बीस मार्कशीट प्रिंट करना चाहते है उनके प्रथम व उसका बीसवां नामांक लिखकर प्रिंट ले सकते है I जैसेः 101 से 120 , 121 से 140 , 141 से 160 ...........</v>
      </c>
      <c r="AN13" s="1012"/>
      <c r="AO13" s="1012"/>
      <c r="AP13" s="1013"/>
      <c r="AQ13" s="56"/>
      <c r="AR13" s="56"/>
      <c r="AS13" s="56"/>
      <c r="AT13" s="56"/>
    </row>
    <row r="14" spans="2:46" ht="15.75">
      <c r="B14" s="92" t="str">
        <f>IF('Master sheet'!$D$11="Hindi","अंग्रेजी","English")</f>
        <v>अंग्रेजी</v>
      </c>
      <c r="C14" s="423">
        <f>IFERROR(VLOOKUP(P8,Marks,32,0),"")</f>
        <v>1</v>
      </c>
      <c r="D14" s="423">
        <f>IFERROR(VLOOKUP(P8,Marks,33,0),"")</f>
        <v>5</v>
      </c>
      <c r="E14" s="423">
        <f>IFERROR(VLOOKUP(P8,Marks,34,0),"")</f>
        <v>2</v>
      </c>
      <c r="F14" s="423">
        <f>IFERROR(VLOOKUP(P8,Marks,35,0),"")</f>
        <v>5</v>
      </c>
      <c r="G14" s="423">
        <f>IFERROR(VLOOKUP(P8,Marks,36,0),"")</f>
        <v>4</v>
      </c>
      <c r="H14" s="423">
        <f>IFERROR(VLOOKUP(P8,Marks,37,0),"")</f>
        <v>5</v>
      </c>
      <c r="I14" s="368">
        <f>IFERROR(VLOOKUP(P8,Marks,38,0),"")</f>
        <v>22</v>
      </c>
      <c r="J14" s="423">
        <f>IFERROR(VLOOKUP(P8,Marks,39,0),"")</f>
        <v>39</v>
      </c>
      <c r="K14" s="423">
        <f>IFERROR(VLOOKUP(P8,Marks,40,0),"")</f>
        <v>11</v>
      </c>
      <c r="L14" s="87">
        <f>IFERROR(VLOOKUP(P8,Marks,41,0),"")</f>
        <v>50</v>
      </c>
      <c r="M14" s="367">
        <f>IFERROR(VLOOKUP(P8,Marks,42,0),"")</f>
        <v>72</v>
      </c>
      <c r="N14" s="423">
        <f>IFERROR(VLOOKUP(P8,Marks,43,0),"")</f>
        <v>50</v>
      </c>
      <c r="O14" s="423">
        <f>IFERROR(VLOOKUP(P8,Marks,44,0),"")</f>
        <v>10</v>
      </c>
      <c r="P14" s="87">
        <f>IFERROR(VLOOKUP(P8,Marks,45,0),"")</f>
        <v>60</v>
      </c>
      <c r="Q14" s="370">
        <f>IFERROR(VLOOKUP(P8,Marks,46,0),"")</f>
        <v>132</v>
      </c>
      <c r="R14" s="89" t="str">
        <f>IFERROR(VLOOKUP(P8,Marks,52,0),"")</f>
        <v>C</v>
      </c>
      <c r="S14" s="1026"/>
      <c r="T14" s="92" t="str">
        <f>IF('Master sheet'!$D$11="Hindi","अंग्रेजी","English")</f>
        <v>अंग्रेजी</v>
      </c>
      <c r="U14" s="423">
        <f>IFERROR(VLOOKUP(AH8,Marks,32,0),"")</f>
        <v>2</v>
      </c>
      <c r="V14" s="423">
        <f>IFERROR(VLOOKUP(AH8,Marks,33,0),"")</f>
        <v>4</v>
      </c>
      <c r="W14" s="423">
        <f>IFERROR(VLOOKUP(AH8,Marks,34,0),"")</f>
        <v>2</v>
      </c>
      <c r="X14" s="423">
        <f>IFERROR(VLOOKUP(AH8,Marks,35,0),"")</f>
        <v>5</v>
      </c>
      <c r="Y14" s="423">
        <f>IFERROR(VLOOKUP(AH8,Marks,36,0),"")</f>
        <v>4</v>
      </c>
      <c r="Z14" s="423">
        <f>IFERROR(VLOOKUP(AH8,Marks,37,0),"")</f>
        <v>5</v>
      </c>
      <c r="AA14" s="368">
        <f>IFERROR(VLOOKUP(AH8,Marks,38,0),"")</f>
        <v>22</v>
      </c>
      <c r="AB14" s="423">
        <f>IFERROR(VLOOKUP(AH8,Marks,39,0),"")</f>
        <v>37</v>
      </c>
      <c r="AC14" s="423">
        <f>IFERROR(VLOOKUP(AH8,Marks,40,0),"")</f>
        <v>12</v>
      </c>
      <c r="AD14" s="87">
        <f>IFERROR(VLOOKUP(AH8,Marks,41,0),"")</f>
        <v>49</v>
      </c>
      <c r="AE14" s="367">
        <f>IFERROR(VLOOKUP(AH8,Marks,42,0),"")</f>
        <v>71</v>
      </c>
      <c r="AF14" s="423">
        <f>IFERROR(VLOOKUP(AH8,Marks,43,0),"")</f>
        <v>37</v>
      </c>
      <c r="AG14" s="423">
        <f>IFERROR(VLOOKUP(AH8,Marks,44,0),"")</f>
        <v>9</v>
      </c>
      <c r="AH14" s="87">
        <f>IFERROR(VLOOKUP(AH8,Marks,45,0),"")</f>
        <v>46</v>
      </c>
      <c r="AI14" s="370">
        <f>IFERROR(VLOOKUP(AH8,Marks,46,0),"")</f>
        <v>117</v>
      </c>
      <c r="AJ14" s="89" t="str">
        <f>IFERROR(VLOOKUP(AH8,Marks,52,0),"")</f>
        <v>C</v>
      </c>
      <c r="AL14" s="56"/>
      <c r="AM14" s="1014"/>
      <c r="AN14" s="1015"/>
      <c r="AO14" s="1015"/>
      <c r="AP14" s="1016"/>
      <c r="AQ14" s="56"/>
      <c r="AR14" s="56"/>
      <c r="AS14" s="56"/>
      <c r="AT14" s="56"/>
    </row>
    <row r="15" spans="2:46" ht="15.75">
      <c r="B15" s="92" t="str">
        <f>IFERROR(VLOOKUP(P8,Marks,53,0),"")</f>
        <v>संस्कृत (71)</v>
      </c>
      <c r="C15" s="423">
        <f>IFERROR(VLOOKUP(P8,Marks,54,0),"")</f>
        <v>4</v>
      </c>
      <c r="D15" s="423">
        <f>IFERROR(VLOOKUP(P8,Marks,55,0),"")</f>
        <v>4</v>
      </c>
      <c r="E15" s="423">
        <f>IFERROR(VLOOKUP(P8,Marks,56,0),"")</f>
        <v>4</v>
      </c>
      <c r="F15" s="423">
        <f>IFERROR(VLOOKUP(P8,Marks,57,0),"")</f>
        <v>4</v>
      </c>
      <c r="G15" s="423">
        <f>IFERROR(VLOOKUP(P8,Marks,58,0),"")</f>
        <v>4</v>
      </c>
      <c r="H15" s="423">
        <f>IFERROR(VLOOKUP(P8,Marks,59,0),"")</f>
        <v>5</v>
      </c>
      <c r="I15" s="368">
        <f>IFERROR(VLOOKUP(P8,Marks,60,0),"")</f>
        <v>25</v>
      </c>
      <c r="J15" s="423">
        <f>IFERROR(VLOOKUP(P8,Marks,61,0),"")</f>
        <v>45</v>
      </c>
      <c r="K15" s="423">
        <f>IFERROR(VLOOKUP(P8,Marks,62,0),"")</f>
        <v>14</v>
      </c>
      <c r="L15" s="87">
        <f>IFERROR(VLOOKUP(P8,Marks,63,0),"")</f>
        <v>59</v>
      </c>
      <c r="M15" s="367">
        <f>IFERROR(VLOOKUP(P8,Marks,64,0),"")</f>
        <v>84</v>
      </c>
      <c r="N15" s="423">
        <f>IFERROR(VLOOKUP(P8,Marks,65,0),"")</f>
        <v>45</v>
      </c>
      <c r="O15" s="423">
        <f>IFERROR(VLOOKUP(P8,Marks,66,0),"")</f>
        <v>10</v>
      </c>
      <c r="P15" s="87">
        <f>IFERROR(VLOOKUP(P8,Marks,67,0),"")</f>
        <v>55</v>
      </c>
      <c r="Q15" s="370">
        <f>IFERROR(VLOOKUP(P8,Marks,68,0),"")</f>
        <v>139</v>
      </c>
      <c r="R15" s="89" t="str">
        <f>IFERROR(VLOOKUP(P8,Marks,74,0),"")</f>
        <v>C</v>
      </c>
      <c r="S15" s="1026"/>
      <c r="T15" s="92" t="str">
        <f>IFERROR(VLOOKUP(AH8,Marks,53,0),"")</f>
        <v>संस्कृत (71)</v>
      </c>
      <c r="U15" s="423" t="str">
        <f>IFERROR(VLOOKUP(AH8,Marks,54,0),"")</f>
        <v>AB</v>
      </c>
      <c r="V15" s="423" t="str">
        <f>IFERROR(VLOOKUP(AH8,Marks,55,0),"")</f>
        <v>AB</v>
      </c>
      <c r="W15" s="423">
        <f>IFERROR(VLOOKUP(AH8,Marks,56,0),"")</f>
        <v>4</v>
      </c>
      <c r="X15" s="423">
        <f>IFERROR(VLOOKUP(AH8,Marks,57,0),"")</f>
        <v>4</v>
      </c>
      <c r="Y15" s="423">
        <f>IFERROR(VLOOKUP(AH8,Marks,58,0),"")</f>
        <v>4</v>
      </c>
      <c r="Z15" s="423">
        <f>IFERROR(VLOOKUP(AH8,Marks,59,0),"")</f>
        <v>5</v>
      </c>
      <c r="AA15" s="368">
        <f>IFERROR(VLOOKUP(AH8,Marks,60,0),"")</f>
        <v>17</v>
      </c>
      <c r="AB15" s="423">
        <f>IFERROR(VLOOKUP(AH8,Marks,61,0),"")</f>
        <v>44</v>
      </c>
      <c r="AC15" s="423">
        <f>IFERROR(VLOOKUP(AH8,Marks,62,0),"")</f>
        <v>15</v>
      </c>
      <c r="AD15" s="87">
        <f>IFERROR(VLOOKUP(AH8,Marks,63,0),"")</f>
        <v>59</v>
      </c>
      <c r="AE15" s="367">
        <f>IFERROR(VLOOKUP(AH8,Marks,64,0),"")</f>
        <v>76</v>
      </c>
      <c r="AF15" s="423">
        <f>IFERROR(VLOOKUP(AH8,Marks,65,0),"")</f>
        <v>46</v>
      </c>
      <c r="AG15" s="423">
        <f>IFERROR(VLOOKUP(AH8,Marks,66,0),"")</f>
        <v>9</v>
      </c>
      <c r="AH15" s="87">
        <f>IFERROR(VLOOKUP(AH8,Marks,67,0),"")</f>
        <v>55</v>
      </c>
      <c r="AI15" s="370">
        <f>IFERROR(VLOOKUP(AH8,Marks,68,0),"")</f>
        <v>131</v>
      </c>
      <c r="AJ15" s="89" t="str">
        <f>IFERROR(VLOOKUP(AH8,Marks,74,0),"")</f>
        <v>C</v>
      </c>
      <c r="AL15" s="56"/>
      <c r="AM15" s="1014"/>
      <c r="AN15" s="1015"/>
      <c r="AO15" s="1015"/>
      <c r="AP15" s="1016"/>
      <c r="AQ15" s="56"/>
      <c r="AR15" s="56"/>
      <c r="AS15" s="56"/>
      <c r="AT15" s="56"/>
    </row>
    <row r="16" spans="2:46" ht="15.75">
      <c r="B16" s="92" t="str">
        <f>IF('Master sheet'!$D$11="Hindi","गणित","Maths")</f>
        <v>गणित</v>
      </c>
      <c r="C16" s="423">
        <f>IFERROR(VLOOKUP(P8,Marks,75,0),"")</f>
        <v>5</v>
      </c>
      <c r="D16" s="423">
        <f>IFERROR(VLOOKUP(P8,Marks,76,0),"")</f>
        <v>5</v>
      </c>
      <c r="E16" s="423">
        <f>IFERROR(VLOOKUP(P8,Marks,77,0),"")</f>
        <v>5</v>
      </c>
      <c r="F16" s="423">
        <f>IFERROR(VLOOKUP(P8,Marks,78,0),"")</f>
        <v>5</v>
      </c>
      <c r="G16" s="423">
        <f>IFERROR(VLOOKUP(P8,Marks,79,0),"")</f>
        <v>5</v>
      </c>
      <c r="H16" s="423">
        <f>IFERROR(VLOOKUP(P8,Marks,80,0),"")</f>
        <v>5</v>
      </c>
      <c r="I16" s="368">
        <f>IFERROR(VLOOKUP(P8,Marks,81,0),"")</f>
        <v>30</v>
      </c>
      <c r="J16" s="423">
        <f>IFERROR(VLOOKUP(P8,Marks,82,0),"")</f>
        <v>31</v>
      </c>
      <c r="K16" s="423">
        <f>IFERROR(VLOOKUP(P8,Marks,83,0),"")</f>
        <v>10</v>
      </c>
      <c r="L16" s="87">
        <f>IFERROR(VLOOKUP(P8,Marks,84,0),"")</f>
        <v>41</v>
      </c>
      <c r="M16" s="367">
        <f>IFERROR(VLOOKUP(P8,Marks,85,0),"")</f>
        <v>71</v>
      </c>
      <c r="N16" s="423">
        <f>IFERROR(VLOOKUP(P8,Marks,86,0),"")</f>
        <v>31</v>
      </c>
      <c r="O16" s="423">
        <f>IFERROR(VLOOKUP(P8,Marks,87,0),"")</f>
        <v>4</v>
      </c>
      <c r="P16" s="87">
        <f>IFERROR(VLOOKUP(P8,Marks,88,0),"")</f>
        <v>35</v>
      </c>
      <c r="Q16" s="370">
        <f>IFERROR(VLOOKUP(P8,Marks,89,0),"")</f>
        <v>106</v>
      </c>
      <c r="R16" s="89" t="str">
        <f>IFERROR(VLOOKUP(P8,Marks,95,0),"")</f>
        <v>C</v>
      </c>
      <c r="S16" s="1026"/>
      <c r="T16" s="92" t="str">
        <f>IF('Master sheet'!$D$11="Hindi","गणित","Maths")</f>
        <v>गणित</v>
      </c>
      <c r="U16" s="423">
        <f>IFERROR(VLOOKUP(AH8,Marks,75,0),"")</f>
        <v>4</v>
      </c>
      <c r="V16" s="423">
        <f>IFERROR(VLOOKUP(AH8,Marks,76,0),"")</f>
        <v>4</v>
      </c>
      <c r="W16" s="423">
        <f>IFERROR(VLOOKUP(AH8,Marks,77,0),"")</f>
        <v>4</v>
      </c>
      <c r="X16" s="423">
        <f>IFERROR(VLOOKUP(AH8,Marks,78,0),"")</f>
        <v>4</v>
      </c>
      <c r="Y16" s="423">
        <f>IFERROR(VLOOKUP(AH8,Marks,79,0),"")</f>
        <v>4</v>
      </c>
      <c r="Z16" s="423">
        <f>IFERROR(VLOOKUP(AH8,Marks,80,0),"")</f>
        <v>5</v>
      </c>
      <c r="AA16" s="368">
        <f>IFERROR(VLOOKUP(AH8,Marks,81,0),"")</f>
        <v>25</v>
      </c>
      <c r="AB16" s="423">
        <f>IFERROR(VLOOKUP(AH8,Marks,82,0),"")</f>
        <v>31</v>
      </c>
      <c r="AC16" s="423">
        <f>IFERROR(VLOOKUP(AH8,Marks,83,0),"")</f>
        <v>11</v>
      </c>
      <c r="AD16" s="87">
        <f>IFERROR(VLOOKUP(AH8,Marks,84,0),"")</f>
        <v>42</v>
      </c>
      <c r="AE16" s="367">
        <f>IFERROR(VLOOKUP(AH8,Marks,85,0),"")</f>
        <v>67</v>
      </c>
      <c r="AF16" s="423">
        <f>IFERROR(VLOOKUP(AH8,Marks,86,0),"")</f>
        <v>31</v>
      </c>
      <c r="AG16" s="423">
        <f>IFERROR(VLOOKUP(AH8,Marks,87,0),"")</f>
        <v>4</v>
      </c>
      <c r="AH16" s="87">
        <f>IFERROR(VLOOKUP(AH8,Marks,88,0),"")</f>
        <v>35</v>
      </c>
      <c r="AI16" s="370">
        <f>IFERROR(VLOOKUP(AH8,Marks,89,0),"")</f>
        <v>102</v>
      </c>
      <c r="AJ16" s="89" t="str">
        <f>IFERROR(VLOOKUP(AH8,Marks,95,0),"")</f>
        <v>C</v>
      </c>
      <c r="AL16" s="56"/>
      <c r="AM16" s="1014"/>
      <c r="AN16" s="1015"/>
      <c r="AO16" s="1015"/>
      <c r="AP16" s="1016"/>
      <c r="AQ16" s="56"/>
      <c r="AR16" s="56" t="s">
        <v>209</v>
      </c>
      <c r="AS16" s="56"/>
      <c r="AT16" s="56"/>
    </row>
    <row r="17" spans="2:46" ht="15.75">
      <c r="B17" s="92" t="str">
        <f>IF('Master sheet'!$D$11="Hindi","विज्ञान","Science")</f>
        <v>विज्ञान</v>
      </c>
      <c r="C17" s="423">
        <f>IFERROR(VLOOKUP(P8,Marks,96,0),"")</f>
        <v>4</v>
      </c>
      <c r="D17" s="423">
        <f>IFERROR(VLOOKUP(P8,Marks,97),"")</f>
        <v>5</v>
      </c>
      <c r="E17" s="423">
        <f>IFERROR(VLOOKUP(P8,Marks,98,0),"")</f>
        <v>4</v>
      </c>
      <c r="F17" s="423">
        <f>IFERROR(VLOOKUP(P8,Marks,99,0),"")</f>
        <v>4</v>
      </c>
      <c r="G17" s="423">
        <f>IFERROR(VLOOKUP(P8,Marks,100,0),"")</f>
        <v>4</v>
      </c>
      <c r="H17" s="423">
        <f>IFERROR(VLOOKUP(P8,Marks,101,0),"")</f>
        <v>4</v>
      </c>
      <c r="I17" s="368">
        <f>IFERROR(VLOOKUP(P8,Marks,102,0),"")</f>
        <v>25</v>
      </c>
      <c r="J17" s="423">
        <f>IFERROR(VLOOKUP(P8,Marks,103,0),"")</f>
        <v>22</v>
      </c>
      <c r="K17" s="423">
        <f>IFERROR(VLOOKUP(P8,Marks,104,0),"")</f>
        <v>8</v>
      </c>
      <c r="L17" s="87">
        <f>IFERROR(VLOOKUP(P8,Marks,105,0),"")</f>
        <v>30</v>
      </c>
      <c r="M17" s="367">
        <f>IFERROR(VLOOKUP(P8,Marks,106,0),"")</f>
        <v>55</v>
      </c>
      <c r="N17" s="423">
        <f>IFERROR(VLOOKUP(P8,Marks,107,0),"")</f>
        <v>45</v>
      </c>
      <c r="O17" s="423">
        <f>IFERROR(VLOOKUP(P8,Marks,108,0),"")</f>
        <v>4</v>
      </c>
      <c r="P17" s="87">
        <f>IFERROR(VLOOKUP(P8,Marks,109,0),"")</f>
        <v>49</v>
      </c>
      <c r="Q17" s="370">
        <f>IFERROR(VLOOKUP(P8,Marks,110,0),"")</f>
        <v>104</v>
      </c>
      <c r="R17" s="89" t="str">
        <f>IFERROR(VLOOKUP(P8,Marks,116,0),"")</f>
        <v>C</v>
      </c>
      <c r="S17" s="1026"/>
      <c r="T17" s="92" t="str">
        <f>IF('Master sheet'!$D$11="Hindi","विज्ञान","Science")</f>
        <v>विज्ञान</v>
      </c>
      <c r="U17" s="423">
        <f>IFERROR(VLOOKUP(AH8,Marks,96,0),"")</f>
        <v>5</v>
      </c>
      <c r="V17" s="423">
        <f>IFERROR(VLOOKUP(AH8,Marks,97),"")</f>
        <v>5</v>
      </c>
      <c r="W17" s="423">
        <f>IFERROR(VLOOKUP(AH8,Marks,98,0),"")</f>
        <v>5</v>
      </c>
      <c r="X17" s="423">
        <f>IFERROR(VLOOKUP(AH8,Marks,99,0),"")</f>
        <v>5</v>
      </c>
      <c r="Y17" s="423">
        <f>IFERROR(VLOOKUP(AH8,Marks,100,0),"")</f>
        <v>4</v>
      </c>
      <c r="Z17" s="423">
        <f>IFERROR(VLOOKUP(AH8,Marks,101,0),"")</f>
        <v>4</v>
      </c>
      <c r="AA17" s="368">
        <f>IFERROR(VLOOKUP(AH8,Marks,102,0),"")</f>
        <v>28</v>
      </c>
      <c r="AB17" s="423">
        <f>IFERROR(VLOOKUP(AH8,Marks,103,0),"")</f>
        <v>14</v>
      </c>
      <c r="AC17" s="423">
        <f>IFERROR(VLOOKUP(AH8,Marks,104,0),"")</f>
        <v>9</v>
      </c>
      <c r="AD17" s="87">
        <f>IFERROR(VLOOKUP(AH8,Marks,105,0),"")</f>
        <v>23</v>
      </c>
      <c r="AE17" s="367">
        <f>IFERROR(VLOOKUP(AH8,Marks,106,0),"")</f>
        <v>51</v>
      </c>
      <c r="AF17" s="423">
        <f>IFERROR(VLOOKUP(AH8,Marks,107,0),"")</f>
        <v>14</v>
      </c>
      <c r="AG17" s="423">
        <f>IFERROR(VLOOKUP(AH8,Marks,108,0),"")</f>
        <v>4</v>
      </c>
      <c r="AH17" s="87">
        <f>IFERROR(VLOOKUP(AH8,Marks,109,0),"")</f>
        <v>18</v>
      </c>
      <c r="AI17" s="370">
        <f>IFERROR(VLOOKUP(AH8,Marks,110,0),"")</f>
        <v>69</v>
      </c>
      <c r="AJ17" s="89" t="str">
        <f>IFERROR(VLOOKUP(AH8,Marks,116,0),"")</f>
        <v>D</v>
      </c>
      <c r="AL17" s="56"/>
      <c r="AM17" s="1014"/>
      <c r="AN17" s="1015"/>
      <c r="AO17" s="1015"/>
      <c r="AP17" s="1016"/>
      <c r="AQ17" s="56"/>
      <c r="AR17" s="56" t="s">
        <v>210</v>
      </c>
      <c r="AS17" s="56"/>
      <c r="AT17" s="56"/>
    </row>
    <row r="18" spans="2:46" ht="15.75">
      <c r="B18" s="92" t="str">
        <f>IF('Master sheet'!$D$11="Hindi","सामाजिक विज्ञान","Social Science")</f>
        <v>सामाजिक विज्ञान</v>
      </c>
      <c r="C18" s="423">
        <f>IFERROR(VLOOKUP(P8,Marks,117,0),"")</f>
        <v>4</v>
      </c>
      <c r="D18" s="423">
        <f>IFERROR(VLOOKUP(P8,Marks,118,0),"")</f>
        <v>4</v>
      </c>
      <c r="E18" s="423">
        <f>IFERROR(VLOOKUP(P8,Marks,119,0),"")</f>
        <v>4</v>
      </c>
      <c r="F18" s="423">
        <f>IFERROR(VLOOKUP(P8,Marks,120,0),"")</f>
        <v>4</v>
      </c>
      <c r="G18" s="423">
        <f>IFERROR(VLOOKUP(P8,Marks,121,0),"")</f>
        <v>5</v>
      </c>
      <c r="H18" s="423">
        <f>IFERROR(VLOOKUP(P8,Marks,122,0),"")</f>
        <v>5</v>
      </c>
      <c r="I18" s="368">
        <f>IFERROR(VLOOKUP(P8,Marks,123,0),"")</f>
        <v>26</v>
      </c>
      <c r="J18" s="423">
        <f>IFERROR(VLOOKUP(P8,Marks,124,0),"")</f>
        <v>45</v>
      </c>
      <c r="K18" s="423">
        <f>IFERROR(VLOOKUP(P8,Marks,125,0),"")</f>
        <v>10</v>
      </c>
      <c r="L18" s="87">
        <f>IFERROR(VLOOKUP(P8,Marks,126,0),"")</f>
        <v>55</v>
      </c>
      <c r="M18" s="367">
        <f>IFERROR(VLOOKUP(P8,Marks,127,0),"")</f>
        <v>81</v>
      </c>
      <c r="N18" s="423">
        <f>IFERROR(VLOOKUP(P8,Marks,128,0),"")</f>
        <v>62</v>
      </c>
      <c r="O18" s="423">
        <f>IFERROR(VLOOKUP(P8,Marks,129,0),"")</f>
        <v>17</v>
      </c>
      <c r="P18" s="87">
        <f>IFERROR(VLOOKUP(P8,Marks,130,0),"")</f>
        <v>79</v>
      </c>
      <c r="Q18" s="370">
        <f>IFERROR(VLOOKUP(P8,Marks,131,0),"")</f>
        <v>160</v>
      </c>
      <c r="R18" s="89" t="str">
        <f>IFERROR(VLOOKUP(P8,Marks,137,0),"")</f>
        <v>B</v>
      </c>
      <c r="S18" s="1026"/>
      <c r="T18" s="92" t="str">
        <f>IF('Master sheet'!$D$11="Hindi","सामाजिक विज्ञान","Social Science")</f>
        <v>सामाजिक विज्ञान</v>
      </c>
      <c r="U18" s="423">
        <f>IFERROR(VLOOKUP(AH8,Marks,117,0),"")</f>
        <v>5</v>
      </c>
      <c r="V18" s="423">
        <f>IFERROR(VLOOKUP(AH8,Marks,118,0),"")</f>
        <v>5</v>
      </c>
      <c r="W18" s="423">
        <f>IFERROR(VLOOKUP(AH8,Marks,119,0),"")</f>
        <v>4</v>
      </c>
      <c r="X18" s="423">
        <f>IFERROR(VLOOKUP(AH8,Marks,120,0),"")</f>
        <v>4</v>
      </c>
      <c r="Y18" s="423">
        <f>IFERROR(VLOOKUP(AH8,Marks,121,0),"")</f>
        <v>3</v>
      </c>
      <c r="Z18" s="423">
        <f>IFERROR(VLOOKUP(AH8,Marks,122,0),"")</f>
        <v>3</v>
      </c>
      <c r="AA18" s="368">
        <f>IFERROR(VLOOKUP(AH8,Marks,123,0),"")</f>
        <v>24</v>
      </c>
      <c r="AB18" s="423">
        <f>IFERROR(VLOOKUP(AH8,Marks,124,0),"")</f>
        <v>42</v>
      </c>
      <c r="AC18" s="423">
        <f>IFERROR(VLOOKUP(AH8,Marks,125,0),"")</f>
        <v>11</v>
      </c>
      <c r="AD18" s="87">
        <f>IFERROR(VLOOKUP(AH8,Marks,126,0),"")</f>
        <v>53</v>
      </c>
      <c r="AE18" s="367">
        <f>IFERROR(VLOOKUP(AH8,Marks,127,0),"")</f>
        <v>77</v>
      </c>
      <c r="AF18" s="423">
        <f>IFERROR(VLOOKUP(AH8,Marks,128,0),"")</f>
        <v>66</v>
      </c>
      <c r="AG18" s="423">
        <f>IFERROR(VLOOKUP(AH8,Marks,129,0),"")</f>
        <v>18</v>
      </c>
      <c r="AH18" s="87">
        <f>IFERROR(VLOOKUP(AH8,Marks,130,0),"")</f>
        <v>84</v>
      </c>
      <c r="AI18" s="370">
        <f>IFERROR(VLOOKUP(AH8,Marks,131,0),"")</f>
        <v>161</v>
      </c>
      <c r="AJ18" s="89" t="str">
        <f>IFERROR(VLOOKUP(AH8,Marks,137,0),"")</f>
        <v>B</v>
      </c>
      <c r="AL18" s="56"/>
      <c r="AM18" s="1014"/>
      <c r="AN18" s="1015"/>
      <c r="AO18" s="1015"/>
      <c r="AP18" s="1016"/>
      <c r="AQ18" s="56"/>
      <c r="AR18" s="56"/>
      <c r="AS18" s="56"/>
      <c r="AT18" s="56"/>
    </row>
    <row r="19" spans="2:46" ht="27" customHeight="1" thickBot="1">
      <c r="B19" s="315" t="str">
        <f>IF('Master sheet'!$D$11="Hindi","कुल योग","Total")</f>
        <v>कुल योग</v>
      </c>
      <c r="C19" s="90">
        <f>IF(AND(C13="",C14="",C15="",C16="",C17="",C18=""),"",SUM(C13:C18))</f>
        <v>21</v>
      </c>
      <c r="D19" s="90">
        <f t="shared" ref="D19:Q19" si="0">IF(AND(D13="",D14="",D15="",D16="",D17="",D18=""),"",SUM(D13:D18))</f>
        <v>27</v>
      </c>
      <c r="E19" s="90">
        <f t="shared" si="0"/>
        <v>24</v>
      </c>
      <c r="F19" s="90">
        <f t="shared" si="0"/>
        <v>25</v>
      </c>
      <c r="G19" s="90">
        <f t="shared" si="0"/>
        <v>25</v>
      </c>
      <c r="H19" s="90">
        <f t="shared" si="0"/>
        <v>27</v>
      </c>
      <c r="I19" s="90">
        <f t="shared" si="0"/>
        <v>149</v>
      </c>
      <c r="J19" s="90">
        <f t="shared" si="0"/>
        <v>221</v>
      </c>
      <c r="K19" s="90">
        <f t="shared" si="0"/>
        <v>63</v>
      </c>
      <c r="L19" s="90">
        <f t="shared" si="0"/>
        <v>284</v>
      </c>
      <c r="M19" s="90">
        <f t="shared" si="0"/>
        <v>433</v>
      </c>
      <c r="N19" s="90">
        <f t="shared" si="0"/>
        <v>272</v>
      </c>
      <c r="O19" s="90">
        <f t="shared" si="0"/>
        <v>55</v>
      </c>
      <c r="P19" s="90">
        <f t="shared" si="0"/>
        <v>327</v>
      </c>
      <c r="Q19" s="90">
        <f t="shared" si="0"/>
        <v>760</v>
      </c>
      <c r="R19" s="223" t="str">
        <f>IFERROR(VLOOKUP(P8,Marks,179,0),"")</f>
        <v>C</v>
      </c>
      <c r="S19" s="1026"/>
      <c r="T19" s="315" t="str">
        <f>IF('Master sheet'!$D$11="Hindi","कुल योग","Total")</f>
        <v>कुल योग</v>
      </c>
      <c r="U19" s="90">
        <f>IF(AND(C13="",C14="",C15="",C16="",C17="",C18=""),"",SUM(C13:C18))</f>
        <v>21</v>
      </c>
      <c r="V19" s="90">
        <f t="shared" ref="V19:AI19" si="1">IF(AND(V13="",V14="",V15="",V16="",V17="",V18=""),"",SUM(V13:V18))</f>
        <v>23</v>
      </c>
      <c r="W19" s="90">
        <f t="shared" si="1"/>
        <v>24</v>
      </c>
      <c r="X19" s="90">
        <f t="shared" si="1"/>
        <v>27</v>
      </c>
      <c r="Y19" s="90">
        <f t="shared" si="1"/>
        <v>24</v>
      </c>
      <c r="Z19" s="90">
        <f t="shared" si="1"/>
        <v>25</v>
      </c>
      <c r="AA19" s="90">
        <f t="shared" si="1"/>
        <v>143</v>
      </c>
      <c r="AB19" s="90">
        <f t="shared" si="1"/>
        <v>205</v>
      </c>
      <c r="AC19" s="90">
        <f t="shared" si="1"/>
        <v>69</v>
      </c>
      <c r="AD19" s="90">
        <f t="shared" si="1"/>
        <v>274</v>
      </c>
      <c r="AE19" s="90">
        <f t="shared" si="1"/>
        <v>417</v>
      </c>
      <c r="AF19" s="90">
        <f t="shared" si="1"/>
        <v>231</v>
      </c>
      <c r="AG19" s="90">
        <f t="shared" si="1"/>
        <v>55</v>
      </c>
      <c r="AH19" s="90">
        <f t="shared" si="1"/>
        <v>286</v>
      </c>
      <c r="AI19" s="90">
        <f t="shared" si="1"/>
        <v>703</v>
      </c>
      <c r="AJ19" s="223" t="str">
        <f>IFERROR(VLOOKUP(AH8,Marks,179,0),"")</f>
        <v>C</v>
      </c>
      <c r="AL19" s="56"/>
      <c r="AM19" s="1017"/>
      <c r="AN19" s="1018"/>
      <c r="AO19" s="1018"/>
      <c r="AP19" s="1019"/>
      <c r="AQ19" s="56"/>
      <c r="AR19" s="56"/>
      <c r="AS19" s="56"/>
      <c r="AT19" s="56"/>
    </row>
    <row r="20" spans="2:46">
      <c r="B20" s="993"/>
      <c r="C20" s="993"/>
      <c r="D20" s="993"/>
      <c r="E20" s="993"/>
      <c r="F20" s="993"/>
      <c r="G20" s="993"/>
      <c r="H20" s="993"/>
      <c r="I20" s="993"/>
      <c r="J20" s="993"/>
      <c r="K20" s="993"/>
      <c r="L20" s="993"/>
      <c r="M20" s="993"/>
      <c r="N20" s="993"/>
      <c r="O20" s="993"/>
      <c r="P20" s="993"/>
      <c r="Q20" s="993"/>
      <c r="R20" s="993"/>
      <c r="S20" s="1026"/>
      <c r="T20" s="993"/>
      <c r="U20" s="993"/>
      <c r="V20" s="993"/>
      <c r="W20" s="993"/>
      <c r="X20" s="993"/>
      <c r="Y20" s="993"/>
      <c r="Z20" s="993"/>
      <c r="AA20" s="993"/>
      <c r="AB20" s="993"/>
      <c r="AC20" s="993"/>
      <c r="AD20" s="993"/>
      <c r="AE20" s="993"/>
      <c r="AF20" s="993"/>
      <c r="AG20" s="993"/>
      <c r="AH20" s="993"/>
      <c r="AI20" s="993"/>
      <c r="AJ20" s="993"/>
      <c r="AL20" s="56"/>
      <c r="AM20" s="56"/>
      <c r="AN20" s="56"/>
      <c r="AO20" s="56"/>
      <c r="AP20" s="56"/>
      <c r="AQ20" s="56"/>
      <c r="AR20" s="56"/>
      <c r="AS20" s="56"/>
      <c r="AT20" s="56"/>
    </row>
    <row r="21" spans="2:46">
      <c r="B21" s="994" t="str">
        <f>IF('Master sheet'!$D$11="Hindi","अतिरिक्त विषय ","Extra Subject")</f>
        <v xml:space="preserve">अतिरिक्त विषय </v>
      </c>
      <c r="C21" s="994"/>
      <c r="D21" s="994"/>
      <c r="E21" s="994"/>
      <c r="F21" s="994"/>
      <c r="G21" s="994"/>
      <c r="H21" s="994"/>
      <c r="I21" s="994"/>
      <c r="J21" s="994"/>
      <c r="K21" s="994"/>
      <c r="L21" s="994"/>
      <c r="M21" s="994"/>
      <c r="N21" s="994"/>
      <c r="O21" s="994"/>
      <c r="P21" s="994"/>
      <c r="Q21" s="994"/>
      <c r="R21" s="994"/>
      <c r="S21" s="1026"/>
      <c r="T21" s="994" t="str">
        <f>IF('Master sheet'!$D$11="Hindi","अतिरिक्त विषय ","Extra Subject")</f>
        <v xml:space="preserve">अतिरिक्त विषय </v>
      </c>
      <c r="U21" s="994"/>
      <c r="V21" s="994"/>
      <c r="W21" s="994"/>
      <c r="X21" s="994"/>
      <c r="Y21" s="994"/>
      <c r="Z21" s="994"/>
      <c r="AA21" s="994"/>
      <c r="AB21" s="994"/>
      <c r="AC21" s="994"/>
      <c r="AD21" s="994"/>
      <c r="AE21" s="994"/>
      <c r="AF21" s="994"/>
      <c r="AG21" s="994"/>
      <c r="AH21" s="994"/>
      <c r="AI21" s="994"/>
      <c r="AJ21" s="994"/>
      <c r="AL21" s="56"/>
      <c r="AM21" s="56"/>
      <c r="AN21" s="56"/>
      <c r="AO21" s="56"/>
      <c r="AP21" s="56"/>
      <c r="AQ21" s="56"/>
      <c r="AR21" s="56"/>
      <c r="AS21" s="56"/>
      <c r="AT21" s="56"/>
    </row>
    <row r="22" spans="2:46" ht="15" customHeight="1">
      <c r="B22" s="988" t="str">
        <f>IF('Master sheet'!$D$11="Hindi","विषय","Subject")</f>
        <v>विषय</v>
      </c>
      <c r="C22" s="988"/>
      <c r="D22" s="988" t="str">
        <f>IF('Master sheet'!$D$11="Hindi","पूर्णांक","M.M.")</f>
        <v>पूर्णांक</v>
      </c>
      <c r="E22" s="988"/>
      <c r="F22" s="988" t="str">
        <f>IF('Master sheet'!$D$11="Hindi","प्राप्तांक","Ob.M.")</f>
        <v>प्राप्तांक</v>
      </c>
      <c r="G22" s="988"/>
      <c r="H22" s="988" t="str">
        <f>IF('Master sheet'!$D$11="Hindi","ग्रेड","Grade")</f>
        <v>ग्रेड</v>
      </c>
      <c r="I22" s="988"/>
      <c r="J22" s="991" t="str">
        <f>IF('Master sheet'!$D$11="Hindi","विषय","Subject")</f>
        <v>विषय</v>
      </c>
      <c r="K22" s="992"/>
      <c r="L22" s="995"/>
      <c r="M22" s="991" t="str">
        <f>IF('Master sheet'!$D$11="Hindi","पूर्णांक","M.M.")</f>
        <v>पूर्णांक</v>
      </c>
      <c r="N22" s="995"/>
      <c r="O22" s="991" t="str">
        <f>IF('Master sheet'!$D$11="Hindi","प्राप्तांक","Ob.M.")</f>
        <v>प्राप्तांक</v>
      </c>
      <c r="P22" s="995"/>
      <c r="Q22" s="991" t="str">
        <f>IF('Master sheet'!$D$11="Hindi","ग्रेड","Grade")</f>
        <v>ग्रेड</v>
      </c>
      <c r="R22" s="995"/>
      <c r="S22" s="1026"/>
      <c r="T22" s="988" t="str">
        <f>IF('Master sheet'!$D$11="Hindi","विषय","Subject")</f>
        <v>विषय</v>
      </c>
      <c r="U22" s="988"/>
      <c r="V22" s="988" t="str">
        <f>IF('Master sheet'!$D$11="Hindi","पूर्णांक","M.M.")</f>
        <v>पूर्णांक</v>
      </c>
      <c r="W22" s="988"/>
      <c r="X22" s="988" t="str">
        <f>IF('Master sheet'!$D$11="Hindi","प्राप्तांक","Ob.M.")</f>
        <v>प्राप्तांक</v>
      </c>
      <c r="Y22" s="988"/>
      <c r="Z22" s="988" t="str">
        <f>IF('Master sheet'!$D$11="Hindi","ग्रेड","Grade")</f>
        <v>ग्रेड</v>
      </c>
      <c r="AA22" s="988"/>
      <c r="AB22" s="991" t="str">
        <f>IF('Master sheet'!$D$11="Hindi","विषय","Subject")</f>
        <v>विषय</v>
      </c>
      <c r="AC22" s="992"/>
      <c r="AD22" s="995"/>
      <c r="AE22" s="991" t="str">
        <f>IF('Master sheet'!$D$11="Hindi","पूर्णांक","M.M.")</f>
        <v>पूर्णांक</v>
      </c>
      <c r="AF22" s="995"/>
      <c r="AG22" s="991" t="str">
        <f>IF('Master sheet'!$D$11="Hindi","प्राप्तांक","Ob.M.")</f>
        <v>प्राप्तांक</v>
      </c>
      <c r="AH22" s="995"/>
      <c r="AI22" s="991" t="str">
        <f>IF('Master sheet'!$D$11="Hindi","ग्रेड","Grade")</f>
        <v>ग्रेड</v>
      </c>
      <c r="AJ22" s="995"/>
      <c r="AL22" s="56"/>
      <c r="AM22" s="56"/>
      <c r="AN22" s="56"/>
      <c r="AO22" s="56"/>
      <c r="AP22" s="56"/>
      <c r="AQ22" s="56"/>
      <c r="AR22" s="56"/>
      <c r="AS22" s="56"/>
      <c r="AT22" s="56"/>
    </row>
    <row r="23" spans="2:46" ht="15.75">
      <c r="B23" s="999" t="str">
        <f>IF(AND('Marks Entry 6th'!$CJ$3="",'Marks Entry 7th'!$CJ$3=""),"",IF(AND(C5=6),'Marks Entry 6th'!$CJ$3,IF(AND(C5=7),'Marks Entry 7th'!$CJ$3,"")))</f>
        <v>COMPUTER</v>
      </c>
      <c r="C23" s="999"/>
      <c r="D23" s="996">
        <f>IF(AND(P8=""),"",'Result Sheet'!$FO$7)</f>
        <v>100</v>
      </c>
      <c r="E23" s="996"/>
      <c r="F23" s="997">
        <f>IFERROR(IF(AND(P8=""),"",VLOOKUP(P8,Marks,170,0)),"")</f>
        <v>81</v>
      </c>
      <c r="G23" s="997"/>
      <c r="H23" s="998" t="str">
        <f>IFERROR(IF(AND(P8=""),"",VLOOKUP(P8,Marks,171,0)),"")</f>
        <v>A</v>
      </c>
      <c r="I23" s="998"/>
      <c r="J23" s="1000" t="str">
        <f>IF(AND('Marks Entry 6th'!$CL$3="",'Marks Entry 7th'!$CL$3=""),"",IF(AND(C5=6),'Marks Entry 6th'!$CL$3,IF(AND(C5=7),'Marks Entry 7th'!$CL$3,"")))</f>
        <v>G.K.</v>
      </c>
      <c r="K23" s="1001"/>
      <c r="L23" s="1002"/>
      <c r="M23" s="996">
        <f>IF(AND(P8=""),"",'Result Sheet'!$FS$7)</f>
        <v>100</v>
      </c>
      <c r="N23" s="996"/>
      <c r="O23" s="997">
        <f>IFERROR(IF(AND(P8=""),"",VLOOKUP(P8,Marks,174,0)),"")</f>
        <v>86</v>
      </c>
      <c r="P23" s="997"/>
      <c r="Q23" s="998" t="str">
        <f>IFERROR(IF(AND(P8=""),"",VLOOKUP(P8,Marks,175,0)),"")</f>
        <v>A</v>
      </c>
      <c r="R23" s="998"/>
      <c r="S23" s="1026"/>
      <c r="T23" s="999" t="str">
        <f>IF(AND('Marks Entry 6th'!$CJ$3="",'Marks Entry 7th'!$CJ$3=""),"",IF(AND(U5=6),'Marks Entry 6th'!$CJ$3,IF(AND(U5=7),'Marks Entry 7th'!$CJ$3,"")))</f>
        <v>COMPUTER</v>
      </c>
      <c r="U23" s="999"/>
      <c r="V23" s="996">
        <f>IF(AND(AH8=""),"",'Result Sheet'!$FO$7)</f>
        <v>100</v>
      </c>
      <c r="W23" s="996"/>
      <c r="X23" s="997">
        <f>IFERROR(IF(AND(AH8=""),"",VLOOKUP(AH8,Marks,170,0)),"")</f>
        <v>62</v>
      </c>
      <c r="Y23" s="997"/>
      <c r="Z23" s="998" t="str">
        <f>IFERROR(IF(AND(AH8=""),"",VLOOKUP(AH8,Marks,171,0)),"")</f>
        <v>B</v>
      </c>
      <c r="AA23" s="998"/>
      <c r="AB23" s="1000" t="str">
        <f>IF(AND('Marks Entry 6th'!$CL$3="",'Marks Entry 7th'!$CL$3=""),"",IF(AND(U5=6),'Marks Entry 6th'!$CL$3,IF(AND(U5=7),'Marks Entry 7th'!$CL$3,"")))</f>
        <v>G.K.</v>
      </c>
      <c r="AC23" s="1001"/>
      <c r="AD23" s="1002"/>
      <c r="AE23" s="996">
        <f>IF(AND(AH8=""),"",'Result Sheet'!$FS$7)</f>
        <v>100</v>
      </c>
      <c r="AF23" s="996"/>
      <c r="AG23" s="997">
        <f>IFERROR(IF(AND(AH8=""),"",VLOOKUP(AH8,Marks,174,0)),"")</f>
        <v>81</v>
      </c>
      <c r="AH23" s="997"/>
      <c r="AI23" s="998" t="str">
        <f>IFERROR(IF(AND(AH8=""),"",VLOOKUP(AH8,Marks,175,0)),"")</f>
        <v>A</v>
      </c>
      <c r="AJ23" s="998"/>
      <c r="AL23" s="56"/>
      <c r="AM23" s="56"/>
      <c r="AN23" s="56"/>
      <c r="AO23" s="56"/>
      <c r="AP23" s="56"/>
      <c r="AQ23" s="56"/>
      <c r="AR23" s="56"/>
      <c r="AS23" s="56"/>
      <c r="AT23" s="56"/>
    </row>
    <row r="24" spans="2:46" ht="19.5" customHeight="1">
      <c r="B24" s="991" t="str">
        <f>IF('Master sheet'!$D$11="Hindi","विषय","Subject")</f>
        <v>विषय</v>
      </c>
      <c r="C24" s="992"/>
      <c r="D24" s="992"/>
      <c r="E24" s="984" t="str">
        <f>IF('Master sheet'!$D$11="Hindi","प्राप्तांक","Ob.M.")</f>
        <v>प्राप्तांक</v>
      </c>
      <c r="F24" s="985"/>
      <c r="G24" s="429" t="str">
        <f>IF('Master sheet'!$D$11="Hindi","ग्रेड","Grade")</f>
        <v>ग्रेड</v>
      </c>
      <c r="H24" s="988" t="str">
        <f>IF('Master sheet'!$D$11="Hindi","विषय","Subject")</f>
        <v>विषय</v>
      </c>
      <c r="I24" s="988"/>
      <c r="J24" s="988"/>
      <c r="K24" s="989" t="str">
        <f>IF('Master sheet'!$D$11="Hindi","प्राप्तांक","Ob.M.")</f>
        <v>प्राप्तांक</v>
      </c>
      <c r="L24" s="990"/>
      <c r="M24" s="92" t="str">
        <f>IF('Master sheet'!$D$11="Hindi","ग्रेड","Grade")</f>
        <v>ग्रेड</v>
      </c>
      <c r="N24" s="973" t="str">
        <f>IF('Master sheet'!$D$11="Hindi","विषय","Subject")</f>
        <v>विषय</v>
      </c>
      <c r="O24" s="974"/>
      <c r="P24" s="975"/>
      <c r="Q24" s="357" t="str">
        <f>IF('Master sheet'!$D$11="Hindi","प्राप्तांक","Ob.M.")</f>
        <v>प्राप्तांक</v>
      </c>
      <c r="R24" s="92" t="str">
        <f>IF('Master sheet'!$D$11="Hindi","ग्रेड","Grade")</f>
        <v>ग्रेड</v>
      </c>
      <c r="S24" s="1026"/>
      <c r="T24" s="991" t="str">
        <f>IF('Master sheet'!$D$11="Hindi","विषय","Subject")</f>
        <v>विषय</v>
      </c>
      <c r="U24" s="992"/>
      <c r="V24" s="992"/>
      <c r="W24" s="984" t="str">
        <f>IF('Master sheet'!$D$11="Hindi","प्राप्तांक","Ob.M.")</f>
        <v>प्राप्तांक</v>
      </c>
      <c r="X24" s="985"/>
      <c r="Y24" s="429" t="str">
        <f>IF('Master sheet'!$D$11="Hindi","ग्रेड","Grade")</f>
        <v>ग्रेड</v>
      </c>
      <c r="Z24" s="988" t="str">
        <f>IF('Master sheet'!$D$11="Hindi","विषय","Subject")</f>
        <v>विषय</v>
      </c>
      <c r="AA24" s="988"/>
      <c r="AB24" s="988"/>
      <c r="AC24" s="989" t="str">
        <f>IF('Master sheet'!$D$11="Hindi","प्राप्तांक","Ob.M.")</f>
        <v>प्राप्तांक</v>
      </c>
      <c r="AD24" s="990"/>
      <c r="AE24" s="92" t="str">
        <f>IF('Master sheet'!$D$11="Hindi","ग्रेड","Grade")</f>
        <v>ग्रेड</v>
      </c>
      <c r="AF24" s="973" t="str">
        <f>IF('Master sheet'!$D$11="Hindi","विषय","Subject")</f>
        <v>विषय</v>
      </c>
      <c r="AG24" s="974"/>
      <c r="AH24" s="975"/>
      <c r="AI24" s="357" t="str">
        <f>IF('Master sheet'!$D$11="Hindi","प्राप्तांक","Ob.M.")</f>
        <v>प्राप्तांक</v>
      </c>
      <c r="AJ24" s="92" t="str">
        <f>IF('Master sheet'!$D$11="Hindi","ग्रेड","Grade")</f>
        <v>ग्रेड</v>
      </c>
      <c r="AL24" s="56"/>
      <c r="AM24" s="56"/>
      <c r="AN24" s="56"/>
      <c r="AO24" s="56"/>
      <c r="AP24" s="56"/>
      <c r="AQ24" s="56"/>
      <c r="AR24" s="56"/>
      <c r="AS24" s="56"/>
      <c r="AT24" s="56"/>
    </row>
    <row r="25" spans="2:46" ht="22.5" customHeight="1">
      <c r="B25" s="976" t="str">
        <f>IF('Master sheet'!$D$11="Hindi","कार्यानुभव","WORK EXP.")</f>
        <v>कार्यानुभव</v>
      </c>
      <c r="C25" s="977"/>
      <c r="D25" s="977"/>
      <c r="E25" s="986">
        <f>IFERROR(VLOOKUP(P8,Marks,143,0),"")</f>
        <v>91</v>
      </c>
      <c r="F25" s="987"/>
      <c r="G25" s="427" t="str">
        <f>IFERROR(VLOOKUP(P8,Marks,147,0),"")</f>
        <v>A+</v>
      </c>
      <c r="H25" s="988" t="str">
        <f>IF('Master sheet'!$D$11="Hindi","कला शिक्षा","ART EDU.")</f>
        <v>कला शिक्षा</v>
      </c>
      <c r="I25" s="988"/>
      <c r="J25" s="988"/>
      <c r="K25" s="986">
        <f>IFERROR(VLOOKUP(P8,Marks,153,0),"")</f>
        <v>75</v>
      </c>
      <c r="L25" s="987"/>
      <c r="M25" s="97" t="str">
        <f>IFERROR(VLOOKUP(P8,Marks,157,0),"")</f>
        <v>B</v>
      </c>
      <c r="N25" s="978" t="str">
        <f>IF('Master sheet'!$D$11="Hindi","स्वा. एवं शा. शिक्षा","HE.&amp;PH. EDU.")</f>
        <v>स्वा. एवं शा. शिक्षा</v>
      </c>
      <c r="O25" s="979"/>
      <c r="P25" s="980"/>
      <c r="Q25" s="88">
        <f>IFERROR(VLOOKUP(P8,Marks,163,0),"")</f>
        <v>95</v>
      </c>
      <c r="R25" s="97" t="str">
        <f>IFERROR(VLOOKUP(P8,Marks,167,0),"")</f>
        <v>A+</v>
      </c>
      <c r="S25" s="1026"/>
      <c r="T25" s="976" t="str">
        <f>IF('Master sheet'!$D$11="Hindi","कार्यानुभव","WORK EXP.")</f>
        <v>कार्यानुभव</v>
      </c>
      <c r="U25" s="977"/>
      <c r="V25" s="977"/>
      <c r="W25" s="986">
        <f>IFERROR(VLOOKUP(AH8,Marks,143,0),"")</f>
        <v>93</v>
      </c>
      <c r="X25" s="987"/>
      <c r="Y25" s="427" t="str">
        <f>IFERROR(VLOOKUP(AH8,Marks,147,0),"")</f>
        <v>A+</v>
      </c>
      <c r="Z25" s="988" t="str">
        <f>IF('Master sheet'!$D$11="Hindi","कला शिक्षा","ART EDU.")</f>
        <v>कला शिक्षा</v>
      </c>
      <c r="AA25" s="988"/>
      <c r="AB25" s="988"/>
      <c r="AC25" s="986">
        <f>IFERROR(VLOOKUP(AH8,Marks,153,0),"")</f>
        <v>77</v>
      </c>
      <c r="AD25" s="987"/>
      <c r="AE25" s="97" t="str">
        <f>IFERROR(VLOOKUP(AH8,Marks,157,0),"")</f>
        <v>A</v>
      </c>
      <c r="AF25" s="978" t="str">
        <f>IF('Master sheet'!$D$11="Hindi","स्वा. एवं शा. शिक्षा","HE.&amp;PH. EDU.")</f>
        <v>स्वा. एवं शा. शिक्षा</v>
      </c>
      <c r="AG25" s="979"/>
      <c r="AH25" s="980"/>
      <c r="AI25" s="88">
        <f>IFERROR(VLOOKUP(AH8,Marks,163,0),"")</f>
        <v>94</v>
      </c>
      <c r="AJ25" s="97" t="str">
        <f>IFERROR(VLOOKUP(AH8,Marks,167,0),"")</f>
        <v>A+</v>
      </c>
      <c r="AL25" s="56"/>
      <c r="AM25" s="56"/>
      <c r="AN25" s="56"/>
      <c r="AO25" s="56"/>
      <c r="AP25" s="56"/>
      <c r="AQ25" s="56"/>
      <c r="AR25" s="56"/>
      <c r="AS25" s="56"/>
      <c r="AT25" s="56"/>
    </row>
    <row r="26" spans="2:46" ht="12" customHeight="1">
      <c r="B26" s="363"/>
      <c r="C26" s="363"/>
      <c r="D26" s="363"/>
      <c r="E26" s="364"/>
      <c r="F26" s="365"/>
      <c r="G26" s="365"/>
      <c r="H26" s="365"/>
      <c r="I26" s="363"/>
      <c r="J26" s="363"/>
      <c r="K26" s="363"/>
      <c r="L26" s="364"/>
      <c r="M26" s="365"/>
      <c r="N26" s="366"/>
      <c r="O26" s="366"/>
      <c r="P26" s="366"/>
      <c r="Q26" s="364"/>
      <c r="R26" s="365"/>
      <c r="S26" s="1026"/>
      <c r="T26" s="363"/>
      <c r="U26" s="363"/>
      <c r="V26" s="363"/>
      <c r="W26" s="364"/>
      <c r="X26" s="365"/>
      <c r="Y26" s="365"/>
      <c r="Z26" s="365"/>
      <c r="AA26" s="363"/>
      <c r="AB26" s="363"/>
      <c r="AC26" s="363"/>
      <c r="AD26" s="364"/>
      <c r="AE26" s="365"/>
      <c r="AF26" s="366"/>
      <c r="AG26" s="366"/>
      <c r="AH26" s="366"/>
      <c r="AI26" s="364"/>
      <c r="AJ26" s="365"/>
      <c r="AL26" s="56"/>
      <c r="AM26" s="56"/>
      <c r="AN26" s="56"/>
      <c r="AO26" s="56"/>
      <c r="AP26" s="56"/>
      <c r="AQ26" s="56"/>
      <c r="AR26" s="56"/>
      <c r="AS26" s="56"/>
      <c r="AT26" s="56"/>
    </row>
    <row r="27" spans="2:46" ht="21" customHeight="1">
      <c r="B27" s="963" t="str">
        <f>IF('Master sheet'!$D$11="Hindi","कुल कार्य दिवस :-","Total Meeting :-")</f>
        <v>कुल कार्य दिवस :-</v>
      </c>
      <c r="C27" s="963"/>
      <c r="D27" s="963"/>
      <c r="E27" s="981">
        <f>IFERROR(VLOOKUP(P8,Marks,182,0),"")</f>
        <v>220</v>
      </c>
      <c r="F27" s="981"/>
      <c r="G27" s="981"/>
      <c r="H27" s="981"/>
      <c r="I27" s="981"/>
      <c r="J27" s="981"/>
      <c r="K27" s="963" t="str">
        <f>IF('Master sheet'!$D$11="Hindi","कुल उपस्थिति :-","Total Attendance :-")</f>
        <v>कुल उपस्थिति :-</v>
      </c>
      <c r="L27" s="963"/>
      <c r="M27" s="963"/>
      <c r="N27" s="963"/>
      <c r="O27" s="982">
        <f>IFERROR(VLOOKUP(P8,Marks,183,0),"")</f>
        <v>170</v>
      </c>
      <c r="P27" s="982"/>
      <c r="Q27" s="982"/>
      <c r="R27" s="982"/>
      <c r="S27" s="1026"/>
      <c r="T27" s="963" t="str">
        <f>IF('Master sheet'!$D$11="Hindi","कुल कार्य दिवस :-","Total Meeting :-")</f>
        <v>कुल कार्य दिवस :-</v>
      </c>
      <c r="U27" s="963"/>
      <c r="V27" s="963"/>
      <c r="W27" s="981">
        <f>IFERROR(VLOOKUP(AH8,Marks,182,0),"")</f>
        <v>220</v>
      </c>
      <c r="X27" s="981"/>
      <c r="Y27" s="981"/>
      <c r="Z27" s="981"/>
      <c r="AA27" s="981"/>
      <c r="AB27" s="981"/>
      <c r="AC27" s="963" t="str">
        <f>IF('Master sheet'!$D$11="Hindi","कुल उपस्थिति :-","Total Attendance :-")</f>
        <v>कुल उपस्थिति :-</v>
      </c>
      <c r="AD27" s="963"/>
      <c r="AE27" s="963"/>
      <c r="AF27" s="963"/>
      <c r="AG27" s="982">
        <f>IFERROR(VLOOKUP(AH8,Marks,183,0),"")</f>
        <v>168</v>
      </c>
      <c r="AH27" s="982"/>
      <c r="AI27" s="982"/>
      <c r="AJ27" s="982"/>
      <c r="AL27" s="56"/>
      <c r="AM27" s="56"/>
      <c r="AN27" s="56"/>
      <c r="AO27" s="56"/>
      <c r="AP27" s="56"/>
      <c r="AQ27" s="56"/>
      <c r="AR27" s="56"/>
      <c r="AS27" s="56"/>
      <c r="AT27" s="56"/>
    </row>
    <row r="28" spans="2:46" ht="21" customHeight="1">
      <c r="B28" s="963" t="str">
        <f>IF('Master sheet'!$D$11="Hindi","परिणाम :-","Result :-")</f>
        <v>परिणाम :-</v>
      </c>
      <c r="C28" s="963"/>
      <c r="D28" s="963"/>
      <c r="E28" s="964" t="str">
        <f>IFERROR(VLOOKUP(P8,Marks,181,0),"")</f>
        <v>कक्षा क्रमोन्नत</v>
      </c>
      <c r="F28" s="964"/>
      <c r="G28" s="964"/>
      <c r="H28" s="964"/>
      <c r="I28" s="964"/>
      <c r="J28" s="964"/>
      <c r="K28" s="963" t="str">
        <f>IF('Master sheet'!$D$11="Hindi","परिणाम प्रतिशत में :-","Result in Percentage :-")</f>
        <v>परिणाम प्रतिशत में :-</v>
      </c>
      <c r="L28" s="963"/>
      <c r="M28" s="963"/>
      <c r="N28" s="963"/>
      <c r="O28" s="965">
        <f>IFERROR(VLOOKUP(P8,Marks,177,0),"")</f>
        <v>63.333333333333336</v>
      </c>
      <c r="P28" s="965"/>
      <c r="Q28" s="965"/>
      <c r="R28" s="965"/>
      <c r="S28" s="1026"/>
      <c r="T28" s="963" t="str">
        <f>IF('Master sheet'!$D$11="Hindi","परिणाम :-","Result :-")</f>
        <v>परिणाम :-</v>
      </c>
      <c r="U28" s="963"/>
      <c r="V28" s="963"/>
      <c r="W28" s="964" t="str">
        <f>IFERROR(VLOOKUP(AH8,Marks,181,0),"")</f>
        <v>कक्षा क्रमोन्नत</v>
      </c>
      <c r="X28" s="964"/>
      <c r="Y28" s="964"/>
      <c r="Z28" s="964"/>
      <c r="AA28" s="964"/>
      <c r="AB28" s="964"/>
      <c r="AC28" s="963" t="str">
        <f>IF('Master sheet'!$D$11="Hindi","परिणाम प्रतिशत में :-","Result in Percentage :-")</f>
        <v>परिणाम प्रतिशत में :-</v>
      </c>
      <c r="AD28" s="963"/>
      <c r="AE28" s="963"/>
      <c r="AF28" s="963"/>
      <c r="AG28" s="965">
        <f>IFERROR(VLOOKUP(AH8,Marks,177,0),"")</f>
        <v>58.583333333333336</v>
      </c>
      <c r="AH28" s="965"/>
      <c r="AI28" s="965"/>
      <c r="AJ28" s="965"/>
      <c r="AL28" s="56"/>
      <c r="AM28" s="56"/>
      <c r="AN28" s="56"/>
      <c r="AO28" s="56"/>
      <c r="AP28" s="56"/>
      <c r="AQ28" s="56"/>
      <c r="AR28" s="56"/>
      <c r="AS28" s="56"/>
      <c r="AT28" s="56"/>
    </row>
    <row r="29" spans="2:46" ht="21" customHeight="1">
      <c r="B29" s="963" t="str">
        <f>IF('Master sheet'!$D$11="Hindi","श्रेणी :-","Division :-")</f>
        <v>श्रेणी :-</v>
      </c>
      <c r="C29" s="963"/>
      <c r="D29" s="963"/>
      <c r="E29" s="972" t="str">
        <f>IFERROR(VLOOKUP(P8,Marks,178,0),"")</f>
        <v>I</v>
      </c>
      <c r="F29" s="972"/>
      <c r="G29" s="972"/>
      <c r="H29" s="972"/>
      <c r="I29" s="972"/>
      <c r="J29" s="972"/>
      <c r="K29" s="963" t="str">
        <f>IF('Master sheet'!$D$11="Hindi","कक्षा में स्थान :-","Position in the Class :-")</f>
        <v>कक्षा में स्थान :-</v>
      </c>
      <c r="L29" s="963"/>
      <c r="M29" s="963"/>
      <c r="N29" s="963"/>
      <c r="O29" s="966">
        <f>IFERROR(VLOOKUP(P8,Marks,180,0),"")</f>
        <v>9.9999999999999858</v>
      </c>
      <c r="P29" s="966"/>
      <c r="Q29" s="966"/>
      <c r="R29" s="966"/>
      <c r="S29" s="1026"/>
      <c r="T29" s="963" t="str">
        <f>IF('Master sheet'!$D$11="Hindi","श्रेणी :-","Division :-")</f>
        <v>श्रेणी :-</v>
      </c>
      <c r="U29" s="963"/>
      <c r="V29" s="963"/>
      <c r="W29" s="972" t="str">
        <f>IFERROR(VLOOKUP(AH8,Marks,178,0),"")</f>
        <v>II</v>
      </c>
      <c r="X29" s="972"/>
      <c r="Y29" s="972"/>
      <c r="Z29" s="972"/>
      <c r="AA29" s="972"/>
      <c r="AB29" s="972"/>
      <c r="AC29" s="963" t="str">
        <f>IF('Master sheet'!$D$11="Hindi","कक्षा में स्थान :-","Position in the Class :-")</f>
        <v>कक्षा में स्थान :-</v>
      </c>
      <c r="AD29" s="963"/>
      <c r="AE29" s="963"/>
      <c r="AF29" s="963"/>
      <c r="AG29" s="966">
        <f>IFERROR(VLOOKUP(AH8,Marks,180,0),"")</f>
        <v>10.999999999999986</v>
      </c>
      <c r="AH29" s="966"/>
      <c r="AI29" s="966"/>
      <c r="AJ29" s="966"/>
      <c r="AL29" s="56"/>
      <c r="AM29" s="56"/>
      <c r="AN29" s="56"/>
      <c r="AO29" s="56"/>
      <c r="AP29" s="56"/>
      <c r="AQ29" s="56"/>
      <c r="AR29" s="56"/>
      <c r="AS29" s="56"/>
      <c r="AT29" s="56"/>
    </row>
    <row r="30" spans="2:46" ht="21" customHeight="1">
      <c r="B30" s="1025" t="str">
        <f>IF('Master sheet'!$D$11="Hindi","परीक्षा परिणाम घोषणा दिनांक :-","Result Declaration Date :-")</f>
        <v>परीक्षा परिणाम घोषणा दिनांक :-</v>
      </c>
      <c r="C30" s="1025"/>
      <c r="D30" s="1025"/>
      <c r="E30" s="968">
        <f>IF(AND(P8=""),"",'Master sheet'!$D$10)</f>
        <v>45428</v>
      </c>
      <c r="F30" s="968"/>
      <c r="G30" s="968"/>
      <c r="H30" s="968"/>
      <c r="I30" s="968"/>
      <c r="J30" s="483"/>
      <c r="K30" s="963" t="str">
        <f>IF('Master sheet'!$D$11="Hindi"," ग्रेड :-","Grade :-")</f>
        <v xml:space="preserve"> ग्रेड :-</v>
      </c>
      <c r="L30" s="963"/>
      <c r="M30" s="963"/>
      <c r="N30" s="963"/>
      <c r="O30" s="971" t="str">
        <f>IFERROR(VLOOKUP(P8,Marks,179,0),"")</f>
        <v>C</v>
      </c>
      <c r="P30" s="971"/>
      <c r="Q30" s="971"/>
      <c r="R30" s="971"/>
      <c r="S30" s="1026"/>
      <c r="T30" s="1025" t="str">
        <f>IF('Master sheet'!$D$11="Hindi","परीक्षा परिणाम घोषणा दिनांक :-","Result Declaration Date :-")</f>
        <v>परीक्षा परिणाम घोषणा दिनांक :-</v>
      </c>
      <c r="U30" s="1025"/>
      <c r="V30" s="1025"/>
      <c r="W30" s="968">
        <f>IF(AND(P8=""),"",'Master sheet'!$D$10)</f>
        <v>45428</v>
      </c>
      <c r="X30" s="968"/>
      <c r="Y30" s="968"/>
      <c r="Z30" s="968"/>
      <c r="AA30" s="968"/>
      <c r="AB30" s="483"/>
      <c r="AC30" s="963" t="str">
        <f>IF('Master sheet'!$D$11="Hindi"," ग्रेड :-","Grade :-")</f>
        <v xml:space="preserve"> ग्रेड :-</v>
      </c>
      <c r="AD30" s="963"/>
      <c r="AE30" s="963"/>
      <c r="AF30" s="963"/>
      <c r="AG30" s="971" t="str">
        <f>IFERROR(VLOOKUP(AH8,Marks,179,0),"")</f>
        <v>C</v>
      </c>
      <c r="AH30" s="971"/>
      <c r="AI30" s="971"/>
      <c r="AJ30" s="971"/>
      <c r="AL30" s="56"/>
      <c r="AM30" s="56"/>
      <c r="AN30" s="56"/>
      <c r="AO30" s="56"/>
      <c r="AP30" s="56"/>
      <c r="AQ30" s="56"/>
      <c r="AR30" s="56"/>
      <c r="AS30" s="56"/>
      <c r="AT30" s="56"/>
    </row>
    <row r="31" spans="2:46" ht="54" customHeight="1">
      <c r="B31" s="983" t="str">
        <f>IF(AND(C5=6),CONCATENATE("( ",UPPER('Master sheet'!H14)," )"),IF(AND(C5=7),CONCATENATE("( ",UPPER('Master sheet'!H25)," )"),""))</f>
        <v>( MAMTA LAWANIYA )</v>
      </c>
      <c r="C31" s="983"/>
      <c r="D31" s="983"/>
      <c r="E31" s="983"/>
      <c r="F31" s="983" t="str">
        <f>IF(AND(P8=""),"",CONCATENATE("(",'Master sheet'!$D$16," )"))</f>
        <v>(Suresh Chand )</v>
      </c>
      <c r="G31" s="983"/>
      <c r="H31" s="983"/>
      <c r="I31" s="983"/>
      <c r="J31" s="983"/>
      <c r="K31" s="983"/>
      <c r="L31" s="983"/>
      <c r="M31" s="983" t="str">
        <f>IF(AND(P8=""),"",CONCATENATE("(",'Master sheet'!$D$14," )"))</f>
        <v>(USHA PALIYA )</v>
      </c>
      <c r="N31" s="983"/>
      <c r="O31" s="983"/>
      <c r="P31" s="983"/>
      <c r="Q31" s="983"/>
      <c r="R31" s="983"/>
      <c r="S31" s="1026"/>
      <c r="T31" s="983" t="str">
        <f>IF(AND(U5=6),CONCATENATE("( ",UPPER('Master sheet'!H14)," )"),IF(AND(U5=7),CONCATENATE("( ",UPPER('Master sheet'!H25)," )"),""))</f>
        <v>( MAMTA LAWANIYA )</v>
      </c>
      <c r="U31" s="983"/>
      <c r="V31" s="983"/>
      <c r="W31" s="983"/>
      <c r="X31" s="983" t="str">
        <f>IF(AND(AH8=""),"",CONCATENATE("(",'Master sheet'!$D$16," )"))</f>
        <v>(Suresh Chand )</v>
      </c>
      <c r="Y31" s="983"/>
      <c r="Z31" s="983"/>
      <c r="AA31" s="983"/>
      <c r="AB31" s="983"/>
      <c r="AC31" s="983"/>
      <c r="AD31" s="983"/>
      <c r="AE31" s="983" t="str">
        <f>IF(AND(AH8=""),"",CONCATENATE("(",'Master sheet'!$D$14," )"))</f>
        <v>(USHA PALIYA )</v>
      </c>
      <c r="AF31" s="983"/>
      <c r="AG31" s="983"/>
      <c r="AH31" s="983"/>
      <c r="AI31" s="983"/>
      <c r="AJ31" s="983"/>
      <c r="AL31" s="56"/>
      <c r="AM31" s="56"/>
      <c r="AN31" s="56"/>
      <c r="AO31" s="56"/>
      <c r="AP31" s="56"/>
      <c r="AQ31" s="56"/>
      <c r="AR31" s="56"/>
      <c r="AS31" s="56"/>
      <c r="AT31" s="56"/>
    </row>
    <row r="32" spans="2:46" ht="15" customHeight="1">
      <c r="B32" s="962" t="str">
        <f>IF('Master sheet'!$D$11="Hindi","हस्ताक्षर कक्षाध्यापक","Signature of the class teacher")</f>
        <v>हस्ताक्षर कक्षाध्यापक</v>
      </c>
      <c r="C32" s="962"/>
      <c r="D32" s="962"/>
      <c r="E32" s="962"/>
      <c r="F32" s="962" t="str">
        <f>IF('Master sheet'!$D$11="Hindi","हस्ताक्षर परीक्षा प्रभारी","Signature of the exam. Incharge")</f>
        <v>हस्ताक्षर परीक्षा प्रभारी</v>
      </c>
      <c r="G32" s="962"/>
      <c r="H32" s="962"/>
      <c r="I32" s="962"/>
      <c r="J32" s="962"/>
      <c r="K32" s="962"/>
      <c r="L32" s="962"/>
      <c r="M32" s="962" t="str">
        <f>IF('Master sheet'!$D$11="Hindi","हस्ताक्षर संस्था प्रधान","Head of Institute's Signature")</f>
        <v>हस्ताक्षर संस्था प्रधान</v>
      </c>
      <c r="N32" s="962"/>
      <c r="O32" s="962"/>
      <c r="P32" s="962"/>
      <c r="Q32" s="962"/>
      <c r="R32" s="962"/>
      <c r="S32" s="1026"/>
      <c r="T32" s="962" t="str">
        <f>IF('Master sheet'!$D$11="Hindi","हस्ताक्षर कक्षाध्यापक","Signature of the class teacher")</f>
        <v>हस्ताक्षर कक्षाध्यापक</v>
      </c>
      <c r="U32" s="962"/>
      <c r="V32" s="962"/>
      <c r="W32" s="962"/>
      <c r="X32" s="962" t="str">
        <f>IF('Master sheet'!$D$11="Hindi","हस्ताक्षर परीक्षा प्रभारी","Signature of the exam. Incharge")</f>
        <v>हस्ताक्षर परीक्षा प्रभारी</v>
      </c>
      <c r="Y32" s="962"/>
      <c r="Z32" s="962"/>
      <c r="AA32" s="962"/>
      <c r="AB32" s="962"/>
      <c r="AC32" s="962"/>
      <c r="AD32" s="962"/>
      <c r="AE32" s="962" t="str">
        <f>IF('Master sheet'!$D$11="Hindi","हस्ताक्षर संस्था प्रधान","Head of Institute's Signature")</f>
        <v>हस्ताक्षर संस्था प्रधान</v>
      </c>
      <c r="AF32" s="962"/>
      <c r="AG32" s="962"/>
      <c r="AH32" s="962"/>
      <c r="AI32" s="962"/>
      <c r="AJ32" s="962"/>
      <c r="AL32" s="56"/>
      <c r="AM32" s="56"/>
      <c r="AN32" s="56"/>
      <c r="AO32" s="56"/>
      <c r="AP32" s="56"/>
      <c r="AQ32" s="56"/>
      <c r="AR32" s="56"/>
      <c r="AS32" s="56"/>
      <c r="AT32" s="56"/>
    </row>
    <row r="33" spans="1:46">
      <c r="B33" s="56"/>
      <c r="C33" s="56"/>
      <c r="D33" s="56"/>
      <c r="E33" s="56"/>
      <c r="F33" s="56"/>
      <c r="G33" s="56"/>
      <c r="H33" s="56"/>
      <c r="I33" s="56"/>
      <c r="J33" s="56"/>
      <c r="K33" s="56"/>
      <c r="L33" s="56"/>
      <c r="M33" s="56"/>
      <c r="N33" s="56"/>
      <c r="O33" s="56"/>
      <c r="P33" s="56"/>
      <c r="Q33" s="56"/>
      <c r="R33" s="56"/>
      <c r="S33" s="56"/>
      <c r="T33" s="56"/>
      <c r="U33" s="56"/>
      <c r="V33" s="56"/>
      <c r="W33" s="56"/>
      <c r="X33" s="56"/>
      <c r="Y33" s="56"/>
      <c r="Z33" s="56"/>
      <c r="AA33" s="56"/>
      <c r="AB33" s="56"/>
      <c r="AC33" s="56"/>
      <c r="AD33" s="56"/>
      <c r="AE33" s="56"/>
      <c r="AF33" s="56"/>
      <c r="AG33" s="56"/>
      <c r="AH33" s="56"/>
      <c r="AI33" s="56"/>
      <c r="AJ33" s="56"/>
      <c r="AL33" s="56"/>
      <c r="AM33" s="56"/>
      <c r="AN33" s="56"/>
      <c r="AO33" s="56"/>
      <c r="AP33" s="56"/>
      <c r="AQ33" s="56"/>
      <c r="AR33" s="56"/>
      <c r="AS33" s="56"/>
      <c r="AT33" s="56"/>
    </row>
    <row r="34" spans="1:46" ht="21" customHeight="1">
      <c r="A34" s="386">
        <f>IF(P41="","",1)</f>
        <v>1</v>
      </c>
      <c r="B34" s="1003" t="str">
        <f>IF('Master sheet'!$D$11="Hindi","वार्षिक रिपोर्ट कार्ड ","Report Card")</f>
        <v xml:space="preserve">वार्षिक रिपोर्ट कार्ड </v>
      </c>
      <c r="C34" s="1003"/>
      <c r="D34" s="1003"/>
      <c r="E34" s="1003"/>
      <c r="F34" s="1003"/>
      <c r="G34" s="1003"/>
      <c r="H34" s="1003"/>
      <c r="I34" s="1003"/>
      <c r="J34" s="1003"/>
      <c r="K34" s="1003"/>
      <c r="L34" s="1003"/>
      <c r="M34" s="1003"/>
      <c r="N34" s="1003"/>
      <c r="O34" s="1003"/>
      <c r="P34" s="1003"/>
      <c r="Q34" s="1003"/>
      <c r="R34" s="1003"/>
      <c r="S34" s="1026" t="s">
        <v>75</v>
      </c>
      <c r="T34" s="1003" t="str">
        <f>IF('Master sheet'!$D$11="Hindi","वार्षिक रिपोर्ट कार्ड ","Report Card")</f>
        <v xml:space="preserve">वार्षिक रिपोर्ट कार्ड </v>
      </c>
      <c r="U34" s="1003"/>
      <c r="V34" s="1003"/>
      <c r="W34" s="1003"/>
      <c r="X34" s="1003"/>
      <c r="Y34" s="1003"/>
      <c r="Z34" s="1003"/>
      <c r="AA34" s="1003"/>
      <c r="AB34" s="1003"/>
      <c r="AC34" s="1003"/>
      <c r="AD34" s="1003"/>
      <c r="AE34" s="1003"/>
      <c r="AF34" s="1003"/>
      <c r="AG34" s="1003"/>
      <c r="AH34" s="1003"/>
      <c r="AI34" s="1003"/>
      <c r="AJ34" s="1003"/>
      <c r="AL34" s="56"/>
      <c r="AM34" s="56"/>
      <c r="AN34" s="56"/>
      <c r="AO34" s="56"/>
      <c r="AP34" s="56"/>
      <c r="AQ34" s="56"/>
      <c r="AR34" s="56"/>
      <c r="AS34" s="56"/>
      <c r="AT34" s="56"/>
    </row>
    <row r="35" spans="1:46" ht="21" customHeight="1">
      <c r="A35" s="386">
        <f>IF(P41="","",A34+1)</f>
        <v>2</v>
      </c>
      <c r="B35" s="1004" t="str">
        <f>IF('Master sheet'!$D$11="Hindi","शिक्षा विभाग, राजस्थान सरकार","Education Department, Rajasthan Government")</f>
        <v>शिक्षा विभाग, राजस्थान सरकार</v>
      </c>
      <c r="C35" s="1004"/>
      <c r="D35" s="1004"/>
      <c r="E35" s="1004"/>
      <c r="F35" s="1004"/>
      <c r="G35" s="1004"/>
      <c r="H35" s="1004"/>
      <c r="I35" s="1004"/>
      <c r="J35" s="1004"/>
      <c r="K35" s="1004"/>
      <c r="L35" s="1004"/>
      <c r="M35" s="1004"/>
      <c r="N35" s="1004"/>
      <c r="O35" s="1004"/>
      <c r="P35" s="1004"/>
      <c r="Q35" s="1004"/>
      <c r="R35" s="1004"/>
      <c r="S35" s="1026"/>
      <c r="T35" s="1004" t="str">
        <f>IF('Master sheet'!$D$11="Hindi","शिक्षा विभाग, राजस्थान सरकार","Education Department, Rajasthan Government")</f>
        <v>शिक्षा विभाग, राजस्थान सरकार</v>
      </c>
      <c r="U35" s="1004"/>
      <c r="V35" s="1004"/>
      <c r="W35" s="1004"/>
      <c r="X35" s="1004"/>
      <c r="Y35" s="1004"/>
      <c r="Z35" s="1004"/>
      <c r="AA35" s="1004"/>
      <c r="AB35" s="1004"/>
      <c r="AC35" s="1004"/>
      <c r="AD35" s="1004"/>
      <c r="AE35" s="1004"/>
      <c r="AF35" s="1004"/>
      <c r="AG35" s="1004"/>
      <c r="AH35" s="1004"/>
      <c r="AI35" s="1004"/>
      <c r="AJ35" s="1004"/>
      <c r="AL35" s="56"/>
      <c r="AM35" s="56"/>
      <c r="AN35" s="56"/>
      <c r="AO35" s="56"/>
      <c r="AP35" s="56"/>
      <c r="AQ35" s="56"/>
      <c r="AR35" s="56"/>
      <c r="AS35" s="56"/>
      <c r="AT35" s="56"/>
    </row>
    <row r="36" spans="1:46" ht="21" customHeight="1">
      <c r="A36" s="386">
        <f>IF(P41="","",A35+1)</f>
        <v>3</v>
      </c>
      <c r="B36" s="1005" t="str">
        <f>IF('Master sheet'!$D$11="Hindi","विद्यालय का नाम :-","School Name :- ")</f>
        <v>विद्यालय का नाम :-</v>
      </c>
      <c r="C36" s="1005"/>
      <c r="D36" s="1005"/>
      <c r="E36" s="1006" t="str">
        <f>IF(AND(P41=""),"",IF('Master sheet'!$D$11="Hindi",'Master sheet'!$D$8,'Master sheet'!$D$7))</f>
        <v xml:space="preserve">महात्मा गाँधी राजकीय विद्यालय (अंग्रेजी माध्यम) बर, पाली </v>
      </c>
      <c r="F36" s="1006"/>
      <c r="G36" s="1006"/>
      <c r="H36" s="1006"/>
      <c r="I36" s="1006"/>
      <c r="J36" s="1006"/>
      <c r="K36" s="1006"/>
      <c r="L36" s="1006"/>
      <c r="M36" s="1006"/>
      <c r="N36" s="1006"/>
      <c r="O36" s="1006"/>
      <c r="P36" s="1006"/>
      <c r="Q36" s="1006"/>
      <c r="R36" s="1006"/>
      <c r="S36" s="1026"/>
      <c r="T36" s="1005" t="str">
        <f>IF('Master sheet'!$D$11="Hindi","विद्यालय का नाम :-","School Name :- ")</f>
        <v>विद्यालय का नाम :-</v>
      </c>
      <c r="U36" s="1005"/>
      <c r="V36" s="1005"/>
      <c r="W36" s="1006" t="str">
        <f>IF(AND(AH41=""),"",IF('Master sheet'!$D$11="Hindi",'Master sheet'!$D$8,'Master sheet'!$D$7))</f>
        <v xml:space="preserve">महात्मा गाँधी राजकीय विद्यालय (अंग्रेजी माध्यम) बर, पाली </v>
      </c>
      <c r="X36" s="1006"/>
      <c r="Y36" s="1006"/>
      <c r="Z36" s="1006"/>
      <c r="AA36" s="1006"/>
      <c r="AB36" s="1006"/>
      <c r="AC36" s="1006"/>
      <c r="AD36" s="1006"/>
      <c r="AE36" s="1006"/>
      <c r="AF36" s="1006"/>
      <c r="AG36" s="1006"/>
      <c r="AH36" s="1006"/>
      <c r="AI36" s="1006"/>
      <c r="AJ36" s="1006"/>
      <c r="AL36" s="56"/>
      <c r="AM36" s="56"/>
      <c r="AN36" s="56"/>
      <c r="AO36" s="56"/>
      <c r="AP36" s="56"/>
      <c r="AQ36" s="56"/>
      <c r="AR36" s="56"/>
      <c r="AS36" s="56"/>
      <c r="AT36" s="56"/>
    </row>
    <row r="37" spans="1:46" ht="21" customHeight="1">
      <c r="A37" s="386">
        <f>IF(P41="","",A36+1)</f>
        <v>4</v>
      </c>
      <c r="B37" s="379"/>
      <c r="C37" s="379"/>
      <c r="D37" s="379"/>
      <c r="E37" s="959" t="str">
        <f>IF(AND(P41=""),"",IF('Master sheet'!$D$11="Hindi",CONCATENATE("(विद्यालय मान्यता क्रमांक व वर्ष : ","  ",'Master sheet'!$D$6),CONCATENATE("(School Recognition Number &amp; Years : ","  ",'Master sheet'!$D$6)))</f>
        <v>(विद्यालय मान्यता क्रमांक व वर्ष :   शिक्षा/पाली/1995/2001</v>
      </c>
      <c r="F37" s="959"/>
      <c r="G37" s="959"/>
      <c r="H37" s="959"/>
      <c r="I37" s="959"/>
      <c r="J37" s="959"/>
      <c r="K37" s="959"/>
      <c r="L37" s="959"/>
      <c r="M37" s="959"/>
      <c r="N37" s="959"/>
      <c r="O37" s="959"/>
      <c r="P37" s="959"/>
      <c r="Q37" s="959"/>
      <c r="R37" s="959"/>
      <c r="S37" s="1026"/>
      <c r="T37" s="379"/>
      <c r="U37" s="379"/>
      <c r="V37" s="379"/>
      <c r="W37" s="959" t="str">
        <f>IF(AND(AH41=""),"",IF('Master sheet'!$D$11="Hindi",CONCATENATE("(विद्यालय मान्यता क्रमांक व वर्ष : ","  ",'Master sheet'!$D$6),CONCATENATE("(School Recognition Number &amp; Years : ","  ",'Master sheet'!$D$6)))</f>
        <v>(विद्यालय मान्यता क्रमांक व वर्ष :   शिक्षा/पाली/1995/2001</v>
      </c>
      <c r="X37" s="959"/>
      <c r="Y37" s="959"/>
      <c r="Z37" s="959"/>
      <c r="AA37" s="959"/>
      <c r="AB37" s="959"/>
      <c r="AC37" s="959"/>
      <c r="AD37" s="959"/>
      <c r="AE37" s="959"/>
      <c r="AF37" s="959"/>
      <c r="AG37" s="959"/>
      <c r="AH37" s="959"/>
      <c r="AI37" s="959"/>
      <c r="AJ37" s="959"/>
      <c r="AL37" s="56"/>
      <c r="AM37" s="56"/>
      <c r="AN37" s="56"/>
      <c r="AO37" s="56"/>
      <c r="AP37" s="56"/>
      <c r="AQ37" s="56"/>
      <c r="AR37" s="56"/>
      <c r="AS37" s="56"/>
      <c r="AT37" s="56"/>
    </row>
    <row r="38" spans="1:46" ht="21" customHeight="1">
      <c r="A38" s="386">
        <f>IF(P41="","",A37+1)</f>
        <v>5</v>
      </c>
      <c r="B38" s="373" t="str">
        <f>IF('Master sheet'!$D$11="Hindi","कक्षा  :-","CLASS :- ")</f>
        <v>कक्षा  :-</v>
      </c>
      <c r="C38" s="960">
        <f>IFERROR(IF(AND(P41=""),"",VLOOKUP(P41,Marks,2,0)),"")</f>
        <v>7</v>
      </c>
      <c r="D38" s="960"/>
      <c r="E38" s="961" t="str">
        <f>IF('Master sheet'!$D$11="Hindi","सेक्शन :-","Section :- ")</f>
        <v>सेक्शन :-</v>
      </c>
      <c r="F38" s="961"/>
      <c r="G38" s="961"/>
      <c r="H38" s="961"/>
      <c r="I38" s="961"/>
      <c r="J38" s="960" t="str">
        <f>IFERROR(IF(AND(P41=""),"",VLOOKUP(P41,Marks,3,0)),"")</f>
        <v>A</v>
      </c>
      <c r="K38" s="960"/>
      <c r="L38" s="969" t="str">
        <f>IF('Master sheet'!$D$11="Hindi","सत्र :- ","Session :- ")</f>
        <v xml:space="preserve">सत्र :- </v>
      </c>
      <c r="M38" s="969"/>
      <c r="N38" s="969"/>
      <c r="O38" s="969"/>
      <c r="P38" s="970" t="str">
        <f>IF(AND(P41=""),"",'Marks Entry 6th'!$I$2)</f>
        <v>2024-2025</v>
      </c>
      <c r="Q38" s="970"/>
      <c r="R38" s="970"/>
      <c r="S38" s="1026"/>
      <c r="T38" s="373" t="str">
        <f>IF('Master sheet'!$D$11="Hindi","कक्षा  :-","CLASS :- ")</f>
        <v>कक्षा  :-</v>
      </c>
      <c r="U38" s="960">
        <f>IFERROR(IF(AND(AH41=""),"",VLOOKUP(AH41,Marks,2,0)),"")</f>
        <v>7</v>
      </c>
      <c r="V38" s="960"/>
      <c r="W38" s="961" t="str">
        <f>IF('Master sheet'!$D$11="Hindi","सेक्शन :-","Section :- ")</f>
        <v>सेक्शन :-</v>
      </c>
      <c r="X38" s="961"/>
      <c r="Y38" s="961"/>
      <c r="Z38" s="961"/>
      <c r="AA38" s="961"/>
      <c r="AB38" s="960" t="str">
        <f>IFERROR(IF(AND(AH41=""),"",VLOOKUP(AH41,Marks,3,0)),"")</f>
        <v>A</v>
      </c>
      <c r="AC38" s="960"/>
      <c r="AD38" s="969" t="str">
        <f>IF('Master sheet'!$D$11="Hindi","सत्र :- ","Session :- ")</f>
        <v xml:space="preserve">सत्र :- </v>
      </c>
      <c r="AE38" s="969"/>
      <c r="AF38" s="969"/>
      <c r="AG38" s="969"/>
      <c r="AH38" s="970" t="str">
        <f>IF(AND(AH41=""),"",'Marks Entry 6th'!$I$2)</f>
        <v>2024-2025</v>
      </c>
      <c r="AI38" s="970"/>
      <c r="AJ38" s="970"/>
      <c r="AL38" s="56"/>
      <c r="AM38" s="56"/>
      <c r="AN38" s="56"/>
      <c r="AO38" s="56"/>
      <c r="AP38" s="56"/>
      <c r="AQ38" s="56"/>
      <c r="AR38" s="56"/>
      <c r="AS38" s="56"/>
      <c r="AT38" s="56"/>
    </row>
    <row r="39" spans="1:46" ht="21" customHeight="1">
      <c r="A39" s="386">
        <f>IF(P41="","",A38+1)</f>
        <v>6</v>
      </c>
      <c r="B39" s="1007" t="str">
        <f>IF('Master sheet'!$D$11="Hindi","विद्यार्थी का नाम :-","Student's Name :-")</f>
        <v>विद्यार्थी का नाम :-</v>
      </c>
      <c r="C39" s="1007"/>
      <c r="D39" s="1007"/>
      <c r="E39" s="1008" t="str">
        <f>IFERROR(IF(AND(P41=""),"",VLOOKUP(P41,Marks,6,0)),"")</f>
        <v>ARMAN HUSSAIN</v>
      </c>
      <c r="F39" s="1008"/>
      <c r="G39" s="1008"/>
      <c r="H39" s="1008"/>
      <c r="I39" s="1008"/>
      <c r="J39" s="1008"/>
      <c r="K39" s="1008"/>
      <c r="L39" s="1009" t="str">
        <f>IF('Master sheet'!$D$11="Hindi","प्रवेशांक :","SR. NO. :")</f>
        <v>प्रवेशांक :</v>
      </c>
      <c r="M39" s="1009"/>
      <c r="N39" s="1009"/>
      <c r="O39" s="1009"/>
      <c r="P39" s="1010">
        <f>IFERROR(IF(AND(P41=""),"",VLOOKUP(P41,Marks,5,0)),"")</f>
        <v>934</v>
      </c>
      <c r="Q39" s="1010"/>
      <c r="R39" s="1010"/>
      <c r="S39" s="1026"/>
      <c r="T39" s="1007" t="str">
        <f>IF('Master sheet'!$D$11="Hindi","विद्यार्थी का नाम :-","Student's Name :-")</f>
        <v>विद्यार्थी का नाम :-</v>
      </c>
      <c r="U39" s="1007"/>
      <c r="V39" s="1007"/>
      <c r="W39" s="1008" t="str">
        <f>IFERROR(IF(AND(AH41=""),"",VLOOKUP(AH41,Marks,6,0)),"")</f>
        <v>ARMAN SHAH</v>
      </c>
      <c r="X39" s="1008"/>
      <c r="Y39" s="1008"/>
      <c r="Z39" s="1008"/>
      <c r="AA39" s="1008"/>
      <c r="AB39" s="1008"/>
      <c r="AC39" s="1008"/>
      <c r="AD39" s="1009" t="str">
        <f>IF('Master sheet'!$D$11="Hindi","प्रवेशांक :","SR. NO. :")</f>
        <v>प्रवेशांक :</v>
      </c>
      <c r="AE39" s="1009"/>
      <c r="AF39" s="1009"/>
      <c r="AG39" s="1009"/>
      <c r="AH39" s="1010">
        <f>IFERROR(IF(AND(AH41=""),"",VLOOKUP(AH41,Marks,5,0)),"")</f>
        <v>926</v>
      </c>
      <c r="AI39" s="1010"/>
      <c r="AJ39" s="1010"/>
      <c r="AL39" s="56"/>
      <c r="AM39" s="56"/>
      <c r="AN39" s="56"/>
      <c r="AO39" s="56"/>
      <c r="AP39" s="56"/>
      <c r="AQ39" s="56"/>
      <c r="AR39" s="56"/>
      <c r="AS39" s="56"/>
      <c r="AT39" s="56"/>
    </row>
    <row r="40" spans="1:46" ht="21" customHeight="1">
      <c r="A40" s="386">
        <f>IF(P41="","",A39+1)</f>
        <v>7</v>
      </c>
      <c r="B40" s="1007" t="str">
        <f>IF('Master sheet'!$D$11="Hindi","पिता का नाम :-","Father's Name :-")</f>
        <v>पिता का नाम :-</v>
      </c>
      <c r="C40" s="1007"/>
      <c r="D40" s="1007"/>
      <c r="E40" s="1008" t="str">
        <f>IFERROR(IF(AND(P41=""),"",VLOOKUP(P41,Marks,7,0)),"")</f>
        <v>AARIF HUSSAIN</v>
      </c>
      <c r="F40" s="1008"/>
      <c r="G40" s="1008"/>
      <c r="H40" s="1008"/>
      <c r="I40" s="1008"/>
      <c r="J40" s="1008"/>
      <c r="K40" s="1008"/>
      <c r="L40" s="1009" t="str">
        <f>IF('Master sheet'!$D$11="Hindi","जन्म तिथि :","Date of Birth :")</f>
        <v>जन्म तिथि :</v>
      </c>
      <c r="M40" s="1009"/>
      <c r="N40" s="1009"/>
      <c r="O40" s="1009"/>
      <c r="P40" s="1020">
        <f>IFERROR(IF(AND(P41=""),"",VLOOKUP(P41,Marks,4,0)),"")</f>
        <v>42348</v>
      </c>
      <c r="Q40" s="1020"/>
      <c r="R40" s="1020"/>
      <c r="S40" s="1026"/>
      <c r="T40" s="1007" t="str">
        <f>IF('Master sheet'!$D$11="Hindi","पिता का नाम :-","Father's Name :-")</f>
        <v>पिता का नाम :-</v>
      </c>
      <c r="U40" s="1007"/>
      <c r="V40" s="1007"/>
      <c r="W40" s="1008" t="str">
        <f>IFERROR(IF(AND(AH41=""),"",VLOOKUP(AH41,Marks,7,0)),"")</f>
        <v>JAKIR SHAH</v>
      </c>
      <c r="X40" s="1008"/>
      <c r="Y40" s="1008"/>
      <c r="Z40" s="1008"/>
      <c r="AA40" s="1008"/>
      <c r="AB40" s="1008"/>
      <c r="AC40" s="1008"/>
      <c r="AD40" s="1009" t="str">
        <f>IF('Master sheet'!$D$11="Hindi","जन्म तिथि :","Date of Birth :")</f>
        <v>जन्म तिथि :</v>
      </c>
      <c r="AE40" s="1009"/>
      <c r="AF40" s="1009"/>
      <c r="AG40" s="1009"/>
      <c r="AH40" s="1020">
        <f>IFERROR(IF(AND(AH41=""),"",VLOOKUP(AH41,Marks,4,0)),"")</f>
        <v>42491</v>
      </c>
      <c r="AI40" s="1020"/>
      <c r="AJ40" s="1020"/>
      <c r="AL40" s="56"/>
      <c r="AM40" s="56"/>
      <c r="AN40" s="56"/>
      <c r="AO40" s="56"/>
      <c r="AP40" s="56"/>
      <c r="AQ40" s="56"/>
      <c r="AR40" s="56"/>
      <c r="AS40" s="56"/>
      <c r="AT40" s="56"/>
    </row>
    <row r="41" spans="1:46" ht="21" customHeight="1">
      <c r="A41" s="386">
        <f>IF(P41="","",A40+1)</f>
        <v>8</v>
      </c>
      <c r="B41" s="1007" t="str">
        <f>IF('Master sheet'!$D$11="Hindi","माता का नाम :-","Mother's Name :-")</f>
        <v>माता का नाम :-</v>
      </c>
      <c r="C41" s="1007"/>
      <c r="D41" s="1007"/>
      <c r="E41" s="1008" t="str">
        <f>IFERROR(IF(AND(P41=""),"",VLOOKUP(P41,Marks,8,0)),"")</f>
        <v>SALMA BANO</v>
      </c>
      <c r="F41" s="1008"/>
      <c r="G41" s="1008"/>
      <c r="H41" s="1008"/>
      <c r="I41" s="1008"/>
      <c r="J41" s="1008"/>
      <c r="K41" s="1008"/>
      <c r="L41" s="1009" t="str">
        <f>IF('Master sheet'!$D$11="Hindi","रोल नंबर :-","Roll No. :")</f>
        <v>रोल नंबर :-</v>
      </c>
      <c r="M41" s="1009"/>
      <c r="N41" s="1009"/>
      <c r="O41" s="1009"/>
      <c r="P41" s="1021">
        <f>IF(AH8="","",IF(AND(AH8+1&gt;$AR$7),"",AH8+1))</f>
        <v>703</v>
      </c>
      <c r="Q41" s="1021"/>
      <c r="R41" s="1021"/>
      <c r="S41" s="1026"/>
      <c r="T41" s="1007" t="str">
        <f>IF('Master sheet'!$D$11="Hindi","माता का नाम :-","Mother's Name :-")</f>
        <v>माता का नाम :-</v>
      </c>
      <c r="U41" s="1007"/>
      <c r="V41" s="1007"/>
      <c r="W41" s="1008" t="str">
        <f>IFERROR(IF(AND(AH41=""),"",VLOOKUP(AH41,Marks,8,0)),"")</f>
        <v>HEENA BANU</v>
      </c>
      <c r="X41" s="1008"/>
      <c r="Y41" s="1008"/>
      <c r="Z41" s="1008"/>
      <c r="AA41" s="1008"/>
      <c r="AB41" s="1008"/>
      <c r="AC41" s="1008"/>
      <c r="AD41" s="1009" t="str">
        <f>IF('Master sheet'!$D$11="Hindi","रोल नंबर :-","Roll No. :")</f>
        <v>रोल नंबर :-</v>
      </c>
      <c r="AE41" s="1009"/>
      <c r="AF41" s="1009"/>
      <c r="AG41" s="1009"/>
      <c r="AH41" s="1021">
        <f>IF(P41="","",IF(AND(P41+1&gt;$AR$7),"",P41+1))</f>
        <v>704</v>
      </c>
      <c r="AI41" s="1021"/>
      <c r="AJ41" s="1021"/>
      <c r="AL41" s="56"/>
      <c r="AM41" s="56"/>
      <c r="AN41" s="56"/>
      <c r="AO41" s="56"/>
      <c r="AP41" s="56"/>
      <c r="AQ41" s="56"/>
      <c r="AR41" s="56"/>
      <c r="AS41" s="56"/>
      <c r="AT41" s="56"/>
    </row>
    <row r="42" spans="1:46" ht="12" customHeight="1">
      <c r="A42" s="386">
        <f>IF(P41="","",A41+1)</f>
        <v>9</v>
      </c>
      <c r="B42" s="374"/>
      <c r="C42" s="374"/>
      <c r="D42" s="374"/>
      <c r="E42" s="375"/>
      <c r="F42" s="375"/>
      <c r="G42" s="426"/>
      <c r="H42" s="426"/>
      <c r="I42" s="375"/>
      <c r="J42" s="375"/>
      <c r="K42" s="375"/>
      <c r="L42" s="376"/>
      <c r="M42" s="376"/>
      <c r="N42" s="376"/>
      <c r="O42" s="376"/>
      <c r="P42" s="377"/>
      <c r="Q42" s="377"/>
      <c r="R42" s="377"/>
      <c r="S42" s="1026"/>
      <c r="T42" s="374"/>
      <c r="U42" s="374"/>
      <c r="V42" s="374"/>
      <c r="W42" s="375"/>
      <c r="X42" s="375"/>
      <c r="Y42" s="426"/>
      <c r="Z42" s="426"/>
      <c r="AA42" s="375"/>
      <c r="AB42" s="375"/>
      <c r="AC42" s="375"/>
      <c r="AD42" s="376"/>
      <c r="AE42" s="376"/>
      <c r="AF42" s="376"/>
      <c r="AG42" s="376"/>
      <c r="AH42" s="377"/>
      <c r="AI42" s="377"/>
      <c r="AJ42" s="377"/>
      <c r="AL42" s="56"/>
      <c r="AM42" s="56"/>
      <c r="AN42" s="56"/>
      <c r="AO42" s="56"/>
      <c r="AP42" s="56"/>
      <c r="AQ42" s="56"/>
      <c r="AR42" s="56"/>
      <c r="AS42" s="56"/>
      <c r="AT42" s="56"/>
    </row>
    <row r="43" spans="1:46" ht="23.25" customHeight="1">
      <c r="A43" s="386">
        <f>IF(P41="","",A42+1)</f>
        <v>10</v>
      </c>
      <c r="B43" s="1022" t="str">
        <f>IF('Master sheet'!$D$11="Hindi","विषय","Subject")</f>
        <v>विषय</v>
      </c>
      <c r="C43" s="744" t="str">
        <f>IF('Master sheet'!$D$11="Hindi","प्रथम परख ","First Test")</f>
        <v xml:space="preserve">प्रथम परख </v>
      </c>
      <c r="D43" s="745"/>
      <c r="E43" s="746" t="str">
        <f>IF('Master sheet'!$D$11="Hindi","द्वितीय परख","Second Test")</f>
        <v>द्वितीय परख</v>
      </c>
      <c r="F43" s="747"/>
      <c r="G43" s="746" t="str">
        <f>IF('Master sheet'!$D$11="Hindi","तृतीय परख","Third Test")</f>
        <v>तृतीय परख</v>
      </c>
      <c r="H43" s="747"/>
      <c r="I43" s="1023" t="str">
        <f>IF('Master sheet'!$D$11="Hindi","सा. परख योग","Test Total")</f>
        <v>सा. परख योग</v>
      </c>
      <c r="J43" s="752" t="str">
        <f>IF('Master sheet'!$D$11="Hindi","अर्द्धवार्षिक","Half Yearly")</f>
        <v>अर्द्धवार्षिक</v>
      </c>
      <c r="K43" s="753"/>
      <c r="L43" s="754"/>
      <c r="M43" s="755" t="str">
        <f>IF('Master sheet'!$D$11="Hindi","अर्द्ध वा. तक योग","Total Till H.Y.")</f>
        <v>अर्द्ध वा. तक योग</v>
      </c>
      <c r="N43" s="752" t="str">
        <f>IF('Master sheet'!$D$11="Hindi","वार्षिक","Yearly")</f>
        <v>वार्षिक</v>
      </c>
      <c r="O43" s="753"/>
      <c r="P43" s="754"/>
      <c r="Q43" s="743" t="str">
        <f>IF('Master sheet'!$D$11="Hindi","विषय कुल योग ","Subject Total")</f>
        <v xml:space="preserve">विषय कुल योग </v>
      </c>
      <c r="R43" s="750" t="str">
        <f>IF('Master sheet'!$D$11="Hindi","ग्रेड","Grade")</f>
        <v>ग्रेड</v>
      </c>
      <c r="S43" s="1026"/>
      <c r="T43" s="1022" t="str">
        <f>IF('Master sheet'!$D$11="Hindi","विषय","Subject")</f>
        <v>विषय</v>
      </c>
      <c r="U43" s="744" t="str">
        <f>IF('Master sheet'!$D$11="Hindi","प्रथम परख ","First Test")</f>
        <v xml:space="preserve">प्रथम परख </v>
      </c>
      <c r="V43" s="745"/>
      <c r="W43" s="746" t="str">
        <f>IF('Master sheet'!$D$11="Hindi","द्वितीय परख","Second Test")</f>
        <v>द्वितीय परख</v>
      </c>
      <c r="X43" s="747"/>
      <c r="Y43" s="746" t="str">
        <f>IF('Master sheet'!$D$11="Hindi","तृतीय परख","Third Test")</f>
        <v>तृतीय परख</v>
      </c>
      <c r="Z43" s="747"/>
      <c r="AA43" s="1023" t="str">
        <f>IF('Master sheet'!$D$11="Hindi","सा. परख योग","Test Total")</f>
        <v>सा. परख योग</v>
      </c>
      <c r="AB43" s="752" t="str">
        <f>IF('Master sheet'!$D$11="Hindi","अर्द्धवार्षिक","Half Yearly")</f>
        <v>अर्द्धवार्षिक</v>
      </c>
      <c r="AC43" s="753"/>
      <c r="AD43" s="754"/>
      <c r="AE43" s="755" t="str">
        <f>IF('Master sheet'!$D$11="Hindi","अर्द्ध वा. तक योग","Total Till H.Y.")</f>
        <v>अर्द्ध वा. तक योग</v>
      </c>
      <c r="AF43" s="752" t="str">
        <f>IF('Master sheet'!$D$11="Hindi","वार्षिक","Yearly")</f>
        <v>वार्षिक</v>
      </c>
      <c r="AG43" s="753"/>
      <c r="AH43" s="754"/>
      <c r="AI43" s="743" t="str">
        <f>IF('Master sheet'!$D$11="Hindi","विषय कुल योग ","Subject Total")</f>
        <v xml:space="preserve">विषय कुल योग </v>
      </c>
      <c r="AJ43" s="750" t="str">
        <f>IF('Master sheet'!$D$11="Hindi","ग्रेड","Grade")</f>
        <v>ग्रेड</v>
      </c>
      <c r="AL43" s="56"/>
      <c r="AM43" s="56"/>
      <c r="AN43" s="56"/>
      <c r="AO43" s="56"/>
      <c r="AP43" s="56"/>
      <c r="AQ43" s="56"/>
      <c r="AR43" s="56"/>
      <c r="AS43" s="56"/>
      <c r="AT43" s="56"/>
    </row>
    <row r="44" spans="1:46" ht="86.25" customHeight="1">
      <c r="A44" s="386">
        <f>IF(P41="","",A43+1)</f>
        <v>11</v>
      </c>
      <c r="B44" s="1022"/>
      <c r="C44" s="309" t="str">
        <f>IF('Master sheet'!$D$11="Hindi","लिखित परीक्षा","Written")</f>
        <v>लिखित परीक्षा</v>
      </c>
      <c r="D44" s="309" t="str">
        <f>IF('Master sheet'!$D$11="Hindi","गतिविधि, मौखिक, प्रोजेक्ट, प्रायोगिक","Act, Oral, Project, Prac.")</f>
        <v>गतिविधि, मौखिक, प्रोजेक्ट, प्रायोगिक</v>
      </c>
      <c r="E44" s="309" t="str">
        <f>IF('Master sheet'!$D$11="Hindi","लिखित परीक्षा","Written")</f>
        <v>लिखित परीक्षा</v>
      </c>
      <c r="F44" s="309" t="str">
        <f>IF('Master sheet'!$D$11="Hindi","गतिविधि, मौखिक, प्रोजेक्ट, प्रायोगिक","Act, Oral, Project, Prac.")</f>
        <v>गतिविधि, मौखिक, प्रोजेक्ट, प्रायोगिक</v>
      </c>
      <c r="G44" s="309" t="str">
        <f>IF('Master sheet'!$D$11="Hindi","लिखित परीक्षा","Written")</f>
        <v>लिखित परीक्षा</v>
      </c>
      <c r="H44" s="309" t="str">
        <f>IF('Master sheet'!$D$11="Hindi","गतिविधि, मौखिक, प्रोजेक्ट, प्रायोगिक","Act, Oral, Project, Prac.")</f>
        <v>गतिविधि, मौखिक, प्रोजेक्ट, प्रायोगिक</v>
      </c>
      <c r="I44" s="1024"/>
      <c r="J44" s="309" t="str">
        <f>IF('Master sheet'!$D$11="Hindi","लिखित परीक्षा","Written")</f>
        <v>लिखित परीक्षा</v>
      </c>
      <c r="K44" s="309" t="str">
        <f>IF('Master sheet'!$D$11="Hindi","गतिविधि, मौखिक, प्रोजेक्ट, प्रायोगिक","Act, Oral, Project, Prac.")</f>
        <v>गतिविधि, मौखिक, प्रोजेक्ट, प्रायोगिक</v>
      </c>
      <c r="L44" s="309" t="str">
        <f>IF('Master sheet'!$D$11="Hindi","अर्द्ध वा. योग","H.Y. Total")</f>
        <v>अर्द्ध वा. योग</v>
      </c>
      <c r="M44" s="755"/>
      <c r="N44" s="309" t="str">
        <f>IF('Master sheet'!$D$11="Hindi","लिखित परीक्षा","Written")</f>
        <v>लिखित परीक्षा</v>
      </c>
      <c r="O44" s="309" t="str">
        <f>IF('Master sheet'!$D$11="Hindi","गतिविधि, मौखिक, प्रोजेक्ट, प्रायोगिक","Act, Oral, Project, Prac.")</f>
        <v>गतिविधि, मौखिक, प्रोजेक्ट, प्रायोगिक</v>
      </c>
      <c r="P44" s="309" t="str">
        <f>IF('Master sheet'!$D$11="Hindi","वार्षिक योग","Yearly Total")</f>
        <v>वार्षिक योग</v>
      </c>
      <c r="Q44" s="743"/>
      <c r="R44" s="751">
        <v>0</v>
      </c>
      <c r="S44" s="1026"/>
      <c r="T44" s="1022"/>
      <c r="U44" s="309" t="str">
        <f>IF('Master sheet'!$D$11="Hindi","लिखित परीक्षा","Written")</f>
        <v>लिखित परीक्षा</v>
      </c>
      <c r="V44" s="309" t="str">
        <f>IF('Master sheet'!$D$11="Hindi","गतिविधि, मौखिक, प्रोजेक्ट, प्रायोगिक","Act, Oral, Project, Prac.")</f>
        <v>गतिविधि, मौखिक, प्रोजेक्ट, प्रायोगिक</v>
      </c>
      <c r="W44" s="309" t="str">
        <f>IF('Master sheet'!$D$11="Hindi","लिखित परीक्षा","Written")</f>
        <v>लिखित परीक्षा</v>
      </c>
      <c r="X44" s="309" t="str">
        <f>IF('Master sheet'!$D$11="Hindi","गतिविधि, मौखिक, प्रोजेक्ट, प्रायोगिक","Act, Oral, Project, Prac.")</f>
        <v>गतिविधि, मौखिक, प्रोजेक्ट, प्रायोगिक</v>
      </c>
      <c r="Y44" s="309" t="str">
        <f>IF('Master sheet'!$D$11="Hindi","लिखित परीक्षा","Written")</f>
        <v>लिखित परीक्षा</v>
      </c>
      <c r="Z44" s="309" t="str">
        <f>IF('Master sheet'!$D$11="Hindi","गतिविधि, मौखिक, प्रोजेक्ट, प्रायोगिक","Act, Oral, Project, Prac.")</f>
        <v>गतिविधि, मौखिक, प्रोजेक्ट, प्रायोगिक</v>
      </c>
      <c r="AA44" s="1024"/>
      <c r="AB44" s="309" t="str">
        <f>IF('Master sheet'!$D$11="Hindi","लिखित परीक्षा","Written")</f>
        <v>लिखित परीक्षा</v>
      </c>
      <c r="AC44" s="309" t="str">
        <f>IF('Master sheet'!$D$11="Hindi","गतिविधि, मौखिक, प्रोजेक्ट, प्रायोगिक","Act, Oral, Project, Prac.")</f>
        <v>गतिविधि, मौखिक, प्रोजेक्ट, प्रायोगिक</v>
      </c>
      <c r="AD44" s="309" t="str">
        <f>IF('Master sheet'!$D$11="Hindi","अर्द्ध वा. योग","H.Y. Total")</f>
        <v>अर्द्ध वा. योग</v>
      </c>
      <c r="AE44" s="755"/>
      <c r="AF44" s="309" t="str">
        <f>IF('Master sheet'!$D$11="Hindi","लिखित परीक्षा","Written")</f>
        <v>लिखित परीक्षा</v>
      </c>
      <c r="AG44" s="309" t="str">
        <f>IF('Master sheet'!$D$11="Hindi","गतिविधि, मौखिक, प्रोजेक्ट, प्रायोगिक","Act, Oral, Project, Prac.")</f>
        <v>गतिविधि, मौखिक, प्रोजेक्ट, प्रायोगिक</v>
      </c>
      <c r="AH44" s="309" t="str">
        <f>IF('Master sheet'!$D$11="Hindi","वार्षिक योग","Yearly Total")</f>
        <v>वार्षिक योग</v>
      </c>
      <c r="AI44" s="743"/>
      <c r="AJ44" s="751">
        <v>0</v>
      </c>
      <c r="AL44" s="56"/>
      <c r="AM44" s="56"/>
      <c r="AN44" s="56"/>
      <c r="AO44" s="56"/>
      <c r="AP44" s="56"/>
      <c r="AQ44" s="56"/>
      <c r="AR44" s="56"/>
      <c r="AS44" s="56"/>
      <c r="AT44" s="56"/>
    </row>
    <row r="45" spans="1:46" ht="18" customHeight="1">
      <c r="A45" s="386">
        <f>IF(P41="","",A44+1)</f>
        <v>12</v>
      </c>
      <c r="B45" s="1022"/>
      <c r="C45" s="114">
        <v>5</v>
      </c>
      <c r="D45" s="114">
        <v>5</v>
      </c>
      <c r="E45" s="114">
        <v>5</v>
      </c>
      <c r="F45" s="114">
        <v>5</v>
      </c>
      <c r="G45" s="114">
        <v>5</v>
      </c>
      <c r="H45" s="114">
        <v>5</v>
      </c>
      <c r="I45" s="369">
        <f>IF(AND(C12="",D12="",E12="",F12="",G12="",H12=""),"",SUM(C12:H12))</f>
        <v>30</v>
      </c>
      <c r="J45" s="114">
        <v>50</v>
      </c>
      <c r="K45" s="114">
        <v>20</v>
      </c>
      <c r="L45" s="116">
        <f>IF(AND(J12="",K12=""),"",SUM(J12:K12))</f>
        <v>70</v>
      </c>
      <c r="M45" s="115">
        <f>IF(AND(I12="NA",L12="NA"),"NA",SUM(I12,L12))</f>
        <v>100</v>
      </c>
      <c r="N45" s="114">
        <v>70</v>
      </c>
      <c r="O45" s="114">
        <v>30</v>
      </c>
      <c r="P45" s="286">
        <f>IF(AND(N12="",O12=""),"",SUM(N12:O12))</f>
        <v>100</v>
      </c>
      <c r="Q45" s="115">
        <f>IF(P12="","",SUM(M12,P12))</f>
        <v>200</v>
      </c>
      <c r="R45" s="114"/>
      <c r="S45" s="1026"/>
      <c r="T45" s="1022"/>
      <c r="U45" s="114">
        <v>5</v>
      </c>
      <c r="V45" s="114">
        <v>5</v>
      </c>
      <c r="W45" s="114">
        <v>5</v>
      </c>
      <c r="X45" s="114">
        <v>5</v>
      </c>
      <c r="Y45" s="114">
        <v>5</v>
      </c>
      <c r="Z45" s="114">
        <v>5</v>
      </c>
      <c r="AA45" s="369">
        <f>IF(AND(C12="",D12="",E12="",F12="",G12="",H12=""),"",SUM(C12:H12))</f>
        <v>30</v>
      </c>
      <c r="AB45" s="114">
        <v>50</v>
      </c>
      <c r="AC45" s="114">
        <v>20</v>
      </c>
      <c r="AD45" s="116">
        <f>IF(AND(J12="",K12=""),"",SUM(J12:K12))</f>
        <v>70</v>
      </c>
      <c r="AE45" s="115">
        <f>IF(AND(I12="NA",L12="NA"),"NA",SUM(I12,L12))</f>
        <v>100</v>
      </c>
      <c r="AF45" s="114">
        <v>70</v>
      </c>
      <c r="AG45" s="114">
        <v>30</v>
      </c>
      <c r="AH45" s="286">
        <f>IF(AND(N12="",O12=""),"",SUM(N12:O12))</f>
        <v>100</v>
      </c>
      <c r="AI45" s="115">
        <f>IF(P12="","",SUM(M12,P12))</f>
        <v>200</v>
      </c>
      <c r="AJ45" s="114"/>
      <c r="AL45" s="56"/>
      <c r="AM45" s="56"/>
      <c r="AN45" s="56"/>
      <c r="AO45" s="56"/>
      <c r="AP45" s="56"/>
      <c r="AQ45" s="56"/>
      <c r="AR45" s="56"/>
      <c r="AS45" s="56"/>
      <c r="AT45" s="56"/>
    </row>
    <row r="46" spans="1:46" ht="21" customHeight="1">
      <c r="A46" s="386">
        <f>IF(P41="","",A45+1)</f>
        <v>13</v>
      </c>
      <c r="B46" s="92" t="str">
        <f>IF('Master sheet'!D$11="Hindi","हिंदी","Hindi")</f>
        <v>हिंदी</v>
      </c>
      <c r="C46" s="423">
        <f>IFERROR(VLOOKUP(P41,Marks,11,0),"")</f>
        <v>4</v>
      </c>
      <c r="D46" s="423">
        <f>IFERROR(VLOOKUP(P41,Marks,12,0),"")</f>
        <v>5</v>
      </c>
      <c r="E46" s="423">
        <f>IFERROR(VLOOKUP(P41,Marks,13,0),"")</f>
        <v>5</v>
      </c>
      <c r="F46" s="423">
        <f>IFERROR(VLOOKUP(P41,Marks,14,0),"")</f>
        <v>5</v>
      </c>
      <c r="G46" s="423">
        <f>IFERROR(VLOOKUP(P41,Marks,15,0),"")</f>
        <v>5</v>
      </c>
      <c r="H46" s="423">
        <f>IFERROR(VLOOKUP(P41,Marks,16,0),"")</f>
        <v>3</v>
      </c>
      <c r="I46" s="368">
        <f>IFERROR(VLOOKUP(P41,Marks,17,0),"")</f>
        <v>27</v>
      </c>
      <c r="J46" s="423">
        <f>IFERROR(VLOOKUP(P41,Marks,18,0),"")</f>
        <v>38</v>
      </c>
      <c r="K46" s="423">
        <f>IFERROR(VLOOKUP(P41,Marks,19,0),"")</f>
        <v>12</v>
      </c>
      <c r="L46" s="87">
        <f>IFERROR(VLOOKUP(P41,Marks,20,0),"")</f>
        <v>50</v>
      </c>
      <c r="M46" s="367">
        <f>IFERROR(VLOOKUP(P41,Marks,21,0),"")</f>
        <v>77</v>
      </c>
      <c r="N46" s="423">
        <f>IFERROR(VLOOKUP(P41,Marks,22,0),"")</f>
        <v>37</v>
      </c>
      <c r="O46" s="423">
        <f>IFERROR(VLOOKUP(P41,Marks,23,0),"")</f>
        <v>11</v>
      </c>
      <c r="P46" s="87">
        <f>IFERROR(VLOOKUP(P41,Marks,24,0),"")</f>
        <v>48</v>
      </c>
      <c r="Q46" s="370">
        <f>IFERROR(VLOOKUP(P41,Marks,25,0),"")</f>
        <v>125</v>
      </c>
      <c r="R46" s="89" t="str">
        <f>IFERROR(VLOOKUP(P41,Marks,31,0),"")</f>
        <v>C</v>
      </c>
      <c r="S46" s="1026"/>
      <c r="T46" s="92" t="str">
        <f>IF('Master sheet'!D$11="Hindi","हिंदी","Hindi")</f>
        <v>हिंदी</v>
      </c>
      <c r="U46" s="423">
        <f>IFERROR(VLOOKUP(AH41,Marks,11,0),"")</f>
        <v>4</v>
      </c>
      <c r="V46" s="423">
        <f>IFERROR(VLOOKUP(AH41,Marks,12,0),"")</f>
        <v>5</v>
      </c>
      <c r="W46" s="423">
        <f>IFERROR(VLOOKUP(AH41,Marks,13,0),"")</f>
        <v>5</v>
      </c>
      <c r="X46" s="423">
        <f>IFERROR(VLOOKUP(AH41,Marks,14,0),"")</f>
        <v>5</v>
      </c>
      <c r="Y46" s="423">
        <f>IFERROR(VLOOKUP(AH41,Marks,15,0),"")</f>
        <v>5</v>
      </c>
      <c r="Z46" s="423">
        <f>IFERROR(VLOOKUP(AH41,Marks,16,0),"")</f>
        <v>3</v>
      </c>
      <c r="AA46" s="368">
        <f>IFERROR(VLOOKUP(AH41,Marks,17,0),"")</f>
        <v>27</v>
      </c>
      <c r="AB46" s="423">
        <f>IFERROR(VLOOKUP(AH41,Marks,18,0),"")</f>
        <v>35</v>
      </c>
      <c r="AC46" s="423">
        <f>IFERROR(VLOOKUP(AH41,Marks,19,0),"")</f>
        <v>11</v>
      </c>
      <c r="AD46" s="87">
        <f>IFERROR(VLOOKUP(AH41,Marks,20,0),"")</f>
        <v>46</v>
      </c>
      <c r="AE46" s="367">
        <f>IFERROR(VLOOKUP(AH41,Marks,21,0),"")</f>
        <v>73</v>
      </c>
      <c r="AF46" s="423">
        <f>IFERROR(VLOOKUP(AH41,Marks,22,0),"")</f>
        <v>37</v>
      </c>
      <c r="AG46" s="423">
        <f>IFERROR(VLOOKUP(AH41,Marks,23,0),"")</f>
        <v>11</v>
      </c>
      <c r="AH46" s="87">
        <f>IFERROR(VLOOKUP(AH41,Marks,24,0),"")</f>
        <v>48</v>
      </c>
      <c r="AI46" s="370">
        <f>IFERROR(VLOOKUP(AH41,Marks,25,0),"")</f>
        <v>121</v>
      </c>
      <c r="AJ46" s="89" t="str">
        <f>IFERROR(VLOOKUP(AH41,Marks,31,0),"")</f>
        <v>C</v>
      </c>
      <c r="AL46" s="56"/>
      <c r="AM46" s="56"/>
      <c r="AN46" s="56"/>
      <c r="AO46" s="56"/>
      <c r="AP46" s="56"/>
      <c r="AQ46" s="56"/>
      <c r="AR46" s="56"/>
      <c r="AS46" s="56"/>
      <c r="AT46" s="56"/>
    </row>
    <row r="47" spans="1:46" ht="21" customHeight="1">
      <c r="A47" s="386">
        <f>IF(P41="","",A46+1)</f>
        <v>14</v>
      </c>
      <c r="B47" s="92" t="str">
        <f>IF('Master sheet'!$D$11="Hindi","अंग्रेजी","English")</f>
        <v>अंग्रेजी</v>
      </c>
      <c r="C47" s="423">
        <f>IFERROR(VLOOKUP(P41,Marks,32,0),"")</f>
        <v>3</v>
      </c>
      <c r="D47" s="423">
        <f>IFERROR(VLOOKUP(P41,Marks,33,0),"")</f>
        <v>4</v>
      </c>
      <c r="E47" s="423">
        <f>IFERROR(VLOOKUP(P41,Marks,34,0),"")</f>
        <v>2</v>
      </c>
      <c r="F47" s="423">
        <f>IFERROR(VLOOKUP(P41,Marks,35,0),"")</f>
        <v>5</v>
      </c>
      <c r="G47" s="423">
        <f>IFERROR(VLOOKUP(P41,Marks,36,0),"")</f>
        <v>4</v>
      </c>
      <c r="H47" s="423">
        <f>IFERROR(VLOOKUP(P41,Marks,37,0),"")</f>
        <v>5</v>
      </c>
      <c r="I47" s="368">
        <f>IFERROR(VLOOKUP(P41,Marks,38,0),"")</f>
        <v>23</v>
      </c>
      <c r="J47" s="423">
        <f>IFERROR(VLOOKUP(P41,Marks,39,0),"")</f>
        <v>40</v>
      </c>
      <c r="K47" s="423">
        <f>IFERROR(VLOOKUP(P41,Marks,40,0),"")</f>
        <v>11</v>
      </c>
      <c r="L47" s="87">
        <f>IFERROR(VLOOKUP(P41,Marks,41,0),"")</f>
        <v>51</v>
      </c>
      <c r="M47" s="367">
        <f>IFERROR(VLOOKUP(P41,Marks,42,0),"")</f>
        <v>74</v>
      </c>
      <c r="N47" s="423">
        <f>IFERROR(VLOOKUP(P41,Marks,43,0),"")</f>
        <v>37</v>
      </c>
      <c r="O47" s="423">
        <f>IFERROR(VLOOKUP(P41,Marks,44,0),"")</f>
        <v>8</v>
      </c>
      <c r="P47" s="87">
        <f>IFERROR(VLOOKUP(P41,Marks,45,0),"")</f>
        <v>45</v>
      </c>
      <c r="Q47" s="370">
        <f>IFERROR(VLOOKUP(P41,Marks,46,0),"")</f>
        <v>119</v>
      </c>
      <c r="R47" s="89" t="str">
        <f>IFERROR(VLOOKUP(P41,Marks,52,0),"")</f>
        <v>C</v>
      </c>
      <c r="S47" s="1026"/>
      <c r="T47" s="92" t="str">
        <f>IF('Master sheet'!$D$11="Hindi","अंग्रेजी","English")</f>
        <v>अंग्रेजी</v>
      </c>
      <c r="U47" s="423">
        <f>IFERROR(VLOOKUP(AH41,Marks,32,0),"")</f>
        <v>4</v>
      </c>
      <c r="V47" s="423">
        <f>IFERROR(VLOOKUP(AH41,Marks,33,0),"")</f>
        <v>4</v>
      </c>
      <c r="W47" s="423" t="str">
        <f>IFERROR(VLOOKUP(AH41,Marks,34,0),"")</f>
        <v>AB</v>
      </c>
      <c r="X47" s="423">
        <f>IFERROR(VLOOKUP(AH41,Marks,35,0),"")</f>
        <v>5</v>
      </c>
      <c r="Y47" s="423">
        <f>IFERROR(VLOOKUP(AH41,Marks,36,0),"")</f>
        <v>4</v>
      </c>
      <c r="Z47" s="423">
        <f>IFERROR(VLOOKUP(AH41,Marks,37,0),"")</f>
        <v>5</v>
      </c>
      <c r="AA47" s="368">
        <f>IFERROR(VLOOKUP(AH41,Marks,38,0),"")</f>
        <v>22</v>
      </c>
      <c r="AB47" s="423">
        <f>IFERROR(VLOOKUP(AH41,Marks,39,0),"")</f>
        <v>41</v>
      </c>
      <c r="AC47" s="423">
        <f>IFERROR(VLOOKUP(AH41,Marks,40,0),"")</f>
        <v>10</v>
      </c>
      <c r="AD47" s="87">
        <f>IFERROR(VLOOKUP(AH41,Marks,41,0),"")</f>
        <v>51</v>
      </c>
      <c r="AE47" s="367">
        <f>IFERROR(VLOOKUP(AH41,Marks,42,0),"")</f>
        <v>73</v>
      </c>
      <c r="AF47" s="423">
        <f>IFERROR(VLOOKUP(AH41,Marks,43,0),"")</f>
        <v>37</v>
      </c>
      <c r="AG47" s="423">
        <f>IFERROR(VLOOKUP(AH41,Marks,44,0),"")</f>
        <v>7</v>
      </c>
      <c r="AH47" s="87">
        <f>IFERROR(VLOOKUP(AH41,Marks,45,0),"")</f>
        <v>44</v>
      </c>
      <c r="AI47" s="370">
        <f>IFERROR(VLOOKUP(AH41,Marks,46,0),"")</f>
        <v>117</v>
      </c>
      <c r="AJ47" s="89" t="str">
        <f>IFERROR(VLOOKUP(AH41,Marks,52,0),"")</f>
        <v>C</v>
      </c>
      <c r="AL47" s="56"/>
      <c r="AM47" s="56"/>
      <c r="AN47" s="56"/>
      <c r="AO47" s="56"/>
      <c r="AP47" s="56"/>
      <c r="AQ47" s="56"/>
      <c r="AR47" s="56"/>
      <c r="AS47" s="56"/>
      <c r="AT47" s="56"/>
    </row>
    <row r="48" spans="1:46" ht="21" customHeight="1">
      <c r="A48" s="386">
        <f>IF(P41="","",A47+1)</f>
        <v>15</v>
      </c>
      <c r="B48" s="92" t="str">
        <f>IFERROR(VLOOKUP(P41,Marks,53,0),"")</f>
        <v>उर्दू (72)</v>
      </c>
      <c r="C48" s="423">
        <f>IFERROR(VLOOKUP(P41,Marks,54,0),"")</f>
        <v>3</v>
      </c>
      <c r="D48" s="423">
        <f>IFERROR(VLOOKUP(P41,Marks,55,0),"")</f>
        <v>3</v>
      </c>
      <c r="E48" s="423">
        <f>IFERROR(VLOOKUP(P41,Marks,56,0),"")</f>
        <v>4</v>
      </c>
      <c r="F48" s="423">
        <f>IFERROR(VLOOKUP(P41,Marks,57,0),"")</f>
        <v>4</v>
      </c>
      <c r="G48" s="423">
        <f>IFERROR(VLOOKUP(P41,Marks,58,0),"")</f>
        <v>5</v>
      </c>
      <c r="H48" s="423">
        <f>IFERROR(VLOOKUP(P41,Marks,59,0),"")</f>
        <v>5</v>
      </c>
      <c r="I48" s="368">
        <f>IFERROR(VLOOKUP(P41,Marks,60,0),"")</f>
        <v>24</v>
      </c>
      <c r="J48" s="423">
        <f>IFERROR(VLOOKUP(P41,Marks,61,0),"")</f>
        <v>42</v>
      </c>
      <c r="K48" s="423">
        <f>IFERROR(VLOOKUP(P41,Marks,62,0),"")</f>
        <v>14</v>
      </c>
      <c r="L48" s="87">
        <f>IFERROR(VLOOKUP(P41,Marks,63,0),"")</f>
        <v>56</v>
      </c>
      <c r="M48" s="367">
        <f>IFERROR(VLOOKUP(P41,Marks,64,0),"")</f>
        <v>80</v>
      </c>
      <c r="N48" s="423">
        <f>IFERROR(VLOOKUP(P41,Marks,65,0),"")</f>
        <v>41</v>
      </c>
      <c r="O48" s="423">
        <f>IFERROR(VLOOKUP(P41,Marks,66,0),"")</f>
        <v>8</v>
      </c>
      <c r="P48" s="87">
        <f>IFERROR(VLOOKUP(P41,Marks,67,0),"")</f>
        <v>49</v>
      </c>
      <c r="Q48" s="370">
        <f>IFERROR(VLOOKUP(P41,Marks,68,0),"")</f>
        <v>129</v>
      </c>
      <c r="R48" s="89" t="str">
        <f>IFERROR(VLOOKUP(P41,Marks,74,0),"")</f>
        <v>C</v>
      </c>
      <c r="S48" s="1026"/>
      <c r="T48" s="92" t="str">
        <f>IFERROR(VLOOKUP(AH41,Marks,53,0),"")</f>
        <v>गुजराती (73)</v>
      </c>
      <c r="U48" s="423">
        <f>IFERROR(VLOOKUP(AH41,Marks,54,0),"")</f>
        <v>3</v>
      </c>
      <c r="V48" s="423">
        <f>IFERROR(VLOOKUP(AH41,Marks,55,0),"")</f>
        <v>3</v>
      </c>
      <c r="W48" s="423">
        <f>IFERROR(VLOOKUP(AH41,Marks,56,0),"")</f>
        <v>4</v>
      </c>
      <c r="X48" s="423">
        <f>IFERROR(VLOOKUP(AH41,Marks,57,0),"")</f>
        <v>4</v>
      </c>
      <c r="Y48" s="423">
        <f>IFERROR(VLOOKUP(AH41,Marks,58,0),"")</f>
        <v>5</v>
      </c>
      <c r="Z48" s="423">
        <f>IFERROR(VLOOKUP(AH41,Marks,59,0),"")</f>
        <v>5</v>
      </c>
      <c r="AA48" s="368">
        <f>IFERROR(VLOOKUP(AH41,Marks,60,0),"")</f>
        <v>24</v>
      </c>
      <c r="AB48" s="423">
        <f>IFERROR(VLOOKUP(AH41,Marks,61,0),"")</f>
        <v>42</v>
      </c>
      <c r="AC48" s="423">
        <f>IFERROR(VLOOKUP(AH41,Marks,62,0),"")</f>
        <v>18</v>
      </c>
      <c r="AD48" s="87">
        <f>IFERROR(VLOOKUP(AH41,Marks,63,0),"")</f>
        <v>60</v>
      </c>
      <c r="AE48" s="367">
        <f>IFERROR(VLOOKUP(AH41,Marks,64,0),"")</f>
        <v>84</v>
      </c>
      <c r="AF48" s="423">
        <f>IFERROR(VLOOKUP(AH41,Marks,65,0),"")</f>
        <v>40</v>
      </c>
      <c r="AG48" s="423">
        <f>IFERROR(VLOOKUP(AH41,Marks,66,0),"")</f>
        <v>6</v>
      </c>
      <c r="AH48" s="87">
        <f>IFERROR(VLOOKUP(AH41,Marks,67,0),"")</f>
        <v>46</v>
      </c>
      <c r="AI48" s="370">
        <f>IFERROR(VLOOKUP(AH41,Marks,68,0),"")</f>
        <v>130</v>
      </c>
      <c r="AJ48" s="89" t="str">
        <f>IFERROR(VLOOKUP(AH41,Marks,74,0),"")</f>
        <v>C</v>
      </c>
      <c r="AL48" s="56"/>
      <c r="AM48" s="56"/>
      <c r="AN48" s="56"/>
      <c r="AO48" s="56"/>
      <c r="AP48" s="56"/>
      <c r="AQ48" s="56"/>
      <c r="AR48" s="56"/>
      <c r="AS48" s="56"/>
      <c r="AT48" s="56"/>
    </row>
    <row r="49" spans="1:46" ht="21" customHeight="1">
      <c r="A49" s="386">
        <f>IF(P41="","",A48+1)</f>
        <v>16</v>
      </c>
      <c r="B49" s="92" t="str">
        <f>IF('Master sheet'!$D$11="Hindi","गणित","Maths")</f>
        <v>गणित</v>
      </c>
      <c r="C49" s="423">
        <f>IFERROR(VLOOKUP(P41,Marks,75,0),"")</f>
        <v>4</v>
      </c>
      <c r="D49" s="423">
        <f>IFERROR(VLOOKUP(P41,Marks,76,0),"")</f>
        <v>5</v>
      </c>
      <c r="E49" s="423">
        <f>IFERROR(VLOOKUP(P41,Marks,77,0),"")</f>
        <v>4</v>
      </c>
      <c r="F49" s="423">
        <f>IFERROR(VLOOKUP(P41,Marks,78,0),"")</f>
        <v>5</v>
      </c>
      <c r="G49" s="423">
        <f>IFERROR(VLOOKUP(P41,Marks,79,0),"")</f>
        <v>4</v>
      </c>
      <c r="H49" s="423">
        <f>IFERROR(VLOOKUP(P41,Marks,80,0),"")</f>
        <v>5</v>
      </c>
      <c r="I49" s="368">
        <f>IFERROR(VLOOKUP(P41,Marks,81,0),"")</f>
        <v>27</v>
      </c>
      <c r="J49" s="423">
        <f>IFERROR(VLOOKUP(P41,Marks,82,0),"")</f>
        <v>31</v>
      </c>
      <c r="K49" s="423">
        <f>IFERROR(VLOOKUP(P41,Marks,83,0),"")</f>
        <v>12</v>
      </c>
      <c r="L49" s="87">
        <f>IFERROR(VLOOKUP(P41,Marks,84,0),"")</f>
        <v>43</v>
      </c>
      <c r="M49" s="367">
        <f>IFERROR(VLOOKUP(P41,Marks,85,0),"")</f>
        <v>70</v>
      </c>
      <c r="N49" s="423">
        <f>IFERROR(VLOOKUP(P41,Marks,86,0),"")</f>
        <v>55</v>
      </c>
      <c r="O49" s="423">
        <f>IFERROR(VLOOKUP(P41,Marks,87,0),"")</f>
        <v>8</v>
      </c>
      <c r="P49" s="87">
        <f>IFERROR(VLOOKUP(P41,Marks,88,0),"")</f>
        <v>63</v>
      </c>
      <c r="Q49" s="370">
        <f>IFERROR(VLOOKUP(P41,Marks,89,0),"")</f>
        <v>133</v>
      </c>
      <c r="R49" s="89" t="str">
        <f>IFERROR(VLOOKUP(P41,Marks,95,0),"")</f>
        <v>C</v>
      </c>
      <c r="S49" s="1026"/>
      <c r="T49" s="92" t="str">
        <f>IF('Master sheet'!$D$11="Hindi","गणित","Maths")</f>
        <v>गणित</v>
      </c>
      <c r="U49" s="423">
        <f>IFERROR(VLOOKUP(AH41,Marks,75,0),"")</f>
        <v>4</v>
      </c>
      <c r="V49" s="423">
        <f>IFERROR(VLOOKUP(AH41,Marks,76,0),"")</f>
        <v>5</v>
      </c>
      <c r="W49" s="423">
        <f>IFERROR(VLOOKUP(AH41,Marks,77,0),"")</f>
        <v>4</v>
      </c>
      <c r="X49" s="423">
        <f>IFERROR(VLOOKUP(AH41,Marks,78,0),"")</f>
        <v>5</v>
      </c>
      <c r="Y49" s="423">
        <f>IFERROR(VLOOKUP(AH41,Marks,79,0),"")</f>
        <v>4</v>
      </c>
      <c r="Z49" s="423">
        <f>IFERROR(VLOOKUP(AH41,Marks,80,0),"")</f>
        <v>5</v>
      </c>
      <c r="AA49" s="368">
        <f>IFERROR(VLOOKUP(AH41,Marks,81,0),"")</f>
        <v>27</v>
      </c>
      <c r="AB49" s="423">
        <f>IFERROR(VLOOKUP(AH41,Marks,82,0),"")</f>
        <v>31</v>
      </c>
      <c r="AC49" s="423">
        <f>IFERROR(VLOOKUP(AH41,Marks,83,0),"")</f>
        <v>10</v>
      </c>
      <c r="AD49" s="87">
        <f>IFERROR(VLOOKUP(AH41,Marks,84,0),"")</f>
        <v>41</v>
      </c>
      <c r="AE49" s="367">
        <f>IFERROR(VLOOKUP(AH41,Marks,85,0),"")</f>
        <v>68</v>
      </c>
      <c r="AF49" s="423">
        <f>IFERROR(VLOOKUP(AH41,Marks,86,0),"")</f>
        <v>55</v>
      </c>
      <c r="AG49" s="423">
        <f>IFERROR(VLOOKUP(AH41,Marks,87,0),"")</f>
        <v>8</v>
      </c>
      <c r="AH49" s="87">
        <f>IFERROR(VLOOKUP(AH41,Marks,88,0),"")</f>
        <v>63</v>
      </c>
      <c r="AI49" s="370">
        <f>IFERROR(VLOOKUP(AH41,Marks,89,0),"")</f>
        <v>131</v>
      </c>
      <c r="AJ49" s="89" t="str">
        <f>IFERROR(VLOOKUP(AH41,Marks,95,0),"")</f>
        <v>C</v>
      </c>
      <c r="AL49" s="56"/>
      <c r="AM49" s="56"/>
      <c r="AN49" s="56"/>
      <c r="AO49" s="56"/>
      <c r="AP49" s="56"/>
      <c r="AQ49" s="56"/>
      <c r="AR49" s="56"/>
      <c r="AS49" s="56"/>
      <c r="AT49" s="56"/>
    </row>
    <row r="50" spans="1:46" ht="21" customHeight="1">
      <c r="A50" s="386">
        <f>IF(P41="","",A49+1)</f>
        <v>17</v>
      </c>
      <c r="B50" s="92" t="str">
        <f>IF('Master sheet'!$D$11="Hindi","विज्ञान","Science")</f>
        <v>विज्ञान</v>
      </c>
      <c r="C50" s="423">
        <f>IFERROR(VLOOKUP(P41,Marks,96,0),"")</f>
        <v>5</v>
      </c>
      <c r="D50" s="423">
        <f>IFERROR(VLOOKUP(P41,Marks,97),"")</f>
        <v>5</v>
      </c>
      <c r="E50" s="423">
        <f>IFERROR(VLOOKUP(P41,Marks,98,0),"")</f>
        <v>5</v>
      </c>
      <c r="F50" s="423">
        <f>IFERROR(VLOOKUP(P41,Marks,99,0),"")</f>
        <v>5</v>
      </c>
      <c r="G50" s="423">
        <f>IFERROR(VLOOKUP(P41,Marks,100,0),"")</f>
        <v>4</v>
      </c>
      <c r="H50" s="423">
        <f>IFERROR(VLOOKUP(P41,Marks,101,0),"")</f>
        <v>4</v>
      </c>
      <c r="I50" s="368">
        <f>IFERROR(VLOOKUP(P41,Marks,102,0),"")</f>
        <v>28</v>
      </c>
      <c r="J50" s="423">
        <f>IFERROR(VLOOKUP(P41,Marks,103,0),"")</f>
        <v>23</v>
      </c>
      <c r="K50" s="423">
        <f>IFERROR(VLOOKUP(P41,Marks,104,0),"")</f>
        <v>10</v>
      </c>
      <c r="L50" s="87">
        <f>IFERROR(VLOOKUP(P41,Marks,105,0),"")</f>
        <v>33</v>
      </c>
      <c r="M50" s="367">
        <f>IFERROR(VLOOKUP(P41,Marks,106,0),"")</f>
        <v>61</v>
      </c>
      <c r="N50" s="423">
        <f>IFERROR(VLOOKUP(P41,Marks,107,0),"")</f>
        <v>58</v>
      </c>
      <c r="O50" s="423">
        <f>IFERROR(VLOOKUP(P41,Marks,108,0),"")</f>
        <v>18</v>
      </c>
      <c r="P50" s="87">
        <f>IFERROR(VLOOKUP(P41,Marks,109,0),"")</f>
        <v>76</v>
      </c>
      <c r="Q50" s="370">
        <f>IFERROR(VLOOKUP(P41,Marks,110,0),"")</f>
        <v>137</v>
      </c>
      <c r="R50" s="89" t="str">
        <f>IFERROR(VLOOKUP(P41,Marks,116,0),"")</f>
        <v>C</v>
      </c>
      <c r="S50" s="1026"/>
      <c r="T50" s="92" t="str">
        <f>IF('Master sheet'!$D$11="Hindi","विज्ञान","Science")</f>
        <v>विज्ञान</v>
      </c>
      <c r="U50" s="423">
        <f>IFERROR(VLOOKUP(AH41,Marks,96,0),"")</f>
        <v>5</v>
      </c>
      <c r="V50" s="423">
        <f>IFERROR(VLOOKUP(AH41,Marks,97),"")</f>
        <v>5</v>
      </c>
      <c r="W50" s="423">
        <f>IFERROR(VLOOKUP(AH41,Marks,98,0),"")</f>
        <v>5</v>
      </c>
      <c r="X50" s="423">
        <f>IFERROR(VLOOKUP(AH41,Marks,99,0),"")</f>
        <v>5</v>
      </c>
      <c r="Y50" s="423">
        <f>IFERROR(VLOOKUP(AH41,Marks,100,0),"")</f>
        <v>4</v>
      </c>
      <c r="Z50" s="423">
        <f>IFERROR(VLOOKUP(AH41,Marks,101,0),"")</f>
        <v>4</v>
      </c>
      <c r="AA50" s="368">
        <f>IFERROR(VLOOKUP(AH41,Marks,102,0),"")</f>
        <v>28</v>
      </c>
      <c r="AB50" s="423">
        <f>IFERROR(VLOOKUP(AH41,Marks,103,0),"")</f>
        <v>25</v>
      </c>
      <c r="AC50" s="423">
        <f>IFERROR(VLOOKUP(AH41,Marks,104,0),"")</f>
        <v>11</v>
      </c>
      <c r="AD50" s="87">
        <f>IFERROR(VLOOKUP(AH41,Marks,105,0),"")</f>
        <v>36</v>
      </c>
      <c r="AE50" s="367">
        <f>IFERROR(VLOOKUP(AH41,Marks,106,0),"")</f>
        <v>64</v>
      </c>
      <c r="AF50" s="423">
        <f>IFERROR(VLOOKUP(AH41,Marks,107,0),"")</f>
        <v>58</v>
      </c>
      <c r="AG50" s="423">
        <f>IFERROR(VLOOKUP(AH41,Marks,108,0),"")</f>
        <v>17</v>
      </c>
      <c r="AH50" s="87">
        <f>IFERROR(VLOOKUP(AH41,Marks,109,0),"")</f>
        <v>75</v>
      </c>
      <c r="AI50" s="370">
        <f>IFERROR(VLOOKUP(AH41,Marks,110,0),"")</f>
        <v>139</v>
      </c>
      <c r="AJ50" s="89" t="str">
        <f>IFERROR(VLOOKUP(AH41,Marks,116,0),"")</f>
        <v>C</v>
      </c>
      <c r="AL50" s="56"/>
      <c r="AM50" s="56"/>
      <c r="AN50" s="56"/>
      <c r="AO50" s="56"/>
      <c r="AP50" s="56"/>
      <c r="AQ50" s="56"/>
      <c r="AR50" s="56"/>
      <c r="AS50" s="56"/>
      <c r="AT50" s="56"/>
    </row>
    <row r="51" spans="1:46" ht="21" customHeight="1">
      <c r="A51" s="386">
        <f>IF(P41="","",A50+1)</f>
        <v>18</v>
      </c>
      <c r="B51" s="92" t="str">
        <f>IF('Master sheet'!$D$11="Hindi","सामाजिक विज्ञान","Social Science")</f>
        <v>सामाजिक विज्ञान</v>
      </c>
      <c r="C51" s="423">
        <f>IFERROR(VLOOKUP(P41,Marks,117,0),"")</f>
        <v>5</v>
      </c>
      <c r="D51" s="423">
        <f>IFERROR(VLOOKUP(P41,Marks,118,0),"")</f>
        <v>5</v>
      </c>
      <c r="E51" s="423">
        <f>IFERROR(VLOOKUP(P41,Marks,119,0),"")</f>
        <v>4</v>
      </c>
      <c r="F51" s="423">
        <f>IFERROR(VLOOKUP(P41,Marks,120,0),"")</f>
        <v>4</v>
      </c>
      <c r="G51" s="423">
        <f>IFERROR(VLOOKUP(P41,Marks,121,0),"")</f>
        <v>3</v>
      </c>
      <c r="H51" s="423">
        <f>IFERROR(VLOOKUP(P41,Marks,122,0),"")</f>
        <v>3</v>
      </c>
      <c r="I51" s="368">
        <f>IFERROR(VLOOKUP(P41,Marks,123,0),"")</f>
        <v>24</v>
      </c>
      <c r="J51" s="423">
        <f>IFERROR(VLOOKUP(P41,Marks,124,0),"")</f>
        <v>42</v>
      </c>
      <c r="K51" s="423">
        <f>IFERROR(VLOOKUP(P41,Marks,125,0),"")</f>
        <v>12</v>
      </c>
      <c r="L51" s="87">
        <f>IFERROR(VLOOKUP(P41,Marks,126,0),"")</f>
        <v>54</v>
      </c>
      <c r="M51" s="367">
        <f>IFERROR(VLOOKUP(P41,Marks,127,0),"")</f>
        <v>78</v>
      </c>
      <c r="N51" s="423">
        <f>IFERROR(VLOOKUP(P41,Marks,128,0),"")</f>
        <v>66</v>
      </c>
      <c r="O51" s="423">
        <f>IFERROR(VLOOKUP(P41,Marks,129,0),"")</f>
        <v>18</v>
      </c>
      <c r="P51" s="87">
        <f>IFERROR(VLOOKUP(P41,Marks,130,0),"")</f>
        <v>84</v>
      </c>
      <c r="Q51" s="370">
        <f>IFERROR(VLOOKUP(P41,Marks,131,0),"")</f>
        <v>162</v>
      </c>
      <c r="R51" s="89" t="str">
        <f>IFERROR(VLOOKUP(P41,Marks,137,0),"")</f>
        <v>B</v>
      </c>
      <c r="S51" s="1026"/>
      <c r="T51" s="92" t="str">
        <f>IF('Master sheet'!$D$11="Hindi","सामाजिक विज्ञान","Social Science")</f>
        <v>सामाजिक विज्ञान</v>
      </c>
      <c r="U51" s="423">
        <f>IFERROR(VLOOKUP(P41,Marks,117,0),"")</f>
        <v>5</v>
      </c>
      <c r="V51" s="423">
        <f>IFERROR(VLOOKUP(AH41,Marks,118,0),"")</f>
        <v>5</v>
      </c>
      <c r="W51" s="423">
        <f>IFERROR(VLOOKUP(AH41,Marks,119,0),"")</f>
        <v>4</v>
      </c>
      <c r="X51" s="423">
        <f>IFERROR(VLOOKUP(AH41,Marks,120,0),"")</f>
        <v>4</v>
      </c>
      <c r="Y51" s="423">
        <f>IFERROR(VLOOKUP(AH41,Marks,121,0),"")</f>
        <v>3</v>
      </c>
      <c r="Z51" s="423">
        <f>IFERROR(VLOOKUP(AH41,Marks,122,0),"")</f>
        <v>3</v>
      </c>
      <c r="AA51" s="368">
        <f>IFERROR(VLOOKUP(AH41,Marks,123,0),"")</f>
        <v>24</v>
      </c>
      <c r="AB51" s="423">
        <f>IFERROR(VLOOKUP(AH41,Marks,124,0),"")</f>
        <v>42</v>
      </c>
      <c r="AC51" s="423">
        <f>IFERROR(VLOOKUP(AH41,Marks,125,0),"")</f>
        <v>10</v>
      </c>
      <c r="AD51" s="87">
        <f>IFERROR(VLOOKUP(AH41,Marks,126,0),"")</f>
        <v>52</v>
      </c>
      <c r="AE51" s="367">
        <f>IFERROR(VLOOKUP(AH41,Marks,127,0),"")</f>
        <v>76</v>
      </c>
      <c r="AF51" s="423">
        <f>IFERROR(VLOOKUP(AH41,Marks,128,0),"")</f>
        <v>66</v>
      </c>
      <c r="AG51" s="423">
        <f>IFERROR(VLOOKUP(AH41,Marks,129,0),"")</f>
        <v>18</v>
      </c>
      <c r="AH51" s="87">
        <f>IFERROR(VLOOKUP(AH41,Marks,130,0),"")</f>
        <v>84</v>
      </c>
      <c r="AI51" s="370">
        <f>IFERROR(VLOOKUP(AH41,Marks,131,0),"")</f>
        <v>160</v>
      </c>
      <c r="AJ51" s="89" t="str">
        <f>IFERROR(VLOOKUP(AH41,Marks,137,0),"")</f>
        <v>B</v>
      </c>
      <c r="AL51" s="56"/>
      <c r="AM51" s="56"/>
      <c r="AN51" s="56"/>
      <c r="AO51" s="56"/>
      <c r="AP51" s="56"/>
      <c r="AQ51" s="56"/>
      <c r="AR51" s="56"/>
      <c r="AS51" s="56"/>
      <c r="AT51" s="56"/>
    </row>
    <row r="52" spans="1:46" ht="27.75" customHeight="1">
      <c r="A52" s="386">
        <f>IF(P41="","",A51+1)</f>
        <v>19</v>
      </c>
      <c r="B52" s="428" t="str">
        <f>IF('Master sheet'!$D$11="Hindi","कुल योग","Total")</f>
        <v>कुल योग</v>
      </c>
      <c r="C52" s="90">
        <f>IF(AND(C13="",C14="",C15="",C16="",C17="",C18=""),"",SUM(C13:C18))</f>
        <v>21</v>
      </c>
      <c r="D52" s="90">
        <f t="shared" ref="D52:Q52" si="2">IF(AND(D46="",D47="",D48="",D49="",D50="",D51=""),"",SUM(D46:D51))</f>
        <v>27</v>
      </c>
      <c r="E52" s="90">
        <f t="shared" si="2"/>
        <v>24</v>
      </c>
      <c r="F52" s="90">
        <f t="shared" si="2"/>
        <v>28</v>
      </c>
      <c r="G52" s="90">
        <f t="shared" si="2"/>
        <v>25</v>
      </c>
      <c r="H52" s="90">
        <f t="shared" si="2"/>
        <v>25</v>
      </c>
      <c r="I52" s="90">
        <f t="shared" si="2"/>
        <v>153</v>
      </c>
      <c r="J52" s="90">
        <f t="shared" si="2"/>
        <v>216</v>
      </c>
      <c r="K52" s="90">
        <f t="shared" si="2"/>
        <v>71</v>
      </c>
      <c r="L52" s="90">
        <f t="shared" si="2"/>
        <v>287</v>
      </c>
      <c r="M52" s="90">
        <f t="shared" si="2"/>
        <v>440</v>
      </c>
      <c r="N52" s="90">
        <f t="shared" si="2"/>
        <v>294</v>
      </c>
      <c r="O52" s="90">
        <f t="shared" si="2"/>
        <v>71</v>
      </c>
      <c r="P52" s="90">
        <f t="shared" si="2"/>
        <v>365</v>
      </c>
      <c r="Q52" s="90">
        <f t="shared" si="2"/>
        <v>805</v>
      </c>
      <c r="R52" s="223" t="str">
        <f>IFERROR(VLOOKUP(P41,Marks,179,0),"")</f>
        <v>C</v>
      </c>
      <c r="S52" s="1026"/>
      <c r="T52" s="428" t="str">
        <f>IF('Master sheet'!$D$11="Hindi","कुल योग","Total")</f>
        <v>कुल योग</v>
      </c>
      <c r="U52" s="90">
        <f>IF(AND(C13="",C14="",C15="",C16="",C17="",C18=""),"",SUM(C13:C18))</f>
        <v>21</v>
      </c>
      <c r="V52" s="90">
        <f t="shared" ref="V52:AI52" si="3">IF(AND(V46="",V47="",V48="",V49="",V50="",V51=""),"",SUM(V46:V51))</f>
        <v>27</v>
      </c>
      <c r="W52" s="90">
        <f t="shared" si="3"/>
        <v>22</v>
      </c>
      <c r="X52" s="90">
        <f t="shared" si="3"/>
        <v>28</v>
      </c>
      <c r="Y52" s="90">
        <f t="shared" si="3"/>
        <v>25</v>
      </c>
      <c r="Z52" s="90">
        <f t="shared" si="3"/>
        <v>25</v>
      </c>
      <c r="AA52" s="90">
        <f t="shared" si="3"/>
        <v>152</v>
      </c>
      <c r="AB52" s="90">
        <f t="shared" si="3"/>
        <v>216</v>
      </c>
      <c r="AC52" s="90">
        <f t="shared" si="3"/>
        <v>70</v>
      </c>
      <c r="AD52" s="90">
        <f t="shared" si="3"/>
        <v>286</v>
      </c>
      <c r="AE52" s="90">
        <f t="shared" si="3"/>
        <v>438</v>
      </c>
      <c r="AF52" s="90">
        <f t="shared" si="3"/>
        <v>293</v>
      </c>
      <c r="AG52" s="90">
        <f t="shared" si="3"/>
        <v>67</v>
      </c>
      <c r="AH52" s="90">
        <f t="shared" si="3"/>
        <v>360</v>
      </c>
      <c r="AI52" s="90">
        <f t="shared" si="3"/>
        <v>798</v>
      </c>
      <c r="AJ52" s="223" t="str">
        <f>IFERROR(VLOOKUP(AH41,Marks,179,0),"")</f>
        <v>C</v>
      </c>
      <c r="AL52" s="56"/>
      <c r="AM52" s="56"/>
      <c r="AN52" s="56"/>
      <c r="AO52" s="56"/>
      <c r="AP52" s="56"/>
      <c r="AQ52" s="56"/>
      <c r="AR52" s="56"/>
      <c r="AS52" s="56"/>
      <c r="AT52" s="56"/>
    </row>
    <row r="53" spans="1:46" ht="9.75" customHeight="1">
      <c r="A53" s="386">
        <f>IF(P41="","",A52+1)</f>
        <v>20</v>
      </c>
      <c r="B53" s="993"/>
      <c r="C53" s="993"/>
      <c r="D53" s="993"/>
      <c r="E53" s="993"/>
      <c r="F53" s="993"/>
      <c r="G53" s="993"/>
      <c r="H53" s="993"/>
      <c r="I53" s="993"/>
      <c r="J53" s="993"/>
      <c r="K53" s="993"/>
      <c r="L53" s="993"/>
      <c r="M53" s="993"/>
      <c r="N53" s="993"/>
      <c r="O53" s="993"/>
      <c r="P53" s="993"/>
      <c r="Q53" s="993"/>
      <c r="R53" s="993"/>
      <c r="S53" s="1026"/>
      <c r="T53" s="993"/>
      <c r="U53" s="993"/>
      <c r="V53" s="993"/>
      <c r="W53" s="993"/>
      <c r="X53" s="993"/>
      <c r="Y53" s="993"/>
      <c r="Z53" s="993"/>
      <c r="AA53" s="993"/>
      <c r="AB53" s="993"/>
      <c r="AC53" s="993"/>
      <c r="AD53" s="993"/>
      <c r="AE53" s="993"/>
      <c r="AF53" s="993"/>
      <c r="AG53" s="993"/>
      <c r="AH53" s="993"/>
      <c r="AI53" s="993"/>
      <c r="AJ53" s="993"/>
      <c r="AL53" s="56"/>
      <c r="AM53" s="56"/>
      <c r="AN53" s="56"/>
      <c r="AO53" s="56"/>
      <c r="AP53" s="56"/>
      <c r="AQ53" s="56"/>
      <c r="AR53" s="56"/>
      <c r="AS53" s="56"/>
      <c r="AT53" s="56"/>
    </row>
    <row r="54" spans="1:46" ht="21" customHeight="1">
      <c r="A54" s="386">
        <f>IF(P41="","",A53+1)</f>
        <v>21</v>
      </c>
      <c r="B54" s="994" t="str">
        <f>IF('Master sheet'!$D$11="Hindi","अतिरिक्त विषय ","Extra Subject")</f>
        <v xml:space="preserve">अतिरिक्त विषय </v>
      </c>
      <c r="C54" s="994"/>
      <c r="D54" s="994"/>
      <c r="E54" s="994"/>
      <c r="F54" s="994"/>
      <c r="G54" s="994"/>
      <c r="H54" s="994"/>
      <c r="I54" s="994"/>
      <c r="J54" s="994"/>
      <c r="K54" s="994"/>
      <c r="L54" s="994"/>
      <c r="M54" s="994"/>
      <c r="N54" s="994"/>
      <c r="O54" s="994"/>
      <c r="P54" s="994"/>
      <c r="Q54" s="994"/>
      <c r="R54" s="994"/>
      <c r="S54" s="1026"/>
      <c r="T54" s="994" t="str">
        <f>IF('Master sheet'!$D$11="Hindi","अतिरिक्त विषय ","Extra Subject")</f>
        <v xml:space="preserve">अतिरिक्त विषय </v>
      </c>
      <c r="U54" s="994"/>
      <c r="V54" s="994"/>
      <c r="W54" s="994"/>
      <c r="X54" s="994"/>
      <c r="Y54" s="994"/>
      <c r="Z54" s="994"/>
      <c r="AA54" s="994"/>
      <c r="AB54" s="994"/>
      <c r="AC54" s="994"/>
      <c r="AD54" s="994"/>
      <c r="AE54" s="994"/>
      <c r="AF54" s="994"/>
      <c r="AG54" s="994"/>
      <c r="AH54" s="994"/>
      <c r="AI54" s="994"/>
      <c r="AJ54" s="994"/>
      <c r="AL54" s="56"/>
      <c r="AM54" s="56"/>
      <c r="AN54" s="56"/>
      <c r="AO54" s="56"/>
      <c r="AP54" s="56"/>
      <c r="AQ54" s="56"/>
      <c r="AR54" s="56"/>
      <c r="AS54" s="56"/>
      <c r="AT54" s="56"/>
    </row>
    <row r="55" spans="1:46" ht="21" customHeight="1">
      <c r="A55" s="386">
        <f>IF(P41="","",A54+1)</f>
        <v>22</v>
      </c>
      <c r="B55" s="988" t="str">
        <f>IF('Master sheet'!$D$11="Hindi","विषय","Subject")</f>
        <v>विषय</v>
      </c>
      <c r="C55" s="988"/>
      <c r="D55" s="988" t="str">
        <f>IF('Master sheet'!$D$11="Hindi","पूर्णांक","M.M.")</f>
        <v>पूर्णांक</v>
      </c>
      <c r="E55" s="988"/>
      <c r="F55" s="988" t="str">
        <f>IF('Master sheet'!$D$11="Hindi","प्राप्तांक","Ob.M.")</f>
        <v>प्राप्तांक</v>
      </c>
      <c r="G55" s="988"/>
      <c r="H55" s="988" t="str">
        <f>IF('Master sheet'!$D$11="Hindi","ग्रेड","Grade")</f>
        <v>ग्रेड</v>
      </c>
      <c r="I55" s="988"/>
      <c r="J55" s="991" t="str">
        <f>IF('Master sheet'!$D$11="Hindi","विषय","Subject")</f>
        <v>विषय</v>
      </c>
      <c r="K55" s="992"/>
      <c r="L55" s="995"/>
      <c r="M55" s="991" t="str">
        <f>IF('Master sheet'!$D$11="Hindi","पूर्णांक","M.M.")</f>
        <v>पूर्णांक</v>
      </c>
      <c r="N55" s="995"/>
      <c r="O55" s="991" t="str">
        <f>IF('Master sheet'!$D$11="Hindi","प्राप्तांक","Ob.M.")</f>
        <v>प्राप्तांक</v>
      </c>
      <c r="P55" s="995"/>
      <c r="Q55" s="991" t="str">
        <f>IF('Master sheet'!$D$11="Hindi","ग्रेड","Grade")</f>
        <v>ग्रेड</v>
      </c>
      <c r="R55" s="995"/>
      <c r="S55" s="1026"/>
      <c r="T55" s="988" t="str">
        <f>IF('Master sheet'!$D$11="Hindi","विषय","Subject")</f>
        <v>विषय</v>
      </c>
      <c r="U55" s="988"/>
      <c r="V55" s="988" t="str">
        <f>IF('Master sheet'!$D$11="Hindi","पूर्णांक","M.M.")</f>
        <v>पूर्णांक</v>
      </c>
      <c r="W55" s="988"/>
      <c r="X55" s="988" t="str">
        <f>IF('Master sheet'!$D$11="Hindi","प्राप्तांक","Ob.M.")</f>
        <v>प्राप्तांक</v>
      </c>
      <c r="Y55" s="988"/>
      <c r="Z55" s="988" t="str">
        <f>IF('Master sheet'!$D$11="Hindi","ग्रेड","Grade")</f>
        <v>ग्रेड</v>
      </c>
      <c r="AA55" s="988"/>
      <c r="AB55" s="991" t="str">
        <f>IF('Master sheet'!$D$11="Hindi","विषय","Subject")</f>
        <v>विषय</v>
      </c>
      <c r="AC55" s="992"/>
      <c r="AD55" s="995"/>
      <c r="AE55" s="991" t="str">
        <f>IF('Master sheet'!$D$11="Hindi","पूर्णांक","M.M.")</f>
        <v>पूर्णांक</v>
      </c>
      <c r="AF55" s="995"/>
      <c r="AG55" s="991" t="str">
        <f>IF('Master sheet'!$D$11="Hindi","प्राप्तांक","Ob.M.")</f>
        <v>प्राप्तांक</v>
      </c>
      <c r="AH55" s="995"/>
      <c r="AI55" s="991" t="str">
        <f>IF('Master sheet'!$D$11="Hindi","ग्रेड","Grade")</f>
        <v>ग्रेड</v>
      </c>
      <c r="AJ55" s="995"/>
      <c r="AL55" s="56"/>
      <c r="AM55" s="56"/>
      <c r="AN55" s="56"/>
      <c r="AO55" s="56"/>
      <c r="AP55" s="56"/>
      <c r="AQ55" s="56"/>
      <c r="AR55" s="56"/>
      <c r="AS55" s="56"/>
      <c r="AT55" s="56"/>
    </row>
    <row r="56" spans="1:46" ht="21" customHeight="1">
      <c r="A56" s="386">
        <f>IF(P41="","",A55+1)</f>
        <v>23</v>
      </c>
      <c r="B56" s="999" t="str">
        <f>IF(AND('Marks Entry 6th'!$CJ$3="",'Marks Entry 7th'!$CJ$3=""),"",IF(AND(C5=6),'Marks Entry 6th'!$CJ$3,IF(AND(C5=7),'Marks Entry 7th'!$CJ$3,"")))</f>
        <v>COMPUTER</v>
      </c>
      <c r="C56" s="999"/>
      <c r="D56" s="996">
        <f>IF(AND(P41=""),"",'Result Sheet'!$FO$7)</f>
        <v>100</v>
      </c>
      <c r="E56" s="996"/>
      <c r="F56" s="997">
        <f>IFERROR(IF(AND(P41=""),"",VLOOKUP(P41,Marks,170,0)),"")</f>
        <v>83</v>
      </c>
      <c r="G56" s="997"/>
      <c r="H56" s="998" t="str">
        <f>IFERROR(IF(AND(P41=""),"",VLOOKUP(P41,Marks,171,0)),"")</f>
        <v>A</v>
      </c>
      <c r="I56" s="998"/>
      <c r="J56" s="1000" t="str">
        <f>IF(AND('Marks Entry 6th'!$CL$3="",'Marks Entry 7th'!$CL$3=""),"",IF(AND(C5=6),'Marks Entry 6th'!$CL$3,IF(AND(C5=7),'Marks Entry 7th'!$CL$3,"")))</f>
        <v>G.K.</v>
      </c>
      <c r="K56" s="1001"/>
      <c r="L56" s="1002"/>
      <c r="M56" s="996">
        <f>IF(AND(P41=""),"",'Result Sheet'!$FS$7)</f>
        <v>100</v>
      </c>
      <c r="N56" s="996"/>
      <c r="O56" s="997">
        <f>IFERROR(IF(AND(P41=""),"",VLOOKUP(P41,Marks,174,0)),"")</f>
        <v>87</v>
      </c>
      <c r="P56" s="997"/>
      <c r="Q56" s="998" t="str">
        <f>IFERROR(IF(AND(P41=""),"",VLOOKUP(P41,Marks,175,0)),"")</f>
        <v>A</v>
      </c>
      <c r="R56" s="998"/>
      <c r="S56" s="1026"/>
      <c r="T56" s="999" t="str">
        <f>IF(AND('Marks Entry 6th'!$CJ$3="",'Marks Entry 7th'!$CJ$3=""),"",IF(AND(C5=6),'Marks Entry 6th'!$CJ$3,IF(AND(C5=7),'Marks Entry 7th'!$CJ$3,"")))</f>
        <v>COMPUTER</v>
      </c>
      <c r="U56" s="999"/>
      <c r="V56" s="996">
        <f>IF(AND(AH41=""),"",'Result Sheet'!$FO$7)</f>
        <v>100</v>
      </c>
      <c r="W56" s="996"/>
      <c r="X56" s="997">
        <f>IFERROR(IF(AND(AH41=""),"",VLOOKUP(AH41,Marks,170,0)),"")</f>
        <v>95</v>
      </c>
      <c r="Y56" s="997"/>
      <c r="Z56" s="998" t="str">
        <f>IFERROR(IF(AND(AH41=""),"",VLOOKUP(AH41,Marks,171,0)),"")</f>
        <v>A+</v>
      </c>
      <c r="AA56" s="998"/>
      <c r="AB56" s="1000" t="str">
        <f>IF(AND('Marks Entry 6th'!$CL$3="",'Marks Entry 7th'!$CL$3=""),"",IF(AND(C5=6),'Marks Entry 6th'!$CL$3,IF(AND(C5=7),'Marks Entry 7th'!$CL$3,"")))</f>
        <v>G.K.</v>
      </c>
      <c r="AC56" s="1001"/>
      <c r="AD56" s="1002"/>
      <c r="AE56" s="996">
        <f>IF(AND(AH41=""),"",'Result Sheet'!$FS$7)</f>
        <v>100</v>
      </c>
      <c r="AF56" s="996"/>
      <c r="AG56" s="997">
        <f>IFERROR(IF(AND(AH41=""),"",VLOOKUP(AH41,Marks,174,0)),"")</f>
        <v>91</v>
      </c>
      <c r="AH56" s="997"/>
      <c r="AI56" s="998" t="str">
        <f>IFERROR(IF(AND(AH41=""),"",VLOOKUP(AH41,Marks,175,0)),"")</f>
        <v>A+</v>
      </c>
      <c r="AJ56" s="998"/>
      <c r="AL56" s="56"/>
      <c r="AM56" s="56"/>
      <c r="AN56" s="56"/>
      <c r="AO56" s="56"/>
      <c r="AP56" s="56"/>
      <c r="AQ56" s="56"/>
      <c r="AR56" s="56"/>
      <c r="AS56" s="56"/>
      <c r="AT56" s="56"/>
    </row>
    <row r="57" spans="1:46" ht="21" customHeight="1">
      <c r="A57" s="386">
        <f>IF(P41="","",A56+1)</f>
        <v>24</v>
      </c>
      <c r="B57" s="991" t="str">
        <f>IF('Master sheet'!$D$11="Hindi","विषय","Subject")</f>
        <v>विषय</v>
      </c>
      <c r="C57" s="992"/>
      <c r="D57" s="992"/>
      <c r="E57" s="984" t="str">
        <f>IF('Master sheet'!$D$11="Hindi","प्राप्तांक","Ob.M.")</f>
        <v>प्राप्तांक</v>
      </c>
      <c r="F57" s="985"/>
      <c r="G57" s="429" t="str">
        <f>IF('Master sheet'!$D$11="Hindi","ग्रेड","Grade")</f>
        <v>ग्रेड</v>
      </c>
      <c r="H57" s="988" t="str">
        <f>IF('Master sheet'!$D$11="Hindi","विषय","Subject")</f>
        <v>विषय</v>
      </c>
      <c r="I57" s="988"/>
      <c r="J57" s="988"/>
      <c r="K57" s="989" t="str">
        <f>IF('Master sheet'!$D$11="Hindi","प्राप्तांक","Ob.M.")</f>
        <v>प्राप्तांक</v>
      </c>
      <c r="L57" s="990"/>
      <c r="M57" s="92" t="str">
        <f>IF('Master sheet'!$D$11="Hindi","ग्रेड","Grade")</f>
        <v>ग्रेड</v>
      </c>
      <c r="N57" s="973" t="str">
        <f>IF('Master sheet'!$D$11="Hindi","विषय","Subject")</f>
        <v>विषय</v>
      </c>
      <c r="O57" s="974"/>
      <c r="P57" s="975"/>
      <c r="Q57" s="357" t="str">
        <f>IF('Master sheet'!$D$11="Hindi","प्राप्तांक","Ob.M.")</f>
        <v>प्राप्तांक</v>
      </c>
      <c r="R57" s="92" t="str">
        <f>IF('Master sheet'!$D$11="Hindi","ग्रेड","Grade")</f>
        <v>ग्रेड</v>
      </c>
      <c r="S57" s="1026"/>
      <c r="T57" s="991" t="str">
        <f>IF('Master sheet'!$D$11="Hindi","विषय","Subject")</f>
        <v>विषय</v>
      </c>
      <c r="U57" s="992"/>
      <c r="V57" s="992"/>
      <c r="W57" s="984" t="str">
        <f>IF('Master sheet'!$D$11="Hindi","प्राप्तांक","Ob.M.")</f>
        <v>प्राप्तांक</v>
      </c>
      <c r="X57" s="985"/>
      <c r="Y57" s="429" t="str">
        <f>IF('Master sheet'!$D$11="Hindi","ग्रेड","Grade")</f>
        <v>ग्रेड</v>
      </c>
      <c r="Z57" s="988" t="str">
        <f>IF('Master sheet'!$D$11="Hindi","विषय","Subject")</f>
        <v>विषय</v>
      </c>
      <c r="AA57" s="988"/>
      <c r="AB57" s="988"/>
      <c r="AC57" s="989" t="str">
        <f>IF('Master sheet'!$D$11="Hindi","प्राप्तांक","Ob.M.")</f>
        <v>प्राप्तांक</v>
      </c>
      <c r="AD57" s="990"/>
      <c r="AE57" s="92" t="str">
        <f>IF('Master sheet'!$D$11="Hindi","ग्रेड","Grade")</f>
        <v>ग्रेड</v>
      </c>
      <c r="AF57" s="973" t="str">
        <f>IF('Master sheet'!$D$11="Hindi","विषय","Subject")</f>
        <v>विषय</v>
      </c>
      <c r="AG57" s="974"/>
      <c r="AH57" s="975"/>
      <c r="AI57" s="357" t="str">
        <f>IF('Master sheet'!$D$11="Hindi","प्राप्तांक","Ob.M.")</f>
        <v>प्राप्तांक</v>
      </c>
      <c r="AJ57" s="92" t="str">
        <f>IF('Master sheet'!$D$11="Hindi","ग्रेड","Grade")</f>
        <v>ग्रेड</v>
      </c>
      <c r="AL57" s="56"/>
      <c r="AM57" s="56"/>
      <c r="AN57" s="56"/>
      <c r="AO57" s="56"/>
      <c r="AP57" s="56"/>
      <c r="AQ57" s="56"/>
      <c r="AR57" s="56"/>
      <c r="AS57" s="56"/>
      <c r="AT57" s="56"/>
    </row>
    <row r="58" spans="1:46" ht="21" customHeight="1">
      <c r="A58" s="386">
        <f>IF(P41="","",A57+1)</f>
        <v>25</v>
      </c>
      <c r="B58" s="976" t="str">
        <f>IF('Master sheet'!$D$11="Hindi","कार्यानुभव","WORK EXP.")</f>
        <v>कार्यानुभव</v>
      </c>
      <c r="C58" s="977"/>
      <c r="D58" s="977"/>
      <c r="E58" s="986">
        <f>IFERROR(VLOOKUP(P41,Marks,143,0),"")</f>
        <v>95</v>
      </c>
      <c r="F58" s="987"/>
      <c r="G58" s="427" t="str">
        <f>IFERROR(VLOOKUP(P41,Marks,147,0),"")</f>
        <v>A+</v>
      </c>
      <c r="H58" s="988" t="str">
        <f>IF('Master sheet'!$D$11="Hindi","कला शिक्षा","ART EDU.")</f>
        <v>कला शिक्षा</v>
      </c>
      <c r="I58" s="988"/>
      <c r="J58" s="988"/>
      <c r="K58" s="986">
        <f>IFERROR(VLOOKUP(P41,Marks,153,0),"")</f>
        <v>78</v>
      </c>
      <c r="L58" s="987"/>
      <c r="M58" s="97" t="str">
        <f>IFERROR(VLOOKUP(P41,Marks,157,0),"")</f>
        <v>A</v>
      </c>
      <c r="N58" s="978" t="str">
        <f>IF('Master sheet'!$D$11="Hindi","स्वा. एवं शा. शिक्षा","HE.&amp;PH. EDU.")</f>
        <v>स्वा. एवं शा. शिक्षा</v>
      </c>
      <c r="O58" s="979"/>
      <c r="P58" s="980"/>
      <c r="Q58" s="88">
        <f>IFERROR(VLOOKUP(P41,Marks,163,0),"")</f>
        <v>92</v>
      </c>
      <c r="R58" s="97" t="str">
        <f>IFERROR(VLOOKUP(P41,Marks,167,0),"")</f>
        <v>A+</v>
      </c>
      <c r="S58" s="1026"/>
      <c r="T58" s="976" t="str">
        <f>IF('Master sheet'!$D$11="Hindi","कार्यानुभव","WORK EXP.")</f>
        <v>कार्यानुभव</v>
      </c>
      <c r="U58" s="977"/>
      <c r="V58" s="977"/>
      <c r="W58" s="986">
        <f>IFERROR(VLOOKUP(AH41,Marks,143,0),"")</f>
        <v>92</v>
      </c>
      <c r="X58" s="987"/>
      <c r="Y58" s="427" t="str">
        <f>IFERROR(VLOOKUP(AH41,Marks,147,0),"")</f>
        <v>A+</v>
      </c>
      <c r="Z58" s="988" t="str">
        <f>IF('Master sheet'!$D$11="Hindi","कला शिक्षा","ART EDU.")</f>
        <v>कला शिक्षा</v>
      </c>
      <c r="AA58" s="988"/>
      <c r="AB58" s="988"/>
      <c r="AC58" s="986">
        <f>IFERROR(VLOOKUP(AH41,Marks,153,0),"")</f>
        <v>79</v>
      </c>
      <c r="AD58" s="987"/>
      <c r="AE58" s="97" t="str">
        <f>IFERROR(VLOOKUP(AH41,Marks,157,0),"")</f>
        <v>A</v>
      </c>
      <c r="AF58" s="978" t="str">
        <f>IF('Master sheet'!$D$11="Hindi","स्वा. एवं शा. शिक्षा","HE.&amp;PH. EDU.")</f>
        <v>स्वा. एवं शा. शिक्षा</v>
      </c>
      <c r="AG58" s="979"/>
      <c r="AH58" s="980"/>
      <c r="AI58" s="88">
        <f>IFERROR(VLOOKUP(AH41,Marks,163,0),"")</f>
        <v>81</v>
      </c>
      <c r="AJ58" s="97" t="str">
        <f>IFERROR(VLOOKUP(AH41,Marks,167,0),"")</f>
        <v>A</v>
      </c>
      <c r="AL58" s="56"/>
      <c r="AM58" s="56"/>
      <c r="AN58" s="56"/>
      <c r="AO58" s="56"/>
      <c r="AP58" s="56"/>
      <c r="AQ58" s="56"/>
      <c r="AR58" s="56"/>
      <c r="AS58" s="56"/>
      <c r="AT58" s="56"/>
    </row>
    <row r="59" spans="1:46" ht="9.75" customHeight="1">
      <c r="A59" s="386">
        <f>IF(P41="","",A58+1)</f>
        <v>26</v>
      </c>
      <c r="B59" s="363"/>
      <c r="C59" s="363"/>
      <c r="D59" s="363"/>
      <c r="E59" s="364"/>
      <c r="F59" s="365"/>
      <c r="G59" s="365"/>
      <c r="H59" s="365"/>
      <c r="I59" s="363"/>
      <c r="J59" s="363"/>
      <c r="K59" s="363"/>
      <c r="L59" s="364"/>
      <c r="M59" s="365"/>
      <c r="N59" s="366"/>
      <c r="O59" s="366"/>
      <c r="P59" s="366"/>
      <c r="Q59" s="364"/>
      <c r="R59" s="365"/>
      <c r="S59" s="1026"/>
      <c r="T59" s="363"/>
      <c r="U59" s="363"/>
      <c r="V59" s="363"/>
      <c r="W59" s="364"/>
      <c r="X59" s="365"/>
      <c r="Y59" s="365"/>
      <c r="Z59" s="365"/>
      <c r="AA59" s="363"/>
      <c r="AB59" s="363"/>
      <c r="AC59" s="363"/>
      <c r="AD59" s="364"/>
      <c r="AE59" s="365"/>
      <c r="AF59" s="366"/>
      <c r="AG59" s="366"/>
      <c r="AH59" s="366"/>
      <c r="AI59" s="364"/>
      <c r="AJ59" s="365"/>
      <c r="AL59" s="56"/>
      <c r="AM59" s="56"/>
      <c r="AN59" s="56"/>
      <c r="AO59" s="56"/>
      <c r="AP59" s="56"/>
      <c r="AQ59" s="56"/>
      <c r="AR59" s="56"/>
      <c r="AS59" s="56"/>
      <c r="AT59" s="56"/>
    </row>
    <row r="60" spans="1:46" ht="21" customHeight="1">
      <c r="A60" s="386">
        <f>IF(P41="","",A59+1)</f>
        <v>27</v>
      </c>
      <c r="B60" s="963" t="str">
        <f>IF('Master sheet'!$D$11="Hindi","कुल कार्य दिवस :-","Total Meeting :-")</f>
        <v>कुल कार्य दिवस :-</v>
      </c>
      <c r="C60" s="963"/>
      <c r="D60" s="963"/>
      <c r="E60" s="981">
        <f>IFERROR(VLOOKUP(P41,Marks,182,0),"")</f>
        <v>360</v>
      </c>
      <c r="F60" s="981"/>
      <c r="G60" s="981"/>
      <c r="H60" s="981"/>
      <c r="I60" s="981"/>
      <c r="J60" s="981"/>
      <c r="K60" s="963" t="str">
        <f>IF('Master sheet'!$D$11="Hindi","कुल उपस्थिति :-","Total Attendance :-")</f>
        <v>कुल उपस्थिति :-</v>
      </c>
      <c r="L60" s="963"/>
      <c r="M60" s="963"/>
      <c r="N60" s="963"/>
      <c r="O60" s="982">
        <f>IFERROR(VLOOKUP(P41,Marks,183,0),"")</f>
        <v>160</v>
      </c>
      <c r="P60" s="982"/>
      <c r="Q60" s="982"/>
      <c r="R60" s="982"/>
      <c r="S60" s="1026"/>
      <c r="T60" s="963" t="str">
        <f>IF('Master sheet'!$D$11="Hindi","कुल कार्य दिवस :-","Total Meeting :-")</f>
        <v>कुल कार्य दिवस :-</v>
      </c>
      <c r="U60" s="963"/>
      <c r="V60" s="963"/>
      <c r="W60" s="981">
        <f>IFERROR(VLOOKUP(AH41,Marks,182,0),"")</f>
        <v>220</v>
      </c>
      <c r="X60" s="981"/>
      <c r="Y60" s="981"/>
      <c r="Z60" s="981"/>
      <c r="AA60" s="981"/>
      <c r="AB60" s="981"/>
      <c r="AC60" s="963" t="str">
        <f>IF('Master sheet'!$D$11="Hindi","कुल उपस्थिति :-","Total Attendance :-")</f>
        <v>कुल उपस्थिति :-</v>
      </c>
      <c r="AD60" s="963"/>
      <c r="AE60" s="963"/>
      <c r="AF60" s="963"/>
      <c r="AG60" s="982">
        <f>IFERROR(VLOOKUP(AH41,Marks,183,0),"")</f>
        <v>188</v>
      </c>
      <c r="AH60" s="982"/>
      <c r="AI60" s="982"/>
      <c r="AJ60" s="982"/>
      <c r="AL60" s="56"/>
      <c r="AM60" s="56"/>
      <c r="AN60" s="56"/>
      <c r="AO60" s="56"/>
      <c r="AP60" s="56"/>
      <c r="AQ60" s="56"/>
      <c r="AR60" s="56"/>
      <c r="AS60" s="56"/>
      <c r="AT60" s="56"/>
    </row>
    <row r="61" spans="1:46" ht="21" customHeight="1">
      <c r="A61" s="386">
        <f>IF(P41="","",A60+1)</f>
        <v>28</v>
      </c>
      <c r="B61" s="963" t="str">
        <f>IF('Master sheet'!$D$11="Hindi","परिणाम :-","Result :-")</f>
        <v>परिणाम :-</v>
      </c>
      <c r="C61" s="963"/>
      <c r="D61" s="963"/>
      <c r="E61" s="964" t="str">
        <f>IFERROR(VLOOKUP(P41,Marks,181,0),"")</f>
        <v>कक्षा क्रमोन्नत</v>
      </c>
      <c r="F61" s="964"/>
      <c r="G61" s="964"/>
      <c r="H61" s="964"/>
      <c r="I61" s="964"/>
      <c r="J61" s="964"/>
      <c r="K61" s="963" t="str">
        <f>IF('Master sheet'!$D$11="Hindi","परिणाम प्रतिशत में :-","Result in Percentage :-")</f>
        <v>परिणाम प्रतिशत में :-</v>
      </c>
      <c r="L61" s="963"/>
      <c r="M61" s="963"/>
      <c r="N61" s="963"/>
      <c r="O61" s="965">
        <f>IFERROR(VLOOKUP(P41,Marks,177,0),"")</f>
        <v>67.083333333333329</v>
      </c>
      <c r="P61" s="965"/>
      <c r="Q61" s="965"/>
      <c r="R61" s="965"/>
      <c r="S61" s="1026"/>
      <c r="T61" s="963" t="str">
        <f>IF('Master sheet'!$D$11="Hindi","परिणाम :-","Result :-")</f>
        <v>परिणाम :-</v>
      </c>
      <c r="U61" s="963"/>
      <c r="V61" s="963"/>
      <c r="W61" s="964" t="str">
        <f>IFERROR(VLOOKUP(AH41,Marks,181,0),"")</f>
        <v>कक्षा क्रमोन्नत</v>
      </c>
      <c r="X61" s="964"/>
      <c r="Y61" s="964"/>
      <c r="Z61" s="964"/>
      <c r="AA61" s="964"/>
      <c r="AB61" s="964"/>
      <c r="AC61" s="963" t="str">
        <f>IF('Master sheet'!$D$11="Hindi","परिणाम प्रतिशत में :-","Result in Percentage :-")</f>
        <v>परिणाम प्रतिशत में :-</v>
      </c>
      <c r="AD61" s="963"/>
      <c r="AE61" s="963"/>
      <c r="AF61" s="963"/>
      <c r="AG61" s="965">
        <f>IFERROR(VLOOKUP(AH41,Marks,177,0),"")</f>
        <v>66.5</v>
      </c>
      <c r="AH61" s="965"/>
      <c r="AI61" s="965"/>
      <c r="AJ61" s="965"/>
      <c r="AL61" s="56"/>
      <c r="AM61" s="56"/>
      <c r="AN61" s="56"/>
      <c r="AO61" s="56"/>
      <c r="AP61" s="56"/>
      <c r="AQ61" s="56"/>
      <c r="AR61" s="56"/>
      <c r="AS61" s="56"/>
      <c r="AT61" s="56"/>
    </row>
    <row r="62" spans="1:46" ht="21" customHeight="1">
      <c r="A62" s="386">
        <f>IF(P41="","",A61+1)</f>
        <v>29</v>
      </c>
      <c r="B62" s="963" t="str">
        <f>IF('Master sheet'!$D$11="Hindi","श्रेणी :-","Division :-")</f>
        <v>श्रेणी :-</v>
      </c>
      <c r="C62" s="963"/>
      <c r="D62" s="963"/>
      <c r="E62" s="972" t="str">
        <f>IFERROR(VLOOKUP(P41,Marks,178,0),"")</f>
        <v>I</v>
      </c>
      <c r="F62" s="972"/>
      <c r="G62" s="972"/>
      <c r="H62" s="972"/>
      <c r="I62" s="972"/>
      <c r="J62" s="972"/>
      <c r="K62" s="963" t="str">
        <f>IF('Master sheet'!$D$11="Hindi","कक्षा में स्थान :-","Position in the Class :-")</f>
        <v>कक्षा में स्थान :-</v>
      </c>
      <c r="L62" s="963"/>
      <c r="M62" s="963"/>
      <c r="N62" s="963"/>
      <c r="O62" s="966">
        <f>IFERROR(VLOOKUP(P41,Marks,180,0),"")</f>
        <v>6.9999999999999858</v>
      </c>
      <c r="P62" s="966"/>
      <c r="Q62" s="966"/>
      <c r="R62" s="966"/>
      <c r="S62" s="1026"/>
      <c r="T62" s="963" t="str">
        <f>IF('Master sheet'!$D$11="Hindi","श्रेणी :-","Division :-")</f>
        <v>श्रेणी :-</v>
      </c>
      <c r="U62" s="963"/>
      <c r="V62" s="963"/>
      <c r="W62" s="972" t="str">
        <f>IFERROR(VLOOKUP(AH41,Marks,178,0),"")</f>
        <v>I</v>
      </c>
      <c r="X62" s="972"/>
      <c r="Y62" s="972"/>
      <c r="Z62" s="972"/>
      <c r="AA62" s="972"/>
      <c r="AB62" s="972"/>
      <c r="AC62" s="963" t="str">
        <f>IF('Master sheet'!$D$11="Hindi","कक्षा में स्थान :-","Position in the Class :-")</f>
        <v>कक्षा में स्थान :-</v>
      </c>
      <c r="AD62" s="963"/>
      <c r="AE62" s="963"/>
      <c r="AF62" s="963"/>
      <c r="AG62" s="966">
        <f>IFERROR(VLOOKUP(AH41,Marks,180,0),"")</f>
        <v>8.9999999999999858</v>
      </c>
      <c r="AH62" s="966"/>
      <c r="AI62" s="966"/>
      <c r="AJ62" s="966"/>
      <c r="AL62" s="56"/>
      <c r="AM62" s="56"/>
      <c r="AN62" s="56"/>
      <c r="AO62" s="56"/>
      <c r="AP62" s="56"/>
      <c r="AQ62" s="56"/>
      <c r="AR62" s="56"/>
      <c r="AS62" s="56"/>
      <c r="AT62" s="56"/>
    </row>
    <row r="63" spans="1:46" ht="21" customHeight="1">
      <c r="A63" s="386">
        <f>IF(P41="","",A62+1)</f>
        <v>30</v>
      </c>
      <c r="B63" s="1025" t="str">
        <f>IF('Master sheet'!$D$11="Hindi","परीक्षा परिणाम घोषणा दिनांक :-","Result Declaration Date :-")</f>
        <v>परीक्षा परिणाम घोषणा दिनांक :-</v>
      </c>
      <c r="C63" s="1025"/>
      <c r="D63" s="1025"/>
      <c r="E63" s="968">
        <f>IF(AND(P8=""),"",'Master sheet'!$D$10)</f>
        <v>45428</v>
      </c>
      <c r="F63" s="968"/>
      <c r="G63" s="968"/>
      <c r="H63" s="968"/>
      <c r="I63" s="968"/>
      <c r="J63" s="483"/>
      <c r="K63" s="963" t="str">
        <f>IF('Master sheet'!$D$11="Hindi"," ग्रेड :-","Grade :-")</f>
        <v xml:space="preserve"> ग्रेड :-</v>
      </c>
      <c r="L63" s="963"/>
      <c r="M63" s="963"/>
      <c r="N63" s="963"/>
      <c r="O63" s="971" t="str">
        <f>IFERROR(VLOOKUP(P41,Marks,179,0),"")</f>
        <v>C</v>
      </c>
      <c r="P63" s="971"/>
      <c r="Q63" s="971"/>
      <c r="R63" s="971"/>
      <c r="S63" s="1026"/>
      <c r="T63" s="1025" t="str">
        <f>IF('Master sheet'!$D$11="Hindi","परीक्षा परिणाम घोषणा दिनांक :-","Result Declaration Date :-")</f>
        <v>परीक्षा परिणाम घोषणा दिनांक :-</v>
      </c>
      <c r="U63" s="1025"/>
      <c r="V63" s="1025"/>
      <c r="W63" s="968">
        <f>IF(AND(P8=""),"",'Master sheet'!$D$10)</f>
        <v>45428</v>
      </c>
      <c r="X63" s="968"/>
      <c r="Y63" s="968"/>
      <c r="Z63" s="968"/>
      <c r="AA63" s="968"/>
      <c r="AB63" s="483"/>
      <c r="AC63" s="963" t="str">
        <f>IF('Master sheet'!$D$11="Hindi"," ग्रेड :-","Grade :-")</f>
        <v xml:space="preserve"> ग्रेड :-</v>
      </c>
      <c r="AD63" s="963"/>
      <c r="AE63" s="963"/>
      <c r="AF63" s="963"/>
      <c r="AG63" s="971" t="str">
        <f>IFERROR(VLOOKUP(AH41,Marks,179,0),"")</f>
        <v>C</v>
      </c>
      <c r="AH63" s="971"/>
      <c r="AI63" s="971"/>
      <c r="AJ63" s="971"/>
      <c r="AL63" s="56"/>
      <c r="AM63" s="56"/>
      <c r="AN63" s="56"/>
      <c r="AO63" s="56"/>
      <c r="AP63" s="56"/>
      <c r="AQ63" s="56"/>
      <c r="AR63" s="56"/>
      <c r="AS63" s="56"/>
      <c r="AT63" s="56"/>
    </row>
    <row r="64" spans="1:46" ht="60.75" customHeight="1">
      <c r="A64" s="386">
        <f>IF(P41="","",A63+1)</f>
        <v>31</v>
      </c>
      <c r="B64" s="983" t="str">
        <f>IF(AND(C38=6),CONCATENATE("( ",UPPER('Master sheet'!H14)," )"),IF(AND(C38=7),CONCATENATE("( ",UPPER('Master sheet'!H25)," )"),""))</f>
        <v>( MAMTA LAWANIYA )</v>
      </c>
      <c r="C64" s="983"/>
      <c r="D64" s="983"/>
      <c r="E64" s="983"/>
      <c r="F64" s="983" t="str">
        <f>IF(AND(P41=""),"",CONCATENATE("(",'Master sheet'!$D$16," )"))</f>
        <v>(Suresh Chand )</v>
      </c>
      <c r="G64" s="983"/>
      <c r="H64" s="983"/>
      <c r="I64" s="983"/>
      <c r="J64" s="983"/>
      <c r="K64" s="983"/>
      <c r="L64" s="983"/>
      <c r="M64" s="983" t="str">
        <f>IF(AND(P41=""),"",CONCATENATE("(",'Master sheet'!$D$14," )"))</f>
        <v>(USHA PALIYA )</v>
      </c>
      <c r="N64" s="983"/>
      <c r="O64" s="983"/>
      <c r="P64" s="983"/>
      <c r="Q64" s="983"/>
      <c r="R64" s="983"/>
      <c r="S64" s="1026"/>
      <c r="T64" s="983" t="str">
        <f>IF(AND(U38=6),CONCATENATE("( ",UPPER('Master sheet'!H14)," )"),IF(AND(U38=7),CONCATENATE("( ",UPPER('Master sheet'!H25)," )"),""))</f>
        <v>( MAMTA LAWANIYA )</v>
      </c>
      <c r="U64" s="983"/>
      <c r="V64" s="983"/>
      <c r="W64" s="983"/>
      <c r="X64" s="983" t="str">
        <f>IF(AND(AH41=""),"",CONCATENATE("(",'Master sheet'!$D$16," )"))</f>
        <v>(Suresh Chand )</v>
      </c>
      <c r="Y64" s="983"/>
      <c r="Z64" s="983"/>
      <c r="AA64" s="983"/>
      <c r="AB64" s="983"/>
      <c r="AC64" s="983"/>
      <c r="AD64" s="983"/>
      <c r="AE64" s="983" t="str">
        <f>IF(AND(AH41=""),"",CONCATENATE("(",'Master sheet'!$D$14," )"))</f>
        <v>(USHA PALIYA )</v>
      </c>
      <c r="AF64" s="983"/>
      <c r="AG64" s="983"/>
      <c r="AH64" s="983"/>
      <c r="AI64" s="983"/>
      <c r="AJ64" s="983"/>
      <c r="AL64" s="56"/>
      <c r="AM64" s="56"/>
      <c r="AN64" s="56"/>
      <c r="AO64" s="56"/>
      <c r="AP64" s="56"/>
      <c r="AQ64" s="56"/>
      <c r="AR64" s="56"/>
      <c r="AS64" s="56"/>
      <c r="AT64" s="56"/>
    </row>
    <row r="65" spans="1:46" ht="23.25" customHeight="1">
      <c r="A65" s="386">
        <f>IF(P41="","",A64+1)</f>
        <v>32</v>
      </c>
      <c r="B65" s="962" t="str">
        <f>IF('Master sheet'!$D$11="Hindi","हस्ताक्षर कक्षाध्यापक","Signature of the class teacher")</f>
        <v>हस्ताक्षर कक्षाध्यापक</v>
      </c>
      <c r="C65" s="962"/>
      <c r="D65" s="962"/>
      <c r="E65" s="962"/>
      <c r="F65" s="962" t="str">
        <f>IF('Master sheet'!$D$11="Hindi","हस्ताक्षर परीक्षा प्रभारी","Signature of the exam. Incharge")</f>
        <v>हस्ताक्षर परीक्षा प्रभारी</v>
      </c>
      <c r="G65" s="962"/>
      <c r="H65" s="962"/>
      <c r="I65" s="962"/>
      <c r="J65" s="962"/>
      <c r="K65" s="962"/>
      <c r="L65" s="962"/>
      <c r="M65" s="962" t="str">
        <f>IF('Master sheet'!$D$11="Hindi","हस्ताक्षर संस्था प्रधान","Head of Institute's Signature")</f>
        <v>हस्ताक्षर संस्था प्रधान</v>
      </c>
      <c r="N65" s="962"/>
      <c r="O65" s="962"/>
      <c r="P65" s="962"/>
      <c r="Q65" s="962"/>
      <c r="R65" s="962"/>
      <c r="S65" s="1026"/>
      <c r="T65" s="962" t="str">
        <f>IF('Master sheet'!$D$11="Hindi","हस्ताक्षर कक्षाध्यापक","Signature of the class teacher")</f>
        <v>हस्ताक्षर कक्षाध्यापक</v>
      </c>
      <c r="U65" s="962"/>
      <c r="V65" s="962"/>
      <c r="W65" s="962"/>
      <c r="X65" s="962" t="str">
        <f>IF('Master sheet'!$D$11="Hindi","हस्ताक्षर परीक्षा प्रभारी","Signature of the exam. Incharge")</f>
        <v>हस्ताक्षर परीक्षा प्रभारी</v>
      </c>
      <c r="Y65" s="962"/>
      <c r="Z65" s="962"/>
      <c r="AA65" s="962"/>
      <c r="AB65" s="962"/>
      <c r="AC65" s="962"/>
      <c r="AD65" s="962"/>
      <c r="AE65" s="962" t="str">
        <f>IF('Master sheet'!$D$11="Hindi","हस्ताक्षर संस्था प्रधान","Head of Institute's Signature")</f>
        <v>हस्ताक्षर संस्था प्रधान</v>
      </c>
      <c r="AF65" s="962"/>
      <c r="AG65" s="962"/>
      <c r="AH65" s="962"/>
      <c r="AI65" s="962"/>
      <c r="AJ65" s="962"/>
      <c r="AL65" s="56"/>
      <c r="AM65" s="56"/>
      <c r="AN65" s="56"/>
      <c r="AO65" s="56"/>
      <c r="AP65" s="56"/>
      <c r="AQ65" s="56"/>
      <c r="AR65" s="56"/>
      <c r="AS65" s="56"/>
      <c r="AT65" s="56"/>
    </row>
    <row r="66" spans="1:46">
      <c r="AL66" s="56"/>
      <c r="AM66" s="56"/>
      <c r="AN66" s="56"/>
      <c r="AO66" s="56"/>
      <c r="AP66" s="56"/>
      <c r="AQ66" s="56"/>
      <c r="AR66" s="56"/>
      <c r="AS66" s="56"/>
      <c r="AT66" s="56"/>
    </row>
    <row r="67" spans="1:46" ht="21" customHeight="1">
      <c r="A67" s="386">
        <f>IF(P74="","",1)</f>
        <v>1</v>
      </c>
      <c r="B67" s="1003" t="str">
        <f>IF('Master sheet'!$D$11="Hindi","वार्षिक रिपोर्ट कार्ड ","Report Card")</f>
        <v xml:space="preserve">वार्षिक रिपोर्ट कार्ड </v>
      </c>
      <c r="C67" s="1003"/>
      <c r="D67" s="1003"/>
      <c r="E67" s="1003"/>
      <c r="F67" s="1003"/>
      <c r="G67" s="1003"/>
      <c r="H67" s="1003"/>
      <c r="I67" s="1003"/>
      <c r="J67" s="1003"/>
      <c r="K67" s="1003"/>
      <c r="L67" s="1003"/>
      <c r="M67" s="1003"/>
      <c r="N67" s="1003"/>
      <c r="O67" s="1003"/>
      <c r="P67" s="1003"/>
      <c r="Q67" s="1003"/>
      <c r="R67" s="1003"/>
      <c r="S67" s="1026" t="s">
        <v>75</v>
      </c>
      <c r="T67" s="1003" t="str">
        <f>IF('Master sheet'!$D$11="Hindi","वार्षिक रिपोर्ट कार्ड ","Report Card")</f>
        <v xml:space="preserve">वार्षिक रिपोर्ट कार्ड </v>
      </c>
      <c r="U67" s="1003"/>
      <c r="V67" s="1003"/>
      <c r="W67" s="1003"/>
      <c r="X67" s="1003"/>
      <c r="Y67" s="1003"/>
      <c r="Z67" s="1003"/>
      <c r="AA67" s="1003"/>
      <c r="AB67" s="1003"/>
      <c r="AC67" s="1003"/>
      <c r="AD67" s="1003"/>
      <c r="AE67" s="1003"/>
      <c r="AF67" s="1003"/>
      <c r="AG67" s="1003"/>
      <c r="AH67" s="1003"/>
      <c r="AI67" s="1003"/>
      <c r="AJ67" s="1003"/>
      <c r="AL67" s="56"/>
      <c r="AM67" s="56"/>
      <c r="AN67" s="56"/>
      <c r="AO67" s="56"/>
      <c r="AP67" s="56"/>
      <c r="AQ67" s="56"/>
      <c r="AR67" s="56"/>
      <c r="AS67" s="56"/>
      <c r="AT67" s="56"/>
    </row>
    <row r="68" spans="1:46" ht="21" customHeight="1">
      <c r="A68" s="386">
        <f>IF(P74="","",A67+1)</f>
        <v>2</v>
      </c>
      <c r="B68" s="1004" t="str">
        <f>IF('Master sheet'!$D$11="Hindi","शिक्षा विभाग, राजस्थान सरकार","Education Department, Rajasthan Government")</f>
        <v>शिक्षा विभाग, राजस्थान सरकार</v>
      </c>
      <c r="C68" s="1004"/>
      <c r="D68" s="1004"/>
      <c r="E68" s="1004"/>
      <c r="F68" s="1004"/>
      <c r="G68" s="1004"/>
      <c r="H68" s="1004"/>
      <c r="I68" s="1004"/>
      <c r="J68" s="1004"/>
      <c r="K68" s="1004"/>
      <c r="L68" s="1004"/>
      <c r="M68" s="1004"/>
      <c r="N68" s="1004"/>
      <c r="O68" s="1004"/>
      <c r="P68" s="1004"/>
      <c r="Q68" s="1004"/>
      <c r="R68" s="1004"/>
      <c r="S68" s="1026"/>
      <c r="T68" s="1004" t="str">
        <f>IF('Master sheet'!$D$11="Hindi","शिक्षा विभाग, राजस्थान सरकार","Education Department, Rajasthan Government")</f>
        <v>शिक्षा विभाग, राजस्थान सरकार</v>
      </c>
      <c r="U68" s="1004"/>
      <c r="V68" s="1004"/>
      <c r="W68" s="1004"/>
      <c r="X68" s="1004"/>
      <c r="Y68" s="1004"/>
      <c r="Z68" s="1004"/>
      <c r="AA68" s="1004"/>
      <c r="AB68" s="1004"/>
      <c r="AC68" s="1004"/>
      <c r="AD68" s="1004"/>
      <c r="AE68" s="1004"/>
      <c r="AF68" s="1004"/>
      <c r="AG68" s="1004"/>
      <c r="AH68" s="1004"/>
      <c r="AI68" s="1004"/>
      <c r="AJ68" s="1004"/>
      <c r="AL68" s="56"/>
      <c r="AM68" s="56"/>
      <c r="AN68" s="56"/>
      <c r="AO68" s="56"/>
      <c r="AP68" s="56"/>
      <c r="AQ68" s="56"/>
      <c r="AR68" s="56"/>
      <c r="AS68" s="56"/>
      <c r="AT68" s="56"/>
    </row>
    <row r="69" spans="1:46" ht="21" customHeight="1">
      <c r="A69" s="386">
        <f>IF(P74="","",A68+1)</f>
        <v>3</v>
      </c>
      <c r="B69" s="1005" t="str">
        <f>IF('Master sheet'!$D$11="Hindi","विद्यालय का नाम :-","School Name :- ")</f>
        <v>विद्यालय का नाम :-</v>
      </c>
      <c r="C69" s="1005"/>
      <c r="D69" s="1005"/>
      <c r="E69" s="1006" t="str">
        <f>IF(AND(P74=""),"",IF('Master sheet'!$D$11="Hindi",'Master sheet'!$D$8,'Master sheet'!$D$7))</f>
        <v xml:space="preserve">महात्मा गाँधी राजकीय विद्यालय (अंग्रेजी माध्यम) बर, पाली </v>
      </c>
      <c r="F69" s="1006"/>
      <c r="G69" s="1006"/>
      <c r="H69" s="1006"/>
      <c r="I69" s="1006"/>
      <c r="J69" s="1006"/>
      <c r="K69" s="1006"/>
      <c r="L69" s="1006"/>
      <c r="M69" s="1006"/>
      <c r="N69" s="1006"/>
      <c r="O69" s="1006"/>
      <c r="P69" s="1006"/>
      <c r="Q69" s="1006"/>
      <c r="R69" s="1006"/>
      <c r="S69" s="1026"/>
      <c r="T69" s="1005" t="str">
        <f>IF('Master sheet'!$D$11="Hindi","विद्यालय का नाम :-","School Name :- ")</f>
        <v>विद्यालय का नाम :-</v>
      </c>
      <c r="U69" s="1005"/>
      <c r="V69" s="1005"/>
      <c r="W69" s="1006" t="str">
        <f>IF(AND(AH74=""),"",IF('Master sheet'!$D$11="Hindi",'Master sheet'!$D$8,'Master sheet'!$D$7))</f>
        <v xml:space="preserve">महात्मा गाँधी राजकीय विद्यालय (अंग्रेजी माध्यम) बर, पाली </v>
      </c>
      <c r="X69" s="1006"/>
      <c r="Y69" s="1006"/>
      <c r="Z69" s="1006"/>
      <c r="AA69" s="1006"/>
      <c r="AB69" s="1006"/>
      <c r="AC69" s="1006"/>
      <c r="AD69" s="1006"/>
      <c r="AE69" s="1006"/>
      <c r="AF69" s="1006"/>
      <c r="AG69" s="1006"/>
      <c r="AH69" s="1006"/>
      <c r="AI69" s="1006"/>
      <c r="AJ69" s="1006"/>
      <c r="AL69" s="56"/>
      <c r="AM69" s="56"/>
      <c r="AN69" s="56"/>
      <c r="AO69" s="56"/>
      <c r="AP69" s="56"/>
      <c r="AQ69" s="56"/>
      <c r="AR69" s="56"/>
      <c r="AS69" s="56"/>
      <c r="AT69" s="56"/>
    </row>
    <row r="70" spans="1:46" ht="21" customHeight="1">
      <c r="A70" s="386">
        <f>IF(P74="","",A69+1)</f>
        <v>4</v>
      </c>
      <c r="B70" s="379"/>
      <c r="C70" s="379"/>
      <c r="D70" s="379"/>
      <c r="E70" s="959" t="str">
        <f>IF(AND(P74=""),"",IF('Master sheet'!$D$11="Hindi",CONCATENATE("(विद्यालय मान्यता क्रमांक व वर्ष : ","  ",'Master sheet'!$D$6),CONCATENATE("(School Recognition Number &amp; Years : ","  ",'Master sheet'!$D$6)))</f>
        <v>(विद्यालय मान्यता क्रमांक व वर्ष :   शिक्षा/पाली/1995/2001</v>
      </c>
      <c r="F70" s="959"/>
      <c r="G70" s="959"/>
      <c r="H70" s="959"/>
      <c r="I70" s="959"/>
      <c r="J70" s="959"/>
      <c r="K70" s="959"/>
      <c r="L70" s="959"/>
      <c r="M70" s="959"/>
      <c r="N70" s="959"/>
      <c r="O70" s="959"/>
      <c r="P70" s="959"/>
      <c r="Q70" s="959"/>
      <c r="R70" s="959"/>
      <c r="S70" s="1026"/>
      <c r="T70" s="379"/>
      <c r="U70" s="379"/>
      <c r="V70" s="379"/>
      <c r="W70" s="959" t="str">
        <f>IF(AND(AH74=""),"",IF('Master sheet'!$D$11="Hindi",CONCATENATE("(विद्यालय मान्यता क्रमांक व वर्ष : ","  ",'Master sheet'!$D$6),CONCATENATE("(School Recognition Number &amp; Years : ","  ",'Master sheet'!$D$6)))</f>
        <v>(विद्यालय मान्यता क्रमांक व वर्ष :   शिक्षा/पाली/1995/2001</v>
      </c>
      <c r="X70" s="959"/>
      <c r="Y70" s="959"/>
      <c r="Z70" s="959"/>
      <c r="AA70" s="959"/>
      <c r="AB70" s="959"/>
      <c r="AC70" s="959"/>
      <c r="AD70" s="959"/>
      <c r="AE70" s="959"/>
      <c r="AF70" s="959"/>
      <c r="AG70" s="959"/>
      <c r="AH70" s="959"/>
      <c r="AI70" s="959"/>
      <c r="AJ70" s="959"/>
      <c r="AL70" s="56"/>
      <c r="AM70" s="56"/>
      <c r="AN70" s="56"/>
      <c r="AO70" s="56"/>
      <c r="AP70" s="56"/>
      <c r="AQ70" s="56"/>
      <c r="AR70" s="56"/>
      <c r="AS70" s="56"/>
      <c r="AT70" s="56"/>
    </row>
    <row r="71" spans="1:46" ht="21" customHeight="1">
      <c r="A71" s="386">
        <f>IF(P74="","",A70+1)</f>
        <v>5</v>
      </c>
      <c r="B71" s="373" t="str">
        <f>IF('Master sheet'!$D$11="Hindi","कक्षा  :-","CLASS :- ")</f>
        <v>कक्षा  :-</v>
      </c>
      <c r="C71" s="960">
        <f>IFERROR(IF(AND(P74=""),"",VLOOKUP(P74,Marks,2,0)),"")</f>
        <v>7</v>
      </c>
      <c r="D71" s="960"/>
      <c r="E71" s="961" t="str">
        <f>IF('Master sheet'!$D$11="Hindi","सेक्शन :-","Section :- ")</f>
        <v>सेक्शन :-</v>
      </c>
      <c r="F71" s="961"/>
      <c r="G71" s="961"/>
      <c r="H71" s="961"/>
      <c r="I71" s="961"/>
      <c r="J71" s="960" t="str">
        <f>IFERROR(IF(AND(P74=""),"",VLOOKUP(P74,Marks,3,0)),"")</f>
        <v>A</v>
      </c>
      <c r="K71" s="960"/>
      <c r="L71" s="969" t="str">
        <f>IF('Master sheet'!$D$11="Hindi","सत्र :- ","Session :- ")</f>
        <v xml:space="preserve">सत्र :- </v>
      </c>
      <c r="M71" s="969"/>
      <c r="N71" s="969"/>
      <c r="O71" s="969"/>
      <c r="P71" s="970" t="str">
        <f>IF(AND(P74=""),"",'Marks Entry 6th'!$I$2)</f>
        <v>2024-2025</v>
      </c>
      <c r="Q71" s="970"/>
      <c r="R71" s="970"/>
      <c r="S71" s="1026"/>
      <c r="T71" s="373" t="str">
        <f>IF('Master sheet'!$D$11="Hindi","कक्षा  :-","CLASS :- ")</f>
        <v>कक्षा  :-</v>
      </c>
      <c r="U71" s="960">
        <f>IFERROR(IF(AND(AH74=""),"",VLOOKUP(AH74,Marks,2,0)),"")</f>
        <v>7</v>
      </c>
      <c r="V71" s="960"/>
      <c r="W71" s="961" t="str">
        <f>IF('Master sheet'!$D$11="Hindi","सेक्शन :-","Section :- ")</f>
        <v>सेक्शन :-</v>
      </c>
      <c r="X71" s="961"/>
      <c r="Y71" s="961"/>
      <c r="Z71" s="961"/>
      <c r="AA71" s="961"/>
      <c r="AB71" s="960" t="str">
        <f>IFERROR(IF(AND(AH74=""),"",VLOOKUP(AH74,Marks,3,0)),"")</f>
        <v>A</v>
      </c>
      <c r="AC71" s="960"/>
      <c r="AD71" s="969" t="str">
        <f>IF('Master sheet'!$D$11="Hindi","सत्र :- ","Session :- ")</f>
        <v xml:space="preserve">सत्र :- </v>
      </c>
      <c r="AE71" s="969"/>
      <c r="AF71" s="969"/>
      <c r="AG71" s="969"/>
      <c r="AH71" s="970" t="str">
        <f>IF(AND(AH74=""),"",'Marks Entry 6th'!$I$2)</f>
        <v>2024-2025</v>
      </c>
      <c r="AI71" s="970"/>
      <c r="AJ71" s="970"/>
      <c r="AL71" s="56"/>
      <c r="AM71" s="56"/>
      <c r="AN71" s="56"/>
      <c r="AO71" s="56"/>
      <c r="AP71" s="56"/>
      <c r="AQ71" s="56"/>
      <c r="AR71" s="56"/>
      <c r="AS71" s="56"/>
      <c r="AT71" s="56"/>
    </row>
    <row r="72" spans="1:46" ht="21" customHeight="1">
      <c r="A72" s="386">
        <f>IF(P74="","",A71+1)</f>
        <v>6</v>
      </c>
      <c r="B72" s="1007" t="str">
        <f>IF('Master sheet'!$D$11="Hindi","विद्यार्थी का नाम :-","Student's Name :-")</f>
        <v>विद्यार्थी का नाम :-</v>
      </c>
      <c r="C72" s="1007"/>
      <c r="D72" s="1007"/>
      <c r="E72" s="1008" t="str">
        <f>IFERROR(IF(AND(P74=""),"",VLOOKUP(P74,Marks,6,0)),"")</f>
        <v>BHAVYANSH SINGH CHOUHAN</v>
      </c>
      <c r="F72" s="1008"/>
      <c r="G72" s="1008"/>
      <c r="H72" s="1008"/>
      <c r="I72" s="1008"/>
      <c r="J72" s="1008"/>
      <c r="K72" s="1008"/>
      <c r="L72" s="1009" t="str">
        <f>IF('Master sheet'!$D$11="Hindi","प्रवेशांक :","SR. NO. :")</f>
        <v>प्रवेशांक :</v>
      </c>
      <c r="M72" s="1009"/>
      <c r="N72" s="1009"/>
      <c r="O72" s="1009"/>
      <c r="P72" s="1010">
        <f>IFERROR(IF(AND(P74=""),"",VLOOKUP(P74,Marks,5,0)),"")</f>
        <v>951</v>
      </c>
      <c r="Q72" s="1010"/>
      <c r="R72" s="1010"/>
      <c r="S72" s="1026"/>
      <c r="T72" s="1007" t="str">
        <f>IF('Master sheet'!$D$11="Hindi","विद्यार्थी का नाम :-","Student's Name :-")</f>
        <v>विद्यार्थी का नाम :-</v>
      </c>
      <c r="U72" s="1007"/>
      <c r="V72" s="1007"/>
      <c r="W72" s="1008" t="str">
        <f>IFERROR(IF(AND(AH74=""),"",VLOOKUP(AH74,Marks,6,0)),"")</f>
        <v>BHUMIKA BAGRI</v>
      </c>
      <c r="X72" s="1008"/>
      <c r="Y72" s="1008"/>
      <c r="Z72" s="1008"/>
      <c r="AA72" s="1008"/>
      <c r="AB72" s="1008"/>
      <c r="AC72" s="1008"/>
      <c r="AD72" s="1009" t="str">
        <f>IF('Master sheet'!$D$11="Hindi","प्रवेशांक :","SR. NO. :")</f>
        <v>प्रवेशांक :</v>
      </c>
      <c r="AE72" s="1009"/>
      <c r="AF72" s="1009"/>
      <c r="AG72" s="1009"/>
      <c r="AH72" s="1010">
        <f>IFERROR(IF(AND(AH74=""),"",VLOOKUP(AH74,Marks,5,0)),"")</f>
        <v>939</v>
      </c>
      <c r="AI72" s="1010"/>
      <c r="AJ72" s="1010"/>
      <c r="AL72" s="56"/>
      <c r="AM72" s="56"/>
      <c r="AN72" s="56"/>
      <c r="AO72" s="56"/>
      <c r="AP72" s="56"/>
      <c r="AQ72" s="56"/>
      <c r="AR72" s="56"/>
      <c r="AS72" s="56"/>
      <c r="AT72" s="56"/>
    </row>
    <row r="73" spans="1:46" ht="21" customHeight="1">
      <c r="A73" s="386">
        <f>IF(P74="","",A72+1)</f>
        <v>7</v>
      </c>
      <c r="B73" s="1007" t="str">
        <f>IF('Master sheet'!$D$11="Hindi","पिता का नाम :-","Father's Name :-")</f>
        <v>पिता का नाम :-</v>
      </c>
      <c r="C73" s="1007"/>
      <c r="D73" s="1007"/>
      <c r="E73" s="1008" t="str">
        <f>IFERROR(IF(AND(P74=""),"",VLOOKUP(P74,Marks,7,0)),"")</f>
        <v>AJIT SINGH</v>
      </c>
      <c r="F73" s="1008"/>
      <c r="G73" s="1008"/>
      <c r="H73" s="1008"/>
      <c r="I73" s="1008"/>
      <c r="J73" s="1008"/>
      <c r="K73" s="1008"/>
      <c r="L73" s="1009" t="str">
        <f>IF('Master sheet'!$D$11="Hindi","जन्म तिथि :","Date of Birth :")</f>
        <v>जन्म तिथि :</v>
      </c>
      <c r="M73" s="1009"/>
      <c r="N73" s="1009"/>
      <c r="O73" s="1009"/>
      <c r="P73" s="1020" t="str">
        <f>IFERROR(IF(AND(P74=""),"",VLOOKUP(P74,Marks,4,0)),"")</f>
        <v>25-08-2015</v>
      </c>
      <c r="Q73" s="1020"/>
      <c r="R73" s="1020"/>
      <c r="S73" s="1026"/>
      <c r="T73" s="1007" t="str">
        <f>IF('Master sheet'!$D$11="Hindi","पिता का नाम :-","Father's Name :-")</f>
        <v>पिता का नाम :-</v>
      </c>
      <c r="U73" s="1007"/>
      <c r="V73" s="1007"/>
      <c r="W73" s="1008" t="str">
        <f>IFERROR(IF(AND(AH74=""),"",VLOOKUP(AH74,Marks,7,0)),"")</f>
        <v>MUKESH BAGRI</v>
      </c>
      <c r="X73" s="1008"/>
      <c r="Y73" s="1008"/>
      <c r="Z73" s="1008"/>
      <c r="AA73" s="1008"/>
      <c r="AB73" s="1008"/>
      <c r="AC73" s="1008"/>
      <c r="AD73" s="1009" t="str">
        <f>IF('Master sheet'!$D$11="Hindi","जन्म तिथि :","Date of Birth :")</f>
        <v>जन्म तिथि :</v>
      </c>
      <c r="AE73" s="1009"/>
      <c r="AF73" s="1009"/>
      <c r="AG73" s="1009"/>
      <c r="AH73" s="1020" t="str">
        <f>IFERROR(IF(AND(AH74=""),"",VLOOKUP(AH74,Marks,4,0)),"")</f>
        <v>16-06-2014</v>
      </c>
      <c r="AI73" s="1020"/>
      <c r="AJ73" s="1020"/>
      <c r="AL73" s="56"/>
      <c r="AM73" s="56"/>
      <c r="AN73" s="56"/>
      <c r="AO73" s="56"/>
      <c r="AP73" s="56"/>
      <c r="AQ73" s="56"/>
      <c r="AR73" s="56"/>
      <c r="AS73" s="56"/>
      <c r="AT73" s="56"/>
    </row>
    <row r="74" spans="1:46" ht="21" customHeight="1">
      <c r="A74" s="386">
        <f>IF(P74="","",A73+1)</f>
        <v>8</v>
      </c>
      <c r="B74" s="1007" t="str">
        <f>IF('Master sheet'!$D$11="Hindi","माता का नाम :-","Mother's Name :-")</f>
        <v>माता का नाम :-</v>
      </c>
      <c r="C74" s="1007"/>
      <c r="D74" s="1007"/>
      <c r="E74" s="1008" t="str">
        <f>IFERROR(IF(AND(P74=""),"",VLOOKUP(P74,Marks,8,0)),"")</f>
        <v>MEENA</v>
      </c>
      <c r="F74" s="1008"/>
      <c r="G74" s="1008"/>
      <c r="H74" s="1008"/>
      <c r="I74" s="1008"/>
      <c r="J74" s="1008"/>
      <c r="K74" s="1008"/>
      <c r="L74" s="1009" t="str">
        <f>IF('Master sheet'!$D$11="Hindi","रोल नंबर :-","Roll No. :")</f>
        <v>रोल नंबर :-</v>
      </c>
      <c r="M74" s="1009"/>
      <c r="N74" s="1009"/>
      <c r="O74" s="1009"/>
      <c r="P74" s="1021">
        <f>IF(AH41="","",IF(AND(AH41+1&gt;$AR$7),"",AH41+1))</f>
        <v>705</v>
      </c>
      <c r="Q74" s="1021"/>
      <c r="R74" s="1021"/>
      <c r="S74" s="1026"/>
      <c r="T74" s="1007" t="str">
        <f>IF('Master sheet'!$D$11="Hindi","माता का नाम :-","Mother's Name :-")</f>
        <v>माता का नाम :-</v>
      </c>
      <c r="U74" s="1007"/>
      <c r="V74" s="1007"/>
      <c r="W74" s="1008" t="str">
        <f>IFERROR(IF(AND(AH74=""),"",VLOOKUP(AH74,Marks,8,0)),"")</f>
        <v>SEEMA BAGRI</v>
      </c>
      <c r="X74" s="1008"/>
      <c r="Y74" s="1008"/>
      <c r="Z74" s="1008"/>
      <c r="AA74" s="1008"/>
      <c r="AB74" s="1008"/>
      <c r="AC74" s="1008"/>
      <c r="AD74" s="1009" t="str">
        <f>IF('Master sheet'!$D$11="Hindi","रोल नंबर :-","Roll No. :")</f>
        <v>रोल नंबर :-</v>
      </c>
      <c r="AE74" s="1009"/>
      <c r="AF74" s="1009"/>
      <c r="AG74" s="1009"/>
      <c r="AH74" s="1021">
        <f>IF(P74="","",IF(AND(P74+1&gt;$AR$7),"",P74+1))</f>
        <v>706</v>
      </c>
      <c r="AI74" s="1021"/>
      <c r="AJ74" s="1021"/>
      <c r="AL74" s="56"/>
      <c r="AM74" s="56"/>
      <c r="AN74" s="56"/>
      <c r="AO74" s="56"/>
      <c r="AP74" s="56"/>
      <c r="AQ74" s="56"/>
      <c r="AR74" s="56"/>
      <c r="AS74" s="56"/>
      <c r="AT74" s="56"/>
    </row>
    <row r="75" spans="1:46" ht="12" customHeight="1">
      <c r="A75" s="386">
        <f>IF(P74="","",A74+1)</f>
        <v>9</v>
      </c>
      <c r="B75" s="374"/>
      <c r="C75" s="374"/>
      <c r="D75" s="374"/>
      <c r="E75" s="375"/>
      <c r="F75" s="375"/>
      <c r="G75" s="426"/>
      <c r="H75" s="426"/>
      <c r="I75" s="375"/>
      <c r="J75" s="375"/>
      <c r="K75" s="375"/>
      <c r="L75" s="376"/>
      <c r="M75" s="376"/>
      <c r="N75" s="376"/>
      <c r="O75" s="376"/>
      <c r="P75" s="377"/>
      <c r="Q75" s="377"/>
      <c r="R75" s="377"/>
      <c r="S75" s="1026"/>
      <c r="T75" s="374"/>
      <c r="U75" s="374"/>
      <c r="V75" s="374"/>
      <c r="W75" s="375"/>
      <c r="X75" s="375"/>
      <c r="Y75" s="426"/>
      <c r="Z75" s="426"/>
      <c r="AA75" s="375"/>
      <c r="AB75" s="375"/>
      <c r="AC75" s="375"/>
      <c r="AD75" s="376"/>
      <c r="AE75" s="376"/>
      <c r="AF75" s="376"/>
      <c r="AG75" s="376"/>
      <c r="AH75" s="377"/>
      <c r="AI75" s="377"/>
      <c r="AJ75" s="377"/>
      <c r="AL75" s="56"/>
      <c r="AM75" s="56"/>
      <c r="AN75" s="56"/>
      <c r="AO75" s="56"/>
      <c r="AP75" s="56"/>
      <c r="AQ75" s="56"/>
      <c r="AR75" s="56"/>
      <c r="AS75" s="56"/>
      <c r="AT75" s="56"/>
    </row>
    <row r="76" spans="1:46" ht="23.25" customHeight="1">
      <c r="A76" s="386">
        <f>IF(P74="","",A75+1)</f>
        <v>10</v>
      </c>
      <c r="B76" s="1022" t="str">
        <f>IF('Master sheet'!$D$11="Hindi","विषय","Subject")</f>
        <v>विषय</v>
      </c>
      <c r="C76" s="744" t="str">
        <f>IF('Master sheet'!$D$11="Hindi","प्रथम परख ","First Test")</f>
        <v xml:space="preserve">प्रथम परख </v>
      </c>
      <c r="D76" s="745"/>
      <c r="E76" s="746" t="str">
        <f>IF('Master sheet'!$D$11="Hindi","द्वितीय परख","Second Test")</f>
        <v>द्वितीय परख</v>
      </c>
      <c r="F76" s="747"/>
      <c r="G76" s="746" t="str">
        <f>IF('Master sheet'!$D$11="Hindi","तृतीय परख","Third Test")</f>
        <v>तृतीय परख</v>
      </c>
      <c r="H76" s="747"/>
      <c r="I76" s="1023" t="str">
        <f>IF('Master sheet'!$D$11="Hindi","सा. परख योग","Test Total")</f>
        <v>सा. परख योग</v>
      </c>
      <c r="J76" s="752" t="str">
        <f>IF('Master sheet'!$D$11="Hindi","अर्द्धवार्षिक","Half Yearly")</f>
        <v>अर्द्धवार्षिक</v>
      </c>
      <c r="K76" s="753"/>
      <c r="L76" s="754"/>
      <c r="M76" s="755" t="str">
        <f>IF('Master sheet'!$D$11="Hindi","अर्द्ध वा. तक योग","Total Till H.Y.")</f>
        <v>अर्द्ध वा. तक योग</v>
      </c>
      <c r="N76" s="752" t="str">
        <f>IF('Master sheet'!$D$11="Hindi","वार्षिक","Yearly")</f>
        <v>वार्षिक</v>
      </c>
      <c r="O76" s="753"/>
      <c r="P76" s="754"/>
      <c r="Q76" s="743" t="str">
        <f>IF('Master sheet'!$D$11="Hindi","विषय कुल योग ","Subject Total")</f>
        <v xml:space="preserve">विषय कुल योग </v>
      </c>
      <c r="R76" s="750" t="str">
        <f>IF('Master sheet'!$D$11="Hindi","ग्रेड","Grade")</f>
        <v>ग्रेड</v>
      </c>
      <c r="S76" s="1026"/>
      <c r="T76" s="1022" t="str">
        <f>IF('Master sheet'!$D$11="Hindi","विषय","Subject")</f>
        <v>विषय</v>
      </c>
      <c r="U76" s="744" t="str">
        <f>IF('Master sheet'!$D$11="Hindi","प्रथम परख ","First Test")</f>
        <v xml:space="preserve">प्रथम परख </v>
      </c>
      <c r="V76" s="745"/>
      <c r="W76" s="746" t="str">
        <f>IF('Master sheet'!$D$11="Hindi","द्वितीय परख","Second Test")</f>
        <v>द्वितीय परख</v>
      </c>
      <c r="X76" s="747"/>
      <c r="Y76" s="746" t="str">
        <f>IF('Master sheet'!$D$11="Hindi","तृतीय परख","Third Test")</f>
        <v>तृतीय परख</v>
      </c>
      <c r="Z76" s="747"/>
      <c r="AA76" s="1023" t="str">
        <f>IF('Master sheet'!$D$11="Hindi","सा. परख योग","Test Total")</f>
        <v>सा. परख योग</v>
      </c>
      <c r="AB76" s="752" t="str">
        <f>IF('Master sheet'!$D$11="Hindi","अर्द्धवार्षिक","Half Yearly")</f>
        <v>अर्द्धवार्षिक</v>
      </c>
      <c r="AC76" s="753"/>
      <c r="AD76" s="754"/>
      <c r="AE76" s="755" t="str">
        <f>IF('Master sheet'!$D$11="Hindi","अर्द्ध वा. तक योग","Total Till H.Y.")</f>
        <v>अर्द्ध वा. तक योग</v>
      </c>
      <c r="AF76" s="752" t="str">
        <f>IF('Master sheet'!$D$11="Hindi","वार्षिक","Yearly")</f>
        <v>वार्षिक</v>
      </c>
      <c r="AG76" s="753"/>
      <c r="AH76" s="754"/>
      <c r="AI76" s="743" t="str">
        <f>IF('Master sheet'!$D$11="Hindi","विषय कुल योग ","Subject Total")</f>
        <v xml:space="preserve">विषय कुल योग </v>
      </c>
      <c r="AJ76" s="750" t="str">
        <f>IF('Master sheet'!$D$11="Hindi","ग्रेड","Grade")</f>
        <v>ग्रेड</v>
      </c>
      <c r="AL76" s="56"/>
      <c r="AM76" s="56"/>
      <c r="AN76" s="56"/>
      <c r="AO76" s="56"/>
      <c r="AP76" s="56"/>
      <c r="AQ76" s="56"/>
      <c r="AR76" s="56"/>
      <c r="AS76" s="56"/>
      <c r="AT76" s="56"/>
    </row>
    <row r="77" spans="1:46" ht="86.25" customHeight="1">
      <c r="A77" s="386">
        <f>IF(P74="","",A76+1)</f>
        <v>11</v>
      </c>
      <c r="B77" s="1022"/>
      <c r="C77" s="309" t="str">
        <f>IF('Master sheet'!$D$11="Hindi","लिखित परीक्षा","Written")</f>
        <v>लिखित परीक्षा</v>
      </c>
      <c r="D77" s="309" t="str">
        <f>IF('Master sheet'!$D$11="Hindi","गतिविधि, मौखिक, प्रोजेक्ट, प्रायोगिक","Act, Oral, Project, Prac.")</f>
        <v>गतिविधि, मौखिक, प्रोजेक्ट, प्रायोगिक</v>
      </c>
      <c r="E77" s="309" t="str">
        <f>IF('Master sheet'!$D$11="Hindi","लिखित परीक्षा","Written")</f>
        <v>लिखित परीक्षा</v>
      </c>
      <c r="F77" s="309" t="str">
        <f>IF('Master sheet'!$D$11="Hindi","गतिविधि, मौखिक, प्रोजेक्ट, प्रायोगिक","Act, Oral, Project, Prac.")</f>
        <v>गतिविधि, मौखिक, प्रोजेक्ट, प्रायोगिक</v>
      </c>
      <c r="G77" s="309" t="str">
        <f>IF('Master sheet'!$D$11="Hindi","लिखित परीक्षा","Written")</f>
        <v>लिखित परीक्षा</v>
      </c>
      <c r="H77" s="309" t="str">
        <f>IF('Master sheet'!$D$11="Hindi","गतिविधि, मौखिक, प्रोजेक्ट, प्रायोगिक","Act, Oral, Project, Prac.")</f>
        <v>गतिविधि, मौखिक, प्रोजेक्ट, प्रायोगिक</v>
      </c>
      <c r="I77" s="1024"/>
      <c r="J77" s="309" t="str">
        <f>IF('Master sheet'!$D$11="Hindi","लिखित परीक्षा","Written")</f>
        <v>लिखित परीक्षा</v>
      </c>
      <c r="K77" s="309" t="str">
        <f>IF('Master sheet'!$D$11="Hindi","गतिविधि, मौखिक, प्रोजेक्ट, प्रायोगिक","Act, Oral, Project, Prac.")</f>
        <v>गतिविधि, मौखिक, प्रोजेक्ट, प्रायोगिक</v>
      </c>
      <c r="L77" s="309" t="str">
        <f>IF('Master sheet'!$D$11="Hindi","अर्द्ध वा. योग","H.Y. Total")</f>
        <v>अर्द्ध वा. योग</v>
      </c>
      <c r="M77" s="755"/>
      <c r="N77" s="309" t="str">
        <f>IF('Master sheet'!$D$11="Hindi","लिखित परीक्षा","Written")</f>
        <v>लिखित परीक्षा</v>
      </c>
      <c r="O77" s="309" t="str">
        <f>IF('Master sheet'!$D$11="Hindi","गतिविधि, मौखिक, प्रोजेक्ट, प्रायोगिक","Act, Oral, Project, Prac.")</f>
        <v>गतिविधि, मौखिक, प्रोजेक्ट, प्रायोगिक</v>
      </c>
      <c r="P77" s="309" t="str">
        <f>IF('Master sheet'!$D$11="Hindi","वार्षिक योग","Yearly Total")</f>
        <v>वार्षिक योग</v>
      </c>
      <c r="Q77" s="743"/>
      <c r="R77" s="751">
        <v>0</v>
      </c>
      <c r="S77" s="1026"/>
      <c r="T77" s="1022"/>
      <c r="U77" s="309" t="str">
        <f>IF('Master sheet'!$D$11="Hindi","लिखित परीक्षा","Written")</f>
        <v>लिखित परीक्षा</v>
      </c>
      <c r="V77" s="309" t="str">
        <f>IF('Master sheet'!$D$11="Hindi","गतिविधि, मौखिक, प्रोजेक्ट, प्रायोगिक","Act, Oral, Project, Prac.")</f>
        <v>गतिविधि, मौखिक, प्रोजेक्ट, प्रायोगिक</v>
      </c>
      <c r="W77" s="309" t="str">
        <f>IF('Master sheet'!$D$11="Hindi","लिखित परीक्षा","Written")</f>
        <v>लिखित परीक्षा</v>
      </c>
      <c r="X77" s="309" t="str">
        <f>IF('Master sheet'!$D$11="Hindi","गतिविधि, मौखिक, प्रोजेक्ट, प्रायोगिक","Act, Oral, Project, Prac.")</f>
        <v>गतिविधि, मौखिक, प्रोजेक्ट, प्रायोगिक</v>
      </c>
      <c r="Y77" s="309" t="str">
        <f>IF('Master sheet'!$D$11="Hindi","लिखित परीक्षा","Written")</f>
        <v>लिखित परीक्षा</v>
      </c>
      <c r="Z77" s="309" t="str">
        <f>IF('Master sheet'!$D$11="Hindi","गतिविधि, मौखिक, प्रोजेक्ट, प्रायोगिक","Act, Oral, Project, Prac.")</f>
        <v>गतिविधि, मौखिक, प्रोजेक्ट, प्रायोगिक</v>
      </c>
      <c r="AA77" s="1024"/>
      <c r="AB77" s="309" t="str">
        <f>IF('Master sheet'!$D$11="Hindi","लिखित परीक्षा","Written")</f>
        <v>लिखित परीक्षा</v>
      </c>
      <c r="AC77" s="309" t="str">
        <f>IF('Master sheet'!$D$11="Hindi","गतिविधि, मौखिक, प्रोजेक्ट, प्रायोगिक","Act, Oral, Project, Prac.")</f>
        <v>गतिविधि, मौखिक, प्रोजेक्ट, प्रायोगिक</v>
      </c>
      <c r="AD77" s="309" t="str">
        <f>IF('Master sheet'!$D$11="Hindi","अर्द्ध वा. योग","H.Y. Total")</f>
        <v>अर्द्ध वा. योग</v>
      </c>
      <c r="AE77" s="755"/>
      <c r="AF77" s="309" t="str">
        <f>IF('Master sheet'!$D$11="Hindi","लिखित परीक्षा","Written")</f>
        <v>लिखित परीक्षा</v>
      </c>
      <c r="AG77" s="309" t="str">
        <f>IF('Master sheet'!$D$11="Hindi","गतिविधि, मौखिक, प्रोजेक्ट, प्रायोगिक","Act, Oral, Project, Prac.")</f>
        <v>गतिविधि, मौखिक, प्रोजेक्ट, प्रायोगिक</v>
      </c>
      <c r="AH77" s="309" t="str">
        <f>IF('Master sheet'!$D$11="Hindi","वार्षिक योग","Yearly Total")</f>
        <v>वार्षिक योग</v>
      </c>
      <c r="AI77" s="743"/>
      <c r="AJ77" s="751">
        <v>0</v>
      </c>
      <c r="AL77" s="56"/>
      <c r="AM77" s="56"/>
      <c r="AN77" s="56"/>
      <c r="AO77" s="56"/>
      <c r="AP77" s="56"/>
      <c r="AQ77" s="56"/>
      <c r="AR77" s="56"/>
      <c r="AS77" s="56"/>
      <c r="AT77" s="56"/>
    </row>
    <row r="78" spans="1:46" ht="18" customHeight="1">
      <c r="A78" s="386">
        <f>IF(P74="","",A77+1)</f>
        <v>12</v>
      </c>
      <c r="B78" s="1022"/>
      <c r="C78" s="114">
        <v>5</v>
      </c>
      <c r="D78" s="114">
        <v>5</v>
      </c>
      <c r="E78" s="114">
        <v>5</v>
      </c>
      <c r="F78" s="114">
        <v>5</v>
      </c>
      <c r="G78" s="114">
        <v>5</v>
      </c>
      <c r="H78" s="114">
        <v>5</v>
      </c>
      <c r="I78" s="369">
        <f>IF(AND(C45="",D45="",E45="",F45="",G45="",H45=""),"",SUM(C45:H45))</f>
        <v>30</v>
      </c>
      <c r="J78" s="114">
        <v>50</v>
      </c>
      <c r="K78" s="114">
        <v>20</v>
      </c>
      <c r="L78" s="116">
        <f>IF(AND(J45="",K45=""),"",SUM(J45:K45))</f>
        <v>70</v>
      </c>
      <c r="M78" s="115">
        <f>IF(AND(I45="NA",L45="NA"),"NA",SUM(I45,L45))</f>
        <v>100</v>
      </c>
      <c r="N78" s="114">
        <v>70</v>
      </c>
      <c r="O78" s="114">
        <v>30</v>
      </c>
      <c r="P78" s="286">
        <f>IF(AND(N45="",O45=""),"",SUM(N45:O45))</f>
        <v>100</v>
      </c>
      <c r="Q78" s="115">
        <f>IF(P45="","",SUM(M45,P45))</f>
        <v>200</v>
      </c>
      <c r="R78" s="114"/>
      <c r="S78" s="1026"/>
      <c r="T78" s="1022"/>
      <c r="U78" s="114">
        <v>5</v>
      </c>
      <c r="V78" s="114">
        <v>5</v>
      </c>
      <c r="W78" s="114">
        <v>5</v>
      </c>
      <c r="X78" s="114">
        <v>5</v>
      </c>
      <c r="Y78" s="114">
        <v>5</v>
      </c>
      <c r="Z78" s="114">
        <v>5</v>
      </c>
      <c r="AA78" s="369">
        <f>IF(AND(C45="",D45="",E45="",F45="",G45="",H45=""),"",SUM(C45:H45))</f>
        <v>30</v>
      </c>
      <c r="AB78" s="114">
        <v>50</v>
      </c>
      <c r="AC78" s="114">
        <v>20</v>
      </c>
      <c r="AD78" s="116">
        <f>IF(AND(J45="",K45=""),"",SUM(J45:K45))</f>
        <v>70</v>
      </c>
      <c r="AE78" s="115">
        <f>IF(AND(I45="NA",L45="NA"),"NA",SUM(I45,L45))</f>
        <v>100</v>
      </c>
      <c r="AF78" s="114">
        <v>70</v>
      </c>
      <c r="AG78" s="114">
        <v>30</v>
      </c>
      <c r="AH78" s="286">
        <f>IF(AND(N45="",O45=""),"",SUM(N45:O45))</f>
        <v>100</v>
      </c>
      <c r="AI78" s="115">
        <f>IF(P45="","",SUM(M45,P45))</f>
        <v>200</v>
      </c>
      <c r="AJ78" s="114"/>
      <c r="AL78" s="56"/>
      <c r="AM78" s="56"/>
      <c r="AN78" s="56"/>
      <c r="AO78" s="56"/>
      <c r="AP78" s="56"/>
      <c r="AQ78" s="56"/>
      <c r="AR78" s="56"/>
      <c r="AS78" s="56"/>
      <c r="AT78" s="56"/>
    </row>
    <row r="79" spans="1:46" ht="21" customHeight="1">
      <c r="A79" s="386">
        <f>IF(P74="","",A78+1)</f>
        <v>13</v>
      </c>
      <c r="B79" s="92" t="str">
        <f>IF('Master sheet'!D$11="Hindi","हिंदी","Hindi")</f>
        <v>हिंदी</v>
      </c>
      <c r="C79" s="423">
        <f>IFERROR(VLOOKUP(P74,Marks,11,0),"")</f>
        <v>4</v>
      </c>
      <c r="D79" s="423">
        <f>IFERROR(VLOOKUP(P74,Marks,12,0),"")</f>
        <v>5</v>
      </c>
      <c r="E79" s="423">
        <f>IFERROR(VLOOKUP(P74,Marks,13,0),"")</f>
        <v>5</v>
      </c>
      <c r="F79" s="423">
        <f>IFERROR(VLOOKUP(P74,Marks,14,0),"")</f>
        <v>5</v>
      </c>
      <c r="G79" s="423">
        <f>IFERROR(VLOOKUP(P74,Marks,15,0),"")</f>
        <v>5</v>
      </c>
      <c r="H79" s="423">
        <f>IFERROR(VLOOKUP(P74,Marks,16,0),"")</f>
        <v>3</v>
      </c>
      <c r="I79" s="368">
        <f>IFERROR(VLOOKUP(P74,Marks,17,0),"")</f>
        <v>27</v>
      </c>
      <c r="J79" s="423" t="str">
        <f>IFERROR(VLOOKUP(P74,Marks,18,0),"")</f>
        <v>ML</v>
      </c>
      <c r="K79" s="423">
        <f>IFERROR(VLOOKUP(P74,Marks,19,0),"")</f>
        <v>11</v>
      </c>
      <c r="L79" s="87">
        <f>IFERROR(VLOOKUP(P74,Marks,20,0),"")</f>
        <v>11</v>
      </c>
      <c r="M79" s="367">
        <f>IFERROR(VLOOKUP(P74,Marks,21,0),"")</f>
        <v>38</v>
      </c>
      <c r="N79" s="423">
        <f>IFERROR(VLOOKUP(P74,Marks,22,0),"")</f>
        <v>37</v>
      </c>
      <c r="O79" s="423">
        <f>IFERROR(VLOOKUP(P74,Marks,23,0),"")</f>
        <v>11</v>
      </c>
      <c r="P79" s="87">
        <f>IFERROR(VLOOKUP(P74,Marks,24,0),"")</f>
        <v>48</v>
      </c>
      <c r="Q79" s="370">
        <f>IFERROR(VLOOKUP(P74,Marks,25,0),"")</f>
        <v>86</v>
      </c>
      <c r="R79" s="89" t="str">
        <f>IFERROR(VLOOKUP(P74,Marks,31,0),"")</f>
        <v>C</v>
      </c>
      <c r="S79" s="1026"/>
      <c r="T79" s="92" t="str">
        <f>IF('Master sheet'!D$11="Hindi","हिंदी","Hindi")</f>
        <v>हिंदी</v>
      </c>
      <c r="U79" s="423">
        <f>IFERROR(VLOOKUP(AH74,Marks,11,0),"")</f>
        <v>4</v>
      </c>
      <c r="V79" s="423">
        <f>IFERROR(VLOOKUP(AH74,Marks,12,0),"")</f>
        <v>5</v>
      </c>
      <c r="W79" s="423">
        <f>IFERROR(VLOOKUP(AH74,Marks,13,0),"")</f>
        <v>5</v>
      </c>
      <c r="X79" s="423">
        <f>IFERROR(VLOOKUP(AH74,Marks,14,0),"")</f>
        <v>5</v>
      </c>
      <c r="Y79" s="423">
        <f>IFERROR(VLOOKUP(AH74,Marks,15,0),"")</f>
        <v>5</v>
      </c>
      <c r="Z79" s="423">
        <f>IFERROR(VLOOKUP(AH74,Marks,16,0),"")</f>
        <v>3</v>
      </c>
      <c r="AA79" s="368">
        <f>IFERROR(VLOOKUP(AH74,Marks,17,0),"")</f>
        <v>27</v>
      </c>
      <c r="AB79" s="423">
        <f>IFERROR(VLOOKUP(AH74,Marks,18,0),"")</f>
        <v>25</v>
      </c>
      <c r="AC79" s="423">
        <f>IFERROR(VLOOKUP(AH74,Marks,19,0),"")</f>
        <v>11</v>
      </c>
      <c r="AD79" s="87">
        <f>IFERROR(VLOOKUP(AH74,Marks,20,0),"")</f>
        <v>36</v>
      </c>
      <c r="AE79" s="367">
        <f>IFERROR(VLOOKUP(AH74,Marks,21,0),"")</f>
        <v>63</v>
      </c>
      <c r="AF79" s="423">
        <f>IFERROR(VLOOKUP(AH74,Marks,22,0),"")</f>
        <v>37</v>
      </c>
      <c r="AG79" s="423">
        <f>IFERROR(VLOOKUP(AH74,Marks,23,0),"")</f>
        <v>11</v>
      </c>
      <c r="AH79" s="87">
        <f>IFERROR(VLOOKUP(AH74,Marks,24,0),"")</f>
        <v>48</v>
      </c>
      <c r="AI79" s="370">
        <f>IFERROR(VLOOKUP(AH74,Marks,25,0),"")</f>
        <v>111</v>
      </c>
      <c r="AJ79" s="89" t="str">
        <f>IFERROR(VLOOKUP(AH74,Marks,31,0),"")</f>
        <v>C</v>
      </c>
      <c r="AL79" s="56"/>
      <c r="AM79" s="56"/>
      <c r="AN79" s="56"/>
      <c r="AO79" s="56"/>
      <c r="AP79" s="56"/>
      <c r="AQ79" s="56"/>
      <c r="AR79" s="56"/>
      <c r="AS79" s="56"/>
      <c r="AT79" s="56"/>
    </row>
    <row r="80" spans="1:46" ht="21" customHeight="1">
      <c r="A80" s="386">
        <f>IF(P74="","",A79+1)</f>
        <v>14</v>
      </c>
      <c r="B80" s="92" t="str">
        <f>IF('Master sheet'!$D$11="Hindi","अंग्रेजी","English")</f>
        <v>अंग्रेजी</v>
      </c>
      <c r="C80" s="423">
        <f>IFERROR(VLOOKUP(P74,Marks,32,0),"")</f>
        <v>5</v>
      </c>
      <c r="D80" s="423">
        <f>IFERROR(VLOOKUP(P74,Marks,33,0),"")</f>
        <v>3</v>
      </c>
      <c r="E80" s="423">
        <f>IFERROR(VLOOKUP(P74,Marks,34,0),"")</f>
        <v>3</v>
      </c>
      <c r="F80" s="423">
        <f>IFERROR(VLOOKUP(P74,Marks,35,0),"")</f>
        <v>5</v>
      </c>
      <c r="G80" s="423">
        <f>IFERROR(VLOOKUP(P74,Marks,36,0),"")</f>
        <v>4</v>
      </c>
      <c r="H80" s="423">
        <f>IFERROR(VLOOKUP(P74,Marks,37,0),"")</f>
        <v>5</v>
      </c>
      <c r="I80" s="368">
        <f>IFERROR(VLOOKUP(P74,Marks,38,0),"")</f>
        <v>25</v>
      </c>
      <c r="J80" s="423">
        <f>IFERROR(VLOOKUP(P74,Marks,39,0),"")</f>
        <v>40</v>
      </c>
      <c r="K80" s="423">
        <f>IFERROR(VLOOKUP(P74,Marks,40,0),"")</f>
        <v>10</v>
      </c>
      <c r="L80" s="87">
        <f>IFERROR(VLOOKUP(P74,Marks,41,0),"")</f>
        <v>50</v>
      </c>
      <c r="M80" s="367">
        <f>IFERROR(VLOOKUP(P74,Marks,42,0),"")</f>
        <v>75</v>
      </c>
      <c r="N80" s="423">
        <f>IFERROR(VLOOKUP(P74,Marks,43,0),"")</f>
        <v>37</v>
      </c>
      <c r="O80" s="423">
        <f>IFERROR(VLOOKUP(P74,Marks,44,0),"")</f>
        <v>6</v>
      </c>
      <c r="P80" s="87">
        <f>IFERROR(VLOOKUP(P74,Marks,45,0),"")</f>
        <v>43</v>
      </c>
      <c r="Q80" s="370">
        <f>IFERROR(VLOOKUP(P74,Marks,46,0),"")</f>
        <v>118</v>
      </c>
      <c r="R80" s="89" t="str">
        <f>IFERROR(VLOOKUP(P74,Marks,52,0),"")</f>
        <v>C</v>
      </c>
      <c r="S80" s="1026"/>
      <c r="T80" s="92" t="str">
        <f>IF('Master sheet'!$D$11="Hindi","अंग्रेजी","English")</f>
        <v>अंग्रेजी</v>
      </c>
      <c r="U80" s="423">
        <f>IFERROR(VLOOKUP(AH74,Marks,32,0),"")</f>
        <v>4</v>
      </c>
      <c r="V80" s="423">
        <f>IFERROR(VLOOKUP(AH74,Marks,33,0),"")</f>
        <v>3</v>
      </c>
      <c r="W80" s="423">
        <f>IFERROR(VLOOKUP(AH74,Marks,34,0),"")</f>
        <v>3</v>
      </c>
      <c r="X80" s="423">
        <f>IFERROR(VLOOKUP(AH74,Marks,35,0),"")</f>
        <v>5</v>
      </c>
      <c r="Y80" s="423">
        <f>IFERROR(VLOOKUP(AH74,Marks,36,0),"")</f>
        <v>4</v>
      </c>
      <c r="Z80" s="423">
        <f>IFERROR(VLOOKUP(AH74,Marks,37,0),"")</f>
        <v>5</v>
      </c>
      <c r="AA80" s="368">
        <f>IFERROR(VLOOKUP(AH74,Marks,38,0),"")</f>
        <v>24</v>
      </c>
      <c r="AB80" s="423">
        <f>IFERROR(VLOOKUP(AH74,Marks,39,0),"")</f>
        <v>33</v>
      </c>
      <c r="AC80" s="423">
        <f>IFERROR(VLOOKUP(AH74,Marks,40,0),"")</f>
        <v>11</v>
      </c>
      <c r="AD80" s="87">
        <f>IFERROR(VLOOKUP(AH74,Marks,41,0),"")</f>
        <v>44</v>
      </c>
      <c r="AE80" s="367">
        <f>IFERROR(VLOOKUP(AH74,Marks,42,0),"")</f>
        <v>68</v>
      </c>
      <c r="AF80" s="423">
        <f>IFERROR(VLOOKUP(AH74,Marks,43,0),"")</f>
        <v>37</v>
      </c>
      <c r="AG80" s="423">
        <f>IFERROR(VLOOKUP(AH74,Marks,44,0),"")</f>
        <v>9</v>
      </c>
      <c r="AH80" s="87">
        <f>IFERROR(VLOOKUP(AH74,Marks,45,0),"")</f>
        <v>46</v>
      </c>
      <c r="AI80" s="370">
        <f>IFERROR(VLOOKUP(AH74,Marks,46,0),"")</f>
        <v>114</v>
      </c>
      <c r="AJ80" s="89" t="str">
        <f>IFERROR(VLOOKUP(AH74,Marks,52,0),"")</f>
        <v>C</v>
      </c>
      <c r="AL80" s="56"/>
      <c r="AM80" s="56"/>
      <c r="AN80" s="56"/>
      <c r="AO80" s="56"/>
      <c r="AP80" s="56"/>
      <c r="AQ80" s="56"/>
      <c r="AR80" s="56"/>
      <c r="AS80" s="56"/>
      <c r="AT80" s="56"/>
    </row>
    <row r="81" spans="1:46" ht="21" customHeight="1">
      <c r="A81" s="386">
        <f>IF(P74="","",A80+1)</f>
        <v>15</v>
      </c>
      <c r="B81" s="92" t="str">
        <f>IFERROR(VLOOKUP(P74,Marks,53,0),"")</f>
        <v>सिंधी (74)</v>
      </c>
      <c r="C81" s="423" t="str">
        <f>IFERROR(VLOOKUP(P74,Marks,54,0),"")</f>
        <v>ML</v>
      </c>
      <c r="D81" s="423">
        <f>IFERROR(VLOOKUP(P74,Marks,55,0),"")</f>
        <v>4</v>
      </c>
      <c r="E81" s="423">
        <f>IFERROR(VLOOKUP(P74,Marks,56,0),"")</f>
        <v>4</v>
      </c>
      <c r="F81" s="423">
        <f>IFERROR(VLOOKUP(P74,Marks,57,0),"")</f>
        <v>4</v>
      </c>
      <c r="G81" s="423">
        <f>IFERROR(VLOOKUP(P74,Marks,58,0),"")</f>
        <v>4</v>
      </c>
      <c r="H81" s="423">
        <f>IFERROR(VLOOKUP(P74,Marks,59,0),"")</f>
        <v>5</v>
      </c>
      <c r="I81" s="368">
        <f>IFERROR(VLOOKUP(P74,Marks,60,0),"")</f>
        <v>21</v>
      </c>
      <c r="J81" s="423">
        <f>IFERROR(VLOOKUP(P74,Marks,61,0),"")</f>
        <v>48</v>
      </c>
      <c r="K81" s="423">
        <f>IFERROR(VLOOKUP(P74,Marks,62,0),"")</f>
        <v>19</v>
      </c>
      <c r="L81" s="87">
        <f>IFERROR(VLOOKUP(P74,Marks,63,0),"")</f>
        <v>67</v>
      </c>
      <c r="M81" s="367">
        <f>IFERROR(VLOOKUP(P74,Marks,64,0),"")</f>
        <v>88</v>
      </c>
      <c r="N81" s="423">
        <f>IFERROR(VLOOKUP(P74,Marks,65,0),"")</f>
        <v>42</v>
      </c>
      <c r="O81" s="423">
        <f>IFERROR(VLOOKUP(P74,Marks,66,0),"")</f>
        <v>8</v>
      </c>
      <c r="P81" s="87">
        <f>IFERROR(VLOOKUP(P74,Marks,67,0),"")</f>
        <v>50</v>
      </c>
      <c r="Q81" s="370">
        <f>IFERROR(VLOOKUP(P74,Marks,68,0),"")</f>
        <v>138</v>
      </c>
      <c r="R81" s="89" t="str">
        <f>IFERROR(VLOOKUP(P74,Marks,74,0),"")</f>
        <v>C</v>
      </c>
      <c r="S81" s="1026"/>
      <c r="T81" s="92" t="str">
        <f>IFERROR(VLOOKUP(AH74,Marks,53,0),"")</f>
        <v>पंजाबी (75)</v>
      </c>
      <c r="U81" s="423">
        <f>IFERROR(VLOOKUP(AH74,Marks,54,0),"")</f>
        <v>5</v>
      </c>
      <c r="V81" s="423">
        <f>IFERROR(VLOOKUP(AH74,Marks,55,0),"")</f>
        <v>4</v>
      </c>
      <c r="W81" s="423">
        <f>IFERROR(VLOOKUP(AH74,Marks,56,0),"")</f>
        <v>4</v>
      </c>
      <c r="X81" s="423">
        <f>IFERROR(VLOOKUP(AH74,Marks,57,0),"")</f>
        <v>4</v>
      </c>
      <c r="Y81" s="423">
        <f>IFERROR(VLOOKUP(AH74,Marks,58,0),"")</f>
        <v>4</v>
      </c>
      <c r="Z81" s="423">
        <f>IFERROR(VLOOKUP(AH74,Marks,59,0),"")</f>
        <v>5</v>
      </c>
      <c r="AA81" s="368">
        <f>IFERROR(VLOOKUP(AH74,Marks,60,0),"")</f>
        <v>26</v>
      </c>
      <c r="AB81" s="423">
        <f>IFERROR(VLOOKUP(AH74,Marks,61,0),"")</f>
        <v>48</v>
      </c>
      <c r="AC81" s="423">
        <f>IFERROR(VLOOKUP(AH74,Marks,62,0),"")</f>
        <v>19</v>
      </c>
      <c r="AD81" s="87">
        <f>IFERROR(VLOOKUP(AH74,Marks,63,0),"")</f>
        <v>67</v>
      </c>
      <c r="AE81" s="367">
        <f>IFERROR(VLOOKUP(AH74,Marks,64,0),"")</f>
        <v>93</v>
      </c>
      <c r="AF81" s="423">
        <f>IFERROR(VLOOKUP(AH74,Marks,65,0),"")</f>
        <v>43</v>
      </c>
      <c r="AG81" s="423">
        <f>IFERROR(VLOOKUP(AH74,Marks,66,0),"")</f>
        <v>8</v>
      </c>
      <c r="AH81" s="87">
        <f>IFERROR(VLOOKUP(AH74,Marks,67,0),"")</f>
        <v>51</v>
      </c>
      <c r="AI81" s="370">
        <f>IFERROR(VLOOKUP(AH74,Marks,68,0),"")</f>
        <v>144</v>
      </c>
      <c r="AJ81" s="89" t="str">
        <f>IFERROR(VLOOKUP(AH74,Marks,74,0),"")</f>
        <v>B</v>
      </c>
      <c r="AL81" s="56"/>
      <c r="AM81" s="56"/>
      <c r="AN81" s="56"/>
      <c r="AO81" s="56"/>
      <c r="AP81" s="56"/>
      <c r="AQ81" s="56"/>
      <c r="AR81" s="56"/>
      <c r="AS81" s="56"/>
      <c r="AT81" s="56"/>
    </row>
    <row r="82" spans="1:46" ht="21" customHeight="1">
      <c r="A82" s="386">
        <f>IF(P74="","",A81+1)</f>
        <v>16</v>
      </c>
      <c r="B82" s="92" t="str">
        <f>IF('Master sheet'!$D$11="Hindi","गणित","Maths")</f>
        <v>गणित</v>
      </c>
      <c r="C82" s="423">
        <f>IFERROR(VLOOKUP(P74,Marks,75,0),"")</f>
        <v>4</v>
      </c>
      <c r="D82" s="423">
        <f>IFERROR(VLOOKUP(P74,Marks,76,0),"")</f>
        <v>5</v>
      </c>
      <c r="E82" s="423">
        <f>IFERROR(VLOOKUP(P74,Marks,77,0),"")</f>
        <v>4</v>
      </c>
      <c r="F82" s="423">
        <f>IFERROR(VLOOKUP(P74,Marks,78,0),"")</f>
        <v>5</v>
      </c>
      <c r="G82" s="423">
        <f>IFERROR(VLOOKUP(P74,Marks,79,0),"")</f>
        <v>4</v>
      </c>
      <c r="H82" s="423">
        <f>IFERROR(VLOOKUP(P74,Marks,80,0),"")</f>
        <v>5</v>
      </c>
      <c r="I82" s="368">
        <f>IFERROR(VLOOKUP(P74,Marks,81,0),"")</f>
        <v>27</v>
      </c>
      <c r="J82" s="423">
        <f>IFERROR(VLOOKUP(P74,Marks,82,0),"")</f>
        <v>31</v>
      </c>
      <c r="K82" s="423">
        <f>IFERROR(VLOOKUP(P74,Marks,83,0),"")</f>
        <v>8</v>
      </c>
      <c r="L82" s="87">
        <f>IFERROR(VLOOKUP(P74,Marks,84,0),"")</f>
        <v>39</v>
      </c>
      <c r="M82" s="367">
        <f>IFERROR(VLOOKUP(P74,Marks,85,0),"")</f>
        <v>66</v>
      </c>
      <c r="N82" s="423">
        <f>IFERROR(VLOOKUP(P74,Marks,86,0),"")</f>
        <v>55</v>
      </c>
      <c r="O82" s="423">
        <f>IFERROR(VLOOKUP(P74,Marks,87,0),"")</f>
        <v>8</v>
      </c>
      <c r="P82" s="87">
        <f>IFERROR(VLOOKUP(P74,Marks,88,0),"")</f>
        <v>63</v>
      </c>
      <c r="Q82" s="370">
        <f>IFERROR(VLOOKUP(P74,Marks,89,0),"")</f>
        <v>129</v>
      </c>
      <c r="R82" s="89" t="str">
        <f>IFERROR(VLOOKUP(P74,Marks,95,0),"")</f>
        <v>C</v>
      </c>
      <c r="S82" s="1026"/>
      <c r="T82" s="92" t="str">
        <f>IF('Master sheet'!$D$11="Hindi","गणित","Maths")</f>
        <v>गणित</v>
      </c>
      <c r="U82" s="423">
        <f>IFERROR(VLOOKUP(AH74,Marks,75,0),"")</f>
        <v>4</v>
      </c>
      <c r="V82" s="423">
        <f>IFERROR(VLOOKUP(AH74,Marks,76,0),"")</f>
        <v>5</v>
      </c>
      <c r="W82" s="423">
        <f>IFERROR(VLOOKUP(AH74,Marks,77,0),"")</f>
        <v>4</v>
      </c>
      <c r="X82" s="423">
        <f>IFERROR(VLOOKUP(AH74,Marks,78,0),"")</f>
        <v>5</v>
      </c>
      <c r="Y82" s="423">
        <f>IFERROR(VLOOKUP(AH74,Marks,79,0),"")</f>
        <v>4</v>
      </c>
      <c r="Z82" s="423">
        <f>IFERROR(VLOOKUP(AH74,Marks,80,0),"")</f>
        <v>5</v>
      </c>
      <c r="AA82" s="368">
        <f>IFERROR(VLOOKUP(AH74,Marks,81,0),"")</f>
        <v>27</v>
      </c>
      <c r="AB82" s="423">
        <f>IFERROR(VLOOKUP(AH74,Marks,82,0),"")</f>
        <v>31</v>
      </c>
      <c r="AC82" s="423">
        <f>IFERROR(VLOOKUP(AH74,Marks,83,0),"")</f>
        <v>9</v>
      </c>
      <c r="AD82" s="87">
        <f>IFERROR(VLOOKUP(AH74,Marks,84,0),"")</f>
        <v>40</v>
      </c>
      <c r="AE82" s="367">
        <f>IFERROR(VLOOKUP(AH74,Marks,85,0),"")</f>
        <v>67</v>
      </c>
      <c r="AF82" s="423">
        <f>IFERROR(VLOOKUP(AH74,Marks,86,0),"")</f>
        <v>55</v>
      </c>
      <c r="AG82" s="423">
        <f>IFERROR(VLOOKUP(AH74,Marks,87,0),"")</f>
        <v>8</v>
      </c>
      <c r="AH82" s="87">
        <f>IFERROR(VLOOKUP(AH74,Marks,88,0),"")</f>
        <v>63</v>
      </c>
      <c r="AI82" s="370">
        <f>IFERROR(VLOOKUP(AH74,Marks,89,0),"")</f>
        <v>130</v>
      </c>
      <c r="AJ82" s="89" t="str">
        <f>IFERROR(VLOOKUP(AH74,Marks,95,0),"")</f>
        <v>C</v>
      </c>
      <c r="AL82" s="56"/>
      <c r="AM82" s="56"/>
      <c r="AN82" s="56"/>
      <c r="AO82" s="56"/>
      <c r="AP82" s="56"/>
      <c r="AQ82" s="56"/>
      <c r="AR82" s="56"/>
      <c r="AS82" s="56"/>
      <c r="AT82" s="56"/>
    </row>
    <row r="83" spans="1:46" ht="21" customHeight="1">
      <c r="A83" s="386">
        <f>IF(P74="","",A82+1)</f>
        <v>17</v>
      </c>
      <c r="B83" s="92" t="str">
        <f>IF('Master sheet'!$D$11="Hindi","विज्ञान","Science")</f>
        <v>विज्ञान</v>
      </c>
      <c r="C83" s="423">
        <f>IFERROR(VLOOKUP(P74,Marks,96,0),"")</f>
        <v>5</v>
      </c>
      <c r="D83" s="423">
        <f>IFERROR(VLOOKUP(P74,Marks,97),"")</f>
        <v>5</v>
      </c>
      <c r="E83" s="423">
        <f>IFERROR(VLOOKUP(P74,Marks,98,0),"")</f>
        <v>5</v>
      </c>
      <c r="F83" s="423">
        <f>IFERROR(VLOOKUP(P74,Marks,99,0),"")</f>
        <v>5</v>
      </c>
      <c r="G83" s="423">
        <f>IFERROR(VLOOKUP(P74,Marks,100,0),"")</f>
        <v>4</v>
      </c>
      <c r="H83" s="423">
        <f>IFERROR(VLOOKUP(P74,Marks,101,0),"")</f>
        <v>4</v>
      </c>
      <c r="I83" s="368">
        <f>IFERROR(VLOOKUP(P74,Marks,102,0),"")</f>
        <v>28</v>
      </c>
      <c r="J83" s="423">
        <f>IFERROR(VLOOKUP(P74,Marks,103,0),"")</f>
        <v>26</v>
      </c>
      <c r="K83" s="423">
        <f>IFERROR(VLOOKUP(P74,Marks,104,0),"")</f>
        <v>11</v>
      </c>
      <c r="L83" s="87">
        <f>IFERROR(VLOOKUP(P74,Marks,105,0),"")</f>
        <v>37</v>
      </c>
      <c r="M83" s="367">
        <f>IFERROR(VLOOKUP(P74,Marks,106,0),"")</f>
        <v>65</v>
      </c>
      <c r="N83" s="423">
        <f>IFERROR(VLOOKUP(P74,Marks,107,0),"")</f>
        <v>58</v>
      </c>
      <c r="O83" s="423">
        <f>IFERROR(VLOOKUP(P74,Marks,108,0),"")</f>
        <v>16</v>
      </c>
      <c r="P83" s="87">
        <f>IFERROR(VLOOKUP(P74,Marks,109,0),"")</f>
        <v>74</v>
      </c>
      <c r="Q83" s="370">
        <f>IFERROR(VLOOKUP(P74,Marks,110,0),"")</f>
        <v>139</v>
      </c>
      <c r="R83" s="89" t="str">
        <f>IFERROR(VLOOKUP(P74,Marks,116,0),"")</f>
        <v>C</v>
      </c>
      <c r="S83" s="1026"/>
      <c r="T83" s="92" t="str">
        <f>IF('Master sheet'!$D$11="Hindi","विज्ञान","Science")</f>
        <v>विज्ञान</v>
      </c>
      <c r="U83" s="423">
        <f>IFERROR(VLOOKUP(AH74,Marks,96,0),"")</f>
        <v>5</v>
      </c>
      <c r="V83" s="423">
        <f>IFERROR(VLOOKUP(AH74,Marks,97),"")</f>
        <v>5</v>
      </c>
      <c r="W83" s="423">
        <f>IFERROR(VLOOKUP(AH74,Marks,98,0),"")</f>
        <v>5</v>
      </c>
      <c r="X83" s="423">
        <f>IFERROR(VLOOKUP(AH74,Marks,99,0),"")</f>
        <v>5</v>
      </c>
      <c r="Y83" s="423">
        <f>IFERROR(VLOOKUP(AH74,Marks,100,0),"")</f>
        <v>4</v>
      </c>
      <c r="Z83" s="423">
        <f>IFERROR(VLOOKUP(AH74,Marks,101,0),"")</f>
        <v>4</v>
      </c>
      <c r="AA83" s="368">
        <f>IFERROR(VLOOKUP(AH74,Marks,102,0),"")</f>
        <v>28</v>
      </c>
      <c r="AB83" s="423">
        <f>IFERROR(VLOOKUP(AH74,Marks,103,0),"")</f>
        <v>28</v>
      </c>
      <c r="AC83" s="423">
        <f>IFERROR(VLOOKUP(AH74,Marks,104,0),"")</f>
        <v>11</v>
      </c>
      <c r="AD83" s="87">
        <f>IFERROR(VLOOKUP(AH74,Marks,105,0),"")</f>
        <v>39</v>
      </c>
      <c r="AE83" s="367">
        <f>IFERROR(VLOOKUP(AH74,Marks,106,0),"")</f>
        <v>67</v>
      </c>
      <c r="AF83" s="423">
        <f>IFERROR(VLOOKUP(AH74,Marks,107,0),"")</f>
        <v>58</v>
      </c>
      <c r="AG83" s="423">
        <f>IFERROR(VLOOKUP(AH74,Marks,108,0),"")</f>
        <v>16</v>
      </c>
      <c r="AH83" s="87">
        <f>IFERROR(VLOOKUP(AH74,Marks,109,0),"")</f>
        <v>74</v>
      </c>
      <c r="AI83" s="370">
        <f>IFERROR(VLOOKUP(AH74,Marks,110,0),"")</f>
        <v>141</v>
      </c>
      <c r="AJ83" s="89" t="str">
        <f>IFERROR(VLOOKUP(AH74,Marks,116,0),"")</f>
        <v>C</v>
      </c>
      <c r="AL83" s="56"/>
      <c r="AM83" s="56"/>
      <c r="AN83" s="56"/>
      <c r="AO83" s="56"/>
      <c r="AP83" s="56"/>
      <c r="AQ83" s="56"/>
      <c r="AR83" s="56"/>
      <c r="AS83" s="56"/>
      <c r="AT83" s="56"/>
    </row>
    <row r="84" spans="1:46" ht="21" customHeight="1">
      <c r="A84" s="386">
        <f>IF(P74="","",A83+1)</f>
        <v>18</v>
      </c>
      <c r="B84" s="92" t="str">
        <f>IF('Master sheet'!$D$11="Hindi","सामाजिक विज्ञान","Social Science")</f>
        <v>सामाजिक विज्ञान</v>
      </c>
      <c r="C84" s="423">
        <f>IFERROR(VLOOKUP(P74,Marks,117,0),"")</f>
        <v>5</v>
      </c>
      <c r="D84" s="423">
        <f>IFERROR(VLOOKUP(P74,Marks,118,0),"")</f>
        <v>5</v>
      </c>
      <c r="E84" s="423">
        <f>IFERROR(VLOOKUP(P74,Marks,119,0),"")</f>
        <v>4</v>
      </c>
      <c r="F84" s="423">
        <f>IFERROR(VLOOKUP(P74,Marks,120,0),"")</f>
        <v>4</v>
      </c>
      <c r="G84" s="423">
        <f>IFERROR(VLOOKUP(P74,Marks,121,0),"")</f>
        <v>3</v>
      </c>
      <c r="H84" s="423">
        <f>IFERROR(VLOOKUP(P74,Marks,122,0),"")</f>
        <v>3</v>
      </c>
      <c r="I84" s="368">
        <f>IFERROR(VLOOKUP(P74,Marks,123,0),"")</f>
        <v>24</v>
      </c>
      <c r="J84" s="423">
        <f>IFERROR(VLOOKUP(P74,Marks,124,0),"")</f>
        <v>42</v>
      </c>
      <c r="K84" s="423">
        <f>IFERROR(VLOOKUP(P74,Marks,125,0),"")</f>
        <v>10</v>
      </c>
      <c r="L84" s="87">
        <f>IFERROR(VLOOKUP(P74,Marks,126,0),"")</f>
        <v>52</v>
      </c>
      <c r="M84" s="367">
        <f>IFERROR(VLOOKUP(P74,Marks,127,0),"")</f>
        <v>76</v>
      </c>
      <c r="N84" s="423">
        <f>IFERROR(VLOOKUP(P74,Marks,128,0),"")</f>
        <v>66</v>
      </c>
      <c r="O84" s="423">
        <f>IFERROR(VLOOKUP(P74,Marks,129,0),"")</f>
        <v>18</v>
      </c>
      <c r="P84" s="87">
        <f>IFERROR(VLOOKUP(P74,Marks,130,0),"")</f>
        <v>84</v>
      </c>
      <c r="Q84" s="370">
        <f>IFERROR(VLOOKUP(P74,Marks,131,0),"")</f>
        <v>160</v>
      </c>
      <c r="R84" s="89" t="str">
        <f>IFERROR(VLOOKUP(P74,Marks,137,0),"")</f>
        <v>B</v>
      </c>
      <c r="S84" s="1026"/>
      <c r="T84" s="92" t="str">
        <f>IF('Master sheet'!$D$11="Hindi","सामाजिक विज्ञान","Social Science")</f>
        <v>सामाजिक विज्ञान</v>
      </c>
      <c r="U84" s="423">
        <f>IFERROR(VLOOKUP(P74,Marks,117,0),"")</f>
        <v>5</v>
      </c>
      <c r="V84" s="423">
        <f>IFERROR(VLOOKUP(AH74,Marks,118,0),"")</f>
        <v>5</v>
      </c>
      <c r="W84" s="423">
        <f>IFERROR(VLOOKUP(AH74,Marks,119,0),"")</f>
        <v>4</v>
      </c>
      <c r="X84" s="423">
        <f>IFERROR(VLOOKUP(AH74,Marks,120,0),"")</f>
        <v>4</v>
      </c>
      <c r="Y84" s="423">
        <f>IFERROR(VLOOKUP(AH74,Marks,121,0),"")</f>
        <v>3</v>
      </c>
      <c r="Z84" s="423">
        <f>IFERROR(VLOOKUP(AH74,Marks,122,0),"")</f>
        <v>3</v>
      </c>
      <c r="AA84" s="368">
        <f>IFERROR(VLOOKUP(AH74,Marks,123,0),"")</f>
        <v>24</v>
      </c>
      <c r="AB84" s="423">
        <f>IFERROR(VLOOKUP(AH74,Marks,124,0),"")</f>
        <v>42</v>
      </c>
      <c r="AC84" s="423">
        <f>IFERROR(VLOOKUP(AH74,Marks,125,0),"")</f>
        <v>10</v>
      </c>
      <c r="AD84" s="87">
        <f>IFERROR(VLOOKUP(AH74,Marks,126,0),"")</f>
        <v>52</v>
      </c>
      <c r="AE84" s="367">
        <f>IFERROR(VLOOKUP(AH74,Marks,127,0),"")</f>
        <v>76</v>
      </c>
      <c r="AF84" s="423">
        <f>IFERROR(VLOOKUP(AH74,Marks,128,0),"")</f>
        <v>66</v>
      </c>
      <c r="AG84" s="423">
        <f>IFERROR(VLOOKUP(AH74,Marks,129,0),"")</f>
        <v>18</v>
      </c>
      <c r="AH84" s="87">
        <f>IFERROR(VLOOKUP(AH74,Marks,130,0),"")</f>
        <v>84</v>
      </c>
      <c r="AI84" s="370">
        <f>IFERROR(VLOOKUP(AH74,Marks,131,0),"")</f>
        <v>160</v>
      </c>
      <c r="AJ84" s="89" t="str">
        <f>IFERROR(VLOOKUP(AH74,Marks,137,0),"")</f>
        <v>B</v>
      </c>
      <c r="AL84" s="56"/>
      <c r="AM84" s="56"/>
      <c r="AN84" s="56"/>
      <c r="AO84" s="56"/>
      <c r="AP84" s="56"/>
      <c r="AQ84" s="56"/>
      <c r="AR84" s="56"/>
      <c r="AS84" s="56"/>
      <c r="AT84" s="56"/>
    </row>
    <row r="85" spans="1:46" ht="27.75" customHeight="1">
      <c r="A85" s="386">
        <f>IF(P74="","",A84+1)</f>
        <v>19</v>
      </c>
      <c r="B85" s="428" t="str">
        <f>IF('Master sheet'!$D$11="Hindi","कुल योग","Total")</f>
        <v>कुल योग</v>
      </c>
      <c r="C85" s="90">
        <f>IF(AND(C46="",C47="",C48="",C49="",C50="",C51=""),"",SUM(C46:C51))</f>
        <v>24</v>
      </c>
      <c r="D85" s="90">
        <f t="shared" ref="D85:Q85" si="4">IF(AND(D79="",D80="",D81="",D82="",D83="",D84=""),"",SUM(D79:D84))</f>
        <v>27</v>
      </c>
      <c r="E85" s="90">
        <f t="shared" si="4"/>
        <v>25</v>
      </c>
      <c r="F85" s="90">
        <f t="shared" si="4"/>
        <v>28</v>
      </c>
      <c r="G85" s="90">
        <f t="shared" si="4"/>
        <v>24</v>
      </c>
      <c r="H85" s="90">
        <f t="shared" si="4"/>
        <v>25</v>
      </c>
      <c r="I85" s="90">
        <f t="shared" si="4"/>
        <v>152</v>
      </c>
      <c r="J85" s="90">
        <f t="shared" si="4"/>
        <v>187</v>
      </c>
      <c r="K85" s="90">
        <f t="shared" si="4"/>
        <v>69</v>
      </c>
      <c r="L85" s="90">
        <f t="shared" si="4"/>
        <v>256</v>
      </c>
      <c r="M85" s="90">
        <f t="shared" si="4"/>
        <v>408</v>
      </c>
      <c r="N85" s="90">
        <f t="shared" si="4"/>
        <v>295</v>
      </c>
      <c r="O85" s="90">
        <f t="shared" si="4"/>
        <v>67</v>
      </c>
      <c r="P85" s="90">
        <f t="shared" si="4"/>
        <v>362</v>
      </c>
      <c r="Q85" s="90">
        <f t="shared" si="4"/>
        <v>770</v>
      </c>
      <c r="R85" s="223" t="str">
        <f>IFERROR(VLOOKUP(P74,Marks,179,0),"")</f>
        <v>C</v>
      </c>
      <c r="S85" s="1026"/>
      <c r="T85" s="428" t="str">
        <f>IF('Master sheet'!$D$11="Hindi","कुल योग","Total")</f>
        <v>कुल योग</v>
      </c>
      <c r="U85" s="90">
        <f>IF(AND(C46="",C47="",C48="",C49="",C50="",C51=""),"",SUM(C46:C51))</f>
        <v>24</v>
      </c>
      <c r="V85" s="90">
        <f t="shared" ref="V85:AI85" si="5">IF(AND(V79="",V80="",V81="",V82="",V83="",V84=""),"",SUM(V79:V84))</f>
        <v>27</v>
      </c>
      <c r="W85" s="90">
        <f t="shared" si="5"/>
        <v>25</v>
      </c>
      <c r="X85" s="90">
        <f t="shared" si="5"/>
        <v>28</v>
      </c>
      <c r="Y85" s="90">
        <f t="shared" si="5"/>
        <v>24</v>
      </c>
      <c r="Z85" s="90">
        <f t="shared" si="5"/>
        <v>25</v>
      </c>
      <c r="AA85" s="90">
        <f t="shared" si="5"/>
        <v>156</v>
      </c>
      <c r="AB85" s="90">
        <f t="shared" si="5"/>
        <v>207</v>
      </c>
      <c r="AC85" s="90">
        <f t="shared" si="5"/>
        <v>71</v>
      </c>
      <c r="AD85" s="90">
        <f t="shared" si="5"/>
        <v>278</v>
      </c>
      <c r="AE85" s="90">
        <f t="shared" si="5"/>
        <v>434</v>
      </c>
      <c r="AF85" s="90">
        <f t="shared" si="5"/>
        <v>296</v>
      </c>
      <c r="AG85" s="90">
        <f t="shared" si="5"/>
        <v>70</v>
      </c>
      <c r="AH85" s="90">
        <f t="shared" si="5"/>
        <v>366</v>
      </c>
      <c r="AI85" s="90">
        <f t="shared" si="5"/>
        <v>800</v>
      </c>
      <c r="AJ85" s="223" t="str">
        <f>IFERROR(VLOOKUP(AH74,Marks,179,0),"")</f>
        <v>C</v>
      </c>
      <c r="AL85" s="56"/>
      <c r="AM85" s="56"/>
      <c r="AN85" s="56"/>
      <c r="AO85" s="56"/>
      <c r="AP85" s="56"/>
      <c r="AQ85" s="56"/>
      <c r="AR85" s="56"/>
      <c r="AS85" s="56"/>
      <c r="AT85" s="56"/>
    </row>
    <row r="86" spans="1:46" ht="9.75" customHeight="1">
      <c r="A86" s="386">
        <f>IF(P74="","",A85+1)</f>
        <v>20</v>
      </c>
      <c r="B86" s="993"/>
      <c r="C86" s="993"/>
      <c r="D86" s="993"/>
      <c r="E86" s="993"/>
      <c r="F86" s="993"/>
      <c r="G86" s="993"/>
      <c r="H86" s="993"/>
      <c r="I86" s="993"/>
      <c r="J86" s="993"/>
      <c r="K86" s="993"/>
      <c r="L86" s="993"/>
      <c r="M86" s="993"/>
      <c r="N86" s="993"/>
      <c r="O86" s="993"/>
      <c r="P86" s="993"/>
      <c r="Q86" s="993"/>
      <c r="R86" s="993"/>
      <c r="S86" s="1026"/>
      <c r="T86" s="993"/>
      <c r="U86" s="993"/>
      <c r="V86" s="993"/>
      <c r="W86" s="993"/>
      <c r="X86" s="993"/>
      <c r="Y86" s="993"/>
      <c r="Z86" s="993"/>
      <c r="AA86" s="993"/>
      <c r="AB86" s="993"/>
      <c r="AC86" s="993"/>
      <c r="AD86" s="993"/>
      <c r="AE86" s="993"/>
      <c r="AF86" s="993"/>
      <c r="AG86" s="993"/>
      <c r="AH86" s="993"/>
      <c r="AI86" s="993"/>
      <c r="AJ86" s="993"/>
      <c r="AL86" s="56"/>
      <c r="AM86" s="56"/>
      <c r="AN86" s="56"/>
      <c r="AO86" s="56"/>
      <c r="AP86" s="56"/>
      <c r="AQ86" s="56"/>
      <c r="AR86" s="56"/>
      <c r="AS86" s="56"/>
      <c r="AT86" s="56"/>
    </row>
    <row r="87" spans="1:46" ht="21" customHeight="1">
      <c r="A87" s="386">
        <f>IF(P74="","",A86+1)</f>
        <v>21</v>
      </c>
      <c r="B87" s="994" t="str">
        <f>IF('Master sheet'!$D$11="Hindi","अतिरिक्त विषय ","Extra Subject")</f>
        <v xml:space="preserve">अतिरिक्त विषय </v>
      </c>
      <c r="C87" s="994"/>
      <c r="D87" s="994"/>
      <c r="E87" s="994"/>
      <c r="F87" s="994"/>
      <c r="G87" s="994"/>
      <c r="H87" s="994"/>
      <c r="I87" s="994"/>
      <c r="J87" s="994"/>
      <c r="K87" s="994"/>
      <c r="L87" s="994"/>
      <c r="M87" s="994"/>
      <c r="N87" s="994"/>
      <c r="O87" s="994"/>
      <c r="P87" s="994"/>
      <c r="Q87" s="994"/>
      <c r="R87" s="994"/>
      <c r="S87" s="1026"/>
      <c r="T87" s="994" t="str">
        <f>IF('Master sheet'!$D$11="Hindi","अतिरिक्त विषय ","Extra Subject")</f>
        <v xml:space="preserve">अतिरिक्त विषय </v>
      </c>
      <c r="U87" s="994"/>
      <c r="V87" s="994"/>
      <c r="W87" s="994"/>
      <c r="X87" s="994"/>
      <c r="Y87" s="994"/>
      <c r="Z87" s="994"/>
      <c r="AA87" s="994"/>
      <c r="AB87" s="994"/>
      <c r="AC87" s="994"/>
      <c r="AD87" s="994"/>
      <c r="AE87" s="994"/>
      <c r="AF87" s="994"/>
      <c r="AG87" s="994"/>
      <c r="AH87" s="994"/>
      <c r="AI87" s="994"/>
      <c r="AJ87" s="994"/>
      <c r="AL87" s="56"/>
      <c r="AM87" s="56"/>
      <c r="AN87" s="56"/>
      <c r="AO87" s="56"/>
      <c r="AP87" s="56"/>
      <c r="AQ87" s="56"/>
      <c r="AR87" s="56"/>
      <c r="AS87" s="56"/>
      <c r="AT87" s="56"/>
    </row>
    <row r="88" spans="1:46" ht="21" customHeight="1">
      <c r="A88" s="386">
        <f>IF(P74="","",A87+1)</f>
        <v>22</v>
      </c>
      <c r="B88" s="988" t="str">
        <f>IF('Master sheet'!$D$11="Hindi","विषय","Subject")</f>
        <v>विषय</v>
      </c>
      <c r="C88" s="988"/>
      <c r="D88" s="988" t="str">
        <f>IF('Master sheet'!$D$11="Hindi","पूर्णांक","M.M.")</f>
        <v>पूर्णांक</v>
      </c>
      <c r="E88" s="988"/>
      <c r="F88" s="988" t="str">
        <f>IF('Master sheet'!$D$11="Hindi","प्राप्तांक","Ob.M.")</f>
        <v>प्राप्तांक</v>
      </c>
      <c r="G88" s="988"/>
      <c r="H88" s="988" t="str">
        <f>IF('Master sheet'!$D$11="Hindi","ग्रेड","Grade")</f>
        <v>ग्रेड</v>
      </c>
      <c r="I88" s="988"/>
      <c r="J88" s="991" t="str">
        <f>IF('Master sheet'!$D$11="Hindi","विषय","Subject")</f>
        <v>विषय</v>
      </c>
      <c r="K88" s="992"/>
      <c r="L88" s="995"/>
      <c r="M88" s="991" t="str">
        <f>IF('Master sheet'!$D$11="Hindi","पूर्णांक","M.M.")</f>
        <v>पूर्णांक</v>
      </c>
      <c r="N88" s="995"/>
      <c r="O88" s="991" t="str">
        <f>IF('Master sheet'!$D$11="Hindi","प्राप्तांक","Ob.M.")</f>
        <v>प्राप्तांक</v>
      </c>
      <c r="P88" s="995"/>
      <c r="Q88" s="991" t="str">
        <f>IF('Master sheet'!$D$11="Hindi","ग्रेड","Grade")</f>
        <v>ग्रेड</v>
      </c>
      <c r="R88" s="995"/>
      <c r="S88" s="1026"/>
      <c r="T88" s="988" t="str">
        <f>IF('Master sheet'!$D$11="Hindi","विषय","Subject")</f>
        <v>विषय</v>
      </c>
      <c r="U88" s="988"/>
      <c r="V88" s="988" t="str">
        <f>IF('Master sheet'!$D$11="Hindi","पूर्णांक","M.M.")</f>
        <v>पूर्णांक</v>
      </c>
      <c r="W88" s="988"/>
      <c r="X88" s="988" t="str">
        <f>IF('Master sheet'!$D$11="Hindi","प्राप्तांक","Ob.M.")</f>
        <v>प्राप्तांक</v>
      </c>
      <c r="Y88" s="988"/>
      <c r="Z88" s="988" t="str">
        <f>IF('Master sheet'!$D$11="Hindi","ग्रेड","Grade")</f>
        <v>ग्रेड</v>
      </c>
      <c r="AA88" s="988"/>
      <c r="AB88" s="991" t="str">
        <f>IF('Master sheet'!$D$11="Hindi","विषय","Subject")</f>
        <v>विषय</v>
      </c>
      <c r="AC88" s="992"/>
      <c r="AD88" s="995"/>
      <c r="AE88" s="991" t="str">
        <f>IF('Master sheet'!$D$11="Hindi","पूर्णांक","M.M.")</f>
        <v>पूर्णांक</v>
      </c>
      <c r="AF88" s="995"/>
      <c r="AG88" s="991" t="str">
        <f>IF('Master sheet'!$D$11="Hindi","प्राप्तांक","Ob.M.")</f>
        <v>प्राप्तांक</v>
      </c>
      <c r="AH88" s="995"/>
      <c r="AI88" s="991" t="str">
        <f>IF('Master sheet'!$D$11="Hindi","ग्रेड","Grade")</f>
        <v>ग्रेड</v>
      </c>
      <c r="AJ88" s="995"/>
      <c r="AL88" s="56"/>
      <c r="AM88" s="56"/>
      <c r="AN88" s="56"/>
      <c r="AO88" s="56"/>
      <c r="AP88" s="56"/>
      <c r="AQ88" s="56"/>
      <c r="AR88" s="56"/>
      <c r="AS88" s="56"/>
      <c r="AT88" s="56"/>
    </row>
    <row r="89" spans="1:46" ht="21" customHeight="1">
      <c r="A89" s="386">
        <f>IF(P74="","",A88+1)</f>
        <v>23</v>
      </c>
      <c r="B89" s="999" t="str">
        <f>IF(AND('Marks Entry 6th'!$CJ$3="",'Marks Entry 7th'!$CJ$3=""),"",IF(AND(C38=6),'Marks Entry 6th'!$CJ$3,IF(AND(C38=7),'Marks Entry 7th'!$CJ$3,"")))</f>
        <v>COMPUTER</v>
      </c>
      <c r="C89" s="999"/>
      <c r="D89" s="996">
        <f>IF(AND(P74=""),"",'Result Sheet'!$FO$7)</f>
        <v>100</v>
      </c>
      <c r="E89" s="996"/>
      <c r="F89" s="997">
        <f>IFERROR(IF(AND(P74=""),"",VLOOKUP(P74,Marks,170,0)),"")</f>
        <v>65</v>
      </c>
      <c r="G89" s="997"/>
      <c r="H89" s="998" t="str">
        <f>IFERROR(IF(AND(P74=""),"",VLOOKUP(P74,Marks,171,0)),"")</f>
        <v>B</v>
      </c>
      <c r="I89" s="998"/>
      <c r="J89" s="1000" t="str">
        <f>IF(AND('Marks Entry 6th'!$CL$3="",'Marks Entry 7th'!$CL$3=""),"",IF(AND(C38=6),'Marks Entry 6th'!$CL$3,IF(AND(C38=7),'Marks Entry 7th'!$CL$3,"")))</f>
        <v>G.K.</v>
      </c>
      <c r="K89" s="1001"/>
      <c r="L89" s="1002"/>
      <c r="M89" s="996">
        <f>IF(AND(P74=""),"",'Result Sheet'!$FS$7)</f>
        <v>100</v>
      </c>
      <c r="N89" s="996"/>
      <c r="O89" s="997">
        <f>IFERROR(IF(AND(P74=""),"",VLOOKUP(P74,Marks,174,0)),"")</f>
        <v>69</v>
      </c>
      <c r="P89" s="997"/>
      <c r="Q89" s="998" t="str">
        <f>IFERROR(IF(AND(P74=""),"",VLOOKUP(P74,Marks,175,0)),"")</f>
        <v>B</v>
      </c>
      <c r="R89" s="998"/>
      <c r="S89" s="1026"/>
      <c r="T89" s="999" t="str">
        <f>IF(AND('Marks Entry 6th'!$CJ$3="",'Marks Entry 7th'!$CJ$3=""),"",IF(AND(C38=6),'Marks Entry 6th'!$CJ$3,IF(AND(C38=7),'Marks Entry 7th'!$CJ$3,"")))</f>
        <v>COMPUTER</v>
      </c>
      <c r="U89" s="999"/>
      <c r="V89" s="996">
        <f>IF(AND(AH74=""),"",'Result Sheet'!$FO$7)</f>
        <v>100</v>
      </c>
      <c r="W89" s="996"/>
      <c r="X89" s="997" t="str">
        <f>IFERROR(IF(AND(AH74=""),"",VLOOKUP(AH74,Marks,170,0)),"")</f>
        <v/>
      </c>
      <c r="Y89" s="997"/>
      <c r="Z89" s="998" t="str">
        <f>IFERROR(IF(AND(AH74=""),"",VLOOKUP(AH74,Marks,171,0)),"")</f>
        <v/>
      </c>
      <c r="AA89" s="998"/>
      <c r="AB89" s="1000" t="str">
        <f>IF(AND('Marks Entry 6th'!$CL$3="",'Marks Entry 7th'!$CL$3=""),"",IF(AND(C38=6),'Marks Entry 6th'!$CL$3,IF(AND(C38=7),'Marks Entry 7th'!$CL$3,"")))</f>
        <v>G.K.</v>
      </c>
      <c r="AC89" s="1001"/>
      <c r="AD89" s="1002"/>
      <c r="AE89" s="996">
        <f>IF(AND(AH74=""),"",'Result Sheet'!$FS$7)</f>
        <v>100</v>
      </c>
      <c r="AF89" s="996"/>
      <c r="AG89" s="997" t="str">
        <f>IFERROR(IF(AND(AH74=""),"",VLOOKUP(AH74,Marks,174,0)),"")</f>
        <v/>
      </c>
      <c r="AH89" s="997"/>
      <c r="AI89" s="998" t="str">
        <f>IFERROR(IF(AND(AH74=""),"",VLOOKUP(AH74,Marks,175,0)),"")</f>
        <v/>
      </c>
      <c r="AJ89" s="998"/>
      <c r="AL89" s="56"/>
      <c r="AM89" s="56"/>
      <c r="AN89" s="56"/>
      <c r="AO89" s="56"/>
      <c r="AP89" s="56"/>
      <c r="AQ89" s="56"/>
      <c r="AR89" s="56"/>
      <c r="AS89" s="56"/>
      <c r="AT89" s="56"/>
    </row>
    <row r="90" spans="1:46" ht="21" customHeight="1">
      <c r="A90" s="386">
        <f>IF(P74="","",A89+1)</f>
        <v>24</v>
      </c>
      <c r="B90" s="991" t="str">
        <f>IF('Master sheet'!$D$11="Hindi","विषय","Subject")</f>
        <v>विषय</v>
      </c>
      <c r="C90" s="992"/>
      <c r="D90" s="992"/>
      <c r="E90" s="984" t="str">
        <f>IF('Master sheet'!$D$11="Hindi","प्राप्तांक","Ob.M.")</f>
        <v>प्राप्तांक</v>
      </c>
      <c r="F90" s="985"/>
      <c r="G90" s="429" t="str">
        <f>IF('Master sheet'!$D$11="Hindi","ग्रेड","Grade")</f>
        <v>ग्रेड</v>
      </c>
      <c r="H90" s="988" t="str">
        <f>IF('Master sheet'!$D$11="Hindi","विषय","Subject")</f>
        <v>विषय</v>
      </c>
      <c r="I90" s="988"/>
      <c r="J90" s="988"/>
      <c r="K90" s="989" t="str">
        <f>IF('Master sheet'!$D$11="Hindi","प्राप्तांक","Ob.M.")</f>
        <v>प्राप्तांक</v>
      </c>
      <c r="L90" s="990"/>
      <c r="M90" s="92" t="str">
        <f>IF('Master sheet'!$D$11="Hindi","ग्रेड","Grade")</f>
        <v>ग्रेड</v>
      </c>
      <c r="N90" s="973" t="str">
        <f>IF('Master sheet'!$D$11="Hindi","विषय","Subject")</f>
        <v>विषय</v>
      </c>
      <c r="O90" s="974"/>
      <c r="P90" s="975"/>
      <c r="Q90" s="357" t="str">
        <f>IF('Master sheet'!$D$11="Hindi","प्राप्तांक","Ob.M.")</f>
        <v>प्राप्तांक</v>
      </c>
      <c r="R90" s="92" t="str">
        <f>IF('Master sheet'!$D$11="Hindi","ग्रेड","Grade")</f>
        <v>ग्रेड</v>
      </c>
      <c r="S90" s="1026"/>
      <c r="T90" s="991" t="str">
        <f>IF('Master sheet'!$D$11="Hindi","विषय","Subject")</f>
        <v>विषय</v>
      </c>
      <c r="U90" s="992"/>
      <c r="V90" s="992"/>
      <c r="W90" s="984" t="str">
        <f>IF('Master sheet'!$D$11="Hindi","प्राप्तांक","Ob.M.")</f>
        <v>प्राप्तांक</v>
      </c>
      <c r="X90" s="985"/>
      <c r="Y90" s="429" t="str">
        <f>IF('Master sheet'!$D$11="Hindi","ग्रेड","Grade")</f>
        <v>ग्रेड</v>
      </c>
      <c r="Z90" s="988" t="str">
        <f>IF('Master sheet'!$D$11="Hindi","विषय","Subject")</f>
        <v>विषय</v>
      </c>
      <c r="AA90" s="988"/>
      <c r="AB90" s="988"/>
      <c r="AC90" s="989" t="str">
        <f>IF('Master sheet'!$D$11="Hindi","प्राप्तांक","Ob.M.")</f>
        <v>प्राप्तांक</v>
      </c>
      <c r="AD90" s="990"/>
      <c r="AE90" s="92" t="str">
        <f>IF('Master sheet'!$D$11="Hindi","ग्रेड","Grade")</f>
        <v>ग्रेड</v>
      </c>
      <c r="AF90" s="973" t="str">
        <f>IF('Master sheet'!$D$11="Hindi","विषय","Subject")</f>
        <v>विषय</v>
      </c>
      <c r="AG90" s="974"/>
      <c r="AH90" s="975"/>
      <c r="AI90" s="357" t="str">
        <f>IF('Master sheet'!$D$11="Hindi","प्राप्तांक","Ob.M.")</f>
        <v>प्राप्तांक</v>
      </c>
      <c r="AJ90" s="92" t="str">
        <f>IF('Master sheet'!$D$11="Hindi","ग्रेड","Grade")</f>
        <v>ग्रेड</v>
      </c>
      <c r="AL90" s="56"/>
      <c r="AM90" s="56"/>
      <c r="AN90" s="56"/>
      <c r="AO90" s="56"/>
      <c r="AP90" s="56"/>
      <c r="AQ90" s="56"/>
      <c r="AR90" s="56"/>
      <c r="AS90" s="56"/>
      <c r="AT90" s="56"/>
    </row>
    <row r="91" spans="1:46" ht="21" customHeight="1">
      <c r="A91" s="386">
        <f>IF(P74="","",A90+1)</f>
        <v>25</v>
      </c>
      <c r="B91" s="976" t="str">
        <f>IF('Master sheet'!$D$11="Hindi","कार्यानुभव","WORK EXP.")</f>
        <v>कार्यानुभव</v>
      </c>
      <c r="C91" s="977"/>
      <c r="D91" s="977"/>
      <c r="E91" s="986">
        <f>IFERROR(VLOOKUP(P74,Marks,143,0),"")</f>
        <v>93</v>
      </c>
      <c r="F91" s="987"/>
      <c r="G91" s="427" t="str">
        <f>IFERROR(VLOOKUP(P74,Marks,147,0),"")</f>
        <v>A+</v>
      </c>
      <c r="H91" s="988" t="str">
        <f>IF('Master sheet'!$D$11="Hindi","कला शिक्षा","ART EDU.")</f>
        <v>कला शिक्षा</v>
      </c>
      <c r="I91" s="988"/>
      <c r="J91" s="988"/>
      <c r="K91" s="986">
        <f>IFERROR(VLOOKUP(P74,Marks,153,0),"")</f>
        <v>80</v>
      </c>
      <c r="L91" s="987"/>
      <c r="M91" s="97" t="str">
        <f>IFERROR(VLOOKUP(P74,Marks,157,0),"")</f>
        <v>A</v>
      </c>
      <c r="N91" s="978" t="str">
        <f>IF('Master sheet'!$D$11="Hindi","स्वा. एवं शा. शिक्षा","HE.&amp;PH. EDU.")</f>
        <v>स्वा. एवं शा. शिक्षा</v>
      </c>
      <c r="O91" s="979"/>
      <c r="P91" s="980"/>
      <c r="Q91" s="88">
        <f>IFERROR(VLOOKUP(P74,Marks,163,0),"")</f>
        <v>86</v>
      </c>
      <c r="R91" s="97" t="str">
        <f>IFERROR(VLOOKUP(P74,Marks,167,0),"")</f>
        <v>A</v>
      </c>
      <c r="S91" s="1026"/>
      <c r="T91" s="976" t="str">
        <f>IF('Master sheet'!$D$11="Hindi","कार्यानुभव","WORK EXP.")</f>
        <v>कार्यानुभव</v>
      </c>
      <c r="U91" s="977"/>
      <c r="V91" s="977"/>
      <c r="W91" s="986">
        <f>IFERROR(VLOOKUP(AH74,Marks,143,0),"")</f>
        <v>94</v>
      </c>
      <c r="X91" s="987"/>
      <c r="Y91" s="427" t="str">
        <f>IFERROR(VLOOKUP(AH74,Marks,147,0),"")</f>
        <v>A+</v>
      </c>
      <c r="Z91" s="988" t="str">
        <f>IF('Master sheet'!$D$11="Hindi","कला शिक्षा","ART EDU.")</f>
        <v>कला शिक्षा</v>
      </c>
      <c r="AA91" s="988"/>
      <c r="AB91" s="988"/>
      <c r="AC91" s="986">
        <f>IFERROR(VLOOKUP(AH74,Marks,153,0),"")</f>
        <v>77</v>
      </c>
      <c r="AD91" s="987"/>
      <c r="AE91" s="97" t="str">
        <f>IFERROR(VLOOKUP(AH74,Marks,157,0),"")</f>
        <v>A</v>
      </c>
      <c r="AF91" s="978" t="str">
        <f>IF('Master sheet'!$D$11="Hindi","स्वा. एवं शा. शिक्षा","HE.&amp;PH. EDU.")</f>
        <v>स्वा. एवं शा. शिक्षा</v>
      </c>
      <c r="AG91" s="979"/>
      <c r="AH91" s="980"/>
      <c r="AI91" s="88">
        <f>IFERROR(VLOOKUP(AH74,Marks,163,0),"")</f>
        <v>85</v>
      </c>
      <c r="AJ91" s="97" t="str">
        <f>IFERROR(VLOOKUP(AH74,Marks,167,0),"")</f>
        <v>A</v>
      </c>
      <c r="AL91" s="56"/>
      <c r="AM91" s="56"/>
      <c r="AN91" s="56"/>
      <c r="AO91" s="56"/>
      <c r="AP91" s="56"/>
      <c r="AQ91" s="56"/>
      <c r="AR91" s="56"/>
      <c r="AS91" s="56"/>
      <c r="AT91" s="56"/>
    </row>
    <row r="92" spans="1:46" ht="9.75" customHeight="1">
      <c r="A92" s="386">
        <f>IF(P74="","",A91+1)</f>
        <v>26</v>
      </c>
      <c r="B92" s="363"/>
      <c r="C92" s="363"/>
      <c r="D92" s="363"/>
      <c r="E92" s="364"/>
      <c r="F92" s="365"/>
      <c r="G92" s="365"/>
      <c r="H92" s="365"/>
      <c r="I92" s="363"/>
      <c r="J92" s="363"/>
      <c r="K92" s="363"/>
      <c r="L92" s="364"/>
      <c r="M92" s="365"/>
      <c r="N92" s="366"/>
      <c r="O92" s="366"/>
      <c r="P92" s="366"/>
      <c r="Q92" s="364"/>
      <c r="R92" s="365"/>
      <c r="S92" s="1026"/>
      <c r="T92" s="363"/>
      <c r="U92" s="363"/>
      <c r="V92" s="363"/>
      <c r="W92" s="364"/>
      <c r="X92" s="365"/>
      <c r="Y92" s="365"/>
      <c r="Z92" s="365"/>
      <c r="AA92" s="363"/>
      <c r="AB92" s="363"/>
      <c r="AC92" s="363"/>
      <c r="AD92" s="364"/>
      <c r="AE92" s="365"/>
      <c r="AF92" s="366"/>
      <c r="AG92" s="366"/>
      <c r="AH92" s="366"/>
      <c r="AI92" s="364"/>
      <c r="AJ92" s="365"/>
      <c r="AL92" s="56"/>
      <c r="AM92" s="56"/>
      <c r="AN92" s="56"/>
      <c r="AO92" s="56"/>
      <c r="AP92" s="56"/>
      <c r="AQ92" s="56"/>
      <c r="AR92" s="56"/>
      <c r="AS92" s="56"/>
      <c r="AT92" s="56"/>
    </row>
    <row r="93" spans="1:46" ht="21" customHeight="1">
      <c r="A93" s="386">
        <f>IF(P74="","",A92+1)</f>
        <v>27</v>
      </c>
      <c r="B93" s="963" t="str">
        <f>IF('Master sheet'!$D$11="Hindi","कुल कार्य दिवस :-","Total Meeting :-")</f>
        <v>कुल कार्य दिवस :-</v>
      </c>
      <c r="C93" s="963"/>
      <c r="D93" s="963"/>
      <c r="E93" s="981">
        <f>IFERROR(VLOOKUP(P74,Marks,182,0),"")</f>
        <v>330</v>
      </c>
      <c r="F93" s="981"/>
      <c r="G93" s="981"/>
      <c r="H93" s="981"/>
      <c r="I93" s="981"/>
      <c r="J93" s="981"/>
      <c r="K93" s="963" t="str">
        <f>IF('Master sheet'!$D$11="Hindi","कुल उपस्थिति :-","Total Attendance :-")</f>
        <v>कुल उपस्थिति :-</v>
      </c>
      <c r="L93" s="963"/>
      <c r="M93" s="963"/>
      <c r="N93" s="963"/>
      <c r="O93" s="982">
        <f>IFERROR(VLOOKUP(P74,Marks,183,0),"")</f>
        <v>310</v>
      </c>
      <c r="P93" s="982"/>
      <c r="Q93" s="982"/>
      <c r="R93" s="982"/>
      <c r="S93" s="1026"/>
      <c r="T93" s="963" t="str">
        <f>IF('Master sheet'!$D$11="Hindi","कुल कार्य दिवस :-","Total Meeting :-")</f>
        <v>कुल कार्य दिवस :-</v>
      </c>
      <c r="U93" s="963"/>
      <c r="V93" s="963"/>
      <c r="W93" s="981" t="str">
        <f>IFERROR(VLOOKUP(AH74,Marks,182,0),"")</f>
        <v/>
      </c>
      <c r="X93" s="981"/>
      <c r="Y93" s="981"/>
      <c r="Z93" s="981"/>
      <c r="AA93" s="981"/>
      <c r="AB93" s="981"/>
      <c r="AC93" s="963" t="str">
        <f>IF('Master sheet'!$D$11="Hindi","कुल उपस्थिति :-","Total Attendance :-")</f>
        <v>कुल उपस्थिति :-</v>
      </c>
      <c r="AD93" s="963"/>
      <c r="AE93" s="963"/>
      <c r="AF93" s="963"/>
      <c r="AG93" s="982" t="str">
        <f>IFERROR(VLOOKUP(AH74,Marks,183,0),"")</f>
        <v/>
      </c>
      <c r="AH93" s="982"/>
      <c r="AI93" s="982"/>
      <c r="AJ93" s="982"/>
      <c r="AL93" s="56"/>
      <c r="AM93" s="56"/>
      <c r="AN93" s="56"/>
      <c r="AO93" s="56"/>
      <c r="AP93" s="56"/>
      <c r="AQ93" s="56"/>
      <c r="AR93" s="56"/>
      <c r="AS93" s="56"/>
      <c r="AT93" s="56"/>
    </row>
    <row r="94" spans="1:46" ht="21" customHeight="1">
      <c r="A94" s="386">
        <f>IF(P74="","",A93+1)</f>
        <v>28</v>
      </c>
      <c r="B94" s="963" t="str">
        <f>IF('Master sheet'!$D$11="Hindi","परिणाम :-","Result :-")</f>
        <v>परिणाम :-</v>
      </c>
      <c r="C94" s="963"/>
      <c r="D94" s="963"/>
      <c r="E94" s="964" t="str">
        <f>IFERROR(VLOOKUP(P74,Marks,181,0),"")</f>
        <v>कक्षा क्रमोन्नत</v>
      </c>
      <c r="F94" s="964"/>
      <c r="G94" s="964"/>
      <c r="H94" s="964"/>
      <c r="I94" s="964"/>
      <c r="J94" s="964"/>
      <c r="K94" s="963" t="str">
        <f>IF('Master sheet'!$D$11="Hindi","परिणाम प्रतिशत में :-","Result in Percentage :-")</f>
        <v>परिणाम प्रतिशत में :-</v>
      </c>
      <c r="L94" s="963"/>
      <c r="M94" s="963"/>
      <c r="N94" s="963"/>
      <c r="O94" s="965">
        <f>IFERROR(VLOOKUP(P74,Marks,177,0),"")</f>
        <v>67.248908296943227</v>
      </c>
      <c r="P94" s="965"/>
      <c r="Q94" s="965"/>
      <c r="R94" s="965"/>
      <c r="S94" s="1026"/>
      <c r="T94" s="963" t="str">
        <f>IF('Master sheet'!$D$11="Hindi","परिणाम :-","Result :-")</f>
        <v>परिणाम :-</v>
      </c>
      <c r="U94" s="963"/>
      <c r="V94" s="963"/>
      <c r="W94" s="964" t="str">
        <f>IFERROR(VLOOKUP(AH74,Marks,181,0),"")</f>
        <v>कक्षा क्रमोन्नत</v>
      </c>
      <c r="X94" s="964"/>
      <c r="Y94" s="964"/>
      <c r="Z94" s="964"/>
      <c r="AA94" s="964"/>
      <c r="AB94" s="964"/>
      <c r="AC94" s="963" t="str">
        <f>IF('Master sheet'!$D$11="Hindi","परिणाम प्रतिशत में :-","Result in Percentage :-")</f>
        <v>परिणाम प्रतिशत में :-</v>
      </c>
      <c r="AD94" s="963"/>
      <c r="AE94" s="963"/>
      <c r="AF94" s="963"/>
      <c r="AG94" s="965">
        <f>IFERROR(VLOOKUP(AH74,Marks,177,0),"")</f>
        <v>66.666666666666671</v>
      </c>
      <c r="AH94" s="965"/>
      <c r="AI94" s="965"/>
      <c r="AJ94" s="965"/>
      <c r="AL94" s="56"/>
      <c r="AM94" s="56"/>
      <c r="AN94" s="56"/>
      <c r="AO94" s="56"/>
      <c r="AP94" s="56"/>
      <c r="AQ94" s="56"/>
      <c r="AR94" s="56"/>
      <c r="AS94" s="56"/>
      <c r="AT94" s="56"/>
    </row>
    <row r="95" spans="1:46" ht="21" customHeight="1">
      <c r="A95" s="386">
        <f>IF(P74="","",A94+1)</f>
        <v>29</v>
      </c>
      <c r="B95" s="963" t="str">
        <f>IF('Master sheet'!$D$11="Hindi","श्रेणी :-","Division :-")</f>
        <v>श्रेणी :-</v>
      </c>
      <c r="C95" s="963"/>
      <c r="D95" s="963"/>
      <c r="E95" s="972" t="str">
        <f>IFERROR(VLOOKUP(P74,Marks,178,0),"")</f>
        <v>I</v>
      </c>
      <c r="F95" s="972"/>
      <c r="G95" s="972"/>
      <c r="H95" s="972"/>
      <c r="I95" s="972"/>
      <c r="J95" s="972"/>
      <c r="K95" s="963" t="str">
        <f>IF('Master sheet'!$D$11="Hindi","कक्षा में स्थान :-","Position in the Class :-")</f>
        <v>कक्षा में स्थान :-</v>
      </c>
      <c r="L95" s="963"/>
      <c r="M95" s="963"/>
      <c r="N95" s="963"/>
      <c r="O95" s="966">
        <f>IFERROR(VLOOKUP(P74,Marks,180,0),"")</f>
        <v>5.9999999999999858</v>
      </c>
      <c r="P95" s="966"/>
      <c r="Q95" s="966"/>
      <c r="R95" s="966"/>
      <c r="S95" s="1026"/>
      <c r="T95" s="963" t="str">
        <f>IF('Master sheet'!$D$11="Hindi","श्रेणी :-","Division :-")</f>
        <v>श्रेणी :-</v>
      </c>
      <c r="U95" s="963"/>
      <c r="V95" s="963"/>
      <c r="W95" s="972" t="str">
        <f>IFERROR(VLOOKUP(AH74,Marks,178,0),"")</f>
        <v>I</v>
      </c>
      <c r="X95" s="972"/>
      <c r="Y95" s="972"/>
      <c r="Z95" s="972"/>
      <c r="AA95" s="972"/>
      <c r="AB95" s="972"/>
      <c r="AC95" s="963" t="str">
        <f>IF('Master sheet'!$D$11="Hindi","कक्षा में स्थान :-","Position in the Class :-")</f>
        <v>कक्षा में स्थान :-</v>
      </c>
      <c r="AD95" s="963"/>
      <c r="AE95" s="963"/>
      <c r="AF95" s="963"/>
      <c r="AG95" s="966">
        <f>IFERROR(VLOOKUP(AH74,Marks,180,0),"")</f>
        <v>7.9999999999999858</v>
      </c>
      <c r="AH95" s="966"/>
      <c r="AI95" s="966"/>
      <c r="AJ95" s="966"/>
      <c r="AL95" s="56"/>
      <c r="AM95" s="56"/>
      <c r="AN95" s="56"/>
      <c r="AO95" s="56"/>
      <c r="AP95" s="56"/>
      <c r="AQ95" s="56"/>
      <c r="AR95" s="56"/>
      <c r="AS95" s="56"/>
      <c r="AT95" s="56"/>
    </row>
    <row r="96" spans="1:46" ht="21" customHeight="1">
      <c r="A96" s="386">
        <f>IF(P74="","",A95+1)</f>
        <v>30</v>
      </c>
      <c r="B96" s="1025" t="str">
        <f>IF('Master sheet'!$D$11="Hindi","परीक्षा परिणाम घोषणा दिनांक :-","Result Declaration Date :-")</f>
        <v>परीक्षा परिणाम घोषणा दिनांक :-</v>
      </c>
      <c r="C96" s="1025"/>
      <c r="D96" s="1025"/>
      <c r="E96" s="968">
        <f>IF(AND(P8=""),"",'Master sheet'!$D$10)</f>
        <v>45428</v>
      </c>
      <c r="F96" s="968"/>
      <c r="G96" s="968"/>
      <c r="H96" s="968"/>
      <c r="I96" s="968"/>
      <c r="J96" s="483"/>
      <c r="K96" s="963" t="str">
        <f>IF('Master sheet'!$D$11="Hindi"," ग्रेड :-","Grade :-")</f>
        <v xml:space="preserve"> ग्रेड :-</v>
      </c>
      <c r="L96" s="963"/>
      <c r="M96" s="963"/>
      <c r="N96" s="963"/>
      <c r="O96" s="971" t="str">
        <f>IFERROR(VLOOKUP(P74,Marks,179,0),"")</f>
        <v>C</v>
      </c>
      <c r="P96" s="971"/>
      <c r="Q96" s="971"/>
      <c r="R96" s="971"/>
      <c r="S96" s="1026"/>
      <c r="T96" s="1025" t="str">
        <f>IF('Master sheet'!$D$11="Hindi","परीक्षा परिणाम घोषणा दिनांक :-","Result Declaration Date :-")</f>
        <v>परीक्षा परिणाम घोषणा दिनांक :-</v>
      </c>
      <c r="U96" s="1025"/>
      <c r="V96" s="1025"/>
      <c r="W96" s="968">
        <f>IF(AND(P8=""),"",'Master sheet'!$D$10)</f>
        <v>45428</v>
      </c>
      <c r="X96" s="968"/>
      <c r="Y96" s="968"/>
      <c r="Z96" s="968"/>
      <c r="AA96" s="968"/>
      <c r="AB96" s="483"/>
      <c r="AC96" s="963" t="str">
        <f>IF('Master sheet'!$D$11="Hindi"," ग्रेड :-","Grade :-")</f>
        <v xml:space="preserve"> ग्रेड :-</v>
      </c>
      <c r="AD96" s="963"/>
      <c r="AE96" s="963"/>
      <c r="AF96" s="963"/>
      <c r="AG96" s="971" t="str">
        <f>IFERROR(VLOOKUP(AH74,Marks,179,0),"")</f>
        <v>C</v>
      </c>
      <c r="AH96" s="971"/>
      <c r="AI96" s="971"/>
      <c r="AJ96" s="971"/>
      <c r="AL96" s="56"/>
      <c r="AM96" s="56"/>
      <c r="AN96" s="56"/>
      <c r="AO96" s="56"/>
      <c r="AP96" s="56"/>
      <c r="AQ96" s="56"/>
      <c r="AR96" s="56"/>
      <c r="AS96" s="56"/>
      <c r="AT96" s="56"/>
    </row>
    <row r="97" spans="1:46" ht="60.75" customHeight="1">
      <c r="A97" s="386">
        <f>IF(P74="","",A96+1)</f>
        <v>31</v>
      </c>
      <c r="B97" s="983" t="str">
        <f>IF(AND(C71=6),CONCATENATE("( ",UPPER('Master sheet'!H14)," )"),IF(AND(C71=7),CONCATENATE("( ",UPPER('Master sheet'!H25)," )"),""))</f>
        <v>( MAMTA LAWANIYA )</v>
      </c>
      <c r="C97" s="983"/>
      <c r="D97" s="983"/>
      <c r="E97" s="983"/>
      <c r="F97" s="983" t="str">
        <f>IF(AND(P74=""),"",CONCATENATE("(",'Master sheet'!$D$16," )"))</f>
        <v>(Suresh Chand )</v>
      </c>
      <c r="G97" s="983"/>
      <c r="H97" s="983"/>
      <c r="I97" s="983"/>
      <c r="J97" s="983"/>
      <c r="K97" s="983"/>
      <c r="L97" s="983"/>
      <c r="M97" s="983" t="str">
        <f>IF(AND(P74=""),"",CONCATENATE("(",'Master sheet'!$D$14," )"))</f>
        <v>(USHA PALIYA )</v>
      </c>
      <c r="N97" s="983"/>
      <c r="O97" s="983"/>
      <c r="P97" s="983"/>
      <c r="Q97" s="983"/>
      <c r="R97" s="983"/>
      <c r="S97" s="1026"/>
      <c r="T97" s="983" t="str">
        <f>IF(AND(U71=6),CONCATENATE("( ",UPPER('Master sheet'!H14)," )"),IF(AND(U71=7),CONCATENATE("( ",UPPER('Master sheet'!H25)," )"),""))</f>
        <v>( MAMTA LAWANIYA )</v>
      </c>
      <c r="U97" s="983"/>
      <c r="V97" s="983"/>
      <c r="W97" s="983"/>
      <c r="X97" s="983" t="str">
        <f>IF(AND(AH74=""),"",CONCATENATE("(",'Master sheet'!$D$16," )"))</f>
        <v>(Suresh Chand )</v>
      </c>
      <c r="Y97" s="983"/>
      <c r="Z97" s="983"/>
      <c r="AA97" s="983"/>
      <c r="AB97" s="983"/>
      <c r="AC97" s="983"/>
      <c r="AD97" s="983"/>
      <c r="AE97" s="983" t="str">
        <f>IF(AND(AH74=""),"",CONCATENATE("(",'Master sheet'!$D$14," )"))</f>
        <v>(USHA PALIYA )</v>
      </c>
      <c r="AF97" s="983"/>
      <c r="AG97" s="983"/>
      <c r="AH97" s="983"/>
      <c r="AI97" s="983"/>
      <c r="AJ97" s="983"/>
      <c r="AL97" s="56"/>
      <c r="AM97" s="56"/>
      <c r="AN97" s="56"/>
      <c r="AO97" s="56"/>
      <c r="AP97" s="56"/>
      <c r="AQ97" s="56"/>
      <c r="AR97" s="56"/>
      <c r="AS97" s="56"/>
      <c r="AT97" s="56"/>
    </row>
    <row r="98" spans="1:46" ht="23.25" customHeight="1">
      <c r="A98" s="386">
        <f>IF(P74="","",A97+1)</f>
        <v>32</v>
      </c>
      <c r="B98" s="962" t="str">
        <f>IF('Master sheet'!$D$11="Hindi","हस्ताक्षर कक्षाध्यापक","Signature of the class teacher")</f>
        <v>हस्ताक्षर कक्षाध्यापक</v>
      </c>
      <c r="C98" s="962"/>
      <c r="D98" s="962"/>
      <c r="E98" s="962"/>
      <c r="F98" s="962" t="str">
        <f>IF('Master sheet'!$D$11="Hindi","हस्ताक्षर परीक्षा प्रभारी","Signature of the exam. Incharge")</f>
        <v>हस्ताक्षर परीक्षा प्रभारी</v>
      </c>
      <c r="G98" s="962"/>
      <c r="H98" s="962"/>
      <c r="I98" s="962"/>
      <c r="J98" s="962"/>
      <c r="K98" s="962"/>
      <c r="L98" s="962"/>
      <c r="M98" s="962" t="str">
        <f>IF('Master sheet'!$D$11="Hindi","हस्ताक्षर संस्था प्रधान","Head of Institute's Signature")</f>
        <v>हस्ताक्षर संस्था प्रधान</v>
      </c>
      <c r="N98" s="962"/>
      <c r="O98" s="962"/>
      <c r="P98" s="962"/>
      <c r="Q98" s="962"/>
      <c r="R98" s="962"/>
      <c r="S98" s="1026"/>
      <c r="T98" s="962" t="str">
        <f>IF('Master sheet'!$D$11="Hindi","हस्ताक्षर कक्षाध्यापक","Signature of the class teacher")</f>
        <v>हस्ताक्षर कक्षाध्यापक</v>
      </c>
      <c r="U98" s="962"/>
      <c r="V98" s="962"/>
      <c r="W98" s="962"/>
      <c r="X98" s="962" t="str">
        <f>IF('Master sheet'!$D$11="Hindi","हस्ताक्षर परीक्षा प्रभारी","Signature of the exam. Incharge")</f>
        <v>हस्ताक्षर परीक्षा प्रभारी</v>
      </c>
      <c r="Y98" s="962"/>
      <c r="Z98" s="962"/>
      <c r="AA98" s="962"/>
      <c r="AB98" s="962"/>
      <c r="AC98" s="962"/>
      <c r="AD98" s="962"/>
      <c r="AE98" s="962" t="str">
        <f>IF('Master sheet'!$D$11="Hindi","हस्ताक्षर संस्था प्रधान","Head of Institute's Signature")</f>
        <v>हस्ताक्षर संस्था प्रधान</v>
      </c>
      <c r="AF98" s="962"/>
      <c r="AG98" s="962"/>
      <c r="AH98" s="962"/>
      <c r="AI98" s="962"/>
      <c r="AJ98" s="962"/>
      <c r="AL98" s="56"/>
      <c r="AM98" s="56"/>
      <c r="AN98" s="56"/>
      <c r="AO98" s="56"/>
      <c r="AP98" s="56"/>
      <c r="AQ98" s="56"/>
      <c r="AR98" s="56"/>
      <c r="AS98" s="56"/>
      <c r="AT98" s="56"/>
    </row>
    <row r="99" spans="1:46">
      <c r="AL99" s="56"/>
      <c r="AM99" s="56"/>
      <c r="AN99" s="56"/>
      <c r="AO99" s="56"/>
      <c r="AP99" s="56"/>
      <c r="AQ99" s="56"/>
      <c r="AR99" s="56"/>
      <c r="AS99" s="56"/>
      <c r="AT99" s="56"/>
    </row>
    <row r="100" spans="1:46" ht="21" customHeight="1">
      <c r="A100" s="386">
        <f>IF(P107="","",1)</f>
        <v>1</v>
      </c>
      <c r="B100" s="1003" t="str">
        <f>IF('Master sheet'!$D$11="Hindi","वार्षिक रिपोर्ट कार्ड ","Report Card")</f>
        <v xml:space="preserve">वार्षिक रिपोर्ट कार्ड </v>
      </c>
      <c r="C100" s="1003"/>
      <c r="D100" s="1003"/>
      <c r="E100" s="1003"/>
      <c r="F100" s="1003"/>
      <c r="G100" s="1003"/>
      <c r="H100" s="1003"/>
      <c r="I100" s="1003"/>
      <c r="J100" s="1003"/>
      <c r="K100" s="1003"/>
      <c r="L100" s="1003"/>
      <c r="M100" s="1003"/>
      <c r="N100" s="1003"/>
      <c r="O100" s="1003"/>
      <c r="P100" s="1003"/>
      <c r="Q100" s="1003"/>
      <c r="R100" s="1003"/>
      <c r="S100" s="1026" t="s">
        <v>75</v>
      </c>
      <c r="T100" s="1003" t="str">
        <f>IF('Master sheet'!$D$11="Hindi","वार्षिक रिपोर्ट कार्ड ","Report Card")</f>
        <v xml:space="preserve">वार्षिक रिपोर्ट कार्ड </v>
      </c>
      <c r="U100" s="1003"/>
      <c r="V100" s="1003"/>
      <c r="W100" s="1003"/>
      <c r="X100" s="1003"/>
      <c r="Y100" s="1003"/>
      <c r="Z100" s="1003"/>
      <c r="AA100" s="1003"/>
      <c r="AB100" s="1003"/>
      <c r="AC100" s="1003"/>
      <c r="AD100" s="1003"/>
      <c r="AE100" s="1003"/>
      <c r="AF100" s="1003"/>
      <c r="AG100" s="1003"/>
      <c r="AH100" s="1003"/>
      <c r="AI100" s="1003"/>
      <c r="AJ100" s="1003"/>
      <c r="AL100" s="56"/>
      <c r="AM100" s="56"/>
      <c r="AN100" s="56"/>
      <c r="AO100" s="56"/>
      <c r="AP100" s="56"/>
      <c r="AQ100" s="56"/>
      <c r="AR100" s="56"/>
      <c r="AS100" s="56"/>
      <c r="AT100" s="56"/>
    </row>
    <row r="101" spans="1:46" ht="21" customHeight="1">
      <c r="A101" s="386">
        <f>IF(P107="","",A100+1)</f>
        <v>2</v>
      </c>
      <c r="B101" s="1004" t="str">
        <f>IF('Master sheet'!$D$11="Hindi","शिक्षा विभाग, राजस्थान सरकार","Education Department, Rajasthan Government")</f>
        <v>शिक्षा विभाग, राजस्थान सरकार</v>
      </c>
      <c r="C101" s="1004"/>
      <c r="D101" s="1004"/>
      <c r="E101" s="1004"/>
      <c r="F101" s="1004"/>
      <c r="G101" s="1004"/>
      <c r="H101" s="1004"/>
      <c r="I101" s="1004"/>
      <c r="J101" s="1004"/>
      <c r="K101" s="1004"/>
      <c r="L101" s="1004"/>
      <c r="M101" s="1004"/>
      <c r="N101" s="1004"/>
      <c r="O101" s="1004"/>
      <c r="P101" s="1004"/>
      <c r="Q101" s="1004"/>
      <c r="R101" s="1004"/>
      <c r="S101" s="1026"/>
      <c r="T101" s="1004" t="str">
        <f>IF('Master sheet'!$D$11="Hindi","शिक्षा विभाग, राजस्थान सरकार","Education Department, Rajasthan Government")</f>
        <v>शिक्षा विभाग, राजस्थान सरकार</v>
      </c>
      <c r="U101" s="1004"/>
      <c r="V101" s="1004"/>
      <c r="W101" s="1004"/>
      <c r="X101" s="1004"/>
      <c r="Y101" s="1004"/>
      <c r="Z101" s="1004"/>
      <c r="AA101" s="1004"/>
      <c r="AB101" s="1004"/>
      <c r="AC101" s="1004"/>
      <c r="AD101" s="1004"/>
      <c r="AE101" s="1004"/>
      <c r="AF101" s="1004"/>
      <c r="AG101" s="1004"/>
      <c r="AH101" s="1004"/>
      <c r="AI101" s="1004"/>
      <c r="AJ101" s="1004"/>
      <c r="AL101" s="56"/>
      <c r="AM101" s="56"/>
      <c r="AN101" s="56"/>
      <c r="AO101" s="56"/>
      <c r="AP101" s="56"/>
      <c r="AQ101" s="56"/>
      <c r="AR101" s="56"/>
      <c r="AS101" s="56"/>
      <c r="AT101" s="56"/>
    </row>
    <row r="102" spans="1:46" ht="21" customHeight="1">
      <c r="A102" s="386">
        <f>IF(P107="","",A101+1)</f>
        <v>3</v>
      </c>
      <c r="B102" s="1005" t="str">
        <f>IF('Master sheet'!$D$11="Hindi","विद्यालय का नाम :-","School Name :- ")</f>
        <v>विद्यालय का नाम :-</v>
      </c>
      <c r="C102" s="1005"/>
      <c r="D102" s="1005"/>
      <c r="E102" s="1006" t="str">
        <f>IF(AND(P107=""),"",IF('Master sheet'!$D$11="Hindi",'Master sheet'!$D$8,'Master sheet'!$D$7))</f>
        <v xml:space="preserve">महात्मा गाँधी राजकीय विद्यालय (अंग्रेजी माध्यम) बर, पाली </v>
      </c>
      <c r="F102" s="1006"/>
      <c r="G102" s="1006"/>
      <c r="H102" s="1006"/>
      <c r="I102" s="1006"/>
      <c r="J102" s="1006"/>
      <c r="K102" s="1006"/>
      <c r="L102" s="1006"/>
      <c r="M102" s="1006"/>
      <c r="N102" s="1006"/>
      <c r="O102" s="1006"/>
      <c r="P102" s="1006"/>
      <c r="Q102" s="1006"/>
      <c r="R102" s="1006"/>
      <c r="S102" s="1026"/>
      <c r="T102" s="1005" t="str">
        <f>IF('Master sheet'!$D$11="Hindi","विद्यालय का नाम :-","School Name :- ")</f>
        <v>विद्यालय का नाम :-</v>
      </c>
      <c r="U102" s="1005"/>
      <c r="V102" s="1005"/>
      <c r="W102" s="1006" t="str">
        <f>IF(AND(AH107=""),"",IF('Master sheet'!$D$11="Hindi",'Master sheet'!$D$8,'Master sheet'!$D$7))</f>
        <v xml:space="preserve">महात्मा गाँधी राजकीय विद्यालय (अंग्रेजी माध्यम) बर, पाली </v>
      </c>
      <c r="X102" s="1006"/>
      <c r="Y102" s="1006"/>
      <c r="Z102" s="1006"/>
      <c r="AA102" s="1006"/>
      <c r="AB102" s="1006"/>
      <c r="AC102" s="1006"/>
      <c r="AD102" s="1006"/>
      <c r="AE102" s="1006"/>
      <c r="AF102" s="1006"/>
      <c r="AG102" s="1006"/>
      <c r="AH102" s="1006"/>
      <c r="AI102" s="1006"/>
      <c r="AJ102" s="1006"/>
      <c r="AL102" s="56"/>
      <c r="AM102" s="56"/>
      <c r="AN102" s="56"/>
      <c r="AO102" s="56"/>
      <c r="AP102" s="56"/>
      <c r="AQ102" s="56"/>
      <c r="AR102" s="56"/>
      <c r="AS102" s="56"/>
      <c r="AT102" s="56"/>
    </row>
    <row r="103" spans="1:46" ht="21" customHeight="1">
      <c r="A103" s="386">
        <f>IF(P107="","",A102+1)</f>
        <v>4</v>
      </c>
      <c r="B103" s="379"/>
      <c r="C103" s="379"/>
      <c r="D103" s="379"/>
      <c r="E103" s="959" t="str">
        <f>IF(AND(P107=""),"",IF('Master sheet'!$D$11="Hindi",CONCATENATE("(विद्यालय मान्यता क्रमांक व वर्ष : ","  ",'Master sheet'!$D$6),CONCATENATE("(School Recognition Number &amp; Years : ","  ",'Master sheet'!$D$6)))</f>
        <v>(विद्यालय मान्यता क्रमांक व वर्ष :   शिक्षा/पाली/1995/2001</v>
      </c>
      <c r="F103" s="959"/>
      <c r="G103" s="959"/>
      <c r="H103" s="959"/>
      <c r="I103" s="959"/>
      <c r="J103" s="959"/>
      <c r="K103" s="959"/>
      <c r="L103" s="959"/>
      <c r="M103" s="959"/>
      <c r="N103" s="959"/>
      <c r="O103" s="959"/>
      <c r="P103" s="959"/>
      <c r="Q103" s="959"/>
      <c r="R103" s="959"/>
      <c r="S103" s="1026"/>
      <c r="T103" s="379"/>
      <c r="U103" s="379"/>
      <c r="V103" s="379"/>
      <c r="W103" s="959" t="str">
        <f>IF(AND(AH107=""),"",IF('Master sheet'!$D$11="Hindi",CONCATENATE("(विद्यालय मान्यता क्रमांक व वर्ष : ","  ",'Master sheet'!$D$6),CONCATENATE("(School Recognition Number &amp; Years : ","  ",'Master sheet'!$D$6)))</f>
        <v>(विद्यालय मान्यता क्रमांक व वर्ष :   शिक्षा/पाली/1995/2001</v>
      </c>
      <c r="X103" s="959"/>
      <c r="Y103" s="959"/>
      <c r="Z103" s="959"/>
      <c r="AA103" s="959"/>
      <c r="AB103" s="959"/>
      <c r="AC103" s="959"/>
      <c r="AD103" s="959"/>
      <c r="AE103" s="959"/>
      <c r="AF103" s="959"/>
      <c r="AG103" s="959"/>
      <c r="AH103" s="959"/>
      <c r="AI103" s="959"/>
      <c r="AJ103" s="959"/>
      <c r="AL103" s="56"/>
      <c r="AM103" s="56"/>
      <c r="AN103" s="56"/>
      <c r="AO103" s="56"/>
      <c r="AP103" s="56"/>
      <c r="AQ103" s="56"/>
      <c r="AR103" s="56"/>
      <c r="AS103" s="56"/>
      <c r="AT103" s="56"/>
    </row>
    <row r="104" spans="1:46" ht="21" customHeight="1">
      <c r="A104" s="386">
        <f>IF(P107="","",A103+1)</f>
        <v>5</v>
      </c>
      <c r="B104" s="373" t="str">
        <f>IF('Master sheet'!$D$11="Hindi","कक्षा  :-","CLASS :- ")</f>
        <v>कक्षा  :-</v>
      </c>
      <c r="C104" s="960">
        <f>IFERROR(IF(AND(P107=""),"",VLOOKUP(P107,Marks,2,0)),"")</f>
        <v>7</v>
      </c>
      <c r="D104" s="960"/>
      <c r="E104" s="961" t="str">
        <f>IF('Master sheet'!$D$11="Hindi","सेक्शन :-","Section :- ")</f>
        <v>सेक्शन :-</v>
      </c>
      <c r="F104" s="961"/>
      <c r="G104" s="961"/>
      <c r="H104" s="961"/>
      <c r="I104" s="961"/>
      <c r="J104" s="960" t="str">
        <f>IFERROR(IF(AND(P107=""),"",VLOOKUP(P107,Marks,3,0)),"")</f>
        <v>A</v>
      </c>
      <c r="K104" s="960"/>
      <c r="L104" s="969" t="str">
        <f>IF('Master sheet'!$D$11="Hindi","सत्र :- ","Session :- ")</f>
        <v xml:space="preserve">सत्र :- </v>
      </c>
      <c r="M104" s="969"/>
      <c r="N104" s="969"/>
      <c r="O104" s="969"/>
      <c r="P104" s="970" t="str">
        <f>IF(AND(P107=""),"",'Marks Entry 6th'!$I$2)</f>
        <v>2024-2025</v>
      </c>
      <c r="Q104" s="970"/>
      <c r="R104" s="970"/>
      <c r="S104" s="1026"/>
      <c r="T104" s="373" t="str">
        <f>IF('Master sheet'!$D$11="Hindi","कक्षा  :-","CLASS :- ")</f>
        <v>कक्षा  :-</v>
      </c>
      <c r="U104" s="960">
        <f>IFERROR(IF(AND(AH107=""),"",VLOOKUP(AH107,Marks,2,0)),"")</f>
        <v>7</v>
      </c>
      <c r="V104" s="960"/>
      <c r="W104" s="961" t="str">
        <f>IF('Master sheet'!$D$11="Hindi","सेक्शन :-","Section :- ")</f>
        <v>सेक्शन :-</v>
      </c>
      <c r="X104" s="961"/>
      <c r="Y104" s="961"/>
      <c r="Z104" s="961"/>
      <c r="AA104" s="961"/>
      <c r="AB104" s="960" t="str">
        <f>IFERROR(IF(AND(AH107=""),"",VLOOKUP(AH107,Marks,3,0)),"")</f>
        <v>A</v>
      </c>
      <c r="AC104" s="960"/>
      <c r="AD104" s="969" t="str">
        <f>IF('Master sheet'!$D$11="Hindi","सत्र :- ","Session :- ")</f>
        <v xml:space="preserve">सत्र :- </v>
      </c>
      <c r="AE104" s="969"/>
      <c r="AF104" s="969"/>
      <c r="AG104" s="969"/>
      <c r="AH104" s="970" t="str">
        <f>IF(AND(AH107=""),"",'Marks Entry 6th'!$I$2)</f>
        <v>2024-2025</v>
      </c>
      <c r="AI104" s="970"/>
      <c r="AJ104" s="970"/>
      <c r="AL104" s="56"/>
      <c r="AM104" s="56"/>
      <c r="AN104" s="56"/>
      <c r="AO104" s="56"/>
      <c r="AP104" s="56"/>
      <c r="AQ104" s="56"/>
      <c r="AR104" s="56"/>
      <c r="AS104" s="56"/>
      <c r="AT104" s="56"/>
    </row>
    <row r="105" spans="1:46" ht="21" customHeight="1">
      <c r="A105" s="386">
        <f>IF(P107="","",A104+1)</f>
        <v>6</v>
      </c>
      <c r="B105" s="1007" t="str">
        <f>IF('Master sheet'!$D$11="Hindi","विद्यार्थी का नाम :-","Student's Name :-")</f>
        <v>विद्यार्थी का नाम :-</v>
      </c>
      <c r="C105" s="1007"/>
      <c r="D105" s="1007"/>
      <c r="E105" s="1008" t="str">
        <f>IFERROR(IF(AND(P107=""),"",VLOOKUP(P107,Marks,6,0)),"")</f>
        <v>DAKSH PRAJAPAT</v>
      </c>
      <c r="F105" s="1008"/>
      <c r="G105" s="1008"/>
      <c r="H105" s="1008"/>
      <c r="I105" s="1008"/>
      <c r="J105" s="1008"/>
      <c r="K105" s="1008"/>
      <c r="L105" s="1009" t="str">
        <f>IF('Master sheet'!$D$11="Hindi","प्रवेशांक :","SR. NO. :")</f>
        <v>प्रवेशांक :</v>
      </c>
      <c r="M105" s="1009"/>
      <c r="N105" s="1009"/>
      <c r="O105" s="1009"/>
      <c r="P105" s="1010">
        <f>IFERROR(IF(AND(P107=""),"",VLOOKUP(P107,Marks,5,0)),"")</f>
        <v>942</v>
      </c>
      <c r="Q105" s="1010"/>
      <c r="R105" s="1010"/>
      <c r="S105" s="1026"/>
      <c r="T105" s="1007" t="str">
        <f>IF('Master sheet'!$D$11="Hindi","विद्यार्थी का नाम :-","Student's Name :-")</f>
        <v>विद्यार्थी का नाम :-</v>
      </c>
      <c r="U105" s="1007"/>
      <c r="V105" s="1007"/>
      <c r="W105" s="1008" t="str">
        <f>IFERROR(IF(AND(AH107=""),"",VLOOKUP(AH107,Marks,6,0)),"")</f>
        <v>DIVYA BAGRI</v>
      </c>
      <c r="X105" s="1008"/>
      <c r="Y105" s="1008"/>
      <c r="Z105" s="1008"/>
      <c r="AA105" s="1008"/>
      <c r="AB105" s="1008"/>
      <c r="AC105" s="1008"/>
      <c r="AD105" s="1009" t="str">
        <f>IF('Master sheet'!$D$11="Hindi","प्रवेशांक :","SR. NO. :")</f>
        <v>प्रवेशांक :</v>
      </c>
      <c r="AE105" s="1009"/>
      <c r="AF105" s="1009"/>
      <c r="AG105" s="1009"/>
      <c r="AH105" s="1010">
        <f>IFERROR(IF(AND(AH107=""),"",VLOOKUP(AH107,Marks,5,0)),"")</f>
        <v>925</v>
      </c>
      <c r="AI105" s="1010"/>
      <c r="AJ105" s="1010"/>
      <c r="AL105" s="56"/>
      <c r="AM105" s="56"/>
      <c r="AN105" s="56"/>
      <c r="AO105" s="56"/>
      <c r="AP105" s="56"/>
      <c r="AQ105" s="56"/>
      <c r="AR105" s="56"/>
      <c r="AS105" s="56"/>
      <c r="AT105" s="56"/>
    </row>
    <row r="106" spans="1:46" ht="21" customHeight="1">
      <c r="A106" s="386">
        <f>IF(P107="","",A105+1)</f>
        <v>7</v>
      </c>
      <c r="B106" s="1007" t="str">
        <f>IF('Master sheet'!$D$11="Hindi","पिता का नाम :-","Father's Name :-")</f>
        <v>पिता का नाम :-</v>
      </c>
      <c r="C106" s="1007"/>
      <c r="D106" s="1007"/>
      <c r="E106" s="1008" t="str">
        <f>IFERROR(IF(AND(P107=""),"",VLOOKUP(P107,Marks,7,0)),"")</f>
        <v>PRAKASH PRAJAPAT</v>
      </c>
      <c r="F106" s="1008"/>
      <c r="G106" s="1008"/>
      <c r="H106" s="1008"/>
      <c r="I106" s="1008"/>
      <c r="J106" s="1008"/>
      <c r="K106" s="1008"/>
      <c r="L106" s="1009" t="str">
        <f>IF('Master sheet'!$D$11="Hindi","जन्म तिथि :","Date of Birth :")</f>
        <v>जन्म तिथि :</v>
      </c>
      <c r="M106" s="1009"/>
      <c r="N106" s="1009"/>
      <c r="O106" s="1009"/>
      <c r="P106" s="1020" t="str">
        <f>IFERROR(IF(AND(P107=""),"",VLOOKUP(P107,Marks,4,0)),"")</f>
        <v>28-09-2015</v>
      </c>
      <c r="Q106" s="1020"/>
      <c r="R106" s="1020"/>
      <c r="S106" s="1026"/>
      <c r="T106" s="1007" t="str">
        <f>IF('Master sheet'!$D$11="Hindi","पिता का नाम :-","Father's Name :-")</f>
        <v>पिता का नाम :-</v>
      </c>
      <c r="U106" s="1007"/>
      <c r="V106" s="1007"/>
      <c r="W106" s="1008" t="str">
        <f>IFERROR(IF(AND(AH107=""),"",VLOOKUP(AH107,Marks,7,0)),"")</f>
        <v>MUKESH</v>
      </c>
      <c r="X106" s="1008"/>
      <c r="Y106" s="1008"/>
      <c r="Z106" s="1008"/>
      <c r="AA106" s="1008"/>
      <c r="AB106" s="1008"/>
      <c r="AC106" s="1008"/>
      <c r="AD106" s="1009" t="str">
        <f>IF('Master sheet'!$D$11="Hindi","जन्म तिथि :","Date of Birth :")</f>
        <v>जन्म तिथि :</v>
      </c>
      <c r="AE106" s="1009"/>
      <c r="AF106" s="1009"/>
      <c r="AG106" s="1009"/>
      <c r="AH106" s="1020" t="str">
        <f>IFERROR(IF(AND(AH107=""),"",VLOOKUP(AH107,Marks,4,0)),"")</f>
        <v>26-10-2015</v>
      </c>
      <c r="AI106" s="1020"/>
      <c r="AJ106" s="1020"/>
      <c r="AL106" s="56"/>
      <c r="AM106" s="56"/>
      <c r="AN106" s="56"/>
      <c r="AO106" s="56"/>
      <c r="AP106" s="56"/>
      <c r="AQ106" s="56"/>
      <c r="AR106" s="56"/>
      <c r="AS106" s="56"/>
      <c r="AT106" s="56"/>
    </row>
    <row r="107" spans="1:46" ht="21" customHeight="1">
      <c r="A107" s="386">
        <f>IF(P107="","",A106+1)</f>
        <v>8</v>
      </c>
      <c r="B107" s="1007" t="str">
        <f>IF('Master sheet'!$D$11="Hindi","माता का नाम :-","Mother's Name :-")</f>
        <v>माता का नाम :-</v>
      </c>
      <c r="C107" s="1007"/>
      <c r="D107" s="1007"/>
      <c r="E107" s="1008" t="str">
        <f>IFERROR(IF(AND(P107=""),"",VLOOKUP(P107,Marks,8,0)),"")</f>
        <v>REKHA PRAJAPATI</v>
      </c>
      <c r="F107" s="1008"/>
      <c r="G107" s="1008"/>
      <c r="H107" s="1008"/>
      <c r="I107" s="1008"/>
      <c r="J107" s="1008"/>
      <c r="K107" s="1008"/>
      <c r="L107" s="1009" t="str">
        <f>IF('Master sheet'!$D$11="Hindi","रोल नंबर :-","Roll No. :")</f>
        <v>रोल नंबर :-</v>
      </c>
      <c r="M107" s="1009"/>
      <c r="N107" s="1009"/>
      <c r="O107" s="1009"/>
      <c r="P107" s="1021">
        <f>IF(AH74="","",IF(AND(AH74+1&gt;$AR$7),"",AH74+1))</f>
        <v>707</v>
      </c>
      <c r="Q107" s="1021"/>
      <c r="R107" s="1021"/>
      <c r="S107" s="1026"/>
      <c r="T107" s="1007" t="str">
        <f>IF('Master sheet'!$D$11="Hindi","माता का नाम :-","Mother's Name :-")</f>
        <v>माता का नाम :-</v>
      </c>
      <c r="U107" s="1007"/>
      <c r="V107" s="1007"/>
      <c r="W107" s="1008" t="str">
        <f>IFERROR(IF(AND(AH107=""),"",VLOOKUP(AH107,Marks,8,0)),"")</f>
        <v>SEEMA</v>
      </c>
      <c r="X107" s="1008"/>
      <c r="Y107" s="1008"/>
      <c r="Z107" s="1008"/>
      <c r="AA107" s="1008"/>
      <c r="AB107" s="1008"/>
      <c r="AC107" s="1008"/>
      <c r="AD107" s="1009" t="str">
        <f>IF('Master sheet'!$D$11="Hindi","रोल नंबर :-","Roll No. :")</f>
        <v>रोल नंबर :-</v>
      </c>
      <c r="AE107" s="1009"/>
      <c r="AF107" s="1009"/>
      <c r="AG107" s="1009"/>
      <c r="AH107" s="1021">
        <f>IF(P107="","",IF(AND(P107+1&gt;$AR$7),"",P107+1))</f>
        <v>708</v>
      </c>
      <c r="AI107" s="1021"/>
      <c r="AJ107" s="1021"/>
      <c r="AL107" s="56"/>
      <c r="AM107" s="56"/>
      <c r="AN107" s="56"/>
      <c r="AO107" s="56"/>
      <c r="AP107" s="56"/>
      <c r="AQ107" s="56"/>
      <c r="AR107" s="56"/>
      <c r="AS107" s="56"/>
      <c r="AT107" s="56"/>
    </row>
    <row r="108" spans="1:46" ht="12" customHeight="1">
      <c r="A108" s="386">
        <f>IF(P107="","",A107+1)</f>
        <v>9</v>
      </c>
      <c r="B108" s="374"/>
      <c r="C108" s="374"/>
      <c r="D108" s="374"/>
      <c r="E108" s="375"/>
      <c r="F108" s="375"/>
      <c r="G108" s="426"/>
      <c r="H108" s="426"/>
      <c r="I108" s="375"/>
      <c r="J108" s="375"/>
      <c r="K108" s="375"/>
      <c r="L108" s="376"/>
      <c r="M108" s="376"/>
      <c r="N108" s="376"/>
      <c r="O108" s="376"/>
      <c r="P108" s="377"/>
      <c r="Q108" s="377"/>
      <c r="R108" s="377"/>
      <c r="S108" s="1026"/>
      <c r="T108" s="374"/>
      <c r="U108" s="374"/>
      <c r="V108" s="374"/>
      <c r="W108" s="375"/>
      <c r="X108" s="375"/>
      <c r="Y108" s="426"/>
      <c r="Z108" s="426"/>
      <c r="AA108" s="375"/>
      <c r="AB108" s="375"/>
      <c r="AC108" s="375"/>
      <c r="AD108" s="376"/>
      <c r="AE108" s="376"/>
      <c r="AF108" s="376"/>
      <c r="AG108" s="376"/>
      <c r="AH108" s="377"/>
      <c r="AI108" s="377"/>
      <c r="AJ108" s="377"/>
      <c r="AL108" s="56"/>
      <c r="AM108" s="56"/>
      <c r="AN108" s="56"/>
      <c r="AO108" s="56"/>
      <c r="AP108" s="56"/>
      <c r="AQ108" s="56"/>
      <c r="AR108" s="56"/>
      <c r="AS108" s="56"/>
      <c r="AT108" s="56"/>
    </row>
    <row r="109" spans="1:46" ht="23.25" customHeight="1">
      <c r="A109" s="386">
        <f>IF(P107="","",A108+1)</f>
        <v>10</v>
      </c>
      <c r="B109" s="1022" t="str">
        <f>IF('Master sheet'!$D$11="Hindi","विषय","Subject")</f>
        <v>विषय</v>
      </c>
      <c r="C109" s="744" t="str">
        <f>IF('Master sheet'!$D$11="Hindi","प्रथम परख ","First Test")</f>
        <v xml:space="preserve">प्रथम परख </v>
      </c>
      <c r="D109" s="745"/>
      <c r="E109" s="746" t="str">
        <f>IF('Master sheet'!$D$11="Hindi","द्वितीय परख","Second Test")</f>
        <v>द्वितीय परख</v>
      </c>
      <c r="F109" s="747"/>
      <c r="G109" s="746" t="str">
        <f>IF('Master sheet'!$D$11="Hindi","तृतीय परख","Third Test")</f>
        <v>तृतीय परख</v>
      </c>
      <c r="H109" s="747"/>
      <c r="I109" s="1023" t="str">
        <f>IF('Master sheet'!$D$11="Hindi","सा. परख योग","Test Total")</f>
        <v>सा. परख योग</v>
      </c>
      <c r="J109" s="752" t="str">
        <f>IF('Master sheet'!$D$11="Hindi","अर्द्धवार्षिक","Half Yearly")</f>
        <v>अर्द्धवार्षिक</v>
      </c>
      <c r="K109" s="753"/>
      <c r="L109" s="754"/>
      <c r="M109" s="755" t="str">
        <f>IF('Master sheet'!$D$11="Hindi","अर्द्ध वा. तक योग","Total Till H.Y.")</f>
        <v>अर्द्ध वा. तक योग</v>
      </c>
      <c r="N109" s="752" t="str">
        <f>IF('Master sheet'!$D$11="Hindi","वार्षिक","Yearly")</f>
        <v>वार्षिक</v>
      </c>
      <c r="O109" s="753"/>
      <c r="P109" s="754"/>
      <c r="Q109" s="743" t="str">
        <f>IF('Master sheet'!$D$11="Hindi","विषय कुल योग ","Subject Total")</f>
        <v xml:space="preserve">विषय कुल योग </v>
      </c>
      <c r="R109" s="750" t="str">
        <f>IF('Master sheet'!$D$11="Hindi","ग्रेड","Grade")</f>
        <v>ग्रेड</v>
      </c>
      <c r="S109" s="1026"/>
      <c r="T109" s="1022" t="str">
        <f>IF('Master sheet'!$D$11="Hindi","विषय","Subject")</f>
        <v>विषय</v>
      </c>
      <c r="U109" s="744" t="str">
        <f>IF('Master sheet'!$D$11="Hindi","प्रथम परख ","First Test")</f>
        <v xml:space="preserve">प्रथम परख </v>
      </c>
      <c r="V109" s="745"/>
      <c r="W109" s="746" t="str">
        <f>IF('Master sheet'!$D$11="Hindi","द्वितीय परख","Second Test")</f>
        <v>द्वितीय परख</v>
      </c>
      <c r="X109" s="747"/>
      <c r="Y109" s="746" t="str">
        <f>IF('Master sheet'!$D$11="Hindi","तृतीय परख","Third Test")</f>
        <v>तृतीय परख</v>
      </c>
      <c r="Z109" s="747"/>
      <c r="AA109" s="1023" t="str">
        <f>IF('Master sheet'!$D$11="Hindi","सा. परख योग","Test Total")</f>
        <v>सा. परख योग</v>
      </c>
      <c r="AB109" s="752" t="str">
        <f>IF('Master sheet'!$D$11="Hindi","अर्द्धवार्षिक","Half Yearly")</f>
        <v>अर्द्धवार्षिक</v>
      </c>
      <c r="AC109" s="753"/>
      <c r="AD109" s="754"/>
      <c r="AE109" s="755" t="str">
        <f>IF('Master sheet'!$D$11="Hindi","अर्द्ध वा. तक योग","Total Till H.Y.")</f>
        <v>अर्द्ध वा. तक योग</v>
      </c>
      <c r="AF109" s="752" t="str">
        <f>IF('Master sheet'!$D$11="Hindi","वार्षिक","Yearly")</f>
        <v>वार्षिक</v>
      </c>
      <c r="AG109" s="753"/>
      <c r="AH109" s="754"/>
      <c r="AI109" s="743" t="str">
        <f>IF('Master sheet'!$D$11="Hindi","विषय कुल योग ","Subject Total")</f>
        <v xml:space="preserve">विषय कुल योग </v>
      </c>
      <c r="AJ109" s="750" t="str">
        <f>IF('Master sheet'!$D$11="Hindi","ग्रेड","Grade")</f>
        <v>ग्रेड</v>
      </c>
      <c r="AL109" s="56"/>
      <c r="AM109" s="56"/>
      <c r="AN109" s="56"/>
      <c r="AO109" s="56"/>
      <c r="AP109" s="56"/>
      <c r="AQ109" s="56"/>
      <c r="AR109" s="56"/>
      <c r="AS109" s="56"/>
      <c r="AT109" s="56"/>
    </row>
    <row r="110" spans="1:46" ht="86.25" customHeight="1">
      <c r="A110" s="386">
        <f>IF(P107="","",A109+1)</f>
        <v>11</v>
      </c>
      <c r="B110" s="1022"/>
      <c r="C110" s="309" t="str">
        <f>IF('Master sheet'!$D$11="Hindi","लिखित परीक्षा","Written")</f>
        <v>लिखित परीक्षा</v>
      </c>
      <c r="D110" s="309" t="str">
        <f>IF('Master sheet'!$D$11="Hindi","गतिविधि, मौखिक, प्रोजेक्ट, प्रायोगिक","Act, Oral, Project, Prac.")</f>
        <v>गतिविधि, मौखिक, प्रोजेक्ट, प्रायोगिक</v>
      </c>
      <c r="E110" s="309" t="str">
        <f>IF('Master sheet'!$D$11="Hindi","लिखित परीक्षा","Written")</f>
        <v>लिखित परीक्षा</v>
      </c>
      <c r="F110" s="309" t="str">
        <f>IF('Master sheet'!$D$11="Hindi","गतिविधि, मौखिक, प्रोजेक्ट, प्रायोगिक","Act, Oral, Project, Prac.")</f>
        <v>गतिविधि, मौखिक, प्रोजेक्ट, प्रायोगिक</v>
      </c>
      <c r="G110" s="309" t="str">
        <f>IF('Master sheet'!$D$11="Hindi","लिखित परीक्षा","Written")</f>
        <v>लिखित परीक्षा</v>
      </c>
      <c r="H110" s="309" t="str">
        <f>IF('Master sheet'!$D$11="Hindi","गतिविधि, मौखिक, प्रोजेक्ट, प्रायोगिक","Act, Oral, Project, Prac.")</f>
        <v>गतिविधि, मौखिक, प्रोजेक्ट, प्रायोगिक</v>
      </c>
      <c r="I110" s="1024"/>
      <c r="J110" s="309" t="str">
        <f>IF('Master sheet'!$D$11="Hindi","लिखित परीक्षा","Written")</f>
        <v>लिखित परीक्षा</v>
      </c>
      <c r="K110" s="309" t="str">
        <f>IF('Master sheet'!$D$11="Hindi","गतिविधि, मौखिक, प्रोजेक्ट, प्रायोगिक","Act, Oral, Project, Prac.")</f>
        <v>गतिविधि, मौखिक, प्रोजेक्ट, प्रायोगिक</v>
      </c>
      <c r="L110" s="309" t="str">
        <f>IF('Master sheet'!$D$11="Hindi","अर्द्ध वा. योग","H.Y. Total")</f>
        <v>अर्द्ध वा. योग</v>
      </c>
      <c r="M110" s="755"/>
      <c r="N110" s="309" t="str">
        <f>IF('Master sheet'!$D$11="Hindi","लिखित परीक्षा","Written")</f>
        <v>लिखित परीक्षा</v>
      </c>
      <c r="O110" s="309" t="str">
        <f>IF('Master sheet'!$D$11="Hindi","गतिविधि, मौखिक, प्रोजेक्ट, प्रायोगिक","Act, Oral, Project, Prac.")</f>
        <v>गतिविधि, मौखिक, प्रोजेक्ट, प्रायोगिक</v>
      </c>
      <c r="P110" s="309" t="str">
        <f>IF('Master sheet'!$D$11="Hindi","वार्षिक योग","Yearly Total")</f>
        <v>वार्षिक योग</v>
      </c>
      <c r="Q110" s="743"/>
      <c r="R110" s="751">
        <v>0</v>
      </c>
      <c r="S110" s="1026"/>
      <c r="T110" s="1022"/>
      <c r="U110" s="309" t="str">
        <f>IF('Master sheet'!$D$11="Hindi","लिखित परीक्षा","Written")</f>
        <v>लिखित परीक्षा</v>
      </c>
      <c r="V110" s="309" t="str">
        <f>IF('Master sheet'!$D$11="Hindi","गतिविधि, मौखिक, प्रोजेक्ट, प्रायोगिक","Act, Oral, Project, Prac.")</f>
        <v>गतिविधि, मौखिक, प्रोजेक्ट, प्रायोगिक</v>
      </c>
      <c r="W110" s="309" t="str">
        <f>IF('Master sheet'!$D$11="Hindi","लिखित परीक्षा","Written")</f>
        <v>लिखित परीक्षा</v>
      </c>
      <c r="X110" s="309" t="str">
        <f>IF('Master sheet'!$D$11="Hindi","गतिविधि, मौखिक, प्रोजेक्ट, प्रायोगिक","Act, Oral, Project, Prac.")</f>
        <v>गतिविधि, मौखिक, प्रोजेक्ट, प्रायोगिक</v>
      </c>
      <c r="Y110" s="309" t="str">
        <f>IF('Master sheet'!$D$11="Hindi","लिखित परीक्षा","Written")</f>
        <v>लिखित परीक्षा</v>
      </c>
      <c r="Z110" s="309" t="str">
        <f>IF('Master sheet'!$D$11="Hindi","गतिविधि, मौखिक, प्रोजेक्ट, प्रायोगिक","Act, Oral, Project, Prac.")</f>
        <v>गतिविधि, मौखिक, प्रोजेक्ट, प्रायोगिक</v>
      </c>
      <c r="AA110" s="1024"/>
      <c r="AB110" s="309" t="str">
        <f>IF('Master sheet'!$D$11="Hindi","लिखित परीक्षा","Written")</f>
        <v>लिखित परीक्षा</v>
      </c>
      <c r="AC110" s="309" t="str">
        <f>IF('Master sheet'!$D$11="Hindi","गतिविधि, मौखिक, प्रोजेक्ट, प्रायोगिक","Act, Oral, Project, Prac.")</f>
        <v>गतिविधि, मौखिक, प्रोजेक्ट, प्रायोगिक</v>
      </c>
      <c r="AD110" s="309" t="str">
        <f>IF('Master sheet'!$D$11="Hindi","अर्द्ध वा. योग","H.Y. Total")</f>
        <v>अर्द्ध वा. योग</v>
      </c>
      <c r="AE110" s="755"/>
      <c r="AF110" s="309" t="str">
        <f>IF('Master sheet'!$D$11="Hindi","लिखित परीक्षा","Written")</f>
        <v>लिखित परीक्षा</v>
      </c>
      <c r="AG110" s="309" t="str">
        <f>IF('Master sheet'!$D$11="Hindi","गतिविधि, मौखिक, प्रोजेक्ट, प्रायोगिक","Act, Oral, Project, Prac.")</f>
        <v>गतिविधि, मौखिक, प्रोजेक्ट, प्रायोगिक</v>
      </c>
      <c r="AH110" s="309" t="str">
        <f>IF('Master sheet'!$D$11="Hindi","वार्षिक योग","Yearly Total")</f>
        <v>वार्षिक योग</v>
      </c>
      <c r="AI110" s="743"/>
      <c r="AJ110" s="751">
        <v>0</v>
      </c>
      <c r="AL110" s="56"/>
      <c r="AM110" s="56"/>
      <c r="AN110" s="56"/>
      <c r="AO110" s="56"/>
      <c r="AP110" s="56"/>
      <c r="AQ110" s="56"/>
      <c r="AR110" s="56"/>
      <c r="AS110" s="56"/>
      <c r="AT110" s="56"/>
    </row>
    <row r="111" spans="1:46" ht="18" customHeight="1">
      <c r="A111" s="386">
        <f>IF(P107="","",A110+1)</f>
        <v>12</v>
      </c>
      <c r="B111" s="1022"/>
      <c r="C111" s="114">
        <v>5</v>
      </c>
      <c r="D111" s="114">
        <v>5</v>
      </c>
      <c r="E111" s="114">
        <v>5</v>
      </c>
      <c r="F111" s="114">
        <v>5</v>
      </c>
      <c r="G111" s="114">
        <v>5</v>
      </c>
      <c r="H111" s="114">
        <v>5</v>
      </c>
      <c r="I111" s="369">
        <f>IF(AND(C78="",D78="",E78="",F78="",G78="",H78=""),"",SUM(C78:H78))</f>
        <v>30</v>
      </c>
      <c r="J111" s="114">
        <v>50</v>
      </c>
      <c r="K111" s="114">
        <v>20</v>
      </c>
      <c r="L111" s="116">
        <f>IF(AND(J78="",K78=""),"",SUM(J78:K78))</f>
        <v>70</v>
      </c>
      <c r="M111" s="115">
        <f>IF(AND(I78="NA",L78="NA"),"NA",SUM(I78,L78))</f>
        <v>100</v>
      </c>
      <c r="N111" s="114">
        <v>70</v>
      </c>
      <c r="O111" s="114">
        <v>30</v>
      </c>
      <c r="P111" s="286">
        <f>IF(AND(N78="",O78=""),"",SUM(N78:O78))</f>
        <v>100</v>
      </c>
      <c r="Q111" s="115">
        <f>IF(P78="","",SUM(M78,P78))</f>
        <v>200</v>
      </c>
      <c r="R111" s="114"/>
      <c r="S111" s="1026"/>
      <c r="T111" s="1022"/>
      <c r="U111" s="114">
        <v>5</v>
      </c>
      <c r="V111" s="114">
        <v>5</v>
      </c>
      <c r="W111" s="114">
        <v>5</v>
      </c>
      <c r="X111" s="114">
        <v>5</v>
      </c>
      <c r="Y111" s="114">
        <v>5</v>
      </c>
      <c r="Z111" s="114">
        <v>5</v>
      </c>
      <c r="AA111" s="369">
        <f>IF(AND(C78="",D78="",E78="",F78="",G78="",H78=""),"",SUM(C78:H78))</f>
        <v>30</v>
      </c>
      <c r="AB111" s="114">
        <v>50</v>
      </c>
      <c r="AC111" s="114">
        <v>20</v>
      </c>
      <c r="AD111" s="116">
        <f>IF(AND(J78="",K78=""),"",SUM(J78:K78))</f>
        <v>70</v>
      </c>
      <c r="AE111" s="115">
        <f>IF(AND(I78="NA",L78="NA"),"NA",SUM(I78,L78))</f>
        <v>100</v>
      </c>
      <c r="AF111" s="114">
        <v>70</v>
      </c>
      <c r="AG111" s="114">
        <v>30</v>
      </c>
      <c r="AH111" s="286">
        <f>IF(AND(N78="",O78=""),"",SUM(N78:O78))</f>
        <v>100</v>
      </c>
      <c r="AI111" s="115">
        <f>IF(P78="","",SUM(M78,P78))</f>
        <v>200</v>
      </c>
      <c r="AJ111" s="114"/>
      <c r="AL111" s="56"/>
      <c r="AM111" s="56"/>
      <c r="AN111" s="56"/>
      <c r="AO111" s="56"/>
      <c r="AP111" s="56"/>
      <c r="AQ111" s="56"/>
      <c r="AR111" s="56"/>
      <c r="AS111" s="56"/>
      <c r="AT111" s="56"/>
    </row>
    <row r="112" spans="1:46" ht="21" customHeight="1">
      <c r="A112" s="386">
        <f>IF(P107="","",A111+1)</f>
        <v>13</v>
      </c>
      <c r="B112" s="92" t="str">
        <f>IF('Master sheet'!D$11="Hindi","हिंदी","Hindi")</f>
        <v>हिंदी</v>
      </c>
      <c r="C112" s="423">
        <f>IFERROR(VLOOKUP(P107,Marks,11,0),"")</f>
        <v>4</v>
      </c>
      <c r="D112" s="423">
        <f>IFERROR(VLOOKUP(P107,Marks,12,0),"")</f>
        <v>5</v>
      </c>
      <c r="E112" s="423">
        <f>IFERROR(VLOOKUP(P107,Marks,13,0),"")</f>
        <v>5</v>
      </c>
      <c r="F112" s="423">
        <f>IFERROR(VLOOKUP(P107,Marks,14,0),"")</f>
        <v>5</v>
      </c>
      <c r="G112" s="423">
        <f>IFERROR(VLOOKUP(P107,Marks,15,0),"")</f>
        <v>5</v>
      </c>
      <c r="H112" s="423">
        <f>IFERROR(VLOOKUP(P107,Marks,16,0),"")</f>
        <v>3</v>
      </c>
      <c r="I112" s="368">
        <f>IFERROR(VLOOKUP(P107,Marks,17,0),"")</f>
        <v>27</v>
      </c>
      <c r="J112" s="423">
        <f>IFERROR(VLOOKUP(P107,Marks,18,0),"")</f>
        <v>39</v>
      </c>
      <c r="K112" s="423">
        <f>IFERROR(VLOOKUP(P107,Marks,19,0),"")</f>
        <v>11</v>
      </c>
      <c r="L112" s="87">
        <f>IFERROR(VLOOKUP(P107,Marks,20,0),"")</f>
        <v>50</v>
      </c>
      <c r="M112" s="367">
        <f>IFERROR(VLOOKUP(P107,Marks,21,0),"")</f>
        <v>77</v>
      </c>
      <c r="N112" s="423">
        <f>IFERROR(VLOOKUP(P107,Marks,22,0),"")</f>
        <v>37</v>
      </c>
      <c r="O112" s="423">
        <f>IFERROR(VLOOKUP(P107,Marks,23,0),"")</f>
        <v>11</v>
      </c>
      <c r="P112" s="87">
        <f>IFERROR(VLOOKUP(P107,Marks,24,0),"")</f>
        <v>48</v>
      </c>
      <c r="Q112" s="370">
        <f>IFERROR(VLOOKUP(P107,Marks,25,0),"")</f>
        <v>125</v>
      </c>
      <c r="R112" s="89" t="str">
        <f>IFERROR(VLOOKUP(P107,Marks,31,0),"")</f>
        <v>C</v>
      </c>
      <c r="S112" s="1026"/>
      <c r="T112" s="92" t="str">
        <f>IF('Master sheet'!D$11="Hindi","हिंदी","Hindi")</f>
        <v>हिंदी</v>
      </c>
      <c r="U112" s="423">
        <f>IFERROR(VLOOKUP(AH107,Marks,11,0),"")</f>
        <v>4</v>
      </c>
      <c r="V112" s="423">
        <f>IFERROR(VLOOKUP(AH107,Marks,12,0),"")</f>
        <v>5</v>
      </c>
      <c r="W112" s="423">
        <f>IFERROR(VLOOKUP(AH107,Marks,13,0),"")</f>
        <v>5</v>
      </c>
      <c r="X112" s="423">
        <f>IFERROR(VLOOKUP(AH107,Marks,14,0),"")</f>
        <v>5</v>
      </c>
      <c r="Y112" s="423">
        <f>IFERROR(VLOOKUP(AH107,Marks,15,0),"")</f>
        <v>5</v>
      </c>
      <c r="Z112" s="423">
        <f>IFERROR(VLOOKUP(AH107,Marks,16,0),"")</f>
        <v>3</v>
      </c>
      <c r="AA112" s="368">
        <f>IFERROR(VLOOKUP(AH107,Marks,17,0),"")</f>
        <v>27</v>
      </c>
      <c r="AB112" s="423">
        <f>IFERROR(VLOOKUP(AH107,Marks,18,0),"")</f>
        <v>37</v>
      </c>
      <c r="AC112" s="423">
        <f>IFERROR(VLOOKUP(AH107,Marks,19,0),"")</f>
        <v>11</v>
      </c>
      <c r="AD112" s="87">
        <f>IFERROR(VLOOKUP(AH107,Marks,20,0),"")</f>
        <v>48</v>
      </c>
      <c r="AE112" s="367">
        <f>IFERROR(VLOOKUP(AH107,Marks,21,0),"")</f>
        <v>75</v>
      </c>
      <c r="AF112" s="423">
        <f>IFERROR(VLOOKUP(AH107,Marks,22,0),"")</f>
        <v>37</v>
      </c>
      <c r="AG112" s="423">
        <f>IFERROR(VLOOKUP(AH107,Marks,23,0),"")</f>
        <v>11</v>
      </c>
      <c r="AH112" s="87">
        <f>IFERROR(VLOOKUP(AH107,Marks,24,0),"")</f>
        <v>48</v>
      </c>
      <c r="AI112" s="370">
        <f>IFERROR(VLOOKUP(AH107,Marks,25,0),"")</f>
        <v>123</v>
      </c>
      <c r="AJ112" s="89" t="str">
        <f>IFERROR(VLOOKUP(AH107,Marks,31,0),"")</f>
        <v>C</v>
      </c>
      <c r="AL112" s="56"/>
      <c r="AM112" s="56"/>
      <c r="AN112" s="56"/>
      <c r="AO112" s="56"/>
      <c r="AP112" s="56"/>
      <c r="AQ112" s="56"/>
      <c r="AR112" s="56"/>
      <c r="AS112" s="56"/>
      <c r="AT112" s="56"/>
    </row>
    <row r="113" spans="1:46" ht="21" customHeight="1">
      <c r="A113" s="386">
        <f>IF(P107="","",A112+1)</f>
        <v>14</v>
      </c>
      <c r="B113" s="92" t="str">
        <f>IF('Master sheet'!$D$11="Hindi","अंग्रेजी","English")</f>
        <v>अंग्रेजी</v>
      </c>
      <c r="C113" s="423">
        <f>IFERROR(VLOOKUP(P107,Marks,32,0),"")</f>
        <v>4</v>
      </c>
      <c r="D113" s="423">
        <f>IFERROR(VLOOKUP(P107,Marks,33,0),"")</f>
        <v>3</v>
      </c>
      <c r="E113" s="423">
        <f>IFERROR(VLOOKUP(P107,Marks,34,0),"")</f>
        <v>3</v>
      </c>
      <c r="F113" s="423">
        <f>IFERROR(VLOOKUP(P107,Marks,35,0),"")</f>
        <v>5</v>
      </c>
      <c r="G113" s="423">
        <f>IFERROR(VLOOKUP(P107,Marks,36,0),"")</f>
        <v>5</v>
      </c>
      <c r="H113" s="423">
        <f>IFERROR(VLOOKUP(P107,Marks,37,0),"")</f>
        <v>5</v>
      </c>
      <c r="I113" s="368">
        <f>IFERROR(VLOOKUP(P107,Marks,38,0),"")</f>
        <v>25</v>
      </c>
      <c r="J113" s="423">
        <f>IFERROR(VLOOKUP(P107,Marks,39,0),"")</f>
        <v>39</v>
      </c>
      <c r="K113" s="423">
        <f>IFERROR(VLOOKUP(P107,Marks,40,0),"")</f>
        <v>12</v>
      </c>
      <c r="L113" s="87">
        <f>IFERROR(VLOOKUP(P107,Marks,41,0),"")</f>
        <v>51</v>
      </c>
      <c r="M113" s="367">
        <f>IFERROR(VLOOKUP(P107,Marks,42,0),"")</f>
        <v>76</v>
      </c>
      <c r="N113" s="423">
        <f>IFERROR(VLOOKUP(P107,Marks,43,0),"")</f>
        <v>37</v>
      </c>
      <c r="O113" s="423">
        <f>IFERROR(VLOOKUP(P107,Marks,44,0),"")</f>
        <v>8</v>
      </c>
      <c r="P113" s="87">
        <f>IFERROR(VLOOKUP(P107,Marks,45,0),"")</f>
        <v>45</v>
      </c>
      <c r="Q113" s="370">
        <f>IFERROR(VLOOKUP(P107,Marks,46,0),"")</f>
        <v>121</v>
      </c>
      <c r="R113" s="89" t="str">
        <f>IFERROR(VLOOKUP(P107,Marks,52,0),"")</f>
        <v>C</v>
      </c>
      <c r="S113" s="1026"/>
      <c r="T113" s="92" t="str">
        <f>IF('Master sheet'!$D$11="Hindi","अंग्रेजी","English")</f>
        <v>अंग्रेजी</v>
      </c>
      <c r="U113" s="423">
        <f>IFERROR(VLOOKUP(AH107,Marks,32,0),"")</f>
        <v>4</v>
      </c>
      <c r="V113" s="423">
        <f>IFERROR(VLOOKUP(AH107,Marks,33,0),"")</f>
        <v>3</v>
      </c>
      <c r="W113" s="423">
        <f>IFERROR(VLOOKUP(AH107,Marks,34,0),"")</f>
        <v>3</v>
      </c>
      <c r="X113" s="423">
        <f>IFERROR(VLOOKUP(AH107,Marks,35,0),"")</f>
        <v>5</v>
      </c>
      <c r="Y113" s="423">
        <f>IFERROR(VLOOKUP(AH107,Marks,36,0),"")</f>
        <v>5</v>
      </c>
      <c r="Z113" s="423">
        <f>IFERROR(VLOOKUP(AH107,Marks,37,0),"")</f>
        <v>5</v>
      </c>
      <c r="AA113" s="368">
        <f>IFERROR(VLOOKUP(AH107,Marks,38,0),"")</f>
        <v>25</v>
      </c>
      <c r="AB113" s="423">
        <f>IFERROR(VLOOKUP(AH107,Marks,39,0),"")</f>
        <v>45</v>
      </c>
      <c r="AC113" s="423">
        <f>IFERROR(VLOOKUP(AH107,Marks,40,0),"")</f>
        <v>10</v>
      </c>
      <c r="AD113" s="87">
        <f>IFERROR(VLOOKUP(AH107,Marks,41,0),"")</f>
        <v>55</v>
      </c>
      <c r="AE113" s="367">
        <f>IFERROR(VLOOKUP(AH107,Marks,42,0),"")</f>
        <v>80</v>
      </c>
      <c r="AF113" s="423">
        <f>IFERROR(VLOOKUP(AH107,Marks,43,0),"")</f>
        <v>37</v>
      </c>
      <c r="AG113" s="423">
        <f>IFERROR(VLOOKUP(AH107,Marks,44,0),"")</f>
        <v>7</v>
      </c>
      <c r="AH113" s="87">
        <f>IFERROR(VLOOKUP(AH107,Marks,45,0),"")</f>
        <v>44</v>
      </c>
      <c r="AI113" s="370">
        <f>IFERROR(VLOOKUP(AH107,Marks,46,0),"")</f>
        <v>124</v>
      </c>
      <c r="AJ113" s="89" t="str">
        <f>IFERROR(VLOOKUP(AH107,Marks,52,0),"")</f>
        <v>C</v>
      </c>
      <c r="AL113" s="56"/>
      <c r="AM113" s="56"/>
      <c r="AN113" s="56"/>
      <c r="AO113" s="56"/>
      <c r="AP113" s="56"/>
      <c r="AQ113" s="56"/>
      <c r="AR113" s="56"/>
      <c r="AS113" s="56"/>
      <c r="AT113" s="56"/>
    </row>
    <row r="114" spans="1:46" ht="21" customHeight="1">
      <c r="A114" s="386">
        <f>IF(P107="","",A113+1)</f>
        <v>15</v>
      </c>
      <c r="B114" s="92" t="str">
        <f>IFERROR(VLOOKUP(P107,Marks,53,0),"")</f>
        <v>संस्कृत (71)</v>
      </c>
      <c r="C114" s="423">
        <f>IFERROR(VLOOKUP(P107,Marks,54,0),"")</f>
        <v>5</v>
      </c>
      <c r="D114" s="423">
        <f>IFERROR(VLOOKUP(P107,Marks,55,0),"")</f>
        <v>4</v>
      </c>
      <c r="E114" s="423">
        <f>IFERROR(VLOOKUP(P107,Marks,56,0),"")</f>
        <v>4</v>
      </c>
      <c r="F114" s="423">
        <f>IFERROR(VLOOKUP(P107,Marks,57,0),"")</f>
        <v>4</v>
      </c>
      <c r="G114" s="423">
        <f>IFERROR(VLOOKUP(P107,Marks,58,0),"")</f>
        <v>4</v>
      </c>
      <c r="H114" s="423">
        <f>IFERROR(VLOOKUP(P107,Marks,59,0),"")</f>
        <v>5</v>
      </c>
      <c r="I114" s="368">
        <f>IFERROR(VLOOKUP(P107,Marks,60,0),"")</f>
        <v>26</v>
      </c>
      <c r="J114" s="423">
        <f>IFERROR(VLOOKUP(P107,Marks,61,0),"")</f>
        <v>48</v>
      </c>
      <c r="K114" s="423">
        <f>IFERROR(VLOOKUP(P107,Marks,62,0),"")</f>
        <v>19</v>
      </c>
      <c r="L114" s="87">
        <f>IFERROR(VLOOKUP(P107,Marks,63,0),"")</f>
        <v>67</v>
      </c>
      <c r="M114" s="367">
        <f>IFERROR(VLOOKUP(P107,Marks,64,0),"")</f>
        <v>93</v>
      </c>
      <c r="N114" s="423">
        <f>IFERROR(VLOOKUP(P107,Marks,65,0),"")</f>
        <v>48</v>
      </c>
      <c r="O114" s="423">
        <f>IFERROR(VLOOKUP(P107,Marks,66,0),"")</f>
        <v>8</v>
      </c>
      <c r="P114" s="87">
        <f>IFERROR(VLOOKUP(P107,Marks,67,0),"")</f>
        <v>56</v>
      </c>
      <c r="Q114" s="370">
        <f>IFERROR(VLOOKUP(P107,Marks,68,0),"")</f>
        <v>149</v>
      </c>
      <c r="R114" s="89" t="str">
        <f>IFERROR(VLOOKUP(P107,Marks,74,0),"")</f>
        <v>B</v>
      </c>
      <c r="S114" s="1026"/>
      <c r="T114" s="92" t="str">
        <f>IFERROR(VLOOKUP(AH107,Marks,53,0),"")</f>
        <v>संस्कृत (71)</v>
      </c>
      <c r="U114" s="423">
        <f>IFERROR(VLOOKUP(AH107,Marks,54,0),"")</f>
        <v>5</v>
      </c>
      <c r="V114" s="423">
        <f>IFERROR(VLOOKUP(AH107,Marks,55,0),"")</f>
        <v>4</v>
      </c>
      <c r="W114" s="423">
        <f>IFERROR(VLOOKUP(AH107,Marks,56,0),"")</f>
        <v>4</v>
      </c>
      <c r="X114" s="423">
        <f>IFERROR(VLOOKUP(AH107,Marks,57,0),"")</f>
        <v>4</v>
      </c>
      <c r="Y114" s="423">
        <f>IFERROR(VLOOKUP(AH107,Marks,58,0),"")</f>
        <v>4</v>
      </c>
      <c r="Z114" s="423">
        <f>IFERROR(VLOOKUP(AH107,Marks,59,0),"")</f>
        <v>5</v>
      </c>
      <c r="AA114" s="368">
        <f>IFERROR(VLOOKUP(AH107,Marks,60,0),"")</f>
        <v>26</v>
      </c>
      <c r="AB114" s="423">
        <f>IFERROR(VLOOKUP(AH107,Marks,61,0),"")</f>
        <v>46</v>
      </c>
      <c r="AC114" s="423">
        <f>IFERROR(VLOOKUP(AH107,Marks,62,0),"")</f>
        <v>16</v>
      </c>
      <c r="AD114" s="87">
        <f>IFERROR(VLOOKUP(AH107,Marks,63,0),"")</f>
        <v>62</v>
      </c>
      <c r="AE114" s="367">
        <f>IFERROR(VLOOKUP(AH107,Marks,64,0),"")</f>
        <v>88</v>
      </c>
      <c r="AF114" s="423">
        <f>IFERROR(VLOOKUP(AH107,Marks,65,0),"")</f>
        <v>47</v>
      </c>
      <c r="AG114" s="423">
        <f>IFERROR(VLOOKUP(AH107,Marks,66,0),"")</f>
        <v>8</v>
      </c>
      <c r="AH114" s="87">
        <f>IFERROR(VLOOKUP(AH107,Marks,67,0),"")</f>
        <v>55</v>
      </c>
      <c r="AI114" s="370">
        <f>IFERROR(VLOOKUP(AH107,Marks,68,0),"")</f>
        <v>143</v>
      </c>
      <c r="AJ114" s="89" t="str">
        <f>IFERROR(VLOOKUP(AH107,Marks,74,0),"")</f>
        <v>B</v>
      </c>
      <c r="AL114" s="56"/>
      <c r="AM114" s="56"/>
      <c r="AN114" s="56"/>
      <c r="AO114" s="56"/>
      <c r="AP114" s="56"/>
      <c r="AQ114" s="56"/>
      <c r="AR114" s="56"/>
      <c r="AS114" s="56"/>
      <c r="AT114" s="56"/>
    </row>
    <row r="115" spans="1:46" ht="21" customHeight="1">
      <c r="A115" s="386">
        <f>IF(P107="","",A114+1)</f>
        <v>16</v>
      </c>
      <c r="B115" s="92" t="str">
        <f>IF('Master sheet'!$D$11="Hindi","गणित","Maths")</f>
        <v>गणित</v>
      </c>
      <c r="C115" s="423">
        <f>IFERROR(VLOOKUP(P107,Marks,75,0),"")</f>
        <v>4</v>
      </c>
      <c r="D115" s="423">
        <f>IFERROR(VLOOKUP(P107,Marks,76,0),"")</f>
        <v>5</v>
      </c>
      <c r="E115" s="423">
        <f>IFERROR(VLOOKUP(P107,Marks,77,0),"")</f>
        <v>4</v>
      </c>
      <c r="F115" s="423">
        <f>IFERROR(VLOOKUP(P107,Marks,78,0),"")</f>
        <v>5</v>
      </c>
      <c r="G115" s="423">
        <f>IFERROR(VLOOKUP(P107,Marks,79,0),"")</f>
        <v>4</v>
      </c>
      <c r="H115" s="423">
        <f>IFERROR(VLOOKUP(P107,Marks,80,0),"")</f>
        <v>5</v>
      </c>
      <c r="I115" s="368">
        <f>IFERROR(VLOOKUP(P107,Marks,81,0),"")</f>
        <v>27</v>
      </c>
      <c r="J115" s="423">
        <f>IFERROR(VLOOKUP(P107,Marks,82,0),"")</f>
        <v>31</v>
      </c>
      <c r="K115" s="423">
        <f>IFERROR(VLOOKUP(P107,Marks,83,0),"")</f>
        <v>10</v>
      </c>
      <c r="L115" s="87">
        <f>IFERROR(VLOOKUP(P107,Marks,84,0),"")</f>
        <v>41</v>
      </c>
      <c r="M115" s="367">
        <f>IFERROR(VLOOKUP(P107,Marks,85,0),"")</f>
        <v>68</v>
      </c>
      <c r="N115" s="423">
        <f>IFERROR(VLOOKUP(P107,Marks,86,0),"")</f>
        <v>55</v>
      </c>
      <c r="O115" s="423">
        <f>IFERROR(VLOOKUP(P107,Marks,87,0),"")</f>
        <v>8</v>
      </c>
      <c r="P115" s="87">
        <f>IFERROR(VLOOKUP(P107,Marks,88,0),"")</f>
        <v>63</v>
      </c>
      <c r="Q115" s="370">
        <f>IFERROR(VLOOKUP(P107,Marks,89,0),"")</f>
        <v>131</v>
      </c>
      <c r="R115" s="89" t="str">
        <f>IFERROR(VLOOKUP(P107,Marks,95,0),"")</f>
        <v>C</v>
      </c>
      <c r="S115" s="1026"/>
      <c r="T115" s="92" t="str">
        <f>IF('Master sheet'!$D$11="Hindi","गणित","Maths")</f>
        <v>गणित</v>
      </c>
      <c r="U115" s="423">
        <f>IFERROR(VLOOKUP(AH107,Marks,75,0),"")</f>
        <v>4</v>
      </c>
      <c r="V115" s="423">
        <f>IFERROR(VLOOKUP(AH107,Marks,76,0),"")</f>
        <v>5</v>
      </c>
      <c r="W115" s="423">
        <f>IFERROR(VLOOKUP(AH107,Marks,77,0),"")</f>
        <v>4</v>
      </c>
      <c r="X115" s="423">
        <f>IFERROR(VLOOKUP(AH107,Marks,78,0),"")</f>
        <v>5</v>
      </c>
      <c r="Y115" s="423">
        <f>IFERROR(VLOOKUP(AH107,Marks,79,0),"")</f>
        <v>4</v>
      </c>
      <c r="Z115" s="423">
        <f>IFERROR(VLOOKUP(AH107,Marks,80,0),"")</f>
        <v>5</v>
      </c>
      <c r="AA115" s="368">
        <f>IFERROR(VLOOKUP(AH107,Marks,81,0),"")</f>
        <v>27</v>
      </c>
      <c r="AB115" s="423">
        <f>IFERROR(VLOOKUP(AH107,Marks,82,0),"")</f>
        <v>31</v>
      </c>
      <c r="AC115" s="423">
        <f>IFERROR(VLOOKUP(AH107,Marks,83,0),"")</f>
        <v>11</v>
      </c>
      <c r="AD115" s="87">
        <f>IFERROR(VLOOKUP(AH107,Marks,84,0),"")</f>
        <v>42</v>
      </c>
      <c r="AE115" s="367">
        <f>IFERROR(VLOOKUP(AH107,Marks,85,0),"")</f>
        <v>69</v>
      </c>
      <c r="AF115" s="423">
        <f>IFERROR(VLOOKUP(AH107,Marks,86,0),"")</f>
        <v>55</v>
      </c>
      <c r="AG115" s="423">
        <f>IFERROR(VLOOKUP(AH107,Marks,87,0),"")</f>
        <v>8</v>
      </c>
      <c r="AH115" s="87">
        <f>IFERROR(VLOOKUP(AH107,Marks,88,0),"")</f>
        <v>63</v>
      </c>
      <c r="AI115" s="370">
        <f>IFERROR(VLOOKUP(AH107,Marks,89,0),"")</f>
        <v>132</v>
      </c>
      <c r="AJ115" s="89" t="str">
        <f>IFERROR(VLOOKUP(AH107,Marks,95,0),"")</f>
        <v>C</v>
      </c>
      <c r="AL115" s="56"/>
      <c r="AM115" s="56"/>
      <c r="AN115" s="56"/>
      <c r="AO115" s="56"/>
      <c r="AP115" s="56"/>
      <c r="AQ115" s="56"/>
      <c r="AR115" s="56"/>
      <c r="AS115" s="56"/>
      <c r="AT115" s="56"/>
    </row>
    <row r="116" spans="1:46" ht="21" customHeight="1">
      <c r="A116" s="386">
        <f>IF(P107="","",A115+1)</f>
        <v>17</v>
      </c>
      <c r="B116" s="92" t="str">
        <f>IF('Master sheet'!$D$11="Hindi","विज्ञान","Science")</f>
        <v>विज्ञान</v>
      </c>
      <c r="C116" s="423">
        <f>IFERROR(VLOOKUP(P107,Marks,96,0),"")</f>
        <v>5</v>
      </c>
      <c r="D116" s="423">
        <f>IFERROR(VLOOKUP(P107,Marks,97),"")</f>
        <v>5</v>
      </c>
      <c r="E116" s="423">
        <f>IFERROR(VLOOKUP(P107,Marks,98,0),"")</f>
        <v>5</v>
      </c>
      <c r="F116" s="423">
        <f>IFERROR(VLOOKUP(P107,Marks,99,0),"")</f>
        <v>5</v>
      </c>
      <c r="G116" s="423">
        <f>IFERROR(VLOOKUP(P107,Marks,100,0),"")</f>
        <v>4</v>
      </c>
      <c r="H116" s="423">
        <f>IFERROR(VLOOKUP(P107,Marks,101,0),"")</f>
        <v>4</v>
      </c>
      <c r="I116" s="368">
        <f>IFERROR(VLOOKUP(P107,Marks,102,0),"")</f>
        <v>28</v>
      </c>
      <c r="J116" s="423">
        <f>IFERROR(VLOOKUP(P107,Marks,103,0),"")</f>
        <v>27</v>
      </c>
      <c r="K116" s="423">
        <f>IFERROR(VLOOKUP(P107,Marks,104,0),"")</f>
        <v>11</v>
      </c>
      <c r="L116" s="87">
        <f>IFERROR(VLOOKUP(P107,Marks,105,0),"")</f>
        <v>38</v>
      </c>
      <c r="M116" s="367">
        <f>IFERROR(VLOOKUP(P107,Marks,106,0),"")</f>
        <v>66</v>
      </c>
      <c r="N116" s="423">
        <f>IFERROR(VLOOKUP(P107,Marks,107,0),"")</f>
        <v>58</v>
      </c>
      <c r="O116" s="423">
        <f>IFERROR(VLOOKUP(P107,Marks,108,0),"")</f>
        <v>16</v>
      </c>
      <c r="P116" s="87">
        <f>IFERROR(VLOOKUP(P107,Marks,109,0),"")</f>
        <v>74</v>
      </c>
      <c r="Q116" s="370">
        <f>IFERROR(VLOOKUP(P107,Marks,110,0),"")</f>
        <v>140</v>
      </c>
      <c r="R116" s="89" t="str">
        <f>IFERROR(VLOOKUP(P107,Marks,116,0),"")</f>
        <v>C</v>
      </c>
      <c r="S116" s="1026"/>
      <c r="T116" s="92" t="str">
        <f>IF('Master sheet'!$D$11="Hindi","विज्ञान","Science")</f>
        <v>विज्ञान</v>
      </c>
      <c r="U116" s="423">
        <f>IFERROR(VLOOKUP(AH107,Marks,96,0),"")</f>
        <v>5</v>
      </c>
      <c r="V116" s="423">
        <f>IFERROR(VLOOKUP(AH107,Marks,97),"")</f>
        <v>5</v>
      </c>
      <c r="W116" s="423">
        <f>IFERROR(VLOOKUP(AH107,Marks,98,0),"")</f>
        <v>5</v>
      </c>
      <c r="X116" s="423">
        <f>IFERROR(VLOOKUP(AH107,Marks,99,0),"")</f>
        <v>5</v>
      </c>
      <c r="Y116" s="423">
        <f>IFERROR(VLOOKUP(AH107,Marks,100,0),"")</f>
        <v>4</v>
      </c>
      <c r="Z116" s="423">
        <f>IFERROR(VLOOKUP(AH107,Marks,101,0),"")</f>
        <v>4</v>
      </c>
      <c r="AA116" s="368">
        <f>IFERROR(VLOOKUP(AH107,Marks,102,0),"")</f>
        <v>28</v>
      </c>
      <c r="AB116" s="423">
        <f>IFERROR(VLOOKUP(AH107,Marks,103,0),"")</f>
        <v>29</v>
      </c>
      <c r="AC116" s="423">
        <f>IFERROR(VLOOKUP(AH107,Marks,104,0),"")</f>
        <v>11</v>
      </c>
      <c r="AD116" s="87">
        <f>IFERROR(VLOOKUP(AH107,Marks,105,0),"")</f>
        <v>40</v>
      </c>
      <c r="AE116" s="367">
        <f>IFERROR(VLOOKUP(AH107,Marks,106,0),"")</f>
        <v>68</v>
      </c>
      <c r="AF116" s="423">
        <f>IFERROR(VLOOKUP(AH107,Marks,107,0),"")</f>
        <v>58</v>
      </c>
      <c r="AG116" s="423">
        <f>IFERROR(VLOOKUP(AH107,Marks,108,0),"")</f>
        <v>16</v>
      </c>
      <c r="AH116" s="87">
        <f>IFERROR(VLOOKUP(AH107,Marks,109,0),"")</f>
        <v>74</v>
      </c>
      <c r="AI116" s="370">
        <f>IFERROR(VLOOKUP(AH107,Marks,110,0),"")</f>
        <v>142</v>
      </c>
      <c r="AJ116" s="89" t="str">
        <f>IFERROR(VLOOKUP(AH107,Marks,116,0),"")</f>
        <v>B</v>
      </c>
      <c r="AL116" s="56"/>
      <c r="AM116" s="56"/>
      <c r="AN116" s="56"/>
      <c r="AO116" s="56"/>
      <c r="AP116" s="56"/>
      <c r="AQ116" s="56"/>
      <c r="AR116" s="56"/>
      <c r="AS116" s="56"/>
      <c r="AT116" s="56"/>
    </row>
    <row r="117" spans="1:46" ht="21" customHeight="1">
      <c r="A117" s="386">
        <f>IF(P107="","",A116+1)</f>
        <v>18</v>
      </c>
      <c r="B117" s="92" t="str">
        <f>IF('Master sheet'!$D$11="Hindi","सामाजिक विज्ञान","Social Science")</f>
        <v>सामाजिक विज्ञान</v>
      </c>
      <c r="C117" s="423">
        <f>IFERROR(VLOOKUP(P107,Marks,117,0),"")</f>
        <v>5</v>
      </c>
      <c r="D117" s="423">
        <f>IFERROR(VLOOKUP(P107,Marks,118,0),"")</f>
        <v>5</v>
      </c>
      <c r="E117" s="423">
        <f>IFERROR(VLOOKUP(P107,Marks,119,0),"")</f>
        <v>4</v>
      </c>
      <c r="F117" s="423">
        <f>IFERROR(VLOOKUP(P107,Marks,120,0),"")</f>
        <v>4</v>
      </c>
      <c r="G117" s="423">
        <f>IFERROR(VLOOKUP(P107,Marks,121,0),"")</f>
        <v>3</v>
      </c>
      <c r="H117" s="423">
        <f>IFERROR(VLOOKUP(P107,Marks,122,0),"")</f>
        <v>3</v>
      </c>
      <c r="I117" s="368">
        <f>IFERROR(VLOOKUP(P107,Marks,123,0),"")</f>
        <v>24</v>
      </c>
      <c r="J117" s="423">
        <f>IFERROR(VLOOKUP(P107,Marks,124,0),"")</f>
        <v>42</v>
      </c>
      <c r="K117" s="423">
        <f>IFERROR(VLOOKUP(P107,Marks,125,0),"")</f>
        <v>10</v>
      </c>
      <c r="L117" s="87">
        <f>IFERROR(VLOOKUP(P107,Marks,126,0),"")</f>
        <v>52</v>
      </c>
      <c r="M117" s="367">
        <f>IFERROR(VLOOKUP(P107,Marks,127,0),"")</f>
        <v>76</v>
      </c>
      <c r="N117" s="423">
        <f>IFERROR(VLOOKUP(P107,Marks,128,0),"")</f>
        <v>66</v>
      </c>
      <c r="O117" s="423">
        <f>IFERROR(VLOOKUP(P107,Marks,129,0),"")</f>
        <v>18</v>
      </c>
      <c r="P117" s="87">
        <f>IFERROR(VLOOKUP(P107,Marks,130,0),"")</f>
        <v>84</v>
      </c>
      <c r="Q117" s="370">
        <f>IFERROR(VLOOKUP(P107,Marks,131,0),"")</f>
        <v>160</v>
      </c>
      <c r="R117" s="89" t="str">
        <f>IFERROR(VLOOKUP(P107,Marks,137,0),"")</f>
        <v>B</v>
      </c>
      <c r="S117" s="1026"/>
      <c r="T117" s="92" t="str">
        <f>IF('Master sheet'!$D$11="Hindi","सामाजिक विज्ञान","Social Science")</f>
        <v>सामाजिक विज्ञान</v>
      </c>
      <c r="U117" s="423">
        <f>IFERROR(VLOOKUP(P107,Marks,117,0),"")</f>
        <v>5</v>
      </c>
      <c r="V117" s="423">
        <f>IFERROR(VLOOKUP(AH107,Marks,118,0),"")</f>
        <v>5</v>
      </c>
      <c r="W117" s="423">
        <f>IFERROR(VLOOKUP(AH107,Marks,119,0),"")</f>
        <v>4</v>
      </c>
      <c r="X117" s="423">
        <f>IFERROR(VLOOKUP(AH107,Marks,120,0),"")</f>
        <v>4</v>
      </c>
      <c r="Y117" s="423">
        <f>IFERROR(VLOOKUP(AH107,Marks,121,0),"")</f>
        <v>3</v>
      </c>
      <c r="Z117" s="423">
        <f>IFERROR(VLOOKUP(AH107,Marks,122,0),"")</f>
        <v>3</v>
      </c>
      <c r="AA117" s="368">
        <f>IFERROR(VLOOKUP(AH107,Marks,123,0),"")</f>
        <v>24</v>
      </c>
      <c r="AB117" s="423">
        <f>IFERROR(VLOOKUP(AH107,Marks,124,0),"")</f>
        <v>42</v>
      </c>
      <c r="AC117" s="423">
        <f>IFERROR(VLOOKUP(AH107,Marks,125,0),"")</f>
        <v>10</v>
      </c>
      <c r="AD117" s="87">
        <f>IFERROR(VLOOKUP(AH107,Marks,126,0),"")</f>
        <v>52</v>
      </c>
      <c r="AE117" s="367">
        <f>IFERROR(VLOOKUP(AH107,Marks,127,0),"")</f>
        <v>76</v>
      </c>
      <c r="AF117" s="423">
        <f>IFERROR(VLOOKUP(AH107,Marks,128,0),"")</f>
        <v>66</v>
      </c>
      <c r="AG117" s="423">
        <f>IFERROR(VLOOKUP(AH107,Marks,129,0),"")</f>
        <v>18</v>
      </c>
      <c r="AH117" s="87">
        <f>IFERROR(VLOOKUP(AH107,Marks,130,0),"")</f>
        <v>84</v>
      </c>
      <c r="AI117" s="370">
        <f>IFERROR(VLOOKUP(AH107,Marks,131,0),"")</f>
        <v>160</v>
      </c>
      <c r="AJ117" s="89" t="str">
        <f>IFERROR(VLOOKUP(AH107,Marks,137,0),"")</f>
        <v>B</v>
      </c>
      <c r="AL117" s="56"/>
      <c r="AM117" s="56"/>
      <c r="AN117" s="56"/>
      <c r="AO117" s="56"/>
      <c r="AP117" s="56"/>
      <c r="AQ117" s="56"/>
      <c r="AR117" s="56"/>
      <c r="AS117" s="56"/>
      <c r="AT117" s="56"/>
    </row>
    <row r="118" spans="1:46" ht="27.75" customHeight="1">
      <c r="A118" s="386">
        <f>IF(P107="","",A117+1)</f>
        <v>19</v>
      </c>
      <c r="B118" s="428" t="str">
        <f>IF('Master sheet'!$D$11="Hindi","कुल योग","Total")</f>
        <v>कुल योग</v>
      </c>
      <c r="C118" s="90">
        <f>IF(AND(C79="",C80="",C81="",C82="",C83="",C84=""),"",SUM(C79:C84))</f>
        <v>23</v>
      </c>
      <c r="D118" s="90">
        <f t="shared" ref="D118:Q118" si="6">IF(AND(D112="",D113="",D114="",D115="",D116="",D117=""),"",SUM(D112:D117))</f>
        <v>27</v>
      </c>
      <c r="E118" s="90">
        <f t="shared" si="6"/>
        <v>25</v>
      </c>
      <c r="F118" s="90">
        <f t="shared" si="6"/>
        <v>28</v>
      </c>
      <c r="G118" s="90">
        <f t="shared" si="6"/>
        <v>25</v>
      </c>
      <c r="H118" s="90">
        <f t="shared" si="6"/>
        <v>25</v>
      </c>
      <c r="I118" s="90">
        <f t="shared" si="6"/>
        <v>157</v>
      </c>
      <c r="J118" s="90">
        <f t="shared" si="6"/>
        <v>226</v>
      </c>
      <c r="K118" s="90">
        <f t="shared" si="6"/>
        <v>73</v>
      </c>
      <c r="L118" s="90">
        <f t="shared" si="6"/>
        <v>299</v>
      </c>
      <c r="M118" s="90">
        <f t="shared" si="6"/>
        <v>456</v>
      </c>
      <c r="N118" s="90">
        <f t="shared" si="6"/>
        <v>301</v>
      </c>
      <c r="O118" s="90">
        <f t="shared" si="6"/>
        <v>69</v>
      </c>
      <c r="P118" s="90">
        <f t="shared" si="6"/>
        <v>370</v>
      </c>
      <c r="Q118" s="90">
        <f t="shared" si="6"/>
        <v>826</v>
      </c>
      <c r="R118" s="223" t="str">
        <f>IFERROR(VLOOKUP(P107,Marks,179,0),"")</f>
        <v>C</v>
      </c>
      <c r="S118" s="1026"/>
      <c r="T118" s="428" t="str">
        <f>IF('Master sheet'!$D$11="Hindi","कुल योग","Total")</f>
        <v>कुल योग</v>
      </c>
      <c r="U118" s="90">
        <f>IF(AND(C79="",C80="",C81="",C82="",C83="",C84=""),"",SUM(C79:C84))</f>
        <v>23</v>
      </c>
      <c r="V118" s="90">
        <f t="shared" ref="V118:AI118" si="7">IF(AND(V112="",V113="",V114="",V115="",V116="",V117=""),"",SUM(V112:V117))</f>
        <v>27</v>
      </c>
      <c r="W118" s="90">
        <f t="shared" si="7"/>
        <v>25</v>
      </c>
      <c r="X118" s="90">
        <f t="shared" si="7"/>
        <v>28</v>
      </c>
      <c r="Y118" s="90">
        <f t="shared" si="7"/>
        <v>25</v>
      </c>
      <c r="Z118" s="90">
        <f t="shared" si="7"/>
        <v>25</v>
      </c>
      <c r="AA118" s="90">
        <f t="shared" si="7"/>
        <v>157</v>
      </c>
      <c r="AB118" s="90">
        <f t="shared" si="7"/>
        <v>230</v>
      </c>
      <c r="AC118" s="90">
        <f t="shared" si="7"/>
        <v>69</v>
      </c>
      <c r="AD118" s="90">
        <f t="shared" si="7"/>
        <v>299</v>
      </c>
      <c r="AE118" s="90">
        <f t="shared" si="7"/>
        <v>456</v>
      </c>
      <c r="AF118" s="90">
        <f t="shared" si="7"/>
        <v>300</v>
      </c>
      <c r="AG118" s="90">
        <f t="shared" si="7"/>
        <v>68</v>
      </c>
      <c r="AH118" s="90">
        <f t="shared" si="7"/>
        <v>368</v>
      </c>
      <c r="AI118" s="90">
        <f t="shared" si="7"/>
        <v>824</v>
      </c>
      <c r="AJ118" s="223" t="str">
        <f>IFERROR(VLOOKUP(AH107,Marks,179,0),"")</f>
        <v>C</v>
      </c>
      <c r="AL118" s="56"/>
      <c r="AM118" s="56"/>
      <c r="AN118" s="56"/>
      <c r="AO118" s="56"/>
      <c r="AP118" s="56"/>
      <c r="AQ118" s="56"/>
      <c r="AR118" s="56"/>
      <c r="AS118" s="56"/>
      <c r="AT118" s="56"/>
    </row>
    <row r="119" spans="1:46" ht="9.75" customHeight="1">
      <c r="A119" s="386">
        <f>IF(P107="","",A118+1)</f>
        <v>20</v>
      </c>
      <c r="B119" s="993"/>
      <c r="C119" s="993"/>
      <c r="D119" s="993"/>
      <c r="E119" s="993"/>
      <c r="F119" s="993"/>
      <c r="G119" s="993"/>
      <c r="H119" s="993"/>
      <c r="I119" s="993"/>
      <c r="J119" s="993"/>
      <c r="K119" s="993"/>
      <c r="L119" s="993"/>
      <c r="M119" s="993"/>
      <c r="N119" s="993"/>
      <c r="O119" s="993"/>
      <c r="P119" s="993"/>
      <c r="Q119" s="993"/>
      <c r="R119" s="993"/>
      <c r="S119" s="1026"/>
      <c r="T119" s="993"/>
      <c r="U119" s="993"/>
      <c r="V119" s="993"/>
      <c r="W119" s="993"/>
      <c r="X119" s="993"/>
      <c r="Y119" s="993"/>
      <c r="Z119" s="993"/>
      <c r="AA119" s="993"/>
      <c r="AB119" s="993"/>
      <c r="AC119" s="993"/>
      <c r="AD119" s="993"/>
      <c r="AE119" s="993"/>
      <c r="AF119" s="993"/>
      <c r="AG119" s="993"/>
      <c r="AH119" s="993"/>
      <c r="AI119" s="993"/>
      <c r="AJ119" s="993"/>
      <c r="AL119" s="56"/>
      <c r="AM119" s="56"/>
      <c r="AN119" s="56"/>
      <c r="AO119" s="56"/>
      <c r="AP119" s="56"/>
      <c r="AQ119" s="56"/>
      <c r="AR119" s="56"/>
      <c r="AS119" s="56"/>
      <c r="AT119" s="56"/>
    </row>
    <row r="120" spans="1:46" ht="21" customHeight="1">
      <c r="A120" s="386">
        <f>IF(P107="","",A119+1)</f>
        <v>21</v>
      </c>
      <c r="B120" s="994" t="str">
        <f>IF('Master sheet'!$D$11="Hindi","अतिरिक्त विषय ","Extra Subject")</f>
        <v xml:space="preserve">अतिरिक्त विषय </v>
      </c>
      <c r="C120" s="994"/>
      <c r="D120" s="994"/>
      <c r="E120" s="994"/>
      <c r="F120" s="994"/>
      <c r="G120" s="994"/>
      <c r="H120" s="994"/>
      <c r="I120" s="994"/>
      <c r="J120" s="994"/>
      <c r="K120" s="994"/>
      <c r="L120" s="994"/>
      <c r="M120" s="994"/>
      <c r="N120" s="994"/>
      <c r="O120" s="994"/>
      <c r="P120" s="994"/>
      <c r="Q120" s="994"/>
      <c r="R120" s="994"/>
      <c r="S120" s="1026"/>
      <c r="T120" s="994" t="str">
        <f>IF('Master sheet'!$D$11="Hindi","अतिरिक्त विषय ","Extra Subject")</f>
        <v xml:space="preserve">अतिरिक्त विषय </v>
      </c>
      <c r="U120" s="994"/>
      <c r="V120" s="994"/>
      <c r="W120" s="994"/>
      <c r="X120" s="994"/>
      <c r="Y120" s="994"/>
      <c r="Z120" s="994"/>
      <c r="AA120" s="994"/>
      <c r="AB120" s="994"/>
      <c r="AC120" s="994"/>
      <c r="AD120" s="994"/>
      <c r="AE120" s="994"/>
      <c r="AF120" s="994"/>
      <c r="AG120" s="994"/>
      <c r="AH120" s="994"/>
      <c r="AI120" s="994"/>
      <c r="AJ120" s="994"/>
      <c r="AL120" s="56"/>
      <c r="AM120" s="56"/>
      <c r="AN120" s="56"/>
      <c r="AO120" s="56"/>
      <c r="AP120" s="56"/>
      <c r="AQ120" s="56"/>
      <c r="AR120" s="56"/>
      <c r="AS120" s="56"/>
      <c r="AT120" s="56"/>
    </row>
    <row r="121" spans="1:46" ht="21" customHeight="1">
      <c r="A121" s="386">
        <f>IF(P107="","",A120+1)</f>
        <v>22</v>
      </c>
      <c r="B121" s="988" t="str">
        <f>IF('Master sheet'!$D$11="Hindi","विषय","Subject")</f>
        <v>विषय</v>
      </c>
      <c r="C121" s="988"/>
      <c r="D121" s="988" t="str">
        <f>IF('Master sheet'!$D$11="Hindi","पूर्णांक","M.M.")</f>
        <v>पूर्णांक</v>
      </c>
      <c r="E121" s="988"/>
      <c r="F121" s="988" t="str">
        <f>IF('Master sheet'!$D$11="Hindi","प्राप्तांक","Ob.M.")</f>
        <v>प्राप्तांक</v>
      </c>
      <c r="G121" s="988"/>
      <c r="H121" s="988" t="str">
        <f>IF('Master sheet'!$D$11="Hindi","ग्रेड","Grade")</f>
        <v>ग्रेड</v>
      </c>
      <c r="I121" s="988"/>
      <c r="J121" s="991" t="str">
        <f>IF('Master sheet'!$D$11="Hindi","विषय","Subject")</f>
        <v>विषय</v>
      </c>
      <c r="K121" s="992"/>
      <c r="L121" s="995"/>
      <c r="M121" s="991" t="str">
        <f>IF('Master sheet'!$D$11="Hindi","पूर्णांक","M.M.")</f>
        <v>पूर्णांक</v>
      </c>
      <c r="N121" s="995"/>
      <c r="O121" s="991" t="str">
        <f>IF('Master sheet'!$D$11="Hindi","प्राप्तांक","Ob.M.")</f>
        <v>प्राप्तांक</v>
      </c>
      <c r="P121" s="995"/>
      <c r="Q121" s="991" t="str">
        <f>IF('Master sheet'!$D$11="Hindi","ग्रेड","Grade")</f>
        <v>ग्रेड</v>
      </c>
      <c r="R121" s="995"/>
      <c r="S121" s="1026"/>
      <c r="T121" s="988" t="str">
        <f>IF('Master sheet'!$D$11="Hindi","विषय","Subject")</f>
        <v>विषय</v>
      </c>
      <c r="U121" s="988"/>
      <c r="V121" s="988" t="str">
        <f>IF('Master sheet'!$D$11="Hindi","पूर्णांक","M.M.")</f>
        <v>पूर्णांक</v>
      </c>
      <c r="W121" s="988"/>
      <c r="X121" s="988" t="str">
        <f>IF('Master sheet'!$D$11="Hindi","प्राप्तांक","Ob.M.")</f>
        <v>प्राप्तांक</v>
      </c>
      <c r="Y121" s="988"/>
      <c r="Z121" s="988" t="str">
        <f>IF('Master sheet'!$D$11="Hindi","ग्रेड","Grade")</f>
        <v>ग्रेड</v>
      </c>
      <c r="AA121" s="988"/>
      <c r="AB121" s="991" t="str">
        <f>IF('Master sheet'!$D$11="Hindi","विषय","Subject")</f>
        <v>विषय</v>
      </c>
      <c r="AC121" s="992"/>
      <c r="AD121" s="995"/>
      <c r="AE121" s="991" t="str">
        <f>IF('Master sheet'!$D$11="Hindi","पूर्णांक","M.M.")</f>
        <v>पूर्णांक</v>
      </c>
      <c r="AF121" s="995"/>
      <c r="AG121" s="991" t="str">
        <f>IF('Master sheet'!$D$11="Hindi","प्राप्तांक","Ob.M.")</f>
        <v>प्राप्तांक</v>
      </c>
      <c r="AH121" s="995"/>
      <c r="AI121" s="991" t="str">
        <f>IF('Master sheet'!$D$11="Hindi","ग्रेड","Grade")</f>
        <v>ग्रेड</v>
      </c>
      <c r="AJ121" s="995"/>
      <c r="AL121" s="56"/>
      <c r="AM121" s="56"/>
      <c r="AN121" s="56"/>
      <c r="AO121" s="56"/>
      <c r="AP121" s="56"/>
      <c r="AQ121" s="56"/>
      <c r="AR121" s="56"/>
      <c r="AS121" s="56"/>
      <c r="AT121" s="56"/>
    </row>
    <row r="122" spans="1:46" ht="21" customHeight="1">
      <c r="A122" s="386">
        <f>IF(P107="","",A121+1)</f>
        <v>23</v>
      </c>
      <c r="B122" s="999" t="str">
        <f>IF(AND('Marks Entry 6th'!$CJ$3="",'Marks Entry 7th'!$CJ$3=""),"",IF(AND(C71=6),'Marks Entry 6th'!$CJ$3,IF(AND(C71=7),'Marks Entry 7th'!$CJ$3,"")))</f>
        <v>COMPUTER</v>
      </c>
      <c r="C122" s="999"/>
      <c r="D122" s="996">
        <f>IF(AND(P107=""),"",'Result Sheet'!$FO$7)</f>
        <v>100</v>
      </c>
      <c r="E122" s="996"/>
      <c r="F122" s="997" t="str">
        <f>IFERROR(IF(AND(P107=""),"",VLOOKUP(P107,Marks,170,0)),"")</f>
        <v/>
      </c>
      <c r="G122" s="997"/>
      <c r="H122" s="998" t="str">
        <f>IFERROR(IF(AND(P107=""),"",VLOOKUP(P107,Marks,171,0)),"")</f>
        <v/>
      </c>
      <c r="I122" s="998"/>
      <c r="J122" s="1000" t="str">
        <f>IF(AND('Marks Entry 6th'!$CL$3="",'Marks Entry 7th'!$CL$3=""),"",IF(AND(C71=6),'Marks Entry 6th'!$CL$3,IF(AND(C71=7),'Marks Entry 7th'!$CL$3,"")))</f>
        <v>G.K.</v>
      </c>
      <c r="K122" s="1001"/>
      <c r="L122" s="1002"/>
      <c r="M122" s="996">
        <f>IF(AND(P107=""),"",'Result Sheet'!$FS$7)</f>
        <v>100</v>
      </c>
      <c r="N122" s="996"/>
      <c r="O122" s="997" t="str">
        <f>IFERROR(IF(AND(P107=""),"",VLOOKUP(P107,Marks,174,0)),"")</f>
        <v/>
      </c>
      <c r="P122" s="997"/>
      <c r="Q122" s="998" t="str">
        <f>IFERROR(IF(AND(P107=""),"",VLOOKUP(P107,Marks,175,0)),"")</f>
        <v/>
      </c>
      <c r="R122" s="998"/>
      <c r="S122" s="1026"/>
      <c r="T122" s="999" t="str">
        <f>IF(AND('Marks Entry 6th'!$CJ$3="",'Marks Entry 7th'!$CJ$3=""),"",IF(AND(C71=6),'Marks Entry 6th'!$CJ$3,IF(AND(C71=7),'Marks Entry 7th'!$CJ$3,"")))</f>
        <v>COMPUTER</v>
      </c>
      <c r="U122" s="999"/>
      <c r="V122" s="996">
        <f>IF(AND(AH107=""),"",'Result Sheet'!$FO$7)</f>
        <v>100</v>
      </c>
      <c r="W122" s="996"/>
      <c r="X122" s="997" t="str">
        <f>IFERROR(IF(AND(AH107=""),"",VLOOKUP(AH107,Marks,170,0)),"")</f>
        <v/>
      </c>
      <c r="Y122" s="997"/>
      <c r="Z122" s="998" t="str">
        <f>IFERROR(IF(AND(AH107=""),"",VLOOKUP(AH107,Marks,171,0)),"")</f>
        <v/>
      </c>
      <c r="AA122" s="998"/>
      <c r="AB122" s="1000" t="str">
        <f>IF(AND('Marks Entry 6th'!$CL$3="",'Marks Entry 7th'!$CL$3=""),"",IF(AND(C71=6),'Marks Entry 6th'!$CL$3,IF(AND(C71=7),'Marks Entry 7th'!$CL$3,"")))</f>
        <v>G.K.</v>
      </c>
      <c r="AC122" s="1001"/>
      <c r="AD122" s="1002"/>
      <c r="AE122" s="996">
        <f>IF(AND(AH107=""),"",'Result Sheet'!$FS$7)</f>
        <v>100</v>
      </c>
      <c r="AF122" s="996"/>
      <c r="AG122" s="997" t="str">
        <f>IFERROR(IF(AND(AH107=""),"",VLOOKUP(AH107,Marks,174,0)),"")</f>
        <v/>
      </c>
      <c r="AH122" s="997"/>
      <c r="AI122" s="998" t="str">
        <f>IFERROR(IF(AND(AH107=""),"",VLOOKUP(AH107,Marks,175,0)),"")</f>
        <v/>
      </c>
      <c r="AJ122" s="998"/>
      <c r="AL122" s="56"/>
      <c r="AM122" s="56"/>
      <c r="AN122" s="56"/>
      <c r="AO122" s="56"/>
      <c r="AP122" s="56"/>
      <c r="AQ122" s="56"/>
      <c r="AR122" s="56"/>
      <c r="AS122" s="56"/>
      <c r="AT122" s="56"/>
    </row>
    <row r="123" spans="1:46" ht="21" customHeight="1">
      <c r="A123" s="386">
        <f>IF(P107="","",A122+1)</f>
        <v>24</v>
      </c>
      <c r="B123" s="991" t="str">
        <f>IF('Master sheet'!$D$11="Hindi","विषय","Subject")</f>
        <v>विषय</v>
      </c>
      <c r="C123" s="992"/>
      <c r="D123" s="992"/>
      <c r="E123" s="984" t="str">
        <f>IF('Master sheet'!$D$11="Hindi","प्राप्तांक","Ob.M.")</f>
        <v>प्राप्तांक</v>
      </c>
      <c r="F123" s="985"/>
      <c r="G123" s="429" t="str">
        <f>IF('Master sheet'!$D$11="Hindi","ग्रेड","Grade")</f>
        <v>ग्रेड</v>
      </c>
      <c r="H123" s="988" t="str">
        <f>IF('Master sheet'!$D$11="Hindi","विषय","Subject")</f>
        <v>विषय</v>
      </c>
      <c r="I123" s="988"/>
      <c r="J123" s="988"/>
      <c r="K123" s="989" t="str">
        <f>IF('Master sheet'!$D$11="Hindi","प्राप्तांक","Ob.M.")</f>
        <v>प्राप्तांक</v>
      </c>
      <c r="L123" s="990"/>
      <c r="M123" s="92" t="str">
        <f>IF('Master sheet'!$D$11="Hindi","ग्रेड","Grade")</f>
        <v>ग्रेड</v>
      </c>
      <c r="N123" s="973" t="str">
        <f>IF('Master sheet'!$D$11="Hindi","विषय","Subject")</f>
        <v>विषय</v>
      </c>
      <c r="O123" s="974"/>
      <c r="P123" s="975"/>
      <c r="Q123" s="357" t="str">
        <f>IF('Master sheet'!$D$11="Hindi","प्राप्तांक","Ob.M.")</f>
        <v>प्राप्तांक</v>
      </c>
      <c r="R123" s="92" t="str">
        <f>IF('Master sheet'!$D$11="Hindi","ग्रेड","Grade")</f>
        <v>ग्रेड</v>
      </c>
      <c r="S123" s="1026"/>
      <c r="T123" s="991" t="str">
        <f>IF('Master sheet'!$D$11="Hindi","विषय","Subject")</f>
        <v>विषय</v>
      </c>
      <c r="U123" s="992"/>
      <c r="V123" s="992"/>
      <c r="W123" s="984" t="str">
        <f>IF('Master sheet'!$D$11="Hindi","प्राप्तांक","Ob.M.")</f>
        <v>प्राप्तांक</v>
      </c>
      <c r="X123" s="985"/>
      <c r="Y123" s="429" t="str">
        <f>IF('Master sheet'!$D$11="Hindi","ग्रेड","Grade")</f>
        <v>ग्रेड</v>
      </c>
      <c r="Z123" s="988" t="str">
        <f>IF('Master sheet'!$D$11="Hindi","विषय","Subject")</f>
        <v>विषय</v>
      </c>
      <c r="AA123" s="988"/>
      <c r="AB123" s="988"/>
      <c r="AC123" s="989" t="str">
        <f>IF('Master sheet'!$D$11="Hindi","प्राप्तांक","Ob.M.")</f>
        <v>प्राप्तांक</v>
      </c>
      <c r="AD123" s="990"/>
      <c r="AE123" s="92" t="str">
        <f>IF('Master sheet'!$D$11="Hindi","ग्रेड","Grade")</f>
        <v>ग्रेड</v>
      </c>
      <c r="AF123" s="973" t="str">
        <f>IF('Master sheet'!$D$11="Hindi","विषय","Subject")</f>
        <v>विषय</v>
      </c>
      <c r="AG123" s="974"/>
      <c r="AH123" s="975"/>
      <c r="AI123" s="357" t="str">
        <f>IF('Master sheet'!$D$11="Hindi","प्राप्तांक","Ob.M.")</f>
        <v>प्राप्तांक</v>
      </c>
      <c r="AJ123" s="92" t="str">
        <f>IF('Master sheet'!$D$11="Hindi","ग्रेड","Grade")</f>
        <v>ग्रेड</v>
      </c>
      <c r="AL123" s="56"/>
      <c r="AM123" s="56"/>
      <c r="AN123" s="56"/>
      <c r="AO123" s="56"/>
      <c r="AP123" s="56"/>
      <c r="AQ123" s="56"/>
      <c r="AR123" s="56"/>
      <c r="AS123" s="56"/>
      <c r="AT123" s="56"/>
    </row>
    <row r="124" spans="1:46" ht="21" customHeight="1">
      <c r="A124" s="386">
        <f>IF(P107="","",A123+1)</f>
        <v>25</v>
      </c>
      <c r="B124" s="976" t="str">
        <f>IF('Master sheet'!$D$11="Hindi","कार्यानुभव","WORK EXP.")</f>
        <v>कार्यानुभव</v>
      </c>
      <c r="C124" s="977"/>
      <c r="D124" s="977"/>
      <c r="E124" s="986">
        <f>IFERROR(VLOOKUP(P107,Marks,143,0),"")</f>
        <v>94</v>
      </c>
      <c r="F124" s="987"/>
      <c r="G124" s="427" t="str">
        <f>IFERROR(VLOOKUP(P107,Marks,147,0),"")</f>
        <v>A+</v>
      </c>
      <c r="H124" s="988" t="str">
        <f>IF('Master sheet'!$D$11="Hindi","कला शिक्षा","ART EDU.")</f>
        <v>कला शिक्षा</v>
      </c>
      <c r="I124" s="988"/>
      <c r="J124" s="988"/>
      <c r="K124" s="986">
        <f>IFERROR(VLOOKUP(P107,Marks,153,0),"")</f>
        <v>78</v>
      </c>
      <c r="L124" s="987"/>
      <c r="M124" s="97" t="str">
        <f>IFERROR(VLOOKUP(P107,Marks,157,0),"")</f>
        <v>A</v>
      </c>
      <c r="N124" s="978" t="str">
        <f>IF('Master sheet'!$D$11="Hindi","स्वा. एवं शा. शिक्षा","HE.&amp;PH. EDU.")</f>
        <v>स्वा. एवं शा. शिक्षा</v>
      </c>
      <c r="O124" s="979"/>
      <c r="P124" s="980"/>
      <c r="Q124" s="88">
        <f>IFERROR(VLOOKUP(P107,Marks,163,0),"")</f>
        <v>87</v>
      </c>
      <c r="R124" s="97" t="str">
        <f>IFERROR(VLOOKUP(P107,Marks,167,0),"")</f>
        <v>A</v>
      </c>
      <c r="S124" s="1026"/>
      <c r="T124" s="976" t="str">
        <f>IF('Master sheet'!$D$11="Hindi","कार्यानुभव","WORK EXP.")</f>
        <v>कार्यानुभव</v>
      </c>
      <c r="U124" s="977"/>
      <c r="V124" s="977"/>
      <c r="W124" s="986">
        <f>IFERROR(VLOOKUP(AH107,Marks,143,0),"")</f>
        <v>94</v>
      </c>
      <c r="X124" s="987"/>
      <c r="Y124" s="427" t="str">
        <f>IFERROR(VLOOKUP(AH107,Marks,147,0),"")</f>
        <v>A+</v>
      </c>
      <c r="Z124" s="988" t="str">
        <f>IF('Master sheet'!$D$11="Hindi","कला शिक्षा","ART EDU.")</f>
        <v>कला शिक्षा</v>
      </c>
      <c r="AA124" s="988"/>
      <c r="AB124" s="988"/>
      <c r="AC124" s="986">
        <f>IFERROR(VLOOKUP(AH107,Marks,153,0),"")</f>
        <v>78</v>
      </c>
      <c r="AD124" s="987"/>
      <c r="AE124" s="97" t="str">
        <f>IFERROR(VLOOKUP(AH107,Marks,157,0),"")</f>
        <v>A</v>
      </c>
      <c r="AF124" s="978" t="str">
        <f>IF('Master sheet'!$D$11="Hindi","स्वा. एवं शा. शिक्षा","HE.&amp;PH. EDU.")</f>
        <v>स्वा. एवं शा. शिक्षा</v>
      </c>
      <c r="AG124" s="979"/>
      <c r="AH124" s="980"/>
      <c r="AI124" s="88">
        <f>IFERROR(VLOOKUP(AH107,Marks,163,0),"")</f>
        <v>82</v>
      </c>
      <c r="AJ124" s="97" t="str">
        <f>IFERROR(VLOOKUP(AH107,Marks,167,0),"")</f>
        <v>A</v>
      </c>
      <c r="AL124" s="56"/>
      <c r="AM124" s="56"/>
      <c r="AN124" s="56"/>
      <c r="AO124" s="56"/>
      <c r="AP124" s="56"/>
      <c r="AQ124" s="56"/>
      <c r="AR124" s="56"/>
      <c r="AS124" s="56"/>
      <c r="AT124" s="56"/>
    </row>
    <row r="125" spans="1:46" ht="9.75" customHeight="1">
      <c r="A125" s="386">
        <f>IF(P107="","",A124+1)</f>
        <v>26</v>
      </c>
      <c r="B125" s="363"/>
      <c r="C125" s="363"/>
      <c r="D125" s="363"/>
      <c r="E125" s="364"/>
      <c r="F125" s="365"/>
      <c r="G125" s="365"/>
      <c r="H125" s="365"/>
      <c r="I125" s="363"/>
      <c r="J125" s="363"/>
      <c r="K125" s="363"/>
      <c r="L125" s="364"/>
      <c r="M125" s="365"/>
      <c r="N125" s="366"/>
      <c r="O125" s="366"/>
      <c r="P125" s="366"/>
      <c r="Q125" s="364"/>
      <c r="R125" s="365"/>
      <c r="S125" s="1026"/>
      <c r="T125" s="363"/>
      <c r="U125" s="363"/>
      <c r="V125" s="363"/>
      <c r="W125" s="364"/>
      <c r="X125" s="365"/>
      <c r="Y125" s="365"/>
      <c r="Z125" s="365"/>
      <c r="AA125" s="363"/>
      <c r="AB125" s="363"/>
      <c r="AC125" s="363"/>
      <c r="AD125" s="364"/>
      <c r="AE125" s="365"/>
      <c r="AF125" s="366"/>
      <c r="AG125" s="366"/>
      <c r="AH125" s="366"/>
      <c r="AI125" s="364"/>
      <c r="AJ125" s="365"/>
      <c r="AL125" s="56"/>
      <c r="AM125" s="56"/>
      <c r="AN125" s="56"/>
      <c r="AO125" s="56"/>
      <c r="AP125" s="56"/>
      <c r="AQ125" s="56"/>
      <c r="AR125" s="56"/>
      <c r="AS125" s="56"/>
      <c r="AT125" s="56"/>
    </row>
    <row r="126" spans="1:46" ht="21" customHeight="1">
      <c r="A126" s="386">
        <f>IF(P107="","",A125+1)</f>
        <v>27</v>
      </c>
      <c r="B126" s="963" t="str">
        <f>IF('Master sheet'!$D$11="Hindi","कुल कार्य दिवस :-","Total Meeting :-")</f>
        <v>कुल कार्य दिवस :-</v>
      </c>
      <c r="C126" s="963"/>
      <c r="D126" s="963"/>
      <c r="E126" s="981" t="str">
        <f>IFERROR(VLOOKUP(P107,Marks,182,0),"")</f>
        <v/>
      </c>
      <c r="F126" s="981"/>
      <c r="G126" s="981"/>
      <c r="H126" s="981"/>
      <c r="I126" s="981"/>
      <c r="J126" s="981"/>
      <c r="K126" s="963" t="str">
        <f>IF('Master sheet'!$D$11="Hindi","कुल उपस्थिति :-","Total Attendance :-")</f>
        <v>कुल उपस्थिति :-</v>
      </c>
      <c r="L126" s="963"/>
      <c r="M126" s="963"/>
      <c r="N126" s="963"/>
      <c r="O126" s="982" t="str">
        <f>IFERROR(VLOOKUP(P107,Marks,183,0),"")</f>
        <v/>
      </c>
      <c r="P126" s="982"/>
      <c r="Q126" s="982"/>
      <c r="R126" s="982"/>
      <c r="S126" s="1026"/>
      <c r="T126" s="963" t="str">
        <f>IF('Master sheet'!$D$11="Hindi","कुल कार्य दिवस :-","Total Meeting :-")</f>
        <v>कुल कार्य दिवस :-</v>
      </c>
      <c r="U126" s="963"/>
      <c r="V126" s="963"/>
      <c r="W126" s="981" t="str">
        <f>IFERROR(VLOOKUP(AH107,Marks,182,0),"")</f>
        <v/>
      </c>
      <c r="X126" s="981"/>
      <c r="Y126" s="981"/>
      <c r="Z126" s="981"/>
      <c r="AA126" s="981"/>
      <c r="AB126" s="981"/>
      <c r="AC126" s="963" t="str">
        <f>IF('Master sheet'!$D$11="Hindi","कुल उपस्थिति :-","Total Attendance :-")</f>
        <v>कुल उपस्थिति :-</v>
      </c>
      <c r="AD126" s="963"/>
      <c r="AE126" s="963"/>
      <c r="AF126" s="963"/>
      <c r="AG126" s="982" t="str">
        <f>IFERROR(VLOOKUP(AH107,Marks,183,0),"")</f>
        <v/>
      </c>
      <c r="AH126" s="982"/>
      <c r="AI126" s="982"/>
      <c r="AJ126" s="982"/>
      <c r="AL126" s="56"/>
      <c r="AM126" s="56"/>
      <c r="AN126" s="56"/>
      <c r="AO126" s="56"/>
      <c r="AP126" s="56"/>
      <c r="AQ126" s="56"/>
      <c r="AR126" s="56"/>
      <c r="AS126" s="56"/>
      <c r="AT126" s="56"/>
    </row>
    <row r="127" spans="1:46" ht="21" customHeight="1">
      <c r="A127" s="386">
        <f>IF(P107="","",A126+1)</f>
        <v>28</v>
      </c>
      <c r="B127" s="963" t="str">
        <f>IF('Master sheet'!$D$11="Hindi","परिणाम :-","Result :-")</f>
        <v>परिणाम :-</v>
      </c>
      <c r="C127" s="963"/>
      <c r="D127" s="963"/>
      <c r="E127" s="964" t="str">
        <f>IFERROR(VLOOKUP(P107,Marks,181,0),"")</f>
        <v>कक्षा क्रमोन्नत</v>
      </c>
      <c r="F127" s="964"/>
      <c r="G127" s="964"/>
      <c r="H127" s="964"/>
      <c r="I127" s="964"/>
      <c r="J127" s="964"/>
      <c r="K127" s="963" t="str">
        <f>IF('Master sheet'!$D$11="Hindi","परिणाम प्रतिशत में :-","Result in Percentage :-")</f>
        <v>परिणाम प्रतिशत में :-</v>
      </c>
      <c r="L127" s="963"/>
      <c r="M127" s="963"/>
      <c r="N127" s="963"/>
      <c r="O127" s="965">
        <f>IFERROR(VLOOKUP(P107,Marks,177,0),"")</f>
        <v>68.833333333333329</v>
      </c>
      <c r="P127" s="965"/>
      <c r="Q127" s="965"/>
      <c r="R127" s="965"/>
      <c r="S127" s="1026"/>
      <c r="T127" s="963" t="str">
        <f>IF('Master sheet'!$D$11="Hindi","परिणाम :-","Result :-")</f>
        <v>परिणाम :-</v>
      </c>
      <c r="U127" s="963"/>
      <c r="V127" s="963"/>
      <c r="W127" s="964" t="str">
        <f>IFERROR(VLOOKUP(AH107,Marks,181,0),"")</f>
        <v>कक्षा क्रमोन्नत</v>
      </c>
      <c r="X127" s="964"/>
      <c r="Y127" s="964"/>
      <c r="Z127" s="964"/>
      <c r="AA127" s="964"/>
      <c r="AB127" s="964"/>
      <c r="AC127" s="963" t="str">
        <f>IF('Master sheet'!$D$11="Hindi","परिणाम प्रतिशत में :-","Result in Percentage :-")</f>
        <v>परिणाम प्रतिशत में :-</v>
      </c>
      <c r="AD127" s="963"/>
      <c r="AE127" s="963"/>
      <c r="AF127" s="963"/>
      <c r="AG127" s="965">
        <f>IFERROR(VLOOKUP(AH107,Marks,177,0),"")</f>
        <v>68.666666666666671</v>
      </c>
      <c r="AH127" s="965"/>
      <c r="AI127" s="965"/>
      <c r="AJ127" s="965"/>
      <c r="AL127" s="56"/>
      <c r="AM127" s="56"/>
      <c r="AN127" s="56"/>
      <c r="AO127" s="56"/>
      <c r="AP127" s="56"/>
      <c r="AQ127" s="56"/>
      <c r="AR127" s="56"/>
      <c r="AS127" s="56"/>
      <c r="AT127" s="56"/>
    </row>
    <row r="128" spans="1:46" ht="21" customHeight="1">
      <c r="A128" s="386">
        <f>IF(P107="","",A127+1)</f>
        <v>29</v>
      </c>
      <c r="B128" s="963" t="str">
        <f>IF('Master sheet'!$D$11="Hindi","श्रेणी :-","Division :-")</f>
        <v>श्रेणी :-</v>
      </c>
      <c r="C128" s="963"/>
      <c r="D128" s="963"/>
      <c r="E128" s="972" t="str">
        <f>IFERROR(VLOOKUP(P107,Marks,178,0),"")</f>
        <v>I</v>
      </c>
      <c r="F128" s="972"/>
      <c r="G128" s="972"/>
      <c r="H128" s="972"/>
      <c r="I128" s="972"/>
      <c r="J128" s="972"/>
      <c r="K128" s="963" t="str">
        <f>IF('Master sheet'!$D$11="Hindi","कक्षा में स्थान :-","Position in the Class :-")</f>
        <v>कक्षा में स्थान :-</v>
      </c>
      <c r="L128" s="963"/>
      <c r="M128" s="963"/>
      <c r="N128" s="963"/>
      <c r="O128" s="966">
        <f>IFERROR(VLOOKUP(P107,Marks,180,0),"")</f>
        <v>3.9999999999999858</v>
      </c>
      <c r="P128" s="966"/>
      <c r="Q128" s="966"/>
      <c r="R128" s="966"/>
      <c r="S128" s="1026"/>
      <c r="T128" s="963" t="str">
        <f>IF('Master sheet'!$D$11="Hindi","श्रेणी :-","Division :-")</f>
        <v>श्रेणी :-</v>
      </c>
      <c r="U128" s="963"/>
      <c r="V128" s="963"/>
      <c r="W128" s="972" t="str">
        <f>IFERROR(VLOOKUP(AH107,Marks,178,0),"")</f>
        <v>I</v>
      </c>
      <c r="X128" s="972"/>
      <c r="Y128" s="972"/>
      <c r="Z128" s="972"/>
      <c r="AA128" s="972"/>
      <c r="AB128" s="972"/>
      <c r="AC128" s="963" t="str">
        <f>IF('Master sheet'!$D$11="Hindi","कक्षा में स्थान :-","Position in the Class :-")</f>
        <v>कक्षा में स्थान :-</v>
      </c>
      <c r="AD128" s="963"/>
      <c r="AE128" s="963"/>
      <c r="AF128" s="963"/>
      <c r="AG128" s="966">
        <f>IFERROR(VLOOKUP(AH107,Marks,180,0),"")</f>
        <v>4.9999999999999858</v>
      </c>
      <c r="AH128" s="966"/>
      <c r="AI128" s="966"/>
      <c r="AJ128" s="966"/>
      <c r="AL128" s="56"/>
      <c r="AM128" s="56"/>
      <c r="AN128" s="56"/>
      <c r="AO128" s="56"/>
      <c r="AP128" s="56"/>
      <c r="AQ128" s="56"/>
      <c r="AR128" s="56"/>
      <c r="AS128" s="56"/>
      <c r="AT128" s="56"/>
    </row>
    <row r="129" spans="1:46" ht="21" customHeight="1">
      <c r="A129" s="386">
        <f>IF(P107="","",A128+1)</f>
        <v>30</v>
      </c>
      <c r="B129" s="1025" t="str">
        <f>IF('Master sheet'!$D$11="Hindi","परीक्षा परिणाम घोषणा दिनांक :-","Result Declaration Date :-")</f>
        <v>परीक्षा परिणाम घोषणा दिनांक :-</v>
      </c>
      <c r="C129" s="1025"/>
      <c r="D129" s="1025"/>
      <c r="E129" s="968">
        <f>IF(AND(P41=""),"",'Master sheet'!$D$10)</f>
        <v>45428</v>
      </c>
      <c r="F129" s="968"/>
      <c r="G129" s="968"/>
      <c r="H129" s="968"/>
      <c r="I129" s="968"/>
      <c r="J129" s="483"/>
      <c r="K129" s="963" t="str">
        <f>IF('Master sheet'!$D$11="Hindi"," ग्रेड :-","Grade :-")</f>
        <v xml:space="preserve"> ग्रेड :-</v>
      </c>
      <c r="L129" s="963"/>
      <c r="M129" s="963"/>
      <c r="N129" s="963"/>
      <c r="O129" s="971" t="str">
        <f>IFERROR(VLOOKUP(P107,Marks,179,0),"")</f>
        <v>C</v>
      </c>
      <c r="P129" s="971"/>
      <c r="Q129" s="971"/>
      <c r="R129" s="971"/>
      <c r="S129" s="1026"/>
      <c r="T129" s="1025" t="str">
        <f>IF('Master sheet'!$D$11="Hindi","परीक्षा परिणाम घोषणा दिनांक :-","Result Declaration Date :-")</f>
        <v>परीक्षा परिणाम घोषणा दिनांक :-</v>
      </c>
      <c r="U129" s="1025"/>
      <c r="V129" s="1025"/>
      <c r="W129" s="968">
        <f>IF(AND(P41=""),"",'Master sheet'!$D$10)</f>
        <v>45428</v>
      </c>
      <c r="X129" s="968"/>
      <c r="Y129" s="968"/>
      <c r="Z129" s="968"/>
      <c r="AA129" s="968"/>
      <c r="AB129" s="483"/>
      <c r="AC129" s="963" t="str">
        <f>IF('Master sheet'!$D$11="Hindi"," ग्रेड :-","Grade :-")</f>
        <v xml:space="preserve"> ग्रेड :-</v>
      </c>
      <c r="AD129" s="963"/>
      <c r="AE129" s="963"/>
      <c r="AF129" s="963"/>
      <c r="AG129" s="971" t="str">
        <f>IFERROR(VLOOKUP(AH107,Marks,179,0),"")</f>
        <v>C</v>
      </c>
      <c r="AH129" s="971"/>
      <c r="AI129" s="971"/>
      <c r="AJ129" s="971"/>
      <c r="AL129" s="56"/>
      <c r="AM129" s="56"/>
      <c r="AN129" s="56"/>
      <c r="AO129" s="56"/>
      <c r="AP129" s="56"/>
      <c r="AQ129" s="56"/>
      <c r="AR129" s="56"/>
      <c r="AS129" s="56"/>
      <c r="AT129" s="56"/>
    </row>
    <row r="130" spans="1:46" ht="60.75" customHeight="1">
      <c r="A130" s="386">
        <f>IF(P107="","",A129+1)</f>
        <v>31</v>
      </c>
      <c r="B130" s="983" t="str">
        <f>IF(AND(C104=6),CONCATENATE("( ",UPPER('Master sheet'!H14)," )"),IF(AND(C104=7),CONCATENATE("( ",UPPER('Master sheet'!H25)," )"),""))</f>
        <v>( MAMTA LAWANIYA )</v>
      </c>
      <c r="C130" s="983"/>
      <c r="D130" s="983"/>
      <c r="E130" s="983"/>
      <c r="F130" s="983" t="str">
        <f>IF(AND(P107=""),"",CONCATENATE("(",'Master sheet'!$D$16," )"))</f>
        <v>(Suresh Chand )</v>
      </c>
      <c r="G130" s="983"/>
      <c r="H130" s="983"/>
      <c r="I130" s="983"/>
      <c r="J130" s="983"/>
      <c r="K130" s="983"/>
      <c r="L130" s="983"/>
      <c r="M130" s="983" t="str">
        <f>IF(AND(P107=""),"",CONCATENATE("(",'Master sheet'!$D$14," )"))</f>
        <v>(USHA PALIYA )</v>
      </c>
      <c r="N130" s="983"/>
      <c r="O130" s="983"/>
      <c r="P130" s="983"/>
      <c r="Q130" s="983"/>
      <c r="R130" s="983"/>
      <c r="S130" s="1026"/>
      <c r="T130" s="983" t="str">
        <f>IF(AND(U104=6),CONCATENATE("( ",UPPER('Master sheet'!H14)," )"),IF(AND(U104=7),CONCATENATE("( ",UPPER('Master sheet'!H25)," )"),""))</f>
        <v>( MAMTA LAWANIYA )</v>
      </c>
      <c r="U130" s="983"/>
      <c r="V130" s="983"/>
      <c r="W130" s="983"/>
      <c r="X130" s="983" t="str">
        <f>IF(AND(AH107=""),"",CONCATENATE("(",'Master sheet'!$D$16," )"))</f>
        <v>(Suresh Chand )</v>
      </c>
      <c r="Y130" s="983"/>
      <c r="Z130" s="983"/>
      <c r="AA130" s="983"/>
      <c r="AB130" s="983"/>
      <c r="AC130" s="983"/>
      <c r="AD130" s="983"/>
      <c r="AE130" s="983" t="str">
        <f>IF(AND(AH107=""),"",CONCATENATE("(",'Master sheet'!$D$14," )"))</f>
        <v>(USHA PALIYA )</v>
      </c>
      <c r="AF130" s="983"/>
      <c r="AG130" s="983"/>
      <c r="AH130" s="983"/>
      <c r="AI130" s="983"/>
      <c r="AJ130" s="983"/>
      <c r="AL130" s="56"/>
      <c r="AM130" s="56"/>
      <c r="AN130" s="56"/>
      <c r="AO130" s="56"/>
      <c r="AP130" s="56"/>
      <c r="AQ130" s="56"/>
      <c r="AR130" s="56"/>
      <c r="AS130" s="56"/>
      <c r="AT130" s="56"/>
    </row>
    <row r="131" spans="1:46" ht="23.25" customHeight="1">
      <c r="A131" s="386">
        <f>IF(P107="","",A130+1)</f>
        <v>32</v>
      </c>
      <c r="B131" s="962" t="str">
        <f>IF('Master sheet'!$D$11="Hindi","हस्ताक्षर कक्षाध्यापक","Signature of the class teacher")</f>
        <v>हस्ताक्षर कक्षाध्यापक</v>
      </c>
      <c r="C131" s="962"/>
      <c r="D131" s="962"/>
      <c r="E131" s="962"/>
      <c r="F131" s="962" t="str">
        <f>IF('Master sheet'!$D$11="Hindi","हस्ताक्षर परीक्षा प्रभारी","Signature of the exam. Incharge")</f>
        <v>हस्ताक्षर परीक्षा प्रभारी</v>
      </c>
      <c r="G131" s="962"/>
      <c r="H131" s="962"/>
      <c r="I131" s="962"/>
      <c r="J131" s="962"/>
      <c r="K131" s="962"/>
      <c r="L131" s="962"/>
      <c r="M131" s="962" t="str">
        <f>IF('Master sheet'!$D$11="Hindi","हस्ताक्षर संस्था प्रधान","Head of Institute's Signature")</f>
        <v>हस्ताक्षर संस्था प्रधान</v>
      </c>
      <c r="N131" s="962"/>
      <c r="O131" s="962"/>
      <c r="P131" s="962"/>
      <c r="Q131" s="962"/>
      <c r="R131" s="962"/>
      <c r="S131" s="1026"/>
      <c r="T131" s="962" t="str">
        <f>IF('Master sheet'!$D$11="Hindi","हस्ताक्षर कक्षाध्यापक","Signature of the class teacher")</f>
        <v>हस्ताक्षर कक्षाध्यापक</v>
      </c>
      <c r="U131" s="962"/>
      <c r="V131" s="962"/>
      <c r="W131" s="962"/>
      <c r="X131" s="962" t="str">
        <f>IF('Master sheet'!$D$11="Hindi","हस्ताक्षर परीक्षा प्रभारी","Signature of the exam. Incharge")</f>
        <v>हस्ताक्षर परीक्षा प्रभारी</v>
      </c>
      <c r="Y131" s="962"/>
      <c r="Z131" s="962"/>
      <c r="AA131" s="962"/>
      <c r="AB131" s="962"/>
      <c r="AC131" s="962"/>
      <c r="AD131" s="962"/>
      <c r="AE131" s="962" t="str">
        <f>IF('Master sheet'!$D$11="Hindi","हस्ताक्षर संस्था प्रधान","Head of Institute's Signature")</f>
        <v>हस्ताक्षर संस्था प्रधान</v>
      </c>
      <c r="AF131" s="962"/>
      <c r="AG131" s="962"/>
      <c r="AH131" s="962"/>
      <c r="AI131" s="962"/>
      <c r="AJ131" s="962"/>
      <c r="AL131" s="56"/>
      <c r="AM131" s="56"/>
      <c r="AN131" s="56"/>
      <c r="AO131" s="56"/>
      <c r="AP131" s="56"/>
      <c r="AQ131" s="56"/>
      <c r="AR131" s="56"/>
      <c r="AS131" s="56"/>
      <c r="AT131" s="56"/>
    </row>
    <row r="132" spans="1:46">
      <c r="AL132" s="56"/>
      <c r="AM132" s="56"/>
      <c r="AN132" s="56"/>
      <c r="AO132" s="56"/>
      <c r="AP132" s="56"/>
      <c r="AQ132" s="56"/>
      <c r="AR132" s="56"/>
      <c r="AS132" s="56"/>
      <c r="AT132" s="56"/>
    </row>
    <row r="133" spans="1:46" ht="21" customHeight="1">
      <c r="A133" s="386">
        <f>IF(P140="","",1)</f>
        <v>1</v>
      </c>
      <c r="B133" s="1003" t="str">
        <f>IF('Master sheet'!$D$11="Hindi","वार्षिक रिपोर्ट कार्ड ","Report Card")</f>
        <v xml:space="preserve">वार्षिक रिपोर्ट कार्ड </v>
      </c>
      <c r="C133" s="1003"/>
      <c r="D133" s="1003"/>
      <c r="E133" s="1003"/>
      <c r="F133" s="1003"/>
      <c r="G133" s="1003"/>
      <c r="H133" s="1003"/>
      <c r="I133" s="1003"/>
      <c r="J133" s="1003"/>
      <c r="K133" s="1003"/>
      <c r="L133" s="1003"/>
      <c r="M133" s="1003"/>
      <c r="N133" s="1003"/>
      <c r="O133" s="1003"/>
      <c r="P133" s="1003"/>
      <c r="Q133" s="1003"/>
      <c r="R133" s="1003"/>
      <c r="S133" s="1026" t="s">
        <v>75</v>
      </c>
      <c r="T133" s="1003" t="str">
        <f>IF('Master sheet'!$D$11="Hindi","वार्षिक रिपोर्ट कार्ड ","Report Card")</f>
        <v xml:space="preserve">वार्षिक रिपोर्ट कार्ड </v>
      </c>
      <c r="U133" s="1003"/>
      <c r="V133" s="1003"/>
      <c r="W133" s="1003"/>
      <c r="X133" s="1003"/>
      <c r="Y133" s="1003"/>
      <c r="Z133" s="1003"/>
      <c r="AA133" s="1003"/>
      <c r="AB133" s="1003"/>
      <c r="AC133" s="1003"/>
      <c r="AD133" s="1003"/>
      <c r="AE133" s="1003"/>
      <c r="AF133" s="1003"/>
      <c r="AG133" s="1003"/>
      <c r="AH133" s="1003"/>
      <c r="AI133" s="1003"/>
      <c r="AJ133" s="1003"/>
      <c r="AL133" s="56"/>
      <c r="AM133" s="56"/>
      <c r="AN133" s="56"/>
      <c r="AO133" s="56"/>
      <c r="AP133" s="56"/>
      <c r="AQ133" s="56"/>
      <c r="AR133" s="56"/>
      <c r="AS133" s="56"/>
      <c r="AT133" s="56"/>
    </row>
    <row r="134" spans="1:46" ht="21" customHeight="1">
      <c r="A134" s="386">
        <f>IF(P140="","",A133+1)</f>
        <v>2</v>
      </c>
      <c r="B134" s="1004" t="str">
        <f>IF('Master sheet'!$D$11="Hindi","शिक्षा विभाग, राजस्थान सरकार","Education Department, Rajasthan Government")</f>
        <v>शिक्षा विभाग, राजस्थान सरकार</v>
      </c>
      <c r="C134" s="1004"/>
      <c r="D134" s="1004"/>
      <c r="E134" s="1004"/>
      <c r="F134" s="1004"/>
      <c r="G134" s="1004"/>
      <c r="H134" s="1004"/>
      <c r="I134" s="1004"/>
      <c r="J134" s="1004"/>
      <c r="K134" s="1004"/>
      <c r="L134" s="1004"/>
      <c r="M134" s="1004"/>
      <c r="N134" s="1004"/>
      <c r="O134" s="1004"/>
      <c r="P134" s="1004"/>
      <c r="Q134" s="1004"/>
      <c r="R134" s="1004"/>
      <c r="S134" s="1026"/>
      <c r="T134" s="1004" t="str">
        <f>IF('Master sheet'!$D$11="Hindi","शिक्षा विभाग, राजस्थान सरकार","Education Department, Rajasthan Government")</f>
        <v>शिक्षा विभाग, राजस्थान सरकार</v>
      </c>
      <c r="U134" s="1004"/>
      <c r="V134" s="1004"/>
      <c r="W134" s="1004"/>
      <c r="X134" s="1004"/>
      <c r="Y134" s="1004"/>
      <c r="Z134" s="1004"/>
      <c r="AA134" s="1004"/>
      <c r="AB134" s="1004"/>
      <c r="AC134" s="1004"/>
      <c r="AD134" s="1004"/>
      <c r="AE134" s="1004"/>
      <c r="AF134" s="1004"/>
      <c r="AG134" s="1004"/>
      <c r="AH134" s="1004"/>
      <c r="AI134" s="1004"/>
      <c r="AJ134" s="1004"/>
      <c r="AL134" s="56"/>
      <c r="AM134" s="56"/>
      <c r="AN134" s="56"/>
      <c r="AO134" s="56"/>
      <c r="AP134" s="56"/>
      <c r="AQ134" s="56"/>
      <c r="AR134" s="56"/>
      <c r="AS134" s="56"/>
      <c r="AT134" s="56"/>
    </row>
    <row r="135" spans="1:46" ht="21" customHeight="1">
      <c r="A135" s="386">
        <f>IF(P140="","",A134+1)</f>
        <v>3</v>
      </c>
      <c r="B135" s="1005" t="str">
        <f>IF('Master sheet'!$D$11="Hindi","विद्यालय का नाम :-","School Name :- ")</f>
        <v>विद्यालय का नाम :-</v>
      </c>
      <c r="C135" s="1005"/>
      <c r="D135" s="1005"/>
      <c r="E135" s="1006" t="str">
        <f>IF(AND(P140=""),"",IF('Master sheet'!$D$11="Hindi",'Master sheet'!$D$8,'Master sheet'!$D$7))</f>
        <v xml:space="preserve">महात्मा गाँधी राजकीय विद्यालय (अंग्रेजी माध्यम) बर, पाली </v>
      </c>
      <c r="F135" s="1006"/>
      <c r="G135" s="1006"/>
      <c r="H135" s="1006"/>
      <c r="I135" s="1006"/>
      <c r="J135" s="1006"/>
      <c r="K135" s="1006"/>
      <c r="L135" s="1006"/>
      <c r="M135" s="1006"/>
      <c r="N135" s="1006"/>
      <c r="O135" s="1006"/>
      <c r="P135" s="1006"/>
      <c r="Q135" s="1006"/>
      <c r="R135" s="1006"/>
      <c r="S135" s="1026"/>
      <c r="T135" s="1005" t="str">
        <f>IF('Master sheet'!$D$11="Hindi","विद्यालय का नाम :-","School Name :- ")</f>
        <v>विद्यालय का नाम :-</v>
      </c>
      <c r="U135" s="1005"/>
      <c r="V135" s="1005"/>
      <c r="W135" s="1006" t="str">
        <f>IF(AND(AH140=""),"",IF('Master sheet'!$D$11="Hindi",'Master sheet'!$D$8,'Master sheet'!$D$7))</f>
        <v xml:space="preserve">महात्मा गाँधी राजकीय विद्यालय (अंग्रेजी माध्यम) बर, पाली </v>
      </c>
      <c r="X135" s="1006"/>
      <c r="Y135" s="1006"/>
      <c r="Z135" s="1006"/>
      <c r="AA135" s="1006"/>
      <c r="AB135" s="1006"/>
      <c r="AC135" s="1006"/>
      <c r="AD135" s="1006"/>
      <c r="AE135" s="1006"/>
      <c r="AF135" s="1006"/>
      <c r="AG135" s="1006"/>
      <c r="AH135" s="1006"/>
      <c r="AI135" s="1006"/>
      <c r="AJ135" s="1006"/>
      <c r="AL135" s="56"/>
      <c r="AM135" s="56"/>
      <c r="AN135" s="56"/>
      <c r="AO135" s="56"/>
      <c r="AP135" s="56"/>
      <c r="AQ135" s="56"/>
      <c r="AR135" s="56"/>
      <c r="AS135" s="56"/>
      <c r="AT135" s="56"/>
    </row>
    <row r="136" spans="1:46" ht="21" customHeight="1">
      <c r="A136" s="386">
        <f>IF(P140="","",A135+1)</f>
        <v>4</v>
      </c>
      <c r="B136" s="379"/>
      <c r="C136" s="379"/>
      <c r="D136" s="379"/>
      <c r="E136" s="959" t="str">
        <f>IF(AND(P140=""),"",IF('Master sheet'!$D$11="Hindi",CONCATENATE("(विद्यालय मान्यता क्रमांक व वर्ष : ","  ",'Master sheet'!$D$6),CONCATENATE("(School Recognition Number &amp; Years : ","  ",'Master sheet'!$D$6)))</f>
        <v>(विद्यालय मान्यता क्रमांक व वर्ष :   शिक्षा/पाली/1995/2001</v>
      </c>
      <c r="F136" s="959"/>
      <c r="G136" s="959"/>
      <c r="H136" s="959"/>
      <c r="I136" s="959"/>
      <c r="J136" s="959"/>
      <c r="K136" s="959"/>
      <c r="L136" s="959"/>
      <c r="M136" s="959"/>
      <c r="N136" s="959"/>
      <c r="O136" s="959"/>
      <c r="P136" s="959"/>
      <c r="Q136" s="959"/>
      <c r="R136" s="959"/>
      <c r="S136" s="1026"/>
      <c r="T136" s="379"/>
      <c r="U136" s="379"/>
      <c r="V136" s="379"/>
      <c r="W136" s="959" t="str">
        <f>IF(AND(AH140=""),"",IF('Master sheet'!$D$11="Hindi",CONCATENATE("(विद्यालय मान्यता क्रमांक व वर्ष : ","  ",'Master sheet'!$D$6),CONCATENATE("(School Recognition Number &amp; Years : ","  ",'Master sheet'!$D$6)))</f>
        <v>(विद्यालय मान्यता क्रमांक व वर्ष :   शिक्षा/पाली/1995/2001</v>
      </c>
      <c r="X136" s="959"/>
      <c r="Y136" s="959"/>
      <c r="Z136" s="959"/>
      <c r="AA136" s="959"/>
      <c r="AB136" s="959"/>
      <c r="AC136" s="959"/>
      <c r="AD136" s="959"/>
      <c r="AE136" s="959"/>
      <c r="AF136" s="959"/>
      <c r="AG136" s="959"/>
      <c r="AH136" s="959"/>
      <c r="AI136" s="959"/>
      <c r="AJ136" s="959"/>
      <c r="AL136" s="56"/>
      <c r="AM136" s="56"/>
      <c r="AN136" s="56"/>
      <c r="AO136" s="56"/>
      <c r="AP136" s="56"/>
      <c r="AQ136" s="56"/>
      <c r="AR136" s="56"/>
      <c r="AS136" s="56"/>
      <c r="AT136" s="56"/>
    </row>
    <row r="137" spans="1:46" ht="21" customHeight="1">
      <c r="A137" s="386">
        <f>IF(P140="","",A136+1)</f>
        <v>5</v>
      </c>
      <c r="B137" s="373" t="str">
        <f>IF('Master sheet'!$D$11="Hindi","कक्षा  :-","CLASS :- ")</f>
        <v>कक्षा  :-</v>
      </c>
      <c r="C137" s="960">
        <f>IFERROR(IF(AND(P140=""),"",VLOOKUP(P140,Marks,2,0)),"")</f>
        <v>7</v>
      </c>
      <c r="D137" s="960"/>
      <c r="E137" s="961" t="str">
        <f>IF('Master sheet'!$D$11="Hindi","सेक्शन :-","Section :- ")</f>
        <v>सेक्शन :-</v>
      </c>
      <c r="F137" s="961"/>
      <c r="G137" s="961"/>
      <c r="H137" s="961"/>
      <c r="I137" s="961"/>
      <c r="J137" s="960" t="str">
        <f>IFERROR(IF(AND(P140=""),"",VLOOKUP(P140,Marks,3,0)),"")</f>
        <v>A</v>
      </c>
      <c r="K137" s="960"/>
      <c r="L137" s="969" t="str">
        <f>IF('Master sheet'!$D$11="Hindi","सत्र :- ","Session :- ")</f>
        <v xml:space="preserve">सत्र :- </v>
      </c>
      <c r="M137" s="969"/>
      <c r="N137" s="969"/>
      <c r="O137" s="969"/>
      <c r="P137" s="970" t="str">
        <f>IF(AND(P140=""),"",'Marks Entry 6th'!$I$2)</f>
        <v>2024-2025</v>
      </c>
      <c r="Q137" s="970"/>
      <c r="R137" s="970"/>
      <c r="S137" s="1026"/>
      <c r="T137" s="373" t="str">
        <f>IF('Master sheet'!$D$11="Hindi","कक्षा  :-","CLASS :- ")</f>
        <v>कक्षा  :-</v>
      </c>
      <c r="U137" s="960">
        <f>IFERROR(IF(AND(AH140=""),"",VLOOKUP(AH140,Marks,2,0)),"")</f>
        <v>7</v>
      </c>
      <c r="V137" s="960"/>
      <c r="W137" s="961" t="str">
        <f>IF('Master sheet'!$D$11="Hindi","सेक्शन :-","Section :- ")</f>
        <v>सेक्शन :-</v>
      </c>
      <c r="X137" s="961"/>
      <c r="Y137" s="961"/>
      <c r="Z137" s="961"/>
      <c r="AA137" s="961"/>
      <c r="AB137" s="960" t="str">
        <f>IFERROR(IF(AND(AH140=""),"",VLOOKUP(AH140,Marks,3,0)),"")</f>
        <v>A</v>
      </c>
      <c r="AC137" s="960"/>
      <c r="AD137" s="969" t="str">
        <f>IF('Master sheet'!$D$11="Hindi","सत्र :- ","Session :- ")</f>
        <v xml:space="preserve">सत्र :- </v>
      </c>
      <c r="AE137" s="969"/>
      <c r="AF137" s="969"/>
      <c r="AG137" s="969"/>
      <c r="AH137" s="970" t="str">
        <f>IF(AND(AH140=""),"",'Marks Entry 6th'!$I$2)</f>
        <v>2024-2025</v>
      </c>
      <c r="AI137" s="970"/>
      <c r="AJ137" s="970"/>
      <c r="AL137" s="56"/>
      <c r="AM137" s="56"/>
      <c r="AN137" s="56"/>
      <c r="AO137" s="56"/>
      <c r="AP137" s="56"/>
      <c r="AQ137" s="56"/>
      <c r="AR137" s="56"/>
      <c r="AS137" s="56"/>
      <c r="AT137" s="56"/>
    </row>
    <row r="138" spans="1:46" ht="21" customHeight="1">
      <c r="A138" s="386">
        <f>IF(P140="","",A137+1)</f>
        <v>6</v>
      </c>
      <c r="B138" s="1007" t="str">
        <f>IF('Master sheet'!$D$11="Hindi","विद्यार्थी का नाम :-","Student's Name :-")</f>
        <v>विद्यार्थी का नाम :-</v>
      </c>
      <c r="C138" s="1007"/>
      <c r="D138" s="1007"/>
      <c r="E138" s="1008" t="str">
        <f>IFERROR(IF(AND(P140=""),"",VLOOKUP(P140,Marks,6,0)),"")</f>
        <v>DUSHYANT DAYAMA</v>
      </c>
      <c r="F138" s="1008"/>
      <c r="G138" s="1008"/>
      <c r="H138" s="1008"/>
      <c r="I138" s="1008"/>
      <c r="J138" s="1008"/>
      <c r="K138" s="1008"/>
      <c r="L138" s="1009" t="str">
        <f>IF('Master sheet'!$D$11="Hindi","प्रवेशांक :","SR. NO. :")</f>
        <v>प्रवेशांक :</v>
      </c>
      <c r="M138" s="1009"/>
      <c r="N138" s="1009"/>
      <c r="O138" s="1009"/>
      <c r="P138" s="1010">
        <f>IFERROR(IF(AND(P140=""),"",VLOOKUP(P140,Marks,5,0)),"")</f>
        <v>952</v>
      </c>
      <c r="Q138" s="1010"/>
      <c r="R138" s="1010"/>
      <c r="S138" s="1026"/>
      <c r="T138" s="1007" t="str">
        <f>IF('Master sheet'!$D$11="Hindi","विद्यार्थी का नाम :-","Student's Name :-")</f>
        <v>विद्यार्थी का नाम :-</v>
      </c>
      <c r="U138" s="1007"/>
      <c r="V138" s="1007"/>
      <c r="W138" s="1008" t="str">
        <f>IFERROR(IF(AND(AH140=""),"",VLOOKUP(AH140,Marks,6,0)),"")</f>
        <v>GUNEET CHOUHAN</v>
      </c>
      <c r="X138" s="1008"/>
      <c r="Y138" s="1008"/>
      <c r="Z138" s="1008"/>
      <c r="AA138" s="1008"/>
      <c r="AB138" s="1008"/>
      <c r="AC138" s="1008"/>
      <c r="AD138" s="1009" t="str">
        <f>IF('Master sheet'!$D$11="Hindi","प्रवेशांक :","SR. NO. :")</f>
        <v>प्रवेशांक :</v>
      </c>
      <c r="AE138" s="1009"/>
      <c r="AF138" s="1009"/>
      <c r="AG138" s="1009"/>
      <c r="AH138" s="1010">
        <f>IFERROR(IF(AND(AH140=""),"",VLOOKUP(AH140,Marks,5,0)),"")</f>
        <v>931</v>
      </c>
      <c r="AI138" s="1010"/>
      <c r="AJ138" s="1010"/>
      <c r="AL138" s="56"/>
      <c r="AM138" s="56"/>
      <c r="AN138" s="56"/>
      <c r="AO138" s="56"/>
      <c r="AP138" s="56"/>
      <c r="AQ138" s="56"/>
      <c r="AR138" s="56"/>
      <c r="AS138" s="56"/>
      <c r="AT138" s="56"/>
    </row>
    <row r="139" spans="1:46" ht="21" customHeight="1">
      <c r="A139" s="386">
        <f>IF(P140="","",A138+1)</f>
        <v>7</v>
      </c>
      <c r="B139" s="1007" t="str">
        <f>IF('Master sheet'!$D$11="Hindi","पिता का नाम :-","Father's Name :-")</f>
        <v>पिता का नाम :-</v>
      </c>
      <c r="C139" s="1007"/>
      <c r="D139" s="1007"/>
      <c r="E139" s="1008" t="str">
        <f>IFERROR(IF(AND(P140=""),"",VLOOKUP(P140,Marks,7,0)),"")</f>
        <v>BASANT KUMAR DAYAMA</v>
      </c>
      <c r="F139" s="1008"/>
      <c r="G139" s="1008"/>
      <c r="H139" s="1008"/>
      <c r="I139" s="1008"/>
      <c r="J139" s="1008"/>
      <c r="K139" s="1008"/>
      <c r="L139" s="1009" t="str">
        <f>IF('Master sheet'!$D$11="Hindi","जन्म तिथि :","Date of Birth :")</f>
        <v>जन्म तिथि :</v>
      </c>
      <c r="M139" s="1009"/>
      <c r="N139" s="1009"/>
      <c r="O139" s="1009"/>
      <c r="P139" s="1020">
        <f>IFERROR(IF(AND(P140=""),"",VLOOKUP(P140,Marks,4,0)),"")</f>
        <v>42047</v>
      </c>
      <c r="Q139" s="1020"/>
      <c r="R139" s="1020"/>
      <c r="S139" s="1026"/>
      <c r="T139" s="1007" t="str">
        <f>IF('Master sheet'!$D$11="Hindi","पिता का नाम :-","Father's Name :-")</f>
        <v>पिता का नाम :-</v>
      </c>
      <c r="U139" s="1007"/>
      <c r="V139" s="1007"/>
      <c r="W139" s="1008" t="str">
        <f>IFERROR(IF(AND(AH140=""),"",VLOOKUP(AH140,Marks,7,0)),"")</f>
        <v>KAILASH CHOUHAN</v>
      </c>
      <c r="X139" s="1008"/>
      <c r="Y139" s="1008"/>
      <c r="Z139" s="1008"/>
      <c r="AA139" s="1008"/>
      <c r="AB139" s="1008"/>
      <c r="AC139" s="1008"/>
      <c r="AD139" s="1009" t="str">
        <f>IF('Master sheet'!$D$11="Hindi","जन्म तिथि :","Date of Birth :")</f>
        <v>जन्म तिथि :</v>
      </c>
      <c r="AE139" s="1009"/>
      <c r="AF139" s="1009"/>
      <c r="AG139" s="1009"/>
      <c r="AH139" s="1020" t="str">
        <f>IFERROR(IF(AND(AH140=""),"",VLOOKUP(AH140,Marks,4,0)),"")</f>
        <v>23-10-2015</v>
      </c>
      <c r="AI139" s="1020"/>
      <c r="AJ139" s="1020"/>
      <c r="AL139" s="56"/>
      <c r="AM139" s="56"/>
      <c r="AN139" s="56"/>
      <c r="AO139" s="56"/>
      <c r="AP139" s="56"/>
      <c r="AQ139" s="56"/>
      <c r="AR139" s="56"/>
      <c r="AS139" s="56"/>
      <c r="AT139" s="56"/>
    </row>
    <row r="140" spans="1:46" ht="21" customHeight="1">
      <c r="A140" s="386">
        <f>IF(P140="","",A139+1)</f>
        <v>8</v>
      </c>
      <c r="B140" s="1007" t="str">
        <f>IF('Master sheet'!$D$11="Hindi","माता का नाम :-","Mother's Name :-")</f>
        <v>माता का नाम :-</v>
      </c>
      <c r="C140" s="1007"/>
      <c r="D140" s="1007"/>
      <c r="E140" s="1008" t="str">
        <f>IFERROR(IF(AND(P140=""),"",VLOOKUP(P140,Marks,8,0)),"")</f>
        <v>PUSHPA DAYAMA</v>
      </c>
      <c r="F140" s="1008"/>
      <c r="G140" s="1008"/>
      <c r="H140" s="1008"/>
      <c r="I140" s="1008"/>
      <c r="J140" s="1008"/>
      <c r="K140" s="1008"/>
      <c r="L140" s="1009" t="str">
        <f>IF('Master sheet'!$D$11="Hindi","रोल नंबर :-","Roll No. :")</f>
        <v>रोल नंबर :-</v>
      </c>
      <c r="M140" s="1009"/>
      <c r="N140" s="1009"/>
      <c r="O140" s="1009"/>
      <c r="P140" s="1021">
        <f>IF(AH107="","",IF(AND(AH107+1&gt;$AR$7),"",AH107+1))</f>
        <v>709</v>
      </c>
      <c r="Q140" s="1021"/>
      <c r="R140" s="1021"/>
      <c r="S140" s="1026"/>
      <c r="T140" s="1007" t="str">
        <f>IF('Master sheet'!$D$11="Hindi","माता का नाम :-","Mother's Name :-")</f>
        <v>माता का नाम :-</v>
      </c>
      <c r="U140" s="1007"/>
      <c r="V140" s="1007"/>
      <c r="W140" s="1008" t="str">
        <f>IFERROR(IF(AND(AH140=""),"",VLOOKUP(AH140,Marks,8,0)),"")</f>
        <v>PUSHPA DEVI</v>
      </c>
      <c r="X140" s="1008"/>
      <c r="Y140" s="1008"/>
      <c r="Z140" s="1008"/>
      <c r="AA140" s="1008"/>
      <c r="AB140" s="1008"/>
      <c r="AC140" s="1008"/>
      <c r="AD140" s="1009" t="str">
        <f>IF('Master sheet'!$D$11="Hindi","रोल नंबर :-","Roll No. :")</f>
        <v>रोल नंबर :-</v>
      </c>
      <c r="AE140" s="1009"/>
      <c r="AF140" s="1009"/>
      <c r="AG140" s="1009"/>
      <c r="AH140" s="1021">
        <f>IF(P140="","",IF(AND(P140+1&gt;$AR$7),"",P140+1))</f>
        <v>710</v>
      </c>
      <c r="AI140" s="1021"/>
      <c r="AJ140" s="1021"/>
      <c r="AL140" s="56"/>
      <c r="AM140" s="56"/>
      <c r="AN140" s="56"/>
      <c r="AO140" s="56"/>
      <c r="AP140" s="56"/>
      <c r="AQ140" s="56"/>
      <c r="AR140" s="56"/>
      <c r="AS140" s="56"/>
      <c r="AT140" s="56"/>
    </row>
    <row r="141" spans="1:46" ht="12" customHeight="1">
      <c r="A141" s="386">
        <f>IF(P140="","",A140+1)</f>
        <v>9</v>
      </c>
      <c r="B141" s="374"/>
      <c r="C141" s="374"/>
      <c r="D141" s="374"/>
      <c r="E141" s="375"/>
      <c r="F141" s="375"/>
      <c r="G141" s="426"/>
      <c r="H141" s="426"/>
      <c r="I141" s="375"/>
      <c r="J141" s="375"/>
      <c r="K141" s="375"/>
      <c r="L141" s="376"/>
      <c r="M141" s="376"/>
      <c r="N141" s="376"/>
      <c r="O141" s="376"/>
      <c r="P141" s="377"/>
      <c r="Q141" s="377"/>
      <c r="R141" s="377"/>
      <c r="S141" s="1026"/>
      <c r="T141" s="374"/>
      <c r="U141" s="374"/>
      <c r="V141" s="374"/>
      <c r="W141" s="375"/>
      <c r="X141" s="375"/>
      <c r="Y141" s="426"/>
      <c r="Z141" s="426"/>
      <c r="AA141" s="375"/>
      <c r="AB141" s="375"/>
      <c r="AC141" s="375"/>
      <c r="AD141" s="376"/>
      <c r="AE141" s="376"/>
      <c r="AF141" s="376"/>
      <c r="AG141" s="376"/>
      <c r="AH141" s="377"/>
      <c r="AI141" s="377"/>
      <c r="AJ141" s="377"/>
      <c r="AL141" s="56"/>
      <c r="AM141" s="56"/>
      <c r="AN141" s="56"/>
      <c r="AO141" s="56"/>
      <c r="AP141" s="56"/>
      <c r="AQ141" s="56"/>
      <c r="AR141" s="56"/>
      <c r="AS141" s="56"/>
      <c r="AT141" s="56"/>
    </row>
    <row r="142" spans="1:46" ht="23.25" customHeight="1">
      <c r="A142" s="386">
        <f>IF(P140="","",A141+1)</f>
        <v>10</v>
      </c>
      <c r="B142" s="1022" t="str">
        <f>IF('Master sheet'!$D$11="Hindi","विषय","Subject")</f>
        <v>विषय</v>
      </c>
      <c r="C142" s="744" t="str">
        <f>IF('Master sheet'!$D$11="Hindi","प्रथम परख ","First Test")</f>
        <v xml:space="preserve">प्रथम परख </v>
      </c>
      <c r="D142" s="745"/>
      <c r="E142" s="746" t="str">
        <f>IF('Master sheet'!$D$11="Hindi","द्वितीय परख","Second Test")</f>
        <v>द्वितीय परख</v>
      </c>
      <c r="F142" s="747"/>
      <c r="G142" s="746" t="str">
        <f>IF('Master sheet'!$D$11="Hindi","तृतीय परख","Third Test")</f>
        <v>तृतीय परख</v>
      </c>
      <c r="H142" s="747"/>
      <c r="I142" s="1023" t="str">
        <f>IF('Master sheet'!$D$11="Hindi","सा. परख योग","Test Total")</f>
        <v>सा. परख योग</v>
      </c>
      <c r="J142" s="752" t="str">
        <f>IF('Master sheet'!$D$11="Hindi","अर्द्धवार्षिक","Half Yearly")</f>
        <v>अर्द्धवार्षिक</v>
      </c>
      <c r="K142" s="753"/>
      <c r="L142" s="754"/>
      <c r="M142" s="755" t="str">
        <f>IF('Master sheet'!$D$11="Hindi","अर्द्ध वा. तक योग","Total Till H.Y.")</f>
        <v>अर्द्ध वा. तक योग</v>
      </c>
      <c r="N142" s="752" t="str">
        <f>IF('Master sheet'!$D$11="Hindi","वार्षिक","Yearly")</f>
        <v>वार्षिक</v>
      </c>
      <c r="O142" s="753"/>
      <c r="P142" s="754"/>
      <c r="Q142" s="743" t="str">
        <f>IF('Master sheet'!$D$11="Hindi","विषय कुल योग ","Subject Total")</f>
        <v xml:space="preserve">विषय कुल योग </v>
      </c>
      <c r="R142" s="750" t="str">
        <f>IF('Master sheet'!$D$11="Hindi","ग्रेड","Grade")</f>
        <v>ग्रेड</v>
      </c>
      <c r="S142" s="1026"/>
      <c r="T142" s="1022" t="str">
        <f>IF('Master sheet'!$D$11="Hindi","विषय","Subject")</f>
        <v>विषय</v>
      </c>
      <c r="U142" s="744" t="str">
        <f>IF('Master sheet'!$D$11="Hindi","प्रथम परख ","First Test")</f>
        <v xml:space="preserve">प्रथम परख </v>
      </c>
      <c r="V142" s="745"/>
      <c r="W142" s="746" t="str">
        <f>IF('Master sheet'!$D$11="Hindi","द्वितीय परख","Second Test")</f>
        <v>द्वितीय परख</v>
      </c>
      <c r="X142" s="747"/>
      <c r="Y142" s="746" t="str">
        <f>IF('Master sheet'!$D$11="Hindi","तृतीय परख","Third Test")</f>
        <v>तृतीय परख</v>
      </c>
      <c r="Z142" s="747"/>
      <c r="AA142" s="1023" t="str">
        <f>IF('Master sheet'!$D$11="Hindi","सा. परख योग","Test Total")</f>
        <v>सा. परख योग</v>
      </c>
      <c r="AB142" s="752" t="str">
        <f>IF('Master sheet'!$D$11="Hindi","अर्द्धवार्षिक","Half Yearly")</f>
        <v>अर्द्धवार्षिक</v>
      </c>
      <c r="AC142" s="753"/>
      <c r="AD142" s="754"/>
      <c r="AE142" s="755" t="str">
        <f>IF('Master sheet'!$D$11="Hindi","अर्द्ध वा. तक योग","Total Till H.Y.")</f>
        <v>अर्द्ध वा. तक योग</v>
      </c>
      <c r="AF142" s="752" t="str">
        <f>IF('Master sheet'!$D$11="Hindi","वार्षिक","Yearly")</f>
        <v>वार्षिक</v>
      </c>
      <c r="AG142" s="753"/>
      <c r="AH142" s="754"/>
      <c r="AI142" s="743" t="str">
        <f>IF('Master sheet'!$D$11="Hindi","विषय कुल योग ","Subject Total")</f>
        <v xml:space="preserve">विषय कुल योग </v>
      </c>
      <c r="AJ142" s="750" t="str">
        <f>IF('Master sheet'!$D$11="Hindi","ग्रेड","Grade")</f>
        <v>ग्रेड</v>
      </c>
      <c r="AL142" s="56"/>
      <c r="AM142" s="56"/>
      <c r="AN142" s="56"/>
      <c r="AO142" s="56"/>
      <c r="AP142" s="56"/>
      <c r="AQ142" s="56"/>
      <c r="AR142" s="56"/>
      <c r="AS142" s="56"/>
      <c r="AT142" s="56"/>
    </row>
    <row r="143" spans="1:46" ht="86.25" customHeight="1">
      <c r="A143" s="386">
        <f>IF(P140="","",A142+1)</f>
        <v>11</v>
      </c>
      <c r="B143" s="1022"/>
      <c r="C143" s="309" t="str">
        <f>IF('Master sheet'!$D$11="Hindi","लिखित परीक्षा","Written")</f>
        <v>लिखित परीक्षा</v>
      </c>
      <c r="D143" s="309" t="str">
        <f>IF('Master sheet'!$D$11="Hindi","गतिविधि, मौखिक, प्रोजेक्ट, प्रायोगिक","Act, Oral, Project, Prac.")</f>
        <v>गतिविधि, मौखिक, प्रोजेक्ट, प्रायोगिक</v>
      </c>
      <c r="E143" s="309" t="str">
        <f>IF('Master sheet'!$D$11="Hindi","लिखित परीक्षा","Written")</f>
        <v>लिखित परीक्षा</v>
      </c>
      <c r="F143" s="309" t="str">
        <f>IF('Master sheet'!$D$11="Hindi","गतिविधि, मौखिक, प्रोजेक्ट, प्रायोगिक","Act, Oral, Project, Prac.")</f>
        <v>गतिविधि, मौखिक, प्रोजेक्ट, प्रायोगिक</v>
      </c>
      <c r="G143" s="309" t="str">
        <f>IF('Master sheet'!$D$11="Hindi","लिखित परीक्षा","Written")</f>
        <v>लिखित परीक्षा</v>
      </c>
      <c r="H143" s="309" t="str">
        <f>IF('Master sheet'!$D$11="Hindi","गतिविधि, मौखिक, प्रोजेक्ट, प्रायोगिक","Act, Oral, Project, Prac.")</f>
        <v>गतिविधि, मौखिक, प्रोजेक्ट, प्रायोगिक</v>
      </c>
      <c r="I143" s="1024"/>
      <c r="J143" s="309" t="str">
        <f>IF('Master sheet'!$D$11="Hindi","लिखित परीक्षा","Written")</f>
        <v>लिखित परीक्षा</v>
      </c>
      <c r="K143" s="309" t="str">
        <f>IF('Master sheet'!$D$11="Hindi","गतिविधि, मौखिक, प्रोजेक्ट, प्रायोगिक","Act, Oral, Project, Prac.")</f>
        <v>गतिविधि, मौखिक, प्रोजेक्ट, प्रायोगिक</v>
      </c>
      <c r="L143" s="309" t="str">
        <f>IF('Master sheet'!$D$11="Hindi","अर्द्ध वा. योग","H.Y. Total")</f>
        <v>अर्द्ध वा. योग</v>
      </c>
      <c r="M143" s="755"/>
      <c r="N143" s="309" t="str">
        <f>IF('Master sheet'!$D$11="Hindi","लिखित परीक्षा","Written")</f>
        <v>लिखित परीक्षा</v>
      </c>
      <c r="O143" s="309" t="str">
        <f>IF('Master sheet'!$D$11="Hindi","गतिविधि, मौखिक, प्रोजेक्ट, प्रायोगिक","Act, Oral, Project, Prac.")</f>
        <v>गतिविधि, मौखिक, प्रोजेक्ट, प्रायोगिक</v>
      </c>
      <c r="P143" s="309" t="str">
        <f>IF('Master sheet'!$D$11="Hindi","वार्षिक योग","Yearly Total")</f>
        <v>वार्षिक योग</v>
      </c>
      <c r="Q143" s="743"/>
      <c r="R143" s="751">
        <v>0</v>
      </c>
      <c r="S143" s="1026"/>
      <c r="T143" s="1022"/>
      <c r="U143" s="309" t="str">
        <f>IF('Master sheet'!$D$11="Hindi","लिखित परीक्षा","Written")</f>
        <v>लिखित परीक्षा</v>
      </c>
      <c r="V143" s="309" t="str">
        <f>IF('Master sheet'!$D$11="Hindi","गतिविधि, मौखिक, प्रोजेक्ट, प्रायोगिक","Act, Oral, Project, Prac.")</f>
        <v>गतिविधि, मौखिक, प्रोजेक्ट, प्रायोगिक</v>
      </c>
      <c r="W143" s="309" t="str">
        <f>IF('Master sheet'!$D$11="Hindi","लिखित परीक्षा","Written")</f>
        <v>लिखित परीक्षा</v>
      </c>
      <c r="X143" s="309" t="str">
        <f>IF('Master sheet'!$D$11="Hindi","गतिविधि, मौखिक, प्रोजेक्ट, प्रायोगिक","Act, Oral, Project, Prac.")</f>
        <v>गतिविधि, मौखिक, प्रोजेक्ट, प्रायोगिक</v>
      </c>
      <c r="Y143" s="309" t="str">
        <f>IF('Master sheet'!$D$11="Hindi","लिखित परीक्षा","Written")</f>
        <v>लिखित परीक्षा</v>
      </c>
      <c r="Z143" s="309" t="str">
        <f>IF('Master sheet'!$D$11="Hindi","गतिविधि, मौखिक, प्रोजेक्ट, प्रायोगिक","Act, Oral, Project, Prac.")</f>
        <v>गतिविधि, मौखिक, प्रोजेक्ट, प्रायोगिक</v>
      </c>
      <c r="AA143" s="1024"/>
      <c r="AB143" s="309" t="str">
        <f>IF('Master sheet'!$D$11="Hindi","लिखित परीक्षा","Written")</f>
        <v>लिखित परीक्षा</v>
      </c>
      <c r="AC143" s="309" t="str">
        <f>IF('Master sheet'!$D$11="Hindi","गतिविधि, मौखिक, प्रोजेक्ट, प्रायोगिक","Act, Oral, Project, Prac.")</f>
        <v>गतिविधि, मौखिक, प्रोजेक्ट, प्रायोगिक</v>
      </c>
      <c r="AD143" s="309" t="str">
        <f>IF('Master sheet'!$D$11="Hindi","अर्द्ध वा. योग","H.Y. Total")</f>
        <v>अर्द्ध वा. योग</v>
      </c>
      <c r="AE143" s="755"/>
      <c r="AF143" s="309" t="str">
        <f>IF('Master sheet'!$D$11="Hindi","लिखित परीक्षा","Written")</f>
        <v>लिखित परीक्षा</v>
      </c>
      <c r="AG143" s="309" t="str">
        <f>IF('Master sheet'!$D$11="Hindi","गतिविधि, मौखिक, प्रोजेक्ट, प्रायोगिक","Act, Oral, Project, Prac.")</f>
        <v>गतिविधि, मौखिक, प्रोजेक्ट, प्रायोगिक</v>
      </c>
      <c r="AH143" s="309" t="str">
        <f>IF('Master sheet'!$D$11="Hindi","वार्षिक योग","Yearly Total")</f>
        <v>वार्षिक योग</v>
      </c>
      <c r="AI143" s="743"/>
      <c r="AJ143" s="751">
        <v>0</v>
      </c>
      <c r="AL143" s="56"/>
      <c r="AM143" s="56"/>
      <c r="AN143" s="56"/>
      <c r="AO143" s="56"/>
      <c r="AP143" s="56"/>
      <c r="AQ143" s="56"/>
      <c r="AR143" s="56"/>
      <c r="AS143" s="56"/>
      <c r="AT143" s="56"/>
    </row>
    <row r="144" spans="1:46" ht="18" customHeight="1">
      <c r="A144" s="386">
        <f>IF(P140="","",A143+1)</f>
        <v>12</v>
      </c>
      <c r="B144" s="1022"/>
      <c r="C144" s="114">
        <v>5</v>
      </c>
      <c r="D144" s="114">
        <v>5</v>
      </c>
      <c r="E144" s="114">
        <v>5</v>
      </c>
      <c r="F144" s="114">
        <v>5</v>
      </c>
      <c r="G144" s="114">
        <v>5</v>
      </c>
      <c r="H144" s="114">
        <v>5</v>
      </c>
      <c r="I144" s="369">
        <f>IF(AND(C111="",D111="",E111="",F111="",G111="",H111=""),"",SUM(C111:H111))</f>
        <v>30</v>
      </c>
      <c r="J144" s="114">
        <v>50</v>
      </c>
      <c r="K144" s="114">
        <v>20</v>
      </c>
      <c r="L144" s="116">
        <f>IF(AND(J111="",K111=""),"",SUM(J111:K111))</f>
        <v>70</v>
      </c>
      <c r="M144" s="115">
        <f>IF(AND(I111="NA",L111="NA"),"NA",SUM(I111,L111))</f>
        <v>100</v>
      </c>
      <c r="N144" s="114">
        <v>70</v>
      </c>
      <c r="O144" s="114">
        <v>30</v>
      </c>
      <c r="P144" s="286">
        <f>IF(AND(N111="",O111=""),"",SUM(N111:O111))</f>
        <v>100</v>
      </c>
      <c r="Q144" s="115">
        <f>IF(P111="","",SUM(M111,P111))</f>
        <v>200</v>
      </c>
      <c r="R144" s="114"/>
      <c r="S144" s="1026"/>
      <c r="T144" s="1022"/>
      <c r="U144" s="114">
        <v>5</v>
      </c>
      <c r="V144" s="114">
        <v>5</v>
      </c>
      <c r="W144" s="114">
        <v>5</v>
      </c>
      <c r="X144" s="114">
        <v>5</v>
      </c>
      <c r="Y144" s="114">
        <v>5</v>
      </c>
      <c r="Z144" s="114">
        <v>5</v>
      </c>
      <c r="AA144" s="369">
        <f>IF(AND(C111="",D111="",E111="",F111="",G111="",H111=""),"",SUM(C111:H111))</f>
        <v>30</v>
      </c>
      <c r="AB144" s="114">
        <v>50</v>
      </c>
      <c r="AC144" s="114">
        <v>20</v>
      </c>
      <c r="AD144" s="116">
        <f>IF(AND(J111="",K111=""),"",SUM(J111:K111))</f>
        <v>70</v>
      </c>
      <c r="AE144" s="115">
        <f>IF(AND(I111="NA",L111="NA"),"NA",SUM(I111,L111))</f>
        <v>100</v>
      </c>
      <c r="AF144" s="114">
        <v>70</v>
      </c>
      <c r="AG144" s="114">
        <v>30</v>
      </c>
      <c r="AH144" s="286">
        <f>IF(AND(N111="",O111=""),"",SUM(N111:O111))</f>
        <v>100</v>
      </c>
      <c r="AI144" s="115">
        <f>IF(P111="","",SUM(M111,P111))</f>
        <v>200</v>
      </c>
      <c r="AJ144" s="114"/>
      <c r="AL144" s="56"/>
      <c r="AM144" s="56"/>
      <c r="AN144" s="56"/>
      <c r="AO144" s="56"/>
      <c r="AP144" s="56"/>
      <c r="AQ144" s="56"/>
      <c r="AR144" s="56"/>
      <c r="AS144" s="56"/>
      <c r="AT144" s="56"/>
    </row>
    <row r="145" spans="1:46" ht="21" customHeight="1">
      <c r="A145" s="386">
        <f>IF(P140="","",A144+1)</f>
        <v>13</v>
      </c>
      <c r="B145" s="92" t="str">
        <f>IF('Master sheet'!D$11="Hindi","हिंदी","Hindi")</f>
        <v>हिंदी</v>
      </c>
      <c r="C145" s="423">
        <f>IFERROR(VLOOKUP(P140,Marks,11,0),"")</f>
        <v>4</v>
      </c>
      <c r="D145" s="423">
        <f>IFERROR(VLOOKUP(P140,Marks,12,0),"")</f>
        <v>5</v>
      </c>
      <c r="E145" s="423">
        <f>IFERROR(VLOOKUP(P140,Marks,13,0),"")</f>
        <v>5</v>
      </c>
      <c r="F145" s="423">
        <f>IFERROR(VLOOKUP(P140,Marks,14,0),"")</f>
        <v>5</v>
      </c>
      <c r="G145" s="423">
        <f>IFERROR(VLOOKUP(P140,Marks,15,0),"")</f>
        <v>5</v>
      </c>
      <c r="H145" s="423">
        <f>IFERROR(VLOOKUP(P140,Marks,16,0),"")</f>
        <v>3</v>
      </c>
      <c r="I145" s="368">
        <f>IFERROR(VLOOKUP(P140,Marks,17,0),"")</f>
        <v>27</v>
      </c>
      <c r="J145" s="423">
        <f>IFERROR(VLOOKUP(P140,Marks,18,0),"")</f>
        <v>35</v>
      </c>
      <c r="K145" s="423">
        <f>IFERROR(VLOOKUP(P140,Marks,19,0),"")</f>
        <v>11</v>
      </c>
      <c r="L145" s="87">
        <f>IFERROR(VLOOKUP(P140,Marks,20,0),"")</f>
        <v>46</v>
      </c>
      <c r="M145" s="367">
        <f>IFERROR(VLOOKUP(P140,Marks,21,0),"")</f>
        <v>73</v>
      </c>
      <c r="N145" s="423">
        <f>IFERROR(VLOOKUP(P140,Marks,22,0),"")</f>
        <v>37</v>
      </c>
      <c r="O145" s="423">
        <f>IFERROR(VLOOKUP(P140,Marks,23,0),"")</f>
        <v>11</v>
      </c>
      <c r="P145" s="87">
        <f>IFERROR(VLOOKUP(P140,Marks,24,0),"")</f>
        <v>48</v>
      </c>
      <c r="Q145" s="370">
        <f>IFERROR(VLOOKUP(P140,Marks,25,0),"")</f>
        <v>121</v>
      </c>
      <c r="R145" s="89" t="str">
        <f>IFERROR(VLOOKUP(P140,Marks,31,0),"")</f>
        <v>C</v>
      </c>
      <c r="S145" s="1026"/>
      <c r="T145" s="92" t="str">
        <f>IF('Master sheet'!D$11="Hindi","हिंदी","Hindi")</f>
        <v>हिंदी</v>
      </c>
      <c r="U145" s="423" t="str">
        <f>IFERROR(VLOOKUP(AH140,Marks,11,0),"")</f>
        <v>AB</v>
      </c>
      <c r="V145" s="423">
        <f>IFERROR(VLOOKUP(AH140,Marks,12,0),"")</f>
        <v>2</v>
      </c>
      <c r="W145" s="423">
        <f>IFERROR(VLOOKUP(AH140,Marks,13,0),"")</f>
        <v>2</v>
      </c>
      <c r="X145" s="423">
        <f>IFERROR(VLOOKUP(AH140,Marks,14,0),"")</f>
        <v>2</v>
      </c>
      <c r="Y145" s="423">
        <f>IFERROR(VLOOKUP(AH140,Marks,15,0),"")</f>
        <v>2</v>
      </c>
      <c r="Z145" s="423">
        <f>IFERROR(VLOOKUP(AH140,Marks,16,0),"")</f>
        <v>5</v>
      </c>
      <c r="AA145" s="368">
        <f>IFERROR(VLOOKUP(AH140,Marks,17,0),"")</f>
        <v>13</v>
      </c>
      <c r="AB145" s="423">
        <f>IFERROR(VLOOKUP(AH140,Marks,18,0),"")</f>
        <v>36</v>
      </c>
      <c r="AC145" s="423">
        <f>IFERROR(VLOOKUP(AH140,Marks,19,0),"")</f>
        <v>11</v>
      </c>
      <c r="AD145" s="87">
        <f>IFERROR(VLOOKUP(AH140,Marks,20,0),"")</f>
        <v>47</v>
      </c>
      <c r="AE145" s="367">
        <f>IFERROR(VLOOKUP(AH140,Marks,21,0),"")</f>
        <v>60</v>
      </c>
      <c r="AF145" s="423">
        <f>IFERROR(VLOOKUP(AH140,Marks,22,0),"")</f>
        <v>37</v>
      </c>
      <c r="AG145" s="423">
        <f>IFERROR(VLOOKUP(AH140,Marks,23,0),"")</f>
        <v>11</v>
      </c>
      <c r="AH145" s="87">
        <f>IFERROR(VLOOKUP(AH140,Marks,24,0),"")</f>
        <v>48</v>
      </c>
      <c r="AI145" s="370">
        <f>IFERROR(VLOOKUP(AH140,Marks,25,0),"")</f>
        <v>108</v>
      </c>
      <c r="AJ145" s="89" t="str">
        <f>IFERROR(VLOOKUP(AH140,Marks,31,0),"")</f>
        <v>C</v>
      </c>
      <c r="AL145" s="56"/>
      <c r="AM145" s="56"/>
      <c r="AN145" s="56"/>
      <c r="AO145" s="56"/>
      <c r="AP145" s="56"/>
      <c r="AQ145" s="56"/>
      <c r="AR145" s="56"/>
      <c r="AS145" s="56"/>
      <c r="AT145" s="56"/>
    </row>
    <row r="146" spans="1:46" ht="21" customHeight="1">
      <c r="A146" s="386">
        <f>IF(P140="","",A145+1)</f>
        <v>14</v>
      </c>
      <c r="B146" s="92" t="str">
        <f>IF('Master sheet'!$D$11="Hindi","अंग्रेजी","English")</f>
        <v>अंग्रेजी</v>
      </c>
      <c r="C146" s="423">
        <f>IFERROR(VLOOKUP(P140,Marks,32,0),"")</f>
        <v>4</v>
      </c>
      <c r="D146" s="423">
        <f>IFERROR(VLOOKUP(P140,Marks,33,0),"")</f>
        <v>3</v>
      </c>
      <c r="E146" s="423">
        <f>IFERROR(VLOOKUP(P140,Marks,34,0),"")</f>
        <v>4</v>
      </c>
      <c r="F146" s="423">
        <f>IFERROR(VLOOKUP(P140,Marks,35,0),"")</f>
        <v>5</v>
      </c>
      <c r="G146" s="423">
        <f>IFERROR(VLOOKUP(P140,Marks,36,0),"")</f>
        <v>5</v>
      </c>
      <c r="H146" s="423">
        <f>IFERROR(VLOOKUP(P140,Marks,37,0),"")</f>
        <v>5</v>
      </c>
      <c r="I146" s="368">
        <f>IFERROR(VLOOKUP(P140,Marks,38,0),"")</f>
        <v>26</v>
      </c>
      <c r="J146" s="423">
        <f>IFERROR(VLOOKUP(P140,Marks,39,0),"")</f>
        <v>46</v>
      </c>
      <c r="K146" s="423">
        <f>IFERROR(VLOOKUP(P140,Marks,40,0),"")</f>
        <v>9</v>
      </c>
      <c r="L146" s="87">
        <f>IFERROR(VLOOKUP(P140,Marks,41,0),"")</f>
        <v>55</v>
      </c>
      <c r="M146" s="367">
        <f>IFERROR(VLOOKUP(P140,Marks,42,0),"")</f>
        <v>81</v>
      </c>
      <c r="N146" s="423">
        <f>IFERROR(VLOOKUP(P140,Marks,43,0),"")</f>
        <v>37</v>
      </c>
      <c r="O146" s="423">
        <f>IFERROR(VLOOKUP(P140,Marks,44,0),"")</f>
        <v>9</v>
      </c>
      <c r="P146" s="87">
        <f>IFERROR(VLOOKUP(P140,Marks,45,0),"")</f>
        <v>46</v>
      </c>
      <c r="Q146" s="370">
        <f>IFERROR(VLOOKUP(P140,Marks,46,0),"")</f>
        <v>127</v>
      </c>
      <c r="R146" s="89" t="str">
        <f>IFERROR(VLOOKUP(P140,Marks,52,0),"")</f>
        <v>C</v>
      </c>
      <c r="S146" s="1026"/>
      <c r="T146" s="92" t="str">
        <f>IF('Master sheet'!$D$11="Hindi","अंग्रेजी","English")</f>
        <v>अंग्रेजी</v>
      </c>
      <c r="U146" s="423">
        <f>IFERROR(VLOOKUP(AH140,Marks,32,0),"")</f>
        <v>5</v>
      </c>
      <c r="V146" s="423">
        <f>IFERROR(VLOOKUP(AH140,Marks,33,0),"")</f>
        <v>5</v>
      </c>
      <c r="W146" s="423">
        <f>IFERROR(VLOOKUP(AH140,Marks,34,0),"")</f>
        <v>5</v>
      </c>
      <c r="X146" s="423">
        <f>IFERROR(VLOOKUP(AH140,Marks,35,0),"")</f>
        <v>5</v>
      </c>
      <c r="Y146" s="423">
        <f>IFERROR(VLOOKUP(AH140,Marks,36,0),"")</f>
        <v>5</v>
      </c>
      <c r="Z146" s="423">
        <f>IFERROR(VLOOKUP(AH140,Marks,37,0),"")</f>
        <v>5</v>
      </c>
      <c r="AA146" s="368">
        <f>IFERROR(VLOOKUP(AH140,Marks,38,0),"")</f>
        <v>30</v>
      </c>
      <c r="AB146" s="423">
        <f>IFERROR(VLOOKUP(AH140,Marks,39,0),"")</f>
        <v>47</v>
      </c>
      <c r="AC146" s="423">
        <f>IFERROR(VLOOKUP(AH140,Marks,40,0),"")</f>
        <v>16</v>
      </c>
      <c r="AD146" s="87">
        <f>IFERROR(VLOOKUP(AH140,Marks,41,0),"")</f>
        <v>63</v>
      </c>
      <c r="AE146" s="367">
        <f>IFERROR(VLOOKUP(AH140,Marks,42,0),"")</f>
        <v>93</v>
      </c>
      <c r="AF146" s="423">
        <f>IFERROR(VLOOKUP(AH140,Marks,43,0),"")</f>
        <v>45</v>
      </c>
      <c r="AG146" s="423">
        <f>IFERROR(VLOOKUP(AH140,Marks,44,0),"")</f>
        <v>25</v>
      </c>
      <c r="AH146" s="87">
        <f>IFERROR(VLOOKUP(AH140,Marks,45,0),"")</f>
        <v>70</v>
      </c>
      <c r="AI146" s="370">
        <f>IFERROR(VLOOKUP(AH140,Marks,46,0),"")</f>
        <v>163</v>
      </c>
      <c r="AJ146" s="89" t="str">
        <f>IFERROR(VLOOKUP(AH140,Marks,52,0),"")</f>
        <v>B</v>
      </c>
      <c r="AL146" s="56"/>
      <c r="AM146" s="56"/>
      <c r="AN146" s="56"/>
      <c r="AO146" s="56"/>
      <c r="AP146" s="56"/>
      <c r="AQ146" s="56"/>
      <c r="AR146" s="56"/>
      <c r="AS146" s="56"/>
      <c r="AT146" s="56"/>
    </row>
    <row r="147" spans="1:46" ht="21" customHeight="1">
      <c r="A147" s="386">
        <f>IF(P140="","",A146+1)</f>
        <v>15</v>
      </c>
      <c r="B147" s="92" t="str">
        <f>IFERROR(VLOOKUP(P140,Marks,53,0),"")</f>
        <v>संस्कृत (71)</v>
      </c>
      <c r="C147" s="423">
        <f>IFERROR(VLOOKUP(P140,Marks,54,0),"")</f>
        <v>5</v>
      </c>
      <c r="D147" s="423">
        <f>IFERROR(VLOOKUP(P140,Marks,55,0),"")</f>
        <v>4</v>
      </c>
      <c r="E147" s="423">
        <f>IFERROR(VLOOKUP(P140,Marks,56,0),"")</f>
        <v>4</v>
      </c>
      <c r="F147" s="423">
        <f>IFERROR(VLOOKUP(P140,Marks,57,0),"")</f>
        <v>4</v>
      </c>
      <c r="G147" s="423">
        <f>IFERROR(VLOOKUP(P140,Marks,58,0),"")</f>
        <v>4</v>
      </c>
      <c r="H147" s="423">
        <f>IFERROR(VLOOKUP(P140,Marks,59,0),"")</f>
        <v>5</v>
      </c>
      <c r="I147" s="368">
        <f>IFERROR(VLOOKUP(P140,Marks,60,0),"")</f>
        <v>26</v>
      </c>
      <c r="J147" s="423">
        <f>IFERROR(VLOOKUP(P140,Marks,61,0),"")</f>
        <v>46</v>
      </c>
      <c r="K147" s="423">
        <f>IFERROR(VLOOKUP(P140,Marks,62,0),"")</f>
        <v>16</v>
      </c>
      <c r="L147" s="87">
        <f>IFERROR(VLOOKUP(P140,Marks,63,0),"")</f>
        <v>62</v>
      </c>
      <c r="M147" s="367">
        <f>IFERROR(VLOOKUP(P140,Marks,64,0),"")</f>
        <v>88</v>
      </c>
      <c r="N147" s="423">
        <f>IFERROR(VLOOKUP(P140,Marks,65,0),"")</f>
        <v>49</v>
      </c>
      <c r="O147" s="423">
        <f>IFERROR(VLOOKUP(P140,Marks,66,0),"")</f>
        <v>8</v>
      </c>
      <c r="P147" s="87">
        <f>IFERROR(VLOOKUP(P140,Marks,67,0),"")</f>
        <v>57</v>
      </c>
      <c r="Q147" s="370">
        <f>IFERROR(VLOOKUP(P140,Marks,68,0),"")</f>
        <v>145</v>
      </c>
      <c r="R147" s="89" t="str">
        <f>IFERROR(VLOOKUP(P140,Marks,74,0),"")</f>
        <v>B</v>
      </c>
      <c r="S147" s="1026"/>
      <c r="T147" s="92" t="str">
        <f>IFERROR(VLOOKUP(AH140,Marks,53,0),"")</f>
        <v>संस्कृत (71)</v>
      </c>
      <c r="U147" s="423">
        <f>IFERROR(VLOOKUP(AH140,Marks,54,0),"")</f>
        <v>5</v>
      </c>
      <c r="V147" s="423">
        <f>IFERROR(VLOOKUP(AH140,Marks,55,0),"")</f>
        <v>4</v>
      </c>
      <c r="W147" s="423">
        <f>IFERROR(VLOOKUP(AH140,Marks,56,0),"")</f>
        <v>4</v>
      </c>
      <c r="X147" s="423">
        <f>IFERROR(VLOOKUP(AH140,Marks,57,0),"")</f>
        <v>4</v>
      </c>
      <c r="Y147" s="423">
        <f>IFERROR(VLOOKUP(AH140,Marks,58,0),"")</f>
        <v>4</v>
      </c>
      <c r="Z147" s="423">
        <f>IFERROR(VLOOKUP(AH140,Marks,59,0),"")</f>
        <v>5</v>
      </c>
      <c r="AA147" s="368">
        <f>IFERROR(VLOOKUP(AH140,Marks,60,0),"")</f>
        <v>26</v>
      </c>
      <c r="AB147" s="423">
        <f>IFERROR(VLOOKUP(AH140,Marks,61,0),"")</f>
        <v>46</v>
      </c>
      <c r="AC147" s="423">
        <f>IFERROR(VLOOKUP(AH140,Marks,62,0),"")</f>
        <v>16</v>
      </c>
      <c r="AD147" s="87">
        <f>IFERROR(VLOOKUP(AH140,Marks,63,0),"")</f>
        <v>62</v>
      </c>
      <c r="AE147" s="367">
        <f>IFERROR(VLOOKUP(AH140,Marks,64,0),"")</f>
        <v>88</v>
      </c>
      <c r="AF147" s="423">
        <f>IFERROR(VLOOKUP(AH140,Marks,65,0),"")</f>
        <v>45</v>
      </c>
      <c r="AG147" s="423">
        <f>IFERROR(VLOOKUP(AH140,Marks,66,0),"")</f>
        <v>8</v>
      </c>
      <c r="AH147" s="87">
        <f>IFERROR(VLOOKUP(AH140,Marks,67,0),"")</f>
        <v>53</v>
      </c>
      <c r="AI147" s="370">
        <f>IFERROR(VLOOKUP(AH140,Marks,68,0),"")</f>
        <v>141</v>
      </c>
      <c r="AJ147" s="89" t="str">
        <f>IFERROR(VLOOKUP(AH140,Marks,74,0),"")</f>
        <v>C</v>
      </c>
      <c r="AL147" s="56"/>
      <c r="AM147" s="56"/>
      <c r="AN147" s="56"/>
      <c r="AO147" s="56"/>
      <c r="AP147" s="56"/>
      <c r="AQ147" s="56"/>
      <c r="AR147" s="56"/>
      <c r="AS147" s="56"/>
      <c r="AT147" s="56"/>
    </row>
    <row r="148" spans="1:46" ht="21" customHeight="1">
      <c r="A148" s="386">
        <f>IF(P140="","",A147+1)</f>
        <v>16</v>
      </c>
      <c r="B148" s="92" t="str">
        <f>IF('Master sheet'!$D$11="Hindi","गणित","Maths")</f>
        <v>गणित</v>
      </c>
      <c r="C148" s="423">
        <f>IFERROR(VLOOKUP(P140,Marks,75,0),"")</f>
        <v>4</v>
      </c>
      <c r="D148" s="423">
        <f>IFERROR(VLOOKUP(P140,Marks,76,0),"")</f>
        <v>5</v>
      </c>
      <c r="E148" s="423">
        <f>IFERROR(VLOOKUP(P140,Marks,77,0),"")</f>
        <v>4</v>
      </c>
      <c r="F148" s="423">
        <f>IFERROR(VLOOKUP(P140,Marks,78,0),"")</f>
        <v>5</v>
      </c>
      <c r="G148" s="423">
        <f>IFERROR(VLOOKUP(P140,Marks,79,0),"")</f>
        <v>4</v>
      </c>
      <c r="H148" s="423">
        <f>IFERROR(VLOOKUP(P140,Marks,80,0),"")</f>
        <v>5</v>
      </c>
      <c r="I148" s="368">
        <f>IFERROR(VLOOKUP(P140,Marks,81,0),"")</f>
        <v>27</v>
      </c>
      <c r="J148" s="423">
        <f>IFERROR(VLOOKUP(P140,Marks,82,0),"")</f>
        <v>31</v>
      </c>
      <c r="K148" s="423">
        <f>IFERROR(VLOOKUP(P140,Marks,83,0),"")</f>
        <v>9</v>
      </c>
      <c r="L148" s="87">
        <f>IFERROR(VLOOKUP(P140,Marks,84,0),"")</f>
        <v>40</v>
      </c>
      <c r="M148" s="367">
        <f>IFERROR(VLOOKUP(P140,Marks,85,0),"")</f>
        <v>67</v>
      </c>
      <c r="N148" s="423">
        <f>IFERROR(VLOOKUP(P140,Marks,86,0),"")</f>
        <v>55</v>
      </c>
      <c r="O148" s="423">
        <f>IFERROR(VLOOKUP(P140,Marks,87,0),"")</f>
        <v>8</v>
      </c>
      <c r="P148" s="87">
        <f>IFERROR(VLOOKUP(P140,Marks,88,0),"")</f>
        <v>63</v>
      </c>
      <c r="Q148" s="370">
        <f>IFERROR(VLOOKUP(P140,Marks,89,0),"")</f>
        <v>130</v>
      </c>
      <c r="R148" s="89" t="str">
        <f>IFERROR(VLOOKUP(P140,Marks,95,0),"")</f>
        <v>C</v>
      </c>
      <c r="S148" s="1026"/>
      <c r="T148" s="92" t="str">
        <f>IF('Master sheet'!$D$11="Hindi","गणित","Maths")</f>
        <v>गणित</v>
      </c>
      <c r="U148" s="423">
        <f>IFERROR(VLOOKUP(AH140,Marks,75,0),"")</f>
        <v>4</v>
      </c>
      <c r="V148" s="423">
        <f>IFERROR(VLOOKUP(AH140,Marks,76,0),"")</f>
        <v>5</v>
      </c>
      <c r="W148" s="423">
        <f>IFERROR(VLOOKUP(AH140,Marks,77,0),"")</f>
        <v>4</v>
      </c>
      <c r="X148" s="423">
        <f>IFERROR(VLOOKUP(AH140,Marks,78,0),"")</f>
        <v>5</v>
      </c>
      <c r="Y148" s="423">
        <f>IFERROR(VLOOKUP(AH140,Marks,79,0),"")</f>
        <v>4</v>
      </c>
      <c r="Z148" s="423">
        <f>IFERROR(VLOOKUP(AH140,Marks,80,0),"")</f>
        <v>5</v>
      </c>
      <c r="AA148" s="368">
        <f>IFERROR(VLOOKUP(AH140,Marks,81,0),"")</f>
        <v>27</v>
      </c>
      <c r="AB148" s="423" t="str">
        <f>IFERROR(VLOOKUP(AH140,Marks,82,0),"")</f>
        <v>ML</v>
      </c>
      <c r="AC148" s="423">
        <f>IFERROR(VLOOKUP(AH140,Marks,83,0),"")</f>
        <v>9</v>
      </c>
      <c r="AD148" s="87">
        <f>IFERROR(VLOOKUP(AH140,Marks,84,0),"")</f>
        <v>9</v>
      </c>
      <c r="AE148" s="367">
        <f>IFERROR(VLOOKUP(AH140,Marks,85,0),"")</f>
        <v>36</v>
      </c>
      <c r="AF148" s="423">
        <f>IFERROR(VLOOKUP(AH140,Marks,86,0),"")</f>
        <v>55</v>
      </c>
      <c r="AG148" s="423">
        <f>IFERROR(VLOOKUP(AH140,Marks,87,0),"")</f>
        <v>8</v>
      </c>
      <c r="AH148" s="87">
        <f>IFERROR(VLOOKUP(AH140,Marks,88,0),"")</f>
        <v>63</v>
      </c>
      <c r="AI148" s="370">
        <f>IFERROR(VLOOKUP(AH140,Marks,89,0),"")</f>
        <v>99</v>
      </c>
      <c r="AJ148" s="89" t="str">
        <f>IFERROR(VLOOKUP(AH140,Marks,95,0),"")</f>
        <v>C</v>
      </c>
      <c r="AL148" s="56"/>
      <c r="AM148" s="56"/>
      <c r="AN148" s="56"/>
      <c r="AO148" s="56"/>
      <c r="AP148" s="56"/>
      <c r="AQ148" s="56"/>
      <c r="AR148" s="56"/>
      <c r="AS148" s="56"/>
      <c r="AT148" s="56"/>
    </row>
    <row r="149" spans="1:46" ht="21" customHeight="1">
      <c r="A149" s="386">
        <f>IF(P140="","",A148+1)</f>
        <v>17</v>
      </c>
      <c r="B149" s="92" t="str">
        <f>IF('Master sheet'!$D$11="Hindi","विज्ञान","Science")</f>
        <v>विज्ञान</v>
      </c>
      <c r="C149" s="423">
        <f>IFERROR(VLOOKUP(P140,Marks,96,0),"")</f>
        <v>5</v>
      </c>
      <c r="D149" s="423">
        <f>IFERROR(VLOOKUP(P140,Marks,97),"")</f>
        <v>5</v>
      </c>
      <c r="E149" s="423">
        <f>IFERROR(VLOOKUP(P140,Marks,98,0),"")</f>
        <v>5</v>
      </c>
      <c r="F149" s="423">
        <f>IFERROR(VLOOKUP(P140,Marks,99,0),"")</f>
        <v>5</v>
      </c>
      <c r="G149" s="423">
        <f>IFERROR(VLOOKUP(P140,Marks,100,0),"")</f>
        <v>4</v>
      </c>
      <c r="H149" s="423">
        <f>IFERROR(VLOOKUP(P140,Marks,101,0),"")</f>
        <v>4</v>
      </c>
      <c r="I149" s="368">
        <f>IFERROR(VLOOKUP(P140,Marks,102,0),"")</f>
        <v>28</v>
      </c>
      <c r="J149" s="423">
        <f>IFERROR(VLOOKUP(P140,Marks,103,0),"")</f>
        <v>30</v>
      </c>
      <c r="K149" s="423">
        <f>IFERROR(VLOOKUP(P140,Marks,104,0),"")</f>
        <v>11</v>
      </c>
      <c r="L149" s="87">
        <f>IFERROR(VLOOKUP(P140,Marks,105,0),"")</f>
        <v>41</v>
      </c>
      <c r="M149" s="367">
        <f>IFERROR(VLOOKUP(P140,Marks,106,0),"")</f>
        <v>69</v>
      </c>
      <c r="N149" s="423">
        <f>IFERROR(VLOOKUP(P140,Marks,107,0),"")</f>
        <v>58</v>
      </c>
      <c r="O149" s="423">
        <f>IFERROR(VLOOKUP(P140,Marks,108,0),"")</f>
        <v>16</v>
      </c>
      <c r="P149" s="87">
        <f>IFERROR(VLOOKUP(P140,Marks,109,0),"")</f>
        <v>74</v>
      </c>
      <c r="Q149" s="370">
        <f>IFERROR(VLOOKUP(P140,Marks,110,0),"")</f>
        <v>143</v>
      </c>
      <c r="R149" s="89" t="str">
        <f>IFERROR(VLOOKUP(P140,Marks,116,0),"")</f>
        <v>B</v>
      </c>
      <c r="S149" s="1026"/>
      <c r="T149" s="92" t="str">
        <f>IF('Master sheet'!$D$11="Hindi","विज्ञान","Science")</f>
        <v>विज्ञान</v>
      </c>
      <c r="U149" s="423">
        <f>IFERROR(VLOOKUP(AH140,Marks,96,0),"")</f>
        <v>5</v>
      </c>
      <c r="V149" s="423">
        <f>IFERROR(VLOOKUP(AH140,Marks,97),"")</f>
        <v>5</v>
      </c>
      <c r="W149" s="423">
        <f>IFERROR(VLOOKUP(AH140,Marks,98,0),"")</f>
        <v>5</v>
      </c>
      <c r="X149" s="423">
        <f>IFERROR(VLOOKUP(AH140,Marks,99,0),"")</f>
        <v>5</v>
      </c>
      <c r="Y149" s="423">
        <f>IFERROR(VLOOKUP(AH140,Marks,100,0),"")</f>
        <v>4</v>
      </c>
      <c r="Z149" s="423">
        <f>IFERROR(VLOOKUP(AH140,Marks,101,0),"")</f>
        <v>4</v>
      </c>
      <c r="AA149" s="368">
        <f>IFERROR(VLOOKUP(AH140,Marks,102,0),"")</f>
        <v>28</v>
      </c>
      <c r="AB149" s="423">
        <f>IFERROR(VLOOKUP(AH140,Marks,103,0),"")</f>
        <v>32</v>
      </c>
      <c r="AC149" s="423">
        <f>IFERROR(VLOOKUP(AH140,Marks,104,0),"")</f>
        <v>11</v>
      </c>
      <c r="AD149" s="87">
        <f>IFERROR(VLOOKUP(AH140,Marks,105,0),"")</f>
        <v>43</v>
      </c>
      <c r="AE149" s="367">
        <f>IFERROR(VLOOKUP(AH140,Marks,106,0),"")</f>
        <v>71</v>
      </c>
      <c r="AF149" s="423">
        <f>IFERROR(VLOOKUP(AH140,Marks,107,0),"")</f>
        <v>58</v>
      </c>
      <c r="AG149" s="423">
        <f>IFERROR(VLOOKUP(AH140,Marks,108,0),"")</f>
        <v>16</v>
      </c>
      <c r="AH149" s="87">
        <f>IFERROR(VLOOKUP(AH140,Marks,109,0),"")</f>
        <v>74</v>
      </c>
      <c r="AI149" s="370">
        <f>IFERROR(VLOOKUP(AH140,Marks,110,0),"")</f>
        <v>145</v>
      </c>
      <c r="AJ149" s="89" t="str">
        <f>IFERROR(VLOOKUP(AH140,Marks,116,0),"")</f>
        <v>B</v>
      </c>
      <c r="AL149" s="56"/>
      <c r="AM149" s="56"/>
      <c r="AN149" s="56"/>
      <c r="AO149" s="56"/>
      <c r="AP149" s="56"/>
      <c r="AQ149" s="56"/>
      <c r="AR149" s="56"/>
      <c r="AS149" s="56"/>
      <c r="AT149" s="56"/>
    </row>
    <row r="150" spans="1:46" ht="21" customHeight="1">
      <c r="A150" s="386">
        <f>IF(P140="","",A149+1)</f>
        <v>18</v>
      </c>
      <c r="B150" s="92" t="str">
        <f>IF('Master sheet'!$D$11="Hindi","सामाजिक विज्ञान","Social Science")</f>
        <v>सामाजिक विज्ञान</v>
      </c>
      <c r="C150" s="423">
        <f>IFERROR(VLOOKUP(P140,Marks,117,0),"")</f>
        <v>5</v>
      </c>
      <c r="D150" s="423">
        <f>IFERROR(VLOOKUP(P140,Marks,118,0),"")</f>
        <v>5</v>
      </c>
      <c r="E150" s="423">
        <f>IFERROR(VLOOKUP(P140,Marks,119,0),"")</f>
        <v>4</v>
      </c>
      <c r="F150" s="423">
        <f>IFERROR(VLOOKUP(P140,Marks,120,0),"")</f>
        <v>4</v>
      </c>
      <c r="G150" s="423">
        <f>IFERROR(VLOOKUP(P140,Marks,121,0),"")</f>
        <v>3</v>
      </c>
      <c r="H150" s="423">
        <f>IFERROR(VLOOKUP(P140,Marks,122,0),"")</f>
        <v>3</v>
      </c>
      <c r="I150" s="368">
        <f>IFERROR(VLOOKUP(P140,Marks,123,0),"")</f>
        <v>24</v>
      </c>
      <c r="J150" s="423">
        <f>IFERROR(VLOOKUP(P140,Marks,124,0),"")</f>
        <v>42</v>
      </c>
      <c r="K150" s="423">
        <f>IFERROR(VLOOKUP(P140,Marks,125,0),"")</f>
        <v>10</v>
      </c>
      <c r="L150" s="87">
        <f>IFERROR(VLOOKUP(P140,Marks,126,0),"")</f>
        <v>52</v>
      </c>
      <c r="M150" s="367">
        <f>IFERROR(VLOOKUP(P140,Marks,127,0),"")</f>
        <v>76</v>
      </c>
      <c r="N150" s="423">
        <f>IFERROR(VLOOKUP(P140,Marks,128,0),"")</f>
        <v>66</v>
      </c>
      <c r="O150" s="423">
        <f>IFERROR(VLOOKUP(P140,Marks,129,0),"")</f>
        <v>18</v>
      </c>
      <c r="P150" s="87">
        <f>IFERROR(VLOOKUP(P140,Marks,130,0),"")</f>
        <v>84</v>
      </c>
      <c r="Q150" s="370">
        <f>IFERROR(VLOOKUP(P140,Marks,131,0),"")</f>
        <v>160</v>
      </c>
      <c r="R150" s="89" t="str">
        <f>IFERROR(VLOOKUP(P140,Marks,137,0),"")</f>
        <v>B</v>
      </c>
      <c r="S150" s="1026"/>
      <c r="T150" s="92" t="str">
        <f>IF('Master sheet'!$D$11="Hindi","सामाजिक विज्ञान","Social Science")</f>
        <v>सामाजिक विज्ञान</v>
      </c>
      <c r="U150" s="423">
        <f>IFERROR(VLOOKUP(P140,Marks,117,0),"")</f>
        <v>5</v>
      </c>
      <c r="V150" s="423">
        <f>IFERROR(VLOOKUP(AH140,Marks,118,0),"")</f>
        <v>5</v>
      </c>
      <c r="W150" s="423">
        <f>IFERROR(VLOOKUP(AH140,Marks,119,0),"")</f>
        <v>4</v>
      </c>
      <c r="X150" s="423">
        <f>IFERROR(VLOOKUP(AH140,Marks,120,0),"")</f>
        <v>4</v>
      </c>
      <c r="Y150" s="423">
        <f>IFERROR(VLOOKUP(AH140,Marks,121,0),"")</f>
        <v>3</v>
      </c>
      <c r="Z150" s="423">
        <f>IFERROR(VLOOKUP(AH140,Marks,122,0),"")</f>
        <v>3</v>
      </c>
      <c r="AA150" s="368">
        <f>IFERROR(VLOOKUP(AH140,Marks,123,0),"")</f>
        <v>24</v>
      </c>
      <c r="AB150" s="423">
        <f>IFERROR(VLOOKUP(AH140,Marks,124,0),"")</f>
        <v>42</v>
      </c>
      <c r="AC150" s="423">
        <f>IFERROR(VLOOKUP(AH140,Marks,125,0),"")</f>
        <v>10</v>
      </c>
      <c r="AD150" s="87">
        <f>IFERROR(VLOOKUP(AH140,Marks,126,0),"")</f>
        <v>52</v>
      </c>
      <c r="AE150" s="367">
        <f>IFERROR(VLOOKUP(AH140,Marks,127,0),"")</f>
        <v>76</v>
      </c>
      <c r="AF150" s="423">
        <f>IFERROR(VLOOKUP(AH140,Marks,128,0),"")</f>
        <v>66</v>
      </c>
      <c r="AG150" s="423">
        <f>IFERROR(VLOOKUP(AH140,Marks,129,0),"")</f>
        <v>18</v>
      </c>
      <c r="AH150" s="87">
        <f>IFERROR(VLOOKUP(AH140,Marks,130,0),"")</f>
        <v>84</v>
      </c>
      <c r="AI150" s="370">
        <f>IFERROR(VLOOKUP(AH140,Marks,131,0),"")</f>
        <v>160</v>
      </c>
      <c r="AJ150" s="89" t="str">
        <f>IFERROR(VLOOKUP(AH140,Marks,137,0),"")</f>
        <v>B</v>
      </c>
      <c r="AL150" s="56"/>
      <c r="AM150" s="56"/>
      <c r="AN150" s="56"/>
      <c r="AO150" s="56"/>
      <c r="AP150" s="56"/>
      <c r="AQ150" s="56"/>
      <c r="AR150" s="56"/>
      <c r="AS150" s="56"/>
      <c r="AT150" s="56"/>
    </row>
    <row r="151" spans="1:46" ht="27.75" customHeight="1">
      <c r="A151" s="386">
        <f>IF(P140="","",A150+1)</f>
        <v>19</v>
      </c>
      <c r="B151" s="428" t="str">
        <f>IF('Master sheet'!$D$11="Hindi","कुल योग","Total")</f>
        <v>कुल योग</v>
      </c>
      <c r="C151" s="90">
        <f>IF(AND(C112="",C113="",C114="",C115="",C116="",C117=""),"",SUM(C112:C117))</f>
        <v>27</v>
      </c>
      <c r="D151" s="90">
        <f t="shared" ref="D151:Q151" si="8">IF(AND(D145="",D146="",D147="",D148="",D149="",D150=""),"",SUM(D145:D150))</f>
        <v>27</v>
      </c>
      <c r="E151" s="90">
        <f t="shared" si="8"/>
        <v>26</v>
      </c>
      <c r="F151" s="90">
        <f t="shared" si="8"/>
        <v>28</v>
      </c>
      <c r="G151" s="90">
        <f t="shared" si="8"/>
        <v>25</v>
      </c>
      <c r="H151" s="90">
        <f t="shared" si="8"/>
        <v>25</v>
      </c>
      <c r="I151" s="90">
        <f t="shared" si="8"/>
        <v>158</v>
      </c>
      <c r="J151" s="90">
        <f t="shared" si="8"/>
        <v>230</v>
      </c>
      <c r="K151" s="90">
        <f t="shared" si="8"/>
        <v>66</v>
      </c>
      <c r="L151" s="90">
        <f t="shared" si="8"/>
        <v>296</v>
      </c>
      <c r="M151" s="90">
        <f t="shared" si="8"/>
        <v>454</v>
      </c>
      <c r="N151" s="90">
        <f t="shared" si="8"/>
        <v>302</v>
      </c>
      <c r="O151" s="90">
        <f t="shared" si="8"/>
        <v>70</v>
      </c>
      <c r="P151" s="90">
        <f t="shared" si="8"/>
        <v>372</v>
      </c>
      <c r="Q151" s="90">
        <f t="shared" si="8"/>
        <v>826</v>
      </c>
      <c r="R151" s="223" t="str">
        <f>IFERROR(VLOOKUP(P140,Marks,179,0),"")</f>
        <v>C</v>
      </c>
      <c r="S151" s="1026"/>
      <c r="T151" s="428" t="str">
        <f>IF('Master sheet'!$D$11="Hindi","कुल योग","Total")</f>
        <v>कुल योग</v>
      </c>
      <c r="U151" s="90">
        <f>IF(AND(C112="",C113="",C114="",C115="",C116="",C117=""),"",SUM(C112:C117))</f>
        <v>27</v>
      </c>
      <c r="V151" s="90">
        <f t="shared" ref="V151:AI151" si="9">IF(AND(V145="",V146="",V147="",V148="",V149="",V150=""),"",SUM(V145:V150))</f>
        <v>26</v>
      </c>
      <c r="W151" s="90">
        <f t="shared" si="9"/>
        <v>24</v>
      </c>
      <c r="X151" s="90">
        <f t="shared" si="9"/>
        <v>25</v>
      </c>
      <c r="Y151" s="90">
        <f t="shared" si="9"/>
        <v>22</v>
      </c>
      <c r="Z151" s="90">
        <f t="shared" si="9"/>
        <v>27</v>
      </c>
      <c r="AA151" s="90">
        <f t="shared" si="9"/>
        <v>148</v>
      </c>
      <c r="AB151" s="90">
        <f t="shared" si="9"/>
        <v>203</v>
      </c>
      <c r="AC151" s="90">
        <f t="shared" si="9"/>
        <v>73</v>
      </c>
      <c r="AD151" s="90">
        <f t="shared" si="9"/>
        <v>276</v>
      </c>
      <c r="AE151" s="90">
        <f t="shared" si="9"/>
        <v>424</v>
      </c>
      <c r="AF151" s="90">
        <f t="shared" si="9"/>
        <v>306</v>
      </c>
      <c r="AG151" s="90">
        <f t="shared" si="9"/>
        <v>86</v>
      </c>
      <c r="AH151" s="90">
        <f t="shared" si="9"/>
        <v>392</v>
      </c>
      <c r="AI151" s="90">
        <f t="shared" si="9"/>
        <v>816</v>
      </c>
      <c r="AJ151" s="223" t="str">
        <f>IFERROR(VLOOKUP(AH140,Marks,179,0),"")</f>
        <v>C</v>
      </c>
      <c r="AL151" s="56"/>
      <c r="AM151" s="56"/>
      <c r="AN151" s="56"/>
      <c r="AO151" s="56"/>
      <c r="AP151" s="56"/>
      <c r="AQ151" s="56"/>
      <c r="AR151" s="56"/>
      <c r="AS151" s="56"/>
      <c r="AT151" s="56"/>
    </row>
    <row r="152" spans="1:46" ht="9.75" customHeight="1">
      <c r="A152" s="386">
        <f>IF(P140="","",A151+1)</f>
        <v>20</v>
      </c>
      <c r="B152" s="993"/>
      <c r="C152" s="993"/>
      <c r="D152" s="993"/>
      <c r="E152" s="993"/>
      <c r="F152" s="993"/>
      <c r="G152" s="993"/>
      <c r="H152" s="993"/>
      <c r="I152" s="993"/>
      <c r="J152" s="993"/>
      <c r="K152" s="993"/>
      <c r="L152" s="993"/>
      <c r="M152" s="993"/>
      <c r="N152" s="993"/>
      <c r="O152" s="993"/>
      <c r="P152" s="993"/>
      <c r="Q152" s="993"/>
      <c r="R152" s="993"/>
      <c r="S152" s="1026"/>
      <c r="T152" s="993"/>
      <c r="U152" s="993"/>
      <c r="V152" s="993"/>
      <c r="W152" s="993"/>
      <c r="X152" s="993"/>
      <c r="Y152" s="993"/>
      <c r="Z152" s="993"/>
      <c r="AA152" s="993"/>
      <c r="AB152" s="993"/>
      <c r="AC152" s="993"/>
      <c r="AD152" s="993"/>
      <c r="AE152" s="993"/>
      <c r="AF152" s="993"/>
      <c r="AG152" s="993"/>
      <c r="AH152" s="993"/>
      <c r="AI152" s="993"/>
      <c r="AJ152" s="993"/>
      <c r="AL152" s="56"/>
      <c r="AM152" s="56"/>
      <c r="AN152" s="56"/>
      <c r="AO152" s="56"/>
      <c r="AP152" s="56"/>
      <c r="AQ152" s="56"/>
      <c r="AR152" s="56"/>
      <c r="AS152" s="56"/>
      <c r="AT152" s="56"/>
    </row>
    <row r="153" spans="1:46" ht="21" customHeight="1">
      <c r="A153" s="386">
        <f>IF(P140="","",A152+1)</f>
        <v>21</v>
      </c>
      <c r="B153" s="994" t="str">
        <f>IF('Master sheet'!$D$11="Hindi","अतिरिक्त विषय ","Extra Subject")</f>
        <v xml:space="preserve">अतिरिक्त विषय </v>
      </c>
      <c r="C153" s="994"/>
      <c r="D153" s="994"/>
      <c r="E153" s="994"/>
      <c r="F153" s="994"/>
      <c r="G153" s="994"/>
      <c r="H153" s="994"/>
      <c r="I153" s="994"/>
      <c r="J153" s="994"/>
      <c r="K153" s="994"/>
      <c r="L153" s="994"/>
      <c r="M153" s="994"/>
      <c r="N153" s="994"/>
      <c r="O153" s="994"/>
      <c r="P153" s="994"/>
      <c r="Q153" s="994"/>
      <c r="R153" s="994"/>
      <c r="S153" s="1026"/>
      <c r="T153" s="994" t="str">
        <f>IF('Master sheet'!$D$11="Hindi","अतिरिक्त विषय ","Extra Subject")</f>
        <v xml:space="preserve">अतिरिक्त विषय </v>
      </c>
      <c r="U153" s="994"/>
      <c r="V153" s="994"/>
      <c r="W153" s="994"/>
      <c r="X153" s="994"/>
      <c r="Y153" s="994"/>
      <c r="Z153" s="994"/>
      <c r="AA153" s="994"/>
      <c r="AB153" s="994"/>
      <c r="AC153" s="994"/>
      <c r="AD153" s="994"/>
      <c r="AE153" s="994"/>
      <c r="AF153" s="994"/>
      <c r="AG153" s="994"/>
      <c r="AH153" s="994"/>
      <c r="AI153" s="994"/>
      <c r="AJ153" s="994"/>
      <c r="AL153" s="56"/>
      <c r="AM153" s="56"/>
      <c r="AN153" s="56"/>
      <c r="AO153" s="56"/>
      <c r="AP153" s="56"/>
      <c r="AQ153" s="56"/>
      <c r="AR153" s="56"/>
      <c r="AS153" s="56"/>
      <c r="AT153" s="56"/>
    </row>
    <row r="154" spans="1:46" ht="21" customHeight="1">
      <c r="A154" s="386">
        <f>IF(P140="","",A153+1)</f>
        <v>22</v>
      </c>
      <c r="B154" s="988" t="str">
        <f>IF('Master sheet'!$D$11="Hindi","विषय","Subject")</f>
        <v>विषय</v>
      </c>
      <c r="C154" s="988"/>
      <c r="D154" s="988" t="str">
        <f>IF('Master sheet'!$D$11="Hindi","पूर्णांक","M.M.")</f>
        <v>पूर्णांक</v>
      </c>
      <c r="E154" s="988"/>
      <c r="F154" s="988" t="str">
        <f>IF('Master sheet'!$D$11="Hindi","प्राप्तांक","Ob.M.")</f>
        <v>प्राप्तांक</v>
      </c>
      <c r="G154" s="988"/>
      <c r="H154" s="988" t="str">
        <f>IF('Master sheet'!$D$11="Hindi","ग्रेड","Grade")</f>
        <v>ग्रेड</v>
      </c>
      <c r="I154" s="988"/>
      <c r="J154" s="991" t="str">
        <f>IF('Master sheet'!$D$11="Hindi","विषय","Subject")</f>
        <v>विषय</v>
      </c>
      <c r="K154" s="992"/>
      <c r="L154" s="995"/>
      <c r="M154" s="991" t="str">
        <f>IF('Master sheet'!$D$11="Hindi","पूर्णांक","M.M.")</f>
        <v>पूर्णांक</v>
      </c>
      <c r="N154" s="995"/>
      <c r="O154" s="991" t="str">
        <f>IF('Master sheet'!$D$11="Hindi","प्राप्तांक","Ob.M.")</f>
        <v>प्राप्तांक</v>
      </c>
      <c r="P154" s="995"/>
      <c r="Q154" s="991" t="str">
        <f>IF('Master sheet'!$D$11="Hindi","ग्रेड","Grade")</f>
        <v>ग्रेड</v>
      </c>
      <c r="R154" s="995"/>
      <c r="S154" s="1026"/>
      <c r="T154" s="988" t="str">
        <f>IF('Master sheet'!$D$11="Hindi","विषय","Subject")</f>
        <v>विषय</v>
      </c>
      <c r="U154" s="988"/>
      <c r="V154" s="988" t="str">
        <f>IF('Master sheet'!$D$11="Hindi","पूर्णांक","M.M.")</f>
        <v>पूर्णांक</v>
      </c>
      <c r="W154" s="988"/>
      <c r="X154" s="988" t="str">
        <f>IF('Master sheet'!$D$11="Hindi","प्राप्तांक","Ob.M.")</f>
        <v>प्राप्तांक</v>
      </c>
      <c r="Y154" s="988"/>
      <c r="Z154" s="988" t="str">
        <f>IF('Master sheet'!$D$11="Hindi","ग्रेड","Grade")</f>
        <v>ग्रेड</v>
      </c>
      <c r="AA154" s="988"/>
      <c r="AB154" s="991" t="str">
        <f>IF('Master sheet'!$D$11="Hindi","विषय","Subject")</f>
        <v>विषय</v>
      </c>
      <c r="AC154" s="992"/>
      <c r="AD154" s="995"/>
      <c r="AE154" s="991" t="str">
        <f>IF('Master sheet'!$D$11="Hindi","पूर्णांक","M.M.")</f>
        <v>पूर्णांक</v>
      </c>
      <c r="AF154" s="995"/>
      <c r="AG154" s="991" t="str">
        <f>IF('Master sheet'!$D$11="Hindi","प्राप्तांक","Ob.M.")</f>
        <v>प्राप्तांक</v>
      </c>
      <c r="AH154" s="995"/>
      <c r="AI154" s="991" t="str">
        <f>IF('Master sheet'!$D$11="Hindi","ग्रेड","Grade")</f>
        <v>ग्रेड</v>
      </c>
      <c r="AJ154" s="995"/>
      <c r="AL154" s="56"/>
      <c r="AM154" s="56"/>
      <c r="AN154" s="56"/>
      <c r="AO154" s="56"/>
      <c r="AP154" s="56"/>
      <c r="AQ154" s="56"/>
      <c r="AR154" s="56"/>
      <c r="AS154" s="56"/>
      <c r="AT154" s="56"/>
    </row>
    <row r="155" spans="1:46" ht="21" customHeight="1">
      <c r="A155" s="386">
        <f>IF(P140="","",A154+1)</f>
        <v>23</v>
      </c>
      <c r="B155" s="999" t="str">
        <f>IF(AND('Marks Entry 6th'!$CJ$3="",'Marks Entry 7th'!$CJ$3=""),"",IF(AND(C104=6),'Marks Entry 6th'!$CJ$3,IF(AND(C104=7),'Marks Entry 7th'!$CJ$3,"")))</f>
        <v>COMPUTER</v>
      </c>
      <c r="C155" s="999"/>
      <c r="D155" s="996">
        <f>IF(AND(P140=""),"",'Result Sheet'!$FO$7)</f>
        <v>100</v>
      </c>
      <c r="E155" s="996"/>
      <c r="F155" s="997" t="str">
        <f>IFERROR(IF(AND(P140=""),"",VLOOKUP(P140,Marks,170,0)),"")</f>
        <v/>
      </c>
      <c r="G155" s="997"/>
      <c r="H155" s="998" t="str">
        <f>IFERROR(IF(AND(P140=""),"",VLOOKUP(P140,Marks,171,0)),"")</f>
        <v/>
      </c>
      <c r="I155" s="998"/>
      <c r="J155" s="1000" t="str">
        <f>IF(AND('Marks Entry 6th'!$CL$3="",'Marks Entry 7th'!$CL$3=""),"",IF(AND(C104=6),'Marks Entry 6th'!$CL$3,IF(AND(C104=7),'Marks Entry 7th'!$CL$3,"")))</f>
        <v>G.K.</v>
      </c>
      <c r="K155" s="1001"/>
      <c r="L155" s="1002"/>
      <c r="M155" s="996">
        <f>IF(AND(P140=""),"",'Result Sheet'!$FS$7)</f>
        <v>100</v>
      </c>
      <c r="N155" s="996"/>
      <c r="O155" s="997" t="str">
        <f>IFERROR(IF(AND(P140=""),"",VLOOKUP(P140,Marks,174,0)),"")</f>
        <v/>
      </c>
      <c r="P155" s="997"/>
      <c r="Q155" s="998" t="str">
        <f>IFERROR(IF(AND(P140=""),"",VLOOKUP(P140,Marks,175,0)),"")</f>
        <v/>
      </c>
      <c r="R155" s="998"/>
      <c r="S155" s="1026"/>
      <c r="T155" s="999" t="str">
        <f>IF(AND('Marks Entry 6th'!$CJ$3="",'Marks Entry 7th'!$CJ$3=""),"",IF(AND(C104=6),'Marks Entry 6th'!$CJ$3,IF(AND(C104=7),'Marks Entry 7th'!$CJ$3,"")))</f>
        <v>COMPUTER</v>
      </c>
      <c r="U155" s="999"/>
      <c r="V155" s="996">
        <f>IF(AND(AH140=""),"",'Result Sheet'!$FO$7)</f>
        <v>100</v>
      </c>
      <c r="W155" s="996"/>
      <c r="X155" s="997" t="str">
        <f>IFERROR(IF(AND(AH140=""),"",VLOOKUP(AH140,Marks,170,0)),"")</f>
        <v/>
      </c>
      <c r="Y155" s="997"/>
      <c r="Z155" s="998" t="str">
        <f>IFERROR(IF(AND(AH140=""),"",VLOOKUP(AH140,Marks,171,0)),"")</f>
        <v/>
      </c>
      <c r="AA155" s="998"/>
      <c r="AB155" s="1000" t="str">
        <f>IF(AND('Marks Entry 6th'!$CL$3="",'Marks Entry 7th'!$CL$3=""),"",IF(AND(C104=6),'Marks Entry 6th'!$CL$3,IF(AND(C104=7),'Marks Entry 7th'!$CL$3,"")))</f>
        <v>G.K.</v>
      </c>
      <c r="AC155" s="1001"/>
      <c r="AD155" s="1002"/>
      <c r="AE155" s="996">
        <f>IF(AND(AH140=""),"",'Result Sheet'!$FS$7)</f>
        <v>100</v>
      </c>
      <c r="AF155" s="996"/>
      <c r="AG155" s="997" t="str">
        <f>IFERROR(IF(AND(AH140=""),"",VLOOKUP(AH140,Marks,174,0)),"")</f>
        <v/>
      </c>
      <c r="AH155" s="997"/>
      <c r="AI155" s="998" t="str">
        <f>IFERROR(IF(AND(AH140=""),"",VLOOKUP(AH140,Marks,175,0)),"")</f>
        <v/>
      </c>
      <c r="AJ155" s="998"/>
      <c r="AL155" s="56"/>
      <c r="AM155" s="56"/>
      <c r="AN155" s="56"/>
      <c r="AO155" s="56"/>
      <c r="AP155" s="56"/>
      <c r="AQ155" s="56"/>
      <c r="AR155" s="56"/>
      <c r="AS155" s="56"/>
      <c r="AT155" s="56"/>
    </row>
    <row r="156" spans="1:46" ht="21" customHeight="1">
      <c r="A156" s="386">
        <f>IF(P140="","",A155+1)</f>
        <v>24</v>
      </c>
      <c r="B156" s="991" t="str">
        <f>IF('Master sheet'!$D$11="Hindi","विषय","Subject")</f>
        <v>विषय</v>
      </c>
      <c r="C156" s="992"/>
      <c r="D156" s="992"/>
      <c r="E156" s="984" t="str">
        <f>IF('Master sheet'!$D$11="Hindi","प्राप्तांक","Ob.M.")</f>
        <v>प्राप्तांक</v>
      </c>
      <c r="F156" s="985"/>
      <c r="G156" s="429" t="str">
        <f>IF('Master sheet'!$D$11="Hindi","ग्रेड","Grade")</f>
        <v>ग्रेड</v>
      </c>
      <c r="H156" s="988" t="str">
        <f>IF('Master sheet'!$D$11="Hindi","विषय","Subject")</f>
        <v>विषय</v>
      </c>
      <c r="I156" s="988"/>
      <c r="J156" s="988"/>
      <c r="K156" s="989" t="str">
        <f>IF('Master sheet'!$D$11="Hindi","प्राप्तांक","Ob.M.")</f>
        <v>प्राप्तांक</v>
      </c>
      <c r="L156" s="990"/>
      <c r="M156" s="92" t="str">
        <f>IF('Master sheet'!$D$11="Hindi","ग्रेड","Grade")</f>
        <v>ग्रेड</v>
      </c>
      <c r="N156" s="973" t="str">
        <f>IF('Master sheet'!$D$11="Hindi","विषय","Subject")</f>
        <v>विषय</v>
      </c>
      <c r="O156" s="974"/>
      <c r="P156" s="975"/>
      <c r="Q156" s="357" t="str">
        <f>IF('Master sheet'!$D$11="Hindi","प्राप्तांक","Ob.M.")</f>
        <v>प्राप्तांक</v>
      </c>
      <c r="R156" s="92" t="str">
        <f>IF('Master sheet'!$D$11="Hindi","ग्रेड","Grade")</f>
        <v>ग्रेड</v>
      </c>
      <c r="S156" s="1026"/>
      <c r="T156" s="991" t="str">
        <f>IF('Master sheet'!$D$11="Hindi","विषय","Subject")</f>
        <v>विषय</v>
      </c>
      <c r="U156" s="992"/>
      <c r="V156" s="992"/>
      <c r="W156" s="984" t="str">
        <f>IF('Master sheet'!$D$11="Hindi","प्राप्तांक","Ob.M.")</f>
        <v>प्राप्तांक</v>
      </c>
      <c r="X156" s="985"/>
      <c r="Y156" s="429" t="str">
        <f>IF('Master sheet'!$D$11="Hindi","ग्रेड","Grade")</f>
        <v>ग्रेड</v>
      </c>
      <c r="Z156" s="988" t="str">
        <f>IF('Master sheet'!$D$11="Hindi","विषय","Subject")</f>
        <v>विषय</v>
      </c>
      <c r="AA156" s="988"/>
      <c r="AB156" s="988"/>
      <c r="AC156" s="989" t="str">
        <f>IF('Master sheet'!$D$11="Hindi","प्राप्तांक","Ob.M.")</f>
        <v>प्राप्तांक</v>
      </c>
      <c r="AD156" s="990"/>
      <c r="AE156" s="92" t="str">
        <f>IF('Master sheet'!$D$11="Hindi","ग्रेड","Grade")</f>
        <v>ग्रेड</v>
      </c>
      <c r="AF156" s="973" t="str">
        <f>IF('Master sheet'!$D$11="Hindi","विषय","Subject")</f>
        <v>विषय</v>
      </c>
      <c r="AG156" s="974"/>
      <c r="AH156" s="975"/>
      <c r="AI156" s="357" t="str">
        <f>IF('Master sheet'!$D$11="Hindi","प्राप्तांक","Ob.M.")</f>
        <v>प्राप्तांक</v>
      </c>
      <c r="AJ156" s="92" t="str">
        <f>IF('Master sheet'!$D$11="Hindi","ग्रेड","Grade")</f>
        <v>ग्रेड</v>
      </c>
      <c r="AL156" s="56"/>
      <c r="AM156" s="56"/>
      <c r="AN156" s="56"/>
      <c r="AO156" s="56"/>
      <c r="AP156" s="56"/>
      <c r="AQ156" s="56"/>
      <c r="AR156" s="56"/>
      <c r="AS156" s="56"/>
      <c r="AT156" s="56"/>
    </row>
    <row r="157" spans="1:46" ht="21" customHeight="1">
      <c r="A157" s="386">
        <f>IF(P140="","",A156+1)</f>
        <v>25</v>
      </c>
      <c r="B157" s="976" t="str">
        <f>IF('Master sheet'!$D$11="Hindi","कार्यानुभव","WORK EXP.")</f>
        <v>कार्यानुभव</v>
      </c>
      <c r="C157" s="977"/>
      <c r="D157" s="977"/>
      <c r="E157" s="986">
        <f>IFERROR(VLOOKUP(P140,Marks,143,0),"")</f>
        <v>94</v>
      </c>
      <c r="F157" s="987"/>
      <c r="G157" s="427" t="str">
        <f>IFERROR(VLOOKUP(P140,Marks,147,0),"")</f>
        <v>A+</v>
      </c>
      <c r="H157" s="988" t="str">
        <f>IF('Master sheet'!$D$11="Hindi","कला शिक्षा","ART EDU.")</f>
        <v>कला शिक्षा</v>
      </c>
      <c r="I157" s="988"/>
      <c r="J157" s="988"/>
      <c r="K157" s="986">
        <f>IFERROR(VLOOKUP(P140,Marks,153,0),"")</f>
        <v>79</v>
      </c>
      <c r="L157" s="987"/>
      <c r="M157" s="97" t="str">
        <f>IFERROR(VLOOKUP(P140,Marks,157,0),"")</f>
        <v>A</v>
      </c>
      <c r="N157" s="978" t="str">
        <f>IF('Master sheet'!$D$11="Hindi","स्वा. एवं शा. शिक्षा","HE.&amp;PH. EDU.")</f>
        <v>स्वा. एवं शा. शिक्षा</v>
      </c>
      <c r="O157" s="979"/>
      <c r="P157" s="980"/>
      <c r="Q157" s="88">
        <f>IFERROR(VLOOKUP(P140,Marks,163,0),"")</f>
        <v>82</v>
      </c>
      <c r="R157" s="97" t="str">
        <f>IFERROR(VLOOKUP(P140,Marks,167,0),"")</f>
        <v>A</v>
      </c>
      <c r="S157" s="1026"/>
      <c r="T157" s="976" t="str">
        <f>IF('Master sheet'!$D$11="Hindi","कार्यानुभव","WORK EXP.")</f>
        <v>कार्यानुभव</v>
      </c>
      <c r="U157" s="977"/>
      <c r="V157" s="977"/>
      <c r="W157" s="986">
        <f>IFERROR(VLOOKUP(AH140,Marks,143,0),"")</f>
        <v>94</v>
      </c>
      <c r="X157" s="987"/>
      <c r="Y157" s="427" t="str">
        <f>IFERROR(VLOOKUP(AH140,Marks,147,0),"")</f>
        <v>A+</v>
      </c>
      <c r="Z157" s="988" t="str">
        <f>IF('Master sheet'!$D$11="Hindi","कला शिक्षा","ART EDU.")</f>
        <v>कला शिक्षा</v>
      </c>
      <c r="AA157" s="988"/>
      <c r="AB157" s="988"/>
      <c r="AC157" s="986">
        <f>IFERROR(VLOOKUP(AH140,Marks,153,0),"")</f>
        <v>80</v>
      </c>
      <c r="AD157" s="987"/>
      <c r="AE157" s="97" t="str">
        <f>IFERROR(VLOOKUP(AH140,Marks,157,0),"")</f>
        <v>A</v>
      </c>
      <c r="AF157" s="978" t="str">
        <f>IF('Master sheet'!$D$11="Hindi","स्वा. एवं शा. शिक्षा","HE.&amp;PH. EDU.")</f>
        <v>स्वा. एवं शा. शिक्षा</v>
      </c>
      <c r="AG157" s="979"/>
      <c r="AH157" s="980"/>
      <c r="AI157" s="88">
        <f>IFERROR(VLOOKUP(AH140,Marks,163,0),"")</f>
        <v>82</v>
      </c>
      <c r="AJ157" s="97" t="str">
        <f>IFERROR(VLOOKUP(AH140,Marks,167,0),"")</f>
        <v>A</v>
      </c>
      <c r="AL157" s="56"/>
      <c r="AM157" s="56"/>
      <c r="AN157" s="56"/>
      <c r="AO157" s="56"/>
      <c r="AP157" s="56"/>
      <c r="AQ157" s="56"/>
      <c r="AR157" s="56"/>
      <c r="AS157" s="56"/>
      <c r="AT157" s="56"/>
    </row>
    <row r="158" spans="1:46" ht="9.75" customHeight="1">
      <c r="A158" s="386">
        <f>IF(P140="","",A157+1)</f>
        <v>26</v>
      </c>
      <c r="B158" s="363"/>
      <c r="C158" s="363"/>
      <c r="D158" s="363"/>
      <c r="E158" s="364"/>
      <c r="F158" s="365"/>
      <c r="G158" s="365"/>
      <c r="H158" s="365"/>
      <c r="I158" s="363"/>
      <c r="J158" s="363"/>
      <c r="K158" s="363"/>
      <c r="L158" s="364"/>
      <c r="M158" s="365"/>
      <c r="N158" s="366"/>
      <c r="O158" s="366"/>
      <c r="P158" s="366"/>
      <c r="Q158" s="364"/>
      <c r="R158" s="365"/>
      <c r="S158" s="1026"/>
      <c r="T158" s="363"/>
      <c r="U158" s="363"/>
      <c r="V158" s="363"/>
      <c r="W158" s="364"/>
      <c r="X158" s="365"/>
      <c r="Y158" s="365"/>
      <c r="Z158" s="365"/>
      <c r="AA158" s="363"/>
      <c r="AB158" s="363"/>
      <c r="AC158" s="363"/>
      <c r="AD158" s="364"/>
      <c r="AE158" s="365"/>
      <c r="AF158" s="366"/>
      <c r="AG158" s="366"/>
      <c r="AH158" s="366"/>
      <c r="AI158" s="364"/>
      <c r="AJ158" s="365"/>
      <c r="AL158" s="56"/>
      <c r="AM158" s="56"/>
      <c r="AN158" s="56"/>
      <c r="AO158" s="56"/>
      <c r="AP158" s="56"/>
      <c r="AQ158" s="56"/>
      <c r="AR158" s="56"/>
      <c r="AS158" s="56"/>
      <c r="AT158" s="56"/>
    </row>
    <row r="159" spans="1:46" ht="21" customHeight="1">
      <c r="A159" s="386">
        <f>IF(P140="","",A158+1)</f>
        <v>27</v>
      </c>
      <c r="B159" s="963" t="str">
        <f>IF('Master sheet'!$D$11="Hindi","कुल कार्य दिवस :-","Total Meeting :-")</f>
        <v>कुल कार्य दिवस :-</v>
      </c>
      <c r="C159" s="963"/>
      <c r="D159" s="963"/>
      <c r="E159" s="981" t="str">
        <f>IFERROR(VLOOKUP(P140,Marks,182,0),"")</f>
        <v/>
      </c>
      <c r="F159" s="981"/>
      <c r="G159" s="981"/>
      <c r="H159" s="981"/>
      <c r="I159" s="981"/>
      <c r="J159" s="981"/>
      <c r="K159" s="963" t="str">
        <f>IF('Master sheet'!$D$11="Hindi","कुल उपस्थिति :-","Total Attendance :-")</f>
        <v>कुल उपस्थिति :-</v>
      </c>
      <c r="L159" s="963"/>
      <c r="M159" s="963"/>
      <c r="N159" s="963"/>
      <c r="O159" s="982" t="str">
        <f>IFERROR(VLOOKUP(P140,Marks,183,0),"")</f>
        <v/>
      </c>
      <c r="P159" s="982"/>
      <c r="Q159" s="982"/>
      <c r="R159" s="982"/>
      <c r="S159" s="1026"/>
      <c r="T159" s="963" t="str">
        <f>IF('Master sheet'!$D$11="Hindi","कुल कार्य दिवस :-","Total Meeting :-")</f>
        <v>कुल कार्य दिवस :-</v>
      </c>
      <c r="U159" s="963"/>
      <c r="V159" s="963"/>
      <c r="W159" s="981" t="str">
        <f>IFERROR(VLOOKUP(AH140,Marks,182,0),"")</f>
        <v/>
      </c>
      <c r="X159" s="981"/>
      <c r="Y159" s="981"/>
      <c r="Z159" s="981"/>
      <c r="AA159" s="981"/>
      <c r="AB159" s="981"/>
      <c r="AC159" s="963" t="str">
        <f>IF('Master sheet'!$D$11="Hindi","कुल उपस्थिति :-","Total Attendance :-")</f>
        <v>कुल उपस्थिति :-</v>
      </c>
      <c r="AD159" s="963"/>
      <c r="AE159" s="963"/>
      <c r="AF159" s="963"/>
      <c r="AG159" s="982" t="str">
        <f>IFERROR(VLOOKUP(AH140,Marks,183,0),"")</f>
        <v/>
      </c>
      <c r="AH159" s="982"/>
      <c r="AI159" s="982"/>
      <c r="AJ159" s="982"/>
      <c r="AL159" s="56"/>
      <c r="AM159" s="56"/>
      <c r="AN159" s="56"/>
      <c r="AO159" s="56"/>
      <c r="AP159" s="56"/>
      <c r="AQ159" s="56"/>
      <c r="AR159" s="56"/>
      <c r="AS159" s="56"/>
      <c r="AT159" s="56"/>
    </row>
    <row r="160" spans="1:46" ht="21" customHeight="1">
      <c r="A160" s="386">
        <f>IF(P140="","",A159+1)</f>
        <v>28</v>
      </c>
      <c r="B160" s="963" t="str">
        <f>IF('Master sheet'!$D$11="Hindi","परिणाम :-","Result :-")</f>
        <v>परिणाम :-</v>
      </c>
      <c r="C160" s="963"/>
      <c r="D160" s="963"/>
      <c r="E160" s="964" t="str">
        <f>IFERROR(VLOOKUP(P140,Marks,181,0),"")</f>
        <v>कक्षा क्रमोन्नत</v>
      </c>
      <c r="F160" s="964"/>
      <c r="G160" s="964"/>
      <c r="H160" s="964"/>
      <c r="I160" s="964"/>
      <c r="J160" s="964"/>
      <c r="K160" s="963" t="str">
        <f>IF('Master sheet'!$D$11="Hindi","परिणाम प्रतिशत में :-","Result in Percentage :-")</f>
        <v>परिणाम प्रतिशत में :-</v>
      </c>
      <c r="L160" s="963"/>
      <c r="M160" s="963"/>
      <c r="N160" s="963"/>
      <c r="O160" s="965">
        <f>IFERROR(VLOOKUP(P140,Marks,177,0),"")</f>
        <v>68.833333333333329</v>
      </c>
      <c r="P160" s="965"/>
      <c r="Q160" s="965"/>
      <c r="R160" s="965"/>
      <c r="S160" s="1026"/>
      <c r="T160" s="963" t="str">
        <f>IF('Master sheet'!$D$11="Hindi","परिणाम :-","Result :-")</f>
        <v>परिणाम :-</v>
      </c>
      <c r="U160" s="963"/>
      <c r="V160" s="963"/>
      <c r="W160" s="964" t="str">
        <f>IFERROR(VLOOKUP(AH140,Marks,181,0),"")</f>
        <v>कक्षा क्रमोन्नत</v>
      </c>
      <c r="X160" s="964"/>
      <c r="Y160" s="964"/>
      <c r="Z160" s="964"/>
      <c r="AA160" s="964"/>
      <c r="AB160" s="964"/>
      <c r="AC160" s="963" t="str">
        <f>IF('Master sheet'!$D$11="Hindi","परिणाम प्रतिशत में :-","Result in Percentage :-")</f>
        <v>परिणाम प्रतिशत में :-</v>
      </c>
      <c r="AD160" s="963"/>
      <c r="AE160" s="963"/>
      <c r="AF160" s="963"/>
      <c r="AG160" s="965">
        <f>IFERROR(VLOOKUP(AH140,Marks,177,0),"")</f>
        <v>70.956521739130437</v>
      </c>
      <c r="AH160" s="965"/>
      <c r="AI160" s="965"/>
      <c r="AJ160" s="965"/>
      <c r="AL160" s="56"/>
      <c r="AM160" s="56"/>
      <c r="AN160" s="56"/>
      <c r="AO160" s="56"/>
      <c r="AP160" s="56"/>
      <c r="AQ160" s="56"/>
      <c r="AR160" s="56"/>
      <c r="AS160" s="56"/>
      <c r="AT160" s="56"/>
    </row>
    <row r="161" spans="1:46" ht="21" customHeight="1">
      <c r="A161" s="386">
        <f>IF(P140="","",A160+1)</f>
        <v>29</v>
      </c>
      <c r="B161" s="963" t="str">
        <f>IF('Master sheet'!$D$11="Hindi","श्रेणी :-","Division :-")</f>
        <v>श्रेणी :-</v>
      </c>
      <c r="C161" s="963"/>
      <c r="D161" s="963"/>
      <c r="E161" s="972" t="str">
        <f>IFERROR(VLOOKUP(P140,Marks,178,0),"")</f>
        <v>I</v>
      </c>
      <c r="F161" s="972"/>
      <c r="G161" s="972"/>
      <c r="H161" s="972"/>
      <c r="I161" s="972"/>
      <c r="J161" s="972"/>
      <c r="K161" s="963" t="str">
        <f>IF('Master sheet'!$D$11="Hindi","कक्षा में स्थान :-","Position in the Class :-")</f>
        <v>कक्षा में स्थान :-</v>
      </c>
      <c r="L161" s="963"/>
      <c r="M161" s="963"/>
      <c r="N161" s="963"/>
      <c r="O161" s="966">
        <f>IFERROR(VLOOKUP(P140,Marks,180,0),"")</f>
        <v>3.9999999999999858</v>
      </c>
      <c r="P161" s="966"/>
      <c r="Q161" s="966"/>
      <c r="R161" s="966"/>
      <c r="S161" s="1026"/>
      <c r="T161" s="963" t="str">
        <f>IF('Master sheet'!$D$11="Hindi","श्रेणी :-","Division :-")</f>
        <v>श्रेणी :-</v>
      </c>
      <c r="U161" s="963"/>
      <c r="V161" s="963"/>
      <c r="W161" s="972" t="str">
        <f>IFERROR(VLOOKUP(AH140,Marks,178,0),"")</f>
        <v>I</v>
      </c>
      <c r="X161" s="972"/>
      <c r="Y161" s="972"/>
      <c r="Z161" s="972"/>
      <c r="AA161" s="972"/>
      <c r="AB161" s="972"/>
      <c r="AC161" s="963" t="str">
        <f>IF('Master sheet'!$D$11="Hindi","कक्षा में स्थान :-","Position in the Class :-")</f>
        <v>कक्षा में स्थान :-</v>
      </c>
      <c r="AD161" s="963"/>
      <c r="AE161" s="963"/>
      <c r="AF161" s="963"/>
      <c r="AG161" s="966">
        <f>IFERROR(VLOOKUP(AH140,Marks,180,0),"")</f>
        <v>2.9999999999999858</v>
      </c>
      <c r="AH161" s="966"/>
      <c r="AI161" s="966"/>
      <c r="AJ161" s="966"/>
      <c r="AL161" s="56"/>
      <c r="AM161" s="56"/>
      <c r="AN161" s="56"/>
      <c r="AO161" s="56"/>
      <c r="AP161" s="56"/>
      <c r="AQ161" s="56"/>
      <c r="AR161" s="56"/>
      <c r="AS161" s="56"/>
      <c r="AT161" s="56"/>
    </row>
    <row r="162" spans="1:46" ht="21" customHeight="1">
      <c r="A162" s="386">
        <f>IF(P140="","",A161+1)</f>
        <v>30</v>
      </c>
      <c r="B162" s="1025" t="str">
        <f>IF('Master sheet'!$D$11="Hindi","परीक्षा परिणाम घोषणा दिनांक :-","Result Declaration Date :-")</f>
        <v>परीक्षा परिणाम घोषणा दिनांक :-</v>
      </c>
      <c r="C162" s="1025"/>
      <c r="D162" s="1025"/>
      <c r="E162" s="968">
        <f>IF(AND(P74=""),"",'Master sheet'!$D$10)</f>
        <v>45428</v>
      </c>
      <c r="F162" s="968"/>
      <c r="G162" s="968"/>
      <c r="H162" s="968"/>
      <c r="I162" s="968"/>
      <c r="J162" s="483"/>
      <c r="K162" s="963" t="str">
        <f>IF('Master sheet'!$D$11="Hindi"," ग्रेड :-","Grade :-")</f>
        <v xml:space="preserve"> ग्रेड :-</v>
      </c>
      <c r="L162" s="963"/>
      <c r="M162" s="963"/>
      <c r="N162" s="963"/>
      <c r="O162" s="971" t="str">
        <f>IFERROR(VLOOKUP(P140,Marks,179,0),"")</f>
        <v>C</v>
      </c>
      <c r="P162" s="971"/>
      <c r="Q162" s="971"/>
      <c r="R162" s="971"/>
      <c r="S162" s="1026"/>
      <c r="T162" s="1025" t="str">
        <f>IF('Master sheet'!$D$11="Hindi","परीक्षा परिणाम घोषणा दिनांक :-","Result Declaration Date :-")</f>
        <v>परीक्षा परिणाम घोषणा दिनांक :-</v>
      </c>
      <c r="U162" s="1025"/>
      <c r="V162" s="1025"/>
      <c r="W162" s="968">
        <f>IF(AND(P74=""),"",'Master sheet'!$D$10)</f>
        <v>45428</v>
      </c>
      <c r="X162" s="968"/>
      <c r="Y162" s="968"/>
      <c r="Z162" s="968"/>
      <c r="AA162" s="968"/>
      <c r="AB162" s="483"/>
      <c r="AC162" s="963" t="str">
        <f>IF('Master sheet'!$D$11="Hindi"," ग्रेड :-","Grade :-")</f>
        <v xml:space="preserve"> ग्रेड :-</v>
      </c>
      <c r="AD162" s="963"/>
      <c r="AE162" s="963"/>
      <c r="AF162" s="963"/>
      <c r="AG162" s="971" t="str">
        <f>IFERROR(VLOOKUP(AH140,Marks,179,0),"")</f>
        <v>C</v>
      </c>
      <c r="AH162" s="971"/>
      <c r="AI162" s="971"/>
      <c r="AJ162" s="971"/>
      <c r="AL162" s="56"/>
      <c r="AM162" s="56"/>
      <c r="AN162" s="56"/>
      <c r="AO162" s="56"/>
      <c r="AP162" s="56"/>
      <c r="AQ162" s="56"/>
      <c r="AR162" s="56"/>
      <c r="AS162" s="56"/>
      <c r="AT162" s="56"/>
    </row>
    <row r="163" spans="1:46" ht="60.75" customHeight="1">
      <c r="A163" s="386">
        <f>IF(P140="","",A162+1)</f>
        <v>31</v>
      </c>
      <c r="B163" s="983" t="str">
        <f>IF(AND(C137=6),CONCATENATE("( ",UPPER('Master sheet'!H14)," )"),IF(AND(C137=7),CONCATENATE("( ",UPPER('Master sheet'!H25)," )"),""))</f>
        <v>( MAMTA LAWANIYA )</v>
      </c>
      <c r="C163" s="983"/>
      <c r="D163" s="983"/>
      <c r="E163" s="983"/>
      <c r="F163" s="983" t="str">
        <f>IF(AND(P140=""),"",CONCATENATE("(",'Master sheet'!$D$16," )"))</f>
        <v>(Suresh Chand )</v>
      </c>
      <c r="G163" s="983"/>
      <c r="H163" s="983"/>
      <c r="I163" s="983"/>
      <c r="J163" s="983"/>
      <c r="K163" s="983"/>
      <c r="L163" s="983"/>
      <c r="M163" s="983" t="str">
        <f>IF(AND(P140=""),"",CONCATENATE("(",'Master sheet'!$D$14," )"))</f>
        <v>(USHA PALIYA )</v>
      </c>
      <c r="N163" s="983"/>
      <c r="O163" s="983"/>
      <c r="P163" s="983"/>
      <c r="Q163" s="983"/>
      <c r="R163" s="983"/>
      <c r="S163" s="1026"/>
      <c r="T163" s="983" t="str">
        <f>IF(AND(U137=6),CONCATENATE("( ",UPPER('Master sheet'!H14)," )"),IF(AND(U137=7),CONCATENATE("( ",UPPER('Master sheet'!H25)," )"),""))</f>
        <v>( MAMTA LAWANIYA )</v>
      </c>
      <c r="U163" s="983"/>
      <c r="V163" s="983"/>
      <c r="W163" s="983"/>
      <c r="X163" s="983" t="str">
        <f>IF(AND(AH140=""),"",CONCATENATE("(",'Master sheet'!$D$16," )"))</f>
        <v>(Suresh Chand )</v>
      </c>
      <c r="Y163" s="983"/>
      <c r="Z163" s="983"/>
      <c r="AA163" s="983"/>
      <c r="AB163" s="983"/>
      <c r="AC163" s="983"/>
      <c r="AD163" s="983"/>
      <c r="AE163" s="983" t="str">
        <f>IF(AND(AH140=""),"",CONCATENATE("(",'Master sheet'!$D$14," )"))</f>
        <v>(USHA PALIYA )</v>
      </c>
      <c r="AF163" s="983"/>
      <c r="AG163" s="983"/>
      <c r="AH163" s="983"/>
      <c r="AI163" s="983"/>
      <c r="AJ163" s="983"/>
      <c r="AL163" s="56"/>
      <c r="AM163" s="56"/>
      <c r="AN163" s="56"/>
      <c r="AO163" s="56"/>
      <c r="AP163" s="56"/>
      <c r="AQ163" s="56"/>
      <c r="AR163" s="56"/>
      <c r="AS163" s="56"/>
      <c r="AT163" s="56"/>
    </row>
    <row r="164" spans="1:46" ht="23.25" customHeight="1">
      <c r="A164" s="386">
        <f>IF(P140="","",A163+1)</f>
        <v>32</v>
      </c>
      <c r="B164" s="962" t="str">
        <f>IF('Master sheet'!$D$11="Hindi","हस्ताक्षर कक्षाध्यापक","Signature of the class teacher")</f>
        <v>हस्ताक्षर कक्षाध्यापक</v>
      </c>
      <c r="C164" s="962"/>
      <c r="D164" s="962"/>
      <c r="E164" s="962"/>
      <c r="F164" s="962" t="str">
        <f>IF('Master sheet'!$D$11="Hindi","हस्ताक्षर परीक्षा प्रभारी","Signature of the exam. Incharge")</f>
        <v>हस्ताक्षर परीक्षा प्रभारी</v>
      </c>
      <c r="G164" s="962"/>
      <c r="H164" s="962"/>
      <c r="I164" s="962"/>
      <c r="J164" s="962"/>
      <c r="K164" s="962"/>
      <c r="L164" s="962"/>
      <c r="M164" s="962" t="str">
        <f>IF('Master sheet'!$D$11="Hindi","हस्ताक्षर संस्था प्रधान","Head of Institute's Signature")</f>
        <v>हस्ताक्षर संस्था प्रधान</v>
      </c>
      <c r="N164" s="962"/>
      <c r="O164" s="962"/>
      <c r="P164" s="962"/>
      <c r="Q164" s="962"/>
      <c r="R164" s="962"/>
      <c r="S164" s="1026"/>
      <c r="T164" s="962" t="str">
        <f>IF('Master sheet'!$D$11="Hindi","हस्ताक्षर कक्षाध्यापक","Signature of the class teacher")</f>
        <v>हस्ताक्षर कक्षाध्यापक</v>
      </c>
      <c r="U164" s="962"/>
      <c r="V164" s="962"/>
      <c r="W164" s="962"/>
      <c r="X164" s="962" t="str">
        <f>IF('Master sheet'!$D$11="Hindi","हस्ताक्षर परीक्षा प्रभारी","Signature of the exam. Incharge")</f>
        <v>हस्ताक्षर परीक्षा प्रभारी</v>
      </c>
      <c r="Y164" s="962"/>
      <c r="Z164" s="962"/>
      <c r="AA164" s="962"/>
      <c r="AB164" s="962"/>
      <c r="AC164" s="962"/>
      <c r="AD164" s="962"/>
      <c r="AE164" s="962" t="str">
        <f>IF('Master sheet'!$D$11="Hindi","हस्ताक्षर संस्था प्रधान","Head of Institute's Signature")</f>
        <v>हस्ताक्षर संस्था प्रधान</v>
      </c>
      <c r="AF164" s="962"/>
      <c r="AG164" s="962"/>
      <c r="AH164" s="962"/>
      <c r="AI164" s="962"/>
      <c r="AJ164" s="962"/>
      <c r="AL164" s="56"/>
      <c r="AM164" s="56"/>
      <c r="AN164" s="56"/>
      <c r="AO164" s="56"/>
      <c r="AP164" s="56"/>
      <c r="AQ164" s="56"/>
      <c r="AR164" s="56"/>
      <c r="AS164" s="56"/>
      <c r="AT164" s="56"/>
    </row>
    <row r="165" spans="1:46">
      <c r="AL165" s="56"/>
      <c r="AM165" s="56"/>
      <c r="AN165" s="56"/>
      <c r="AO165" s="56"/>
      <c r="AP165" s="56"/>
      <c r="AQ165" s="56"/>
      <c r="AR165" s="56"/>
      <c r="AS165" s="56"/>
      <c r="AT165" s="56"/>
    </row>
    <row r="166" spans="1:46" ht="21" customHeight="1">
      <c r="A166" s="386">
        <f>IF(P173="","",1)</f>
        <v>1</v>
      </c>
      <c r="B166" s="1003" t="str">
        <f>IF('Master sheet'!$D$11="Hindi","वार्षिक रिपोर्ट कार्ड ","Report Card")</f>
        <v xml:space="preserve">वार्षिक रिपोर्ट कार्ड </v>
      </c>
      <c r="C166" s="1003"/>
      <c r="D166" s="1003"/>
      <c r="E166" s="1003"/>
      <c r="F166" s="1003"/>
      <c r="G166" s="1003"/>
      <c r="H166" s="1003"/>
      <c r="I166" s="1003"/>
      <c r="J166" s="1003"/>
      <c r="K166" s="1003"/>
      <c r="L166" s="1003"/>
      <c r="M166" s="1003"/>
      <c r="N166" s="1003"/>
      <c r="O166" s="1003"/>
      <c r="P166" s="1003"/>
      <c r="Q166" s="1003"/>
      <c r="R166" s="1003"/>
      <c r="S166" s="1026" t="s">
        <v>75</v>
      </c>
      <c r="T166" s="1003" t="str">
        <f>IF('Master sheet'!$D$11="Hindi","वार्षिक रिपोर्ट कार्ड ","Report Card")</f>
        <v xml:space="preserve">वार्षिक रिपोर्ट कार्ड </v>
      </c>
      <c r="U166" s="1003"/>
      <c r="V166" s="1003"/>
      <c r="W166" s="1003"/>
      <c r="X166" s="1003"/>
      <c r="Y166" s="1003"/>
      <c r="Z166" s="1003"/>
      <c r="AA166" s="1003"/>
      <c r="AB166" s="1003"/>
      <c r="AC166" s="1003"/>
      <c r="AD166" s="1003"/>
      <c r="AE166" s="1003"/>
      <c r="AF166" s="1003"/>
      <c r="AG166" s="1003"/>
      <c r="AH166" s="1003"/>
      <c r="AI166" s="1003"/>
      <c r="AJ166" s="1003"/>
      <c r="AL166" s="56"/>
      <c r="AM166" s="56"/>
      <c r="AN166" s="56"/>
      <c r="AO166" s="56"/>
      <c r="AP166" s="56"/>
      <c r="AQ166" s="56"/>
      <c r="AR166" s="56"/>
      <c r="AS166" s="56"/>
      <c r="AT166" s="56"/>
    </row>
    <row r="167" spans="1:46" ht="21" customHeight="1">
      <c r="A167" s="386">
        <f>IF(P173="","",A166+1)</f>
        <v>2</v>
      </c>
      <c r="B167" s="1004" t="str">
        <f>IF('Master sheet'!$D$11="Hindi","शिक्षा विभाग, राजस्थान सरकार","Education Department, Rajasthan Government")</f>
        <v>शिक्षा विभाग, राजस्थान सरकार</v>
      </c>
      <c r="C167" s="1004"/>
      <c r="D167" s="1004"/>
      <c r="E167" s="1004"/>
      <c r="F167" s="1004"/>
      <c r="G167" s="1004"/>
      <c r="H167" s="1004"/>
      <c r="I167" s="1004"/>
      <c r="J167" s="1004"/>
      <c r="K167" s="1004"/>
      <c r="L167" s="1004"/>
      <c r="M167" s="1004"/>
      <c r="N167" s="1004"/>
      <c r="O167" s="1004"/>
      <c r="P167" s="1004"/>
      <c r="Q167" s="1004"/>
      <c r="R167" s="1004"/>
      <c r="S167" s="1026"/>
      <c r="T167" s="1004" t="str">
        <f>IF('Master sheet'!$D$11="Hindi","शिक्षा विभाग, राजस्थान सरकार","Education Department, Rajasthan Government")</f>
        <v>शिक्षा विभाग, राजस्थान सरकार</v>
      </c>
      <c r="U167" s="1004"/>
      <c r="V167" s="1004"/>
      <c r="W167" s="1004"/>
      <c r="X167" s="1004"/>
      <c r="Y167" s="1004"/>
      <c r="Z167" s="1004"/>
      <c r="AA167" s="1004"/>
      <c r="AB167" s="1004"/>
      <c r="AC167" s="1004"/>
      <c r="AD167" s="1004"/>
      <c r="AE167" s="1004"/>
      <c r="AF167" s="1004"/>
      <c r="AG167" s="1004"/>
      <c r="AH167" s="1004"/>
      <c r="AI167" s="1004"/>
      <c r="AJ167" s="1004"/>
      <c r="AL167" s="56"/>
      <c r="AM167" s="56"/>
      <c r="AN167" s="56"/>
      <c r="AO167" s="56"/>
      <c r="AP167" s="56"/>
      <c r="AQ167" s="56"/>
      <c r="AR167" s="56"/>
      <c r="AS167" s="56"/>
      <c r="AT167" s="56"/>
    </row>
    <row r="168" spans="1:46" ht="21" customHeight="1">
      <c r="A168" s="386">
        <f>IF(P173="","",A167+1)</f>
        <v>3</v>
      </c>
      <c r="B168" s="1005" t="str">
        <f>IF('Master sheet'!$D$11="Hindi","विद्यालय का नाम :-","School Name :- ")</f>
        <v>विद्यालय का नाम :-</v>
      </c>
      <c r="C168" s="1005"/>
      <c r="D168" s="1005"/>
      <c r="E168" s="1006" t="str">
        <f>IF(AND(P173=""),"",IF('Master sheet'!$D$11="Hindi",'Master sheet'!$D$8,'Master sheet'!$D$7))</f>
        <v xml:space="preserve">महात्मा गाँधी राजकीय विद्यालय (अंग्रेजी माध्यम) बर, पाली </v>
      </c>
      <c r="F168" s="1006"/>
      <c r="G168" s="1006"/>
      <c r="H168" s="1006"/>
      <c r="I168" s="1006"/>
      <c r="J168" s="1006"/>
      <c r="K168" s="1006"/>
      <c r="L168" s="1006"/>
      <c r="M168" s="1006"/>
      <c r="N168" s="1006"/>
      <c r="O168" s="1006"/>
      <c r="P168" s="1006"/>
      <c r="Q168" s="1006"/>
      <c r="R168" s="1006"/>
      <c r="S168" s="1026"/>
      <c r="T168" s="1005" t="str">
        <f>IF('Master sheet'!$D$11="Hindi","विद्यालय का नाम :-","School Name :- ")</f>
        <v>विद्यालय का नाम :-</v>
      </c>
      <c r="U168" s="1005"/>
      <c r="V168" s="1005"/>
      <c r="W168" s="1006" t="str">
        <f>IF(AND(AH173=""),"",IF('Master sheet'!$D$11="Hindi",'Master sheet'!$D$8,'Master sheet'!$D$7))</f>
        <v xml:space="preserve">महात्मा गाँधी राजकीय विद्यालय (अंग्रेजी माध्यम) बर, पाली </v>
      </c>
      <c r="X168" s="1006"/>
      <c r="Y168" s="1006"/>
      <c r="Z168" s="1006"/>
      <c r="AA168" s="1006"/>
      <c r="AB168" s="1006"/>
      <c r="AC168" s="1006"/>
      <c r="AD168" s="1006"/>
      <c r="AE168" s="1006"/>
      <c r="AF168" s="1006"/>
      <c r="AG168" s="1006"/>
      <c r="AH168" s="1006"/>
      <c r="AI168" s="1006"/>
      <c r="AJ168" s="1006"/>
      <c r="AL168" s="56"/>
      <c r="AM168" s="56"/>
      <c r="AN168" s="56"/>
      <c r="AO168" s="56"/>
      <c r="AP168" s="56"/>
      <c r="AQ168" s="56"/>
      <c r="AR168" s="56"/>
      <c r="AS168" s="56"/>
      <c r="AT168" s="56"/>
    </row>
    <row r="169" spans="1:46" ht="21" customHeight="1">
      <c r="A169" s="386">
        <f>IF(P173="","",A168+1)</f>
        <v>4</v>
      </c>
      <c r="B169" s="379"/>
      <c r="C169" s="379"/>
      <c r="D169" s="379"/>
      <c r="E169" s="959" t="str">
        <f>IF(AND(P173=""),"",IF('Master sheet'!$D$11="Hindi",CONCATENATE("(विद्यालय मान्यता क्रमांक व वर्ष : ","  ",'Master sheet'!$D$6),CONCATENATE("(School Recognition Number &amp; Years : ","  ",'Master sheet'!$D$6)))</f>
        <v>(विद्यालय मान्यता क्रमांक व वर्ष :   शिक्षा/पाली/1995/2001</v>
      </c>
      <c r="F169" s="959"/>
      <c r="G169" s="959"/>
      <c r="H169" s="959"/>
      <c r="I169" s="959"/>
      <c r="J169" s="959"/>
      <c r="K169" s="959"/>
      <c r="L169" s="959"/>
      <c r="M169" s="959"/>
      <c r="N169" s="959"/>
      <c r="O169" s="959"/>
      <c r="P169" s="959"/>
      <c r="Q169" s="959"/>
      <c r="R169" s="959"/>
      <c r="S169" s="1026"/>
      <c r="T169" s="379"/>
      <c r="U169" s="379"/>
      <c r="V169" s="379"/>
      <c r="W169" s="959" t="str">
        <f>IF(AND(AH173=""),"",IF('Master sheet'!$D$11="Hindi",CONCATENATE("(विद्यालय मान्यता क्रमांक व वर्ष : ","  ",'Master sheet'!$D$6),CONCATENATE("(School Recognition Number &amp; Years : ","  ",'Master sheet'!$D$6)))</f>
        <v>(विद्यालय मान्यता क्रमांक व वर्ष :   शिक्षा/पाली/1995/2001</v>
      </c>
      <c r="X169" s="959"/>
      <c r="Y169" s="959"/>
      <c r="Z169" s="959"/>
      <c r="AA169" s="959"/>
      <c r="AB169" s="959"/>
      <c r="AC169" s="959"/>
      <c r="AD169" s="959"/>
      <c r="AE169" s="959"/>
      <c r="AF169" s="959"/>
      <c r="AG169" s="959"/>
      <c r="AH169" s="959"/>
      <c r="AI169" s="959"/>
      <c r="AJ169" s="959"/>
      <c r="AL169" s="56"/>
      <c r="AM169" s="56"/>
      <c r="AN169" s="56"/>
      <c r="AO169" s="56"/>
      <c r="AP169" s="56"/>
      <c r="AQ169" s="56"/>
      <c r="AR169" s="56"/>
      <c r="AS169" s="56"/>
      <c r="AT169" s="56"/>
    </row>
    <row r="170" spans="1:46" ht="21" customHeight="1">
      <c r="A170" s="386">
        <f>IF(P173="","",A169+1)</f>
        <v>5</v>
      </c>
      <c r="B170" s="373" t="str">
        <f>IF('Master sheet'!$D$11="Hindi","कक्षा  :-","CLASS :- ")</f>
        <v>कक्षा  :-</v>
      </c>
      <c r="C170" s="960">
        <f>IFERROR(IF(AND(P173=""),"",VLOOKUP(P173,Marks,2,0)),"")</f>
        <v>7</v>
      </c>
      <c r="D170" s="960"/>
      <c r="E170" s="961" t="str">
        <f>IF('Master sheet'!$D$11="Hindi","सेक्शन :-","Section :- ")</f>
        <v>सेक्शन :-</v>
      </c>
      <c r="F170" s="961"/>
      <c r="G170" s="961"/>
      <c r="H170" s="961"/>
      <c r="I170" s="961"/>
      <c r="J170" s="960" t="str">
        <f>IFERROR(IF(AND(P173=""),"",VLOOKUP(P173,Marks,3,0)),"")</f>
        <v>A</v>
      </c>
      <c r="K170" s="960"/>
      <c r="L170" s="969" t="str">
        <f>IF('Master sheet'!$D$11="Hindi","सत्र :- ","Session :- ")</f>
        <v xml:space="preserve">सत्र :- </v>
      </c>
      <c r="M170" s="969"/>
      <c r="N170" s="969"/>
      <c r="O170" s="969"/>
      <c r="P170" s="970" t="str">
        <f>IF(AND(P173=""),"",'Marks Entry 6th'!$I$2)</f>
        <v>2024-2025</v>
      </c>
      <c r="Q170" s="970"/>
      <c r="R170" s="970"/>
      <c r="S170" s="1026"/>
      <c r="T170" s="373" t="str">
        <f>IF('Master sheet'!$D$11="Hindi","कक्षा  :-","CLASS :- ")</f>
        <v>कक्षा  :-</v>
      </c>
      <c r="U170" s="960">
        <f>IFERROR(IF(AND(AH173=""),"",VLOOKUP(AH173,Marks,2,0)),"")</f>
        <v>7</v>
      </c>
      <c r="V170" s="960"/>
      <c r="W170" s="961" t="str">
        <f>IF('Master sheet'!$D$11="Hindi","सेक्शन :-","Section :- ")</f>
        <v>सेक्शन :-</v>
      </c>
      <c r="X170" s="961"/>
      <c r="Y170" s="961"/>
      <c r="Z170" s="961"/>
      <c r="AA170" s="961"/>
      <c r="AB170" s="960" t="str">
        <f>IFERROR(IF(AND(AH173=""),"",VLOOKUP(AH173,Marks,3,0)),"")</f>
        <v>A</v>
      </c>
      <c r="AC170" s="960"/>
      <c r="AD170" s="969" t="str">
        <f>IF('Master sheet'!$D$11="Hindi","सत्र :- ","Session :- ")</f>
        <v xml:space="preserve">सत्र :- </v>
      </c>
      <c r="AE170" s="969"/>
      <c r="AF170" s="969"/>
      <c r="AG170" s="969"/>
      <c r="AH170" s="970" t="str">
        <f>IF(AND(AH173=""),"",'Marks Entry 6th'!$I$2)</f>
        <v>2024-2025</v>
      </c>
      <c r="AI170" s="970"/>
      <c r="AJ170" s="970"/>
      <c r="AL170" s="56"/>
      <c r="AM170" s="56"/>
      <c r="AN170" s="56"/>
      <c r="AO170" s="56"/>
      <c r="AP170" s="56"/>
      <c r="AQ170" s="56"/>
      <c r="AR170" s="56"/>
      <c r="AS170" s="56"/>
      <c r="AT170" s="56"/>
    </row>
    <row r="171" spans="1:46" ht="21" customHeight="1">
      <c r="A171" s="386">
        <f>IF(P173="","",A170+1)</f>
        <v>6</v>
      </c>
      <c r="B171" s="1007" t="str">
        <f>IF('Master sheet'!$D$11="Hindi","विद्यार्थी का नाम :-","Student's Name :-")</f>
        <v>विद्यार्थी का नाम :-</v>
      </c>
      <c r="C171" s="1007"/>
      <c r="D171" s="1007"/>
      <c r="E171" s="1008" t="str">
        <f>IFERROR(IF(AND(P173=""),"",VLOOKUP(P173,Marks,6,0)),"")</f>
        <v xml:space="preserve">रमेश चन्द्र </v>
      </c>
      <c r="F171" s="1008"/>
      <c r="G171" s="1008"/>
      <c r="H171" s="1008"/>
      <c r="I171" s="1008"/>
      <c r="J171" s="1008"/>
      <c r="K171" s="1008"/>
      <c r="L171" s="1009" t="str">
        <f>IF('Master sheet'!$D$11="Hindi","प्रवेशांक :","SR. NO. :")</f>
        <v>प्रवेशांक :</v>
      </c>
      <c r="M171" s="1009"/>
      <c r="N171" s="1009"/>
      <c r="O171" s="1009"/>
      <c r="P171" s="1010">
        <f>IFERROR(IF(AND(P173=""),"",VLOOKUP(P173,Marks,5,0)),"")</f>
        <v>932</v>
      </c>
      <c r="Q171" s="1010"/>
      <c r="R171" s="1010"/>
      <c r="S171" s="1026"/>
      <c r="T171" s="1007" t="str">
        <f>IF('Master sheet'!$D$11="Hindi","विद्यार्थी का नाम :-","Student's Name :-")</f>
        <v>विद्यार्थी का नाम :-</v>
      </c>
      <c r="U171" s="1007"/>
      <c r="V171" s="1007"/>
      <c r="W171" s="1008" t="str">
        <f>IFERROR(IF(AND(AH173=""),"",VLOOKUP(AH173,Marks,6,0)),"")</f>
        <v xml:space="preserve">राहुल </v>
      </c>
      <c r="X171" s="1008"/>
      <c r="Y171" s="1008"/>
      <c r="Z171" s="1008"/>
      <c r="AA171" s="1008"/>
      <c r="AB171" s="1008"/>
      <c r="AC171" s="1008"/>
      <c r="AD171" s="1009" t="str">
        <f>IF('Master sheet'!$D$11="Hindi","प्रवेशांक :","SR. NO. :")</f>
        <v>प्रवेशांक :</v>
      </c>
      <c r="AE171" s="1009"/>
      <c r="AF171" s="1009"/>
      <c r="AG171" s="1009"/>
      <c r="AH171" s="1010">
        <f>IFERROR(IF(AND(AH173=""),"",VLOOKUP(AH173,Marks,5,0)),"")</f>
        <v>933</v>
      </c>
      <c r="AI171" s="1010"/>
      <c r="AJ171" s="1010"/>
      <c r="AL171" s="56"/>
      <c r="AM171" s="56"/>
      <c r="AN171" s="56"/>
      <c r="AO171" s="56"/>
      <c r="AP171" s="56"/>
      <c r="AQ171" s="56"/>
      <c r="AR171" s="56"/>
      <c r="AS171" s="56"/>
      <c r="AT171" s="56"/>
    </row>
    <row r="172" spans="1:46" ht="21" customHeight="1">
      <c r="A172" s="386">
        <f>IF(P173="","",A171+1)</f>
        <v>7</v>
      </c>
      <c r="B172" s="1007" t="str">
        <f>IF('Master sheet'!$D$11="Hindi","पिता का नाम :-","Father's Name :-")</f>
        <v>पिता का नाम :-</v>
      </c>
      <c r="C172" s="1007"/>
      <c r="D172" s="1007"/>
      <c r="E172" s="1008" t="str">
        <f>IFERROR(IF(AND(P173=""),"",VLOOKUP(P173,Marks,7,0)),"")</f>
        <v xml:space="preserve">दिनेश चन्द्र </v>
      </c>
      <c r="F172" s="1008"/>
      <c r="G172" s="1008"/>
      <c r="H172" s="1008"/>
      <c r="I172" s="1008"/>
      <c r="J172" s="1008"/>
      <c r="K172" s="1008"/>
      <c r="L172" s="1009" t="str">
        <f>IF('Master sheet'!$D$11="Hindi","जन्म तिथि :","Date of Birth :")</f>
        <v>जन्म तिथि :</v>
      </c>
      <c r="M172" s="1009"/>
      <c r="N172" s="1009"/>
      <c r="O172" s="1009"/>
      <c r="P172" s="1020">
        <f>IFERROR(IF(AND(P173=""),"",VLOOKUP(P173,Marks,4,0)),"")</f>
        <v>42319</v>
      </c>
      <c r="Q172" s="1020"/>
      <c r="R172" s="1020"/>
      <c r="S172" s="1026"/>
      <c r="T172" s="1007" t="str">
        <f>IF('Master sheet'!$D$11="Hindi","पिता का नाम :-","Father's Name :-")</f>
        <v>पिता का नाम :-</v>
      </c>
      <c r="U172" s="1007"/>
      <c r="V172" s="1007"/>
      <c r="W172" s="1008" t="str">
        <f>IFERROR(IF(AND(AH173=""),"",VLOOKUP(AH173,Marks,7,0)),"")</f>
        <v xml:space="preserve">रोहित </v>
      </c>
      <c r="X172" s="1008"/>
      <c r="Y172" s="1008"/>
      <c r="Z172" s="1008"/>
      <c r="AA172" s="1008"/>
      <c r="AB172" s="1008"/>
      <c r="AC172" s="1008"/>
      <c r="AD172" s="1009" t="str">
        <f>IF('Master sheet'!$D$11="Hindi","जन्म तिथि :","Date of Birth :")</f>
        <v>जन्म तिथि :</v>
      </c>
      <c r="AE172" s="1009"/>
      <c r="AF172" s="1009"/>
      <c r="AG172" s="1009"/>
      <c r="AH172" s="1020">
        <f>IFERROR(IF(AND(AH173=""),"",VLOOKUP(AH173,Marks,4,0)),"")</f>
        <v>42287</v>
      </c>
      <c r="AI172" s="1020"/>
      <c r="AJ172" s="1020"/>
      <c r="AL172" s="56"/>
      <c r="AM172" s="56"/>
      <c r="AN172" s="56"/>
      <c r="AO172" s="56"/>
      <c r="AP172" s="56"/>
      <c r="AQ172" s="56"/>
      <c r="AR172" s="56"/>
      <c r="AS172" s="56"/>
      <c r="AT172" s="56"/>
    </row>
    <row r="173" spans="1:46" ht="21" customHeight="1">
      <c r="A173" s="386">
        <f>IF(P173="","",A172+1)</f>
        <v>8</v>
      </c>
      <c r="B173" s="1007" t="str">
        <f>IF('Master sheet'!$D$11="Hindi","माता का नाम :-","Mother's Name :-")</f>
        <v>माता का नाम :-</v>
      </c>
      <c r="C173" s="1007"/>
      <c r="D173" s="1007"/>
      <c r="E173" s="1008" t="str">
        <f>IFERROR(IF(AND(P173=""),"",VLOOKUP(P173,Marks,8,0)),"")</f>
        <v xml:space="preserve">चंद्रा </v>
      </c>
      <c r="F173" s="1008"/>
      <c r="G173" s="1008"/>
      <c r="H173" s="1008"/>
      <c r="I173" s="1008"/>
      <c r="J173" s="1008"/>
      <c r="K173" s="1008"/>
      <c r="L173" s="1009" t="str">
        <f>IF('Master sheet'!$D$11="Hindi","रोल नंबर :-","Roll No. :")</f>
        <v>रोल नंबर :-</v>
      </c>
      <c r="M173" s="1009"/>
      <c r="N173" s="1009"/>
      <c r="O173" s="1009"/>
      <c r="P173" s="1021">
        <f>IF(AH140="","",IF(AND(AH140+1&gt;$AR$7),"",AH140+1))</f>
        <v>711</v>
      </c>
      <c r="Q173" s="1021"/>
      <c r="R173" s="1021"/>
      <c r="S173" s="1026"/>
      <c r="T173" s="1007" t="str">
        <f>IF('Master sheet'!$D$11="Hindi","माता का नाम :-","Mother's Name :-")</f>
        <v>माता का नाम :-</v>
      </c>
      <c r="U173" s="1007"/>
      <c r="V173" s="1007"/>
      <c r="W173" s="1008" t="str">
        <f>IFERROR(IF(AND(AH173=""),"",VLOOKUP(AH173,Marks,8,0)),"")</f>
        <v xml:space="preserve">मोहिनी </v>
      </c>
      <c r="X173" s="1008"/>
      <c r="Y173" s="1008"/>
      <c r="Z173" s="1008"/>
      <c r="AA173" s="1008"/>
      <c r="AB173" s="1008"/>
      <c r="AC173" s="1008"/>
      <c r="AD173" s="1009" t="str">
        <f>IF('Master sheet'!$D$11="Hindi","रोल नंबर :-","Roll No. :")</f>
        <v>रोल नंबर :-</v>
      </c>
      <c r="AE173" s="1009"/>
      <c r="AF173" s="1009"/>
      <c r="AG173" s="1009"/>
      <c r="AH173" s="1021">
        <f>IF(P173="","",IF(AND(P173+1&gt;$AR$7),"",P173+1))</f>
        <v>712</v>
      </c>
      <c r="AI173" s="1021"/>
      <c r="AJ173" s="1021"/>
      <c r="AL173" s="56"/>
      <c r="AM173" s="56"/>
      <c r="AN173" s="56"/>
      <c r="AO173" s="56"/>
      <c r="AP173" s="56"/>
      <c r="AQ173" s="56"/>
      <c r="AR173" s="56"/>
      <c r="AS173" s="56"/>
      <c r="AT173" s="56"/>
    </row>
    <row r="174" spans="1:46" ht="12" customHeight="1">
      <c r="A174" s="386">
        <f>IF(P173="","",A173+1)</f>
        <v>9</v>
      </c>
      <c r="B174" s="374"/>
      <c r="C174" s="374"/>
      <c r="D174" s="374"/>
      <c r="E174" s="375"/>
      <c r="F174" s="375"/>
      <c r="G174" s="426"/>
      <c r="H174" s="426"/>
      <c r="I174" s="375"/>
      <c r="J174" s="375"/>
      <c r="K174" s="375"/>
      <c r="L174" s="376"/>
      <c r="M174" s="376"/>
      <c r="N174" s="376"/>
      <c r="O174" s="376"/>
      <c r="P174" s="377"/>
      <c r="Q174" s="377"/>
      <c r="R174" s="377"/>
      <c r="S174" s="1026"/>
      <c r="T174" s="374"/>
      <c r="U174" s="374"/>
      <c r="V174" s="374"/>
      <c r="W174" s="375"/>
      <c r="X174" s="375"/>
      <c r="Y174" s="426"/>
      <c r="Z174" s="426"/>
      <c r="AA174" s="375"/>
      <c r="AB174" s="375"/>
      <c r="AC174" s="375"/>
      <c r="AD174" s="376"/>
      <c r="AE174" s="376"/>
      <c r="AF174" s="376"/>
      <c r="AG174" s="376"/>
      <c r="AH174" s="377"/>
      <c r="AI174" s="377"/>
      <c r="AJ174" s="377"/>
      <c r="AL174" s="56"/>
      <c r="AM174" s="56"/>
      <c r="AN174" s="56"/>
      <c r="AO174" s="56"/>
      <c r="AP174" s="56"/>
      <c r="AQ174" s="56"/>
      <c r="AR174" s="56"/>
      <c r="AS174" s="56"/>
      <c r="AT174" s="56"/>
    </row>
    <row r="175" spans="1:46" ht="23.25" customHeight="1">
      <c r="A175" s="386">
        <f>IF(P173="","",A174+1)</f>
        <v>10</v>
      </c>
      <c r="B175" s="1022" t="str">
        <f>IF('Master sheet'!$D$11="Hindi","विषय","Subject")</f>
        <v>विषय</v>
      </c>
      <c r="C175" s="744" t="str">
        <f>IF('Master sheet'!$D$11="Hindi","प्रथम परख ","First Test")</f>
        <v xml:space="preserve">प्रथम परख </v>
      </c>
      <c r="D175" s="745"/>
      <c r="E175" s="746" t="str">
        <f>IF('Master sheet'!$D$11="Hindi","द्वितीय परख","Second Test")</f>
        <v>द्वितीय परख</v>
      </c>
      <c r="F175" s="747"/>
      <c r="G175" s="746" t="str">
        <f>IF('Master sheet'!$D$11="Hindi","तृतीय परख","Third Test")</f>
        <v>तृतीय परख</v>
      </c>
      <c r="H175" s="747"/>
      <c r="I175" s="1023" t="str">
        <f>IF('Master sheet'!$D$11="Hindi","सा. परख योग","Test Total")</f>
        <v>सा. परख योग</v>
      </c>
      <c r="J175" s="752" t="str">
        <f>IF('Master sheet'!$D$11="Hindi","अर्द्धवार्षिक","Half Yearly")</f>
        <v>अर्द्धवार्षिक</v>
      </c>
      <c r="K175" s="753"/>
      <c r="L175" s="754"/>
      <c r="M175" s="755" t="str">
        <f>IF('Master sheet'!$D$11="Hindi","अर्द्ध वा. तक योग","Total Till H.Y.")</f>
        <v>अर्द्ध वा. तक योग</v>
      </c>
      <c r="N175" s="752" t="str">
        <f>IF('Master sheet'!$D$11="Hindi","वार्षिक","Yearly")</f>
        <v>वार्षिक</v>
      </c>
      <c r="O175" s="753"/>
      <c r="P175" s="754"/>
      <c r="Q175" s="743" t="str">
        <f>IF('Master sheet'!$D$11="Hindi","विषय कुल योग ","Subject Total")</f>
        <v xml:space="preserve">विषय कुल योग </v>
      </c>
      <c r="R175" s="750" t="str">
        <f>IF('Master sheet'!$D$11="Hindi","ग्रेड","Grade")</f>
        <v>ग्रेड</v>
      </c>
      <c r="S175" s="1026"/>
      <c r="T175" s="1022" t="str">
        <f>IF('Master sheet'!$D$11="Hindi","विषय","Subject")</f>
        <v>विषय</v>
      </c>
      <c r="U175" s="744" t="str">
        <f>IF('Master sheet'!$D$11="Hindi","प्रथम परख ","First Test")</f>
        <v xml:space="preserve">प्रथम परख </v>
      </c>
      <c r="V175" s="745"/>
      <c r="W175" s="746" t="str">
        <f>IF('Master sheet'!$D$11="Hindi","द्वितीय परख","Second Test")</f>
        <v>द्वितीय परख</v>
      </c>
      <c r="X175" s="747"/>
      <c r="Y175" s="746" t="str">
        <f>IF('Master sheet'!$D$11="Hindi","तृतीय परख","Third Test")</f>
        <v>तृतीय परख</v>
      </c>
      <c r="Z175" s="747"/>
      <c r="AA175" s="1023" t="str">
        <f>IF('Master sheet'!$D$11="Hindi","सा. परख योग","Test Total")</f>
        <v>सा. परख योग</v>
      </c>
      <c r="AB175" s="752" t="str">
        <f>IF('Master sheet'!$D$11="Hindi","अर्द्धवार्षिक","Half Yearly")</f>
        <v>अर्द्धवार्षिक</v>
      </c>
      <c r="AC175" s="753"/>
      <c r="AD175" s="754"/>
      <c r="AE175" s="755" t="str">
        <f>IF('Master sheet'!$D$11="Hindi","अर्द्ध वा. तक योग","Total Till H.Y.")</f>
        <v>अर्द्ध वा. तक योग</v>
      </c>
      <c r="AF175" s="752" t="str">
        <f>IF('Master sheet'!$D$11="Hindi","वार्षिक","Yearly")</f>
        <v>वार्षिक</v>
      </c>
      <c r="AG175" s="753"/>
      <c r="AH175" s="754"/>
      <c r="AI175" s="743" t="str">
        <f>IF('Master sheet'!$D$11="Hindi","विषय कुल योग ","Subject Total")</f>
        <v xml:space="preserve">विषय कुल योग </v>
      </c>
      <c r="AJ175" s="750" t="str">
        <f>IF('Master sheet'!$D$11="Hindi","ग्रेड","Grade")</f>
        <v>ग्रेड</v>
      </c>
      <c r="AL175" s="56"/>
      <c r="AM175" s="56"/>
      <c r="AN175" s="56"/>
      <c r="AO175" s="56"/>
      <c r="AP175" s="56"/>
      <c r="AQ175" s="56"/>
      <c r="AR175" s="56"/>
      <c r="AS175" s="56"/>
      <c r="AT175" s="56"/>
    </row>
    <row r="176" spans="1:46" ht="86.25" customHeight="1">
      <c r="A176" s="386">
        <f>IF(P173="","",A175+1)</f>
        <v>11</v>
      </c>
      <c r="B176" s="1022"/>
      <c r="C176" s="309" t="str">
        <f>IF('Master sheet'!$D$11="Hindi","लिखित परीक्षा","Written")</f>
        <v>लिखित परीक्षा</v>
      </c>
      <c r="D176" s="309" t="str">
        <f>IF('Master sheet'!$D$11="Hindi","गतिविधि, मौखिक, प्रोजेक्ट, प्रायोगिक","Act, Oral, Project, Prac.")</f>
        <v>गतिविधि, मौखिक, प्रोजेक्ट, प्रायोगिक</v>
      </c>
      <c r="E176" s="309" t="str">
        <f>IF('Master sheet'!$D$11="Hindi","लिखित परीक्षा","Written")</f>
        <v>लिखित परीक्षा</v>
      </c>
      <c r="F176" s="309" t="str">
        <f>IF('Master sheet'!$D$11="Hindi","गतिविधि, मौखिक, प्रोजेक्ट, प्रायोगिक","Act, Oral, Project, Prac.")</f>
        <v>गतिविधि, मौखिक, प्रोजेक्ट, प्रायोगिक</v>
      </c>
      <c r="G176" s="309" t="str">
        <f>IF('Master sheet'!$D$11="Hindi","लिखित परीक्षा","Written")</f>
        <v>लिखित परीक्षा</v>
      </c>
      <c r="H176" s="309" t="str">
        <f>IF('Master sheet'!$D$11="Hindi","गतिविधि, मौखिक, प्रोजेक्ट, प्रायोगिक","Act, Oral, Project, Prac.")</f>
        <v>गतिविधि, मौखिक, प्रोजेक्ट, प्रायोगिक</v>
      </c>
      <c r="I176" s="1024"/>
      <c r="J176" s="309" t="str">
        <f>IF('Master sheet'!$D$11="Hindi","लिखित परीक्षा","Written")</f>
        <v>लिखित परीक्षा</v>
      </c>
      <c r="K176" s="309" t="str">
        <f>IF('Master sheet'!$D$11="Hindi","गतिविधि, मौखिक, प्रोजेक्ट, प्रायोगिक","Act, Oral, Project, Prac.")</f>
        <v>गतिविधि, मौखिक, प्रोजेक्ट, प्रायोगिक</v>
      </c>
      <c r="L176" s="309" t="str">
        <f>IF('Master sheet'!$D$11="Hindi","अर्द्ध वा. योग","H.Y. Total")</f>
        <v>अर्द्ध वा. योग</v>
      </c>
      <c r="M176" s="755"/>
      <c r="N176" s="309" t="str">
        <f>IF('Master sheet'!$D$11="Hindi","लिखित परीक्षा","Written")</f>
        <v>लिखित परीक्षा</v>
      </c>
      <c r="O176" s="309" t="str">
        <f>IF('Master sheet'!$D$11="Hindi","गतिविधि, मौखिक, प्रोजेक्ट, प्रायोगिक","Act, Oral, Project, Prac.")</f>
        <v>गतिविधि, मौखिक, प्रोजेक्ट, प्रायोगिक</v>
      </c>
      <c r="P176" s="309" t="str">
        <f>IF('Master sheet'!$D$11="Hindi","वार्षिक योग","Yearly Total")</f>
        <v>वार्षिक योग</v>
      </c>
      <c r="Q176" s="743"/>
      <c r="R176" s="751">
        <v>0</v>
      </c>
      <c r="S176" s="1026"/>
      <c r="T176" s="1022"/>
      <c r="U176" s="309" t="str">
        <f>IF('Master sheet'!$D$11="Hindi","लिखित परीक्षा","Written")</f>
        <v>लिखित परीक्षा</v>
      </c>
      <c r="V176" s="309" t="str">
        <f>IF('Master sheet'!$D$11="Hindi","गतिविधि, मौखिक, प्रोजेक्ट, प्रायोगिक","Act, Oral, Project, Prac.")</f>
        <v>गतिविधि, मौखिक, प्रोजेक्ट, प्रायोगिक</v>
      </c>
      <c r="W176" s="309" t="str">
        <f>IF('Master sheet'!$D$11="Hindi","लिखित परीक्षा","Written")</f>
        <v>लिखित परीक्षा</v>
      </c>
      <c r="X176" s="309" t="str">
        <f>IF('Master sheet'!$D$11="Hindi","गतिविधि, मौखिक, प्रोजेक्ट, प्रायोगिक","Act, Oral, Project, Prac.")</f>
        <v>गतिविधि, मौखिक, प्रोजेक्ट, प्रायोगिक</v>
      </c>
      <c r="Y176" s="309" t="str">
        <f>IF('Master sheet'!$D$11="Hindi","लिखित परीक्षा","Written")</f>
        <v>लिखित परीक्षा</v>
      </c>
      <c r="Z176" s="309" t="str">
        <f>IF('Master sheet'!$D$11="Hindi","गतिविधि, मौखिक, प्रोजेक्ट, प्रायोगिक","Act, Oral, Project, Prac.")</f>
        <v>गतिविधि, मौखिक, प्रोजेक्ट, प्रायोगिक</v>
      </c>
      <c r="AA176" s="1024"/>
      <c r="AB176" s="309" t="str">
        <f>IF('Master sheet'!$D$11="Hindi","लिखित परीक्षा","Written")</f>
        <v>लिखित परीक्षा</v>
      </c>
      <c r="AC176" s="309" t="str">
        <f>IF('Master sheet'!$D$11="Hindi","गतिविधि, मौखिक, प्रोजेक्ट, प्रायोगिक","Act, Oral, Project, Prac.")</f>
        <v>गतिविधि, मौखिक, प्रोजेक्ट, प्रायोगिक</v>
      </c>
      <c r="AD176" s="309" t="str">
        <f>IF('Master sheet'!$D$11="Hindi","अर्द्ध वा. योग","H.Y. Total")</f>
        <v>अर्द्ध वा. योग</v>
      </c>
      <c r="AE176" s="755"/>
      <c r="AF176" s="309" t="str">
        <f>IF('Master sheet'!$D$11="Hindi","लिखित परीक्षा","Written")</f>
        <v>लिखित परीक्षा</v>
      </c>
      <c r="AG176" s="309" t="str">
        <f>IF('Master sheet'!$D$11="Hindi","गतिविधि, मौखिक, प्रोजेक्ट, प्रायोगिक","Act, Oral, Project, Prac.")</f>
        <v>गतिविधि, मौखिक, प्रोजेक्ट, प्रायोगिक</v>
      </c>
      <c r="AH176" s="309" t="str">
        <f>IF('Master sheet'!$D$11="Hindi","वार्षिक योग","Yearly Total")</f>
        <v>वार्षिक योग</v>
      </c>
      <c r="AI176" s="743"/>
      <c r="AJ176" s="751">
        <v>0</v>
      </c>
      <c r="AL176" s="56"/>
      <c r="AM176" s="56"/>
      <c r="AN176" s="56"/>
      <c r="AO176" s="56"/>
      <c r="AP176" s="56"/>
      <c r="AQ176" s="56"/>
      <c r="AR176" s="56"/>
      <c r="AS176" s="56"/>
      <c r="AT176" s="56"/>
    </row>
    <row r="177" spans="1:46" ht="18" customHeight="1">
      <c r="A177" s="386">
        <f>IF(P173="","",A176+1)</f>
        <v>12</v>
      </c>
      <c r="B177" s="1022"/>
      <c r="C177" s="114">
        <v>5</v>
      </c>
      <c r="D177" s="114">
        <v>5</v>
      </c>
      <c r="E177" s="114">
        <v>5</v>
      </c>
      <c r="F177" s="114">
        <v>5</v>
      </c>
      <c r="G177" s="114">
        <v>5</v>
      </c>
      <c r="H177" s="114">
        <v>5</v>
      </c>
      <c r="I177" s="369">
        <f>IF(AND(C144="",D144="",E144="",F144="",G144="",H144=""),"",SUM(C144:H144))</f>
        <v>30</v>
      </c>
      <c r="J177" s="114">
        <v>50</v>
      </c>
      <c r="K177" s="114">
        <v>20</v>
      </c>
      <c r="L177" s="116">
        <f>IF(AND(J144="",K144=""),"",SUM(J144:K144))</f>
        <v>70</v>
      </c>
      <c r="M177" s="115">
        <f>IF(AND(I144="NA",L144="NA"),"NA",SUM(I144,L144))</f>
        <v>100</v>
      </c>
      <c r="N177" s="114">
        <v>70</v>
      </c>
      <c r="O177" s="114">
        <v>30</v>
      </c>
      <c r="P177" s="286">
        <f>IF(AND(N144="",O144=""),"",SUM(N144:O144))</f>
        <v>100</v>
      </c>
      <c r="Q177" s="115">
        <f>IF(P144="","",SUM(M144,P144))</f>
        <v>200</v>
      </c>
      <c r="R177" s="114"/>
      <c r="S177" s="1026"/>
      <c r="T177" s="1022"/>
      <c r="U177" s="114">
        <v>5</v>
      </c>
      <c r="V177" s="114">
        <v>5</v>
      </c>
      <c r="W177" s="114">
        <v>5</v>
      </c>
      <c r="X177" s="114">
        <v>5</v>
      </c>
      <c r="Y177" s="114">
        <v>5</v>
      </c>
      <c r="Z177" s="114">
        <v>5</v>
      </c>
      <c r="AA177" s="369">
        <f>IF(AND(C144="",D144="",E144="",F144="",G144="",H144=""),"",SUM(C144:H144))</f>
        <v>30</v>
      </c>
      <c r="AB177" s="114">
        <v>50</v>
      </c>
      <c r="AC177" s="114">
        <v>20</v>
      </c>
      <c r="AD177" s="116">
        <f>IF(AND(J144="",K144=""),"",SUM(J144:K144))</f>
        <v>70</v>
      </c>
      <c r="AE177" s="115">
        <f>IF(AND(I144="NA",L144="NA"),"NA",SUM(I144,L144))</f>
        <v>100</v>
      </c>
      <c r="AF177" s="114">
        <v>70</v>
      </c>
      <c r="AG177" s="114">
        <v>30</v>
      </c>
      <c r="AH177" s="286">
        <f>IF(AND(N144="",O144=""),"",SUM(N144:O144))</f>
        <v>100</v>
      </c>
      <c r="AI177" s="115">
        <f>IF(P144="","",SUM(M144,P144))</f>
        <v>200</v>
      </c>
      <c r="AJ177" s="114"/>
      <c r="AL177" s="56"/>
      <c r="AM177" s="56"/>
      <c r="AN177" s="56"/>
      <c r="AO177" s="56"/>
      <c r="AP177" s="56"/>
      <c r="AQ177" s="56"/>
      <c r="AR177" s="56"/>
      <c r="AS177" s="56"/>
      <c r="AT177" s="56"/>
    </row>
    <row r="178" spans="1:46" ht="21" customHeight="1">
      <c r="A178" s="386">
        <f>IF(P173="","",A177+1)</f>
        <v>13</v>
      </c>
      <c r="B178" s="92" t="str">
        <f>IF('Master sheet'!D$11="Hindi","हिंदी","Hindi")</f>
        <v>हिंदी</v>
      </c>
      <c r="C178" s="423">
        <f>IFERROR(VLOOKUP(P173,Marks,11,0),"")</f>
        <v>4</v>
      </c>
      <c r="D178" s="423">
        <f>IFERROR(VLOOKUP(P173,Marks,12,0),"")</f>
        <v>4</v>
      </c>
      <c r="E178" s="423">
        <f>IFERROR(VLOOKUP(P173,Marks,13,0),"")</f>
        <v>4</v>
      </c>
      <c r="F178" s="423">
        <f>IFERROR(VLOOKUP(P173,Marks,14,0),"")</f>
        <v>4</v>
      </c>
      <c r="G178" s="423">
        <f>IFERROR(VLOOKUP(P173,Marks,15,0),"")</f>
        <v>4</v>
      </c>
      <c r="H178" s="423">
        <f>IFERROR(VLOOKUP(P173,Marks,16,0),"")</f>
        <v>4</v>
      </c>
      <c r="I178" s="368">
        <f>IFERROR(VLOOKUP(P173,Marks,17,0),"")</f>
        <v>24</v>
      </c>
      <c r="J178" s="423">
        <f>IFERROR(VLOOKUP(P173,Marks,18,0),"")</f>
        <v>39</v>
      </c>
      <c r="K178" s="423">
        <f>IFERROR(VLOOKUP(P173,Marks,19,0),"")</f>
        <v>15</v>
      </c>
      <c r="L178" s="87">
        <f>IFERROR(VLOOKUP(P173,Marks,20,0),"")</f>
        <v>54</v>
      </c>
      <c r="M178" s="367">
        <f>IFERROR(VLOOKUP(P173,Marks,21,0),"")</f>
        <v>78</v>
      </c>
      <c r="N178" s="423">
        <f>IFERROR(VLOOKUP(P173,Marks,22,0),"")</f>
        <v>55</v>
      </c>
      <c r="O178" s="423">
        <f>IFERROR(VLOOKUP(P173,Marks,23,0),"")</f>
        <v>21</v>
      </c>
      <c r="P178" s="87">
        <f>IFERROR(VLOOKUP(P173,Marks,24,0),"")</f>
        <v>76</v>
      </c>
      <c r="Q178" s="370">
        <f>IFERROR(VLOOKUP(P173,Marks,25,0),"")</f>
        <v>154</v>
      </c>
      <c r="R178" s="89" t="str">
        <f>IFERROR(VLOOKUP(P173,Marks,31,0),"")</f>
        <v>B</v>
      </c>
      <c r="S178" s="1026"/>
      <c r="T178" s="92" t="str">
        <f>IF('Master sheet'!D$11="Hindi","हिंदी","Hindi")</f>
        <v>हिंदी</v>
      </c>
      <c r="U178" s="423">
        <f>IFERROR(VLOOKUP(AH173,Marks,11,0),"")</f>
        <v>4</v>
      </c>
      <c r="V178" s="423">
        <f>IFERROR(VLOOKUP(AH173,Marks,12,0),"")</f>
        <v>4</v>
      </c>
      <c r="W178" s="423">
        <f>IFERROR(VLOOKUP(AH173,Marks,13,0),"")</f>
        <v>4</v>
      </c>
      <c r="X178" s="423">
        <f>IFERROR(VLOOKUP(AH173,Marks,14,0),"")</f>
        <v>4</v>
      </c>
      <c r="Y178" s="423">
        <f>IFERROR(VLOOKUP(AH173,Marks,15,0),"")</f>
        <v>4</v>
      </c>
      <c r="Z178" s="423">
        <f>IFERROR(VLOOKUP(AH173,Marks,16,0),"")</f>
        <v>4</v>
      </c>
      <c r="AA178" s="368">
        <f>IFERROR(VLOOKUP(AH173,Marks,17,0),"")</f>
        <v>24</v>
      </c>
      <c r="AB178" s="423">
        <f>IFERROR(VLOOKUP(AH173,Marks,18,0),"")</f>
        <v>39</v>
      </c>
      <c r="AC178" s="423">
        <f>IFERROR(VLOOKUP(AH173,Marks,19,0),"")</f>
        <v>15</v>
      </c>
      <c r="AD178" s="87">
        <f>IFERROR(VLOOKUP(AH173,Marks,20,0),"")</f>
        <v>54</v>
      </c>
      <c r="AE178" s="367">
        <f>IFERROR(VLOOKUP(AH173,Marks,21,0),"")</f>
        <v>78</v>
      </c>
      <c r="AF178" s="423">
        <f>IFERROR(VLOOKUP(AH173,Marks,22,0),"")</f>
        <v>55</v>
      </c>
      <c r="AG178" s="423">
        <f>IFERROR(VLOOKUP(AH173,Marks,23,0),"")</f>
        <v>21</v>
      </c>
      <c r="AH178" s="87">
        <f>IFERROR(VLOOKUP(AH173,Marks,24,0),"")</f>
        <v>76</v>
      </c>
      <c r="AI178" s="370">
        <f>IFERROR(VLOOKUP(AH173,Marks,25,0),"")</f>
        <v>154</v>
      </c>
      <c r="AJ178" s="89" t="str">
        <f>IFERROR(VLOOKUP(AH173,Marks,31,0),"")</f>
        <v>B</v>
      </c>
      <c r="AL178" s="56"/>
      <c r="AM178" s="56"/>
      <c r="AN178" s="56"/>
      <c r="AO178" s="56"/>
      <c r="AP178" s="56"/>
      <c r="AQ178" s="56"/>
      <c r="AR178" s="56"/>
      <c r="AS178" s="56"/>
      <c r="AT178" s="56"/>
    </row>
    <row r="179" spans="1:46" ht="21" customHeight="1">
      <c r="A179" s="386">
        <f>IF(P173="","",A178+1)</f>
        <v>14</v>
      </c>
      <c r="B179" s="92" t="str">
        <f>IF('Master sheet'!$D$11="Hindi","अंग्रेजी","English")</f>
        <v>अंग्रेजी</v>
      </c>
      <c r="C179" s="423">
        <f>IFERROR(VLOOKUP(P173,Marks,32,0),"")</f>
        <v>5</v>
      </c>
      <c r="D179" s="423">
        <f>IFERROR(VLOOKUP(P173,Marks,33,0),"")</f>
        <v>5</v>
      </c>
      <c r="E179" s="423">
        <f>IFERROR(VLOOKUP(P173,Marks,34,0),"")</f>
        <v>5</v>
      </c>
      <c r="F179" s="423">
        <f>IFERROR(VLOOKUP(P173,Marks,35,0),"")</f>
        <v>5</v>
      </c>
      <c r="G179" s="423">
        <f>IFERROR(VLOOKUP(P173,Marks,36,0),"")</f>
        <v>5</v>
      </c>
      <c r="H179" s="423">
        <f>IFERROR(VLOOKUP(P173,Marks,37,0),"")</f>
        <v>5</v>
      </c>
      <c r="I179" s="368">
        <f>IFERROR(VLOOKUP(P173,Marks,38,0),"")</f>
        <v>30</v>
      </c>
      <c r="J179" s="423">
        <f>IFERROR(VLOOKUP(P173,Marks,39,0),"")</f>
        <v>47</v>
      </c>
      <c r="K179" s="423">
        <f>IFERROR(VLOOKUP(P173,Marks,40,0),"")</f>
        <v>16</v>
      </c>
      <c r="L179" s="87">
        <f>IFERROR(VLOOKUP(P173,Marks,41,0),"")</f>
        <v>63</v>
      </c>
      <c r="M179" s="367">
        <f>IFERROR(VLOOKUP(P173,Marks,42,0),"")</f>
        <v>93</v>
      </c>
      <c r="N179" s="423">
        <f>IFERROR(VLOOKUP(P173,Marks,43,0),"")</f>
        <v>45</v>
      </c>
      <c r="O179" s="423">
        <f>IFERROR(VLOOKUP(P173,Marks,44,0),"")</f>
        <v>25</v>
      </c>
      <c r="P179" s="87">
        <f>IFERROR(VLOOKUP(P173,Marks,45,0),"")</f>
        <v>70</v>
      </c>
      <c r="Q179" s="370">
        <f>IFERROR(VLOOKUP(P173,Marks,46,0),"")</f>
        <v>163</v>
      </c>
      <c r="R179" s="89" t="str">
        <f>IFERROR(VLOOKUP(P173,Marks,52,0),"")</f>
        <v>B</v>
      </c>
      <c r="S179" s="1026"/>
      <c r="T179" s="92" t="str">
        <f>IF('Master sheet'!$D$11="Hindi","अंग्रेजी","English")</f>
        <v>अंग्रेजी</v>
      </c>
      <c r="U179" s="423">
        <f>IFERROR(VLOOKUP(AH173,Marks,32,0),"")</f>
        <v>5</v>
      </c>
      <c r="V179" s="423">
        <f>IFERROR(VLOOKUP(AH173,Marks,33,0),"")</f>
        <v>5</v>
      </c>
      <c r="W179" s="423">
        <f>IFERROR(VLOOKUP(AH173,Marks,34,0),"")</f>
        <v>5</v>
      </c>
      <c r="X179" s="423">
        <f>IFERROR(VLOOKUP(AH173,Marks,35,0),"")</f>
        <v>5</v>
      </c>
      <c r="Y179" s="423">
        <f>IFERROR(VLOOKUP(AH173,Marks,36,0),"")</f>
        <v>5</v>
      </c>
      <c r="Z179" s="423">
        <f>IFERROR(VLOOKUP(AH173,Marks,37,0),"")</f>
        <v>5</v>
      </c>
      <c r="AA179" s="368">
        <f>IFERROR(VLOOKUP(AH173,Marks,38,0),"")</f>
        <v>30</v>
      </c>
      <c r="AB179" s="423">
        <f>IFERROR(VLOOKUP(AH173,Marks,39,0),"")</f>
        <v>47</v>
      </c>
      <c r="AC179" s="423">
        <f>IFERROR(VLOOKUP(AH173,Marks,40,0),"")</f>
        <v>16</v>
      </c>
      <c r="AD179" s="87">
        <f>IFERROR(VLOOKUP(AH173,Marks,41,0),"")</f>
        <v>63</v>
      </c>
      <c r="AE179" s="367">
        <f>IFERROR(VLOOKUP(AH173,Marks,42,0),"")</f>
        <v>93</v>
      </c>
      <c r="AF179" s="423">
        <f>IFERROR(VLOOKUP(AH173,Marks,43,0),"")</f>
        <v>45</v>
      </c>
      <c r="AG179" s="423">
        <f>IFERROR(VLOOKUP(AH173,Marks,44,0),"")</f>
        <v>25</v>
      </c>
      <c r="AH179" s="87">
        <f>IFERROR(VLOOKUP(AH173,Marks,45,0),"")</f>
        <v>70</v>
      </c>
      <c r="AI179" s="370">
        <f>IFERROR(VLOOKUP(AH173,Marks,46,0),"")</f>
        <v>163</v>
      </c>
      <c r="AJ179" s="89" t="str">
        <f>IFERROR(VLOOKUP(AH173,Marks,52,0),"")</f>
        <v>B</v>
      </c>
      <c r="AL179" s="56"/>
      <c r="AM179" s="56"/>
      <c r="AN179" s="56"/>
      <c r="AO179" s="56"/>
      <c r="AP179" s="56"/>
      <c r="AQ179" s="56"/>
      <c r="AR179" s="56"/>
      <c r="AS179" s="56"/>
      <c r="AT179" s="56"/>
    </row>
    <row r="180" spans="1:46" ht="21" customHeight="1">
      <c r="A180" s="386">
        <f>IF(P173="","",A179+1)</f>
        <v>15</v>
      </c>
      <c r="B180" s="92" t="str">
        <f>IFERROR(VLOOKUP(P173,Marks,53,0),"")</f>
        <v>संस्कृत (71)</v>
      </c>
      <c r="C180" s="423">
        <f>IFERROR(VLOOKUP(P173,Marks,54,0),"")</f>
        <v>5</v>
      </c>
      <c r="D180" s="423">
        <f>IFERROR(VLOOKUP(P173,Marks,55,0),"")</f>
        <v>4</v>
      </c>
      <c r="E180" s="423">
        <f>IFERROR(VLOOKUP(P173,Marks,56,0),"")</f>
        <v>4</v>
      </c>
      <c r="F180" s="423">
        <f>IFERROR(VLOOKUP(P173,Marks,57,0),"")</f>
        <v>4</v>
      </c>
      <c r="G180" s="423">
        <f>IFERROR(VLOOKUP(P173,Marks,58,0),"")</f>
        <v>4</v>
      </c>
      <c r="H180" s="423">
        <f>IFERROR(VLOOKUP(P173,Marks,59,0),"")</f>
        <v>5</v>
      </c>
      <c r="I180" s="368">
        <f>IFERROR(VLOOKUP(P173,Marks,60,0),"")</f>
        <v>26</v>
      </c>
      <c r="J180" s="423">
        <f>IFERROR(VLOOKUP(P173,Marks,61,0),"")</f>
        <v>46</v>
      </c>
      <c r="K180" s="423">
        <f>IFERROR(VLOOKUP(P173,Marks,62,0),"")</f>
        <v>16</v>
      </c>
      <c r="L180" s="87">
        <f>IFERROR(VLOOKUP(P173,Marks,63,0),"")</f>
        <v>62</v>
      </c>
      <c r="M180" s="367">
        <f>IFERROR(VLOOKUP(P173,Marks,64,0),"")</f>
        <v>88</v>
      </c>
      <c r="N180" s="423">
        <f>IFERROR(VLOOKUP(P173,Marks,65,0),"")</f>
        <v>46</v>
      </c>
      <c r="O180" s="423">
        <f>IFERROR(VLOOKUP(P173,Marks,66,0),"")</f>
        <v>9</v>
      </c>
      <c r="P180" s="87">
        <f>IFERROR(VLOOKUP(P173,Marks,67,0),"")</f>
        <v>55</v>
      </c>
      <c r="Q180" s="370">
        <f>IFERROR(VLOOKUP(P173,Marks,68,0),"")</f>
        <v>143</v>
      </c>
      <c r="R180" s="89" t="str">
        <f>IFERROR(VLOOKUP(P173,Marks,74,0),"")</f>
        <v>B</v>
      </c>
      <c r="S180" s="1026"/>
      <c r="T180" s="92" t="str">
        <f>IFERROR(VLOOKUP(AH173,Marks,53,0),"")</f>
        <v>संस्कृत (71)</v>
      </c>
      <c r="U180" s="423">
        <f>IFERROR(VLOOKUP(AH173,Marks,54,0),"")</f>
        <v>5</v>
      </c>
      <c r="V180" s="423">
        <f>IFERROR(VLOOKUP(AH173,Marks,55,0),"")</f>
        <v>4</v>
      </c>
      <c r="W180" s="423">
        <f>IFERROR(VLOOKUP(AH173,Marks,56,0),"")</f>
        <v>4</v>
      </c>
      <c r="X180" s="423">
        <f>IFERROR(VLOOKUP(AH173,Marks,57,0),"")</f>
        <v>4</v>
      </c>
      <c r="Y180" s="423">
        <f>IFERROR(VLOOKUP(AH173,Marks,58,0),"")</f>
        <v>4</v>
      </c>
      <c r="Z180" s="423">
        <f>IFERROR(VLOOKUP(AH173,Marks,59,0),"")</f>
        <v>5</v>
      </c>
      <c r="AA180" s="368">
        <f>IFERROR(VLOOKUP(AH173,Marks,60,0),"")</f>
        <v>26</v>
      </c>
      <c r="AB180" s="423">
        <f>IFERROR(VLOOKUP(AH173,Marks,61,0),"")</f>
        <v>46</v>
      </c>
      <c r="AC180" s="423">
        <f>IFERROR(VLOOKUP(AH173,Marks,62,0),"")</f>
        <v>16</v>
      </c>
      <c r="AD180" s="87">
        <f>IFERROR(VLOOKUP(AH173,Marks,63,0),"")</f>
        <v>62</v>
      </c>
      <c r="AE180" s="367">
        <f>IFERROR(VLOOKUP(AH173,Marks,64,0),"")</f>
        <v>88</v>
      </c>
      <c r="AF180" s="423">
        <f>IFERROR(VLOOKUP(AH173,Marks,65,0),"")</f>
        <v>63</v>
      </c>
      <c r="AG180" s="423">
        <f>IFERROR(VLOOKUP(AH173,Marks,66,0),"")</f>
        <v>10</v>
      </c>
      <c r="AH180" s="87">
        <f>IFERROR(VLOOKUP(AH173,Marks,67,0),"")</f>
        <v>73</v>
      </c>
      <c r="AI180" s="370">
        <f>IFERROR(VLOOKUP(AH173,Marks,68,0),"")</f>
        <v>161</v>
      </c>
      <c r="AJ180" s="89" t="str">
        <f>IFERROR(VLOOKUP(AH173,Marks,74,0),"")</f>
        <v>B</v>
      </c>
      <c r="AL180" s="56"/>
      <c r="AM180" s="56"/>
      <c r="AN180" s="56"/>
      <c r="AO180" s="56"/>
      <c r="AP180" s="56"/>
      <c r="AQ180" s="56"/>
      <c r="AR180" s="56"/>
      <c r="AS180" s="56"/>
      <c r="AT180" s="56"/>
    </row>
    <row r="181" spans="1:46" ht="21" customHeight="1">
      <c r="A181" s="386">
        <f>IF(P173="","",A180+1)</f>
        <v>16</v>
      </c>
      <c r="B181" s="92" t="str">
        <f>IF('Master sheet'!$D$11="Hindi","गणित","Maths")</f>
        <v>गणित</v>
      </c>
      <c r="C181" s="423">
        <f>IFERROR(VLOOKUP(P173,Marks,75,0),"")</f>
        <v>4</v>
      </c>
      <c r="D181" s="423">
        <f>IFERROR(VLOOKUP(P173,Marks,76,0),"")</f>
        <v>5</v>
      </c>
      <c r="E181" s="423">
        <f>IFERROR(VLOOKUP(P173,Marks,77,0),"")</f>
        <v>4</v>
      </c>
      <c r="F181" s="423">
        <f>IFERROR(VLOOKUP(P173,Marks,78,0),"")</f>
        <v>5</v>
      </c>
      <c r="G181" s="423">
        <f>IFERROR(VLOOKUP(P173,Marks,79,0),"")</f>
        <v>4</v>
      </c>
      <c r="H181" s="423">
        <f>IFERROR(VLOOKUP(P173,Marks,80,0),"")</f>
        <v>5</v>
      </c>
      <c r="I181" s="368">
        <f>IFERROR(VLOOKUP(P173,Marks,81,0),"")</f>
        <v>27</v>
      </c>
      <c r="J181" s="423" t="str">
        <f>IFERROR(VLOOKUP(P173,Marks,82,0),"")</f>
        <v>AB</v>
      </c>
      <c r="K181" s="423">
        <f>IFERROR(VLOOKUP(P173,Marks,83,0),"")</f>
        <v>9</v>
      </c>
      <c r="L181" s="87">
        <f>IFERROR(VLOOKUP(P173,Marks,84,0),"")</f>
        <v>9</v>
      </c>
      <c r="M181" s="367">
        <f>IFERROR(VLOOKUP(P173,Marks,85,0),"")</f>
        <v>36</v>
      </c>
      <c r="N181" s="423">
        <f>IFERROR(VLOOKUP(P173,Marks,86,0),"")</f>
        <v>55</v>
      </c>
      <c r="O181" s="423">
        <f>IFERROR(VLOOKUP(P173,Marks,87,0),"")</f>
        <v>8</v>
      </c>
      <c r="P181" s="87">
        <f>IFERROR(VLOOKUP(P173,Marks,88,0),"")</f>
        <v>63</v>
      </c>
      <c r="Q181" s="370">
        <f>IFERROR(VLOOKUP(P173,Marks,89,0),"")</f>
        <v>99</v>
      </c>
      <c r="R181" s="89" t="str">
        <f>IFERROR(VLOOKUP(P173,Marks,95,0),"")</f>
        <v>D</v>
      </c>
      <c r="S181" s="1026"/>
      <c r="T181" s="92" t="str">
        <f>IF('Master sheet'!$D$11="Hindi","गणित","Maths")</f>
        <v>गणित</v>
      </c>
      <c r="U181" s="423" t="str">
        <f>IFERROR(VLOOKUP(AH173,Marks,75,0),"")</f>
        <v>NA</v>
      </c>
      <c r="V181" s="423">
        <f>IFERROR(VLOOKUP(AH173,Marks,76,0),"")</f>
        <v>4</v>
      </c>
      <c r="W181" s="423">
        <f>IFERROR(VLOOKUP(AH173,Marks,77,0),"")</f>
        <v>3</v>
      </c>
      <c r="X181" s="423">
        <f>IFERROR(VLOOKUP(AH173,Marks,78,0),"")</f>
        <v>3</v>
      </c>
      <c r="Y181" s="423">
        <f>IFERROR(VLOOKUP(AH173,Marks,79,0),"")</f>
        <v>3</v>
      </c>
      <c r="Z181" s="423">
        <f>IFERROR(VLOOKUP(AH173,Marks,80,0),"")</f>
        <v>3</v>
      </c>
      <c r="AA181" s="368">
        <f>IFERROR(VLOOKUP(AH173,Marks,81,0),"")</f>
        <v>16</v>
      </c>
      <c r="AB181" s="423">
        <f>IFERROR(VLOOKUP(AH173,Marks,82,0),"")</f>
        <v>30</v>
      </c>
      <c r="AC181" s="423">
        <f>IFERROR(VLOOKUP(AH173,Marks,83,0),"")</f>
        <v>9</v>
      </c>
      <c r="AD181" s="87">
        <f>IFERROR(VLOOKUP(AH173,Marks,84,0),"")</f>
        <v>39</v>
      </c>
      <c r="AE181" s="367">
        <f>IFERROR(VLOOKUP(AH173,Marks,85,0),"")</f>
        <v>55</v>
      </c>
      <c r="AF181" s="423">
        <f>IFERROR(VLOOKUP(AH173,Marks,86,0),"")</f>
        <v>55</v>
      </c>
      <c r="AG181" s="423">
        <f>IFERROR(VLOOKUP(AH173,Marks,87,0),"")</f>
        <v>8</v>
      </c>
      <c r="AH181" s="87">
        <f>IFERROR(VLOOKUP(AH173,Marks,88,0),"")</f>
        <v>63</v>
      </c>
      <c r="AI181" s="370">
        <f>IFERROR(VLOOKUP(AH173,Marks,89,0),"")</f>
        <v>118</v>
      </c>
      <c r="AJ181" s="89" t="str">
        <f>IFERROR(VLOOKUP(AH173,Marks,95,0),"")</f>
        <v>C</v>
      </c>
      <c r="AL181" s="56"/>
      <c r="AM181" s="56"/>
      <c r="AN181" s="56"/>
      <c r="AO181" s="56"/>
      <c r="AP181" s="56"/>
      <c r="AQ181" s="56"/>
      <c r="AR181" s="56"/>
      <c r="AS181" s="56"/>
      <c r="AT181" s="56"/>
    </row>
    <row r="182" spans="1:46" ht="21" customHeight="1">
      <c r="A182" s="386">
        <f>IF(P173="","",A181+1)</f>
        <v>17</v>
      </c>
      <c r="B182" s="92" t="str">
        <f>IF('Master sheet'!$D$11="Hindi","विज्ञान","Science")</f>
        <v>विज्ञान</v>
      </c>
      <c r="C182" s="423">
        <f>IFERROR(VLOOKUP(P173,Marks,96,0),"")</f>
        <v>5</v>
      </c>
      <c r="D182" s="423">
        <f>IFERROR(VLOOKUP(P173,Marks,97),"")</f>
        <v>5</v>
      </c>
      <c r="E182" s="423">
        <f>IFERROR(VLOOKUP(P173,Marks,98,0),"")</f>
        <v>5</v>
      </c>
      <c r="F182" s="423">
        <f>IFERROR(VLOOKUP(P173,Marks,99,0),"")</f>
        <v>5</v>
      </c>
      <c r="G182" s="423">
        <f>IFERROR(VLOOKUP(P173,Marks,100,0),"")</f>
        <v>4</v>
      </c>
      <c r="H182" s="423">
        <f>IFERROR(VLOOKUP(P173,Marks,101,0),"")</f>
        <v>4</v>
      </c>
      <c r="I182" s="368">
        <f>IFERROR(VLOOKUP(P173,Marks,102,0),"")</f>
        <v>28</v>
      </c>
      <c r="J182" s="423">
        <f>IFERROR(VLOOKUP(P173,Marks,103,0),"")</f>
        <v>25</v>
      </c>
      <c r="K182" s="423">
        <f>IFERROR(VLOOKUP(P173,Marks,104,0),"")</f>
        <v>11</v>
      </c>
      <c r="L182" s="87">
        <f>IFERROR(VLOOKUP(P173,Marks,105,0),"")</f>
        <v>36</v>
      </c>
      <c r="M182" s="367">
        <f>IFERROR(VLOOKUP(P173,Marks,106,0),"")</f>
        <v>64</v>
      </c>
      <c r="N182" s="423">
        <f>IFERROR(VLOOKUP(P173,Marks,107,0),"")</f>
        <v>58</v>
      </c>
      <c r="O182" s="423">
        <f>IFERROR(VLOOKUP(P173,Marks,108,0),"")</f>
        <v>16</v>
      </c>
      <c r="P182" s="87">
        <f>IFERROR(VLOOKUP(P173,Marks,109,0),"")</f>
        <v>74</v>
      </c>
      <c r="Q182" s="370">
        <f>IFERROR(VLOOKUP(P173,Marks,110,0),"")</f>
        <v>138</v>
      </c>
      <c r="R182" s="89" t="str">
        <f>IFERROR(VLOOKUP(P173,Marks,116,0),"")</f>
        <v>C</v>
      </c>
      <c r="S182" s="1026"/>
      <c r="T182" s="92" t="str">
        <f>IF('Master sheet'!$D$11="Hindi","विज्ञान","Science")</f>
        <v>विज्ञान</v>
      </c>
      <c r="U182" s="423">
        <f>IFERROR(VLOOKUP(AH173,Marks,96,0),"")</f>
        <v>5</v>
      </c>
      <c r="V182" s="423">
        <f>IFERROR(VLOOKUP(AH173,Marks,97),"")</f>
        <v>5</v>
      </c>
      <c r="W182" s="423">
        <f>IFERROR(VLOOKUP(AH173,Marks,98,0),"")</f>
        <v>5</v>
      </c>
      <c r="X182" s="423">
        <f>IFERROR(VLOOKUP(AH173,Marks,99,0),"")</f>
        <v>5</v>
      </c>
      <c r="Y182" s="423">
        <f>IFERROR(VLOOKUP(AH173,Marks,100,0),"")</f>
        <v>4</v>
      </c>
      <c r="Z182" s="423">
        <f>IFERROR(VLOOKUP(AH173,Marks,101,0),"")</f>
        <v>4</v>
      </c>
      <c r="AA182" s="368">
        <f>IFERROR(VLOOKUP(AH173,Marks,102,0),"")</f>
        <v>28</v>
      </c>
      <c r="AB182" s="423">
        <f>IFERROR(VLOOKUP(AH173,Marks,103,0),"")</f>
        <v>29</v>
      </c>
      <c r="AC182" s="423">
        <f>IFERROR(VLOOKUP(AH173,Marks,104,0),"")</f>
        <v>11</v>
      </c>
      <c r="AD182" s="87">
        <f>IFERROR(VLOOKUP(AH173,Marks,105,0),"")</f>
        <v>40</v>
      </c>
      <c r="AE182" s="367">
        <f>IFERROR(VLOOKUP(AH173,Marks,106,0),"")</f>
        <v>68</v>
      </c>
      <c r="AF182" s="423">
        <f>IFERROR(VLOOKUP(AH173,Marks,107,0),"")</f>
        <v>58</v>
      </c>
      <c r="AG182" s="423">
        <f>IFERROR(VLOOKUP(AH173,Marks,108,0),"")</f>
        <v>16</v>
      </c>
      <c r="AH182" s="87">
        <f>IFERROR(VLOOKUP(AH173,Marks,109,0),"")</f>
        <v>74</v>
      </c>
      <c r="AI182" s="370">
        <f>IFERROR(VLOOKUP(AH173,Marks,110,0),"")</f>
        <v>142</v>
      </c>
      <c r="AJ182" s="89" t="str">
        <f>IFERROR(VLOOKUP(AH173,Marks,116,0),"")</f>
        <v>B</v>
      </c>
      <c r="AL182" s="56"/>
      <c r="AM182" s="56"/>
      <c r="AN182" s="56"/>
      <c r="AO182" s="56"/>
      <c r="AP182" s="56"/>
      <c r="AQ182" s="56"/>
      <c r="AR182" s="56"/>
      <c r="AS182" s="56"/>
      <c r="AT182" s="56"/>
    </row>
    <row r="183" spans="1:46" ht="21" customHeight="1">
      <c r="A183" s="386">
        <f>IF(P173="","",A182+1)</f>
        <v>18</v>
      </c>
      <c r="B183" s="92" t="str">
        <f>IF('Master sheet'!$D$11="Hindi","सामाजिक विज्ञान","Social Science")</f>
        <v>सामाजिक विज्ञान</v>
      </c>
      <c r="C183" s="423">
        <f>IFERROR(VLOOKUP(P173,Marks,117,0),"")</f>
        <v>5</v>
      </c>
      <c r="D183" s="423">
        <f>IFERROR(VLOOKUP(P173,Marks,118,0),"")</f>
        <v>5</v>
      </c>
      <c r="E183" s="423">
        <f>IFERROR(VLOOKUP(P173,Marks,119,0),"")</f>
        <v>4</v>
      </c>
      <c r="F183" s="423">
        <f>IFERROR(VLOOKUP(P173,Marks,120,0),"")</f>
        <v>4</v>
      </c>
      <c r="G183" s="423">
        <f>IFERROR(VLOOKUP(P173,Marks,121,0),"")</f>
        <v>3</v>
      </c>
      <c r="H183" s="423">
        <f>IFERROR(VLOOKUP(P173,Marks,122,0),"")</f>
        <v>3</v>
      </c>
      <c r="I183" s="368">
        <f>IFERROR(VLOOKUP(P173,Marks,123,0),"")</f>
        <v>24</v>
      </c>
      <c r="J183" s="423">
        <f>IFERROR(VLOOKUP(P173,Marks,124,0),"")</f>
        <v>42</v>
      </c>
      <c r="K183" s="423">
        <f>IFERROR(VLOOKUP(P173,Marks,125,0),"")</f>
        <v>9</v>
      </c>
      <c r="L183" s="87">
        <f>IFERROR(VLOOKUP(P173,Marks,126,0),"")</f>
        <v>51</v>
      </c>
      <c r="M183" s="367">
        <f>IFERROR(VLOOKUP(P173,Marks,127,0),"")</f>
        <v>75</v>
      </c>
      <c r="N183" s="423">
        <f>IFERROR(VLOOKUP(P173,Marks,128,0),"")</f>
        <v>66</v>
      </c>
      <c r="O183" s="423">
        <f>IFERROR(VLOOKUP(P173,Marks,129,0),"")</f>
        <v>18</v>
      </c>
      <c r="P183" s="87">
        <f>IFERROR(VLOOKUP(P173,Marks,130,0),"")</f>
        <v>84</v>
      </c>
      <c r="Q183" s="370">
        <f>IFERROR(VLOOKUP(P173,Marks,131,0),"")</f>
        <v>159</v>
      </c>
      <c r="R183" s="89" t="str">
        <f>IFERROR(VLOOKUP(P173,Marks,137,0),"")</f>
        <v>B</v>
      </c>
      <c r="S183" s="1026"/>
      <c r="T183" s="92" t="str">
        <f>IF('Master sheet'!$D$11="Hindi","सामाजिक विज्ञान","Social Science")</f>
        <v>सामाजिक विज्ञान</v>
      </c>
      <c r="U183" s="423">
        <f>IFERROR(VLOOKUP(P173,Marks,117,0),"")</f>
        <v>5</v>
      </c>
      <c r="V183" s="423">
        <f>IFERROR(VLOOKUP(AH173,Marks,118,0),"")</f>
        <v>5</v>
      </c>
      <c r="W183" s="423">
        <f>IFERROR(VLOOKUP(AH173,Marks,119,0),"")</f>
        <v>4</v>
      </c>
      <c r="X183" s="423">
        <f>IFERROR(VLOOKUP(AH173,Marks,120,0),"")</f>
        <v>4</v>
      </c>
      <c r="Y183" s="423">
        <f>IFERROR(VLOOKUP(AH173,Marks,121,0),"")</f>
        <v>3</v>
      </c>
      <c r="Z183" s="423">
        <f>IFERROR(VLOOKUP(AH173,Marks,122,0),"")</f>
        <v>3</v>
      </c>
      <c r="AA183" s="368">
        <f>IFERROR(VLOOKUP(AH173,Marks,123,0),"")</f>
        <v>24</v>
      </c>
      <c r="AB183" s="423">
        <f>IFERROR(VLOOKUP(AH173,Marks,124,0),"")</f>
        <v>42</v>
      </c>
      <c r="AC183" s="423">
        <f>IFERROR(VLOOKUP(AH173,Marks,125,0),"")</f>
        <v>8</v>
      </c>
      <c r="AD183" s="87">
        <f>IFERROR(VLOOKUP(AH173,Marks,126,0),"")</f>
        <v>50</v>
      </c>
      <c r="AE183" s="367">
        <f>IFERROR(VLOOKUP(AH173,Marks,127,0),"")</f>
        <v>74</v>
      </c>
      <c r="AF183" s="423">
        <f>IFERROR(VLOOKUP(AH173,Marks,128,0),"")</f>
        <v>66</v>
      </c>
      <c r="AG183" s="423">
        <f>IFERROR(VLOOKUP(AH173,Marks,129,0),"")</f>
        <v>18</v>
      </c>
      <c r="AH183" s="87">
        <f>IFERROR(VLOOKUP(AH173,Marks,130,0),"")</f>
        <v>84</v>
      </c>
      <c r="AI183" s="370">
        <f>IFERROR(VLOOKUP(AH173,Marks,131,0),"")</f>
        <v>158</v>
      </c>
      <c r="AJ183" s="89" t="str">
        <f>IFERROR(VLOOKUP(AH173,Marks,137,0),"")</f>
        <v>B</v>
      </c>
      <c r="AL183" s="56"/>
      <c r="AM183" s="56"/>
      <c r="AN183" s="56"/>
      <c r="AO183" s="56"/>
      <c r="AP183" s="56"/>
      <c r="AQ183" s="56"/>
      <c r="AR183" s="56"/>
      <c r="AS183" s="56"/>
      <c r="AT183" s="56"/>
    </row>
    <row r="184" spans="1:46" ht="27.75" customHeight="1">
      <c r="A184" s="386">
        <f>IF(P173="","",A183+1)</f>
        <v>19</v>
      </c>
      <c r="B184" s="428" t="str">
        <f>IF('Master sheet'!$D$11="Hindi","कुल योग","Total")</f>
        <v>कुल योग</v>
      </c>
      <c r="C184" s="90">
        <f>IF(AND(C145="",C146="",C147="",C148="",C149="",C150=""),"",SUM(C145:C150))</f>
        <v>27</v>
      </c>
      <c r="D184" s="90">
        <f t="shared" ref="D184:Q184" si="10">IF(AND(D178="",D179="",D180="",D181="",D182="",D183=""),"",SUM(D178:D183))</f>
        <v>28</v>
      </c>
      <c r="E184" s="90">
        <f t="shared" si="10"/>
        <v>26</v>
      </c>
      <c r="F184" s="90">
        <f t="shared" si="10"/>
        <v>27</v>
      </c>
      <c r="G184" s="90">
        <f t="shared" si="10"/>
        <v>24</v>
      </c>
      <c r="H184" s="90">
        <f t="shared" si="10"/>
        <v>26</v>
      </c>
      <c r="I184" s="90">
        <f t="shared" si="10"/>
        <v>159</v>
      </c>
      <c r="J184" s="90">
        <f t="shared" si="10"/>
        <v>199</v>
      </c>
      <c r="K184" s="90">
        <f t="shared" si="10"/>
        <v>76</v>
      </c>
      <c r="L184" s="90">
        <f t="shared" si="10"/>
        <v>275</v>
      </c>
      <c r="M184" s="90">
        <f t="shared" si="10"/>
        <v>434</v>
      </c>
      <c r="N184" s="90">
        <f t="shared" si="10"/>
        <v>325</v>
      </c>
      <c r="O184" s="90">
        <f t="shared" si="10"/>
        <v>97</v>
      </c>
      <c r="P184" s="90">
        <f t="shared" si="10"/>
        <v>422</v>
      </c>
      <c r="Q184" s="90">
        <f t="shared" si="10"/>
        <v>856</v>
      </c>
      <c r="R184" s="223" t="str">
        <f>IFERROR(VLOOKUP(P173,Marks,179,0),"")</f>
        <v>B</v>
      </c>
      <c r="S184" s="1026"/>
      <c r="T184" s="428" t="str">
        <f>IF('Master sheet'!$D$11="Hindi","कुल योग","Total")</f>
        <v>कुल योग</v>
      </c>
      <c r="U184" s="90">
        <f>IF(AND(C145="",C146="",C147="",C148="",C149="",C150=""),"",SUM(C145:C150))</f>
        <v>27</v>
      </c>
      <c r="V184" s="90">
        <f t="shared" ref="V184:AI184" si="11">IF(AND(V178="",V179="",V180="",V181="",V182="",V183=""),"",SUM(V178:V183))</f>
        <v>27</v>
      </c>
      <c r="W184" s="90">
        <f t="shared" si="11"/>
        <v>25</v>
      </c>
      <c r="X184" s="90">
        <f t="shared" si="11"/>
        <v>25</v>
      </c>
      <c r="Y184" s="90">
        <f t="shared" si="11"/>
        <v>23</v>
      </c>
      <c r="Z184" s="90">
        <f t="shared" si="11"/>
        <v>24</v>
      </c>
      <c r="AA184" s="90">
        <f t="shared" si="11"/>
        <v>148</v>
      </c>
      <c r="AB184" s="90">
        <f t="shared" si="11"/>
        <v>233</v>
      </c>
      <c r="AC184" s="90">
        <f t="shared" si="11"/>
        <v>75</v>
      </c>
      <c r="AD184" s="90">
        <f t="shared" si="11"/>
        <v>308</v>
      </c>
      <c r="AE184" s="90">
        <f t="shared" si="11"/>
        <v>456</v>
      </c>
      <c r="AF184" s="90">
        <f t="shared" si="11"/>
        <v>342</v>
      </c>
      <c r="AG184" s="90">
        <f t="shared" si="11"/>
        <v>98</v>
      </c>
      <c r="AH184" s="90">
        <f t="shared" si="11"/>
        <v>440</v>
      </c>
      <c r="AI184" s="90">
        <f t="shared" si="11"/>
        <v>896</v>
      </c>
      <c r="AJ184" s="223" t="str">
        <f>IFERROR(VLOOKUP(AH173,Marks,179,0),"")</f>
        <v>B</v>
      </c>
      <c r="AL184" s="56"/>
      <c r="AM184" s="56"/>
      <c r="AN184" s="56"/>
      <c r="AO184" s="56"/>
      <c r="AP184" s="56"/>
      <c r="AQ184" s="56"/>
      <c r="AR184" s="56"/>
      <c r="AS184" s="56"/>
      <c r="AT184" s="56"/>
    </row>
    <row r="185" spans="1:46" ht="9.75" customHeight="1">
      <c r="A185" s="386">
        <f>IF(P173="","",A184+1)</f>
        <v>20</v>
      </c>
      <c r="B185" s="993"/>
      <c r="C185" s="993"/>
      <c r="D185" s="993"/>
      <c r="E185" s="993"/>
      <c r="F185" s="993"/>
      <c r="G185" s="993"/>
      <c r="H185" s="993"/>
      <c r="I185" s="993"/>
      <c r="J185" s="993"/>
      <c r="K185" s="993"/>
      <c r="L185" s="993"/>
      <c r="M185" s="993"/>
      <c r="N185" s="993"/>
      <c r="O185" s="993"/>
      <c r="P185" s="993"/>
      <c r="Q185" s="993"/>
      <c r="R185" s="993"/>
      <c r="S185" s="1026"/>
      <c r="T185" s="993"/>
      <c r="U185" s="993"/>
      <c r="V185" s="993"/>
      <c r="W185" s="993"/>
      <c r="X185" s="993"/>
      <c r="Y185" s="993"/>
      <c r="Z185" s="993"/>
      <c r="AA185" s="993"/>
      <c r="AB185" s="993"/>
      <c r="AC185" s="993"/>
      <c r="AD185" s="993"/>
      <c r="AE185" s="993"/>
      <c r="AF185" s="993"/>
      <c r="AG185" s="993"/>
      <c r="AH185" s="993"/>
      <c r="AI185" s="993"/>
      <c r="AJ185" s="993"/>
      <c r="AL185" s="56"/>
      <c r="AM185" s="56"/>
      <c r="AN185" s="56"/>
      <c r="AO185" s="56"/>
      <c r="AP185" s="56"/>
      <c r="AQ185" s="56"/>
      <c r="AR185" s="56"/>
      <c r="AS185" s="56"/>
      <c r="AT185" s="56"/>
    </row>
    <row r="186" spans="1:46" ht="21" customHeight="1">
      <c r="A186" s="386">
        <f>IF(P173="","",A185+1)</f>
        <v>21</v>
      </c>
      <c r="B186" s="994" t="str">
        <f>IF('Master sheet'!$D$11="Hindi","अतिरिक्त विषय ","Extra Subject")</f>
        <v xml:space="preserve">अतिरिक्त विषय </v>
      </c>
      <c r="C186" s="994"/>
      <c r="D186" s="994"/>
      <c r="E186" s="994"/>
      <c r="F186" s="994"/>
      <c r="G186" s="994"/>
      <c r="H186" s="994"/>
      <c r="I186" s="994"/>
      <c r="J186" s="994"/>
      <c r="K186" s="994"/>
      <c r="L186" s="994"/>
      <c r="M186" s="994"/>
      <c r="N186" s="994"/>
      <c r="O186" s="994"/>
      <c r="P186" s="994"/>
      <c r="Q186" s="994"/>
      <c r="R186" s="994"/>
      <c r="S186" s="1026"/>
      <c r="T186" s="994" t="str">
        <f>IF('Master sheet'!$D$11="Hindi","अतिरिक्त विषय ","Extra Subject")</f>
        <v xml:space="preserve">अतिरिक्त विषय </v>
      </c>
      <c r="U186" s="994"/>
      <c r="V186" s="994"/>
      <c r="W186" s="994"/>
      <c r="X186" s="994"/>
      <c r="Y186" s="994"/>
      <c r="Z186" s="994"/>
      <c r="AA186" s="994"/>
      <c r="AB186" s="994"/>
      <c r="AC186" s="994"/>
      <c r="AD186" s="994"/>
      <c r="AE186" s="994"/>
      <c r="AF186" s="994"/>
      <c r="AG186" s="994"/>
      <c r="AH186" s="994"/>
      <c r="AI186" s="994"/>
      <c r="AJ186" s="994"/>
      <c r="AL186" s="56"/>
      <c r="AM186" s="56"/>
      <c r="AN186" s="56"/>
      <c r="AO186" s="56"/>
      <c r="AP186" s="56"/>
      <c r="AQ186" s="56"/>
      <c r="AR186" s="56"/>
      <c r="AS186" s="56"/>
      <c r="AT186" s="56"/>
    </row>
    <row r="187" spans="1:46" ht="21" customHeight="1">
      <c r="A187" s="386">
        <f>IF(P173="","",A186+1)</f>
        <v>22</v>
      </c>
      <c r="B187" s="988" t="str">
        <f>IF('Master sheet'!$D$11="Hindi","विषय","Subject")</f>
        <v>विषय</v>
      </c>
      <c r="C187" s="988"/>
      <c r="D187" s="988" t="str">
        <f>IF('Master sheet'!$D$11="Hindi","पूर्णांक","M.M.")</f>
        <v>पूर्णांक</v>
      </c>
      <c r="E187" s="988"/>
      <c r="F187" s="988" t="str">
        <f>IF('Master sheet'!$D$11="Hindi","प्राप्तांक","Ob.M.")</f>
        <v>प्राप्तांक</v>
      </c>
      <c r="G187" s="988"/>
      <c r="H187" s="988" t="str">
        <f>IF('Master sheet'!$D$11="Hindi","ग्रेड","Grade")</f>
        <v>ग्रेड</v>
      </c>
      <c r="I187" s="988"/>
      <c r="J187" s="991" t="str">
        <f>IF('Master sheet'!$D$11="Hindi","विषय","Subject")</f>
        <v>विषय</v>
      </c>
      <c r="K187" s="992"/>
      <c r="L187" s="995"/>
      <c r="M187" s="991" t="str">
        <f>IF('Master sheet'!$D$11="Hindi","पूर्णांक","M.M.")</f>
        <v>पूर्णांक</v>
      </c>
      <c r="N187" s="995"/>
      <c r="O187" s="991" t="str">
        <f>IF('Master sheet'!$D$11="Hindi","प्राप्तांक","Ob.M.")</f>
        <v>प्राप्तांक</v>
      </c>
      <c r="P187" s="995"/>
      <c r="Q187" s="991" t="str">
        <f>IF('Master sheet'!$D$11="Hindi","ग्रेड","Grade")</f>
        <v>ग्रेड</v>
      </c>
      <c r="R187" s="995"/>
      <c r="S187" s="1026"/>
      <c r="T187" s="988" t="str">
        <f>IF('Master sheet'!$D$11="Hindi","विषय","Subject")</f>
        <v>विषय</v>
      </c>
      <c r="U187" s="988"/>
      <c r="V187" s="988" t="str">
        <f>IF('Master sheet'!$D$11="Hindi","पूर्णांक","M.M.")</f>
        <v>पूर्णांक</v>
      </c>
      <c r="W187" s="988"/>
      <c r="X187" s="988" t="str">
        <f>IF('Master sheet'!$D$11="Hindi","प्राप्तांक","Ob.M.")</f>
        <v>प्राप्तांक</v>
      </c>
      <c r="Y187" s="988"/>
      <c r="Z187" s="988" t="str">
        <f>IF('Master sheet'!$D$11="Hindi","ग्रेड","Grade")</f>
        <v>ग्रेड</v>
      </c>
      <c r="AA187" s="988"/>
      <c r="AB187" s="991" t="str">
        <f>IF('Master sheet'!$D$11="Hindi","विषय","Subject")</f>
        <v>विषय</v>
      </c>
      <c r="AC187" s="992"/>
      <c r="AD187" s="995"/>
      <c r="AE187" s="991" t="str">
        <f>IF('Master sheet'!$D$11="Hindi","पूर्णांक","M.M.")</f>
        <v>पूर्णांक</v>
      </c>
      <c r="AF187" s="995"/>
      <c r="AG187" s="991" t="str">
        <f>IF('Master sheet'!$D$11="Hindi","प्राप्तांक","Ob.M.")</f>
        <v>प्राप्तांक</v>
      </c>
      <c r="AH187" s="995"/>
      <c r="AI187" s="991" t="str">
        <f>IF('Master sheet'!$D$11="Hindi","ग्रेड","Grade")</f>
        <v>ग्रेड</v>
      </c>
      <c r="AJ187" s="995"/>
      <c r="AL187" s="56"/>
      <c r="AM187" s="56"/>
      <c r="AN187" s="56"/>
      <c r="AO187" s="56"/>
      <c r="AP187" s="56"/>
      <c r="AQ187" s="56"/>
      <c r="AR187" s="56"/>
      <c r="AS187" s="56"/>
      <c r="AT187" s="56"/>
    </row>
    <row r="188" spans="1:46" ht="21" customHeight="1">
      <c r="A188" s="386">
        <f>IF(P173="","",A187+1)</f>
        <v>23</v>
      </c>
      <c r="B188" s="999" t="str">
        <f>IF(AND('Marks Entry 6th'!$CJ$3="",'Marks Entry 7th'!$CJ$3=""),"",IF(AND(C137=6),'Marks Entry 6th'!$CJ$3,IF(AND(C137=7),'Marks Entry 7th'!$CJ$3,"")))</f>
        <v>COMPUTER</v>
      </c>
      <c r="C188" s="999"/>
      <c r="D188" s="996">
        <f>IF(AND(P173=""),"",'Result Sheet'!$FO$7)</f>
        <v>100</v>
      </c>
      <c r="E188" s="996"/>
      <c r="F188" s="997" t="str">
        <f>IFERROR(IF(AND(P173=""),"",VLOOKUP(P173,Marks,170,0)),"")</f>
        <v/>
      </c>
      <c r="G188" s="997"/>
      <c r="H188" s="998" t="str">
        <f>IFERROR(IF(AND(P173=""),"",VLOOKUP(P173,Marks,171,0)),"")</f>
        <v/>
      </c>
      <c r="I188" s="998"/>
      <c r="J188" s="1000" t="str">
        <f>IF(AND('Marks Entry 6th'!$CL$3="",'Marks Entry 7th'!$CL$3=""),"",IF(AND(C137=6),'Marks Entry 6th'!$CL$3,IF(AND(C137=7),'Marks Entry 7th'!$CL$3,"")))</f>
        <v>G.K.</v>
      </c>
      <c r="K188" s="1001"/>
      <c r="L188" s="1002"/>
      <c r="M188" s="996">
        <f>IF(AND(P173=""),"",'Result Sheet'!$FS$7)</f>
        <v>100</v>
      </c>
      <c r="N188" s="996"/>
      <c r="O188" s="997" t="str">
        <f>IFERROR(IF(AND(P173=""),"",VLOOKUP(P173,Marks,174,0)),"")</f>
        <v/>
      </c>
      <c r="P188" s="997"/>
      <c r="Q188" s="998" t="str">
        <f>IFERROR(IF(AND(P173=""),"",VLOOKUP(P173,Marks,175,0)),"")</f>
        <v/>
      </c>
      <c r="R188" s="998"/>
      <c r="S188" s="1026"/>
      <c r="T188" s="999" t="str">
        <f>IF(AND('Marks Entry 6th'!$CJ$3="",'Marks Entry 7th'!$CJ$3=""),"",IF(AND(C137=6),'Marks Entry 6th'!$CJ$3,IF(AND(C137=7),'Marks Entry 7th'!$CJ$3,"")))</f>
        <v>COMPUTER</v>
      </c>
      <c r="U188" s="999"/>
      <c r="V188" s="996">
        <f>IF(AND(AH173=""),"",'Result Sheet'!$FO$7)</f>
        <v>100</v>
      </c>
      <c r="W188" s="996"/>
      <c r="X188" s="997" t="str">
        <f>IFERROR(IF(AND(AH173=""),"",VLOOKUP(AH173,Marks,170,0)),"")</f>
        <v/>
      </c>
      <c r="Y188" s="997"/>
      <c r="Z188" s="998" t="str">
        <f>IFERROR(IF(AND(AH173=""),"",VLOOKUP(AH173,Marks,171,0)),"")</f>
        <v/>
      </c>
      <c r="AA188" s="998"/>
      <c r="AB188" s="1000" t="str">
        <f>IF(AND('Marks Entry 6th'!$CL$3="",'Marks Entry 7th'!$CL$3=""),"",IF(AND(C137=6),'Marks Entry 6th'!$CL$3,IF(AND(C137=7),'Marks Entry 7th'!$CL$3,"")))</f>
        <v>G.K.</v>
      </c>
      <c r="AC188" s="1001"/>
      <c r="AD188" s="1002"/>
      <c r="AE188" s="996">
        <f>IF(AND(AH173=""),"",'Result Sheet'!$FS$7)</f>
        <v>100</v>
      </c>
      <c r="AF188" s="996"/>
      <c r="AG188" s="997" t="str">
        <f>IFERROR(IF(AND(AH173=""),"",VLOOKUP(AH173,Marks,174,0)),"")</f>
        <v/>
      </c>
      <c r="AH188" s="997"/>
      <c r="AI188" s="998" t="str">
        <f>IFERROR(IF(AND(AH173=""),"",VLOOKUP(AH173,Marks,175,0)),"")</f>
        <v/>
      </c>
      <c r="AJ188" s="998"/>
      <c r="AL188" s="56"/>
      <c r="AM188" s="56"/>
      <c r="AN188" s="56"/>
      <c r="AO188" s="56"/>
      <c r="AP188" s="56"/>
      <c r="AQ188" s="56"/>
      <c r="AR188" s="56"/>
      <c r="AS188" s="56"/>
      <c r="AT188" s="56"/>
    </row>
    <row r="189" spans="1:46" ht="21" customHeight="1">
      <c r="A189" s="386">
        <f>IF(P173="","",A188+1)</f>
        <v>24</v>
      </c>
      <c r="B189" s="991" t="str">
        <f>IF('Master sheet'!$D$11="Hindi","विषय","Subject")</f>
        <v>विषय</v>
      </c>
      <c r="C189" s="992"/>
      <c r="D189" s="992"/>
      <c r="E189" s="984" t="str">
        <f>IF('Master sheet'!$D$11="Hindi","प्राप्तांक","Ob.M.")</f>
        <v>प्राप्तांक</v>
      </c>
      <c r="F189" s="985"/>
      <c r="G189" s="429" t="str">
        <f>IF('Master sheet'!$D$11="Hindi","ग्रेड","Grade")</f>
        <v>ग्रेड</v>
      </c>
      <c r="H189" s="988" t="str">
        <f>IF('Master sheet'!$D$11="Hindi","विषय","Subject")</f>
        <v>विषय</v>
      </c>
      <c r="I189" s="988"/>
      <c r="J189" s="988"/>
      <c r="K189" s="989" t="str">
        <f>IF('Master sheet'!$D$11="Hindi","प्राप्तांक","Ob.M.")</f>
        <v>प्राप्तांक</v>
      </c>
      <c r="L189" s="990"/>
      <c r="M189" s="92" t="str">
        <f>IF('Master sheet'!$D$11="Hindi","ग्रेड","Grade")</f>
        <v>ग्रेड</v>
      </c>
      <c r="N189" s="973" t="str">
        <f>IF('Master sheet'!$D$11="Hindi","विषय","Subject")</f>
        <v>विषय</v>
      </c>
      <c r="O189" s="974"/>
      <c r="P189" s="975"/>
      <c r="Q189" s="357" t="str">
        <f>IF('Master sheet'!$D$11="Hindi","प्राप्तांक","Ob.M.")</f>
        <v>प्राप्तांक</v>
      </c>
      <c r="R189" s="92" t="str">
        <f>IF('Master sheet'!$D$11="Hindi","ग्रेड","Grade")</f>
        <v>ग्रेड</v>
      </c>
      <c r="S189" s="1026"/>
      <c r="T189" s="991" t="str">
        <f>IF('Master sheet'!$D$11="Hindi","विषय","Subject")</f>
        <v>विषय</v>
      </c>
      <c r="U189" s="992"/>
      <c r="V189" s="992"/>
      <c r="W189" s="984" t="str">
        <f>IF('Master sheet'!$D$11="Hindi","प्राप्तांक","Ob.M.")</f>
        <v>प्राप्तांक</v>
      </c>
      <c r="X189" s="985"/>
      <c r="Y189" s="429" t="str">
        <f>IF('Master sheet'!$D$11="Hindi","ग्रेड","Grade")</f>
        <v>ग्रेड</v>
      </c>
      <c r="Z189" s="988" t="str">
        <f>IF('Master sheet'!$D$11="Hindi","विषय","Subject")</f>
        <v>विषय</v>
      </c>
      <c r="AA189" s="988"/>
      <c r="AB189" s="988"/>
      <c r="AC189" s="989" t="str">
        <f>IF('Master sheet'!$D$11="Hindi","प्राप्तांक","Ob.M.")</f>
        <v>प्राप्तांक</v>
      </c>
      <c r="AD189" s="990"/>
      <c r="AE189" s="92" t="str">
        <f>IF('Master sheet'!$D$11="Hindi","ग्रेड","Grade")</f>
        <v>ग्रेड</v>
      </c>
      <c r="AF189" s="973" t="str">
        <f>IF('Master sheet'!$D$11="Hindi","विषय","Subject")</f>
        <v>विषय</v>
      </c>
      <c r="AG189" s="974"/>
      <c r="AH189" s="975"/>
      <c r="AI189" s="357" t="str">
        <f>IF('Master sheet'!$D$11="Hindi","प्राप्तांक","Ob.M.")</f>
        <v>प्राप्तांक</v>
      </c>
      <c r="AJ189" s="92" t="str">
        <f>IF('Master sheet'!$D$11="Hindi","ग्रेड","Grade")</f>
        <v>ग्रेड</v>
      </c>
      <c r="AL189" s="56"/>
      <c r="AM189" s="56"/>
      <c r="AN189" s="56"/>
      <c r="AO189" s="56"/>
      <c r="AP189" s="56"/>
      <c r="AQ189" s="56"/>
      <c r="AR189" s="56"/>
      <c r="AS189" s="56"/>
      <c r="AT189" s="56"/>
    </row>
    <row r="190" spans="1:46" ht="21" customHeight="1">
      <c r="A190" s="386">
        <f>IF(P173="","",A189+1)</f>
        <v>25</v>
      </c>
      <c r="B190" s="976" t="str">
        <f>IF('Master sheet'!$D$11="Hindi","कार्यानुभव","WORK EXP.")</f>
        <v>कार्यानुभव</v>
      </c>
      <c r="C190" s="977"/>
      <c r="D190" s="977"/>
      <c r="E190" s="986">
        <f>IFERROR(VLOOKUP(P173,Marks,143,0),"")</f>
        <v>94</v>
      </c>
      <c r="F190" s="987"/>
      <c r="G190" s="427" t="str">
        <f>IFERROR(VLOOKUP(P173,Marks,147,0),"")</f>
        <v>A+</v>
      </c>
      <c r="H190" s="988" t="str">
        <f>IF('Master sheet'!$D$11="Hindi","कला शिक्षा","ART EDU.")</f>
        <v>कला शिक्षा</v>
      </c>
      <c r="I190" s="988"/>
      <c r="J190" s="988"/>
      <c r="K190" s="986">
        <f>IFERROR(VLOOKUP(P173,Marks,153,0),"")</f>
        <v>80</v>
      </c>
      <c r="L190" s="987"/>
      <c r="M190" s="97" t="str">
        <f>IFERROR(VLOOKUP(P173,Marks,157,0),"")</f>
        <v>A</v>
      </c>
      <c r="N190" s="978" t="str">
        <f>IF('Master sheet'!$D$11="Hindi","स्वा. एवं शा. शिक्षा","HE.&amp;PH. EDU.")</f>
        <v>स्वा. एवं शा. शिक्षा</v>
      </c>
      <c r="O190" s="979"/>
      <c r="P190" s="980"/>
      <c r="Q190" s="88">
        <f>IFERROR(VLOOKUP(P173,Marks,163,0),"")</f>
        <v>82</v>
      </c>
      <c r="R190" s="97" t="str">
        <f>IFERROR(VLOOKUP(P173,Marks,167,0),"")</f>
        <v>A</v>
      </c>
      <c r="S190" s="1026"/>
      <c r="T190" s="976" t="str">
        <f>IF('Master sheet'!$D$11="Hindi","कार्यानुभव","WORK EXP.")</f>
        <v>कार्यानुभव</v>
      </c>
      <c r="U190" s="977"/>
      <c r="V190" s="977"/>
      <c r="W190" s="986">
        <f>IFERROR(VLOOKUP(AH173,Marks,143,0),"")</f>
        <v>94</v>
      </c>
      <c r="X190" s="987"/>
      <c r="Y190" s="427" t="str">
        <f>IFERROR(VLOOKUP(AH173,Marks,147,0),"")</f>
        <v>A+</v>
      </c>
      <c r="Z190" s="988" t="str">
        <f>IF('Master sheet'!$D$11="Hindi","कला शिक्षा","ART EDU.")</f>
        <v>कला शिक्षा</v>
      </c>
      <c r="AA190" s="988"/>
      <c r="AB190" s="988"/>
      <c r="AC190" s="986">
        <f>IFERROR(VLOOKUP(AH173,Marks,153,0),"")</f>
        <v>80</v>
      </c>
      <c r="AD190" s="987"/>
      <c r="AE190" s="97" t="str">
        <f>IFERROR(VLOOKUP(AH173,Marks,157,0),"")</f>
        <v>A</v>
      </c>
      <c r="AF190" s="978" t="str">
        <f>IF('Master sheet'!$D$11="Hindi","स्वा. एवं शा. शिक्षा","HE.&amp;PH. EDU.")</f>
        <v>स्वा. एवं शा. शिक्षा</v>
      </c>
      <c r="AG190" s="979"/>
      <c r="AH190" s="980"/>
      <c r="AI190" s="88">
        <f>IFERROR(VLOOKUP(AH173,Marks,163,0),"")</f>
        <v>82</v>
      </c>
      <c r="AJ190" s="97" t="str">
        <f>IFERROR(VLOOKUP(AH173,Marks,167,0),"")</f>
        <v>A</v>
      </c>
      <c r="AL190" s="56"/>
      <c r="AM190" s="56"/>
      <c r="AN190" s="56"/>
      <c r="AO190" s="56"/>
      <c r="AP190" s="56"/>
      <c r="AQ190" s="56"/>
      <c r="AR190" s="56"/>
      <c r="AS190" s="56"/>
      <c r="AT190" s="56"/>
    </row>
    <row r="191" spans="1:46" ht="9.75" customHeight="1">
      <c r="A191" s="386">
        <f>IF(P173="","",A190+1)</f>
        <v>26</v>
      </c>
      <c r="B191" s="363"/>
      <c r="C191" s="363"/>
      <c r="D191" s="363"/>
      <c r="E191" s="364"/>
      <c r="F191" s="365"/>
      <c r="G191" s="365"/>
      <c r="H191" s="365"/>
      <c r="I191" s="363"/>
      <c r="J191" s="363"/>
      <c r="K191" s="363"/>
      <c r="L191" s="364"/>
      <c r="M191" s="365"/>
      <c r="N191" s="366"/>
      <c r="O191" s="366"/>
      <c r="P191" s="366"/>
      <c r="Q191" s="364"/>
      <c r="R191" s="365"/>
      <c r="S191" s="1026"/>
      <c r="T191" s="363"/>
      <c r="U191" s="363"/>
      <c r="V191" s="363"/>
      <c r="W191" s="364"/>
      <c r="X191" s="365"/>
      <c r="Y191" s="365"/>
      <c r="Z191" s="365"/>
      <c r="AA191" s="363"/>
      <c r="AB191" s="363"/>
      <c r="AC191" s="363"/>
      <c r="AD191" s="364"/>
      <c r="AE191" s="365"/>
      <c r="AF191" s="366"/>
      <c r="AG191" s="366"/>
      <c r="AH191" s="366"/>
      <c r="AI191" s="364"/>
      <c r="AJ191" s="365"/>
      <c r="AL191" s="56"/>
      <c r="AM191" s="56"/>
      <c r="AN191" s="56"/>
      <c r="AO191" s="56"/>
      <c r="AP191" s="56"/>
      <c r="AQ191" s="56"/>
      <c r="AR191" s="56"/>
      <c r="AS191" s="56"/>
      <c r="AT191" s="56"/>
    </row>
    <row r="192" spans="1:46" ht="21" customHeight="1">
      <c r="A192" s="386">
        <f>IF(P173="","",A191+1)</f>
        <v>27</v>
      </c>
      <c r="B192" s="963" t="str">
        <f>IF('Master sheet'!$D$11="Hindi","कुल कार्य दिवस :-","Total Meeting :-")</f>
        <v>कुल कार्य दिवस :-</v>
      </c>
      <c r="C192" s="963"/>
      <c r="D192" s="963"/>
      <c r="E192" s="981" t="str">
        <f>IFERROR(VLOOKUP(P173,Marks,182,0),"")</f>
        <v/>
      </c>
      <c r="F192" s="981"/>
      <c r="G192" s="981"/>
      <c r="H192" s="981"/>
      <c r="I192" s="981"/>
      <c r="J192" s="981"/>
      <c r="K192" s="963" t="str">
        <f>IF('Master sheet'!$D$11="Hindi","कुल उपस्थिति :-","Total Attendance :-")</f>
        <v>कुल उपस्थिति :-</v>
      </c>
      <c r="L192" s="963"/>
      <c r="M192" s="963"/>
      <c r="N192" s="963"/>
      <c r="O192" s="982" t="str">
        <f>IFERROR(VLOOKUP(P173,Marks,183,0),"")</f>
        <v/>
      </c>
      <c r="P192" s="982"/>
      <c r="Q192" s="982"/>
      <c r="R192" s="982"/>
      <c r="S192" s="1026"/>
      <c r="T192" s="963" t="str">
        <f>IF('Master sheet'!$D$11="Hindi","कुल कार्य दिवस :-","Total Meeting :-")</f>
        <v>कुल कार्य दिवस :-</v>
      </c>
      <c r="U192" s="963"/>
      <c r="V192" s="963"/>
      <c r="W192" s="981" t="str">
        <f>IFERROR(VLOOKUP(AH173,Marks,182,0),"")</f>
        <v/>
      </c>
      <c r="X192" s="981"/>
      <c r="Y192" s="981"/>
      <c r="Z192" s="981"/>
      <c r="AA192" s="981"/>
      <c r="AB192" s="981"/>
      <c r="AC192" s="963" t="str">
        <f>IF('Master sheet'!$D$11="Hindi","कुल उपस्थिति :-","Total Attendance :-")</f>
        <v>कुल उपस्थिति :-</v>
      </c>
      <c r="AD192" s="963"/>
      <c r="AE192" s="963"/>
      <c r="AF192" s="963"/>
      <c r="AG192" s="982" t="str">
        <f>IFERROR(VLOOKUP(AH173,Marks,183,0),"")</f>
        <v/>
      </c>
      <c r="AH192" s="982"/>
      <c r="AI192" s="982"/>
      <c r="AJ192" s="982"/>
      <c r="AL192" s="56"/>
      <c r="AM192" s="56"/>
      <c r="AN192" s="56"/>
      <c r="AO192" s="56"/>
      <c r="AP192" s="56"/>
      <c r="AQ192" s="56"/>
      <c r="AR192" s="56"/>
      <c r="AS192" s="56"/>
      <c r="AT192" s="56"/>
    </row>
    <row r="193" spans="1:46" ht="21" customHeight="1">
      <c r="A193" s="386">
        <f>IF(P173="","",A192+1)</f>
        <v>28</v>
      </c>
      <c r="B193" s="963" t="str">
        <f>IF('Master sheet'!$D$11="Hindi","परिणाम :-","Result :-")</f>
        <v>परिणाम :-</v>
      </c>
      <c r="C193" s="963"/>
      <c r="D193" s="963"/>
      <c r="E193" s="964" t="str">
        <f>IFERROR(VLOOKUP(P173,Marks,181,0),"")</f>
        <v>कक्षा क्रमोन्नत</v>
      </c>
      <c r="F193" s="964"/>
      <c r="G193" s="964"/>
      <c r="H193" s="964"/>
      <c r="I193" s="964"/>
      <c r="J193" s="964"/>
      <c r="K193" s="963" t="str">
        <f>IF('Master sheet'!$D$11="Hindi","परिणाम प्रतिशत में :-","Result in Percentage :-")</f>
        <v>परिणाम प्रतिशत में :-</v>
      </c>
      <c r="L193" s="963"/>
      <c r="M193" s="963"/>
      <c r="N193" s="963"/>
      <c r="O193" s="965">
        <f>IFERROR(VLOOKUP(P173,Marks,177,0),"")</f>
        <v>71.333333333333329</v>
      </c>
      <c r="P193" s="965"/>
      <c r="Q193" s="965"/>
      <c r="R193" s="965"/>
      <c r="S193" s="1026"/>
      <c r="T193" s="963" t="str">
        <f>IF('Master sheet'!$D$11="Hindi","परिणाम :-","Result :-")</f>
        <v>परिणाम :-</v>
      </c>
      <c r="U193" s="963"/>
      <c r="V193" s="963"/>
      <c r="W193" s="964" t="str">
        <f>IFERROR(VLOOKUP(AH173,Marks,181,0),"")</f>
        <v>कक्षा क्रमोन्नत</v>
      </c>
      <c r="X193" s="964"/>
      <c r="Y193" s="964"/>
      <c r="Z193" s="964"/>
      <c r="AA193" s="964"/>
      <c r="AB193" s="964"/>
      <c r="AC193" s="963" t="str">
        <f>IF('Master sheet'!$D$11="Hindi","परिणाम प्रतिशत में :-","Result in Percentage :-")</f>
        <v>परिणाम प्रतिशत में :-</v>
      </c>
      <c r="AD193" s="963"/>
      <c r="AE193" s="963"/>
      <c r="AF193" s="963"/>
      <c r="AG193" s="965">
        <f>IFERROR(VLOOKUP(AH173,Marks,177,0),"")</f>
        <v>74.979079497907946</v>
      </c>
      <c r="AH193" s="965"/>
      <c r="AI193" s="965"/>
      <c r="AJ193" s="965"/>
      <c r="AL193" s="56"/>
      <c r="AM193" s="56"/>
      <c r="AN193" s="56"/>
      <c r="AO193" s="56"/>
      <c r="AP193" s="56"/>
      <c r="AQ193" s="56"/>
      <c r="AR193" s="56"/>
      <c r="AS193" s="56"/>
      <c r="AT193" s="56"/>
    </row>
    <row r="194" spans="1:46" ht="21" customHeight="1">
      <c r="A194" s="386">
        <f>IF(P173="","",A193+1)</f>
        <v>29</v>
      </c>
      <c r="B194" s="963" t="str">
        <f>IF('Master sheet'!$D$11="Hindi","श्रेणी :-","Division :-")</f>
        <v>श्रेणी :-</v>
      </c>
      <c r="C194" s="963"/>
      <c r="D194" s="963"/>
      <c r="E194" s="972" t="str">
        <f>IFERROR(VLOOKUP(P173,Marks,178,0),"")</f>
        <v>I</v>
      </c>
      <c r="F194" s="972"/>
      <c r="G194" s="972"/>
      <c r="H194" s="972"/>
      <c r="I194" s="972"/>
      <c r="J194" s="972"/>
      <c r="K194" s="963" t="str">
        <f>IF('Master sheet'!$D$11="Hindi","कक्षा में स्थान :-","Position in the Class :-")</f>
        <v>कक्षा में स्थान :-</v>
      </c>
      <c r="L194" s="963"/>
      <c r="M194" s="963"/>
      <c r="N194" s="963"/>
      <c r="O194" s="966">
        <f>IFERROR(VLOOKUP(P173,Marks,180,0),"")</f>
        <v>1.9999999999999858</v>
      </c>
      <c r="P194" s="966"/>
      <c r="Q194" s="966"/>
      <c r="R194" s="966"/>
      <c r="S194" s="1026"/>
      <c r="T194" s="963" t="str">
        <f>IF('Master sheet'!$D$11="Hindi","श्रेणी :-","Division :-")</f>
        <v>श्रेणी :-</v>
      </c>
      <c r="U194" s="963"/>
      <c r="V194" s="963"/>
      <c r="W194" s="972" t="str">
        <f>IFERROR(VLOOKUP(AH173,Marks,178,0),"")</f>
        <v>I</v>
      </c>
      <c r="X194" s="972"/>
      <c r="Y194" s="972"/>
      <c r="Z194" s="972"/>
      <c r="AA194" s="972"/>
      <c r="AB194" s="972"/>
      <c r="AC194" s="963" t="str">
        <f>IF('Master sheet'!$D$11="Hindi","कक्षा में स्थान :-","Position in the Class :-")</f>
        <v>कक्षा में स्थान :-</v>
      </c>
      <c r="AD194" s="963"/>
      <c r="AE194" s="963"/>
      <c r="AF194" s="963"/>
      <c r="AG194" s="966">
        <f>IFERROR(VLOOKUP(AH173,Marks,180,0),"")</f>
        <v>1.0000000000000024</v>
      </c>
      <c r="AH194" s="966"/>
      <c r="AI194" s="966"/>
      <c r="AJ194" s="966"/>
      <c r="AL194" s="56"/>
      <c r="AM194" s="56"/>
      <c r="AN194" s="56"/>
      <c r="AO194" s="56"/>
      <c r="AP194" s="56"/>
      <c r="AQ194" s="56"/>
      <c r="AR194" s="56"/>
      <c r="AS194" s="56"/>
      <c r="AT194" s="56"/>
    </row>
    <row r="195" spans="1:46" ht="21" customHeight="1">
      <c r="A195" s="386">
        <f>IF(P173="","",A194+1)</f>
        <v>30</v>
      </c>
      <c r="B195" s="1025" t="str">
        <f>IF('Master sheet'!$D$11="Hindi","परीक्षा परिणाम घोषणा दिनांक :-","Result Declaration Date :-")</f>
        <v>परीक्षा परिणाम घोषणा दिनांक :-</v>
      </c>
      <c r="C195" s="1025"/>
      <c r="D195" s="1025"/>
      <c r="E195" s="968">
        <f>IF(AND(P107=""),"",'Master sheet'!$D$10)</f>
        <v>45428</v>
      </c>
      <c r="F195" s="968"/>
      <c r="G195" s="968"/>
      <c r="H195" s="968"/>
      <c r="I195" s="968"/>
      <c r="J195" s="483"/>
      <c r="K195" s="963" t="str">
        <f>IF('Master sheet'!$D$11="Hindi"," ग्रेड :-","Grade :-")</f>
        <v xml:space="preserve"> ग्रेड :-</v>
      </c>
      <c r="L195" s="963"/>
      <c r="M195" s="963"/>
      <c r="N195" s="963"/>
      <c r="O195" s="971" t="str">
        <f>IFERROR(VLOOKUP(P173,Marks,179,0),"")</f>
        <v>B</v>
      </c>
      <c r="P195" s="971"/>
      <c r="Q195" s="971"/>
      <c r="R195" s="971"/>
      <c r="S195" s="1026"/>
      <c r="T195" s="1025" t="str">
        <f>IF('Master sheet'!$D$11="Hindi","परीक्षा परिणाम घोषणा दिनांक :-","Result Declaration Date :-")</f>
        <v>परीक्षा परिणाम घोषणा दिनांक :-</v>
      </c>
      <c r="U195" s="1025"/>
      <c r="V195" s="1025"/>
      <c r="W195" s="968">
        <f>IF(AND(P107=""),"",'Master sheet'!$D$10)</f>
        <v>45428</v>
      </c>
      <c r="X195" s="968"/>
      <c r="Y195" s="968"/>
      <c r="Z195" s="968"/>
      <c r="AA195" s="968"/>
      <c r="AB195" s="483"/>
      <c r="AC195" s="963" t="str">
        <f>IF('Master sheet'!$D$11="Hindi"," ग्रेड :-","Grade :-")</f>
        <v xml:space="preserve"> ग्रेड :-</v>
      </c>
      <c r="AD195" s="963"/>
      <c r="AE195" s="963"/>
      <c r="AF195" s="963"/>
      <c r="AG195" s="971" t="str">
        <f>IFERROR(VLOOKUP(AH173,Marks,179,0),"")</f>
        <v>B</v>
      </c>
      <c r="AH195" s="971"/>
      <c r="AI195" s="971"/>
      <c r="AJ195" s="971"/>
      <c r="AL195" s="56"/>
      <c r="AM195" s="56"/>
      <c r="AN195" s="56"/>
      <c r="AO195" s="56"/>
      <c r="AP195" s="56"/>
      <c r="AQ195" s="56"/>
      <c r="AR195" s="56"/>
      <c r="AS195" s="56"/>
      <c r="AT195" s="56"/>
    </row>
    <row r="196" spans="1:46" ht="60.75" customHeight="1">
      <c r="A196" s="386">
        <f>IF(P173="","",A195+1)</f>
        <v>31</v>
      </c>
      <c r="B196" s="983" t="str">
        <f>IF(AND(C170=6),CONCATENATE("( ",UPPER('Master sheet'!H14)," )"),IF(AND(C170=7),CONCATENATE("( ",UPPER('Master sheet'!H25)," )"),""))</f>
        <v>( MAMTA LAWANIYA )</v>
      </c>
      <c r="C196" s="983"/>
      <c r="D196" s="983"/>
      <c r="E196" s="983"/>
      <c r="F196" s="983" t="str">
        <f>IF(AND(P173=""),"",CONCATENATE("(",'Master sheet'!$D$16," )"))</f>
        <v>(Suresh Chand )</v>
      </c>
      <c r="G196" s="983"/>
      <c r="H196" s="983"/>
      <c r="I196" s="983"/>
      <c r="J196" s="983"/>
      <c r="K196" s="983"/>
      <c r="L196" s="983"/>
      <c r="M196" s="983" t="str">
        <f>IF(AND(P173=""),"",CONCATENATE("(",'Master sheet'!$D$14," )"))</f>
        <v>(USHA PALIYA )</v>
      </c>
      <c r="N196" s="983"/>
      <c r="O196" s="983"/>
      <c r="P196" s="983"/>
      <c r="Q196" s="983"/>
      <c r="R196" s="983"/>
      <c r="S196" s="1026"/>
      <c r="T196" s="983" t="str">
        <f>IF(AND(U170=6),CONCATENATE("( ",UPPER('Master sheet'!H14)," )"),IF(AND(U170=7),CONCATENATE("( ",UPPER('Master sheet'!H25)," )"),""))</f>
        <v>( MAMTA LAWANIYA )</v>
      </c>
      <c r="U196" s="983"/>
      <c r="V196" s="983"/>
      <c r="W196" s="983"/>
      <c r="X196" s="983" t="str">
        <f>IF(AND(AH173=""),"",CONCATENATE("(",'Master sheet'!$D$16," )"))</f>
        <v>(Suresh Chand )</v>
      </c>
      <c r="Y196" s="983"/>
      <c r="Z196" s="983"/>
      <c r="AA196" s="983"/>
      <c r="AB196" s="983"/>
      <c r="AC196" s="983"/>
      <c r="AD196" s="983"/>
      <c r="AE196" s="983" t="str">
        <f>IF(AND(AH173=""),"",CONCATENATE("(",'Master sheet'!$D$14," )"))</f>
        <v>(USHA PALIYA )</v>
      </c>
      <c r="AF196" s="983"/>
      <c r="AG196" s="983"/>
      <c r="AH196" s="983"/>
      <c r="AI196" s="983"/>
      <c r="AJ196" s="983"/>
      <c r="AL196" s="56"/>
      <c r="AM196" s="56"/>
      <c r="AN196" s="56"/>
      <c r="AO196" s="56"/>
      <c r="AP196" s="56"/>
      <c r="AQ196" s="56"/>
      <c r="AR196" s="56"/>
      <c r="AS196" s="56"/>
      <c r="AT196" s="56"/>
    </row>
    <row r="197" spans="1:46" ht="23.25" customHeight="1">
      <c r="A197" s="386">
        <f>IF(P173="","",A196+1)</f>
        <v>32</v>
      </c>
      <c r="B197" s="962" t="str">
        <f>IF('Master sheet'!$D$11="Hindi","हस्ताक्षर कक्षाध्यापक","Signature of the class teacher")</f>
        <v>हस्ताक्षर कक्षाध्यापक</v>
      </c>
      <c r="C197" s="962"/>
      <c r="D197" s="962"/>
      <c r="E197" s="962"/>
      <c r="F197" s="962" t="str">
        <f>IF('Master sheet'!$D$11="Hindi","हस्ताक्षर परीक्षा प्रभारी","Signature of the exam. Incharge")</f>
        <v>हस्ताक्षर परीक्षा प्रभारी</v>
      </c>
      <c r="G197" s="962"/>
      <c r="H197" s="962"/>
      <c r="I197" s="962"/>
      <c r="J197" s="962"/>
      <c r="K197" s="962"/>
      <c r="L197" s="962"/>
      <c r="M197" s="962" t="str">
        <f>IF('Master sheet'!$D$11="Hindi","हस्ताक्षर संस्था प्रधान","Head of Institute's Signature")</f>
        <v>हस्ताक्षर संस्था प्रधान</v>
      </c>
      <c r="N197" s="962"/>
      <c r="O197" s="962"/>
      <c r="P197" s="962"/>
      <c r="Q197" s="962"/>
      <c r="R197" s="962"/>
      <c r="S197" s="1026"/>
      <c r="T197" s="962" t="str">
        <f>IF('Master sheet'!$D$11="Hindi","हस्ताक्षर कक्षाध्यापक","Signature of the class teacher")</f>
        <v>हस्ताक्षर कक्षाध्यापक</v>
      </c>
      <c r="U197" s="962"/>
      <c r="V197" s="962"/>
      <c r="W197" s="962"/>
      <c r="X197" s="962" t="str">
        <f>IF('Master sheet'!$D$11="Hindi","हस्ताक्षर परीक्षा प्रभारी","Signature of the exam. Incharge")</f>
        <v>हस्ताक्षर परीक्षा प्रभारी</v>
      </c>
      <c r="Y197" s="962"/>
      <c r="Z197" s="962"/>
      <c r="AA197" s="962"/>
      <c r="AB197" s="962"/>
      <c r="AC197" s="962"/>
      <c r="AD197" s="962"/>
      <c r="AE197" s="962" t="str">
        <f>IF('Master sheet'!$D$11="Hindi","हस्ताक्षर संस्था प्रधान","Head of Institute's Signature")</f>
        <v>हस्ताक्षर संस्था प्रधान</v>
      </c>
      <c r="AF197" s="962"/>
      <c r="AG197" s="962"/>
      <c r="AH197" s="962"/>
      <c r="AI197" s="962"/>
      <c r="AJ197" s="962"/>
      <c r="AL197" s="56"/>
      <c r="AM197" s="56"/>
      <c r="AN197" s="56"/>
      <c r="AO197" s="56"/>
      <c r="AP197" s="56"/>
      <c r="AQ197" s="56"/>
      <c r="AR197" s="56"/>
      <c r="AS197" s="56"/>
      <c r="AT197" s="56"/>
    </row>
    <row r="198" spans="1:46">
      <c r="AL198" s="56"/>
      <c r="AM198" s="56"/>
      <c r="AN198" s="56"/>
      <c r="AO198" s="56"/>
      <c r="AP198" s="56"/>
      <c r="AQ198" s="56"/>
      <c r="AR198" s="56"/>
      <c r="AS198" s="56"/>
      <c r="AT198" s="56"/>
    </row>
    <row r="199" spans="1:46" ht="21" customHeight="1">
      <c r="A199" s="386" t="str">
        <f>IF(P206="","",1)</f>
        <v/>
      </c>
      <c r="B199" s="1003" t="str">
        <f>IF('Master sheet'!$D$11="Hindi","वार्षिक रिपोर्ट कार्ड ","Report Card")</f>
        <v xml:space="preserve">वार्षिक रिपोर्ट कार्ड </v>
      </c>
      <c r="C199" s="1003"/>
      <c r="D199" s="1003"/>
      <c r="E199" s="1003"/>
      <c r="F199" s="1003"/>
      <c r="G199" s="1003"/>
      <c r="H199" s="1003"/>
      <c r="I199" s="1003"/>
      <c r="J199" s="1003"/>
      <c r="K199" s="1003"/>
      <c r="L199" s="1003"/>
      <c r="M199" s="1003"/>
      <c r="N199" s="1003"/>
      <c r="O199" s="1003"/>
      <c r="P199" s="1003"/>
      <c r="Q199" s="1003"/>
      <c r="R199" s="1003"/>
      <c r="S199" s="1026" t="s">
        <v>75</v>
      </c>
      <c r="T199" s="1003" t="str">
        <f>IF('Master sheet'!$D$11="Hindi","वार्षिक रिपोर्ट कार्ड ","Report Card")</f>
        <v xml:space="preserve">वार्षिक रिपोर्ट कार्ड </v>
      </c>
      <c r="U199" s="1003"/>
      <c r="V199" s="1003"/>
      <c r="W199" s="1003"/>
      <c r="X199" s="1003"/>
      <c r="Y199" s="1003"/>
      <c r="Z199" s="1003"/>
      <c r="AA199" s="1003"/>
      <c r="AB199" s="1003"/>
      <c r="AC199" s="1003"/>
      <c r="AD199" s="1003"/>
      <c r="AE199" s="1003"/>
      <c r="AF199" s="1003"/>
      <c r="AG199" s="1003"/>
      <c r="AH199" s="1003"/>
      <c r="AI199" s="1003"/>
      <c r="AJ199" s="1003"/>
      <c r="AL199" s="56"/>
      <c r="AM199" s="56"/>
      <c r="AN199" s="56"/>
      <c r="AO199" s="56"/>
      <c r="AP199" s="56"/>
      <c r="AQ199" s="56"/>
      <c r="AR199" s="56"/>
      <c r="AS199" s="56"/>
      <c r="AT199" s="56"/>
    </row>
    <row r="200" spans="1:46" ht="21" customHeight="1">
      <c r="A200" s="386" t="str">
        <f>IF(P206="","",A199+1)</f>
        <v/>
      </c>
      <c r="B200" s="1004" t="str">
        <f>IF('Master sheet'!$D$11="Hindi","शिक्षा विभाग, राजस्थान सरकार","Education Department, Rajasthan Government")</f>
        <v>शिक्षा विभाग, राजस्थान सरकार</v>
      </c>
      <c r="C200" s="1004"/>
      <c r="D200" s="1004"/>
      <c r="E200" s="1004"/>
      <c r="F200" s="1004"/>
      <c r="G200" s="1004"/>
      <c r="H200" s="1004"/>
      <c r="I200" s="1004"/>
      <c r="J200" s="1004"/>
      <c r="K200" s="1004"/>
      <c r="L200" s="1004"/>
      <c r="M200" s="1004"/>
      <c r="N200" s="1004"/>
      <c r="O200" s="1004"/>
      <c r="P200" s="1004"/>
      <c r="Q200" s="1004"/>
      <c r="R200" s="1004"/>
      <c r="S200" s="1026"/>
      <c r="T200" s="1004" t="str">
        <f>IF('Master sheet'!$D$11="Hindi","शिक्षा विभाग, राजस्थान सरकार","Education Department, Rajasthan Government")</f>
        <v>शिक्षा विभाग, राजस्थान सरकार</v>
      </c>
      <c r="U200" s="1004"/>
      <c r="V200" s="1004"/>
      <c r="W200" s="1004"/>
      <c r="X200" s="1004"/>
      <c r="Y200" s="1004"/>
      <c r="Z200" s="1004"/>
      <c r="AA200" s="1004"/>
      <c r="AB200" s="1004"/>
      <c r="AC200" s="1004"/>
      <c r="AD200" s="1004"/>
      <c r="AE200" s="1004"/>
      <c r="AF200" s="1004"/>
      <c r="AG200" s="1004"/>
      <c r="AH200" s="1004"/>
      <c r="AI200" s="1004"/>
      <c r="AJ200" s="1004"/>
      <c r="AL200" s="56"/>
      <c r="AM200" s="56"/>
      <c r="AN200" s="56"/>
      <c r="AO200" s="56"/>
      <c r="AP200" s="56"/>
      <c r="AQ200" s="56"/>
      <c r="AR200" s="56"/>
      <c r="AS200" s="56"/>
      <c r="AT200" s="56"/>
    </row>
    <row r="201" spans="1:46" ht="21" customHeight="1">
      <c r="A201" s="386" t="str">
        <f>IF(P206="","",A200+1)</f>
        <v/>
      </c>
      <c r="B201" s="1005" t="str">
        <f>IF('Master sheet'!$D$11="Hindi","विद्यालय का नाम :-","School Name :- ")</f>
        <v>विद्यालय का नाम :-</v>
      </c>
      <c r="C201" s="1005"/>
      <c r="D201" s="1005"/>
      <c r="E201" s="1006" t="str">
        <f>IF(AND(P206=""),"",IF('Master sheet'!$D$11="Hindi",'Master sheet'!$D$8,'Master sheet'!$D$7))</f>
        <v/>
      </c>
      <c r="F201" s="1006"/>
      <c r="G201" s="1006"/>
      <c r="H201" s="1006"/>
      <c r="I201" s="1006"/>
      <c r="J201" s="1006"/>
      <c r="K201" s="1006"/>
      <c r="L201" s="1006"/>
      <c r="M201" s="1006"/>
      <c r="N201" s="1006"/>
      <c r="O201" s="1006"/>
      <c r="P201" s="1006"/>
      <c r="Q201" s="1006"/>
      <c r="R201" s="1006"/>
      <c r="S201" s="1026"/>
      <c r="T201" s="1005" t="str">
        <f>IF('Master sheet'!$D$11="Hindi","विद्यालय का नाम :-","School Name :- ")</f>
        <v>विद्यालय का नाम :-</v>
      </c>
      <c r="U201" s="1005"/>
      <c r="V201" s="1005"/>
      <c r="W201" s="1006" t="str">
        <f>IF(AND(AH206=""),"",IF('Master sheet'!$D$11="Hindi",'Master sheet'!$D$8,'Master sheet'!$D$7))</f>
        <v/>
      </c>
      <c r="X201" s="1006"/>
      <c r="Y201" s="1006"/>
      <c r="Z201" s="1006"/>
      <c r="AA201" s="1006"/>
      <c r="AB201" s="1006"/>
      <c r="AC201" s="1006"/>
      <c r="AD201" s="1006"/>
      <c r="AE201" s="1006"/>
      <c r="AF201" s="1006"/>
      <c r="AG201" s="1006"/>
      <c r="AH201" s="1006"/>
      <c r="AI201" s="1006"/>
      <c r="AJ201" s="1006"/>
      <c r="AL201" s="56"/>
      <c r="AM201" s="56"/>
      <c r="AN201" s="56"/>
      <c r="AO201" s="56"/>
      <c r="AP201" s="56"/>
      <c r="AQ201" s="56"/>
      <c r="AR201" s="56"/>
      <c r="AS201" s="56"/>
      <c r="AT201" s="56"/>
    </row>
    <row r="202" spans="1:46" ht="21" customHeight="1">
      <c r="A202" s="386" t="str">
        <f>IF(P206="","",A201+1)</f>
        <v/>
      </c>
      <c r="B202" s="379"/>
      <c r="C202" s="379"/>
      <c r="D202" s="379"/>
      <c r="E202" s="959" t="str">
        <f>IF(AND(P206=""),"",IF('Master sheet'!$D$11="Hindi",CONCATENATE("(विद्यालय मान्यता क्रमांक व वर्ष : ","  ",'Master sheet'!$D$6),CONCATENATE("(School Recognition Number &amp; Years : ","  ",'Master sheet'!$D$6)))</f>
        <v/>
      </c>
      <c r="F202" s="959"/>
      <c r="G202" s="959"/>
      <c r="H202" s="959"/>
      <c r="I202" s="959"/>
      <c r="J202" s="959"/>
      <c r="K202" s="959"/>
      <c r="L202" s="959"/>
      <c r="M202" s="959"/>
      <c r="N202" s="959"/>
      <c r="O202" s="959"/>
      <c r="P202" s="959"/>
      <c r="Q202" s="959"/>
      <c r="R202" s="959"/>
      <c r="S202" s="1026"/>
      <c r="T202" s="379"/>
      <c r="U202" s="379"/>
      <c r="V202" s="379"/>
      <c r="W202" s="959" t="str">
        <f>IF(AND(AH206=""),"",IF('Master sheet'!$D$11="Hindi",CONCATENATE("(विद्यालय मान्यता क्रमांक व वर्ष : ","  ",'Master sheet'!$D$6),CONCATENATE("(School Recognition Number &amp; Years : ","  ",'Master sheet'!$D$6)))</f>
        <v/>
      </c>
      <c r="X202" s="959"/>
      <c r="Y202" s="959"/>
      <c r="Z202" s="959"/>
      <c r="AA202" s="959"/>
      <c r="AB202" s="959"/>
      <c r="AC202" s="959"/>
      <c r="AD202" s="959"/>
      <c r="AE202" s="959"/>
      <c r="AF202" s="959"/>
      <c r="AG202" s="959"/>
      <c r="AH202" s="959"/>
      <c r="AI202" s="959"/>
      <c r="AJ202" s="959"/>
      <c r="AL202" s="56"/>
      <c r="AM202" s="56"/>
      <c r="AN202" s="56"/>
      <c r="AO202" s="56"/>
      <c r="AP202" s="56"/>
      <c r="AQ202" s="56"/>
      <c r="AR202" s="56"/>
      <c r="AS202" s="56"/>
      <c r="AT202" s="56"/>
    </row>
    <row r="203" spans="1:46" ht="21" customHeight="1">
      <c r="A203" s="386" t="str">
        <f>IF(P206="","",A202+1)</f>
        <v/>
      </c>
      <c r="B203" s="373" t="str">
        <f>IF('Master sheet'!$D$11="Hindi","कक्षा  :-","CLASS :- ")</f>
        <v>कक्षा  :-</v>
      </c>
      <c r="C203" s="960" t="str">
        <f>IFERROR(IF(AND(P206=""),"",VLOOKUP(P206,Marks,2,0)),"")</f>
        <v/>
      </c>
      <c r="D203" s="960"/>
      <c r="E203" s="961" t="str">
        <f>IF('Master sheet'!$D$11="Hindi","सेक्शन :-","Section :- ")</f>
        <v>सेक्शन :-</v>
      </c>
      <c r="F203" s="961"/>
      <c r="G203" s="961"/>
      <c r="H203" s="961"/>
      <c r="I203" s="961"/>
      <c r="J203" s="960" t="str">
        <f>IFERROR(IF(AND(P206=""),"",VLOOKUP(P206,Marks,3,0)),"")</f>
        <v/>
      </c>
      <c r="K203" s="960"/>
      <c r="L203" s="969" t="str">
        <f>IF('Master sheet'!$D$11="Hindi","सत्र :- ","Session :- ")</f>
        <v xml:space="preserve">सत्र :- </v>
      </c>
      <c r="M203" s="969"/>
      <c r="N203" s="969"/>
      <c r="O203" s="969"/>
      <c r="P203" s="970" t="str">
        <f>IF(AND(P206=""),"",'Marks Entry 6th'!$I$2)</f>
        <v/>
      </c>
      <c r="Q203" s="970"/>
      <c r="R203" s="970"/>
      <c r="S203" s="1026"/>
      <c r="T203" s="373" t="str">
        <f>IF('Master sheet'!$D$11="Hindi","कक्षा  :-","CLASS :- ")</f>
        <v>कक्षा  :-</v>
      </c>
      <c r="U203" s="960" t="str">
        <f>IFERROR(IF(AND(AH206=""),"",VLOOKUP(AH206,Marks,2,0)),"")</f>
        <v/>
      </c>
      <c r="V203" s="960"/>
      <c r="W203" s="961" t="str">
        <f>IF('Master sheet'!$D$11="Hindi","सेक्शन :-","Section :- ")</f>
        <v>सेक्शन :-</v>
      </c>
      <c r="X203" s="961"/>
      <c r="Y203" s="961"/>
      <c r="Z203" s="961"/>
      <c r="AA203" s="961"/>
      <c r="AB203" s="960" t="str">
        <f>IFERROR(IF(AND(AH206=""),"",VLOOKUP(AH206,Marks,3,0)),"")</f>
        <v/>
      </c>
      <c r="AC203" s="960"/>
      <c r="AD203" s="969" t="str">
        <f>IF('Master sheet'!$D$11="Hindi","सत्र :- ","Session :- ")</f>
        <v xml:space="preserve">सत्र :- </v>
      </c>
      <c r="AE203" s="969"/>
      <c r="AF203" s="969"/>
      <c r="AG203" s="969"/>
      <c r="AH203" s="970" t="str">
        <f>IF(AND(AH206=""),"",'Marks Entry 6th'!$I$2)</f>
        <v/>
      </c>
      <c r="AI203" s="970"/>
      <c r="AJ203" s="970"/>
      <c r="AL203" s="56"/>
      <c r="AM203" s="56"/>
      <c r="AN203" s="56"/>
      <c r="AO203" s="56"/>
      <c r="AP203" s="56"/>
      <c r="AQ203" s="56"/>
      <c r="AR203" s="56"/>
      <c r="AS203" s="56"/>
      <c r="AT203" s="56"/>
    </row>
    <row r="204" spans="1:46" ht="21" customHeight="1">
      <c r="A204" s="386" t="str">
        <f>IF(P206="","",A203+1)</f>
        <v/>
      </c>
      <c r="B204" s="1007" t="str">
        <f>IF('Master sheet'!$D$11="Hindi","विद्यार्थी का नाम :-","Student's Name :-")</f>
        <v>विद्यार्थी का नाम :-</v>
      </c>
      <c r="C204" s="1007"/>
      <c r="D204" s="1007"/>
      <c r="E204" s="1008" t="str">
        <f>IFERROR(IF(AND(P206=""),"",VLOOKUP(P206,Marks,6,0)),"")</f>
        <v/>
      </c>
      <c r="F204" s="1008"/>
      <c r="G204" s="1008"/>
      <c r="H204" s="1008"/>
      <c r="I204" s="1008"/>
      <c r="J204" s="1008"/>
      <c r="K204" s="1008"/>
      <c r="L204" s="1009" t="str">
        <f>IF('Master sheet'!$D$11="Hindi","प्रवेशांक :","SR. NO. :")</f>
        <v>प्रवेशांक :</v>
      </c>
      <c r="M204" s="1009"/>
      <c r="N204" s="1009"/>
      <c r="O204" s="1009"/>
      <c r="P204" s="1010" t="str">
        <f>IFERROR(IF(AND(P206=""),"",VLOOKUP(P206,Marks,5,0)),"")</f>
        <v/>
      </c>
      <c r="Q204" s="1010"/>
      <c r="R204" s="1010"/>
      <c r="S204" s="1026"/>
      <c r="T204" s="1007" t="str">
        <f>IF('Master sheet'!$D$11="Hindi","विद्यार्थी का नाम :-","Student's Name :-")</f>
        <v>विद्यार्थी का नाम :-</v>
      </c>
      <c r="U204" s="1007"/>
      <c r="V204" s="1007"/>
      <c r="W204" s="1008" t="str">
        <f>IFERROR(IF(AND(AH206=""),"",VLOOKUP(AH206,Marks,6,0)),"")</f>
        <v/>
      </c>
      <c r="X204" s="1008"/>
      <c r="Y204" s="1008"/>
      <c r="Z204" s="1008"/>
      <c r="AA204" s="1008"/>
      <c r="AB204" s="1008"/>
      <c r="AC204" s="1008"/>
      <c r="AD204" s="1009" t="str">
        <f>IF('Master sheet'!$D$11="Hindi","प्रवेशांक :","SR. NO. :")</f>
        <v>प्रवेशांक :</v>
      </c>
      <c r="AE204" s="1009"/>
      <c r="AF204" s="1009"/>
      <c r="AG204" s="1009"/>
      <c r="AH204" s="1010" t="str">
        <f>IFERROR(IF(AND(AH206=""),"",VLOOKUP(AH206,Marks,5,0)),"")</f>
        <v/>
      </c>
      <c r="AI204" s="1010"/>
      <c r="AJ204" s="1010"/>
      <c r="AL204" s="56"/>
      <c r="AM204" s="56"/>
      <c r="AN204" s="56"/>
      <c r="AO204" s="56"/>
      <c r="AP204" s="56"/>
      <c r="AQ204" s="56"/>
      <c r="AR204" s="56"/>
      <c r="AS204" s="56"/>
      <c r="AT204" s="56"/>
    </row>
    <row r="205" spans="1:46" ht="21" customHeight="1">
      <c r="A205" s="386" t="str">
        <f>IF(P206="","",A204+1)</f>
        <v/>
      </c>
      <c r="B205" s="1007" t="str">
        <f>IF('Master sheet'!$D$11="Hindi","पिता का नाम :-","Father's Name :-")</f>
        <v>पिता का नाम :-</v>
      </c>
      <c r="C205" s="1007"/>
      <c r="D205" s="1007"/>
      <c r="E205" s="1008" t="str">
        <f>IFERROR(IF(AND(P206=""),"",VLOOKUP(P206,Marks,7,0)),"")</f>
        <v/>
      </c>
      <c r="F205" s="1008"/>
      <c r="G205" s="1008"/>
      <c r="H205" s="1008"/>
      <c r="I205" s="1008"/>
      <c r="J205" s="1008"/>
      <c r="K205" s="1008"/>
      <c r="L205" s="1009" t="str">
        <f>IF('Master sheet'!$D$11="Hindi","जन्म तिथि :","Date of Birth :")</f>
        <v>जन्म तिथि :</v>
      </c>
      <c r="M205" s="1009"/>
      <c r="N205" s="1009"/>
      <c r="O205" s="1009"/>
      <c r="P205" s="1020" t="str">
        <f>IFERROR(IF(AND(P206=""),"",VLOOKUP(P206,Marks,4,0)),"")</f>
        <v/>
      </c>
      <c r="Q205" s="1020"/>
      <c r="R205" s="1020"/>
      <c r="S205" s="1026"/>
      <c r="T205" s="1007" t="str">
        <f>IF('Master sheet'!$D$11="Hindi","पिता का नाम :-","Father's Name :-")</f>
        <v>पिता का नाम :-</v>
      </c>
      <c r="U205" s="1007"/>
      <c r="V205" s="1007"/>
      <c r="W205" s="1008" t="str">
        <f>IFERROR(IF(AND(AH206=""),"",VLOOKUP(AH206,Marks,7,0)),"")</f>
        <v/>
      </c>
      <c r="X205" s="1008"/>
      <c r="Y205" s="1008"/>
      <c r="Z205" s="1008"/>
      <c r="AA205" s="1008"/>
      <c r="AB205" s="1008"/>
      <c r="AC205" s="1008"/>
      <c r="AD205" s="1009" t="str">
        <f>IF('Master sheet'!$D$11="Hindi","जन्म तिथि :","Date of Birth :")</f>
        <v>जन्म तिथि :</v>
      </c>
      <c r="AE205" s="1009"/>
      <c r="AF205" s="1009"/>
      <c r="AG205" s="1009"/>
      <c r="AH205" s="1020" t="str">
        <f>IFERROR(IF(AND(AH206=""),"",VLOOKUP(AH206,Marks,4,0)),"")</f>
        <v/>
      </c>
      <c r="AI205" s="1020"/>
      <c r="AJ205" s="1020"/>
      <c r="AL205" s="56"/>
      <c r="AM205" s="56"/>
      <c r="AN205" s="56"/>
      <c r="AO205" s="56"/>
      <c r="AP205" s="56"/>
      <c r="AQ205" s="56"/>
      <c r="AR205" s="56"/>
      <c r="AS205" s="56"/>
      <c r="AT205" s="56"/>
    </row>
    <row r="206" spans="1:46" ht="21" customHeight="1">
      <c r="A206" s="386" t="str">
        <f>IF(P206="","",A205+1)</f>
        <v/>
      </c>
      <c r="B206" s="1007" t="str">
        <f>IF('Master sheet'!$D$11="Hindi","माता का नाम :-","Mother's Name :-")</f>
        <v>माता का नाम :-</v>
      </c>
      <c r="C206" s="1007"/>
      <c r="D206" s="1007"/>
      <c r="E206" s="1008" t="str">
        <f>IFERROR(IF(AND(P206=""),"",VLOOKUP(P206,Marks,8,0)),"")</f>
        <v/>
      </c>
      <c r="F206" s="1008"/>
      <c r="G206" s="1008"/>
      <c r="H206" s="1008"/>
      <c r="I206" s="1008"/>
      <c r="J206" s="1008"/>
      <c r="K206" s="1008"/>
      <c r="L206" s="1009" t="str">
        <f>IF('Master sheet'!$D$11="Hindi","रोल नंबर :-","Roll No. :")</f>
        <v>रोल नंबर :-</v>
      </c>
      <c r="M206" s="1009"/>
      <c r="N206" s="1009"/>
      <c r="O206" s="1009"/>
      <c r="P206" s="1021" t="str">
        <f>IF(AH173="","",IF(AND(AH173+1&gt;$AR$7),"",AH173+1))</f>
        <v/>
      </c>
      <c r="Q206" s="1021"/>
      <c r="R206" s="1021"/>
      <c r="S206" s="1026"/>
      <c r="T206" s="1007" t="str">
        <f>IF('Master sheet'!$D$11="Hindi","माता का नाम :-","Mother's Name :-")</f>
        <v>माता का नाम :-</v>
      </c>
      <c r="U206" s="1007"/>
      <c r="V206" s="1007"/>
      <c r="W206" s="1008" t="str">
        <f>IFERROR(IF(AND(AH206=""),"",VLOOKUP(AH206,Marks,8,0)),"")</f>
        <v/>
      </c>
      <c r="X206" s="1008"/>
      <c r="Y206" s="1008"/>
      <c r="Z206" s="1008"/>
      <c r="AA206" s="1008"/>
      <c r="AB206" s="1008"/>
      <c r="AC206" s="1008"/>
      <c r="AD206" s="1009" t="str">
        <f>IF('Master sheet'!$D$11="Hindi","रोल नंबर :-","Roll No. :")</f>
        <v>रोल नंबर :-</v>
      </c>
      <c r="AE206" s="1009"/>
      <c r="AF206" s="1009"/>
      <c r="AG206" s="1009"/>
      <c r="AH206" s="1021" t="str">
        <f>IF(P206="","",IF(AND(P206+1&gt;$AR$7),"",P206+1))</f>
        <v/>
      </c>
      <c r="AI206" s="1021"/>
      <c r="AJ206" s="1021"/>
      <c r="AL206" s="56"/>
      <c r="AM206" s="56"/>
      <c r="AN206" s="56"/>
      <c r="AO206" s="56"/>
      <c r="AP206" s="56"/>
      <c r="AQ206" s="56"/>
      <c r="AR206" s="56"/>
      <c r="AS206" s="56"/>
      <c r="AT206" s="56"/>
    </row>
    <row r="207" spans="1:46" ht="12" customHeight="1">
      <c r="A207" s="386" t="str">
        <f>IF(P206="","",A206+1)</f>
        <v/>
      </c>
      <c r="B207" s="374"/>
      <c r="C207" s="374"/>
      <c r="D207" s="374"/>
      <c r="E207" s="375"/>
      <c r="F207" s="375"/>
      <c r="G207" s="426"/>
      <c r="H207" s="426"/>
      <c r="I207" s="375"/>
      <c r="J207" s="375"/>
      <c r="K207" s="375"/>
      <c r="L207" s="376"/>
      <c r="M207" s="376"/>
      <c r="N207" s="376"/>
      <c r="O207" s="376"/>
      <c r="P207" s="377"/>
      <c r="Q207" s="377"/>
      <c r="R207" s="377"/>
      <c r="S207" s="1026"/>
      <c r="T207" s="374"/>
      <c r="U207" s="374"/>
      <c r="V207" s="374"/>
      <c r="W207" s="375"/>
      <c r="X207" s="375"/>
      <c r="Y207" s="426"/>
      <c r="Z207" s="426"/>
      <c r="AA207" s="375"/>
      <c r="AB207" s="375"/>
      <c r="AC207" s="375"/>
      <c r="AD207" s="376"/>
      <c r="AE207" s="376"/>
      <c r="AF207" s="376"/>
      <c r="AG207" s="376"/>
      <c r="AH207" s="377"/>
      <c r="AI207" s="377"/>
      <c r="AJ207" s="377"/>
      <c r="AL207" s="56"/>
      <c r="AM207" s="56"/>
      <c r="AN207" s="56"/>
      <c r="AO207" s="56"/>
      <c r="AP207" s="56"/>
      <c r="AQ207" s="56"/>
      <c r="AR207" s="56"/>
      <c r="AS207" s="56"/>
      <c r="AT207" s="56"/>
    </row>
    <row r="208" spans="1:46" ht="23.25" customHeight="1">
      <c r="A208" s="386" t="str">
        <f>IF(P206="","",A207+1)</f>
        <v/>
      </c>
      <c r="B208" s="1022" t="str">
        <f>IF('Master sheet'!$D$11="Hindi","विषय","Subject")</f>
        <v>विषय</v>
      </c>
      <c r="C208" s="744" t="str">
        <f>IF('Master sheet'!$D$11="Hindi","प्रथम परख ","First Test")</f>
        <v xml:space="preserve">प्रथम परख </v>
      </c>
      <c r="D208" s="745"/>
      <c r="E208" s="746" t="str">
        <f>IF('Master sheet'!$D$11="Hindi","द्वितीय परख","Second Test")</f>
        <v>द्वितीय परख</v>
      </c>
      <c r="F208" s="747"/>
      <c r="G208" s="746" t="str">
        <f>IF('Master sheet'!$D$11="Hindi","तृतीय परख","Third Test")</f>
        <v>तृतीय परख</v>
      </c>
      <c r="H208" s="747"/>
      <c r="I208" s="1023" t="str">
        <f>IF('Master sheet'!$D$11="Hindi","सा. परख योग","Test Total")</f>
        <v>सा. परख योग</v>
      </c>
      <c r="J208" s="752" t="str">
        <f>IF('Master sheet'!$D$11="Hindi","अर्द्धवार्षिक","Half Yearly")</f>
        <v>अर्द्धवार्षिक</v>
      </c>
      <c r="K208" s="753"/>
      <c r="L208" s="754"/>
      <c r="M208" s="755" t="str">
        <f>IF('Master sheet'!$D$11="Hindi","अर्द्ध वा. तक योग","Total Till H.Y.")</f>
        <v>अर्द्ध वा. तक योग</v>
      </c>
      <c r="N208" s="752" t="str">
        <f>IF('Master sheet'!$D$11="Hindi","वार्षिक","Yearly")</f>
        <v>वार्षिक</v>
      </c>
      <c r="O208" s="753"/>
      <c r="P208" s="754"/>
      <c r="Q208" s="743" t="str">
        <f>IF('Master sheet'!$D$11="Hindi","विषय कुल योग ","Subject Total")</f>
        <v xml:space="preserve">विषय कुल योग </v>
      </c>
      <c r="R208" s="750" t="str">
        <f>IF('Master sheet'!$D$11="Hindi","ग्रेड","Grade")</f>
        <v>ग्रेड</v>
      </c>
      <c r="S208" s="1026"/>
      <c r="T208" s="1022" t="str">
        <f>IF('Master sheet'!$D$11="Hindi","विषय","Subject")</f>
        <v>विषय</v>
      </c>
      <c r="U208" s="744" t="str">
        <f>IF('Master sheet'!$D$11="Hindi","प्रथम परख ","First Test")</f>
        <v xml:space="preserve">प्रथम परख </v>
      </c>
      <c r="V208" s="745"/>
      <c r="W208" s="746" t="str">
        <f>IF('Master sheet'!$D$11="Hindi","द्वितीय परख","Second Test")</f>
        <v>द्वितीय परख</v>
      </c>
      <c r="X208" s="747"/>
      <c r="Y208" s="746" t="str">
        <f>IF('Master sheet'!$D$11="Hindi","तृतीय परख","Third Test")</f>
        <v>तृतीय परख</v>
      </c>
      <c r="Z208" s="747"/>
      <c r="AA208" s="1023" t="str">
        <f>IF('Master sheet'!$D$11="Hindi","सा. परख योग","Test Total")</f>
        <v>सा. परख योग</v>
      </c>
      <c r="AB208" s="752" t="str">
        <f>IF('Master sheet'!$D$11="Hindi","अर्द्धवार्षिक","Half Yearly")</f>
        <v>अर्द्धवार्षिक</v>
      </c>
      <c r="AC208" s="753"/>
      <c r="AD208" s="754"/>
      <c r="AE208" s="755" t="str">
        <f>IF('Master sheet'!$D$11="Hindi","अर्द्ध वा. तक योग","Total Till H.Y.")</f>
        <v>अर्द्ध वा. तक योग</v>
      </c>
      <c r="AF208" s="752" t="str">
        <f>IF('Master sheet'!$D$11="Hindi","वार्षिक","Yearly")</f>
        <v>वार्षिक</v>
      </c>
      <c r="AG208" s="753"/>
      <c r="AH208" s="754"/>
      <c r="AI208" s="743" t="str">
        <f>IF('Master sheet'!$D$11="Hindi","विषय कुल योग ","Subject Total")</f>
        <v xml:space="preserve">विषय कुल योग </v>
      </c>
      <c r="AJ208" s="750" t="str">
        <f>IF('Master sheet'!$D$11="Hindi","ग्रेड","Grade")</f>
        <v>ग्रेड</v>
      </c>
      <c r="AL208" s="56"/>
      <c r="AM208" s="56"/>
      <c r="AN208" s="56"/>
      <c r="AO208" s="56"/>
      <c r="AP208" s="56"/>
      <c r="AQ208" s="56"/>
      <c r="AR208" s="56"/>
      <c r="AS208" s="56"/>
      <c r="AT208" s="56"/>
    </row>
    <row r="209" spans="1:46" ht="86.25" customHeight="1">
      <c r="A209" s="386" t="str">
        <f>IF(P206="","",A208+1)</f>
        <v/>
      </c>
      <c r="B209" s="1022"/>
      <c r="C209" s="309" t="str">
        <f>IF('Master sheet'!$D$11="Hindi","लिखित परीक्षा","Written")</f>
        <v>लिखित परीक्षा</v>
      </c>
      <c r="D209" s="309" t="str">
        <f>IF('Master sheet'!$D$11="Hindi","गतिविधि, मौखिक, प्रोजेक्ट, प्रायोगिक","Act, Oral, Project, Prac.")</f>
        <v>गतिविधि, मौखिक, प्रोजेक्ट, प्रायोगिक</v>
      </c>
      <c r="E209" s="309" t="str">
        <f>IF('Master sheet'!$D$11="Hindi","लिखित परीक्षा","Written")</f>
        <v>लिखित परीक्षा</v>
      </c>
      <c r="F209" s="309" t="str">
        <f>IF('Master sheet'!$D$11="Hindi","गतिविधि, मौखिक, प्रोजेक्ट, प्रायोगिक","Act, Oral, Project, Prac.")</f>
        <v>गतिविधि, मौखिक, प्रोजेक्ट, प्रायोगिक</v>
      </c>
      <c r="G209" s="309" t="str">
        <f>IF('Master sheet'!$D$11="Hindi","लिखित परीक्षा","Written")</f>
        <v>लिखित परीक्षा</v>
      </c>
      <c r="H209" s="309" t="str">
        <f>IF('Master sheet'!$D$11="Hindi","गतिविधि, मौखिक, प्रोजेक्ट, प्रायोगिक","Act, Oral, Project, Prac.")</f>
        <v>गतिविधि, मौखिक, प्रोजेक्ट, प्रायोगिक</v>
      </c>
      <c r="I209" s="1024"/>
      <c r="J209" s="309" t="str">
        <f>IF('Master sheet'!$D$11="Hindi","लिखित परीक्षा","Written")</f>
        <v>लिखित परीक्षा</v>
      </c>
      <c r="K209" s="309" t="str">
        <f>IF('Master sheet'!$D$11="Hindi","गतिविधि, मौखिक, प्रोजेक्ट, प्रायोगिक","Act, Oral, Project, Prac.")</f>
        <v>गतिविधि, मौखिक, प्रोजेक्ट, प्रायोगिक</v>
      </c>
      <c r="L209" s="309" t="str">
        <f>IF('Master sheet'!$D$11="Hindi","अर्द्ध वा. योग","H.Y. Total")</f>
        <v>अर्द्ध वा. योग</v>
      </c>
      <c r="M209" s="755"/>
      <c r="N209" s="309" t="str">
        <f>IF('Master sheet'!$D$11="Hindi","लिखित परीक्षा","Written")</f>
        <v>लिखित परीक्षा</v>
      </c>
      <c r="O209" s="309" t="str">
        <f>IF('Master sheet'!$D$11="Hindi","गतिविधि, मौखिक, प्रोजेक्ट, प्रायोगिक","Act, Oral, Project, Prac.")</f>
        <v>गतिविधि, मौखिक, प्रोजेक्ट, प्रायोगिक</v>
      </c>
      <c r="P209" s="309" t="str">
        <f>IF('Master sheet'!$D$11="Hindi","वार्षिक योग","Yearly Total")</f>
        <v>वार्षिक योग</v>
      </c>
      <c r="Q209" s="743"/>
      <c r="R209" s="751">
        <v>0</v>
      </c>
      <c r="S209" s="1026"/>
      <c r="T209" s="1022"/>
      <c r="U209" s="309" t="str">
        <f>IF('Master sheet'!$D$11="Hindi","लिखित परीक्षा","Written")</f>
        <v>लिखित परीक्षा</v>
      </c>
      <c r="V209" s="309" t="str">
        <f>IF('Master sheet'!$D$11="Hindi","गतिविधि, मौखिक, प्रोजेक्ट, प्रायोगिक","Act, Oral, Project, Prac.")</f>
        <v>गतिविधि, मौखिक, प्रोजेक्ट, प्रायोगिक</v>
      </c>
      <c r="W209" s="309" t="str">
        <f>IF('Master sheet'!$D$11="Hindi","लिखित परीक्षा","Written")</f>
        <v>लिखित परीक्षा</v>
      </c>
      <c r="X209" s="309" t="str">
        <f>IF('Master sheet'!$D$11="Hindi","गतिविधि, मौखिक, प्रोजेक्ट, प्रायोगिक","Act, Oral, Project, Prac.")</f>
        <v>गतिविधि, मौखिक, प्रोजेक्ट, प्रायोगिक</v>
      </c>
      <c r="Y209" s="309" t="str">
        <f>IF('Master sheet'!$D$11="Hindi","लिखित परीक्षा","Written")</f>
        <v>लिखित परीक्षा</v>
      </c>
      <c r="Z209" s="309" t="str">
        <f>IF('Master sheet'!$D$11="Hindi","गतिविधि, मौखिक, प्रोजेक्ट, प्रायोगिक","Act, Oral, Project, Prac.")</f>
        <v>गतिविधि, मौखिक, प्रोजेक्ट, प्रायोगिक</v>
      </c>
      <c r="AA209" s="1024"/>
      <c r="AB209" s="309" t="str">
        <f>IF('Master sheet'!$D$11="Hindi","लिखित परीक्षा","Written")</f>
        <v>लिखित परीक्षा</v>
      </c>
      <c r="AC209" s="309" t="str">
        <f>IF('Master sheet'!$D$11="Hindi","गतिविधि, मौखिक, प्रोजेक्ट, प्रायोगिक","Act, Oral, Project, Prac.")</f>
        <v>गतिविधि, मौखिक, प्रोजेक्ट, प्रायोगिक</v>
      </c>
      <c r="AD209" s="309" t="str">
        <f>IF('Master sheet'!$D$11="Hindi","अर्द्ध वा. योग","H.Y. Total")</f>
        <v>अर्द्ध वा. योग</v>
      </c>
      <c r="AE209" s="755"/>
      <c r="AF209" s="309" t="str">
        <f>IF('Master sheet'!$D$11="Hindi","लिखित परीक्षा","Written")</f>
        <v>लिखित परीक्षा</v>
      </c>
      <c r="AG209" s="309" t="str">
        <f>IF('Master sheet'!$D$11="Hindi","गतिविधि, मौखिक, प्रोजेक्ट, प्रायोगिक","Act, Oral, Project, Prac.")</f>
        <v>गतिविधि, मौखिक, प्रोजेक्ट, प्रायोगिक</v>
      </c>
      <c r="AH209" s="309" t="str">
        <f>IF('Master sheet'!$D$11="Hindi","वार्षिक योग","Yearly Total")</f>
        <v>वार्षिक योग</v>
      </c>
      <c r="AI209" s="743"/>
      <c r="AJ209" s="751">
        <v>0</v>
      </c>
      <c r="AL209" s="56"/>
      <c r="AM209" s="56"/>
      <c r="AN209" s="56"/>
      <c r="AO209" s="56"/>
      <c r="AP209" s="56"/>
      <c r="AQ209" s="56"/>
      <c r="AR209" s="56"/>
      <c r="AS209" s="56"/>
      <c r="AT209" s="56"/>
    </row>
    <row r="210" spans="1:46" ht="18" customHeight="1">
      <c r="A210" s="386" t="str">
        <f>IF(P206="","",A209+1)</f>
        <v/>
      </c>
      <c r="B210" s="1022"/>
      <c r="C210" s="114">
        <v>5</v>
      </c>
      <c r="D210" s="114">
        <v>5</v>
      </c>
      <c r="E210" s="114">
        <v>5</v>
      </c>
      <c r="F210" s="114">
        <v>5</v>
      </c>
      <c r="G210" s="114">
        <v>5</v>
      </c>
      <c r="H210" s="114">
        <v>5</v>
      </c>
      <c r="I210" s="369">
        <f>IF(AND(C177="",D177="",E177="",F177="",G177="",H177=""),"",SUM(C177:H177))</f>
        <v>30</v>
      </c>
      <c r="J210" s="114">
        <v>50</v>
      </c>
      <c r="K210" s="114">
        <v>20</v>
      </c>
      <c r="L210" s="116">
        <f>IF(AND(J177="",K177=""),"",SUM(J177:K177))</f>
        <v>70</v>
      </c>
      <c r="M210" s="115">
        <f>IF(AND(I177="NA",L177="NA"),"NA",SUM(I177,L177))</f>
        <v>100</v>
      </c>
      <c r="N210" s="114">
        <v>70</v>
      </c>
      <c r="O210" s="114">
        <v>30</v>
      </c>
      <c r="P210" s="286">
        <f>IF(AND(N177="",O177=""),"",SUM(N177:O177))</f>
        <v>100</v>
      </c>
      <c r="Q210" s="115">
        <f>IF(P177="","",SUM(M177,P177))</f>
        <v>200</v>
      </c>
      <c r="R210" s="114"/>
      <c r="S210" s="1026"/>
      <c r="T210" s="1022"/>
      <c r="U210" s="114">
        <v>5</v>
      </c>
      <c r="V210" s="114">
        <v>5</v>
      </c>
      <c r="W210" s="114">
        <v>5</v>
      </c>
      <c r="X210" s="114">
        <v>5</v>
      </c>
      <c r="Y210" s="114">
        <v>5</v>
      </c>
      <c r="Z210" s="114">
        <v>5</v>
      </c>
      <c r="AA210" s="369">
        <f>IF(AND(C177="",D177="",E177="",F177="",G177="",H177=""),"",SUM(C177:H177))</f>
        <v>30</v>
      </c>
      <c r="AB210" s="114">
        <v>50</v>
      </c>
      <c r="AC210" s="114">
        <v>20</v>
      </c>
      <c r="AD210" s="116">
        <f>IF(AND(J177="",K177=""),"",SUM(J177:K177))</f>
        <v>70</v>
      </c>
      <c r="AE210" s="115">
        <f>IF(AND(I177="NA",L177="NA"),"NA",SUM(I177,L177))</f>
        <v>100</v>
      </c>
      <c r="AF210" s="114">
        <v>70</v>
      </c>
      <c r="AG210" s="114">
        <v>30</v>
      </c>
      <c r="AH210" s="286">
        <f>IF(AND(N177="",O177=""),"",SUM(N177:O177))</f>
        <v>100</v>
      </c>
      <c r="AI210" s="115">
        <f>IF(P177="","",SUM(M177,P177))</f>
        <v>200</v>
      </c>
      <c r="AJ210" s="114"/>
      <c r="AL210" s="56"/>
      <c r="AM210" s="56"/>
      <c r="AN210" s="56"/>
      <c r="AO210" s="56"/>
      <c r="AP210" s="56"/>
      <c r="AQ210" s="56"/>
      <c r="AR210" s="56"/>
      <c r="AS210" s="56"/>
      <c r="AT210" s="56"/>
    </row>
    <row r="211" spans="1:46" ht="21" customHeight="1">
      <c r="A211" s="386" t="str">
        <f>IF(P206="","",A210+1)</f>
        <v/>
      </c>
      <c r="B211" s="92" t="str">
        <f>IF('Master sheet'!D$11="Hindi","हिंदी","Hindi")</f>
        <v>हिंदी</v>
      </c>
      <c r="C211" s="423" t="str">
        <f>IFERROR(VLOOKUP(P206,Marks,11,0),"")</f>
        <v/>
      </c>
      <c r="D211" s="423" t="str">
        <f>IFERROR(VLOOKUP(P206,Marks,12,0),"")</f>
        <v/>
      </c>
      <c r="E211" s="423" t="str">
        <f>IFERROR(VLOOKUP(P206,Marks,13,0),"")</f>
        <v/>
      </c>
      <c r="F211" s="423" t="str">
        <f>IFERROR(VLOOKUP(P206,Marks,14,0),"")</f>
        <v/>
      </c>
      <c r="G211" s="423" t="str">
        <f>IFERROR(VLOOKUP(P206,Marks,15,0),"")</f>
        <v/>
      </c>
      <c r="H211" s="423" t="str">
        <f>IFERROR(VLOOKUP(P206,Marks,16,0),"")</f>
        <v/>
      </c>
      <c r="I211" s="368" t="str">
        <f>IFERROR(VLOOKUP(P206,Marks,17,0),"")</f>
        <v/>
      </c>
      <c r="J211" s="423" t="str">
        <f>IFERROR(VLOOKUP(P206,Marks,18,0),"")</f>
        <v/>
      </c>
      <c r="K211" s="423" t="str">
        <f>IFERROR(VLOOKUP(P206,Marks,19,0),"")</f>
        <v/>
      </c>
      <c r="L211" s="87" t="str">
        <f>IFERROR(VLOOKUP(P206,Marks,20,0),"")</f>
        <v/>
      </c>
      <c r="M211" s="367">
        <f>IFERROR(VLOOKUP(P206,Marks,21,0),"")</f>
        <v>0</v>
      </c>
      <c r="N211" s="423" t="str">
        <f>IFERROR(VLOOKUP(P206,Marks,22,0),"")</f>
        <v/>
      </c>
      <c r="O211" s="423" t="str">
        <f>IFERROR(VLOOKUP(P206,Marks,23,0),"")</f>
        <v/>
      </c>
      <c r="P211" s="87" t="str">
        <f>IFERROR(VLOOKUP(P206,Marks,24,0),"")</f>
        <v/>
      </c>
      <c r="Q211" s="370" t="str">
        <f>IFERROR(VLOOKUP(P206,Marks,25,0),"")</f>
        <v/>
      </c>
      <c r="R211" s="89" t="str">
        <f>IFERROR(VLOOKUP(P206,Marks,31,0),"")</f>
        <v/>
      </c>
      <c r="S211" s="1026"/>
      <c r="T211" s="92" t="str">
        <f>IF('Master sheet'!D$11="Hindi","हिंदी","Hindi")</f>
        <v>हिंदी</v>
      </c>
      <c r="U211" s="423" t="str">
        <f>IFERROR(VLOOKUP(AH206,Marks,11,0),"")</f>
        <v/>
      </c>
      <c r="V211" s="423" t="str">
        <f>IFERROR(VLOOKUP(AH206,Marks,12,0),"")</f>
        <v/>
      </c>
      <c r="W211" s="423" t="str">
        <f>IFERROR(VLOOKUP(AH206,Marks,13,0),"")</f>
        <v/>
      </c>
      <c r="X211" s="423" t="str">
        <f>IFERROR(VLOOKUP(AH206,Marks,14,0),"")</f>
        <v/>
      </c>
      <c r="Y211" s="423" t="str">
        <f>IFERROR(VLOOKUP(AH206,Marks,15,0),"")</f>
        <v/>
      </c>
      <c r="Z211" s="423" t="str">
        <f>IFERROR(VLOOKUP(AH206,Marks,16,0),"")</f>
        <v/>
      </c>
      <c r="AA211" s="368" t="str">
        <f>IFERROR(VLOOKUP(AH206,Marks,17,0),"")</f>
        <v/>
      </c>
      <c r="AB211" s="423" t="str">
        <f>IFERROR(VLOOKUP(AH206,Marks,18,0),"")</f>
        <v/>
      </c>
      <c r="AC211" s="423" t="str">
        <f>IFERROR(VLOOKUP(AH206,Marks,19,0),"")</f>
        <v/>
      </c>
      <c r="AD211" s="87" t="str">
        <f>IFERROR(VLOOKUP(AH206,Marks,20,0),"")</f>
        <v/>
      </c>
      <c r="AE211" s="367">
        <f>IFERROR(VLOOKUP(AH206,Marks,21,0),"")</f>
        <v>0</v>
      </c>
      <c r="AF211" s="423" t="str">
        <f>IFERROR(VLOOKUP(AH206,Marks,22,0),"")</f>
        <v/>
      </c>
      <c r="AG211" s="423" t="str">
        <f>IFERROR(VLOOKUP(AH206,Marks,23,0),"")</f>
        <v/>
      </c>
      <c r="AH211" s="87" t="str">
        <f>IFERROR(VLOOKUP(AH206,Marks,24,0),"")</f>
        <v/>
      </c>
      <c r="AI211" s="370" t="str">
        <f>IFERROR(VLOOKUP(AH206,Marks,25,0),"")</f>
        <v/>
      </c>
      <c r="AJ211" s="89" t="str">
        <f>IFERROR(VLOOKUP(AH206,Marks,31,0),"")</f>
        <v/>
      </c>
      <c r="AL211" s="56"/>
      <c r="AM211" s="56"/>
      <c r="AN211" s="56"/>
      <c r="AO211" s="56"/>
      <c r="AP211" s="56"/>
      <c r="AQ211" s="56"/>
      <c r="AR211" s="56"/>
      <c r="AS211" s="56"/>
      <c r="AT211" s="56"/>
    </row>
    <row r="212" spans="1:46" ht="21" customHeight="1">
      <c r="A212" s="386" t="str">
        <f>IF(P206="","",A211+1)</f>
        <v/>
      </c>
      <c r="B212" s="92" t="str">
        <f>IF('Master sheet'!$D$11="Hindi","अंग्रेजी","English")</f>
        <v>अंग्रेजी</v>
      </c>
      <c r="C212" s="423" t="str">
        <f>IFERROR(VLOOKUP(P206,Marks,32,0),"")</f>
        <v/>
      </c>
      <c r="D212" s="423" t="str">
        <f>IFERROR(VLOOKUP(P206,Marks,33,0),"")</f>
        <v/>
      </c>
      <c r="E212" s="423" t="str">
        <f>IFERROR(VLOOKUP(P206,Marks,34,0),"")</f>
        <v/>
      </c>
      <c r="F212" s="423" t="str">
        <f>IFERROR(VLOOKUP(P206,Marks,35,0),"")</f>
        <v/>
      </c>
      <c r="G212" s="423" t="str">
        <f>IFERROR(VLOOKUP(P206,Marks,36,0),"")</f>
        <v/>
      </c>
      <c r="H212" s="423" t="str">
        <f>IFERROR(VLOOKUP(P206,Marks,37,0),"")</f>
        <v/>
      </c>
      <c r="I212" s="368" t="str">
        <f>IFERROR(VLOOKUP(P206,Marks,38,0),"")</f>
        <v/>
      </c>
      <c r="J212" s="423" t="str">
        <f>IFERROR(VLOOKUP(P206,Marks,39,0),"")</f>
        <v/>
      </c>
      <c r="K212" s="423" t="str">
        <f>IFERROR(VLOOKUP(P206,Marks,40,0),"")</f>
        <v/>
      </c>
      <c r="L212" s="87" t="str">
        <f>IFERROR(VLOOKUP(P206,Marks,41,0),"")</f>
        <v/>
      </c>
      <c r="M212" s="367">
        <f>IFERROR(VLOOKUP(P206,Marks,42,0),"")</f>
        <v>0</v>
      </c>
      <c r="N212" s="423" t="str">
        <f>IFERROR(VLOOKUP(P206,Marks,43,0),"")</f>
        <v/>
      </c>
      <c r="O212" s="423" t="str">
        <f>IFERROR(VLOOKUP(P206,Marks,44,0),"")</f>
        <v/>
      </c>
      <c r="P212" s="87" t="str">
        <f>IFERROR(VLOOKUP(P206,Marks,45,0),"")</f>
        <v/>
      </c>
      <c r="Q212" s="370" t="str">
        <f>IFERROR(VLOOKUP(P206,Marks,46,0),"")</f>
        <v/>
      </c>
      <c r="R212" s="89" t="str">
        <f>IFERROR(VLOOKUP(P206,Marks,52,0),"")</f>
        <v/>
      </c>
      <c r="S212" s="1026"/>
      <c r="T212" s="92" t="str">
        <f>IF('Master sheet'!$D$11="Hindi","अंग्रेजी","English")</f>
        <v>अंग्रेजी</v>
      </c>
      <c r="U212" s="423" t="str">
        <f>IFERROR(VLOOKUP(AH206,Marks,32,0),"")</f>
        <v/>
      </c>
      <c r="V212" s="423" t="str">
        <f>IFERROR(VLOOKUP(AH206,Marks,33,0),"")</f>
        <v/>
      </c>
      <c r="W212" s="423" t="str">
        <f>IFERROR(VLOOKUP(AH206,Marks,34,0),"")</f>
        <v/>
      </c>
      <c r="X212" s="423" t="str">
        <f>IFERROR(VLOOKUP(AH206,Marks,35,0),"")</f>
        <v/>
      </c>
      <c r="Y212" s="423" t="str">
        <f>IFERROR(VLOOKUP(AH206,Marks,36,0),"")</f>
        <v/>
      </c>
      <c r="Z212" s="423" t="str">
        <f>IFERROR(VLOOKUP(AH206,Marks,37,0),"")</f>
        <v/>
      </c>
      <c r="AA212" s="368" t="str">
        <f>IFERROR(VLOOKUP(AH206,Marks,38,0),"")</f>
        <v/>
      </c>
      <c r="AB212" s="423" t="str">
        <f>IFERROR(VLOOKUP(AH206,Marks,39,0),"")</f>
        <v/>
      </c>
      <c r="AC212" s="423" t="str">
        <f>IFERROR(VLOOKUP(AH206,Marks,40,0),"")</f>
        <v/>
      </c>
      <c r="AD212" s="87" t="str">
        <f>IFERROR(VLOOKUP(AH206,Marks,41,0),"")</f>
        <v/>
      </c>
      <c r="AE212" s="367">
        <f>IFERROR(VLOOKUP(AH206,Marks,42,0),"")</f>
        <v>0</v>
      </c>
      <c r="AF212" s="423" t="str">
        <f>IFERROR(VLOOKUP(AH206,Marks,43,0),"")</f>
        <v/>
      </c>
      <c r="AG212" s="423" t="str">
        <f>IFERROR(VLOOKUP(AH206,Marks,44,0),"")</f>
        <v/>
      </c>
      <c r="AH212" s="87" t="str">
        <f>IFERROR(VLOOKUP(AH206,Marks,45,0),"")</f>
        <v/>
      </c>
      <c r="AI212" s="370" t="str">
        <f>IFERROR(VLOOKUP(AH206,Marks,46,0),"")</f>
        <v/>
      </c>
      <c r="AJ212" s="89" t="str">
        <f>IFERROR(VLOOKUP(AH206,Marks,52,0),"")</f>
        <v/>
      </c>
      <c r="AL212" s="56"/>
      <c r="AM212" s="56"/>
      <c r="AN212" s="56"/>
      <c r="AO212" s="56"/>
      <c r="AP212" s="56"/>
      <c r="AQ212" s="56"/>
      <c r="AR212" s="56"/>
      <c r="AS212" s="56"/>
      <c r="AT212" s="56"/>
    </row>
    <row r="213" spans="1:46" ht="21" customHeight="1">
      <c r="A213" s="386" t="str">
        <f>IF(P206="","",A212+1)</f>
        <v/>
      </c>
      <c r="B213" s="92" t="str">
        <f>IFERROR(VLOOKUP(P206,Marks,53,0),"")</f>
        <v/>
      </c>
      <c r="C213" s="423" t="str">
        <f>IFERROR(VLOOKUP(P206,Marks,54,0),"")</f>
        <v/>
      </c>
      <c r="D213" s="423" t="str">
        <f>IFERROR(VLOOKUP(P206,Marks,55,0),"")</f>
        <v/>
      </c>
      <c r="E213" s="423" t="str">
        <f>IFERROR(VLOOKUP(P206,Marks,56,0),"")</f>
        <v/>
      </c>
      <c r="F213" s="423" t="str">
        <f>IFERROR(VLOOKUP(P206,Marks,57,0),"")</f>
        <v/>
      </c>
      <c r="G213" s="423" t="str">
        <f>IFERROR(VLOOKUP(P206,Marks,58,0),"")</f>
        <v/>
      </c>
      <c r="H213" s="423" t="str">
        <f>IFERROR(VLOOKUP(P206,Marks,59,0),"")</f>
        <v/>
      </c>
      <c r="I213" s="368" t="str">
        <f>IFERROR(VLOOKUP(P206,Marks,60,0),"")</f>
        <v/>
      </c>
      <c r="J213" s="423" t="str">
        <f>IFERROR(VLOOKUP(P206,Marks,61,0),"")</f>
        <v/>
      </c>
      <c r="K213" s="423" t="str">
        <f>IFERROR(VLOOKUP(P206,Marks,62,0),"")</f>
        <v/>
      </c>
      <c r="L213" s="87" t="str">
        <f>IFERROR(VLOOKUP(P206,Marks,63,0),"")</f>
        <v/>
      </c>
      <c r="M213" s="367">
        <f>IFERROR(VLOOKUP(P206,Marks,64,0),"")</f>
        <v>0</v>
      </c>
      <c r="N213" s="423" t="str">
        <f>IFERROR(VLOOKUP(P206,Marks,65,0),"")</f>
        <v/>
      </c>
      <c r="O213" s="423" t="str">
        <f>IFERROR(VLOOKUP(P206,Marks,66,0),"")</f>
        <v/>
      </c>
      <c r="P213" s="87" t="str">
        <f>IFERROR(VLOOKUP(P206,Marks,67,0),"")</f>
        <v/>
      </c>
      <c r="Q213" s="370" t="str">
        <f>IFERROR(VLOOKUP(P206,Marks,68,0),"")</f>
        <v/>
      </c>
      <c r="R213" s="89" t="str">
        <f>IFERROR(VLOOKUP(P206,Marks,74,0),"")</f>
        <v/>
      </c>
      <c r="S213" s="1026"/>
      <c r="T213" s="92" t="str">
        <f>IFERROR(VLOOKUP(AH206,Marks,53,0),"")</f>
        <v/>
      </c>
      <c r="U213" s="423" t="str">
        <f>IFERROR(VLOOKUP(AH206,Marks,54,0),"")</f>
        <v/>
      </c>
      <c r="V213" s="423" t="str">
        <f>IFERROR(VLOOKUP(AH206,Marks,55,0),"")</f>
        <v/>
      </c>
      <c r="W213" s="423" t="str">
        <f>IFERROR(VLOOKUP(AH206,Marks,56,0),"")</f>
        <v/>
      </c>
      <c r="X213" s="423" t="str">
        <f>IFERROR(VLOOKUP(AH206,Marks,57,0),"")</f>
        <v/>
      </c>
      <c r="Y213" s="423" t="str">
        <f>IFERROR(VLOOKUP(AH206,Marks,58,0),"")</f>
        <v/>
      </c>
      <c r="Z213" s="423" t="str">
        <f>IFERROR(VLOOKUP(AH206,Marks,59,0),"")</f>
        <v/>
      </c>
      <c r="AA213" s="368" t="str">
        <f>IFERROR(VLOOKUP(AH206,Marks,60,0),"")</f>
        <v/>
      </c>
      <c r="AB213" s="423" t="str">
        <f>IFERROR(VLOOKUP(AH206,Marks,61,0),"")</f>
        <v/>
      </c>
      <c r="AC213" s="423" t="str">
        <f>IFERROR(VLOOKUP(AH206,Marks,62,0),"")</f>
        <v/>
      </c>
      <c r="AD213" s="87" t="str">
        <f>IFERROR(VLOOKUP(AH206,Marks,63,0),"")</f>
        <v/>
      </c>
      <c r="AE213" s="367">
        <f>IFERROR(VLOOKUP(AH206,Marks,64,0),"")</f>
        <v>0</v>
      </c>
      <c r="AF213" s="423" t="str">
        <f>IFERROR(VLOOKUP(AH206,Marks,65,0),"")</f>
        <v/>
      </c>
      <c r="AG213" s="423" t="str">
        <f>IFERROR(VLOOKUP(AH206,Marks,66,0),"")</f>
        <v/>
      </c>
      <c r="AH213" s="87" t="str">
        <f>IFERROR(VLOOKUP(AH206,Marks,67,0),"")</f>
        <v/>
      </c>
      <c r="AI213" s="370" t="str">
        <f>IFERROR(VLOOKUP(AH206,Marks,68,0),"")</f>
        <v/>
      </c>
      <c r="AJ213" s="89" t="str">
        <f>IFERROR(VLOOKUP(AH206,Marks,74,0),"")</f>
        <v/>
      </c>
      <c r="AL213" s="56"/>
      <c r="AM213" s="56"/>
      <c r="AN213" s="56"/>
      <c r="AO213" s="56"/>
      <c r="AP213" s="56"/>
      <c r="AQ213" s="56"/>
      <c r="AR213" s="56"/>
      <c r="AS213" s="56"/>
      <c r="AT213" s="56"/>
    </row>
    <row r="214" spans="1:46" ht="21" customHeight="1">
      <c r="A214" s="386" t="str">
        <f>IF(P206="","",A213+1)</f>
        <v/>
      </c>
      <c r="B214" s="92" t="str">
        <f>IF('Master sheet'!$D$11="Hindi","गणित","Maths")</f>
        <v>गणित</v>
      </c>
      <c r="C214" s="423" t="str">
        <f>IFERROR(VLOOKUP(P206,Marks,75,0),"")</f>
        <v/>
      </c>
      <c r="D214" s="423" t="str">
        <f>IFERROR(VLOOKUP(P206,Marks,76,0),"")</f>
        <v/>
      </c>
      <c r="E214" s="423" t="str">
        <f>IFERROR(VLOOKUP(P206,Marks,77,0),"")</f>
        <v/>
      </c>
      <c r="F214" s="423" t="str">
        <f>IFERROR(VLOOKUP(P206,Marks,78,0),"")</f>
        <v/>
      </c>
      <c r="G214" s="423" t="str">
        <f>IFERROR(VLOOKUP(P206,Marks,79,0),"")</f>
        <v/>
      </c>
      <c r="H214" s="423" t="str">
        <f>IFERROR(VLOOKUP(P206,Marks,80,0),"")</f>
        <v/>
      </c>
      <c r="I214" s="368" t="str">
        <f>IFERROR(VLOOKUP(P206,Marks,81,0),"")</f>
        <v/>
      </c>
      <c r="J214" s="423" t="str">
        <f>IFERROR(VLOOKUP(P206,Marks,82,0),"")</f>
        <v/>
      </c>
      <c r="K214" s="423" t="str">
        <f>IFERROR(VLOOKUP(P206,Marks,83,0),"")</f>
        <v/>
      </c>
      <c r="L214" s="87" t="str">
        <f>IFERROR(VLOOKUP(P206,Marks,84,0),"")</f>
        <v/>
      </c>
      <c r="M214" s="367">
        <f>IFERROR(VLOOKUP(P206,Marks,85,0),"")</f>
        <v>0</v>
      </c>
      <c r="N214" s="423" t="str">
        <f>IFERROR(VLOOKUP(P206,Marks,86,0),"")</f>
        <v/>
      </c>
      <c r="O214" s="423" t="str">
        <f>IFERROR(VLOOKUP(P206,Marks,87,0),"")</f>
        <v/>
      </c>
      <c r="P214" s="87" t="str">
        <f>IFERROR(VLOOKUP(P206,Marks,88,0),"")</f>
        <v/>
      </c>
      <c r="Q214" s="370" t="str">
        <f>IFERROR(VLOOKUP(P206,Marks,89,0),"")</f>
        <v/>
      </c>
      <c r="R214" s="89" t="str">
        <f>IFERROR(VLOOKUP(P206,Marks,95,0),"")</f>
        <v/>
      </c>
      <c r="S214" s="1026"/>
      <c r="T214" s="92" t="str">
        <f>IF('Master sheet'!$D$11="Hindi","गणित","Maths")</f>
        <v>गणित</v>
      </c>
      <c r="U214" s="423" t="str">
        <f>IFERROR(VLOOKUP(AH206,Marks,75,0),"")</f>
        <v/>
      </c>
      <c r="V214" s="423" t="str">
        <f>IFERROR(VLOOKUP(AH206,Marks,76,0),"")</f>
        <v/>
      </c>
      <c r="W214" s="423" t="str">
        <f>IFERROR(VLOOKUP(AH206,Marks,77,0),"")</f>
        <v/>
      </c>
      <c r="X214" s="423" t="str">
        <f>IFERROR(VLOOKUP(AH206,Marks,78,0),"")</f>
        <v/>
      </c>
      <c r="Y214" s="423" t="str">
        <f>IFERROR(VLOOKUP(AH206,Marks,79,0),"")</f>
        <v/>
      </c>
      <c r="Z214" s="423" t="str">
        <f>IFERROR(VLOOKUP(AH206,Marks,80,0),"")</f>
        <v/>
      </c>
      <c r="AA214" s="368" t="str">
        <f>IFERROR(VLOOKUP(AH206,Marks,81,0),"")</f>
        <v/>
      </c>
      <c r="AB214" s="423" t="str">
        <f>IFERROR(VLOOKUP(AH206,Marks,82,0),"")</f>
        <v/>
      </c>
      <c r="AC214" s="423" t="str">
        <f>IFERROR(VLOOKUP(AH206,Marks,83,0),"")</f>
        <v/>
      </c>
      <c r="AD214" s="87" t="str">
        <f>IFERROR(VLOOKUP(AH206,Marks,84,0),"")</f>
        <v/>
      </c>
      <c r="AE214" s="367">
        <f>IFERROR(VLOOKUP(AH206,Marks,85,0),"")</f>
        <v>0</v>
      </c>
      <c r="AF214" s="423" t="str">
        <f>IFERROR(VLOOKUP(AH206,Marks,86,0),"")</f>
        <v/>
      </c>
      <c r="AG214" s="423" t="str">
        <f>IFERROR(VLOOKUP(AH206,Marks,87,0),"")</f>
        <v/>
      </c>
      <c r="AH214" s="87" t="str">
        <f>IFERROR(VLOOKUP(AH206,Marks,88,0),"")</f>
        <v/>
      </c>
      <c r="AI214" s="370" t="str">
        <f>IFERROR(VLOOKUP(AH206,Marks,89,0),"")</f>
        <v/>
      </c>
      <c r="AJ214" s="89" t="str">
        <f>IFERROR(VLOOKUP(AH206,Marks,95,0),"")</f>
        <v/>
      </c>
      <c r="AL214" s="56"/>
      <c r="AM214" s="56"/>
      <c r="AN214" s="56"/>
      <c r="AO214" s="56"/>
      <c r="AP214" s="56"/>
      <c r="AQ214" s="56"/>
      <c r="AR214" s="56"/>
      <c r="AS214" s="56"/>
      <c r="AT214" s="56"/>
    </row>
    <row r="215" spans="1:46" ht="21" customHeight="1">
      <c r="A215" s="386" t="str">
        <f>IF(P206="","",A214+1)</f>
        <v/>
      </c>
      <c r="B215" s="92" t="str">
        <f>IF('Master sheet'!$D$11="Hindi","विज्ञान","Science")</f>
        <v>विज्ञान</v>
      </c>
      <c r="C215" s="423" t="str">
        <f>IFERROR(VLOOKUP(P206,Marks,96,0),"")</f>
        <v/>
      </c>
      <c r="D215" s="423" t="str">
        <f>IFERROR(VLOOKUP(P206,Marks,97),"")</f>
        <v/>
      </c>
      <c r="E215" s="423" t="str">
        <f>IFERROR(VLOOKUP(P206,Marks,98,0),"")</f>
        <v/>
      </c>
      <c r="F215" s="423" t="str">
        <f>IFERROR(VLOOKUP(P206,Marks,99,0),"")</f>
        <v/>
      </c>
      <c r="G215" s="423" t="str">
        <f>IFERROR(VLOOKUP(P206,Marks,100,0),"")</f>
        <v/>
      </c>
      <c r="H215" s="423" t="str">
        <f>IFERROR(VLOOKUP(P206,Marks,101,0),"")</f>
        <v/>
      </c>
      <c r="I215" s="368" t="str">
        <f>IFERROR(VLOOKUP(P206,Marks,102,0),"")</f>
        <v/>
      </c>
      <c r="J215" s="423" t="str">
        <f>IFERROR(VLOOKUP(P206,Marks,103,0),"")</f>
        <v/>
      </c>
      <c r="K215" s="423" t="str">
        <f>IFERROR(VLOOKUP(P206,Marks,104,0),"")</f>
        <v/>
      </c>
      <c r="L215" s="87" t="str">
        <f>IFERROR(VLOOKUP(P206,Marks,105,0),"")</f>
        <v/>
      </c>
      <c r="M215" s="367">
        <f>IFERROR(VLOOKUP(P206,Marks,106,0),"")</f>
        <v>0</v>
      </c>
      <c r="N215" s="423" t="str">
        <f>IFERROR(VLOOKUP(P206,Marks,107,0),"")</f>
        <v/>
      </c>
      <c r="O215" s="423" t="str">
        <f>IFERROR(VLOOKUP(P206,Marks,108,0),"")</f>
        <v/>
      </c>
      <c r="P215" s="87" t="str">
        <f>IFERROR(VLOOKUP(P206,Marks,109,0),"")</f>
        <v/>
      </c>
      <c r="Q215" s="370" t="str">
        <f>IFERROR(VLOOKUP(P206,Marks,110,0),"")</f>
        <v/>
      </c>
      <c r="R215" s="89" t="str">
        <f>IFERROR(VLOOKUP(P206,Marks,116,0),"")</f>
        <v/>
      </c>
      <c r="S215" s="1026"/>
      <c r="T215" s="92" t="str">
        <f>IF('Master sheet'!$D$11="Hindi","विज्ञान","Science")</f>
        <v>विज्ञान</v>
      </c>
      <c r="U215" s="423" t="str">
        <f>IFERROR(VLOOKUP(AH206,Marks,96,0),"")</f>
        <v/>
      </c>
      <c r="V215" s="423" t="str">
        <f>IFERROR(VLOOKUP(AH206,Marks,97),"")</f>
        <v/>
      </c>
      <c r="W215" s="423" t="str">
        <f>IFERROR(VLOOKUP(AH206,Marks,98,0),"")</f>
        <v/>
      </c>
      <c r="X215" s="423" t="str">
        <f>IFERROR(VLOOKUP(AH206,Marks,99,0),"")</f>
        <v/>
      </c>
      <c r="Y215" s="423" t="str">
        <f>IFERROR(VLOOKUP(AH206,Marks,100,0),"")</f>
        <v/>
      </c>
      <c r="Z215" s="423" t="str">
        <f>IFERROR(VLOOKUP(AH206,Marks,101,0),"")</f>
        <v/>
      </c>
      <c r="AA215" s="368" t="str">
        <f>IFERROR(VLOOKUP(AH206,Marks,102,0),"")</f>
        <v/>
      </c>
      <c r="AB215" s="423" t="str">
        <f>IFERROR(VLOOKUP(AH206,Marks,103,0),"")</f>
        <v/>
      </c>
      <c r="AC215" s="423" t="str">
        <f>IFERROR(VLOOKUP(AH206,Marks,104,0),"")</f>
        <v/>
      </c>
      <c r="AD215" s="87" t="str">
        <f>IFERROR(VLOOKUP(AH206,Marks,105,0),"")</f>
        <v/>
      </c>
      <c r="AE215" s="367">
        <f>IFERROR(VLOOKUP(AH206,Marks,106,0),"")</f>
        <v>0</v>
      </c>
      <c r="AF215" s="423" t="str">
        <f>IFERROR(VLOOKUP(AH206,Marks,107,0),"")</f>
        <v/>
      </c>
      <c r="AG215" s="423" t="str">
        <f>IFERROR(VLOOKUP(AH206,Marks,108,0),"")</f>
        <v/>
      </c>
      <c r="AH215" s="87" t="str">
        <f>IFERROR(VLOOKUP(AH206,Marks,109,0),"")</f>
        <v/>
      </c>
      <c r="AI215" s="370" t="str">
        <f>IFERROR(VLOOKUP(AH206,Marks,110,0),"")</f>
        <v/>
      </c>
      <c r="AJ215" s="89" t="str">
        <f>IFERROR(VLOOKUP(AH206,Marks,116,0),"")</f>
        <v/>
      </c>
      <c r="AL215" s="56"/>
      <c r="AM215" s="56"/>
      <c r="AN215" s="56"/>
      <c r="AO215" s="56"/>
      <c r="AP215" s="56"/>
      <c r="AQ215" s="56"/>
      <c r="AR215" s="56"/>
      <c r="AS215" s="56"/>
      <c r="AT215" s="56"/>
    </row>
    <row r="216" spans="1:46" ht="21" customHeight="1">
      <c r="A216" s="386" t="str">
        <f>IF(P206="","",A215+1)</f>
        <v/>
      </c>
      <c r="B216" s="92" t="str">
        <f>IF('Master sheet'!$D$11="Hindi","सामाजिक विज्ञान","Social Science")</f>
        <v>सामाजिक विज्ञान</v>
      </c>
      <c r="C216" s="423" t="str">
        <f>IFERROR(VLOOKUP(P206,Marks,117,0),"")</f>
        <v/>
      </c>
      <c r="D216" s="423" t="str">
        <f>IFERROR(VLOOKUP(P206,Marks,118,0),"")</f>
        <v/>
      </c>
      <c r="E216" s="423" t="str">
        <f>IFERROR(VLOOKUP(P206,Marks,119,0),"")</f>
        <v/>
      </c>
      <c r="F216" s="423" t="str">
        <f>IFERROR(VLOOKUP(P206,Marks,120,0),"")</f>
        <v/>
      </c>
      <c r="G216" s="423" t="str">
        <f>IFERROR(VLOOKUP(P206,Marks,121,0),"")</f>
        <v/>
      </c>
      <c r="H216" s="423" t="str">
        <f>IFERROR(VLOOKUP(P206,Marks,122,0),"")</f>
        <v/>
      </c>
      <c r="I216" s="368" t="str">
        <f>IFERROR(VLOOKUP(P206,Marks,123,0),"")</f>
        <v/>
      </c>
      <c r="J216" s="423" t="str">
        <f>IFERROR(VLOOKUP(P206,Marks,124,0),"")</f>
        <v/>
      </c>
      <c r="K216" s="423" t="str">
        <f>IFERROR(VLOOKUP(P206,Marks,125,0),"")</f>
        <v/>
      </c>
      <c r="L216" s="87" t="str">
        <f>IFERROR(VLOOKUP(P206,Marks,126,0),"")</f>
        <v/>
      </c>
      <c r="M216" s="367">
        <f>IFERROR(VLOOKUP(P206,Marks,127,0),"")</f>
        <v>0</v>
      </c>
      <c r="N216" s="423" t="str">
        <f>IFERROR(VLOOKUP(P206,Marks,128,0),"")</f>
        <v/>
      </c>
      <c r="O216" s="423" t="str">
        <f>IFERROR(VLOOKUP(P206,Marks,129,0),"")</f>
        <v/>
      </c>
      <c r="P216" s="87" t="str">
        <f>IFERROR(VLOOKUP(P206,Marks,130,0),"")</f>
        <v/>
      </c>
      <c r="Q216" s="370" t="str">
        <f>IFERROR(VLOOKUP(P206,Marks,131,0),"")</f>
        <v/>
      </c>
      <c r="R216" s="89" t="str">
        <f>IFERROR(VLOOKUP(P206,Marks,137,0),"")</f>
        <v/>
      </c>
      <c r="S216" s="1026"/>
      <c r="T216" s="92" t="str">
        <f>IF('Master sheet'!$D$11="Hindi","सामाजिक विज्ञान","Social Science")</f>
        <v>सामाजिक विज्ञान</v>
      </c>
      <c r="U216" s="423" t="str">
        <f>IFERROR(VLOOKUP(P206,Marks,117,0),"")</f>
        <v/>
      </c>
      <c r="V216" s="423" t="str">
        <f>IFERROR(VLOOKUP(AH206,Marks,118,0),"")</f>
        <v/>
      </c>
      <c r="W216" s="423" t="str">
        <f>IFERROR(VLOOKUP(AH206,Marks,119,0),"")</f>
        <v/>
      </c>
      <c r="X216" s="423" t="str">
        <f>IFERROR(VLOOKUP(AH206,Marks,120,0),"")</f>
        <v/>
      </c>
      <c r="Y216" s="423" t="str">
        <f>IFERROR(VLOOKUP(AH206,Marks,121,0),"")</f>
        <v/>
      </c>
      <c r="Z216" s="423" t="str">
        <f>IFERROR(VLOOKUP(AH206,Marks,122,0),"")</f>
        <v/>
      </c>
      <c r="AA216" s="368" t="str">
        <f>IFERROR(VLOOKUP(AH206,Marks,123,0),"")</f>
        <v/>
      </c>
      <c r="AB216" s="423" t="str">
        <f>IFERROR(VLOOKUP(AH206,Marks,124,0),"")</f>
        <v/>
      </c>
      <c r="AC216" s="423" t="str">
        <f>IFERROR(VLOOKUP(AH206,Marks,125,0),"")</f>
        <v/>
      </c>
      <c r="AD216" s="87" t="str">
        <f>IFERROR(VLOOKUP(AH206,Marks,126,0),"")</f>
        <v/>
      </c>
      <c r="AE216" s="367">
        <f>IFERROR(VLOOKUP(AH206,Marks,127,0),"")</f>
        <v>0</v>
      </c>
      <c r="AF216" s="423" t="str">
        <f>IFERROR(VLOOKUP(AH206,Marks,128,0),"")</f>
        <v/>
      </c>
      <c r="AG216" s="423" t="str">
        <f>IFERROR(VLOOKUP(AH206,Marks,129,0),"")</f>
        <v/>
      </c>
      <c r="AH216" s="87" t="str">
        <f>IFERROR(VLOOKUP(AH206,Marks,130,0),"")</f>
        <v/>
      </c>
      <c r="AI216" s="370" t="str">
        <f>IFERROR(VLOOKUP(AH206,Marks,131,0),"")</f>
        <v/>
      </c>
      <c r="AJ216" s="89" t="str">
        <f>IFERROR(VLOOKUP(AH206,Marks,137,0),"")</f>
        <v/>
      </c>
      <c r="AL216" s="56"/>
      <c r="AM216" s="56"/>
      <c r="AN216" s="56"/>
      <c r="AO216" s="56"/>
      <c r="AP216" s="56"/>
      <c r="AQ216" s="56"/>
      <c r="AR216" s="56"/>
      <c r="AS216" s="56"/>
      <c r="AT216" s="56"/>
    </row>
    <row r="217" spans="1:46" ht="27.75" customHeight="1">
      <c r="A217" s="386" t="str">
        <f>IF(P206="","",A216+1)</f>
        <v/>
      </c>
      <c r="B217" s="428" t="str">
        <f>IF('Master sheet'!$D$11="Hindi","कुल योग","Total")</f>
        <v>कुल योग</v>
      </c>
      <c r="C217" s="90">
        <f>IF(AND(C178="",C179="",C180="",C181="",C182="",C183=""),"",SUM(C178:C183))</f>
        <v>28</v>
      </c>
      <c r="D217" s="90" t="str">
        <f t="shared" ref="D217:Q217" si="12">IF(AND(D211="",D212="",D213="",D214="",D215="",D216=""),"",SUM(D211:D216))</f>
        <v/>
      </c>
      <c r="E217" s="90" t="str">
        <f t="shared" si="12"/>
        <v/>
      </c>
      <c r="F217" s="90" t="str">
        <f t="shared" si="12"/>
        <v/>
      </c>
      <c r="G217" s="90" t="str">
        <f t="shared" si="12"/>
        <v/>
      </c>
      <c r="H217" s="90" t="str">
        <f t="shared" si="12"/>
        <v/>
      </c>
      <c r="I217" s="90" t="str">
        <f t="shared" si="12"/>
        <v/>
      </c>
      <c r="J217" s="90" t="str">
        <f t="shared" si="12"/>
        <v/>
      </c>
      <c r="K217" s="90" t="str">
        <f t="shared" si="12"/>
        <v/>
      </c>
      <c r="L217" s="90" t="str">
        <f t="shared" si="12"/>
        <v/>
      </c>
      <c r="M217" s="90">
        <f t="shared" si="12"/>
        <v>0</v>
      </c>
      <c r="N217" s="90" t="str">
        <f t="shared" si="12"/>
        <v/>
      </c>
      <c r="O217" s="90" t="str">
        <f t="shared" si="12"/>
        <v/>
      </c>
      <c r="P217" s="90" t="str">
        <f t="shared" si="12"/>
        <v/>
      </c>
      <c r="Q217" s="90" t="str">
        <f t="shared" si="12"/>
        <v/>
      </c>
      <c r="R217" s="223" t="str">
        <f>IFERROR(VLOOKUP(P206,Marks,179,0),"")</f>
        <v/>
      </c>
      <c r="S217" s="1026"/>
      <c r="T217" s="428" t="str">
        <f>IF('Master sheet'!$D$11="Hindi","कुल योग","Total")</f>
        <v>कुल योग</v>
      </c>
      <c r="U217" s="90">
        <f>IF(AND(C178="",C179="",C180="",C181="",C182="",C183=""),"",SUM(C178:C183))</f>
        <v>28</v>
      </c>
      <c r="V217" s="90" t="str">
        <f t="shared" ref="V217:AI217" si="13">IF(AND(V211="",V212="",V213="",V214="",V215="",V216=""),"",SUM(V211:V216))</f>
        <v/>
      </c>
      <c r="W217" s="90" t="str">
        <f t="shared" si="13"/>
        <v/>
      </c>
      <c r="X217" s="90" t="str">
        <f t="shared" si="13"/>
        <v/>
      </c>
      <c r="Y217" s="90" t="str">
        <f t="shared" si="13"/>
        <v/>
      </c>
      <c r="Z217" s="90" t="str">
        <f t="shared" si="13"/>
        <v/>
      </c>
      <c r="AA217" s="90" t="str">
        <f t="shared" si="13"/>
        <v/>
      </c>
      <c r="AB217" s="90" t="str">
        <f t="shared" si="13"/>
        <v/>
      </c>
      <c r="AC217" s="90" t="str">
        <f t="shared" si="13"/>
        <v/>
      </c>
      <c r="AD217" s="90" t="str">
        <f t="shared" si="13"/>
        <v/>
      </c>
      <c r="AE217" s="90">
        <f t="shared" si="13"/>
        <v>0</v>
      </c>
      <c r="AF217" s="90" t="str">
        <f t="shared" si="13"/>
        <v/>
      </c>
      <c r="AG217" s="90" t="str">
        <f t="shared" si="13"/>
        <v/>
      </c>
      <c r="AH217" s="90" t="str">
        <f t="shared" si="13"/>
        <v/>
      </c>
      <c r="AI217" s="90" t="str">
        <f t="shared" si="13"/>
        <v/>
      </c>
      <c r="AJ217" s="223" t="str">
        <f>IFERROR(VLOOKUP(AH206,Marks,179,0),"")</f>
        <v/>
      </c>
      <c r="AL217" s="56"/>
      <c r="AM217" s="56"/>
      <c r="AN217" s="56"/>
      <c r="AO217" s="56"/>
      <c r="AP217" s="56"/>
      <c r="AQ217" s="56"/>
      <c r="AR217" s="56"/>
      <c r="AS217" s="56"/>
      <c r="AT217" s="56"/>
    </row>
    <row r="218" spans="1:46" ht="9.75" customHeight="1">
      <c r="A218" s="386" t="str">
        <f>IF(P206="","",A217+1)</f>
        <v/>
      </c>
      <c r="B218" s="993"/>
      <c r="C218" s="993"/>
      <c r="D218" s="993"/>
      <c r="E218" s="993"/>
      <c r="F218" s="993"/>
      <c r="G218" s="993"/>
      <c r="H218" s="993"/>
      <c r="I218" s="993"/>
      <c r="J218" s="993"/>
      <c r="K218" s="993"/>
      <c r="L218" s="993"/>
      <c r="M218" s="993"/>
      <c r="N218" s="993"/>
      <c r="O218" s="993"/>
      <c r="P218" s="993"/>
      <c r="Q218" s="993"/>
      <c r="R218" s="993"/>
      <c r="S218" s="1026"/>
      <c r="T218" s="993"/>
      <c r="U218" s="993"/>
      <c r="V218" s="993"/>
      <c r="W218" s="993"/>
      <c r="X218" s="993"/>
      <c r="Y218" s="993"/>
      <c r="Z218" s="993"/>
      <c r="AA218" s="993"/>
      <c r="AB218" s="993"/>
      <c r="AC218" s="993"/>
      <c r="AD218" s="993"/>
      <c r="AE218" s="993"/>
      <c r="AF218" s="993"/>
      <c r="AG218" s="993"/>
      <c r="AH218" s="993"/>
      <c r="AI218" s="993"/>
      <c r="AJ218" s="993"/>
      <c r="AL218" s="56"/>
      <c r="AM218" s="56"/>
      <c r="AN218" s="56"/>
      <c r="AO218" s="56"/>
      <c r="AP218" s="56"/>
      <c r="AQ218" s="56"/>
      <c r="AR218" s="56"/>
      <c r="AS218" s="56"/>
      <c r="AT218" s="56"/>
    </row>
    <row r="219" spans="1:46" ht="21" customHeight="1">
      <c r="A219" s="386" t="str">
        <f>IF(P206="","",A218+1)</f>
        <v/>
      </c>
      <c r="B219" s="994" t="str">
        <f>IF('Master sheet'!$D$11="Hindi","अतिरिक्त विषय ","Extra Subject")</f>
        <v xml:space="preserve">अतिरिक्त विषय </v>
      </c>
      <c r="C219" s="994"/>
      <c r="D219" s="994"/>
      <c r="E219" s="994"/>
      <c r="F219" s="994"/>
      <c r="G219" s="994"/>
      <c r="H219" s="994"/>
      <c r="I219" s="994"/>
      <c r="J219" s="994"/>
      <c r="K219" s="994"/>
      <c r="L219" s="994"/>
      <c r="M219" s="994"/>
      <c r="N219" s="994"/>
      <c r="O219" s="994"/>
      <c r="P219" s="994"/>
      <c r="Q219" s="994"/>
      <c r="R219" s="994"/>
      <c r="S219" s="1026"/>
      <c r="T219" s="994" t="str">
        <f>IF('Master sheet'!$D$11="Hindi","अतिरिक्त विषय ","Extra Subject")</f>
        <v xml:space="preserve">अतिरिक्त विषय </v>
      </c>
      <c r="U219" s="994"/>
      <c r="V219" s="994"/>
      <c r="W219" s="994"/>
      <c r="X219" s="994"/>
      <c r="Y219" s="994"/>
      <c r="Z219" s="994"/>
      <c r="AA219" s="994"/>
      <c r="AB219" s="994"/>
      <c r="AC219" s="994"/>
      <c r="AD219" s="994"/>
      <c r="AE219" s="994"/>
      <c r="AF219" s="994"/>
      <c r="AG219" s="994"/>
      <c r="AH219" s="994"/>
      <c r="AI219" s="994"/>
      <c r="AJ219" s="994"/>
      <c r="AL219" s="56"/>
      <c r="AM219" s="56"/>
      <c r="AN219" s="56"/>
      <c r="AO219" s="56"/>
      <c r="AP219" s="56"/>
      <c r="AQ219" s="56"/>
      <c r="AR219" s="56"/>
      <c r="AS219" s="56"/>
      <c r="AT219" s="56"/>
    </row>
    <row r="220" spans="1:46" ht="21" customHeight="1">
      <c r="A220" s="386" t="str">
        <f>IF(P206="","",A219+1)</f>
        <v/>
      </c>
      <c r="B220" s="988" t="str">
        <f>IF('Master sheet'!$D$11="Hindi","विषय","Subject")</f>
        <v>विषय</v>
      </c>
      <c r="C220" s="988"/>
      <c r="D220" s="988" t="str">
        <f>IF('Master sheet'!$D$11="Hindi","पूर्णांक","M.M.")</f>
        <v>पूर्णांक</v>
      </c>
      <c r="E220" s="988"/>
      <c r="F220" s="988" t="str">
        <f>IF('Master sheet'!$D$11="Hindi","प्राप्तांक","Ob.M.")</f>
        <v>प्राप्तांक</v>
      </c>
      <c r="G220" s="988"/>
      <c r="H220" s="988" t="str">
        <f>IF('Master sheet'!$D$11="Hindi","ग्रेड","Grade")</f>
        <v>ग्रेड</v>
      </c>
      <c r="I220" s="988"/>
      <c r="J220" s="991" t="str">
        <f>IF('Master sheet'!$D$11="Hindi","विषय","Subject")</f>
        <v>विषय</v>
      </c>
      <c r="K220" s="992"/>
      <c r="L220" s="995"/>
      <c r="M220" s="991" t="str">
        <f>IF('Master sheet'!$D$11="Hindi","पूर्णांक","M.M.")</f>
        <v>पूर्णांक</v>
      </c>
      <c r="N220" s="995"/>
      <c r="O220" s="991" t="str">
        <f>IF('Master sheet'!$D$11="Hindi","प्राप्तांक","Ob.M.")</f>
        <v>प्राप्तांक</v>
      </c>
      <c r="P220" s="995"/>
      <c r="Q220" s="991" t="str">
        <f>IF('Master sheet'!$D$11="Hindi","ग्रेड","Grade")</f>
        <v>ग्रेड</v>
      </c>
      <c r="R220" s="995"/>
      <c r="S220" s="1026"/>
      <c r="T220" s="988" t="str">
        <f>IF('Master sheet'!$D$11="Hindi","विषय","Subject")</f>
        <v>विषय</v>
      </c>
      <c r="U220" s="988"/>
      <c r="V220" s="988" t="str">
        <f>IF('Master sheet'!$D$11="Hindi","पूर्णांक","M.M.")</f>
        <v>पूर्णांक</v>
      </c>
      <c r="W220" s="988"/>
      <c r="X220" s="988" t="str">
        <f>IF('Master sheet'!$D$11="Hindi","प्राप्तांक","Ob.M.")</f>
        <v>प्राप्तांक</v>
      </c>
      <c r="Y220" s="988"/>
      <c r="Z220" s="988" t="str">
        <f>IF('Master sheet'!$D$11="Hindi","ग्रेड","Grade")</f>
        <v>ग्रेड</v>
      </c>
      <c r="AA220" s="988"/>
      <c r="AB220" s="991" t="str">
        <f>IF('Master sheet'!$D$11="Hindi","विषय","Subject")</f>
        <v>विषय</v>
      </c>
      <c r="AC220" s="992"/>
      <c r="AD220" s="995"/>
      <c r="AE220" s="991" t="str">
        <f>IF('Master sheet'!$D$11="Hindi","पूर्णांक","M.M.")</f>
        <v>पूर्णांक</v>
      </c>
      <c r="AF220" s="995"/>
      <c r="AG220" s="991" t="str">
        <f>IF('Master sheet'!$D$11="Hindi","प्राप्तांक","Ob.M.")</f>
        <v>प्राप्तांक</v>
      </c>
      <c r="AH220" s="995"/>
      <c r="AI220" s="991" t="str">
        <f>IF('Master sheet'!$D$11="Hindi","ग्रेड","Grade")</f>
        <v>ग्रेड</v>
      </c>
      <c r="AJ220" s="995"/>
      <c r="AL220" s="56"/>
      <c r="AM220" s="56"/>
      <c r="AN220" s="56"/>
      <c r="AO220" s="56"/>
      <c r="AP220" s="56"/>
      <c r="AQ220" s="56"/>
      <c r="AR220" s="56"/>
      <c r="AS220" s="56"/>
      <c r="AT220" s="56"/>
    </row>
    <row r="221" spans="1:46" ht="21" customHeight="1">
      <c r="A221" s="386" t="str">
        <f>IF(P206="","",A220+1)</f>
        <v/>
      </c>
      <c r="B221" s="999" t="str">
        <f>IF(AND('Marks Entry 6th'!$CJ$3="",'Marks Entry 7th'!$CJ$3=""),"",IF(AND(C170=6),'Marks Entry 6th'!$CJ$3,IF(AND(C170=7),'Marks Entry 7th'!$CJ$3,"")))</f>
        <v>COMPUTER</v>
      </c>
      <c r="C221" s="999"/>
      <c r="D221" s="996" t="str">
        <f>IF(AND(P206=""),"",'Result Sheet'!$FO$7)</f>
        <v/>
      </c>
      <c r="E221" s="996"/>
      <c r="F221" s="997" t="str">
        <f>IFERROR(IF(AND(P206=""),"",VLOOKUP(P206,Marks,170,0)),"")</f>
        <v/>
      </c>
      <c r="G221" s="997"/>
      <c r="H221" s="998" t="str">
        <f>IFERROR(IF(AND(P206=""),"",VLOOKUP(P206,Marks,171,0)),"")</f>
        <v/>
      </c>
      <c r="I221" s="998"/>
      <c r="J221" s="1000" t="str">
        <f>IF(AND('Marks Entry 6th'!$CL$3="",'Marks Entry 7th'!$CL$3=""),"",IF(AND(C170=6),'Marks Entry 6th'!$CL$3,IF(AND(C170=7),'Marks Entry 7th'!$CL$3,"")))</f>
        <v>G.K.</v>
      </c>
      <c r="K221" s="1001"/>
      <c r="L221" s="1002"/>
      <c r="M221" s="996" t="str">
        <f>IF(AND(P206=""),"",'Result Sheet'!$FS$7)</f>
        <v/>
      </c>
      <c r="N221" s="996"/>
      <c r="O221" s="997" t="str">
        <f>IFERROR(IF(AND(P206=""),"",VLOOKUP(P206,Marks,174,0)),"")</f>
        <v/>
      </c>
      <c r="P221" s="997"/>
      <c r="Q221" s="998" t="str">
        <f>IFERROR(IF(AND(P206=""),"",VLOOKUP(P206,Marks,175,0)),"")</f>
        <v/>
      </c>
      <c r="R221" s="998"/>
      <c r="S221" s="1026"/>
      <c r="T221" s="999" t="str">
        <f>IF(AND('Marks Entry 6th'!$CJ$3="",'Marks Entry 7th'!$CJ$3=""),"",IF(AND(C170=6),'Marks Entry 6th'!$CJ$3,IF(AND(C170=7),'Marks Entry 7th'!$CJ$3,"")))</f>
        <v>COMPUTER</v>
      </c>
      <c r="U221" s="999"/>
      <c r="V221" s="996" t="str">
        <f>IF(AND(AH206=""),"",'Result Sheet'!$FO$7)</f>
        <v/>
      </c>
      <c r="W221" s="996"/>
      <c r="X221" s="997" t="str">
        <f>IFERROR(IF(AND(AH206=""),"",VLOOKUP(AH206,Marks,170,0)),"")</f>
        <v/>
      </c>
      <c r="Y221" s="997"/>
      <c r="Z221" s="998" t="str">
        <f>IFERROR(IF(AND(AH206=""),"",VLOOKUP(AH206,Marks,171,0)),"")</f>
        <v/>
      </c>
      <c r="AA221" s="998"/>
      <c r="AB221" s="1000" t="str">
        <f>IF(AND('Marks Entry 6th'!$CL$3="",'Marks Entry 7th'!$CL$3=""),"",IF(AND(C170=6),'Marks Entry 6th'!$CL$3,IF(AND(C170=7),'Marks Entry 7th'!$CL$3,"")))</f>
        <v>G.K.</v>
      </c>
      <c r="AC221" s="1001"/>
      <c r="AD221" s="1002"/>
      <c r="AE221" s="996" t="str">
        <f>IF(AND(AH206=""),"",'Result Sheet'!$FS$7)</f>
        <v/>
      </c>
      <c r="AF221" s="996"/>
      <c r="AG221" s="997" t="str">
        <f>IFERROR(IF(AND(AH206=""),"",VLOOKUP(AH206,Marks,174,0)),"")</f>
        <v/>
      </c>
      <c r="AH221" s="997"/>
      <c r="AI221" s="998" t="str">
        <f>IFERROR(IF(AND(AH206=""),"",VLOOKUP(AH206,Marks,175,0)),"")</f>
        <v/>
      </c>
      <c r="AJ221" s="998"/>
      <c r="AL221" s="56"/>
      <c r="AM221" s="56"/>
      <c r="AN221" s="56"/>
      <c r="AO221" s="56"/>
      <c r="AP221" s="56"/>
      <c r="AQ221" s="56"/>
      <c r="AR221" s="56"/>
      <c r="AS221" s="56"/>
      <c r="AT221" s="56"/>
    </row>
    <row r="222" spans="1:46" ht="21" customHeight="1">
      <c r="A222" s="386" t="str">
        <f>IF(P206="","",A221+1)</f>
        <v/>
      </c>
      <c r="B222" s="991" t="str">
        <f>IF('Master sheet'!$D$11="Hindi","विषय","Subject")</f>
        <v>विषय</v>
      </c>
      <c r="C222" s="992"/>
      <c r="D222" s="992"/>
      <c r="E222" s="984" t="str">
        <f>IF('Master sheet'!$D$11="Hindi","प्राप्तांक","Ob.M.")</f>
        <v>प्राप्तांक</v>
      </c>
      <c r="F222" s="985"/>
      <c r="G222" s="429" t="str">
        <f>IF('Master sheet'!$D$11="Hindi","ग्रेड","Grade")</f>
        <v>ग्रेड</v>
      </c>
      <c r="H222" s="988" t="str">
        <f>IF('Master sheet'!$D$11="Hindi","विषय","Subject")</f>
        <v>विषय</v>
      </c>
      <c r="I222" s="988"/>
      <c r="J222" s="988"/>
      <c r="K222" s="989" t="str">
        <f>IF('Master sheet'!$D$11="Hindi","प्राप्तांक","Ob.M.")</f>
        <v>प्राप्तांक</v>
      </c>
      <c r="L222" s="990"/>
      <c r="M222" s="92" t="str">
        <f>IF('Master sheet'!$D$11="Hindi","ग्रेड","Grade")</f>
        <v>ग्रेड</v>
      </c>
      <c r="N222" s="973" t="str">
        <f>IF('Master sheet'!$D$11="Hindi","विषय","Subject")</f>
        <v>विषय</v>
      </c>
      <c r="O222" s="974"/>
      <c r="P222" s="975"/>
      <c r="Q222" s="357" t="str">
        <f>IF('Master sheet'!$D$11="Hindi","प्राप्तांक","Ob.M.")</f>
        <v>प्राप्तांक</v>
      </c>
      <c r="R222" s="92" t="str">
        <f>IF('Master sheet'!$D$11="Hindi","ग्रेड","Grade")</f>
        <v>ग्रेड</v>
      </c>
      <c r="S222" s="1026"/>
      <c r="T222" s="991" t="str">
        <f>IF('Master sheet'!$D$11="Hindi","विषय","Subject")</f>
        <v>विषय</v>
      </c>
      <c r="U222" s="992"/>
      <c r="V222" s="992"/>
      <c r="W222" s="984" t="str">
        <f>IF('Master sheet'!$D$11="Hindi","प्राप्तांक","Ob.M.")</f>
        <v>प्राप्तांक</v>
      </c>
      <c r="X222" s="985"/>
      <c r="Y222" s="429" t="str">
        <f>IF('Master sheet'!$D$11="Hindi","ग्रेड","Grade")</f>
        <v>ग्रेड</v>
      </c>
      <c r="Z222" s="988" t="str">
        <f>IF('Master sheet'!$D$11="Hindi","विषय","Subject")</f>
        <v>विषय</v>
      </c>
      <c r="AA222" s="988"/>
      <c r="AB222" s="988"/>
      <c r="AC222" s="989" t="str">
        <f>IF('Master sheet'!$D$11="Hindi","प्राप्तांक","Ob.M.")</f>
        <v>प्राप्तांक</v>
      </c>
      <c r="AD222" s="990"/>
      <c r="AE222" s="92" t="str">
        <f>IF('Master sheet'!$D$11="Hindi","ग्रेड","Grade")</f>
        <v>ग्रेड</v>
      </c>
      <c r="AF222" s="973" t="str">
        <f>IF('Master sheet'!$D$11="Hindi","विषय","Subject")</f>
        <v>विषय</v>
      </c>
      <c r="AG222" s="974"/>
      <c r="AH222" s="975"/>
      <c r="AI222" s="357" t="str">
        <f>IF('Master sheet'!$D$11="Hindi","प्राप्तांक","Ob.M.")</f>
        <v>प्राप्तांक</v>
      </c>
      <c r="AJ222" s="92" t="str">
        <f>IF('Master sheet'!$D$11="Hindi","ग्रेड","Grade")</f>
        <v>ग्रेड</v>
      </c>
      <c r="AL222" s="56"/>
      <c r="AM222" s="56"/>
      <c r="AN222" s="56"/>
      <c r="AO222" s="56"/>
      <c r="AP222" s="56"/>
      <c r="AQ222" s="56"/>
      <c r="AR222" s="56"/>
      <c r="AS222" s="56"/>
      <c r="AT222" s="56"/>
    </row>
    <row r="223" spans="1:46" ht="21" customHeight="1">
      <c r="A223" s="386" t="str">
        <f>IF(P206="","",A222+1)</f>
        <v/>
      </c>
      <c r="B223" s="976" t="str">
        <f>IF('Master sheet'!$D$11="Hindi","कार्यानुभव","WORK EXP.")</f>
        <v>कार्यानुभव</v>
      </c>
      <c r="C223" s="977"/>
      <c r="D223" s="977"/>
      <c r="E223" s="986" t="str">
        <f>IFERROR(VLOOKUP(P206,Marks,143,0),"")</f>
        <v/>
      </c>
      <c r="F223" s="987"/>
      <c r="G223" s="427" t="str">
        <f>IFERROR(VLOOKUP(P206,Marks,147,0),"")</f>
        <v/>
      </c>
      <c r="H223" s="988" t="str">
        <f>IF('Master sheet'!$D$11="Hindi","कला शिक्षा","ART EDU.")</f>
        <v>कला शिक्षा</v>
      </c>
      <c r="I223" s="988"/>
      <c r="J223" s="988"/>
      <c r="K223" s="986" t="str">
        <f>IFERROR(VLOOKUP(P206,Marks,153,0),"")</f>
        <v/>
      </c>
      <c r="L223" s="987"/>
      <c r="M223" s="97" t="str">
        <f>IFERROR(VLOOKUP(P206,Marks,157,0),"")</f>
        <v/>
      </c>
      <c r="N223" s="978" t="str">
        <f>IF('Master sheet'!$D$11="Hindi","स्वा. एवं शा. शिक्षा","HE.&amp;PH. EDU.")</f>
        <v>स्वा. एवं शा. शिक्षा</v>
      </c>
      <c r="O223" s="979"/>
      <c r="P223" s="980"/>
      <c r="Q223" s="88" t="str">
        <f>IFERROR(VLOOKUP(P206,Marks,163,0),"")</f>
        <v/>
      </c>
      <c r="R223" s="97" t="str">
        <f>IFERROR(VLOOKUP(P206,Marks,167,0),"")</f>
        <v/>
      </c>
      <c r="S223" s="1026"/>
      <c r="T223" s="976" t="str">
        <f>IF('Master sheet'!$D$11="Hindi","कार्यानुभव","WORK EXP.")</f>
        <v>कार्यानुभव</v>
      </c>
      <c r="U223" s="977"/>
      <c r="V223" s="977"/>
      <c r="W223" s="986" t="str">
        <f>IFERROR(VLOOKUP(AH206,Marks,143,0),"")</f>
        <v/>
      </c>
      <c r="X223" s="987"/>
      <c r="Y223" s="427" t="str">
        <f>IFERROR(VLOOKUP(AH206,Marks,147,0),"")</f>
        <v/>
      </c>
      <c r="Z223" s="988" t="str">
        <f>IF('Master sheet'!$D$11="Hindi","कला शिक्षा","ART EDU.")</f>
        <v>कला शिक्षा</v>
      </c>
      <c r="AA223" s="988"/>
      <c r="AB223" s="988"/>
      <c r="AC223" s="986" t="str">
        <f>IFERROR(VLOOKUP(AH206,Marks,153,0),"")</f>
        <v/>
      </c>
      <c r="AD223" s="987"/>
      <c r="AE223" s="97" t="str">
        <f>IFERROR(VLOOKUP(AH206,Marks,157,0),"")</f>
        <v/>
      </c>
      <c r="AF223" s="978" t="str">
        <f>IF('Master sheet'!$D$11="Hindi","स्वा. एवं शा. शिक्षा","HE.&amp;PH. EDU.")</f>
        <v>स्वा. एवं शा. शिक्षा</v>
      </c>
      <c r="AG223" s="979"/>
      <c r="AH223" s="980"/>
      <c r="AI223" s="88" t="str">
        <f>IFERROR(VLOOKUP(AH206,Marks,163,0),"")</f>
        <v/>
      </c>
      <c r="AJ223" s="97" t="str">
        <f>IFERROR(VLOOKUP(AH206,Marks,167,0),"")</f>
        <v/>
      </c>
      <c r="AL223" s="56"/>
      <c r="AM223" s="56"/>
      <c r="AN223" s="56"/>
      <c r="AO223" s="56"/>
      <c r="AP223" s="56"/>
      <c r="AQ223" s="56"/>
      <c r="AR223" s="56"/>
      <c r="AS223" s="56"/>
      <c r="AT223" s="56"/>
    </row>
    <row r="224" spans="1:46" ht="9.75" customHeight="1">
      <c r="A224" s="386" t="str">
        <f>IF(P206="","",A223+1)</f>
        <v/>
      </c>
      <c r="B224" s="363"/>
      <c r="C224" s="363"/>
      <c r="D224" s="363"/>
      <c r="E224" s="364"/>
      <c r="F224" s="365"/>
      <c r="G224" s="365"/>
      <c r="H224" s="365"/>
      <c r="I224" s="363"/>
      <c r="J224" s="363"/>
      <c r="K224" s="363"/>
      <c r="L224" s="364"/>
      <c r="M224" s="365"/>
      <c r="N224" s="366"/>
      <c r="O224" s="366"/>
      <c r="P224" s="366"/>
      <c r="Q224" s="364"/>
      <c r="R224" s="365"/>
      <c r="S224" s="1026"/>
      <c r="T224" s="363"/>
      <c r="U224" s="363"/>
      <c r="V224" s="363"/>
      <c r="W224" s="364"/>
      <c r="X224" s="365"/>
      <c r="Y224" s="365"/>
      <c r="Z224" s="365"/>
      <c r="AA224" s="363"/>
      <c r="AB224" s="363"/>
      <c r="AC224" s="363"/>
      <c r="AD224" s="364"/>
      <c r="AE224" s="365"/>
      <c r="AF224" s="366"/>
      <c r="AG224" s="366"/>
      <c r="AH224" s="366"/>
      <c r="AI224" s="364"/>
      <c r="AJ224" s="365"/>
      <c r="AL224" s="56"/>
      <c r="AM224" s="56"/>
      <c r="AN224" s="56"/>
      <c r="AO224" s="56"/>
      <c r="AP224" s="56"/>
      <c r="AQ224" s="56"/>
      <c r="AR224" s="56"/>
      <c r="AS224" s="56"/>
      <c r="AT224" s="56"/>
    </row>
    <row r="225" spans="1:46" ht="21" customHeight="1">
      <c r="A225" s="386" t="str">
        <f>IF(P206="","",A224+1)</f>
        <v/>
      </c>
      <c r="B225" s="963" t="str">
        <f>IF('Master sheet'!$D$11="Hindi","कुल कार्य दिवस :-","Total Meeting :-")</f>
        <v>कुल कार्य दिवस :-</v>
      </c>
      <c r="C225" s="963"/>
      <c r="D225" s="963"/>
      <c r="E225" s="981" t="str">
        <f>IFERROR(VLOOKUP(P206,Marks,182,0),"")</f>
        <v/>
      </c>
      <c r="F225" s="981"/>
      <c r="G225" s="981"/>
      <c r="H225" s="981"/>
      <c r="I225" s="981"/>
      <c r="J225" s="981"/>
      <c r="K225" s="963" t="str">
        <f>IF('Master sheet'!$D$11="Hindi","कुल उपस्थिति :-","Total Attendance :-")</f>
        <v>कुल उपस्थिति :-</v>
      </c>
      <c r="L225" s="963"/>
      <c r="M225" s="963"/>
      <c r="N225" s="963"/>
      <c r="O225" s="982" t="str">
        <f>IFERROR(VLOOKUP(P206,Marks,183,0),"")</f>
        <v/>
      </c>
      <c r="P225" s="982"/>
      <c r="Q225" s="982"/>
      <c r="R225" s="982"/>
      <c r="S225" s="1026"/>
      <c r="T225" s="963" t="str">
        <f>IF('Master sheet'!$D$11="Hindi","कुल कार्य दिवस :-","Total Meeting :-")</f>
        <v>कुल कार्य दिवस :-</v>
      </c>
      <c r="U225" s="963"/>
      <c r="V225" s="963"/>
      <c r="W225" s="981" t="str">
        <f>IFERROR(VLOOKUP(AH206,Marks,182,0),"")</f>
        <v/>
      </c>
      <c r="X225" s="981"/>
      <c r="Y225" s="981"/>
      <c r="Z225" s="981"/>
      <c r="AA225" s="981"/>
      <c r="AB225" s="981"/>
      <c r="AC225" s="963" t="str">
        <f>IF('Master sheet'!$D$11="Hindi","कुल उपस्थिति :-","Total Attendance :-")</f>
        <v>कुल उपस्थिति :-</v>
      </c>
      <c r="AD225" s="963"/>
      <c r="AE225" s="963"/>
      <c r="AF225" s="963"/>
      <c r="AG225" s="982" t="str">
        <f>IFERROR(VLOOKUP(AH206,Marks,183,0),"")</f>
        <v/>
      </c>
      <c r="AH225" s="982"/>
      <c r="AI225" s="982"/>
      <c r="AJ225" s="982"/>
      <c r="AL225" s="56"/>
      <c r="AM225" s="56"/>
      <c r="AN225" s="56"/>
      <c r="AO225" s="56"/>
      <c r="AP225" s="56"/>
      <c r="AQ225" s="56"/>
      <c r="AR225" s="56"/>
      <c r="AS225" s="56"/>
      <c r="AT225" s="56"/>
    </row>
    <row r="226" spans="1:46" ht="21" customHeight="1">
      <c r="A226" s="386" t="str">
        <f>IF(P206="","",A225+1)</f>
        <v/>
      </c>
      <c r="B226" s="963" t="str">
        <f>IF('Master sheet'!$D$11="Hindi","परिणाम :-","Result :-")</f>
        <v>परिणाम :-</v>
      </c>
      <c r="C226" s="963"/>
      <c r="D226" s="963"/>
      <c r="E226" s="964" t="str">
        <f>IFERROR(VLOOKUP(P206,Marks,181,0),"")</f>
        <v/>
      </c>
      <c r="F226" s="964"/>
      <c r="G226" s="964"/>
      <c r="H226" s="964"/>
      <c r="I226" s="964"/>
      <c r="J226" s="964"/>
      <c r="K226" s="963" t="str">
        <f>IF('Master sheet'!$D$11="Hindi","परिणाम प्रतिशत में :-","Result in Percentage :-")</f>
        <v>परिणाम प्रतिशत में :-</v>
      </c>
      <c r="L226" s="963"/>
      <c r="M226" s="963"/>
      <c r="N226" s="963"/>
      <c r="O226" s="965" t="str">
        <f>IFERROR(VLOOKUP(P206,Marks,177,0),"")</f>
        <v/>
      </c>
      <c r="P226" s="965"/>
      <c r="Q226" s="965"/>
      <c r="R226" s="965"/>
      <c r="S226" s="1026"/>
      <c r="T226" s="963" t="str">
        <f>IF('Master sheet'!$D$11="Hindi","परिणाम :-","Result :-")</f>
        <v>परिणाम :-</v>
      </c>
      <c r="U226" s="963"/>
      <c r="V226" s="963"/>
      <c r="W226" s="964" t="str">
        <f>IFERROR(VLOOKUP(AH206,Marks,181,0),"")</f>
        <v/>
      </c>
      <c r="X226" s="964"/>
      <c r="Y226" s="964"/>
      <c r="Z226" s="964"/>
      <c r="AA226" s="964"/>
      <c r="AB226" s="964"/>
      <c r="AC226" s="963" t="str">
        <f>IF('Master sheet'!$D$11="Hindi","परिणाम प्रतिशत में :-","Result in Percentage :-")</f>
        <v>परिणाम प्रतिशत में :-</v>
      </c>
      <c r="AD226" s="963"/>
      <c r="AE226" s="963"/>
      <c r="AF226" s="963"/>
      <c r="AG226" s="965" t="str">
        <f>IFERROR(VLOOKUP(AH206,Marks,177,0),"")</f>
        <v/>
      </c>
      <c r="AH226" s="965"/>
      <c r="AI226" s="965"/>
      <c r="AJ226" s="965"/>
      <c r="AL226" s="56"/>
      <c r="AM226" s="56"/>
      <c r="AN226" s="56"/>
      <c r="AO226" s="56"/>
      <c r="AP226" s="56"/>
      <c r="AQ226" s="56"/>
      <c r="AR226" s="56"/>
      <c r="AS226" s="56"/>
      <c r="AT226" s="56"/>
    </row>
    <row r="227" spans="1:46" ht="21" customHeight="1">
      <c r="A227" s="386" t="str">
        <f>IF(P206="","",A226+1)</f>
        <v/>
      </c>
      <c r="B227" s="963" t="str">
        <f>IF('Master sheet'!$D$11="Hindi","श्रेणी :-","Division :-")</f>
        <v>श्रेणी :-</v>
      </c>
      <c r="C227" s="963"/>
      <c r="D227" s="963"/>
      <c r="E227" s="972" t="str">
        <f>IFERROR(VLOOKUP(P206,Marks,178,0),"")</f>
        <v/>
      </c>
      <c r="F227" s="972"/>
      <c r="G227" s="972"/>
      <c r="H227" s="972"/>
      <c r="I227" s="972"/>
      <c r="J227" s="972"/>
      <c r="K227" s="963" t="str">
        <f>IF('Master sheet'!$D$11="Hindi","कक्षा में स्थान :-","Position in the Class :-")</f>
        <v>कक्षा में स्थान :-</v>
      </c>
      <c r="L227" s="963"/>
      <c r="M227" s="963"/>
      <c r="N227" s="963"/>
      <c r="O227" s="966" t="str">
        <f>IFERROR(VLOOKUP(P206,Marks,180,0),"")</f>
        <v/>
      </c>
      <c r="P227" s="966"/>
      <c r="Q227" s="966"/>
      <c r="R227" s="966"/>
      <c r="S227" s="1026"/>
      <c r="T227" s="963" t="str">
        <f>IF('Master sheet'!$D$11="Hindi","श्रेणी :-","Division :-")</f>
        <v>श्रेणी :-</v>
      </c>
      <c r="U227" s="963"/>
      <c r="V227" s="963"/>
      <c r="W227" s="972" t="str">
        <f>IFERROR(VLOOKUP(AH206,Marks,178,0),"")</f>
        <v/>
      </c>
      <c r="X227" s="972"/>
      <c r="Y227" s="972"/>
      <c r="Z227" s="972"/>
      <c r="AA227" s="972"/>
      <c r="AB227" s="972"/>
      <c r="AC227" s="963" t="str">
        <f>IF('Master sheet'!$D$11="Hindi","कक्षा में स्थान :-","Position in the Class :-")</f>
        <v>कक्षा में स्थान :-</v>
      </c>
      <c r="AD227" s="963"/>
      <c r="AE227" s="963"/>
      <c r="AF227" s="963"/>
      <c r="AG227" s="966" t="str">
        <f>IFERROR(VLOOKUP(AH206,Marks,180,0),"")</f>
        <v/>
      </c>
      <c r="AH227" s="966"/>
      <c r="AI227" s="966"/>
      <c r="AJ227" s="966"/>
      <c r="AL227" s="56"/>
      <c r="AM227" s="56"/>
      <c r="AN227" s="56"/>
      <c r="AO227" s="56"/>
      <c r="AP227" s="56"/>
      <c r="AQ227" s="56"/>
      <c r="AR227" s="56"/>
      <c r="AS227" s="56"/>
      <c r="AT227" s="56"/>
    </row>
    <row r="228" spans="1:46" ht="21" customHeight="1">
      <c r="A228" s="386" t="str">
        <f>IF(P206="","",A227+1)</f>
        <v/>
      </c>
      <c r="B228" s="1025" t="str">
        <f>IF('Master sheet'!$D$11="Hindi","परीक्षा परिणाम घोषणा दिनांक :-","Result Declaration Date :-")</f>
        <v>परीक्षा परिणाम घोषणा दिनांक :-</v>
      </c>
      <c r="C228" s="1025"/>
      <c r="D228" s="1025"/>
      <c r="E228" s="968">
        <f>IF(AND(P140=""),"",'Master sheet'!$D$10)</f>
        <v>45428</v>
      </c>
      <c r="F228" s="968"/>
      <c r="G228" s="968"/>
      <c r="H228" s="968"/>
      <c r="I228" s="968"/>
      <c r="J228" s="483"/>
      <c r="K228" s="963" t="str">
        <f>IF('Master sheet'!$D$11="Hindi"," ग्रेड :-","Grade :-")</f>
        <v xml:space="preserve"> ग्रेड :-</v>
      </c>
      <c r="L228" s="963"/>
      <c r="M228" s="963"/>
      <c r="N228" s="963"/>
      <c r="O228" s="971" t="str">
        <f>IFERROR(VLOOKUP(P206,Marks,179,0),"")</f>
        <v/>
      </c>
      <c r="P228" s="971"/>
      <c r="Q228" s="971"/>
      <c r="R228" s="971"/>
      <c r="S228" s="1026"/>
      <c r="T228" s="1025" t="str">
        <f>IF('Master sheet'!$D$11="Hindi","परीक्षा परिणाम घोषणा दिनांक :-","Result Declaration Date :-")</f>
        <v>परीक्षा परिणाम घोषणा दिनांक :-</v>
      </c>
      <c r="U228" s="1025"/>
      <c r="V228" s="1025"/>
      <c r="W228" s="968">
        <f>IF(AND(P140=""),"",'Master sheet'!$D$10)</f>
        <v>45428</v>
      </c>
      <c r="X228" s="968"/>
      <c r="Y228" s="968"/>
      <c r="Z228" s="968"/>
      <c r="AA228" s="968"/>
      <c r="AB228" s="483"/>
      <c r="AC228" s="963" t="str">
        <f>IF('Master sheet'!$D$11="Hindi"," ग्रेड :-","Grade :-")</f>
        <v xml:space="preserve"> ग्रेड :-</v>
      </c>
      <c r="AD228" s="963"/>
      <c r="AE228" s="963"/>
      <c r="AF228" s="963"/>
      <c r="AG228" s="971" t="str">
        <f>IFERROR(VLOOKUP(AH206,Marks,179,0),"")</f>
        <v/>
      </c>
      <c r="AH228" s="971"/>
      <c r="AI228" s="971"/>
      <c r="AJ228" s="971"/>
      <c r="AL228" s="56"/>
      <c r="AM228" s="56"/>
      <c r="AN228" s="56"/>
      <c r="AO228" s="56"/>
      <c r="AP228" s="56"/>
      <c r="AQ228" s="56"/>
      <c r="AR228" s="56"/>
      <c r="AS228" s="56"/>
      <c r="AT228" s="56"/>
    </row>
    <row r="229" spans="1:46" ht="60.75" customHeight="1">
      <c r="A229" s="386" t="str">
        <f>IF(P206="","",A228+1)</f>
        <v/>
      </c>
      <c r="B229" s="983" t="str">
        <f>IF(AND(C203=6),CONCATENATE("( ",UPPER('Master sheet'!H14)," )"),IF(AND(C203=7),CONCATENATE("( ",UPPER('Master sheet'!H25)," )"),""))</f>
        <v/>
      </c>
      <c r="C229" s="983"/>
      <c r="D229" s="983"/>
      <c r="E229" s="983"/>
      <c r="F229" s="983" t="str">
        <f>IF(AND(P206=""),"",CONCATENATE("(",'Master sheet'!$D$16," )"))</f>
        <v/>
      </c>
      <c r="G229" s="983"/>
      <c r="H229" s="983"/>
      <c r="I229" s="983"/>
      <c r="J229" s="983"/>
      <c r="K229" s="983"/>
      <c r="L229" s="983"/>
      <c r="M229" s="983" t="str">
        <f>IF(AND(P206=""),"",CONCATENATE("(",'Master sheet'!$D$14," )"))</f>
        <v/>
      </c>
      <c r="N229" s="983"/>
      <c r="O229" s="983"/>
      <c r="P229" s="983"/>
      <c r="Q229" s="983"/>
      <c r="R229" s="983"/>
      <c r="S229" s="1026"/>
      <c r="T229" s="983" t="str">
        <f>IF(AND(U203=6),CONCATENATE("( ",UPPER('Master sheet'!H14)," )"),IF(AND(U203=7),CONCATENATE("( ",UPPER('Master sheet'!H25)," )"),""))</f>
        <v/>
      </c>
      <c r="U229" s="983"/>
      <c r="V229" s="983"/>
      <c r="W229" s="983"/>
      <c r="X229" s="983" t="str">
        <f>IF(AND(AH206=""),"",CONCATENATE("(",'Master sheet'!$D$16," )"))</f>
        <v/>
      </c>
      <c r="Y229" s="983"/>
      <c r="Z229" s="983"/>
      <c r="AA229" s="983"/>
      <c r="AB229" s="983"/>
      <c r="AC229" s="983"/>
      <c r="AD229" s="983"/>
      <c r="AE229" s="983" t="str">
        <f>IF(AND(AH206=""),"",CONCATENATE("(",'Master sheet'!$D$14," )"))</f>
        <v/>
      </c>
      <c r="AF229" s="983"/>
      <c r="AG229" s="983"/>
      <c r="AH229" s="983"/>
      <c r="AI229" s="983"/>
      <c r="AJ229" s="983"/>
      <c r="AL229" s="56"/>
      <c r="AM229" s="56"/>
      <c r="AN229" s="56"/>
      <c r="AO229" s="56"/>
      <c r="AP229" s="56"/>
      <c r="AQ229" s="56"/>
      <c r="AR229" s="56"/>
      <c r="AS229" s="56"/>
      <c r="AT229" s="56"/>
    </row>
    <row r="230" spans="1:46" ht="23.25" customHeight="1">
      <c r="A230" s="386" t="str">
        <f>IF(P206="","",A229+1)</f>
        <v/>
      </c>
      <c r="B230" s="962" t="str">
        <f>IF('Master sheet'!$D$11="Hindi","हस्ताक्षर कक्षाध्यापक","Signature of the class teacher")</f>
        <v>हस्ताक्षर कक्षाध्यापक</v>
      </c>
      <c r="C230" s="962"/>
      <c r="D230" s="962"/>
      <c r="E230" s="962"/>
      <c r="F230" s="962" t="str">
        <f>IF('Master sheet'!$D$11="Hindi","हस्ताक्षर परीक्षा प्रभारी","Signature of the exam. Incharge")</f>
        <v>हस्ताक्षर परीक्षा प्रभारी</v>
      </c>
      <c r="G230" s="962"/>
      <c r="H230" s="962"/>
      <c r="I230" s="962"/>
      <c r="J230" s="962"/>
      <c r="K230" s="962"/>
      <c r="L230" s="962"/>
      <c r="M230" s="962" t="str">
        <f>IF('Master sheet'!$D$11="Hindi","हस्ताक्षर संस्था प्रधान","Head of Institute's Signature")</f>
        <v>हस्ताक्षर संस्था प्रधान</v>
      </c>
      <c r="N230" s="962"/>
      <c r="O230" s="962"/>
      <c r="P230" s="962"/>
      <c r="Q230" s="962"/>
      <c r="R230" s="962"/>
      <c r="S230" s="1026"/>
      <c r="T230" s="962" t="str">
        <f>IF('Master sheet'!$D$11="Hindi","हस्ताक्षर कक्षाध्यापक","Signature of the class teacher")</f>
        <v>हस्ताक्षर कक्षाध्यापक</v>
      </c>
      <c r="U230" s="962"/>
      <c r="V230" s="962"/>
      <c r="W230" s="962"/>
      <c r="X230" s="962" t="str">
        <f>IF('Master sheet'!$D$11="Hindi","हस्ताक्षर परीक्षा प्रभारी","Signature of the exam. Incharge")</f>
        <v>हस्ताक्षर परीक्षा प्रभारी</v>
      </c>
      <c r="Y230" s="962"/>
      <c r="Z230" s="962"/>
      <c r="AA230" s="962"/>
      <c r="AB230" s="962"/>
      <c r="AC230" s="962"/>
      <c r="AD230" s="962"/>
      <c r="AE230" s="962" t="str">
        <f>IF('Master sheet'!$D$11="Hindi","हस्ताक्षर संस्था प्रधान","Head of Institute's Signature")</f>
        <v>हस्ताक्षर संस्था प्रधान</v>
      </c>
      <c r="AF230" s="962"/>
      <c r="AG230" s="962"/>
      <c r="AH230" s="962"/>
      <c r="AI230" s="962"/>
      <c r="AJ230" s="962"/>
      <c r="AL230" s="56"/>
      <c r="AM230" s="56"/>
      <c r="AN230" s="56"/>
      <c r="AO230" s="56"/>
      <c r="AP230" s="56"/>
      <c r="AQ230" s="56"/>
      <c r="AR230" s="56"/>
      <c r="AS230" s="56"/>
      <c r="AT230" s="56"/>
    </row>
    <row r="231" spans="1:46">
      <c r="AL231" s="56"/>
      <c r="AM231" s="56"/>
      <c r="AN231" s="56"/>
      <c r="AO231" s="56"/>
      <c r="AP231" s="56"/>
      <c r="AQ231" s="56"/>
      <c r="AR231" s="56"/>
      <c r="AS231" s="56"/>
      <c r="AT231" s="56"/>
    </row>
    <row r="232" spans="1:46" ht="21" customHeight="1">
      <c r="A232" s="386" t="str">
        <f>IF(P239="","",1)</f>
        <v/>
      </c>
      <c r="B232" s="1003" t="str">
        <f>IF('Master sheet'!$D$11="Hindi","वार्षिक रिपोर्ट कार्ड ","Report Card")</f>
        <v xml:space="preserve">वार्षिक रिपोर्ट कार्ड </v>
      </c>
      <c r="C232" s="1003"/>
      <c r="D232" s="1003"/>
      <c r="E232" s="1003"/>
      <c r="F232" s="1003"/>
      <c r="G232" s="1003"/>
      <c r="H232" s="1003"/>
      <c r="I232" s="1003"/>
      <c r="J232" s="1003"/>
      <c r="K232" s="1003"/>
      <c r="L232" s="1003"/>
      <c r="M232" s="1003"/>
      <c r="N232" s="1003"/>
      <c r="O232" s="1003"/>
      <c r="P232" s="1003"/>
      <c r="Q232" s="1003"/>
      <c r="R232" s="1003"/>
      <c r="S232" s="1026" t="s">
        <v>75</v>
      </c>
      <c r="T232" s="1003" t="str">
        <f>IF('Master sheet'!$D$11="Hindi","वार्षिक रिपोर्ट कार्ड ","Report Card")</f>
        <v xml:space="preserve">वार्षिक रिपोर्ट कार्ड </v>
      </c>
      <c r="U232" s="1003"/>
      <c r="V232" s="1003"/>
      <c r="W232" s="1003"/>
      <c r="X232" s="1003"/>
      <c r="Y232" s="1003"/>
      <c r="Z232" s="1003"/>
      <c r="AA232" s="1003"/>
      <c r="AB232" s="1003"/>
      <c r="AC232" s="1003"/>
      <c r="AD232" s="1003"/>
      <c r="AE232" s="1003"/>
      <c r="AF232" s="1003"/>
      <c r="AG232" s="1003"/>
      <c r="AH232" s="1003"/>
      <c r="AI232" s="1003"/>
      <c r="AJ232" s="1003"/>
      <c r="AL232" s="56"/>
      <c r="AM232" s="56"/>
      <c r="AN232" s="56"/>
      <c r="AO232" s="56"/>
      <c r="AP232" s="56"/>
      <c r="AQ232" s="56"/>
      <c r="AR232" s="56"/>
      <c r="AS232" s="56"/>
      <c r="AT232" s="56"/>
    </row>
    <row r="233" spans="1:46" ht="21" customHeight="1">
      <c r="A233" s="386" t="str">
        <f>IF(P239="","",A232+1)</f>
        <v/>
      </c>
      <c r="B233" s="1004" t="str">
        <f>IF('Master sheet'!$D$11="Hindi","शिक्षा विभाग, राजस्थान सरकार","Education Department, Rajasthan Government")</f>
        <v>शिक्षा विभाग, राजस्थान सरकार</v>
      </c>
      <c r="C233" s="1004"/>
      <c r="D233" s="1004"/>
      <c r="E233" s="1004"/>
      <c r="F233" s="1004"/>
      <c r="G233" s="1004"/>
      <c r="H233" s="1004"/>
      <c r="I233" s="1004"/>
      <c r="J233" s="1004"/>
      <c r="K233" s="1004"/>
      <c r="L233" s="1004"/>
      <c r="M233" s="1004"/>
      <c r="N233" s="1004"/>
      <c r="O233" s="1004"/>
      <c r="P233" s="1004"/>
      <c r="Q233" s="1004"/>
      <c r="R233" s="1004"/>
      <c r="S233" s="1026"/>
      <c r="T233" s="1004" t="str">
        <f>IF('Master sheet'!$D$11="Hindi","शिक्षा विभाग, राजस्थान सरकार","Education Department, Rajasthan Government")</f>
        <v>शिक्षा विभाग, राजस्थान सरकार</v>
      </c>
      <c r="U233" s="1004"/>
      <c r="V233" s="1004"/>
      <c r="W233" s="1004"/>
      <c r="X233" s="1004"/>
      <c r="Y233" s="1004"/>
      <c r="Z233" s="1004"/>
      <c r="AA233" s="1004"/>
      <c r="AB233" s="1004"/>
      <c r="AC233" s="1004"/>
      <c r="AD233" s="1004"/>
      <c r="AE233" s="1004"/>
      <c r="AF233" s="1004"/>
      <c r="AG233" s="1004"/>
      <c r="AH233" s="1004"/>
      <c r="AI233" s="1004"/>
      <c r="AJ233" s="1004"/>
      <c r="AL233" s="56"/>
      <c r="AM233" s="56"/>
      <c r="AN233" s="56"/>
      <c r="AO233" s="56"/>
      <c r="AP233" s="56"/>
      <c r="AQ233" s="56"/>
      <c r="AR233" s="56"/>
      <c r="AS233" s="56"/>
      <c r="AT233" s="56"/>
    </row>
    <row r="234" spans="1:46" ht="21" customHeight="1">
      <c r="A234" s="386" t="str">
        <f>IF(P239="","",A233+1)</f>
        <v/>
      </c>
      <c r="B234" s="1005" t="str">
        <f>IF('Master sheet'!$D$11="Hindi","विद्यालय का नाम :-","School Name :- ")</f>
        <v>विद्यालय का नाम :-</v>
      </c>
      <c r="C234" s="1005"/>
      <c r="D234" s="1005"/>
      <c r="E234" s="1006" t="str">
        <f>IF(AND(P239=""),"",IF('Master sheet'!$D$11="Hindi",'Master sheet'!$D$8,'Master sheet'!$D$7))</f>
        <v/>
      </c>
      <c r="F234" s="1006"/>
      <c r="G234" s="1006"/>
      <c r="H234" s="1006"/>
      <c r="I234" s="1006"/>
      <c r="J234" s="1006"/>
      <c r="K234" s="1006"/>
      <c r="L234" s="1006"/>
      <c r="M234" s="1006"/>
      <c r="N234" s="1006"/>
      <c r="O234" s="1006"/>
      <c r="P234" s="1006"/>
      <c r="Q234" s="1006"/>
      <c r="R234" s="1006"/>
      <c r="S234" s="1026"/>
      <c r="T234" s="1005" t="str">
        <f>IF('Master sheet'!$D$11="Hindi","विद्यालय का नाम :-","School Name :- ")</f>
        <v>विद्यालय का नाम :-</v>
      </c>
      <c r="U234" s="1005"/>
      <c r="V234" s="1005"/>
      <c r="W234" s="1006" t="str">
        <f>IF(AND(AH239=""),"",IF('Master sheet'!$D$11="Hindi",'Master sheet'!$D$8,'Master sheet'!$D$7))</f>
        <v/>
      </c>
      <c r="X234" s="1006"/>
      <c r="Y234" s="1006"/>
      <c r="Z234" s="1006"/>
      <c r="AA234" s="1006"/>
      <c r="AB234" s="1006"/>
      <c r="AC234" s="1006"/>
      <c r="AD234" s="1006"/>
      <c r="AE234" s="1006"/>
      <c r="AF234" s="1006"/>
      <c r="AG234" s="1006"/>
      <c r="AH234" s="1006"/>
      <c r="AI234" s="1006"/>
      <c r="AJ234" s="1006"/>
      <c r="AL234" s="56"/>
      <c r="AM234" s="56"/>
      <c r="AN234" s="56"/>
      <c r="AO234" s="56"/>
      <c r="AP234" s="56"/>
      <c r="AQ234" s="56"/>
      <c r="AR234" s="56"/>
      <c r="AS234" s="56"/>
      <c r="AT234" s="56"/>
    </row>
    <row r="235" spans="1:46" ht="21" customHeight="1">
      <c r="A235" s="386" t="str">
        <f>IF(P239="","",A234+1)</f>
        <v/>
      </c>
      <c r="B235" s="379"/>
      <c r="C235" s="379"/>
      <c r="D235" s="379"/>
      <c r="E235" s="959" t="str">
        <f>IF(AND(P239=""),"",IF('Master sheet'!$D$11="Hindi",CONCATENATE("(विद्यालय मान्यता क्रमांक व वर्ष : ","  ",'Master sheet'!$D$6),CONCATENATE("(School Recognition Number &amp; Years : ","  ",'Master sheet'!$D$6)))</f>
        <v/>
      </c>
      <c r="F235" s="959"/>
      <c r="G235" s="959"/>
      <c r="H235" s="959"/>
      <c r="I235" s="959"/>
      <c r="J235" s="959"/>
      <c r="K235" s="959"/>
      <c r="L235" s="959"/>
      <c r="M235" s="959"/>
      <c r="N235" s="959"/>
      <c r="O235" s="959"/>
      <c r="P235" s="959"/>
      <c r="Q235" s="959"/>
      <c r="R235" s="959"/>
      <c r="S235" s="1026"/>
      <c r="T235" s="379"/>
      <c r="U235" s="379"/>
      <c r="V235" s="379"/>
      <c r="W235" s="959" t="str">
        <f>IF(AND(AH239=""),"",IF('Master sheet'!$D$11="Hindi",CONCATENATE("(विद्यालय मान्यता क्रमांक व वर्ष : ","  ",'Master sheet'!$D$6),CONCATENATE("(School Recognition Number &amp; Years : ","  ",'Master sheet'!$D$6)))</f>
        <v/>
      </c>
      <c r="X235" s="959"/>
      <c r="Y235" s="959"/>
      <c r="Z235" s="959"/>
      <c r="AA235" s="959"/>
      <c r="AB235" s="959"/>
      <c r="AC235" s="959"/>
      <c r="AD235" s="959"/>
      <c r="AE235" s="959"/>
      <c r="AF235" s="959"/>
      <c r="AG235" s="959"/>
      <c r="AH235" s="959"/>
      <c r="AI235" s="959"/>
      <c r="AJ235" s="959"/>
      <c r="AL235" s="56"/>
      <c r="AM235" s="56"/>
      <c r="AN235" s="56"/>
      <c r="AO235" s="56"/>
      <c r="AP235" s="56"/>
      <c r="AQ235" s="56"/>
      <c r="AR235" s="56"/>
      <c r="AS235" s="56"/>
      <c r="AT235" s="56"/>
    </row>
    <row r="236" spans="1:46" ht="21" customHeight="1">
      <c r="A236" s="386" t="str">
        <f>IF(P239="","",A235+1)</f>
        <v/>
      </c>
      <c r="B236" s="373" t="str">
        <f>IF('Master sheet'!$D$11="Hindi","कक्षा  :-","CLASS :- ")</f>
        <v>कक्षा  :-</v>
      </c>
      <c r="C236" s="960" t="str">
        <f>IFERROR(IF(AND(P239=""),"",VLOOKUP(P239,Marks,2,0)),"")</f>
        <v/>
      </c>
      <c r="D236" s="960"/>
      <c r="E236" s="961" t="str">
        <f>IF('Master sheet'!$D$11="Hindi","सेक्शन :-","Section :- ")</f>
        <v>सेक्शन :-</v>
      </c>
      <c r="F236" s="961"/>
      <c r="G236" s="961"/>
      <c r="H236" s="961"/>
      <c r="I236" s="961"/>
      <c r="J236" s="960" t="str">
        <f>IFERROR(IF(AND(P239=""),"",VLOOKUP(P239,Marks,3,0)),"")</f>
        <v/>
      </c>
      <c r="K236" s="960"/>
      <c r="L236" s="969" t="str">
        <f>IF('Master sheet'!$D$11="Hindi","सत्र :- ","Session :- ")</f>
        <v xml:space="preserve">सत्र :- </v>
      </c>
      <c r="M236" s="969"/>
      <c r="N236" s="969"/>
      <c r="O236" s="969"/>
      <c r="P236" s="970" t="str">
        <f>IF(AND(P239=""),"",'Marks Entry 6th'!$I$2)</f>
        <v/>
      </c>
      <c r="Q236" s="970"/>
      <c r="R236" s="970"/>
      <c r="S236" s="1026"/>
      <c r="T236" s="373" t="str">
        <f>IF('Master sheet'!$D$11="Hindi","कक्षा  :-","CLASS :- ")</f>
        <v>कक्षा  :-</v>
      </c>
      <c r="U236" s="960" t="str">
        <f>IFERROR(IF(AND(AH239=""),"",VLOOKUP(AH239,Marks,2,0)),"")</f>
        <v/>
      </c>
      <c r="V236" s="960"/>
      <c r="W236" s="961" t="str">
        <f>IF('Master sheet'!$D$11="Hindi","सेक्शन :-","Section :- ")</f>
        <v>सेक्शन :-</v>
      </c>
      <c r="X236" s="961"/>
      <c r="Y236" s="961"/>
      <c r="Z236" s="961"/>
      <c r="AA236" s="961"/>
      <c r="AB236" s="960" t="str">
        <f>IFERROR(IF(AND(AH239=""),"",VLOOKUP(AH239,Marks,3,0)),"")</f>
        <v/>
      </c>
      <c r="AC236" s="960"/>
      <c r="AD236" s="969" t="str">
        <f>IF('Master sheet'!$D$11="Hindi","सत्र :- ","Session :- ")</f>
        <v xml:space="preserve">सत्र :- </v>
      </c>
      <c r="AE236" s="969"/>
      <c r="AF236" s="969"/>
      <c r="AG236" s="969"/>
      <c r="AH236" s="970" t="str">
        <f>IF(AND(AH239=""),"",'Marks Entry 6th'!$I$2)</f>
        <v/>
      </c>
      <c r="AI236" s="970"/>
      <c r="AJ236" s="970"/>
      <c r="AL236" s="56"/>
      <c r="AM236" s="56"/>
      <c r="AN236" s="56"/>
      <c r="AO236" s="56"/>
      <c r="AP236" s="56"/>
      <c r="AQ236" s="56"/>
      <c r="AR236" s="56"/>
      <c r="AS236" s="56"/>
      <c r="AT236" s="56"/>
    </row>
    <row r="237" spans="1:46" ht="21" customHeight="1">
      <c r="A237" s="386" t="str">
        <f>IF(P239="","",A236+1)</f>
        <v/>
      </c>
      <c r="B237" s="1007" t="str">
        <f>IF('Master sheet'!$D$11="Hindi","विद्यार्थी का नाम :-","Student's Name :-")</f>
        <v>विद्यार्थी का नाम :-</v>
      </c>
      <c r="C237" s="1007"/>
      <c r="D237" s="1007"/>
      <c r="E237" s="1008" t="str">
        <f>IFERROR(IF(AND(P239=""),"",VLOOKUP(P239,Marks,6,0)),"")</f>
        <v/>
      </c>
      <c r="F237" s="1008"/>
      <c r="G237" s="1008"/>
      <c r="H237" s="1008"/>
      <c r="I237" s="1008"/>
      <c r="J237" s="1008"/>
      <c r="K237" s="1008"/>
      <c r="L237" s="1009" t="str">
        <f>IF('Master sheet'!$D$11="Hindi","प्रवेशांक :","SR. NO. :")</f>
        <v>प्रवेशांक :</v>
      </c>
      <c r="M237" s="1009"/>
      <c r="N237" s="1009"/>
      <c r="O237" s="1009"/>
      <c r="P237" s="1010" t="str">
        <f>IFERROR(IF(AND(P239=""),"",VLOOKUP(P239,Marks,5,0)),"")</f>
        <v/>
      </c>
      <c r="Q237" s="1010"/>
      <c r="R237" s="1010"/>
      <c r="S237" s="1026"/>
      <c r="T237" s="1007" t="str">
        <f>IF('Master sheet'!$D$11="Hindi","विद्यार्थी का नाम :-","Student's Name :-")</f>
        <v>विद्यार्थी का नाम :-</v>
      </c>
      <c r="U237" s="1007"/>
      <c r="V237" s="1007"/>
      <c r="W237" s="1008" t="str">
        <f>IFERROR(IF(AND(AH239=""),"",VLOOKUP(AH239,Marks,6,0)),"")</f>
        <v/>
      </c>
      <c r="X237" s="1008"/>
      <c r="Y237" s="1008"/>
      <c r="Z237" s="1008"/>
      <c r="AA237" s="1008"/>
      <c r="AB237" s="1008"/>
      <c r="AC237" s="1008"/>
      <c r="AD237" s="1009" t="str">
        <f>IF('Master sheet'!$D$11="Hindi","प्रवेशांक :","SR. NO. :")</f>
        <v>प्रवेशांक :</v>
      </c>
      <c r="AE237" s="1009"/>
      <c r="AF237" s="1009"/>
      <c r="AG237" s="1009"/>
      <c r="AH237" s="1010" t="str">
        <f>IFERROR(IF(AND(AH239=""),"",VLOOKUP(AH239,Marks,5,0)),"")</f>
        <v/>
      </c>
      <c r="AI237" s="1010"/>
      <c r="AJ237" s="1010"/>
      <c r="AL237" s="56"/>
      <c r="AM237" s="56"/>
      <c r="AN237" s="56"/>
      <c r="AO237" s="56"/>
      <c r="AP237" s="56"/>
      <c r="AQ237" s="56"/>
      <c r="AR237" s="56"/>
      <c r="AS237" s="56"/>
      <c r="AT237" s="56"/>
    </row>
    <row r="238" spans="1:46" ht="21" customHeight="1">
      <c r="A238" s="386" t="str">
        <f>IF(P239="","",A237+1)</f>
        <v/>
      </c>
      <c r="B238" s="1007" t="str">
        <f>IF('Master sheet'!$D$11="Hindi","पिता का नाम :-","Father's Name :-")</f>
        <v>पिता का नाम :-</v>
      </c>
      <c r="C238" s="1007"/>
      <c r="D238" s="1007"/>
      <c r="E238" s="1008" t="str">
        <f>IFERROR(IF(AND(P239=""),"",VLOOKUP(P239,Marks,7,0)),"")</f>
        <v/>
      </c>
      <c r="F238" s="1008"/>
      <c r="G238" s="1008"/>
      <c r="H238" s="1008"/>
      <c r="I238" s="1008"/>
      <c r="J238" s="1008"/>
      <c r="K238" s="1008"/>
      <c r="L238" s="1009" t="str">
        <f>IF('Master sheet'!$D$11="Hindi","जन्म तिथि :","Date of Birth :")</f>
        <v>जन्म तिथि :</v>
      </c>
      <c r="M238" s="1009"/>
      <c r="N238" s="1009"/>
      <c r="O238" s="1009"/>
      <c r="P238" s="1020" t="str">
        <f>IFERROR(IF(AND(P239=""),"",VLOOKUP(P239,Marks,4,0)),"")</f>
        <v/>
      </c>
      <c r="Q238" s="1020"/>
      <c r="R238" s="1020"/>
      <c r="S238" s="1026"/>
      <c r="T238" s="1007" t="str">
        <f>IF('Master sheet'!$D$11="Hindi","पिता का नाम :-","Father's Name :-")</f>
        <v>पिता का नाम :-</v>
      </c>
      <c r="U238" s="1007"/>
      <c r="V238" s="1007"/>
      <c r="W238" s="1008" t="str">
        <f>IFERROR(IF(AND(AH239=""),"",VLOOKUP(AH239,Marks,7,0)),"")</f>
        <v/>
      </c>
      <c r="X238" s="1008"/>
      <c r="Y238" s="1008"/>
      <c r="Z238" s="1008"/>
      <c r="AA238" s="1008"/>
      <c r="AB238" s="1008"/>
      <c r="AC238" s="1008"/>
      <c r="AD238" s="1009" t="str">
        <f>IF('Master sheet'!$D$11="Hindi","जन्म तिथि :","Date of Birth :")</f>
        <v>जन्म तिथि :</v>
      </c>
      <c r="AE238" s="1009"/>
      <c r="AF238" s="1009"/>
      <c r="AG238" s="1009"/>
      <c r="AH238" s="1020" t="str">
        <f>IFERROR(IF(AND(AH239=""),"",VLOOKUP(AH239,Marks,4,0)),"")</f>
        <v/>
      </c>
      <c r="AI238" s="1020"/>
      <c r="AJ238" s="1020"/>
      <c r="AL238" s="56"/>
      <c r="AM238" s="56"/>
      <c r="AN238" s="56"/>
      <c r="AO238" s="56"/>
      <c r="AP238" s="56"/>
      <c r="AQ238" s="56"/>
      <c r="AR238" s="56"/>
      <c r="AS238" s="56"/>
      <c r="AT238" s="56"/>
    </row>
    <row r="239" spans="1:46" ht="21" customHeight="1">
      <c r="A239" s="386" t="str">
        <f>IF(P239="","",A238+1)</f>
        <v/>
      </c>
      <c r="B239" s="1007" t="str">
        <f>IF('Master sheet'!$D$11="Hindi","माता का नाम :-","Mother's Name :-")</f>
        <v>माता का नाम :-</v>
      </c>
      <c r="C239" s="1007"/>
      <c r="D239" s="1007"/>
      <c r="E239" s="1008" t="str">
        <f>IFERROR(IF(AND(P239=""),"",VLOOKUP(P239,Marks,8,0)),"")</f>
        <v/>
      </c>
      <c r="F239" s="1008"/>
      <c r="G239" s="1008"/>
      <c r="H239" s="1008"/>
      <c r="I239" s="1008"/>
      <c r="J239" s="1008"/>
      <c r="K239" s="1008"/>
      <c r="L239" s="1009" t="str">
        <f>IF('Master sheet'!$D$11="Hindi","रोल नंबर :-","Roll No. :")</f>
        <v>रोल नंबर :-</v>
      </c>
      <c r="M239" s="1009"/>
      <c r="N239" s="1009"/>
      <c r="O239" s="1009"/>
      <c r="P239" s="1021" t="str">
        <f>IF(AH206="","",IF(AND(AH206+1&gt;$AR$7),"",AH206+1))</f>
        <v/>
      </c>
      <c r="Q239" s="1021"/>
      <c r="R239" s="1021"/>
      <c r="S239" s="1026"/>
      <c r="T239" s="1007" t="str">
        <f>IF('Master sheet'!$D$11="Hindi","माता का नाम :-","Mother's Name :-")</f>
        <v>माता का नाम :-</v>
      </c>
      <c r="U239" s="1007"/>
      <c r="V239" s="1007"/>
      <c r="W239" s="1008" t="str">
        <f>IFERROR(IF(AND(AH239=""),"",VLOOKUP(AH239,Marks,8,0)),"")</f>
        <v/>
      </c>
      <c r="X239" s="1008"/>
      <c r="Y239" s="1008"/>
      <c r="Z239" s="1008"/>
      <c r="AA239" s="1008"/>
      <c r="AB239" s="1008"/>
      <c r="AC239" s="1008"/>
      <c r="AD239" s="1009" t="str">
        <f>IF('Master sheet'!$D$11="Hindi","रोल नंबर :-","Roll No. :")</f>
        <v>रोल नंबर :-</v>
      </c>
      <c r="AE239" s="1009"/>
      <c r="AF239" s="1009"/>
      <c r="AG239" s="1009"/>
      <c r="AH239" s="1021" t="str">
        <f>IF(P239="","",IF(AND(P239+1&gt;$AR$7),"",P239+1))</f>
        <v/>
      </c>
      <c r="AI239" s="1021"/>
      <c r="AJ239" s="1021"/>
      <c r="AL239" s="56"/>
      <c r="AM239" s="56"/>
      <c r="AN239" s="56"/>
      <c r="AO239" s="56"/>
      <c r="AP239" s="56"/>
      <c r="AQ239" s="56"/>
      <c r="AR239" s="56"/>
      <c r="AS239" s="56"/>
      <c r="AT239" s="56"/>
    </row>
    <row r="240" spans="1:46" ht="12" customHeight="1">
      <c r="A240" s="386" t="str">
        <f>IF(P239="","",A239+1)</f>
        <v/>
      </c>
      <c r="B240" s="374"/>
      <c r="C240" s="374"/>
      <c r="D240" s="374"/>
      <c r="E240" s="375"/>
      <c r="F240" s="375"/>
      <c r="G240" s="426"/>
      <c r="H240" s="426"/>
      <c r="I240" s="375"/>
      <c r="J240" s="375"/>
      <c r="K240" s="375"/>
      <c r="L240" s="376"/>
      <c r="M240" s="376"/>
      <c r="N240" s="376"/>
      <c r="O240" s="376"/>
      <c r="P240" s="377"/>
      <c r="Q240" s="377"/>
      <c r="R240" s="377"/>
      <c r="S240" s="1026"/>
      <c r="T240" s="374"/>
      <c r="U240" s="374"/>
      <c r="V240" s="374"/>
      <c r="W240" s="375"/>
      <c r="X240" s="375"/>
      <c r="Y240" s="426"/>
      <c r="Z240" s="426"/>
      <c r="AA240" s="375"/>
      <c r="AB240" s="375"/>
      <c r="AC240" s="375"/>
      <c r="AD240" s="376"/>
      <c r="AE240" s="376"/>
      <c r="AF240" s="376"/>
      <c r="AG240" s="376"/>
      <c r="AH240" s="377"/>
      <c r="AI240" s="377"/>
      <c r="AJ240" s="377"/>
      <c r="AL240" s="56"/>
      <c r="AM240" s="56"/>
      <c r="AN240" s="56"/>
      <c r="AO240" s="56"/>
      <c r="AP240" s="56"/>
      <c r="AQ240" s="56"/>
      <c r="AR240" s="56"/>
      <c r="AS240" s="56"/>
      <c r="AT240" s="56"/>
    </row>
    <row r="241" spans="1:46" ht="23.25" customHeight="1">
      <c r="A241" s="386" t="str">
        <f>IF(P239="","",A240+1)</f>
        <v/>
      </c>
      <c r="B241" s="1022" t="str">
        <f>IF('Master sheet'!$D$11="Hindi","विषय","Subject")</f>
        <v>विषय</v>
      </c>
      <c r="C241" s="744" t="str">
        <f>IF('Master sheet'!$D$11="Hindi","प्रथम परख ","First Test")</f>
        <v xml:space="preserve">प्रथम परख </v>
      </c>
      <c r="D241" s="745"/>
      <c r="E241" s="746" t="str">
        <f>IF('Master sheet'!$D$11="Hindi","द्वितीय परख","Second Test")</f>
        <v>द्वितीय परख</v>
      </c>
      <c r="F241" s="747"/>
      <c r="G241" s="746" t="str">
        <f>IF('Master sheet'!$D$11="Hindi","तृतीय परख","Third Test")</f>
        <v>तृतीय परख</v>
      </c>
      <c r="H241" s="747"/>
      <c r="I241" s="1023" t="str">
        <f>IF('Master sheet'!$D$11="Hindi","सा. परख योग","Test Total")</f>
        <v>सा. परख योग</v>
      </c>
      <c r="J241" s="752" t="str">
        <f>IF('Master sheet'!$D$11="Hindi","अर्द्धवार्षिक","Half Yearly")</f>
        <v>अर्द्धवार्षिक</v>
      </c>
      <c r="K241" s="753"/>
      <c r="L241" s="754"/>
      <c r="M241" s="755" t="str">
        <f>IF('Master sheet'!$D$11="Hindi","अर्द्ध वा. तक योग","Total Till H.Y.")</f>
        <v>अर्द्ध वा. तक योग</v>
      </c>
      <c r="N241" s="752" t="str">
        <f>IF('Master sheet'!$D$11="Hindi","वार्षिक","Yearly")</f>
        <v>वार्षिक</v>
      </c>
      <c r="O241" s="753"/>
      <c r="P241" s="754"/>
      <c r="Q241" s="743" t="str">
        <f>IF('Master sheet'!$D$11="Hindi","विषय कुल योग ","Subject Total")</f>
        <v xml:space="preserve">विषय कुल योग </v>
      </c>
      <c r="R241" s="750" t="str">
        <f>IF('Master sheet'!$D$11="Hindi","ग्रेड","Grade")</f>
        <v>ग्रेड</v>
      </c>
      <c r="S241" s="1026"/>
      <c r="T241" s="1022" t="str">
        <f>IF('Master sheet'!$D$11="Hindi","विषय","Subject")</f>
        <v>विषय</v>
      </c>
      <c r="U241" s="744" t="str">
        <f>IF('Master sheet'!$D$11="Hindi","प्रथम परख ","First Test")</f>
        <v xml:space="preserve">प्रथम परख </v>
      </c>
      <c r="V241" s="745"/>
      <c r="W241" s="746" t="str">
        <f>IF('Master sheet'!$D$11="Hindi","द्वितीय परख","Second Test")</f>
        <v>द्वितीय परख</v>
      </c>
      <c r="X241" s="747"/>
      <c r="Y241" s="746" t="str">
        <f>IF('Master sheet'!$D$11="Hindi","तृतीय परख","Third Test")</f>
        <v>तृतीय परख</v>
      </c>
      <c r="Z241" s="747"/>
      <c r="AA241" s="1023" t="str">
        <f>IF('Master sheet'!$D$11="Hindi","सा. परख योग","Test Total")</f>
        <v>सा. परख योग</v>
      </c>
      <c r="AB241" s="752" t="str">
        <f>IF('Master sheet'!$D$11="Hindi","अर्द्धवार्षिक","Half Yearly")</f>
        <v>अर्द्धवार्षिक</v>
      </c>
      <c r="AC241" s="753"/>
      <c r="AD241" s="754"/>
      <c r="AE241" s="755" t="str">
        <f>IF('Master sheet'!$D$11="Hindi","अर्द्ध वा. तक योग","Total Till H.Y.")</f>
        <v>अर्द्ध वा. तक योग</v>
      </c>
      <c r="AF241" s="752" t="str">
        <f>IF('Master sheet'!$D$11="Hindi","वार्षिक","Yearly")</f>
        <v>वार्षिक</v>
      </c>
      <c r="AG241" s="753"/>
      <c r="AH241" s="754"/>
      <c r="AI241" s="743" t="str">
        <f>IF('Master sheet'!$D$11="Hindi","विषय कुल योग ","Subject Total")</f>
        <v xml:space="preserve">विषय कुल योग </v>
      </c>
      <c r="AJ241" s="750" t="str">
        <f>IF('Master sheet'!$D$11="Hindi","ग्रेड","Grade")</f>
        <v>ग्रेड</v>
      </c>
      <c r="AL241" s="56"/>
      <c r="AM241" s="56"/>
      <c r="AN241" s="56"/>
      <c r="AO241" s="56"/>
      <c r="AP241" s="56"/>
      <c r="AQ241" s="56"/>
      <c r="AR241" s="56"/>
      <c r="AS241" s="56"/>
      <c r="AT241" s="56"/>
    </row>
    <row r="242" spans="1:46" ht="86.25" customHeight="1">
      <c r="A242" s="386" t="str">
        <f>IF(P239="","",A241+1)</f>
        <v/>
      </c>
      <c r="B242" s="1022"/>
      <c r="C242" s="309" t="str">
        <f>IF('Master sheet'!$D$11="Hindi","लिखित परीक्षा","Written")</f>
        <v>लिखित परीक्षा</v>
      </c>
      <c r="D242" s="309" t="str">
        <f>IF('Master sheet'!$D$11="Hindi","गतिविधि, मौखिक, प्रोजेक्ट, प्रायोगिक","Act, Oral, Project, Prac.")</f>
        <v>गतिविधि, मौखिक, प्रोजेक्ट, प्रायोगिक</v>
      </c>
      <c r="E242" s="309" t="str">
        <f>IF('Master sheet'!$D$11="Hindi","लिखित परीक्षा","Written")</f>
        <v>लिखित परीक्षा</v>
      </c>
      <c r="F242" s="309" t="str">
        <f>IF('Master sheet'!$D$11="Hindi","गतिविधि, मौखिक, प्रोजेक्ट, प्रायोगिक","Act, Oral, Project, Prac.")</f>
        <v>गतिविधि, मौखिक, प्रोजेक्ट, प्रायोगिक</v>
      </c>
      <c r="G242" s="309" t="str">
        <f>IF('Master sheet'!$D$11="Hindi","लिखित परीक्षा","Written")</f>
        <v>लिखित परीक्षा</v>
      </c>
      <c r="H242" s="309" t="str">
        <f>IF('Master sheet'!$D$11="Hindi","गतिविधि, मौखिक, प्रोजेक्ट, प्रायोगिक","Act, Oral, Project, Prac.")</f>
        <v>गतिविधि, मौखिक, प्रोजेक्ट, प्रायोगिक</v>
      </c>
      <c r="I242" s="1024"/>
      <c r="J242" s="309" t="str">
        <f>IF('Master sheet'!$D$11="Hindi","लिखित परीक्षा","Written")</f>
        <v>लिखित परीक्षा</v>
      </c>
      <c r="K242" s="309" t="str">
        <f>IF('Master sheet'!$D$11="Hindi","गतिविधि, मौखिक, प्रोजेक्ट, प्रायोगिक","Act, Oral, Project, Prac.")</f>
        <v>गतिविधि, मौखिक, प्रोजेक्ट, प्रायोगिक</v>
      </c>
      <c r="L242" s="309" t="str">
        <f>IF('Master sheet'!$D$11="Hindi","अर्द्ध वा. योग","H.Y. Total")</f>
        <v>अर्द्ध वा. योग</v>
      </c>
      <c r="M242" s="755"/>
      <c r="N242" s="309" t="str">
        <f>IF('Master sheet'!$D$11="Hindi","लिखित परीक्षा","Written")</f>
        <v>लिखित परीक्षा</v>
      </c>
      <c r="O242" s="309" t="str">
        <f>IF('Master sheet'!$D$11="Hindi","गतिविधि, मौखिक, प्रोजेक्ट, प्रायोगिक","Act, Oral, Project, Prac.")</f>
        <v>गतिविधि, मौखिक, प्रोजेक्ट, प्रायोगिक</v>
      </c>
      <c r="P242" s="309" t="str">
        <f>IF('Master sheet'!$D$11="Hindi","वार्षिक योग","Yearly Total")</f>
        <v>वार्षिक योग</v>
      </c>
      <c r="Q242" s="743"/>
      <c r="R242" s="751">
        <v>0</v>
      </c>
      <c r="S242" s="1026"/>
      <c r="T242" s="1022"/>
      <c r="U242" s="309" t="str">
        <f>IF('Master sheet'!$D$11="Hindi","लिखित परीक्षा","Written")</f>
        <v>लिखित परीक्षा</v>
      </c>
      <c r="V242" s="309" t="str">
        <f>IF('Master sheet'!$D$11="Hindi","गतिविधि, मौखिक, प्रोजेक्ट, प्रायोगिक","Act, Oral, Project, Prac.")</f>
        <v>गतिविधि, मौखिक, प्रोजेक्ट, प्रायोगिक</v>
      </c>
      <c r="W242" s="309" t="str">
        <f>IF('Master sheet'!$D$11="Hindi","लिखित परीक्षा","Written")</f>
        <v>लिखित परीक्षा</v>
      </c>
      <c r="X242" s="309" t="str">
        <f>IF('Master sheet'!$D$11="Hindi","गतिविधि, मौखिक, प्रोजेक्ट, प्रायोगिक","Act, Oral, Project, Prac.")</f>
        <v>गतिविधि, मौखिक, प्रोजेक्ट, प्रायोगिक</v>
      </c>
      <c r="Y242" s="309" t="str">
        <f>IF('Master sheet'!$D$11="Hindi","लिखित परीक्षा","Written")</f>
        <v>लिखित परीक्षा</v>
      </c>
      <c r="Z242" s="309" t="str">
        <f>IF('Master sheet'!$D$11="Hindi","गतिविधि, मौखिक, प्रोजेक्ट, प्रायोगिक","Act, Oral, Project, Prac.")</f>
        <v>गतिविधि, मौखिक, प्रोजेक्ट, प्रायोगिक</v>
      </c>
      <c r="AA242" s="1024"/>
      <c r="AB242" s="309" t="str">
        <f>IF('Master sheet'!$D$11="Hindi","लिखित परीक्षा","Written")</f>
        <v>लिखित परीक्षा</v>
      </c>
      <c r="AC242" s="309" t="str">
        <f>IF('Master sheet'!$D$11="Hindi","गतिविधि, मौखिक, प्रोजेक्ट, प्रायोगिक","Act, Oral, Project, Prac.")</f>
        <v>गतिविधि, मौखिक, प्रोजेक्ट, प्रायोगिक</v>
      </c>
      <c r="AD242" s="309" t="str">
        <f>IF('Master sheet'!$D$11="Hindi","अर्द्ध वा. योग","H.Y. Total")</f>
        <v>अर्द्ध वा. योग</v>
      </c>
      <c r="AE242" s="755"/>
      <c r="AF242" s="309" t="str">
        <f>IF('Master sheet'!$D$11="Hindi","लिखित परीक्षा","Written")</f>
        <v>लिखित परीक्षा</v>
      </c>
      <c r="AG242" s="309" t="str">
        <f>IF('Master sheet'!$D$11="Hindi","गतिविधि, मौखिक, प्रोजेक्ट, प्रायोगिक","Act, Oral, Project, Prac.")</f>
        <v>गतिविधि, मौखिक, प्रोजेक्ट, प्रायोगिक</v>
      </c>
      <c r="AH242" s="309" t="str">
        <f>IF('Master sheet'!$D$11="Hindi","वार्षिक योग","Yearly Total")</f>
        <v>वार्षिक योग</v>
      </c>
      <c r="AI242" s="743"/>
      <c r="AJ242" s="751">
        <v>0</v>
      </c>
      <c r="AL242" s="56"/>
      <c r="AM242" s="56"/>
      <c r="AN242" s="56"/>
      <c r="AO242" s="56"/>
      <c r="AP242" s="56"/>
      <c r="AQ242" s="56"/>
      <c r="AR242" s="56"/>
      <c r="AS242" s="56"/>
      <c r="AT242" s="56"/>
    </row>
    <row r="243" spans="1:46" ht="18" customHeight="1">
      <c r="A243" s="386" t="str">
        <f>IF(P239="","",A242+1)</f>
        <v/>
      </c>
      <c r="B243" s="1022"/>
      <c r="C243" s="114">
        <v>5</v>
      </c>
      <c r="D243" s="114">
        <v>5</v>
      </c>
      <c r="E243" s="114">
        <v>5</v>
      </c>
      <c r="F243" s="114">
        <v>5</v>
      </c>
      <c r="G243" s="114">
        <v>5</v>
      </c>
      <c r="H243" s="114">
        <v>5</v>
      </c>
      <c r="I243" s="369">
        <f>IF(AND(C210="",D210="",E210="",F210="",G210="",H210=""),"",SUM(C210:H210))</f>
        <v>30</v>
      </c>
      <c r="J243" s="114">
        <v>50</v>
      </c>
      <c r="K243" s="114">
        <v>20</v>
      </c>
      <c r="L243" s="116">
        <f>IF(AND(J210="",K210=""),"",SUM(J210:K210))</f>
        <v>70</v>
      </c>
      <c r="M243" s="115">
        <f>IF(AND(I210="NA",L210="NA"),"NA",SUM(I210,L210))</f>
        <v>100</v>
      </c>
      <c r="N243" s="114">
        <v>70</v>
      </c>
      <c r="O243" s="114">
        <v>30</v>
      </c>
      <c r="P243" s="286">
        <f>IF(AND(N210="",O210=""),"",SUM(N210:O210))</f>
        <v>100</v>
      </c>
      <c r="Q243" s="115">
        <f>IF(P210="","",SUM(M210,P210))</f>
        <v>200</v>
      </c>
      <c r="R243" s="114"/>
      <c r="S243" s="1026"/>
      <c r="T243" s="1022"/>
      <c r="U243" s="114">
        <v>5</v>
      </c>
      <c r="V243" s="114">
        <v>5</v>
      </c>
      <c r="W243" s="114">
        <v>5</v>
      </c>
      <c r="X243" s="114">
        <v>5</v>
      </c>
      <c r="Y243" s="114">
        <v>5</v>
      </c>
      <c r="Z243" s="114">
        <v>5</v>
      </c>
      <c r="AA243" s="369">
        <f>IF(AND(C210="",D210="",E210="",F210="",G210="",H210=""),"",SUM(C210:H210))</f>
        <v>30</v>
      </c>
      <c r="AB243" s="114">
        <v>50</v>
      </c>
      <c r="AC243" s="114">
        <v>20</v>
      </c>
      <c r="AD243" s="116">
        <f>IF(AND(J210="",K210=""),"",SUM(J210:K210))</f>
        <v>70</v>
      </c>
      <c r="AE243" s="115">
        <f>IF(AND(I210="NA",L210="NA"),"NA",SUM(I210,L210))</f>
        <v>100</v>
      </c>
      <c r="AF243" s="114">
        <v>70</v>
      </c>
      <c r="AG243" s="114">
        <v>30</v>
      </c>
      <c r="AH243" s="286">
        <f>IF(AND(N210="",O210=""),"",SUM(N210:O210))</f>
        <v>100</v>
      </c>
      <c r="AI243" s="115">
        <f>IF(P210="","",SUM(M210,P210))</f>
        <v>200</v>
      </c>
      <c r="AJ243" s="114"/>
      <c r="AL243" s="56"/>
      <c r="AM243" s="56"/>
      <c r="AN243" s="56"/>
      <c r="AO243" s="56"/>
      <c r="AP243" s="56"/>
      <c r="AQ243" s="56"/>
      <c r="AR243" s="56"/>
      <c r="AS243" s="56"/>
      <c r="AT243" s="56"/>
    </row>
    <row r="244" spans="1:46" ht="21" customHeight="1">
      <c r="A244" s="386" t="str">
        <f>IF(P239="","",A243+1)</f>
        <v/>
      </c>
      <c r="B244" s="92" t="str">
        <f>IF('Master sheet'!D$11="Hindi","हिंदी","Hindi")</f>
        <v>हिंदी</v>
      </c>
      <c r="C244" s="423" t="str">
        <f>IFERROR(VLOOKUP(P239,Marks,11,0),"")</f>
        <v/>
      </c>
      <c r="D244" s="423" t="str">
        <f>IFERROR(VLOOKUP(P239,Marks,12,0),"")</f>
        <v/>
      </c>
      <c r="E244" s="423" t="str">
        <f>IFERROR(VLOOKUP(P239,Marks,13,0),"")</f>
        <v/>
      </c>
      <c r="F244" s="423" t="str">
        <f>IFERROR(VLOOKUP(P239,Marks,14,0),"")</f>
        <v/>
      </c>
      <c r="G244" s="423" t="str">
        <f>IFERROR(VLOOKUP(P239,Marks,15,0),"")</f>
        <v/>
      </c>
      <c r="H244" s="423" t="str">
        <f>IFERROR(VLOOKUP(P239,Marks,16,0),"")</f>
        <v/>
      </c>
      <c r="I244" s="368" t="str">
        <f>IFERROR(VLOOKUP(P239,Marks,17,0),"")</f>
        <v/>
      </c>
      <c r="J244" s="423" t="str">
        <f>IFERROR(VLOOKUP(P239,Marks,18,0),"")</f>
        <v/>
      </c>
      <c r="K244" s="423" t="str">
        <f>IFERROR(VLOOKUP(P239,Marks,19,0),"")</f>
        <v/>
      </c>
      <c r="L244" s="87" t="str">
        <f>IFERROR(VLOOKUP(P239,Marks,20,0),"")</f>
        <v/>
      </c>
      <c r="M244" s="367">
        <f>IFERROR(VLOOKUP(P239,Marks,21,0),"")</f>
        <v>0</v>
      </c>
      <c r="N244" s="423" t="str">
        <f>IFERROR(VLOOKUP(P239,Marks,22,0),"")</f>
        <v/>
      </c>
      <c r="O244" s="423" t="str">
        <f>IFERROR(VLOOKUP(P239,Marks,23,0),"")</f>
        <v/>
      </c>
      <c r="P244" s="87" t="str">
        <f>IFERROR(VLOOKUP(P239,Marks,24,0),"")</f>
        <v/>
      </c>
      <c r="Q244" s="370" t="str">
        <f>IFERROR(VLOOKUP(P239,Marks,25,0),"")</f>
        <v/>
      </c>
      <c r="R244" s="89" t="str">
        <f>IFERROR(VLOOKUP(P239,Marks,31,0),"")</f>
        <v/>
      </c>
      <c r="S244" s="1026"/>
      <c r="T244" s="92" t="str">
        <f>IF('Master sheet'!D$11="Hindi","हिंदी","Hindi")</f>
        <v>हिंदी</v>
      </c>
      <c r="U244" s="423" t="str">
        <f>IFERROR(VLOOKUP(AH239,Marks,11,0),"")</f>
        <v/>
      </c>
      <c r="V244" s="423" t="str">
        <f>IFERROR(VLOOKUP(AH239,Marks,12,0),"")</f>
        <v/>
      </c>
      <c r="W244" s="423" t="str">
        <f>IFERROR(VLOOKUP(AH239,Marks,13,0),"")</f>
        <v/>
      </c>
      <c r="X244" s="423" t="str">
        <f>IFERROR(VLOOKUP(AH239,Marks,14,0),"")</f>
        <v/>
      </c>
      <c r="Y244" s="423" t="str">
        <f>IFERROR(VLOOKUP(AH239,Marks,15,0),"")</f>
        <v/>
      </c>
      <c r="Z244" s="423" t="str">
        <f>IFERROR(VLOOKUP(AH239,Marks,16,0),"")</f>
        <v/>
      </c>
      <c r="AA244" s="368" t="str">
        <f>IFERROR(VLOOKUP(AH239,Marks,17,0),"")</f>
        <v/>
      </c>
      <c r="AB244" s="423" t="str">
        <f>IFERROR(VLOOKUP(AH239,Marks,18,0),"")</f>
        <v/>
      </c>
      <c r="AC244" s="423" t="str">
        <f>IFERROR(VLOOKUP(AH239,Marks,19,0),"")</f>
        <v/>
      </c>
      <c r="AD244" s="87" t="str">
        <f>IFERROR(VLOOKUP(AH239,Marks,20,0),"")</f>
        <v/>
      </c>
      <c r="AE244" s="367">
        <f>IFERROR(VLOOKUP(AH239,Marks,21,0),"")</f>
        <v>0</v>
      </c>
      <c r="AF244" s="423" t="str">
        <f>IFERROR(VLOOKUP(AH239,Marks,22,0),"")</f>
        <v/>
      </c>
      <c r="AG244" s="423" t="str">
        <f>IFERROR(VLOOKUP(AH239,Marks,23,0),"")</f>
        <v/>
      </c>
      <c r="AH244" s="87" t="str">
        <f>IFERROR(VLOOKUP(AH239,Marks,24,0),"")</f>
        <v/>
      </c>
      <c r="AI244" s="370" t="str">
        <f>IFERROR(VLOOKUP(AH239,Marks,25,0),"")</f>
        <v/>
      </c>
      <c r="AJ244" s="89" t="str">
        <f>IFERROR(VLOOKUP(AH239,Marks,31,0),"")</f>
        <v/>
      </c>
      <c r="AL244" s="56"/>
      <c r="AM244" s="56"/>
      <c r="AN244" s="56"/>
      <c r="AO244" s="56"/>
      <c r="AP244" s="56"/>
      <c r="AQ244" s="56"/>
      <c r="AR244" s="56"/>
      <c r="AS244" s="56"/>
      <c r="AT244" s="56"/>
    </row>
    <row r="245" spans="1:46" ht="21" customHeight="1">
      <c r="A245" s="386" t="str">
        <f>IF(P239="","",A244+1)</f>
        <v/>
      </c>
      <c r="B245" s="92" t="str">
        <f>IF('Master sheet'!$D$11="Hindi","अंग्रेजी","English")</f>
        <v>अंग्रेजी</v>
      </c>
      <c r="C245" s="423" t="str">
        <f>IFERROR(VLOOKUP(P239,Marks,32,0),"")</f>
        <v/>
      </c>
      <c r="D245" s="423" t="str">
        <f>IFERROR(VLOOKUP(P239,Marks,33,0),"")</f>
        <v/>
      </c>
      <c r="E245" s="423" t="str">
        <f>IFERROR(VLOOKUP(P239,Marks,34,0),"")</f>
        <v/>
      </c>
      <c r="F245" s="423" t="str">
        <f>IFERROR(VLOOKUP(P239,Marks,35,0),"")</f>
        <v/>
      </c>
      <c r="G245" s="423" t="str">
        <f>IFERROR(VLOOKUP(P239,Marks,36,0),"")</f>
        <v/>
      </c>
      <c r="H245" s="423" t="str">
        <f>IFERROR(VLOOKUP(P239,Marks,37,0),"")</f>
        <v/>
      </c>
      <c r="I245" s="368" t="str">
        <f>IFERROR(VLOOKUP(P239,Marks,38,0),"")</f>
        <v/>
      </c>
      <c r="J245" s="423" t="str">
        <f>IFERROR(VLOOKUP(P239,Marks,39,0),"")</f>
        <v/>
      </c>
      <c r="K245" s="423" t="str">
        <f>IFERROR(VLOOKUP(P239,Marks,40,0),"")</f>
        <v/>
      </c>
      <c r="L245" s="87" t="str">
        <f>IFERROR(VLOOKUP(P239,Marks,41,0),"")</f>
        <v/>
      </c>
      <c r="M245" s="367">
        <f>IFERROR(VLOOKUP(P239,Marks,42,0),"")</f>
        <v>0</v>
      </c>
      <c r="N245" s="423" t="str">
        <f>IFERROR(VLOOKUP(P239,Marks,43,0),"")</f>
        <v/>
      </c>
      <c r="O245" s="423" t="str">
        <f>IFERROR(VLOOKUP(P239,Marks,44,0),"")</f>
        <v/>
      </c>
      <c r="P245" s="87" t="str">
        <f>IFERROR(VLOOKUP(P239,Marks,45,0),"")</f>
        <v/>
      </c>
      <c r="Q245" s="370" t="str">
        <f>IFERROR(VLOOKUP(P239,Marks,46,0),"")</f>
        <v/>
      </c>
      <c r="R245" s="89" t="str">
        <f>IFERROR(VLOOKUP(P239,Marks,52,0),"")</f>
        <v/>
      </c>
      <c r="S245" s="1026"/>
      <c r="T245" s="92" t="str">
        <f>IF('Master sheet'!$D$11="Hindi","अंग्रेजी","English")</f>
        <v>अंग्रेजी</v>
      </c>
      <c r="U245" s="423" t="str">
        <f>IFERROR(VLOOKUP(AH239,Marks,32,0),"")</f>
        <v/>
      </c>
      <c r="V245" s="423" t="str">
        <f>IFERROR(VLOOKUP(AH239,Marks,33,0),"")</f>
        <v/>
      </c>
      <c r="W245" s="423" t="str">
        <f>IFERROR(VLOOKUP(AH239,Marks,34,0),"")</f>
        <v/>
      </c>
      <c r="X245" s="423" t="str">
        <f>IFERROR(VLOOKUP(AH239,Marks,35,0),"")</f>
        <v/>
      </c>
      <c r="Y245" s="423" t="str">
        <f>IFERROR(VLOOKUP(AH239,Marks,36,0),"")</f>
        <v/>
      </c>
      <c r="Z245" s="423" t="str">
        <f>IFERROR(VLOOKUP(AH239,Marks,37,0),"")</f>
        <v/>
      </c>
      <c r="AA245" s="368" t="str">
        <f>IFERROR(VLOOKUP(AH239,Marks,38,0),"")</f>
        <v/>
      </c>
      <c r="AB245" s="423" t="str">
        <f>IFERROR(VLOOKUP(AH239,Marks,39,0),"")</f>
        <v/>
      </c>
      <c r="AC245" s="423" t="str">
        <f>IFERROR(VLOOKUP(AH239,Marks,40,0),"")</f>
        <v/>
      </c>
      <c r="AD245" s="87" t="str">
        <f>IFERROR(VLOOKUP(AH239,Marks,41,0),"")</f>
        <v/>
      </c>
      <c r="AE245" s="367">
        <f>IFERROR(VLOOKUP(AH239,Marks,42,0),"")</f>
        <v>0</v>
      </c>
      <c r="AF245" s="423" t="str">
        <f>IFERROR(VLOOKUP(AH239,Marks,43,0),"")</f>
        <v/>
      </c>
      <c r="AG245" s="423" t="str">
        <f>IFERROR(VLOOKUP(AH239,Marks,44,0),"")</f>
        <v/>
      </c>
      <c r="AH245" s="87" t="str">
        <f>IFERROR(VLOOKUP(AH239,Marks,45,0),"")</f>
        <v/>
      </c>
      <c r="AI245" s="370" t="str">
        <f>IFERROR(VLOOKUP(AH239,Marks,46,0),"")</f>
        <v/>
      </c>
      <c r="AJ245" s="89" t="str">
        <f>IFERROR(VLOOKUP(AH239,Marks,52,0),"")</f>
        <v/>
      </c>
      <c r="AL245" s="56"/>
      <c r="AM245" s="56"/>
      <c r="AN245" s="56"/>
      <c r="AO245" s="56"/>
      <c r="AP245" s="56"/>
      <c r="AQ245" s="56"/>
      <c r="AR245" s="56"/>
      <c r="AS245" s="56"/>
      <c r="AT245" s="56"/>
    </row>
    <row r="246" spans="1:46" ht="21" customHeight="1">
      <c r="A246" s="386" t="str">
        <f>IF(P239="","",A245+1)</f>
        <v/>
      </c>
      <c r="B246" s="92" t="str">
        <f>IFERROR(VLOOKUP(P239,Marks,53,0),"")</f>
        <v/>
      </c>
      <c r="C246" s="423" t="str">
        <f>IFERROR(VLOOKUP(P239,Marks,54,0),"")</f>
        <v/>
      </c>
      <c r="D246" s="423" t="str">
        <f>IFERROR(VLOOKUP(P239,Marks,55,0),"")</f>
        <v/>
      </c>
      <c r="E246" s="423" t="str">
        <f>IFERROR(VLOOKUP(P239,Marks,56,0),"")</f>
        <v/>
      </c>
      <c r="F246" s="423" t="str">
        <f>IFERROR(VLOOKUP(P239,Marks,57,0),"")</f>
        <v/>
      </c>
      <c r="G246" s="423" t="str">
        <f>IFERROR(VLOOKUP(P239,Marks,58,0),"")</f>
        <v/>
      </c>
      <c r="H246" s="423" t="str">
        <f>IFERROR(VLOOKUP(P239,Marks,59,0),"")</f>
        <v/>
      </c>
      <c r="I246" s="368" t="str">
        <f>IFERROR(VLOOKUP(P239,Marks,60,0),"")</f>
        <v/>
      </c>
      <c r="J246" s="423" t="str">
        <f>IFERROR(VLOOKUP(P239,Marks,61,0),"")</f>
        <v/>
      </c>
      <c r="K246" s="423" t="str">
        <f>IFERROR(VLOOKUP(P239,Marks,62,0),"")</f>
        <v/>
      </c>
      <c r="L246" s="87" t="str">
        <f>IFERROR(VLOOKUP(P239,Marks,63,0),"")</f>
        <v/>
      </c>
      <c r="M246" s="367">
        <f>IFERROR(VLOOKUP(P239,Marks,64,0),"")</f>
        <v>0</v>
      </c>
      <c r="N246" s="423" t="str">
        <f>IFERROR(VLOOKUP(P239,Marks,65,0),"")</f>
        <v/>
      </c>
      <c r="O246" s="423" t="str">
        <f>IFERROR(VLOOKUP(P239,Marks,66,0),"")</f>
        <v/>
      </c>
      <c r="P246" s="87" t="str">
        <f>IFERROR(VLOOKUP(P239,Marks,67,0),"")</f>
        <v/>
      </c>
      <c r="Q246" s="370" t="str">
        <f>IFERROR(VLOOKUP(P239,Marks,68,0),"")</f>
        <v/>
      </c>
      <c r="R246" s="89" t="str">
        <f>IFERROR(VLOOKUP(P239,Marks,74,0),"")</f>
        <v/>
      </c>
      <c r="S246" s="1026"/>
      <c r="T246" s="92" t="str">
        <f>IFERROR(VLOOKUP(AH239,Marks,53,0),"")</f>
        <v/>
      </c>
      <c r="U246" s="423" t="str">
        <f>IFERROR(VLOOKUP(AH239,Marks,54,0),"")</f>
        <v/>
      </c>
      <c r="V246" s="423" t="str">
        <f>IFERROR(VLOOKUP(AH239,Marks,55,0),"")</f>
        <v/>
      </c>
      <c r="W246" s="423" t="str">
        <f>IFERROR(VLOOKUP(AH239,Marks,56,0),"")</f>
        <v/>
      </c>
      <c r="X246" s="423" t="str">
        <f>IFERROR(VLOOKUP(AH239,Marks,57,0),"")</f>
        <v/>
      </c>
      <c r="Y246" s="423" t="str">
        <f>IFERROR(VLOOKUP(AH239,Marks,58,0),"")</f>
        <v/>
      </c>
      <c r="Z246" s="423" t="str">
        <f>IFERROR(VLOOKUP(AH239,Marks,59,0),"")</f>
        <v/>
      </c>
      <c r="AA246" s="368" t="str">
        <f>IFERROR(VLOOKUP(AH239,Marks,60,0),"")</f>
        <v/>
      </c>
      <c r="AB246" s="423" t="str">
        <f>IFERROR(VLOOKUP(AH239,Marks,61,0),"")</f>
        <v/>
      </c>
      <c r="AC246" s="423" t="str">
        <f>IFERROR(VLOOKUP(AH239,Marks,62,0),"")</f>
        <v/>
      </c>
      <c r="AD246" s="87" t="str">
        <f>IFERROR(VLOOKUP(AH239,Marks,63,0),"")</f>
        <v/>
      </c>
      <c r="AE246" s="367">
        <f>IFERROR(VLOOKUP(AH239,Marks,64,0),"")</f>
        <v>0</v>
      </c>
      <c r="AF246" s="423" t="str">
        <f>IFERROR(VLOOKUP(AH239,Marks,65,0),"")</f>
        <v/>
      </c>
      <c r="AG246" s="423" t="str">
        <f>IFERROR(VLOOKUP(AH239,Marks,66,0),"")</f>
        <v/>
      </c>
      <c r="AH246" s="87" t="str">
        <f>IFERROR(VLOOKUP(AH239,Marks,67,0),"")</f>
        <v/>
      </c>
      <c r="AI246" s="370" t="str">
        <f>IFERROR(VLOOKUP(AH239,Marks,68,0),"")</f>
        <v/>
      </c>
      <c r="AJ246" s="89" t="str">
        <f>IFERROR(VLOOKUP(AH239,Marks,74,0),"")</f>
        <v/>
      </c>
      <c r="AL246" s="56"/>
      <c r="AM246" s="56"/>
      <c r="AN246" s="56"/>
      <c r="AO246" s="56"/>
      <c r="AP246" s="56"/>
      <c r="AQ246" s="56"/>
      <c r="AR246" s="56"/>
      <c r="AS246" s="56"/>
      <c r="AT246" s="56"/>
    </row>
    <row r="247" spans="1:46" ht="21" customHeight="1">
      <c r="A247" s="386" t="str">
        <f>IF(P239="","",A246+1)</f>
        <v/>
      </c>
      <c r="B247" s="92" t="str">
        <f>IF('Master sheet'!$D$11="Hindi","गणित","Maths")</f>
        <v>गणित</v>
      </c>
      <c r="C247" s="423" t="str">
        <f>IFERROR(VLOOKUP(P239,Marks,75,0),"")</f>
        <v/>
      </c>
      <c r="D247" s="423" t="str">
        <f>IFERROR(VLOOKUP(P239,Marks,76,0),"")</f>
        <v/>
      </c>
      <c r="E247" s="423" t="str">
        <f>IFERROR(VLOOKUP(P239,Marks,77,0),"")</f>
        <v/>
      </c>
      <c r="F247" s="423" t="str">
        <f>IFERROR(VLOOKUP(P239,Marks,78,0),"")</f>
        <v/>
      </c>
      <c r="G247" s="423" t="str">
        <f>IFERROR(VLOOKUP(P239,Marks,79,0),"")</f>
        <v/>
      </c>
      <c r="H247" s="423" t="str">
        <f>IFERROR(VLOOKUP(P239,Marks,80,0),"")</f>
        <v/>
      </c>
      <c r="I247" s="368" t="str">
        <f>IFERROR(VLOOKUP(P239,Marks,81,0),"")</f>
        <v/>
      </c>
      <c r="J247" s="423" t="str">
        <f>IFERROR(VLOOKUP(P239,Marks,82,0),"")</f>
        <v/>
      </c>
      <c r="K247" s="423" t="str">
        <f>IFERROR(VLOOKUP(P239,Marks,83,0),"")</f>
        <v/>
      </c>
      <c r="L247" s="87" t="str">
        <f>IFERROR(VLOOKUP(P239,Marks,84,0),"")</f>
        <v/>
      </c>
      <c r="M247" s="367">
        <f>IFERROR(VLOOKUP(P239,Marks,85,0),"")</f>
        <v>0</v>
      </c>
      <c r="N247" s="423" t="str">
        <f>IFERROR(VLOOKUP(P239,Marks,86,0),"")</f>
        <v/>
      </c>
      <c r="O247" s="423" t="str">
        <f>IFERROR(VLOOKUP(P239,Marks,87,0),"")</f>
        <v/>
      </c>
      <c r="P247" s="87" t="str">
        <f>IFERROR(VLOOKUP(P239,Marks,88,0),"")</f>
        <v/>
      </c>
      <c r="Q247" s="370" t="str">
        <f>IFERROR(VLOOKUP(P239,Marks,89,0),"")</f>
        <v/>
      </c>
      <c r="R247" s="89" t="str">
        <f>IFERROR(VLOOKUP(P239,Marks,95,0),"")</f>
        <v/>
      </c>
      <c r="S247" s="1026"/>
      <c r="T247" s="92" t="str">
        <f>IF('Master sheet'!$D$11="Hindi","गणित","Maths")</f>
        <v>गणित</v>
      </c>
      <c r="U247" s="423" t="str">
        <f>IFERROR(VLOOKUP(AH239,Marks,75,0),"")</f>
        <v/>
      </c>
      <c r="V247" s="423" t="str">
        <f>IFERROR(VLOOKUP(AH239,Marks,76,0),"")</f>
        <v/>
      </c>
      <c r="W247" s="423" t="str">
        <f>IFERROR(VLOOKUP(AH239,Marks,77,0),"")</f>
        <v/>
      </c>
      <c r="X247" s="423" t="str">
        <f>IFERROR(VLOOKUP(AH239,Marks,78,0),"")</f>
        <v/>
      </c>
      <c r="Y247" s="423" t="str">
        <f>IFERROR(VLOOKUP(AH239,Marks,79,0),"")</f>
        <v/>
      </c>
      <c r="Z247" s="423" t="str">
        <f>IFERROR(VLOOKUP(AH239,Marks,80,0),"")</f>
        <v/>
      </c>
      <c r="AA247" s="368" t="str">
        <f>IFERROR(VLOOKUP(AH239,Marks,81,0),"")</f>
        <v/>
      </c>
      <c r="AB247" s="423" t="str">
        <f>IFERROR(VLOOKUP(AH239,Marks,82,0),"")</f>
        <v/>
      </c>
      <c r="AC247" s="423" t="str">
        <f>IFERROR(VLOOKUP(AH239,Marks,83,0),"")</f>
        <v/>
      </c>
      <c r="AD247" s="87" t="str">
        <f>IFERROR(VLOOKUP(AH239,Marks,84,0),"")</f>
        <v/>
      </c>
      <c r="AE247" s="367">
        <f>IFERROR(VLOOKUP(AH239,Marks,85,0),"")</f>
        <v>0</v>
      </c>
      <c r="AF247" s="423" t="str">
        <f>IFERROR(VLOOKUP(AH239,Marks,86,0),"")</f>
        <v/>
      </c>
      <c r="AG247" s="423" t="str">
        <f>IFERROR(VLOOKUP(AH239,Marks,87,0),"")</f>
        <v/>
      </c>
      <c r="AH247" s="87" t="str">
        <f>IFERROR(VLOOKUP(AH239,Marks,88,0),"")</f>
        <v/>
      </c>
      <c r="AI247" s="370" t="str">
        <f>IFERROR(VLOOKUP(AH239,Marks,89,0),"")</f>
        <v/>
      </c>
      <c r="AJ247" s="89" t="str">
        <f>IFERROR(VLOOKUP(AH239,Marks,95,0),"")</f>
        <v/>
      </c>
      <c r="AL247" s="56"/>
      <c r="AM247" s="56"/>
      <c r="AN247" s="56"/>
      <c r="AO247" s="56"/>
      <c r="AP247" s="56"/>
      <c r="AQ247" s="56"/>
      <c r="AR247" s="56"/>
      <c r="AS247" s="56"/>
      <c r="AT247" s="56"/>
    </row>
    <row r="248" spans="1:46" ht="21" customHeight="1">
      <c r="A248" s="386" t="str">
        <f>IF(P239="","",A247+1)</f>
        <v/>
      </c>
      <c r="B248" s="92" t="str">
        <f>IF('Master sheet'!$D$11="Hindi","विज्ञान","Science")</f>
        <v>विज्ञान</v>
      </c>
      <c r="C248" s="423" t="str">
        <f>IFERROR(VLOOKUP(P239,Marks,96,0),"")</f>
        <v/>
      </c>
      <c r="D248" s="423" t="str">
        <f>IFERROR(VLOOKUP(P239,Marks,97),"")</f>
        <v/>
      </c>
      <c r="E248" s="423" t="str">
        <f>IFERROR(VLOOKUP(P239,Marks,98,0),"")</f>
        <v/>
      </c>
      <c r="F248" s="423" t="str">
        <f>IFERROR(VLOOKUP(P239,Marks,99,0),"")</f>
        <v/>
      </c>
      <c r="G248" s="423" t="str">
        <f>IFERROR(VLOOKUP(P239,Marks,100,0),"")</f>
        <v/>
      </c>
      <c r="H248" s="423" t="str">
        <f>IFERROR(VLOOKUP(P239,Marks,101,0),"")</f>
        <v/>
      </c>
      <c r="I248" s="368" t="str">
        <f>IFERROR(VLOOKUP(P239,Marks,102,0),"")</f>
        <v/>
      </c>
      <c r="J248" s="423" t="str">
        <f>IFERROR(VLOOKUP(P239,Marks,103,0),"")</f>
        <v/>
      </c>
      <c r="K248" s="423" t="str">
        <f>IFERROR(VLOOKUP(P239,Marks,104,0),"")</f>
        <v/>
      </c>
      <c r="L248" s="87" t="str">
        <f>IFERROR(VLOOKUP(P239,Marks,105,0),"")</f>
        <v/>
      </c>
      <c r="M248" s="367">
        <f>IFERROR(VLOOKUP(P239,Marks,106,0),"")</f>
        <v>0</v>
      </c>
      <c r="N248" s="423" t="str">
        <f>IFERROR(VLOOKUP(P239,Marks,107,0),"")</f>
        <v/>
      </c>
      <c r="O248" s="423" t="str">
        <f>IFERROR(VLOOKUP(P239,Marks,108,0),"")</f>
        <v/>
      </c>
      <c r="P248" s="87" t="str">
        <f>IFERROR(VLOOKUP(P239,Marks,109,0),"")</f>
        <v/>
      </c>
      <c r="Q248" s="370" t="str">
        <f>IFERROR(VLOOKUP(P239,Marks,110,0),"")</f>
        <v/>
      </c>
      <c r="R248" s="89" t="str">
        <f>IFERROR(VLOOKUP(P239,Marks,116,0),"")</f>
        <v/>
      </c>
      <c r="S248" s="1026"/>
      <c r="T248" s="92" t="str">
        <f>IF('Master sheet'!$D$11="Hindi","विज्ञान","Science")</f>
        <v>विज्ञान</v>
      </c>
      <c r="U248" s="423" t="str">
        <f>IFERROR(VLOOKUP(AH239,Marks,96,0),"")</f>
        <v/>
      </c>
      <c r="V248" s="423" t="str">
        <f>IFERROR(VLOOKUP(AH239,Marks,97),"")</f>
        <v/>
      </c>
      <c r="W248" s="423" t="str">
        <f>IFERROR(VLOOKUP(AH239,Marks,98,0),"")</f>
        <v/>
      </c>
      <c r="X248" s="423" t="str">
        <f>IFERROR(VLOOKUP(AH239,Marks,99,0),"")</f>
        <v/>
      </c>
      <c r="Y248" s="423" t="str">
        <f>IFERROR(VLOOKUP(AH239,Marks,100,0),"")</f>
        <v/>
      </c>
      <c r="Z248" s="423" t="str">
        <f>IFERROR(VLOOKUP(AH239,Marks,101,0),"")</f>
        <v/>
      </c>
      <c r="AA248" s="368" t="str">
        <f>IFERROR(VLOOKUP(AH239,Marks,102,0),"")</f>
        <v/>
      </c>
      <c r="AB248" s="423" t="str">
        <f>IFERROR(VLOOKUP(AH239,Marks,103,0),"")</f>
        <v/>
      </c>
      <c r="AC248" s="423" t="str">
        <f>IFERROR(VLOOKUP(AH239,Marks,104,0),"")</f>
        <v/>
      </c>
      <c r="AD248" s="87" t="str">
        <f>IFERROR(VLOOKUP(AH239,Marks,105,0),"")</f>
        <v/>
      </c>
      <c r="AE248" s="367">
        <f>IFERROR(VLOOKUP(AH239,Marks,106,0),"")</f>
        <v>0</v>
      </c>
      <c r="AF248" s="423" t="str">
        <f>IFERROR(VLOOKUP(AH239,Marks,107,0),"")</f>
        <v/>
      </c>
      <c r="AG248" s="423" t="str">
        <f>IFERROR(VLOOKUP(AH239,Marks,108,0),"")</f>
        <v/>
      </c>
      <c r="AH248" s="87" t="str">
        <f>IFERROR(VLOOKUP(AH239,Marks,109,0),"")</f>
        <v/>
      </c>
      <c r="AI248" s="370" t="str">
        <f>IFERROR(VLOOKUP(AH239,Marks,110,0),"")</f>
        <v/>
      </c>
      <c r="AJ248" s="89" t="str">
        <f>IFERROR(VLOOKUP(AH239,Marks,116,0),"")</f>
        <v/>
      </c>
      <c r="AL248" s="56"/>
      <c r="AM248" s="56"/>
      <c r="AN248" s="56"/>
      <c r="AO248" s="56"/>
      <c r="AP248" s="56"/>
      <c r="AQ248" s="56"/>
      <c r="AR248" s="56"/>
      <c r="AS248" s="56"/>
      <c r="AT248" s="56"/>
    </row>
    <row r="249" spans="1:46" ht="21" customHeight="1">
      <c r="A249" s="386" t="str">
        <f>IF(P239="","",A248+1)</f>
        <v/>
      </c>
      <c r="B249" s="92" t="str">
        <f>IF('Master sheet'!$D$11="Hindi","सामाजिक विज्ञान","Social Science")</f>
        <v>सामाजिक विज्ञान</v>
      </c>
      <c r="C249" s="423" t="str">
        <f>IFERROR(VLOOKUP(P239,Marks,117,0),"")</f>
        <v/>
      </c>
      <c r="D249" s="423" t="str">
        <f>IFERROR(VLOOKUP(P239,Marks,118,0),"")</f>
        <v/>
      </c>
      <c r="E249" s="423" t="str">
        <f>IFERROR(VLOOKUP(P239,Marks,119,0),"")</f>
        <v/>
      </c>
      <c r="F249" s="423" t="str">
        <f>IFERROR(VLOOKUP(P239,Marks,120,0),"")</f>
        <v/>
      </c>
      <c r="G249" s="423" t="str">
        <f>IFERROR(VLOOKUP(P239,Marks,121,0),"")</f>
        <v/>
      </c>
      <c r="H249" s="423" t="str">
        <f>IFERROR(VLOOKUP(P239,Marks,122,0),"")</f>
        <v/>
      </c>
      <c r="I249" s="368" t="str">
        <f>IFERROR(VLOOKUP(P239,Marks,123,0),"")</f>
        <v/>
      </c>
      <c r="J249" s="423" t="str">
        <f>IFERROR(VLOOKUP(P239,Marks,124,0),"")</f>
        <v/>
      </c>
      <c r="K249" s="423" t="str">
        <f>IFERROR(VLOOKUP(P239,Marks,125,0),"")</f>
        <v/>
      </c>
      <c r="L249" s="87" t="str">
        <f>IFERROR(VLOOKUP(P239,Marks,126,0),"")</f>
        <v/>
      </c>
      <c r="M249" s="367">
        <f>IFERROR(VLOOKUP(P239,Marks,127,0),"")</f>
        <v>0</v>
      </c>
      <c r="N249" s="423" t="str">
        <f>IFERROR(VLOOKUP(P239,Marks,128,0),"")</f>
        <v/>
      </c>
      <c r="O249" s="423" t="str">
        <f>IFERROR(VLOOKUP(P239,Marks,129,0),"")</f>
        <v/>
      </c>
      <c r="P249" s="87" t="str">
        <f>IFERROR(VLOOKUP(P239,Marks,130,0),"")</f>
        <v/>
      </c>
      <c r="Q249" s="370" t="str">
        <f>IFERROR(VLOOKUP(P239,Marks,131,0),"")</f>
        <v/>
      </c>
      <c r="R249" s="89" t="str">
        <f>IFERROR(VLOOKUP(P239,Marks,137,0),"")</f>
        <v/>
      </c>
      <c r="S249" s="1026"/>
      <c r="T249" s="92" t="str">
        <f>IF('Master sheet'!$D$11="Hindi","सामाजिक विज्ञान","Social Science")</f>
        <v>सामाजिक विज्ञान</v>
      </c>
      <c r="U249" s="423" t="str">
        <f>IFERROR(VLOOKUP(P239,Marks,117,0),"")</f>
        <v/>
      </c>
      <c r="V249" s="423" t="str">
        <f>IFERROR(VLOOKUP(AH239,Marks,118,0),"")</f>
        <v/>
      </c>
      <c r="W249" s="423" t="str">
        <f>IFERROR(VLOOKUP(AH239,Marks,119,0),"")</f>
        <v/>
      </c>
      <c r="X249" s="423" t="str">
        <f>IFERROR(VLOOKUP(AH239,Marks,120,0),"")</f>
        <v/>
      </c>
      <c r="Y249" s="423" t="str">
        <f>IFERROR(VLOOKUP(AH239,Marks,121,0),"")</f>
        <v/>
      </c>
      <c r="Z249" s="423" t="str">
        <f>IFERROR(VLOOKUP(AH239,Marks,122,0),"")</f>
        <v/>
      </c>
      <c r="AA249" s="368" t="str">
        <f>IFERROR(VLOOKUP(AH239,Marks,123,0),"")</f>
        <v/>
      </c>
      <c r="AB249" s="423" t="str">
        <f>IFERROR(VLOOKUP(AH239,Marks,124,0),"")</f>
        <v/>
      </c>
      <c r="AC249" s="423" t="str">
        <f>IFERROR(VLOOKUP(AH239,Marks,125,0),"")</f>
        <v/>
      </c>
      <c r="AD249" s="87" t="str">
        <f>IFERROR(VLOOKUP(AH239,Marks,126,0),"")</f>
        <v/>
      </c>
      <c r="AE249" s="367">
        <f>IFERROR(VLOOKUP(AH239,Marks,127,0),"")</f>
        <v>0</v>
      </c>
      <c r="AF249" s="423" t="str">
        <f>IFERROR(VLOOKUP(AH239,Marks,128,0),"")</f>
        <v/>
      </c>
      <c r="AG249" s="423" t="str">
        <f>IFERROR(VLOOKUP(AH239,Marks,129,0),"")</f>
        <v/>
      </c>
      <c r="AH249" s="87" t="str">
        <f>IFERROR(VLOOKUP(AH239,Marks,130,0),"")</f>
        <v/>
      </c>
      <c r="AI249" s="370" t="str">
        <f>IFERROR(VLOOKUP(AH239,Marks,131,0),"")</f>
        <v/>
      </c>
      <c r="AJ249" s="89" t="str">
        <f>IFERROR(VLOOKUP(AH239,Marks,137,0),"")</f>
        <v/>
      </c>
      <c r="AL249" s="56"/>
      <c r="AM249" s="56"/>
      <c r="AN249" s="56"/>
      <c r="AO249" s="56"/>
      <c r="AP249" s="56"/>
      <c r="AQ249" s="56"/>
      <c r="AR249" s="56"/>
      <c r="AS249" s="56"/>
      <c r="AT249" s="56"/>
    </row>
    <row r="250" spans="1:46" ht="27.75" customHeight="1">
      <c r="A250" s="386" t="str">
        <f>IF(P239="","",A249+1)</f>
        <v/>
      </c>
      <c r="B250" s="428" t="str">
        <f>IF('Master sheet'!$D$11="Hindi","कुल योग","Total")</f>
        <v>कुल योग</v>
      </c>
      <c r="C250" s="90" t="str">
        <f>IF(AND(C211="",C212="",C213="",C214="",C215="",C216=""),"",SUM(C211:C216))</f>
        <v/>
      </c>
      <c r="D250" s="90" t="str">
        <f t="shared" ref="D250:Q250" si="14">IF(AND(D244="",D245="",D246="",D247="",D248="",D249=""),"",SUM(D244:D249))</f>
        <v/>
      </c>
      <c r="E250" s="90" t="str">
        <f t="shared" si="14"/>
        <v/>
      </c>
      <c r="F250" s="90" t="str">
        <f t="shared" si="14"/>
        <v/>
      </c>
      <c r="G250" s="90" t="str">
        <f t="shared" si="14"/>
        <v/>
      </c>
      <c r="H250" s="90" t="str">
        <f t="shared" si="14"/>
        <v/>
      </c>
      <c r="I250" s="90" t="str">
        <f t="shared" si="14"/>
        <v/>
      </c>
      <c r="J250" s="90" t="str">
        <f t="shared" si="14"/>
        <v/>
      </c>
      <c r="K250" s="90" t="str">
        <f t="shared" si="14"/>
        <v/>
      </c>
      <c r="L250" s="90" t="str">
        <f t="shared" si="14"/>
        <v/>
      </c>
      <c r="M250" s="90">
        <f t="shared" si="14"/>
        <v>0</v>
      </c>
      <c r="N250" s="90" t="str">
        <f t="shared" si="14"/>
        <v/>
      </c>
      <c r="O250" s="90" t="str">
        <f t="shared" si="14"/>
        <v/>
      </c>
      <c r="P250" s="90" t="str">
        <f t="shared" si="14"/>
        <v/>
      </c>
      <c r="Q250" s="90" t="str">
        <f t="shared" si="14"/>
        <v/>
      </c>
      <c r="R250" s="223" t="str">
        <f>IFERROR(VLOOKUP(P239,Marks,179,0),"")</f>
        <v/>
      </c>
      <c r="S250" s="1026"/>
      <c r="T250" s="428" t="str">
        <f>IF('Master sheet'!$D$11="Hindi","कुल योग","Total")</f>
        <v>कुल योग</v>
      </c>
      <c r="U250" s="90" t="str">
        <f>IF(AND(C211="",C212="",C213="",C214="",C215="",C216=""),"",SUM(C211:C216))</f>
        <v/>
      </c>
      <c r="V250" s="90" t="str">
        <f t="shared" ref="V250:AI250" si="15">IF(AND(V244="",V245="",V246="",V247="",V248="",V249=""),"",SUM(V244:V249))</f>
        <v/>
      </c>
      <c r="W250" s="90" t="str">
        <f t="shared" si="15"/>
        <v/>
      </c>
      <c r="X250" s="90" t="str">
        <f t="shared" si="15"/>
        <v/>
      </c>
      <c r="Y250" s="90" t="str">
        <f t="shared" si="15"/>
        <v/>
      </c>
      <c r="Z250" s="90" t="str">
        <f t="shared" si="15"/>
        <v/>
      </c>
      <c r="AA250" s="90" t="str">
        <f t="shared" si="15"/>
        <v/>
      </c>
      <c r="AB250" s="90" t="str">
        <f t="shared" si="15"/>
        <v/>
      </c>
      <c r="AC250" s="90" t="str">
        <f t="shared" si="15"/>
        <v/>
      </c>
      <c r="AD250" s="90" t="str">
        <f t="shared" si="15"/>
        <v/>
      </c>
      <c r="AE250" s="90">
        <f t="shared" si="15"/>
        <v>0</v>
      </c>
      <c r="AF250" s="90" t="str">
        <f t="shared" si="15"/>
        <v/>
      </c>
      <c r="AG250" s="90" t="str">
        <f t="shared" si="15"/>
        <v/>
      </c>
      <c r="AH250" s="90" t="str">
        <f t="shared" si="15"/>
        <v/>
      </c>
      <c r="AI250" s="90" t="str">
        <f t="shared" si="15"/>
        <v/>
      </c>
      <c r="AJ250" s="223" t="str">
        <f>IFERROR(VLOOKUP(AH239,Marks,179,0),"")</f>
        <v/>
      </c>
      <c r="AL250" s="56"/>
      <c r="AM250" s="56"/>
      <c r="AN250" s="56"/>
      <c r="AO250" s="56"/>
      <c r="AP250" s="56"/>
      <c r="AQ250" s="56"/>
      <c r="AR250" s="56"/>
      <c r="AS250" s="56"/>
      <c r="AT250" s="56"/>
    </row>
    <row r="251" spans="1:46" ht="9.75" customHeight="1">
      <c r="A251" s="386" t="str">
        <f>IF(P239="","",A250+1)</f>
        <v/>
      </c>
      <c r="B251" s="993"/>
      <c r="C251" s="993"/>
      <c r="D251" s="993"/>
      <c r="E251" s="993"/>
      <c r="F251" s="993"/>
      <c r="G251" s="993"/>
      <c r="H251" s="993"/>
      <c r="I251" s="993"/>
      <c r="J251" s="993"/>
      <c r="K251" s="993"/>
      <c r="L251" s="993"/>
      <c r="M251" s="993"/>
      <c r="N251" s="993"/>
      <c r="O251" s="993"/>
      <c r="P251" s="993"/>
      <c r="Q251" s="993"/>
      <c r="R251" s="993"/>
      <c r="S251" s="1026"/>
      <c r="T251" s="993"/>
      <c r="U251" s="993"/>
      <c r="V251" s="993"/>
      <c r="W251" s="993"/>
      <c r="X251" s="993"/>
      <c r="Y251" s="993"/>
      <c r="Z251" s="993"/>
      <c r="AA251" s="993"/>
      <c r="AB251" s="993"/>
      <c r="AC251" s="993"/>
      <c r="AD251" s="993"/>
      <c r="AE251" s="993"/>
      <c r="AF251" s="993"/>
      <c r="AG251" s="993"/>
      <c r="AH251" s="993"/>
      <c r="AI251" s="993"/>
      <c r="AJ251" s="993"/>
      <c r="AL251" s="56"/>
      <c r="AM251" s="56"/>
      <c r="AN251" s="56"/>
      <c r="AO251" s="56"/>
      <c r="AP251" s="56"/>
      <c r="AQ251" s="56"/>
      <c r="AR251" s="56"/>
      <c r="AS251" s="56"/>
      <c r="AT251" s="56"/>
    </row>
    <row r="252" spans="1:46" ht="21" customHeight="1">
      <c r="A252" s="386" t="str">
        <f>IF(P239="","",A251+1)</f>
        <v/>
      </c>
      <c r="B252" s="994" t="str">
        <f>IF('Master sheet'!$D$11="Hindi","अतिरिक्त विषय ","Extra Subject")</f>
        <v xml:space="preserve">अतिरिक्त विषय </v>
      </c>
      <c r="C252" s="994"/>
      <c r="D252" s="994"/>
      <c r="E252" s="994"/>
      <c r="F252" s="994"/>
      <c r="G252" s="994"/>
      <c r="H252" s="994"/>
      <c r="I252" s="994"/>
      <c r="J252" s="994"/>
      <c r="K252" s="994"/>
      <c r="L252" s="994"/>
      <c r="M252" s="994"/>
      <c r="N252" s="994"/>
      <c r="O252" s="994"/>
      <c r="P252" s="994"/>
      <c r="Q252" s="994"/>
      <c r="R252" s="994"/>
      <c r="S252" s="1026"/>
      <c r="T252" s="994" t="str">
        <f>IF('Master sheet'!$D$11="Hindi","अतिरिक्त विषय ","Extra Subject")</f>
        <v xml:space="preserve">अतिरिक्त विषय </v>
      </c>
      <c r="U252" s="994"/>
      <c r="V252" s="994"/>
      <c r="W252" s="994"/>
      <c r="X252" s="994"/>
      <c r="Y252" s="994"/>
      <c r="Z252" s="994"/>
      <c r="AA252" s="994"/>
      <c r="AB252" s="994"/>
      <c r="AC252" s="994"/>
      <c r="AD252" s="994"/>
      <c r="AE252" s="994"/>
      <c r="AF252" s="994"/>
      <c r="AG252" s="994"/>
      <c r="AH252" s="994"/>
      <c r="AI252" s="994"/>
      <c r="AJ252" s="994"/>
      <c r="AL252" s="56"/>
      <c r="AM252" s="56"/>
      <c r="AN252" s="56"/>
      <c r="AO252" s="56"/>
      <c r="AP252" s="56"/>
      <c r="AQ252" s="56"/>
      <c r="AR252" s="56"/>
      <c r="AS252" s="56"/>
      <c r="AT252" s="56"/>
    </row>
    <row r="253" spans="1:46" ht="21" customHeight="1">
      <c r="A253" s="386" t="str">
        <f>IF(P239="","",A252+1)</f>
        <v/>
      </c>
      <c r="B253" s="988" t="str">
        <f>IF('Master sheet'!$D$11="Hindi","विषय","Subject")</f>
        <v>विषय</v>
      </c>
      <c r="C253" s="988"/>
      <c r="D253" s="988" t="str">
        <f>IF('Master sheet'!$D$11="Hindi","पूर्णांक","M.M.")</f>
        <v>पूर्णांक</v>
      </c>
      <c r="E253" s="988"/>
      <c r="F253" s="988" t="str">
        <f>IF('Master sheet'!$D$11="Hindi","प्राप्तांक","Ob.M.")</f>
        <v>प्राप्तांक</v>
      </c>
      <c r="G253" s="988"/>
      <c r="H253" s="988" t="str">
        <f>IF('Master sheet'!$D$11="Hindi","ग्रेड","Grade")</f>
        <v>ग्रेड</v>
      </c>
      <c r="I253" s="988"/>
      <c r="J253" s="991" t="str">
        <f>IF('Master sheet'!$D$11="Hindi","विषय","Subject")</f>
        <v>विषय</v>
      </c>
      <c r="K253" s="992"/>
      <c r="L253" s="995"/>
      <c r="M253" s="991" t="str">
        <f>IF('Master sheet'!$D$11="Hindi","पूर्णांक","M.M.")</f>
        <v>पूर्णांक</v>
      </c>
      <c r="N253" s="995"/>
      <c r="O253" s="991" t="str">
        <f>IF('Master sheet'!$D$11="Hindi","प्राप्तांक","Ob.M.")</f>
        <v>प्राप्तांक</v>
      </c>
      <c r="P253" s="995"/>
      <c r="Q253" s="991" t="str">
        <f>IF('Master sheet'!$D$11="Hindi","ग्रेड","Grade")</f>
        <v>ग्रेड</v>
      </c>
      <c r="R253" s="995"/>
      <c r="S253" s="1026"/>
      <c r="T253" s="988" t="str">
        <f>IF('Master sheet'!$D$11="Hindi","विषय","Subject")</f>
        <v>विषय</v>
      </c>
      <c r="U253" s="988"/>
      <c r="V253" s="988" t="str">
        <f>IF('Master sheet'!$D$11="Hindi","पूर्णांक","M.M.")</f>
        <v>पूर्णांक</v>
      </c>
      <c r="W253" s="988"/>
      <c r="X253" s="988" t="str">
        <f>IF('Master sheet'!$D$11="Hindi","प्राप्तांक","Ob.M.")</f>
        <v>प्राप्तांक</v>
      </c>
      <c r="Y253" s="988"/>
      <c r="Z253" s="988" t="str">
        <f>IF('Master sheet'!$D$11="Hindi","ग्रेड","Grade")</f>
        <v>ग्रेड</v>
      </c>
      <c r="AA253" s="988"/>
      <c r="AB253" s="991" t="str">
        <f>IF('Master sheet'!$D$11="Hindi","विषय","Subject")</f>
        <v>विषय</v>
      </c>
      <c r="AC253" s="992"/>
      <c r="AD253" s="995"/>
      <c r="AE253" s="991" t="str">
        <f>IF('Master sheet'!$D$11="Hindi","पूर्णांक","M.M.")</f>
        <v>पूर्णांक</v>
      </c>
      <c r="AF253" s="995"/>
      <c r="AG253" s="991" t="str">
        <f>IF('Master sheet'!$D$11="Hindi","प्राप्तांक","Ob.M.")</f>
        <v>प्राप्तांक</v>
      </c>
      <c r="AH253" s="995"/>
      <c r="AI253" s="991" t="str">
        <f>IF('Master sheet'!$D$11="Hindi","ग्रेड","Grade")</f>
        <v>ग्रेड</v>
      </c>
      <c r="AJ253" s="995"/>
      <c r="AL253" s="56"/>
      <c r="AM253" s="56"/>
      <c r="AN253" s="56"/>
      <c r="AO253" s="56"/>
      <c r="AP253" s="56"/>
      <c r="AQ253" s="56"/>
      <c r="AR253" s="56"/>
      <c r="AS253" s="56"/>
      <c r="AT253" s="56"/>
    </row>
    <row r="254" spans="1:46" ht="21" customHeight="1">
      <c r="A254" s="386" t="str">
        <f>IF(P239="","",A253+1)</f>
        <v/>
      </c>
      <c r="B254" s="999" t="str">
        <f>IF(AND('Marks Entry 6th'!$CJ$3="",'Marks Entry 7th'!$CJ$3=""),"",IF(AND(C203=6),'Marks Entry 6th'!$CJ$3,IF(AND(C203=7),'Marks Entry 7th'!$CJ$3,"")))</f>
        <v/>
      </c>
      <c r="C254" s="999"/>
      <c r="D254" s="996" t="str">
        <f>IF(AND(P239=""),"",'Result Sheet'!$FO$7)</f>
        <v/>
      </c>
      <c r="E254" s="996"/>
      <c r="F254" s="997" t="str">
        <f>IFERROR(IF(AND(P239=""),"",VLOOKUP(P239,Marks,170,0)),"")</f>
        <v/>
      </c>
      <c r="G254" s="997"/>
      <c r="H254" s="998" t="str">
        <f>IFERROR(IF(AND(P239=""),"",VLOOKUP(P239,Marks,171,0)),"")</f>
        <v/>
      </c>
      <c r="I254" s="998"/>
      <c r="J254" s="1000" t="str">
        <f>IF(AND('Marks Entry 6th'!$CL$3="",'Marks Entry 7th'!$CL$3=""),"",IF(AND(C203=6),'Marks Entry 6th'!$CL$3,IF(AND(C203=7),'Marks Entry 7th'!$CL$3,"")))</f>
        <v/>
      </c>
      <c r="K254" s="1001"/>
      <c r="L254" s="1002"/>
      <c r="M254" s="996" t="str">
        <f>IF(AND(P239=""),"",'Result Sheet'!$FS$7)</f>
        <v/>
      </c>
      <c r="N254" s="996"/>
      <c r="O254" s="997" t="str">
        <f>IFERROR(IF(AND(P239=""),"",VLOOKUP(P239,Marks,174,0)),"")</f>
        <v/>
      </c>
      <c r="P254" s="997"/>
      <c r="Q254" s="998" t="str">
        <f>IFERROR(IF(AND(P239=""),"",VLOOKUP(P239,Marks,175,0)),"")</f>
        <v/>
      </c>
      <c r="R254" s="998"/>
      <c r="S254" s="1026"/>
      <c r="T254" s="999" t="str">
        <f>IF(AND('Marks Entry 6th'!$CJ$3="",'Marks Entry 7th'!$CJ$3=""),"",IF(AND(C203=6),'Marks Entry 6th'!$CJ$3,IF(AND(C203=7),'Marks Entry 7th'!$CJ$3,"")))</f>
        <v/>
      </c>
      <c r="U254" s="999"/>
      <c r="V254" s="996" t="str">
        <f>IF(AND(AH239=""),"",'Result Sheet'!$FO$7)</f>
        <v/>
      </c>
      <c r="W254" s="996"/>
      <c r="X254" s="997" t="str">
        <f>IFERROR(IF(AND(AH239=""),"",VLOOKUP(AH239,Marks,170,0)),"")</f>
        <v/>
      </c>
      <c r="Y254" s="997"/>
      <c r="Z254" s="998" t="str">
        <f>IFERROR(IF(AND(AH239=""),"",VLOOKUP(AH239,Marks,171,0)),"")</f>
        <v/>
      </c>
      <c r="AA254" s="998"/>
      <c r="AB254" s="1000" t="str">
        <f>IF(AND('Marks Entry 6th'!$CL$3="",'Marks Entry 7th'!$CL$3=""),"",IF(AND(C203=6),'Marks Entry 6th'!$CL$3,IF(AND(C203=7),'Marks Entry 7th'!$CL$3,"")))</f>
        <v/>
      </c>
      <c r="AC254" s="1001"/>
      <c r="AD254" s="1002"/>
      <c r="AE254" s="996" t="str">
        <f>IF(AND(AH239=""),"",'Result Sheet'!$FS$7)</f>
        <v/>
      </c>
      <c r="AF254" s="996"/>
      <c r="AG254" s="997" t="str">
        <f>IFERROR(IF(AND(AH239=""),"",VLOOKUP(AH239,Marks,174,0)),"")</f>
        <v/>
      </c>
      <c r="AH254" s="997"/>
      <c r="AI254" s="998" t="str">
        <f>IFERROR(IF(AND(AH239=""),"",VLOOKUP(AH239,Marks,175,0)),"")</f>
        <v/>
      </c>
      <c r="AJ254" s="998"/>
      <c r="AL254" s="56"/>
      <c r="AM254" s="56"/>
      <c r="AN254" s="56"/>
      <c r="AO254" s="56"/>
      <c r="AP254" s="56"/>
      <c r="AQ254" s="56"/>
      <c r="AR254" s="56"/>
      <c r="AS254" s="56"/>
      <c r="AT254" s="56"/>
    </row>
    <row r="255" spans="1:46" ht="21" customHeight="1">
      <c r="A255" s="386" t="str">
        <f>IF(P239="","",A254+1)</f>
        <v/>
      </c>
      <c r="B255" s="991" t="str">
        <f>IF('Master sheet'!$D$11="Hindi","विषय","Subject")</f>
        <v>विषय</v>
      </c>
      <c r="C255" s="992"/>
      <c r="D255" s="992"/>
      <c r="E255" s="984" t="str">
        <f>IF('Master sheet'!$D$11="Hindi","प्राप्तांक","Ob.M.")</f>
        <v>प्राप्तांक</v>
      </c>
      <c r="F255" s="985"/>
      <c r="G255" s="429" t="str">
        <f>IF('Master sheet'!$D$11="Hindi","ग्रेड","Grade")</f>
        <v>ग्रेड</v>
      </c>
      <c r="H255" s="988" t="str">
        <f>IF('Master sheet'!$D$11="Hindi","विषय","Subject")</f>
        <v>विषय</v>
      </c>
      <c r="I255" s="988"/>
      <c r="J255" s="988"/>
      <c r="K255" s="989" t="str">
        <f>IF('Master sheet'!$D$11="Hindi","प्राप्तांक","Ob.M.")</f>
        <v>प्राप्तांक</v>
      </c>
      <c r="L255" s="990"/>
      <c r="M255" s="92" t="str">
        <f>IF('Master sheet'!$D$11="Hindi","ग्रेड","Grade")</f>
        <v>ग्रेड</v>
      </c>
      <c r="N255" s="973" t="str">
        <f>IF('Master sheet'!$D$11="Hindi","विषय","Subject")</f>
        <v>विषय</v>
      </c>
      <c r="O255" s="974"/>
      <c r="P255" s="975"/>
      <c r="Q255" s="357" t="str">
        <f>IF('Master sheet'!$D$11="Hindi","प्राप्तांक","Ob.M.")</f>
        <v>प्राप्तांक</v>
      </c>
      <c r="R255" s="92" t="str">
        <f>IF('Master sheet'!$D$11="Hindi","ग्रेड","Grade")</f>
        <v>ग्रेड</v>
      </c>
      <c r="S255" s="1026"/>
      <c r="T255" s="991" t="str">
        <f>IF('Master sheet'!$D$11="Hindi","विषय","Subject")</f>
        <v>विषय</v>
      </c>
      <c r="U255" s="992"/>
      <c r="V255" s="992"/>
      <c r="W255" s="984" t="str">
        <f>IF('Master sheet'!$D$11="Hindi","प्राप्तांक","Ob.M.")</f>
        <v>प्राप्तांक</v>
      </c>
      <c r="X255" s="985"/>
      <c r="Y255" s="429" t="str">
        <f>IF('Master sheet'!$D$11="Hindi","ग्रेड","Grade")</f>
        <v>ग्रेड</v>
      </c>
      <c r="Z255" s="988" t="str">
        <f>IF('Master sheet'!$D$11="Hindi","विषय","Subject")</f>
        <v>विषय</v>
      </c>
      <c r="AA255" s="988"/>
      <c r="AB255" s="988"/>
      <c r="AC255" s="989" t="str">
        <f>IF('Master sheet'!$D$11="Hindi","प्राप्तांक","Ob.M.")</f>
        <v>प्राप्तांक</v>
      </c>
      <c r="AD255" s="990"/>
      <c r="AE255" s="92" t="str">
        <f>IF('Master sheet'!$D$11="Hindi","ग्रेड","Grade")</f>
        <v>ग्रेड</v>
      </c>
      <c r="AF255" s="973" t="str">
        <f>IF('Master sheet'!$D$11="Hindi","विषय","Subject")</f>
        <v>विषय</v>
      </c>
      <c r="AG255" s="974"/>
      <c r="AH255" s="975"/>
      <c r="AI255" s="357" t="str">
        <f>IF('Master sheet'!$D$11="Hindi","प्राप्तांक","Ob.M.")</f>
        <v>प्राप्तांक</v>
      </c>
      <c r="AJ255" s="92" t="str">
        <f>IF('Master sheet'!$D$11="Hindi","ग्रेड","Grade")</f>
        <v>ग्रेड</v>
      </c>
      <c r="AL255" s="56"/>
      <c r="AM255" s="56"/>
      <c r="AN255" s="56"/>
      <c r="AO255" s="56"/>
      <c r="AP255" s="56"/>
      <c r="AQ255" s="56"/>
      <c r="AR255" s="56"/>
      <c r="AS255" s="56"/>
      <c r="AT255" s="56"/>
    </row>
    <row r="256" spans="1:46" ht="21" customHeight="1">
      <c r="A256" s="386" t="str">
        <f>IF(P239="","",A255+1)</f>
        <v/>
      </c>
      <c r="B256" s="976" t="str">
        <f>IF('Master sheet'!$D$11="Hindi","कार्यानुभव","WORK EXP.")</f>
        <v>कार्यानुभव</v>
      </c>
      <c r="C256" s="977"/>
      <c r="D256" s="977"/>
      <c r="E256" s="986" t="str">
        <f>IFERROR(VLOOKUP(P239,Marks,143,0),"")</f>
        <v/>
      </c>
      <c r="F256" s="987"/>
      <c r="G256" s="427" t="str">
        <f>IFERROR(VLOOKUP(P239,Marks,147,0),"")</f>
        <v/>
      </c>
      <c r="H256" s="988" t="str">
        <f>IF('Master sheet'!$D$11="Hindi","कला शिक्षा","ART EDU.")</f>
        <v>कला शिक्षा</v>
      </c>
      <c r="I256" s="988"/>
      <c r="J256" s="988"/>
      <c r="K256" s="986" t="str">
        <f>IFERROR(VLOOKUP(P239,Marks,153,0),"")</f>
        <v/>
      </c>
      <c r="L256" s="987"/>
      <c r="M256" s="97" t="str">
        <f>IFERROR(VLOOKUP(P239,Marks,157,0),"")</f>
        <v/>
      </c>
      <c r="N256" s="978" t="str">
        <f>IF('Master sheet'!$D$11="Hindi","स्वा. एवं शा. शिक्षा","HE.&amp;PH. EDU.")</f>
        <v>स्वा. एवं शा. शिक्षा</v>
      </c>
      <c r="O256" s="979"/>
      <c r="P256" s="980"/>
      <c r="Q256" s="88" t="str">
        <f>IFERROR(VLOOKUP(P239,Marks,163,0),"")</f>
        <v/>
      </c>
      <c r="R256" s="97" t="str">
        <f>IFERROR(VLOOKUP(P239,Marks,167,0),"")</f>
        <v/>
      </c>
      <c r="S256" s="1026"/>
      <c r="T256" s="976" t="str">
        <f>IF('Master sheet'!$D$11="Hindi","कार्यानुभव","WORK EXP.")</f>
        <v>कार्यानुभव</v>
      </c>
      <c r="U256" s="977"/>
      <c r="V256" s="977"/>
      <c r="W256" s="986" t="str">
        <f>IFERROR(VLOOKUP(AH239,Marks,143,0),"")</f>
        <v/>
      </c>
      <c r="X256" s="987"/>
      <c r="Y256" s="427" t="str">
        <f>IFERROR(VLOOKUP(AH239,Marks,147,0),"")</f>
        <v/>
      </c>
      <c r="Z256" s="988" t="str">
        <f>IF('Master sheet'!$D$11="Hindi","कला शिक्षा","ART EDU.")</f>
        <v>कला शिक्षा</v>
      </c>
      <c r="AA256" s="988"/>
      <c r="AB256" s="988"/>
      <c r="AC256" s="986" t="str">
        <f>IFERROR(VLOOKUP(AH239,Marks,153,0),"")</f>
        <v/>
      </c>
      <c r="AD256" s="987"/>
      <c r="AE256" s="97" t="str">
        <f>IFERROR(VLOOKUP(AH239,Marks,157,0),"")</f>
        <v/>
      </c>
      <c r="AF256" s="978" t="str">
        <f>IF('Master sheet'!$D$11="Hindi","स्वा. एवं शा. शिक्षा","HE.&amp;PH. EDU.")</f>
        <v>स्वा. एवं शा. शिक्षा</v>
      </c>
      <c r="AG256" s="979"/>
      <c r="AH256" s="980"/>
      <c r="AI256" s="88" t="str">
        <f>IFERROR(VLOOKUP(AH239,Marks,163,0),"")</f>
        <v/>
      </c>
      <c r="AJ256" s="97" t="str">
        <f>IFERROR(VLOOKUP(AH239,Marks,167,0),"")</f>
        <v/>
      </c>
      <c r="AL256" s="56"/>
      <c r="AM256" s="56"/>
      <c r="AN256" s="56"/>
      <c r="AO256" s="56"/>
      <c r="AP256" s="56"/>
      <c r="AQ256" s="56"/>
      <c r="AR256" s="56"/>
      <c r="AS256" s="56"/>
      <c r="AT256" s="56"/>
    </row>
    <row r="257" spans="1:46" ht="9.75" customHeight="1">
      <c r="A257" s="386" t="str">
        <f>IF(P239="","",A256+1)</f>
        <v/>
      </c>
      <c r="B257" s="363"/>
      <c r="C257" s="363"/>
      <c r="D257" s="363"/>
      <c r="E257" s="364"/>
      <c r="F257" s="365"/>
      <c r="G257" s="365"/>
      <c r="H257" s="365"/>
      <c r="I257" s="363"/>
      <c r="J257" s="363"/>
      <c r="K257" s="363"/>
      <c r="L257" s="364"/>
      <c r="M257" s="365"/>
      <c r="N257" s="366"/>
      <c r="O257" s="366"/>
      <c r="P257" s="366"/>
      <c r="Q257" s="364"/>
      <c r="R257" s="365"/>
      <c r="S257" s="1026"/>
      <c r="T257" s="363"/>
      <c r="U257" s="363"/>
      <c r="V257" s="363"/>
      <c r="W257" s="364"/>
      <c r="X257" s="365"/>
      <c r="Y257" s="365"/>
      <c r="Z257" s="365"/>
      <c r="AA257" s="363"/>
      <c r="AB257" s="363"/>
      <c r="AC257" s="363"/>
      <c r="AD257" s="364"/>
      <c r="AE257" s="365"/>
      <c r="AF257" s="366"/>
      <c r="AG257" s="366"/>
      <c r="AH257" s="366"/>
      <c r="AI257" s="364"/>
      <c r="AJ257" s="365"/>
      <c r="AL257" s="56"/>
      <c r="AM257" s="56"/>
      <c r="AN257" s="56"/>
      <c r="AO257" s="56"/>
      <c r="AP257" s="56"/>
      <c r="AQ257" s="56"/>
      <c r="AR257" s="56"/>
      <c r="AS257" s="56"/>
      <c r="AT257" s="56"/>
    </row>
    <row r="258" spans="1:46" ht="21" customHeight="1">
      <c r="A258" s="386" t="str">
        <f>IF(P239="","",A257+1)</f>
        <v/>
      </c>
      <c r="B258" s="963" t="str">
        <f>IF('Master sheet'!$D$11="Hindi","कुल कार्य दिवस :-","Total Meeting :-")</f>
        <v>कुल कार्य दिवस :-</v>
      </c>
      <c r="C258" s="963"/>
      <c r="D258" s="963"/>
      <c r="E258" s="981" t="str">
        <f>IFERROR(VLOOKUP(P239,Marks,182,0),"")</f>
        <v/>
      </c>
      <c r="F258" s="981"/>
      <c r="G258" s="981"/>
      <c r="H258" s="981"/>
      <c r="I258" s="981"/>
      <c r="J258" s="981"/>
      <c r="K258" s="963" t="str">
        <f>IF('Master sheet'!$D$11="Hindi","कुल उपस्थिति :-","Total Attendance :-")</f>
        <v>कुल उपस्थिति :-</v>
      </c>
      <c r="L258" s="963"/>
      <c r="M258" s="963"/>
      <c r="N258" s="963"/>
      <c r="O258" s="982" t="str">
        <f>IFERROR(VLOOKUP(P239,Marks,183,0),"")</f>
        <v/>
      </c>
      <c r="P258" s="982"/>
      <c r="Q258" s="982"/>
      <c r="R258" s="982"/>
      <c r="S258" s="1026"/>
      <c r="T258" s="963" t="str">
        <f>IF('Master sheet'!$D$11="Hindi","कुल कार्य दिवस :-","Total Meeting :-")</f>
        <v>कुल कार्य दिवस :-</v>
      </c>
      <c r="U258" s="963"/>
      <c r="V258" s="963"/>
      <c r="W258" s="981" t="str">
        <f>IFERROR(VLOOKUP(AH239,Marks,182,0),"")</f>
        <v/>
      </c>
      <c r="X258" s="981"/>
      <c r="Y258" s="981"/>
      <c r="Z258" s="981"/>
      <c r="AA258" s="981"/>
      <c r="AB258" s="981"/>
      <c r="AC258" s="963" t="str">
        <f>IF('Master sheet'!$D$11="Hindi","कुल उपस्थिति :-","Total Attendance :-")</f>
        <v>कुल उपस्थिति :-</v>
      </c>
      <c r="AD258" s="963"/>
      <c r="AE258" s="963"/>
      <c r="AF258" s="963"/>
      <c r="AG258" s="982" t="str">
        <f>IFERROR(VLOOKUP(AH239,Marks,183,0),"")</f>
        <v/>
      </c>
      <c r="AH258" s="982"/>
      <c r="AI258" s="982"/>
      <c r="AJ258" s="982"/>
      <c r="AL258" s="56"/>
      <c r="AM258" s="56"/>
      <c r="AN258" s="56"/>
      <c r="AO258" s="56"/>
      <c r="AP258" s="56"/>
      <c r="AQ258" s="56"/>
      <c r="AR258" s="56"/>
      <c r="AS258" s="56"/>
      <c r="AT258" s="56"/>
    </row>
    <row r="259" spans="1:46" ht="21" customHeight="1">
      <c r="A259" s="386" t="str">
        <f>IF(P239="","",A258+1)</f>
        <v/>
      </c>
      <c r="B259" s="963" t="str">
        <f>IF('Master sheet'!$D$11="Hindi","परिणाम :-","Result :-")</f>
        <v>परिणाम :-</v>
      </c>
      <c r="C259" s="963"/>
      <c r="D259" s="963"/>
      <c r="E259" s="964" t="str">
        <f>IFERROR(VLOOKUP(P239,Marks,181,0),"")</f>
        <v/>
      </c>
      <c r="F259" s="964"/>
      <c r="G259" s="964"/>
      <c r="H259" s="964"/>
      <c r="I259" s="964"/>
      <c r="J259" s="964"/>
      <c r="K259" s="963" t="str">
        <f>IF('Master sheet'!$D$11="Hindi","परिणाम प्रतिशत में :-","Result in Percentage :-")</f>
        <v>परिणाम प्रतिशत में :-</v>
      </c>
      <c r="L259" s="963"/>
      <c r="M259" s="963"/>
      <c r="N259" s="963"/>
      <c r="O259" s="965" t="str">
        <f>IFERROR(VLOOKUP(P239,Marks,177,0),"")</f>
        <v/>
      </c>
      <c r="P259" s="965"/>
      <c r="Q259" s="965"/>
      <c r="R259" s="965"/>
      <c r="S259" s="1026"/>
      <c r="T259" s="963" t="str">
        <f>IF('Master sheet'!$D$11="Hindi","परिणाम :-","Result :-")</f>
        <v>परिणाम :-</v>
      </c>
      <c r="U259" s="963"/>
      <c r="V259" s="963"/>
      <c r="W259" s="964" t="str">
        <f>IFERROR(VLOOKUP(AH239,Marks,181,0),"")</f>
        <v/>
      </c>
      <c r="X259" s="964"/>
      <c r="Y259" s="964"/>
      <c r="Z259" s="964"/>
      <c r="AA259" s="964"/>
      <c r="AB259" s="964"/>
      <c r="AC259" s="963" t="str">
        <f>IF('Master sheet'!$D$11="Hindi","परिणाम प्रतिशत में :-","Result in Percentage :-")</f>
        <v>परिणाम प्रतिशत में :-</v>
      </c>
      <c r="AD259" s="963"/>
      <c r="AE259" s="963"/>
      <c r="AF259" s="963"/>
      <c r="AG259" s="965" t="str">
        <f>IFERROR(VLOOKUP(AH239,Marks,177,0),"")</f>
        <v/>
      </c>
      <c r="AH259" s="965"/>
      <c r="AI259" s="965"/>
      <c r="AJ259" s="965"/>
      <c r="AL259" s="56"/>
      <c r="AM259" s="56"/>
      <c r="AN259" s="56"/>
      <c r="AO259" s="56"/>
      <c r="AP259" s="56"/>
      <c r="AQ259" s="56"/>
      <c r="AR259" s="56"/>
      <c r="AS259" s="56"/>
      <c r="AT259" s="56"/>
    </row>
    <row r="260" spans="1:46" ht="21" customHeight="1">
      <c r="A260" s="386" t="str">
        <f>IF(P239="","",A259+1)</f>
        <v/>
      </c>
      <c r="B260" s="963" t="str">
        <f>IF('Master sheet'!$D$11="Hindi","श्रेणी :-","Division :-")</f>
        <v>श्रेणी :-</v>
      </c>
      <c r="C260" s="963"/>
      <c r="D260" s="963"/>
      <c r="E260" s="972" t="str">
        <f>IFERROR(VLOOKUP(P239,Marks,178,0),"")</f>
        <v/>
      </c>
      <c r="F260" s="972"/>
      <c r="G260" s="972"/>
      <c r="H260" s="972"/>
      <c r="I260" s="972"/>
      <c r="J260" s="972"/>
      <c r="K260" s="963" t="str">
        <f>IF('Master sheet'!$D$11="Hindi","कक्षा में स्थान :-","Position in the Class :-")</f>
        <v>कक्षा में स्थान :-</v>
      </c>
      <c r="L260" s="963"/>
      <c r="M260" s="963"/>
      <c r="N260" s="963"/>
      <c r="O260" s="966" t="str">
        <f>IFERROR(VLOOKUP(P239,Marks,180,0),"")</f>
        <v/>
      </c>
      <c r="P260" s="966"/>
      <c r="Q260" s="966"/>
      <c r="R260" s="966"/>
      <c r="S260" s="1026"/>
      <c r="T260" s="963" t="str">
        <f>IF('Master sheet'!$D$11="Hindi","श्रेणी :-","Division :-")</f>
        <v>श्रेणी :-</v>
      </c>
      <c r="U260" s="963"/>
      <c r="V260" s="963"/>
      <c r="W260" s="972" t="str">
        <f>IFERROR(VLOOKUP(AH239,Marks,178,0),"")</f>
        <v/>
      </c>
      <c r="X260" s="972"/>
      <c r="Y260" s="972"/>
      <c r="Z260" s="972"/>
      <c r="AA260" s="972"/>
      <c r="AB260" s="972"/>
      <c r="AC260" s="963" t="str">
        <f>IF('Master sheet'!$D$11="Hindi","कक्षा में स्थान :-","Position in the Class :-")</f>
        <v>कक्षा में स्थान :-</v>
      </c>
      <c r="AD260" s="963"/>
      <c r="AE260" s="963"/>
      <c r="AF260" s="963"/>
      <c r="AG260" s="966" t="str">
        <f>IFERROR(VLOOKUP(AH239,Marks,180,0),"")</f>
        <v/>
      </c>
      <c r="AH260" s="966"/>
      <c r="AI260" s="966"/>
      <c r="AJ260" s="966"/>
      <c r="AL260" s="56"/>
      <c r="AM260" s="56"/>
      <c r="AN260" s="56"/>
      <c r="AO260" s="56"/>
      <c r="AP260" s="56"/>
      <c r="AQ260" s="56"/>
      <c r="AR260" s="56"/>
      <c r="AS260" s="56"/>
      <c r="AT260" s="56"/>
    </row>
    <row r="261" spans="1:46" ht="21" customHeight="1">
      <c r="A261" s="386" t="str">
        <f>IF(P239="","",A260+1)</f>
        <v/>
      </c>
      <c r="B261" s="1025" t="str">
        <f>IF('Master sheet'!$D$11="Hindi","परीक्षा परिणाम घोषणा दिनांक :-","Result Declaration Date :-")</f>
        <v>परीक्षा परिणाम घोषणा दिनांक :-</v>
      </c>
      <c r="C261" s="1025"/>
      <c r="D261" s="1025"/>
      <c r="E261" s="968">
        <f>IF(AND(P173=""),"",'Master sheet'!$D$10)</f>
        <v>45428</v>
      </c>
      <c r="F261" s="968"/>
      <c r="G261" s="968"/>
      <c r="H261" s="968"/>
      <c r="I261" s="968"/>
      <c r="J261" s="483"/>
      <c r="K261" s="963" t="str">
        <f>IF('Master sheet'!$D$11="Hindi"," ग्रेड :-","Grade :-")</f>
        <v xml:space="preserve"> ग्रेड :-</v>
      </c>
      <c r="L261" s="963"/>
      <c r="M261" s="963"/>
      <c r="N261" s="963"/>
      <c r="O261" s="971" t="str">
        <f>IFERROR(VLOOKUP(P239,Marks,179,0),"")</f>
        <v/>
      </c>
      <c r="P261" s="971"/>
      <c r="Q261" s="971"/>
      <c r="R261" s="971"/>
      <c r="S261" s="1026"/>
      <c r="T261" s="1025" t="str">
        <f>IF('Master sheet'!$D$11="Hindi","परीक्षा परिणाम घोषणा दिनांक :-","Result Declaration Date :-")</f>
        <v>परीक्षा परिणाम घोषणा दिनांक :-</v>
      </c>
      <c r="U261" s="1025"/>
      <c r="V261" s="1025"/>
      <c r="W261" s="968">
        <f>IF(AND(P173=""),"",'Master sheet'!$D$10)</f>
        <v>45428</v>
      </c>
      <c r="X261" s="968"/>
      <c r="Y261" s="968"/>
      <c r="Z261" s="968"/>
      <c r="AA261" s="968"/>
      <c r="AB261" s="483"/>
      <c r="AC261" s="963" t="str">
        <f>IF('Master sheet'!$D$11="Hindi"," ग्रेड :-","Grade :-")</f>
        <v xml:space="preserve"> ग्रेड :-</v>
      </c>
      <c r="AD261" s="963"/>
      <c r="AE261" s="963"/>
      <c r="AF261" s="963"/>
      <c r="AG261" s="971" t="str">
        <f>IFERROR(VLOOKUP(AH239,Marks,179,0),"")</f>
        <v/>
      </c>
      <c r="AH261" s="971"/>
      <c r="AI261" s="971"/>
      <c r="AJ261" s="971"/>
      <c r="AL261" s="56"/>
      <c r="AM261" s="56"/>
      <c r="AN261" s="56"/>
      <c r="AO261" s="56"/>
      <c r="AP261" s="56"/>
      <c r="AQ261" s="56"/>
      <c r="AR261" s="56"/>
      <c r="AS261" s="56"/>
      <c r="AT261" s="56"/>
    </row>
    <row r="262" spans="1:46" ht="60.75" customHeight="1">
      <c r="A262" s="386" t="str">
        <f>IF(P239="","",A261+1)</f>
        <v/>
      </c>
      <c r="B262" s="983" t="str">
        <f>IF(AND(C236=6),CONCATENATE("( ",UPPER('Master sheet'!H14)," )"),IF(AND(C236=7),CONCATENATE("( ",UPPER('Master sheet'!H25)," )"),""))</f>
        <v/>
      </c>
      <c r="C262" s="983"/>
      <c r="D262" s="983"/>
      <c r="E262" s="983"/>
      <c r="F262" s="983" t="str">
        <f>IF(AND(P239=""),"",CONCATENATE("(",'Master sheet'!$D$16," )"))</f>
        <v/>
      </c>
      <c r="G262" s="983"/>
      <c r="H262" s="983"/>
      <c r="I262" s="983"/>
      <c r="J262" s="983"/>
      <c r="K262" s="983"/>
      <c r="L262" s="983"/>
      <c r="M262" s="983" t="str">
        <f>IF(AND(P239=""),"",CONCATENATE("(",'Master sheet'!$D$14," )"))</f>
        <v/>
      </c>
      <c r="N262" s="983"/>
      <c r="O262" s="983"/>
      <c r="P262" s="983"/>
      <c r="Q262" s="983"/>
      <c r="R262" s="983"/>
      <c r="S262" s="1026"/>
      <c r="T262" s="983" t="str">
        <f>IF(AND(U236=6),CONCATENATE("( ",UPPER('Master sheet'!H14)," )"),IF(AND(U236=7),CONCATENATE("( ",UPPER('Master sheet'!H25)," )"),""))</f>
        <v/>
      </c>
      <c r="U262" s="983"/>
      <c r="V262" s="983"/>
      <c r="W262" s="983"/>
      <c r="X262" s="983" t="str">
        <f>IF(AND(AH239=""),"",CONCATENATE("(",'Master sheet'!$D$16," )"))</f>
        <v/>
      </c>
      <c r="Y262" s="983"/>
      <c r="Z262" s="983"/>
      <c r="AA262" s="983"/>
      <c r="AB262" s="983"/>
      <c r="AC262" s="983"/>
      <c r="AD262" s="983"/>
      <c r="AE262" s="983" t="str">
        <f>IF(AND(AH239=""),"",CONCATENATE("(",'Master sheet'!$D$14," )"))</f>
        <v/>
      </c>
      <c r="AF262" s="983"/>
      <c r="AG262" s="983"/>
      <c r="AH262" s="983"/>
      <c r="AI262" s="983"/>
      <c r="AJ262" s="983"/>
      <c r="AL262" s="56"/>
      <c r="AM262" s="56"/>
      <c r="AN262" s="56"/>
      <c r="AO262" s="56"/>
      <c r="AP262" s="56"/>
      <c r="AQ262" s="56"/>
      <c r="AR262" s="56"/>
      <c r="AS262" s="56"/>
      <c r="AT262" s="56"/>
    </row>
    <row r="263" spans="1:46" ht="23.25" customHeight="1">
      <c r="A263" s="386" t="str">
        <f>IF(P239="","",A262+1)</f>
        <v/>
      </c>
      <c r="B263" s="962" t="str">
        <f>IF('Master sheet'!$D$11="Hindi","हस्ताक्षर कक्षाध्यापक","Signature of the class teacher")</f>
        <v>हस्ताक्षर कक्षाध्यापक</v>
      </c>
      <c r="C263" s="962"/>
      <c r="D263" s="962"/>
      <c r="E263" s="962"/>
      <c r="F263" s="962" t="str">
        <f>IF('Master sheet'!$D$11="Hindi","हस्ताक्षर परीक्षा प्रभारी","Signature of the exam. Incharge")</f>
        <v>हस्ताक्षर परीक्षा प्रभारी</v>
      </c>
      <c r="G263" s="962"/>
      <c r="H263" s="962"/>
      <c r="I263" s="962"/>
      <c r="J263" s="962"/>
      <c r="K263" s="962"/>
      <c r="L263" s="962"/>
      <c r="M263" s="962" t="str">
        <f>IF('Master sheet'!$D$11="Hindi","हस्ताक्षर संस्था प्रधान","Head of Institute's Signature")</f>
        <v>हस्ताक्षर संस्था प्रधान</v>
      </c>
      <c r="N263" s="962"/>
      <c r="O263" s="962"/>
      <c r="P263" s="962"/>
      <c r="Q263" s="962"/>
      <c r="R263" s="962"/>
      <c r="S263" s="1026"/>
      <c r="T263" s="962" t="str">
        <f>IF('Master sheet'!$D$11="Hindi","हस्ताक्षर कक्षाध्यापक","Signature of the class teacher")</f>
        <v>हस्ताक्षर कक्षाध्यापक</v>
      </c>
      <c r="U263" s="962"/>
      <c r="V263" s="962"/>
      <c r="W263" s="962"/>
      <c r="X263" s="962" t="str">
        <f>IF('Master sheet'!$D$11="Hindi","हस्ताक्षर परीक्षा प्रभारी","Signature of the exam. Incharge")</f>
        <v>हस्ताक्षर परीक्षा प्रभारी</v>
      </c>
      <c r="Y263" s="962"/>
      <c r="Z263" s="962"/>
      <c r="AA263" s="962"/>
      <c r="AB263" s="962"/>
      <c r="AC263" s="962"/>
      <c r="AD263" s="962"/>
      <c r="AE263" s="962" t="str">
        <f>IF('Master sheet'!$D$11="Hindi","हस्ताक्षर संस्था प्रधान","Head of Institute's Signature")</f>
        <v>हस्ताक्षर संस्था प्रधान</v>
      </c>
      <c r="AF263" s="962"/>
      <c r="AG263" s="962"/>
      <c r="AH263" s="962"/>
      <c r="AI263" s="962"/>
      <c r="AJ263" s="962"/>
      <c r="AL263" s="56"/>
      <c r="AM263" s="56"/>
      <c r="AN263" s="56"/>
      <c r="AO263" s="56"/>
      <c r="AP263" s="56"/>
      <c r="AQ263" s="56"/>
      <c r="AR263" s="56"/>
      <c r="AS263" s="56"/>
      <c r="AT263" s="56"/>
    </row>
    <row r="264" spans="1:46">
      <c r="AL264" s="56"/>
      <c r="AM264" s="56"/>
      <c r="AN264" s="56"/>
      <c r="AO264" s="56"/>
      <c r="AP264" s="56"/>
      <c r="AQ264" s="56"/>
      <c r="AR264" s="56"/>
      <c r="AS264" s="56"/>
      <c r="AT264" s="56"/>
    </row>
    <row r="265" spans="1:46" ht="21" customHeight="1">
      <c r="A265" s="386" t="str">
        <f>IF(P272="","",1)</f>
        <v/>
      </c>
      <c r="B265" s="1003" t="str">
        <f>IF('Master sheet'!$D$11="Hindi","वार्षिक रिपोर्ट कार्ड ","Report Card")</f>
        <v xml:space="preserve">वार्षिक रिपोर्ट कार्ड </v>
      </c>
      <c r="C265" s="1003"/>
      <c r="D265" s="1003"/>
      <c r="E265" s="1003"/>
      <c r="F265" s="1003"/>
      <c r="G265" s="1003"/>
      <c r="H265" s="1003"/>
      <c r="I265" s="1003"/>
      <c r="J265" s="1003"/>
      <c r="K265" s="1003"/>
      <c r="L265" s="1003"/>
      <c r="M265" s="1003"/>
      <c r="N265" s="1003"/>
      <c r="O265" s="1003"/>
      <c r="P265" s="1003"/>
      <c r="Q265" s="1003"/>
      <c r="R265" s="1003"/>
      <c r="S265" s="1026" t="s">
        <v>75</v>
      </c>
      <c r="T265" s="1003" t="str">
        <f>IF('Master sheet'!$D$11="Hindi","वार्षिक रिपोर्ट कार्ड ","Report Card")</f>
        <v xml:space="preserve">वार्षिक रिपोर्ट कार्ड </v>
      </c>
      <c r="U265" s="1003"/>
      <c r="V265" s="1003"/>
      <c r="W265" s="1003"/>
      <c r="X265" s="1003"/>
      <c r="Y265" s="1003"/>
      <c r="Z265" s="1003"/>
      <c r="AA265" s="1003"/>
      <c r="AB265" s="1003"/>
      <c r="AC265" s="1003"/>
      <c r="AD265" s="1003"/>
      <c r="AE265" s="1003"/>
      <c r="AF265" s="1003"/>
      <c r="AG265" s="1003"/>
      <c r="AH265" s="1003"/>
      <c r="AI265" s="1003"/>
      <c r="AJ265" s="1003"/>
      <c r="AL265" s="56"/>
      <c r="AM265" s="56"/>
      <c r="AN265" s="56"/>
      <c r="AO265" s="56"/>
      <c r="AP265" s="56"/>
      <c r="AQ265" s="56"/>
      <c r="AR265" s="56"/>
      <c r="AS265" s="56"/>
      <c r="AT265" s="56"/>
    </row>
    <row r="266" spans="1:46" ht="21" customHeight="1">
      <c r="A266" s="386" t="str">
        <f>IF(P272="","",A265+1)</f>
        <v/>
      </c>
      <c r="B266" s="1004" t="str">
        <f>IF('Master sheet'!$D$11="Hindi","शिक्षा विभाग, राजस्थान सरकार","Education Department, Rajasthan Government")</f>
        <v>शिक्षा विभाग, राजस्थान सरकार</v>
      </c>
      <c r="C266" s="1004"/>
      <c r="D266" s="1004"/>
      <c r="E266" s="1004"/>
      <c r="F266" s="1004"/>
      <c r="G266" s="1004"/>
      <c r="H266" s="1004"/>
      <c r="I266" s="1004"/>
      <c r="J266" s="1004"/>
      <c r="K266" s="1004"/>
      <c r="L266" s="1004"/>
      <c r="M266" s="1004"/>
      <c r="N266" s="1004"/>
      <c r="O266" s="1004"/>
      <c r="P266" s="1004"/>
      <c r="Q266" s="1004"/>
      <c r="R266" s="1004"/>
      <c r="S266" s="1026"/>
      <c r="T266" s="1004" t="str">
        <f>IF('Master sheet'!$D$11="Hindi","शिक्षा विभाग, राजस्थान सरकार","Education Department, Rajasthan Government")</f>
        <v>शिक्षा विभाग, राजस्थान सरकार</v>
      </c>
      <c r="U266" s="1004"/>
      <c r="V266" s="1004"/>
      <c r="W266" s="1004"/>
      <c r="X266" s="1004"/>
      <c r="Y266" s="1004"/>
      <c r="Z266" s="1004"/>
      <c r="AA266" s="1004"/>
      <c r="AB266" s="1004"/>
      <c r="AC266" s="1004"/>
      <c r="AD266" s="1004"/>
      <c r="AE266" s="1004"/>
      <c r="AF266" s="1004"/>
      <c r="AG266" s="1004"/>
      <c r="AH266" s="1004"/>
      <c r="AI266" s="1004"/>
      <c r="AJ266" s="1004"/>
      <c r="AL266" s="56"/>
      <c r="AM266" s="56"/>
      <c r="AN266" s="56"/>
      <c r="AO266" s="56"/>
      <c r="AP266" s="56"/>
      <c r="AQ266" s="56"/>
      <c r="AR266" s="56"/>
      <c r="AS266" s="56"/>
      <c r="AT266" s="56"/>
    </row>
    <row r="267" spans="1:46" ht="21" customHeight="1">
      <c r="A267" s="386" t="str">
        <f>IF(P272="","",A266+1)</f>
        <v/>
      </c>
      <c r="B267" s="1005" t="str">
        <f>IF('Master sheet'!$D$11="Hindi","विद्यालय का नाम :-","School Name :- ")</f>
        <v>विद्यालय का नाम :-</v>
      </c>
      <c r="C267" s="1005"/>
      <c r="D267" s="1005"/>
      <c r="E267" s="1006" t="str">
        <f>IF(AND(P272=""),"",IF('Master sheet'!$D$11="Hindi",'Master sheet'!$D$8,'Master sheet'!$D$7))</f>
        <v/>
      </c>
      <c r="F267" s="1006"/>
      <c r="G267" s="1006"/>
      <c r="H267" s="1006"/>
      <c r="I267" s="1006"/>
      <c r="J267" s="1006"/>
      <c r="K267" s="1006"/>
      <c r="L267" s="1006"/>
      <c r="M267" s="1006"/>
      <c r="N267" s="1006"/>
      <c r="O267" s="1006"/>
      <c r="P267" s="1006"/>
      <c r="Q267" s="1006"/>
      <c r="R267" s="1006"/>
      <c r="S267" s="1026"/>
      <c r="T267" s="1005" t="str">
        <f>IF('Master sheet'!$D$11="Hindi","विद्यालय का नाम :-","School Name :- ")</f>
        <v>विद्यालय का नाम :-</v>
      </c>
      <c r="U267" s="1005"/>
      <c r="V267" s="1005"/>
      <c r="W267" s="1006" t="str">
        <f>IF(AND(AH272=""),"",IF('Master sheet'!$D$11="Hindi",'Master sheet'!$D$8,'Master sheet'!$D$7))</f>
        <v/>
      </c>
      <c r="X267" s="1006"/>
      <c r="Y267" s="1006"/>
      <c r="Z267" s="1006"/>
      <c r="AA267" s="1006"/>
      <c r="AB267" s="1006"/>
      <c r="AC267" s="1006"/>
      <c r="AD267" s="1006"/>
      <c r="AE267" s="1006"/>
      <c r="AF267" s="1006"/>
      <c r="AG267" s="1006"/>
      <c r="AH267" s="1006"/>
      <c r="AI267" s="1006"/>
      <c r="AJ267" s="1006"/>
      <c r="AL267" s="56"/>
      <c r="AM267" s="56"/>
      <c r="AN267" s="56"/>
      <c r="AO267" s="56"/>
      <c r="AP267" s="56"/>
      <c r="AQ267" s="56"/>
      <c r="AR267" s="56"/>
      <c r="AS267" s="56"/>
      <c r="AT267" s="56"/>
    </row>
    <row r="268" spans="1:46" ht="21" customHeight="1">
      <c r="A268" s="386" t="str">
        <f>IF(P272="","",A267+1)</f>
        <v/>
      </c>
      <c r="B268" s="379"/>
      <c r="C268" s="379"/>
      <c r="D268" s="379"/>
      <c r="E268" s="959" t="str">
        <f>IF(AND(P272=""),"",IF('Master sheet'!$D$11="Hindi",CONCATENATE("(विद्यालय मान्यता क्रमांक व वर्ष : ","  ",'Master sheet'!$D$6),CONCATENATE("(School Recognition Number &amp; Years : ","  ",'Master sheet'!$D$6)))</f>
        <v/>
      </c>
      <c r="F268" s="959"/>
      <c r="G268" s="959"/>
      <c r="H268" s="959"/>
      <c r="I268" s="959"/>
      <c r="J268" s="959"/>
      <c r="K268" s="959"/>
      <c r="L268" s="959"/>
      <c r="M268" s="959"/>
      <c r="N268" s="959"/>
      <c r="O268" s="959"/>
      <c r="P268" s="959"/>
      <c r="Q268" s="959"/>
      <c r="R268" s="959"/>
      <c r="S268" s="1026"/>
      <c r="T268" s="379"/>
      <c r="U268" s="379"/>
      <c r="V268" s="379"/>
      <c r="W268" s="959" t="str">
        <f>IF(AND(AH272=""),"",IF('Master sheet'!$D$11="Hindi",CONCATENATE("(विद्यालय मान्यता क्रमांक व वर्ष : ","  ",'Master sheet'!$D$6),CONCATENATE("(School Recognition Number &amp; Years : ","  ",'Master sheet'!$D$6)))</f>
        <v/>
      </c>
      <c r="X268" s="959"/>
      <c r="Y268" s="959"/>
      <c r="Z268" s="959"/>
      <c r="AA268" s="959"/>
      <c r="AB268" s="959"/>
      <c r="AC268" s="959"/>
      <c r="AD268" s="959"/>
      <c r="AE268" s="959"/>
      <c r="AF268" s="959"/>
      <c r="AG268" s="959"/>
      <c r="AH268" s="959"/>
      <c r="AI268" s="959"/>
      <c r="AJ268" s="959"/>
      <c r="AL268" s="56"/>
      <c r="AM268" s="56"/>
      <c r="AN268" s="56"/>
      <c r="AO268" s="56"/>
      <c r="AP268" s="56"/>
      <c r="AQ268" s="56"/>
      <c r="AR268" s="56"/>
      <c r="AS268" s="56"/>
      <c r="AT268" s="56"/>
    </row>
    <row r="269" spans="1:46" ht="21" customHeight="1">
      <c r="A269" s="386" t="str">
        <f>IF(P272="","",A268+1)</f>
        <v/>
      </c>
      <c r="B269" s="373" t="str">
        <f>IF('Master sheet'!$D$11="Hindi","कक्षा  :-","CLASS :- ")</f>
        <v>कक्षा  :-</v>
      </c>
      <c r="C269" s="960" t="str">
        <f>IFERROR(IF(AND(P272=""),"",VLOOKUP(P272,Marks,2,0)),"")</f>
        <v/>
      </c>
      <c r="D269" s="960"/>
      <c r="E269" s="961" t="str">
        <f>IF('Master sheet'!$D$11="Hindi","सेक्शन :-","Section :- ")</f>
        <v>सेक्शन :-</v>
      </c>
      <c r="F269" s="961"/>
      <c r="G269" s="961"/>
      <c r="H269" s="961"/>
      <c r="I269" s="961"/>
      <c r="J269" s="960" t="str">
        <f>IFERROR(IF(AND(P272=""),"",VLOOKUP(P272,Marks,3,0)),"")</f>
        <v/>
      </c>
      <c r="K269" s="960"/>
      <c r="L269" s="969" t="str">
        <f>IF('Master sheet'!$D$11="Hindi","सत्र :- ","Session :- ")</f>
        <v xml:space="preserve">सत्र :- </v>
      </c>
      <c r="M269" s="969"/>
      <c r="N269" s="969"/>
      <c r="O269" s="969"/>
      <c r="P269" s="970" t="str">
        <f>IF(AND(P272=""),"",'Marks Entry 6th'!$I$2)</f>
        <v/>
      </c>
      <c r="Q269" s="970"/>
      <c r="R269" s="970"/>
      <c r="S269" s="1026"/>
      <c r="T269" s="373" t="str">
        <f>IF('Master sheet'!$D$11="Hindi","कक्षा  :-","CLASS :- ")</f>
        <v>कक्षा  :-</v>
      </c>
      <c r="U269" s="960" t="str">
        <f>IFERROR(IF(AND(AH272=""),"",VLOOKUP(AH272,Marks,2,0)),"")</f>
        <v/>
      </c>
      <c r="V269" s="960"/>
      <c r="W269" s="961" t="str">
        <f>IF('Master sheet'!$D$11="Hindi","सेक्शन :-","Section :- ")</f>
        <v>सेक्शन :-</v>
      </c>
      <c r="X269" s="961"/>
      <c r="Y269" s="961"/>
      <c r="Z269" s="961"/>
      <c r="AA269" s="961"/>
      <c r="AB269" s="960" t="str">
        <f>IFERROR(IF(AND(AH272=""),"",VLOOKUP(AH272,Marks,3,0)),"")</f>
        <v/>
      </c>
      <c r="AC269" s="960"/>
      <c r="AD269" s="969" t="str">
        <f>IF('Master sheet'!$D$11="Hindi","सत्र :- ","Session :- ")</f>
        <v xml:space="preserve">सत्र :- </v>
      </c>
      <c r="AE269" s="969"/>
      <c r="AF269" s="969"/>
      <c r="AG269" s="969"/>
      <c r="AH269" s="970" t="str">
        <f>IF(AND(AH272=""),"",'Marks Entry 6th'!$I$2)</f>
        <v/>
      </c>
      <c r="AI269" s="970"/>
      <c r="AJ269" s="970"/>
      <c r="AL269" s="56"/>
      <c r="AM269" s="56"/>
      <c r="AN269" s="56"/>
      <c r="AO269" s="56"/>
      <c r="AP269" s="56"/>
      <c r="AQ269" s="56"/>
      <c r="AR269" s="56"/>
      <c r="AS269" s="56"/>
      <c r="AT269" s="56"/>
    </row>
    <row r="270" spans="1:46" ht="21" customHeight="1">
      <c r="A270" s="386" t="str">
        <f>IF(P272="","",A269+1)</f>
        <v/>
      </c>
      <c r="B270" s="1007" t="str">
        <f>IF('Master sheet'!$D$11="Hindi","विद्यार्थी का नाम :-","Student's Name :-")</f>
        <v>विद्यार्थी का नाम :-</v>
      </c>
      <c r="C270" s="1007"/>
      <c r="D270" s="1007"/>
      <c r="E270" s="1008" t="str">
        <f>IFERROR(IF(AND(P272=""),"",VLOOKUP(P272,Marks,6,0)),"")</f>
        <v/>
      </c>
      <c r="F270" s="1008"/>
      <c r="G270" s="1008"/>
      <c r="H270" s="1008"/>
      <c r="I270" s="1008"/>
      <c r="J270" s="1008"/>
      <c r="K270" s="1008"/>
      <c r="L270" s="1009" t="str">
        <f>IF('Master sheet'!$D$11="Hindi","प्रवेशांक :","SR. NO. :")</f>
        <v>प्रवेशांक :</v>
      </c>
      <c r="M270" s="1009"/>
      <c r="N270" s="1009"/>
      <c r="O270" s="1009"/>
      <c r="P270" s="1010" t="str">
        <f>IFERROR(IF(AND(P272=""),"",VLOOKUP(P272,Marks,5,0)),"")</f>
        <v/>
      </c>
      <c r="Q270" s="1010"/>
      <c r="R270" s="1010"/>
      <c r="S270" s="1026"/>
      <c r="T270" s="1007" t="str">
        <f>IF('Master sheet'!$D$11="Hindi","विद्यार्थी का नाम :-","Student's Name :-")</f>
        <v>विद्यार्थी का नाम :-</v>
      </c>
      <c r="U270" s="1007"/>
      <c r="V270" s="1007"/>
      <c r="W270" s="1008" t="str">
        <f>IFERROR(IF(AND(AH272=""),"",VLOOKUP(AH272,Marks,6,0)),"")</f>
        <v/>
      </c>
      <c r="X270" s="1008"/>
      <c r="Y270" s="1008"/>
      <c r="Z270" s="1008"/>
      <c r="AA270" s="1008"/>
      <c r="AB270" s="1008"/>
      <c r="AC270" s="1008"/>
      <c r="AD270" s="1009" t="str">
        <f>IF('Master sheet'!$D$11="Hindi","प्रवेशांक :","SR. NO. :")</f>
        <v>प्रवेशांक :</v>
      </c>
      <c r="AE270" s="1009"/>
      <c r="AF270" s="1009"/>
      <c r="AG270" s="1009"/>
      <c r="AH270" s="1010" t="str">
        <f>IFERROR(IF(AND(AH272=""),"",VLOOKUP(AH272,Marks,5,0)),"")</f>
        <v/>
      </c>
      <c r="AI270" s="1010"/>
      <c r="AJ270" s="1010"/>
      <c r="AL270" s="56"/>
      <c r="AM270" s="56"/>
      <c r="AN270" s="56"/>
      <c r="AO270" s="56"/>
      <c r="AP270" s="56"/>
      <c r="AQ270" s="56"/>
      <c r="AR270" s="56"/>
      <c r="AS270" s="56"/>
      <c r="AT270" s="56"/>
    </row>
    <row r="271" spans="1:46" ht="21" customHeight="1">
      <c r="A271" s="386" t="str">
        <f>IF(P272="","",A270+1)</f>
        <v/>
      </c>
      <c r="B271" s="1007" t="str">
        <f>IF('Master sheet'!$D$11="Hindi","पिता का नाम :-","Father's Name :-")</f>
        <v>पिता का नाम :-</v>
      </c>
      <c r="C271" s="1007"/>
      <c r="D271" s="1007"/>
      <c r="E271" s="1008" t="str">
        <f>IFERROR(IF(AND(P272=""),"",VLOOKUP(P272,Marks,7,0)),"")</f>
        <v/>
      </c>
      <c r="F271" s="1008"/>
      <c r="G271" s="1008"/>
      <c r="H271" s="1008"/>
      <c r="I271" s="1008"/>
      <c r="J271" s="1008"/>
      <c r="K271" s="1008"/>
      <c r="L271" s="1009" t="str">
        <f>IF('Master sheet'!$D$11="Hindi","जन्म तिथि :","Date of Birth :")</f>
        <v>जन्म तिथि :</v>
      </c>
      <c r="M271" s="1009"/>
      <c r="N271" s="1009"/>
      <c r="O271" s="1009"/>
      <c r="P271" s="1020" t="str">
        <f>IFERROR(IF(AND(P272=""),"",VLOOKUP(P272,Marks,4,0)),"")</f>
        <v/>
      </c>
      <c r="Q271" s="1020"/>
      <c r="R271" s="1020"/>
      <c r="S271" s="1026"/>
      <c r="T271" s="1007" t="str">
        <f>IF('Master sheet'!$D$11="Hindi","पिता का नाम :-","Father's Name :-")</f>
        <v>पिता का नाम :-</v>
      </c>
      <c r="U271" s="1007"/>
      <c r="V271" s="1007"/>
      <c r="W271" s="1008" t="str">
        <f>IFERROR(IF(AND(AH272=""),"",VLOOKUP(AH272,Marks,7,0)),"")</f>
        <v/>
      </c>
      <c r="X271" s="1008"/>
      <c r="Y271" s="1008"/>
      <c r="Z271" s="1008"/>
      <c r="AA271" s="1008"/>
      <c r="AB271" s="1008"/>
      <c r="AC271" s="1008"/>
      <c r="AD271" s="1009" t="str">
        <f>IF('Master sheet'!$D$11="Hindi","जन्म तिथि :","Date of Birth :")</f>
        <v>जन्म तिथि :</v>
      </c>
      <c r="AE271" s="1009"/>
      <c r="AF271" s="1009"/>
      <c r="AG271" s="1009"/>
      <c r="AH271" s="1020" t="str">
        <f>IFERROR(IF(AND(AH272=""),"",VLOOKUP(AH272,Marks,4,0)),"")</f>
        <v/>
      </c>
      <c r="AI271" s="1020"/>
      <c r="AJ271" s="1020"/>
      <c r="AL271" s="56"/>
      <c r="AM271" s="56"/>
      <c r="AN271" s="56"/>
      <c r="AO271" s="56"/>
      <c r="AP271" s="56"/>
      <c r="AQ271" s="56"/>
      <c r="AR271" s="56"/>
      <c r="AS271" s="56"/>
      <c r="AT271" s="56"/>
    </row>
    <row r="272" spans="1:46" ht="21" customHeight="1">
      <c r="A272" s="386" t="str">
        <f>IF(P272="","",A271+1)</f>
        <v/>
      </c>
      <c r="B272" s="1007" t="str">
        <f>IF('Master sheet'!$D$11="Hindi","माता का नाम :-","Mother's Name :-")</f>
        <v>माता का नाम :-</v>
      </c>
      <c r="C272" s="1007"/>
      <c r="D272" s="1007"/>
      <c r="E272" s="1008" t="str">
        <f>IFERROR(IF(AND(P272=""),"",VLOOKUP(P272,Marks,8,0)),"")</f>
        <v/>
      </c>
      <c r="F272" s="1008"/>
      <c r="G272" s="1008"/>
      <c r="H272" s="1008"/>
      <c r="I272" s="1008"/>
      <c r="J272" s="1008"/>
      <c r="K272" s="1008"/>
      <c r="L272" s="1009" t="str">
        <f>IF('Master sheet'!$D$11="Hindi","रोल नंबर :-","Roll No. :")</f>
        <v>रोल नंबर :-</v>
      </c>
      <c r="M272" s="1009"/>
      <c r="N272" s="1009"/>
      <c r="O272" s="1009"/>
      <c r="P272" s="1021" t="str">
        <f>IF(AH239="","",IF(AND(AH239+1&gt;$AR$7),"",AH239+1))</f>
        <v/>
      </c>
      <c r="Q272" s="1021"/>
      <c r="R272" s="1021"/>
      <c r="S272" s="1026"/>
      <c r="T272" s="1007" t="str">
        <f>IF('Master sheet'!$D$11="Hindi","माता का नाम :-","Mother's Name :-")</f>
        <v>माता का नाम :-</v>
      </c>
      <c r="U272" s="1007"/>
      <c r="V272" s="1007"/>
      <c r="W272" s="1008" t="str">
        <f>IFERROR(IF(AND(AH272=""),"",VLOOKUP(AH272,Marks,8,0)),"")</f>
        <v/>
      </c>
      <c r="X272" s="1008"/>
      <c r="Y272" s="1008"/>
      <c r="Z272" s="1008"/>
      <c r="AA272" s="1008"/>
      <c r="AB272" s="1008"/>
      <c r="AC272" s="1008"/>
      <c r="AD272" s="1009" t="str">
        <f>IF('Master sheet'!$D$11="Hindi","रोल नंबर :-","Roll No. :")</f>
        <v>रोल नंबर :-</v>
      </c>
      <c r="AE272" s="1009"/>
      <c r="AF272" s="1009"/>
      <c r="AG272" s="1009"/>
      <c r="AH272" s="1021" t="str">
        <f>IF(P272="","",IF(AND(P272+1&gt;$AR$7),"",P272+1))</f>
        <v/>
      </c>
      <c r="AI272" s="1021"/>
      <c r="AJ272" s="1021"/>
      <c r="AL272" s="56"/>
      <c r="AM272" s="56"/>
      <c r="AN272" s="56"/>
      <c r="AO272" s="56"/>
      <c r="AP272" s="56"/>
      <c r="AQ272" s="56"/>
      <c r="AR272" s="56"/>
      <c r="AS272" s="56"/>
      <c r="AT272" s="56"/>
    </row>
    <row r="273" spans="1:46" ht="12" customHeight="1">
      <c r="A273" s="386" t="str">
        <f>IF(P272="","",A272+1)</f>
        <v/>
      </c>
      <c r="B273" s="374"/>
      <c r="C273" s="374"/>
      <c r="D273" s="374"/>
      <c r="E273" s="375"/>
      <c r="F273" s="375"/>
      <c r="G273" s="426"/>
      <c r="H273" s="426"/>
      <c r="I273" s="375"/>
      <c r="J273" s="375"/>
      <c r="K273" s="375"/>
      <c r="L273" s="376"/>
      <c r="M273" s="376"/>
      <c r="N273" s="376"/>
      <c r="O273" s="376"/>
      <c r="P273" s="377"/>
      <c r="Q273" s="377"/>
      <c r="R273" s="377"/>
      <c r="S273" s="1026"/>
      <c r="T273" s="374"/>
      <c r="U273" s="374"/>
      <c r="V273" s="374"/>
      <c r="W273" s="375"/>
      <c r="X273" s="375"/>
      <c r="Y273" s="426"/>
      <c r="Z273" s="426"/>
      <c r="AA273" s="375"/>
      <c r="AB273" s="375"/>
      <c r="AC273" s="375"/>
      <c r="AD273" s="376"/>
      <c r="AE273" s="376"/>
      <c r="AF273" s="376"/>
      <c r="AG273" s="376"/>
      <c r="AH273" s="377"/>
      <c r="AI273" s="377"/>
      <c r="AJ273" s="377"/>
      <c r="AL273" s="56"/>
      <c r="AM273" s="56"/>
      <c r="AN273" s="56"/>
      <c r="AO273" s="56"/>
      <c r="AP273" s="56"/>
      <c r="AQ273" s="56"/>
      <c r="AR273" s="56"/>
      <c r="AS273" s="56"/>
      <c r="AT273" s="56"/>
    </row>
    <row r="274" spans="1:46" ht="23.25" customHeight="1">
      <c r="A274" s="386" t="str">
        <f>IF(P272="","",A273+1)</f>
        <v/>
      </c>
      <c r="B274" s="1022" t="str">
        <f>IF('Master sheet'!$D$11="Hindi","विषय","Subject")</f>
        <v>विषय</v>
      </c>
      <c r="C274" s="744" t="str">
        <f>IF('Master sheet'!$D$11="Hindi","प्रथम परख ","First Test")</f>
        <v xml:space="preserve">प्रथम परख </v>
      </c>
      <c r="D274" s="745"/>
      <c r="E274" s="746" t="str">
        <f>IF('Master sheet'!$D$11="Hindi","द्वितीय परख","Second Test")</f>
        <v>द्वितीय परख</v>
      </c>
      <c r="F274" s="747"/>
      <c r="G274" s="746" t="str">
        <f>IF('Master sheet'!$D$11="Hindi","तृतीय परख","Third Test")</f>
        <v>तृतीय परख</v>
      </c>
      <c r="H274" s="747"/>
      <c r="I274" s="1023" t="str">
        <f>IF('Master sheet'!$D$11="Hindi","सा. परख योग","Test Total")</f>
        <v>सा. परख योग</v>
      </c>
      <c r="J274" s="752" t="str">
        <f>IF('Master sheet'!$D$11="Hindi","अर्द्धवार्षिक","Half Yearly")</f>
        <v>अर्द्धवार्षिक</v>
      </c>
      <c r="K274" s="753"/>
      <c r="L274" s="754"/>
      <c r="M274" s="755" t="str">
        <f>IF('Master sheet'!$D$11="Hindi","अर्द्ध वा. तक योग","Total Till H.Y.")</f>
        <v>अर्द्ध वा. तक योग</v>
      </c>
      <c r="N274" s="752" t="str">
        <f>IF('Master sheet'!$D$11="Hindi","वार्षिक","Yearly")</f>
        <v>वार्षिक</v>
      </c>
      <c r="O274" s="753"/>
      <c r="P274" s="754"/>
      <c r="Q274" s="743" t="str">
        <f>IF('Master sheet'!$D$11="Hindi","विषय कुल योग ","Subject Total")</f>
        <v xml:space="preserve">विषय कुल योग </v>
      </c>
      <c r="R274" s="750" t="str">
        <f>IF('Master sheet'!$D$11="Hindi","ग्रेड","Grade")</f>
        <v>ग्रेड</v>
      </c>
      <c r="S274" s="1026"/>
      <c r="T274" s="1022" t="str">
        <f>IF('Master sheet'!$D$11="Hindi","विषय","Subject")</f>
        <v>विषय</v>
      </c>
      <c r="U274" s="744" t="str">
        <f>IF('Master sheet'!$D$11="Hindi","प्रथम परख ","First Test")</f>
        <v xml:space="preserve">प्रथम परख </v>
      </c>
      <c r="V274" s="745"/>
      <c r="W274" s="746" t="str">
        <f>IF('Master sheet'!$D$11="Hindi","द्वितीय परख","Second Test")</f>
        <v>द्वितीय परख</v>
      </c>
      <c r="X274" s="747"/>
      <c r="Y274" s="746" t="str">
        <f>IF('Master sheet'!$D$11="Hindi","तृतीय परख","Third Test")</f>
        <v>तृतीय परख</v>
      </c>
      <c r="Z274" s="747"/>
      <c r="AA274" s="1023" t="str">
        <f>IF('Master sheet'!$D$11="Hindi","सा. परख योग","Test Total")</f>
        <v>सा. परख योग</v>
      </c>
      <c r="AB274" s="752" t="str">
        <f>IF('Master sheet'!$D$11="Hindi","अर्द्धवार्षिक","Half Yearly")</f>
        <v>अर्द्धवार्षिक</v>
      </c>
      <c r="AC274" s="753"/>
      <c r="AD274" s="754"/>
      <c r="AE274" s="755" t="str">
        <f>IF('Master sheet'!$D$11="Hindi","अर्द्ध वा. तक योग","Total Till H.Y.")</f>
        <v>अर्द्ध वा. तक योग</v>
      </c>
      <c r="AF274" s="752" t="str">
        <f>IF('Master sheet'!$D$11="Hindi","वार्षिक","Yearly")</f>
        <v>वार्षिक</v>
      </c>
      <c r="AG274" s="753"/>
      <c r="AH274" s="754"/>
      <c r="AI274" s="743" t="str">
        <f>IF('Master sheet'!$D$11="Hindi","विषय कुल योग ","Subject Total")</f>
        <v xml:space="preserve">विषय कुल योग </v>
      </c>
      <c r="AJ274" s="750" t="str">
        <f>IF('Master sheet'!$D$11="Hindi","ग्रेड","Grade")</f>
        <v>ग्रेड</v>
      </c>
      <c r="AL274" s="56"/>
      <c r="AM274" s="56"/>
      <c r="AN274" s="56"/>
      <c r="AO274" s="56"/>
      <c r="AP274" s="56"/>
      <c r="AQ274" s="56"/>
      <c r="AR274" s="56"/>
      <c r="AS274" s="56"/>
      <c r="AT274" s="56"/>
    </row>
    <row r="275" spans="1:46" ht="86.25" customHeight="1">
      <c r="A275" s="386" t="str">
        <f>IF(P272="","",A274+1)</f>
        <v/>
      </c>
      <c r="B275" s="1022"/>
      <c r="C275" s="309" t="str">
        <f>IF('Master sheet'!$D$11="Hindi","लिखित परीक्षा","Written")</f>
        <v>लिखित परीक्षा</v>
      </c>
      <c r="D275" s="309" t="str">
        <f>IF('Master sheet'!$D$11="Hindi","गतिविधि, मौखिक, प्रोजेक्ट, प्रायोगिक","Act, Oral, Project, Prac.")</f>
        <v>गतिविधि, मौखिक, प्रोजेक्ट, प्रायोगिक</v>
      </c>
      <c r="E275" s="309" t="str">
        <f>IF('Master sheet'!$D$11="Hindi","लिखित परीक्षा","Written")</f>
        <v>लिखित परीक्षा</v>
      </c>
      <c r="F275" s="309" t="str">
        <f>IF('Master sheet'!$D$11="Hindi","गतिविधि, मौखिक, प्रोजेक्ट, प्रायोगिक","Act, Oral, Project, Prac.")</f>
        <v>गतिविधि, मौखिक, प्रोजेक्ट, प्रायोगिक</v>
      </c>
      <c r="G275" s="309" t="str">
        <f>IF('Master sheet'!$D$11="Hindi","लिखित परीक्षा","Written")</f>
        <v>लिखित परीक्षा</v>
      </c>
      <c r="H275" s="309" t="str">
        <f>IF('Master sheet'!$D$11="Hindi","गतिविधि, मौखिक, प्रोजेक्ट, प्रायोगिक","Act, Oral, Project, Prac.")</f>
        <v>गतिविधि, मौखिक, प्रोजेक्ट, प्रायोगिक</v>
      </c>
      <c r="I275" s="1024"/>
      <c r="J275" s="309" t="str">
        <f>IF('Master sheet'!$D$11="Hindi","लिखित परीक्षा","Written")</f>
        <v>लिखित परीक्षा</v>
      </c>
      <c r="K275" s="309" t="str">
        <f>IF('Master sheet'!$D$11="Hindi","गतिविधि, मौखिक, प्रोजेक्ट, प्रायोगिक","Act, Oral, Project, Prac.")</f>
        <v>गतिविधि, मौखिक, प्रोजेक्ट, प्रायोगिक</v>
      </c>
      <c r="L275" s="309" t="str">
        <f>IF('Master sheet'!$D$11="Hindi","अर्द्ध वा. योग","H.Y. Total")</f>
        <v>अर्द्ध वा. योग</v>
      </c>
      <c r="M275" s="755"/>
      <c r="N275" s="309" t="str">
        <f>IF('Master sheet'!$D$11="Hindi","लिखित परीक्षा","Written")</f>
        <v>लिखित परीक्षा</v>
      </c>
      <c r="O275" s="309" t="str">
        <f>IF('Master sheet'!$D$11="Hindi","गतिविधि, मौखिक, प्रोजेक्ट, प्रायोगिक","Act, Oral, Project, Prac.")</f>
        <v>गतिविधि, मौखिक, प्रोजेक्ट, प्रायोगिक</v>
      </c>
      <c r="P275" s="309" t="str">
        <f>IF('Master sheet'!$D$11="Hindi","वार्षिक योग","Yearly Total")</f>
        <v>वार्षिक योग</v>
      </c>
      <c r="Q275" s="743"/>
      <c r="R275" s="751">
        <v>0</v>
      </c>
      <c r="S275" s="1026"/>
      <c r="T275" s="1022"/>
      <c r="U275" s="309" t="str">
        <f>IF('Master sheet'!$D$11="Hindi","लिखित परीक्षा","Written")</f>
        <v>लिखित परीक्षा</v>
      </c>
      <c r="V275" s="309" t="str">
        <f>IF('Master sheet'!$D$11="Hindi","गतिविधि, मौखिक, प्रोजेक्ट, प्रायोगिक","Act, Oral, Project, Prac.")</f>
        <v>गतिविधि, मौखिक, प्रोजेक्ट, प्रायोगिक</v>
      </c>
      <c r="W275" s="309" t="str">
        <f>IF('Master sheet'!$D$11="Hindi","लिखित परीक्षा","Written")</f>
        <v>लिखित परीक्षा</v>
      </c>
      <c r="X275" s="309" t="str">
        <f>IF('Master sheet'!$D$11="Hindi","गतिविधि, मौखिक, प्रोजेक्ट, प्रायोगिक","Act, Oral, Project, Prac.")</f>
        <v>गतिविधि, मौखिक, प्रोजेक्ट, प्रायोगिक</v>
      </c>
      <c r="Y275" s="309" t="str">
        <f>IF('Master sheet'!$D$11="Hindi","लिखित परीक्षा","Written")</f>
        <v>लिखित परीक्षा</v>
      </c>
      <c r="Z275" s="309" t="str">
        <f>IF('Master sheet'!$D$11="Hindi","गतिविधि, मौखिक, प्रोजेक्ट, प्रायोगिक","Act, Oral, Project, Prac.")</f>
        <v>गतिविधि, मौखिक, प्रोजेक्ट, प्रायोगिक</v>
      </c>
      <c r="AA275" s="1024"/>
      <c r="AB275" s="309" t="str">
        <f>IF('Master sheet'!$D$11="Hindi","लिखित परीक्षा","Written")</f>
        <v>लिखित परीक्षा</v>
      </c>
      <c r="AC275" s="309" t="str">
        <f>IF('Master sheet'!$D$11="Hindi","गतिविधि, मौखिक, प्रोजेक्ट, प्रायोगिक","Act, Oral, Project, Prac.")</f>
        <v>गतिविधि, मौखिक, प्रोजेक्ट, प्रायोगिक</v>
      </c>
      <c r="AD275" s="309" t="str">
        <f>IF('Master sheet'!$D$11="Hindi","अर्द्ध वा. योग","H.Y. Total")</f>
        <v>अर्द्ध वा. योग</v>
      </c>
      <c r="AE275" s="755"/>
      <c r="AF275" s="309" t="str">
        <f>IF('Master sheet'!$D$11="Hindi","लिखित परीक्षा","Written")</f>
        <v>लिखित परीक्षा</v>
      </c>
      <c r="AG275" s="309" t="str">
        <f>IF('Master sheet'!$D$11="Hindi","गतिविधि, मौखिक, प्रोजेक्ट, प्रायोगिक","Act, Oral, Project, Prac.")</f>
        <v>गतिविधि, मौखिक, प्रोजेक्ट, प्रायोगिक</v>
      </c>
      <c r="AH275" s="309" t="str">
        <f>IF('Master sheet'!$D$11="Hindi","वार्षिक योग","Yearly Total")</f>
        <v>वार्षिक योग</v>
      </c>
      <c r="AI275" s="743"/>
      <c r="AJ275" s="751">
        <v>0</v>
      </c>
      <c r="AL275" s="56"/>
      <c r="AM275" s="56"/>
      <c r="AN275" s="56"/>
      <c r="AO275" s="56"/>
      <c r="AP275" s="56"/>
      <c r="AQ275" s="56"/>
      <c r="AR275" s="56"/>
      <c r="AS275" s="56"/>
      <c r="AT275" s="56"/>
    </row>
    <row r="276" spans="1:46" ht="18" customHeight="1">
      <c r="A276" s="386" t="str">
        <f>IF(P272="","",A275+1)</f>
        <v/>
      </c>
      <c r="B276" s="1022"/>
      <c r="C276" s="114">
        <v>5</v>
      </c>
      <c r="D276" s="114">
        <v>5</v>
      </c>
      <c r="E276" s="114">
        <v>5</v>
      </c>
      <c r="F276" s="114">
        <v>5</v>
      </c>
      <c r="G276" s="114">
        <v>5</v>
      </c>
      <c r="H276" s="114">
        <v>5</v>
      </c>
      <c r="I276" s="369">
        <f>IF(AND(C243="",D243="",E243="",F243="",G243="",H243=""),"",SUM(C243:H243))</f>
        <v>30</v>
      </c>
      <c r="J276" s="114">
        <v>50</v>
      </c>
      <c r="K276" s="114">
        <v>20</v>
      </c>
      <c r="L276" s="116">
        <f>IF(AND(J243="",K243=""),"",SUM(J243:K243))</f>
        <v>70</v>
      </c>
      <c r="M276" s="115">
        <f>IF(AND(I243="NA",L243="NA"),"NA",SUM(I243,L243))</f>
        <v>100</v>
      </c>
      <c r="N276" s="114">
        <v>70</v>
      </c>
      <c r="O276" s="114">
        <v>30</v>
      </c>
      <c r="P276" s="286">
        <f>IF(AND(N243="",O243=""),"",SUM(N243:O243))</f>
        <v>100</v>
      </c>
      <c r="Q276" s="115">
        <f>IF(P243="","",SUM(M243,P243))</f>
        <v>200</v>
      </c>
      <c r="R276" s="114"/>
      <c r="S276" s="1026"/>
      <c r="T276" s="1022"/>
      <c r="U276" s="114">
        <v>5</v>
      </c>
      <c r="V276" s="114">
        <v>5</v>
      </c>
      <c r="W276" s="114">
        <v>5</v>
      </c>
      <c r="X276" s="114">
        <v>5</v>
      </c>
      <c r="Y276" s="114">
        <v>5</v>
      </c>
      <c r="Z276" s="114">
        <v>5</v>
      </c>
      <c r="AA276" s="369">
        <f>IF(AND(C243="",D243="",E243="",F243="",G243="",H243=""),"",SUM(C243:H243))</f>
        <v>30</v>
      </c>
      <c r="AB276" s="114">
        <v>50</v>
      </c>
      <c r="AC276" s="114">
        <v>20</v>
      </c>
      <c r="AD276" s="116">
        <f>IF(AND(J243="",K243=""),"",SUM(J243:K243))</f>
        <v>70</v>
      </c>
      <c r="AE276" s="115">
        <f>IF(AND(I243="NA",L243="NA"),"NA",SUM(I243,L243))</f>
        <v>100</v>
      </c>
      <c r="AF276" s="114">
        <v>70</v>
      </c>
      <c r="AG276" s="114">
        <v>30</v>
      </c>
      <c r="AH276" s="286">
        <f>IF(AND(N243="",O243=""),"",SUM(N243:O243))</f>
        <v>100</v>
      </c>
      <c r="AI276" s="115">
        <f>IF(P243="","",SUM(M243,P243))</f>
        <v>200</v>
      </c>
      <c r="AJ276" s="114"/>
      <c r="AL276" s="56"/>
      <c r="AM276" s="56"/>
      <c r="AN276" s="56"/>
      <c r="AO276" s="56"/>
      <c r="AP276" s="56"/>
      <c r="AQ276" s="56"/>
      <c r="AR276" s="56"/>
      <c r="AS276" s="56"/>
      <c r="AT276" s="56"/>
    </row>
    <row r="277" spans="1:46" ht="21" customHeight="1">
      <c r="A277" s="386" t="str">
        <f>IF(P272="","",A276+1)</f>
        <v/>
      </c>
      <c r="B277" s="92" t="str">
        <f>IF('Master sheet'!D$11="Hindi","हिंदी","Hindi")</f>
        <v>हिंदी</v>
      </c>
      <c r="C277" s="423" t="str">
        <f>IFERROR(VLOOKUP(P272,Marks,11,0),"")</f>
        <v/>
      </c>
      <c r="D277" s="423" t="str">
        <f>IFERROR(VLOOKUP(P272,Marks,12,0),"")</f>
        <v/>
      </c>
      <c r="E277" s="423" t="str">
        <f>IFERROR(VLOOKUP(P272,Marks,13,0),"")</f>
        <v/>
      </c>
      <c r="F277" s="423" t="str">
        <f>IFERROR(VLOOKUP(P272,Marks,14,0),"")</f>
        <v/>
      </c>
      <c r="G277" s="423" t="str">
        <f>IFERROR(VLOOKUP(P272,Marks,15,0),"")</f>
        <v/>
      </c>
      <c r="H277" s="423" t="str">
        <f>IFERROR(VLOOKUP(P272,Marks,16,0),"")</f>
        <v/>
      </c>
      <c r="I277" s="368" t="str">
        <f>IFERROR(VLOOKUP(P272,Marks,17,0),"")</f>
        <v/>
      </c>
      <c r="J277" s="423" t="str">
        <f>IFERROR(VLOOKUP(P272,Marks,18,0),"")</f>
        <v/>
      </c>
      <c r="K277" s="423" t="str">
        <f>IFERROR(VLOOKUP(P272,Marks,19,0),"")</f>
        <v/>
      </c>
      <c r="L277" s="87" t="str">
        <f>IFERROR(VLOOKUP(P272,Marks,20,0),"")</f>
        <v/>
      </c>
      <c r="M277" s="367">
        <f>IFERROR(VLOOKUP(P272,Marks,21,0),"")</f>
        <v>0</v>
      </c>
      <c r="N277" s="423" t="str">
        <f>IFERROR(VLOOKUP(P272,Marks,22,0),"")</f>
        <v/>
      </c>
      <c r="O277" s="423" t="str">
        <f>IFERROR(VLOOKUP(P272,Marks,23,0),"")</f>
        <v/>
      </c>
      <c r="P277" s="87" t="str">
        <f>IFERROR(VLOOKUP(P272,Marks,24,0),"")</f>
        <v/>
      </c>
      <c r="Q277" s="370" t="str">
        <f>IFERROR(VLOOKUP(P272,Marks,25,0),"")</f>
        <v/>
      </c>
      <c r="R277" s="89" t="str">
        <f>IFERROR(VLOOKUP(P272,Marks,31,0),"")</f>
        <v/>
      </c>
      <c r="S277" s="1026"/>
      <c r="T277" s="92" t="str">
        <f>IF('Master sheet'!D$11="Hindi","हिंदी","Hindi")</f>
        <v>हिंदी</v>
      </c>
      <c r="U277" s="423" t="str">
        <f>IFERROR(VLOOKUP(AH272,Marks,11,0),"")</f>
        <v/>
      </c>
      <c r="V277" s="423" t="str">
        <f>IFERROR(VLOOKUP(AH272,Marks,12,0),"")</f>
        <v/>
      </c>
      <c r="W277" s="423" t="str">
        <f>IFERROR(VLOOKUP(AH272,Marks,13,0),"")</f>
        <v/>
      </c>
      <c r="X277" s="423" t="str">
        <f>IFERROR(VLOOKUP(AH272,Marks,14,0),"")</f>
        <v/>
      </c>
      <c r="Y277" s="423" t="str">
        <f>IFERROR(VLOOKUP(AH272,Marks,15,0),"")</f>
        <v/>
      </c>
      <c r="Z277" s="423" t="str">
        <f>IFERROR(VLOOKUP(AH272,Marks,16,0),"")</f>
        <v/>
      </c>
      <c r="AA277" s="368" t="str">
        <f>IFERROR(VLOOKUP(AH272,Marks,17,0),"")</f>
        <v/>
      </c>
      <c r="AB277" s="423" t="str">
        <f>IFERROR(VLOOKUP(AH272,Marks,18,0),"")</f>
        <v/>
      </c>
      <c r="AC277" s="423" t="str">
        <f>IFERROR(VLOOKUP(AH272,Marks,19,0),"")</f>
        <v/>
      </c>
      <c r="AD277" s="87" t="str">
        <f>IFERROR(VLOOKUP(AH272,Marks,20,0),"")</f>
        <v/>
      </c>
      <c r="AE277" s="367">
        <f>IFERROR(VLOOKUP(AH272,Marks,21,0),"")</f>
        <v>0</v>
      </c>
      <c r="AF277" s="423" t="str">
        <f>IFERROR(VLOOKUP(AH272,Marks,22,0),"")</f>
        <v/>
      </c>
      <c r="AG277" s="423" t="str">
        <f>IFERROR(VLOOKUP(AH272,Marks,23,0),"")</f>
        <v/>
      </c>
      <c r="AH277" s="87" t="str">
        <f>IFERROR(VLOOKUP(AH272,Marks,24,0),"")</f>
        <v/>
      </c>
      <c r="AI277" s="370" t="str">
        <f>IFERROR(VLOOKUP(AH272,Marks,25,0),"")</f>
        <v/>
      </c>
      <c r="AJ277" s="89" t="str">
        <f>IFERROR(VLOOKUP(AH272,Marks,31,0),"")</f>
        <v/>
      </c>
      <c r="AL277" s="56"/>
      <c r="AM277" s="56"/>
      <c r="AN277" s="56"/>
      <c r="AO277" s="56"/>
      <c r="AP277" s="56"/>
      <c r="AQ277" s="56"/>
      <c r="AR277" s="56"/>
      <c r="AS277" s="56"/>
      <c r="AT277" s="56"/>
    </row>
    <row r="278" spans="1:46" ht="21" customHeight="1">
      <c r="A278" s="386" t="str">
        <f>IF(P272="","",A277+1)</f>
        <v/>
      </c>
      <c r="B278" s="92" t="str">
        <f>IF('Master sheet'!$D$11="Hindi","अंग्रेजी","English")</f>
        <v>अंग्रेजी</v>
      </c>
      <c r="C278" s="423" t="str">
        <f>IFERROR(VLOOKUP(P272,Marks,32,0),"")</f>
        <v/>
      </c>
      <c r="D278" s="423" t="str">
        <f>IFERROR(VLOOKUP(P272,Marks,33,0),"")</f>
        <v/>
      </c>
      <c r="E278" s="423" t="str">
        <f>IFERROR(VLOOKUP(P272,Marks,34,0),"")</f>
        <v/>
      </c>
      <c r="F278" s="423" t="str">
        <f>IFERROR(VLOOKUP(P272,Marks,35,0),"")</f>
        <v/>
      </c>
      <c r="G278" s="423" t="str">
        <f>IFERROR(VLOOKUP(P272,Marks,36,0),"")</f>
        <v/>
      </c>
      <c r="H278" s="423" t="str">
        <f>IFERROR(VLOOKUP(P272,Marks,37,0),"")</f>
        <v/>
      </c>
      <c r="I278" s="368" t="str">
        <f>IFERROR(VLOOKUP(P272,Marks,38,0),"")</f>
        <v/>
      </c>
      <c r="J278" s="423" t="str">
        <f>IFERROR(VLOOKUP(P272,Marks,39,0),"")</f>
        <v/>
      </c>
      <c r="K278" s="423" t="str">
        <f>IFERROR(VLOOKUP(P272,Marks,40,0),"")</f>
        <v/>
      </c>
      <c r="L278" s="87" t="str">
        <f>IFERROR(VLOOKUP(P272,Marks,41,0),"")</f>
        <v/>
      </c>
      <c r="M278" s="367">
        <f>IFERROR(VLOOKUP(P272,Marks,42,0),"")</f>
        <v>0</v>
      </c>
      <c r="N278" s="423" t="str">
        <f>IFERROR(VLOOKUP(P272,Marks,43,0),"")</f>
        <v/>
      </c>
      <c r="O278" s="423" t="str">
        <f>IFERROR(VLOOKUP(P272,Marks,44,0),"")</f>
        <v/>
      </c>
      <c r="P278" s="87" t="str">
        <f>IFERROR(VLOOKUP(P272,Marks,45,0),"")</f>
        <v/>
      </c>
      <c r="Q278" s="370" t="str">
        <f>IFERROR(VLOOKUP(P272,Marks,46,0),"")</f>
        <v/>
      </c>
      <c r="R278" s="89" t="str">
        <f>IFERROR(VLOOKUP(P272,Marks,52,0),"")</f>
        <v/>
      </c>
      <c r="S278" s="1026"/>
      <c r="T278" s="92" t="str">
        <f>IF('Master sheet'!$D$11="Hindi","अंग्रेजी","English")</f>
        <v>अंग्रेजी</v>
      </c>
      <c r="U278" s="423" t="str">
        <f>IFERROR(VLOOKUP(AH272,Marks,32,0),"")</f>
        <v/>
      </c>
      <c r="V278" s="423" t="str">
        <f>IFERROR(VLOOKUP(AH272,Marks,33,0),"")</f>
        <v/>
      </c>
      <c r="W278" s="423" t="str">
        <f>IFERROR(VLOOKUP(AH272,Marks,34,0),"")</f>
        <v/>
      </c>
      <c r="X278" s="423" t="str">
        <f>IFERROR(VLOOKUP(AH272,Marks,35,0),"")</f>
        <v/>
      </c>
      <c r="Y278" s="423" t="str">
        <f>IFERROR(VLOOKUP(AH272,Marks,36,0),"")</f>
        <v/>
      </c>
      <c r="Z278" s="423" t="str">
        <f>IFERROR(VLOOKUP(AH272,Marks,37,0),"")</f>
        <v/>
      </c>
      <c r="AA278" s="368" t="str">
        <f>IFERROR(VLOOKUP(AH272,Marks,38,0),"")</f>
        <v/>
      </c>
      <c r="AB278" s="423" t="str">
        <f>IFERROR(VLOOKUP(AH272,Marks,39,0),"")</f>
        <v/>
      </c>
      <c r="AC278" s="423" t="str">
        <f>IFERROR(VLOOKUP(AH272,Marks,40,0),"")</f>
        <v/>
      </c>
      <c r="AD278" s="87" t="str">
        <f>IFERROR(VLOOKUP(AH272,Marks,41,0),"")</f>
        <v/>
      </c>
      <c r="AE278" s="367">
        <f>IFERROR(VLOOKUP(AH272,Marks,42,0),"")</f>
        <v>0</v>
      </c>
      <c r="AF278" s="423" t="str">
        <f>IFERROR(VLOOKUP(AH272,Marks,43,0),"")</f>
        <v/>
      </c>
      <c r="AG278" s="423" t="str">
        <f>IFERROR(VLOOKUP(AH272,Marks,44,0),"")</f>
        <v/>
      </c>
      <c r="AH278" s="87" t="str">
        <f>IFERROR(VLOOKUP(AH272,Marks,45,0),"")</f>
        <v/>
      </c>
      <c r="AI278" s="370" t="str">
        <f>IFERROR(VLOOKUP(AH272,Marks,46,0),"")</f>
        <v/>
      </c>
      <c r="AJ278" s="89" t="str">
        <f>IFERROR(VLOOKUP(AH272,Marks,52,0),"")</f>
        <v/>
      </c>
      <c r="AL278" s="56"/>
      <c r="AM278" s="56"/>
      <c r="AN278" s="56"/>
      <c r="AO278" s="56"/>
      <c r="AP278" s="56"/>
      <c r="AQ278" s="56"/>
      <c r="AR278" s="56"/>
      <c r="AS278" s="56"/>
      <c r="AT278" s="56"/>
    </row>
    <row r="279" spans="1:46" ht="21" customHeight="1">
      <c r="A279" s="386" t="str">
        <f>IF(P272="","",A278+1)</f>
        <v/>
      </c>
      <c r="B279" s="92" t="str">
        <f>IFERROR(VLOOKUP(P272,Marks,53,0),"")</f>
        <v/>
      </c>
      <c r="C279" s="423" t="str">
        <f>IFERROR(VLOOKUP(P272,Marks,54,0),"")</f>
        <v/>
      </c>
      <c r="D279" s="423" t="str">
        <f>IFERROR(VLOOKUP(P272,Marks,55,0),"")</f>
        <v/>
      </c>
      <c r="E279" s="423" t="str">
        <f>IFERROR(VLOOKUP(P272,Marks,56,0),"")</f>
        <v/>
      </c>
      <c r="F279" s="423" t="str">
        <f>IFERROR(VLOOKUP(P272,Marks,57,0),"")</f>
        <v/>
      </c>
      <c r="G279" s="423" t="str">
        <f>IFERROR(VLOOKUP(P272,Marks,58,0),"")</f>
        <v/>
      </c>
      <c r="H279" s="423" t="str">
        <f>IFERROR(VLOOKUP(P272,Marks,59,0),"")</f>
        <v/>
      </c>
      <c r="I279" s="368" t="str">
        <f>IFERROR(VLOOKUP(P272,Marks,60,0),"")</f>
        <v/>
      </c>
      <c r="J279" s="423" t="str">
        <f>IFERROR(VLOOKUP(P272,Marks,61,0),"")</f>
        <v/>
      </c>
      <c r="K279" s="423" t="str">
        <f>IFERROR(VLOOKUP(P272,Marks,62,0),"")</f>
        <v/>
      </c>
      <c r="L279" s="87" t="str">
        <f>IFERROR(VLOOKUP(P272,Marks,63,0),"")</f>
        <v/>
      </c>
      <c r="M279" s="367">
        <f>IFERROR(VLOOKUP(P272,Marks,64,0),"")</f>
        <v>0</v>
      </c>
      <c r="N279" s="423" t="str">
        <f>IFERROR(VLOOKUP(P272,Marks,65,0),"")</f>
        <v/>
      </c>
      <c r="O279" s="423" t="str">
        <f>IFERROR(VLOOKUP(P272,Marks,66,0),"")</f>
        <v/>
      </c>
      <c r="P279" s="87" t="str">
        <f>IFERROR(VLOOKUP(P272,Marks,67,0),"")</f>
        <v/>
      </c>
      <c r="Q279" s="370" t="str">
        <f>IFERROR(VLOOKUP(P272,Marks,68,0),"")</f>
        <v/>
      </c>
      <c r="R279" s="89" t="str">
        <f>IFERROR(VLOOKUP(P272,Marks,74,0),"")</f>
        <v/>
      </c>
      <c r="S279" s="1026"/>
      <c r="T279" s="92" t="str">
        <f>IFERROR(VLOOKUP(AH272,Marks,53,0),"")</f>
        <v/>
      </c>
      <c r="U279" s="423" t="str">
        <f>IFERROR(VLOOKUP(AH272,Marks,54,0),"")</f>
        <v/>
      </c>
      <c r="V279" s="423" t="str">
        <f>IFERROR(VLOOKUP(AH272,Marks,55,0),"")</f>
        <v/>
      </c>
      <c r="W279" s="423" t="str">
        <f>IFERROR(VLOOKUP(AH272,Marks,56,0),"")</f>
        <v/>
      </c>
      <c r="X279" s="423" t="str">
        <f>IFERROR(VLOOKUP(AH272,Marks,57,0),"")</f>
        <v/>
      </c>
      <c r="Y279" s="423" t="str">
        <f>IFERROR(VLOOKUP(AH272,Marks,58,0),"")</f>
        <v/>
      </c>
      <c r="Z279" s="423" t="str">
        <f>IFERROR(VLOOKUP(AH272,Marks,59,0),"")</f>
        <v/>
      </c>
      <c r="AA279" s="368" t="str">
        <f>IFERROR(VLOOKUP(AH272,Marks,60,0),"")</f>
        <v/>
      </c>
      <c r="AB279" s="423" t="str">
        <f>IFERROR(VLOOKUP(AH272,Marks,61,0),"")</f>
        <v/>
      </c>
      <c r="AC279" s="423" t="str">
        <f>IFERROR(VLOOKUP(AH272,Marks,62,0),"")</f>
        <v/>
      </c>
      <c r="AD279" s="87" t="str">
        <f>IFERROR(VLOOKUP(AH272,Marks,63,0),"")</f>
        <v/>
      </c>
      <c r="AE279" s="367">
        <f>IFERROR(VLOOKUP(AH272,Marks,64,0),"")</f>
        <v>0</v>
      </c>
      <c r="AF279" s="423" t="str">
        <f>IFERROR(VLOOKUP(AH272,Marks,65,0),"")</f>
        <v/>
      </c>
      <c r="AG279" s="423" t="str">
        <f>IFERROR(VLOOKUP(AH272,Marks,66,0),"")</f>
        <v/>
      </c>
      <c r="AH279" s="87" t="str">
        <f>IFERROR(VLOOKUP(AH272,Marks,67,0),"")</f>
        <v/>
      </c>
      <c r="AI279" s="370" t="str">
        <f>IFERROR(VLOOKUP(AH272,Marks,68,0),"")</f>
        <v/>
      </c>
      <c r="AJ279" s="89" t="str">
        <f>IFERROR(VLOOKUP(AH272,Marks,74,0),"")</f>
        <v/>
      </c>
      <c r="AL279" s="56"/>
      <c r="AM279" s="56"/>
      <c r="AN279" s="56"/>
      <c r="AO279" s="56"/>
      <c r="AP279" s="56"/>
      <c r="AQ279" s="56"/>
      <c r="AR279" s="56"/>
      <c r="AS279" s="56"/>
      <c r="AT279" s="56"/>
    </row>
    <row r="280" spans="1:46" ht="21" customHeight="1">
      <c r="A280" s="386" t="str">
        <f>IF(P272="","",A279+1)</f>
        <v/>
      </c>
      <c r="B280" s="92" t="str">
        <f>IF('Master sheet'!$D$11="Hindi","गणित","Maths")</f>
        <v>गणित</v>
      </c>
      <c r="C280" s="423" t="str">
        <f>IFERROR(VLOOKUP(P272,Marks,75,0),"")</f>
        <v/>
      </c>
      <c r="D280" s="423" t="str">
        <f>IFERROR(VLOOKUP(P272,Marks,76,0),"")</f>
        <v/>
      </c>
      <c r="E280" s="423" t="str">
        <f>IFERROR(VLOOKUP(P272,Marks,77,0),"")</f>
        <v/>
      </c>
      <c r="F280" s="423" t="str">
        <f>IFERROR(VLOOKUP(P272,Marks,78,0),"")</f>
        <v/>
      </c>
      <c r="G280" s="423" t="str">
        <f>IFERROR(VLOOKUP(P272,Marks,79,0),"")</f>
        <v/>
      </c>
      <c r="H280" s="423" t="str">
        <f>IFERROR(VLOOKUP(P272,Marks,80,0),"")</f>
        <v/>
      </c>
      <c r="I280" s="368" t="str">
        <f>IFERROR(VLOOKUP(P272,Marks,81,0),"")</f>
        <v/>
      </c>
      <c r="J280" s="423" t="str">
        <f>IFERROR(VLOOKUP(P272,Marks,82,0),"")</f>
        <v/>
      </c>
      <c r="K280" s="423" t="str">
        <f>IFERROR(VLOOKUP(P272,Marks,83,0),"")</f>
        <v/>
      </c>
      <c r="L280" s="87" t="str">
        <f>IFERROR(VLOOKUP(P272,Marks,84,0),"")</f>
        <v/>
      </c>
      <c r="M280" s="367">
        <f>IFERROR(VLOOKUP(P272,Marks,85,0),"")</f>
        <v>0</v>
      </c>
      <c r="N280" s="423" t="str">
        <f>IFERROR(VLOOKUP(P272,Marks,86,0),"")</f>
        <v/>
      </c>
      <c r="O280" s="423" t="str">
        <f>IFERROR(VLOOKUP(P272,Marks,87,0),"")</f>
        <v/>
      </c>
      <c r="P280" s="87" t="str">
        <f>IFERROR(VLOOKUP(P272,Marks,88,0),"")</f>
        <v/>
      </c>
      <c r="Q280" s="370" t="str">
        <f>IFERROR(VLOOKUP(P272,Marks,89,0),"")</f>
        <v/>
      </c>
      <c r="R280" s="89" t="str">
        <f>IFERROR(VLOOKUP(P272,Marks,95,0),"")</f>
        <v/>
      </c>
      <c r="S280" s="1026"/>
      <c r="T280" s="92" t="str">
        <f>IF('Master sheet'!$D$11="Hindi","गणित","Maths")</f>
        <v>गणित</v>
      </c>
      <c r="U280" s="423" t="str">
        <f>IFERROR(VLOOKUP(AH272,Marks,75,0),"")</f>
        <v/>
      </c>
      <c r="V280" s="423" t="str">
        <f>IFERROR(VLOOKUP(AH272,Marks,76,0),"")</f>
        <v/>
      </c>
      <c r="W280" s="423" t="str">
        <f>IFERROR(VLOOKUP(AH272,Marks,77,0),"")</f>
        <v/>
      </c>
      <c r="X280" s="423" t="str">
        <f>IFERROR(VLOOKUP(AH272,Marks,78,0),"")</f>
        <v/>
      </c>
      <c r="Y280" s="423" t="str">
        <f>IFERROR(VLOOKUP(AH272,Marks,79,0),"")</f>
        <v/>
      </c>
      <c r="Z280" s="423" t="str">
        <f>IFERROR(VLOOKUP(AH272,Marks,80,0),"")</f>
        <v/>
      </c>
      <c r="AA280" s="368" t="str">
        <f>IFERROR(VLOOKUP(AH272,Marks,81,0),"")</f>
        <v/>
      </c>
      <c r="AB280" s="423" t="str">
        <f>IFERROR(VLOOKUP(AH272,Marks,82,0),"")</f>
        <v/>
      </c>
      <c r="AC280" s="423" t="str">
        <f>IFERROR(VLOOKUP(AH272,Marks,83,0),"")</f>
        <v/>
      </c>
      <c r="AD280" s="87" t="str">
        <f>IFERROR(VLOOKUP(AH272,Marks,84,0),"")</f>
        <v/>
      </c>
      <c r="AE280" s="367">
        <f>IFERROR(VLOOKUP(AH272,Marks,85,0),"")</f>
        <v>0</v>
      </c>
      <c r="AF280" s="423" t="str">
        <f>IFERROR(VLOOKUP(AH272,Marks,86,0),"")</f>
        <v/>
      </c>
      <c r="AG280" s="423" t="str">
        <f>IFERROR(VLOOKUP(AH272,Marks,87,0),"")</f>
        <v/>
      </c>
      <c r="AH280" s="87" t="str">
        <f>IFERROR(VLOOKUP(AH272,Marks,88,0),"")</f>
        <v/>
      </c>
      <c r="AI280" s="370" t="str">
        <f>IFERROR(VLOOKUP(AH272,Marks,89,0),"")</f>
        <v/>
      </c>
      <c r="AJ280" s="89" t="str">
        <f>IFERROR(VLOOKUP(AH272,Marks,95,0),"")</f>
        <v/>
      </c>
      <c r="AL280" s="56"/>
      <c r="AM280" s="56"/>
      <c r="AN280" s="56"/>
      <c r="AO280" s="56"/>
      <c r="AP280" s="56"/>
      <c r="AQ280" s="56"/>
      <c r="AR280" s="56"/>
      <c r="AS280" s="56"/>
      <c r="AT280" s="56"/>
    </row>
    <row r="281" spans="1:46" ht="21" customHeight="1">
      <c r="A281" s="386" t="str">
        <f>IF(P272="","",A280+1)</f>
        <v/>
      </c>
      <c r="B281" s="92" t="str">
        <f>IF('Master sheet'!$D$11="Hindi","विज्ञान","Science")</f>
        <v>विज्ञान</v>
      </c>
      <c r="C281" s="423" t="str">
        <f>IFERROR(VLOOKUP(P272,Marks,96,0),"")</f>
        <v/>
      </c>
      <c r="D281" s="423" t="str">
        <f>IFERROR(VLOOKUP(P272,Marks,97),"")</f>
        <v/>
      </c>
      <c r="E281" s="423" t="str">
        <f>IFERROR(VLOOKUP(P272,Marks,98,0),"")</f>
        <v/>
      </c>
      <c r="F281" s="423" t="str">
        <f>IFERROR(VLOOKUP(P272,Marks,99,0),"")</f>
        <v/>
      </c>
      <c r="G281" s="423" t="str">
        <f>IFERROR(VLOOKUP(P272,Marks,100,0),"")</f>
        <v/>
      </c>
      <c r="H281" s="423" t="str">
        <f>IFERROR(VLOOKUP(P272,Marks,101,0),"")</f>
        <v/>
      </c>
      <c r="I281" s="368" t="str">
        <f>IFERROR(VLOOKUP(P272,Marks,102,0),"")</f>
        <v/>
      </c>
      <c r="J281" s="423" t="str">
        <f>IFERROR(VLOOKUP(P272,Marks,103,0),"")</f>
        <v/>
      </c>
      <c r="K281" s="423" t="str">
        <f>IFERROR(VLOOKUP(P272,Marks,104,0),"")</f>
        <v/>
      </c>
      <c r="L281" s="87" t="str">
        <f>IFERROR(VLOOKUP(P272,Marks,105,0),"")</f>
        <v/>
      </c>
      <c r="M281" s="367">
        <f>IFERROR(VLOOKUP(P272,Marks,106,0),"")</f>
        <v>0</v>
      </c>
      <c r="N281" s="423" t="str">
        <f>IFERROR(VLOOKUP(P272,Marks,107,0),"")</f>
        <v/>
      </c>
      <c r="O281" s="423" t="str">
        <f>IFERROR(VLOOKUP(P272,Marks,108,0),"")</f>
        <v/>
      </c>
      <c r="P281" s="87" t="str">
        <f>IFERROR(VLOOKUP(P272,Marks,109,0),"")</f>
        <v/>
      </c>
      <c r="Q281" s="370" t="str">
        <f>IFERROR(VLOOKUP(P272,Marks,110,0),"")</f>
        <v/>
      </c>
      <c r="R281" s="89" t="str">
        <f>IFERROR(VLOOKUP(P272,Marks,116,0),"")</f>
        <v/>
      </c>
      <c r="S281" s="1026"/>
      <c r="T281" s="92" t="str">
        <f>IF('Master sheet'!$D$11="Hindi","विज्ञान","Science")</f>
        <v>विज्ञान</v>
      </c>
      <c r="U281" s="423" t="str">
        <f>IFERROR(VLOOKUP(AH272,Marks,96,0),"")</f>
        <v/>
      </c>
      <c r="V281" s="423" t="str">
        <f>IFERROR(VLOOKUP(AH272,Marks,97),"")</f>
        <v/>
      </c>
      <c r="W281" s="423" t="str">
        <f>IFERROR(VLOOKUP(AH272,Marks,98,0),"")</f>
        <v/>
      </c>
      <c r="X281" s="423" t="str">
        <f>IFERROR(VLOOKUP(AH272,Marks,99,0),"")</f>
        <v/>
      </c>
      <c r="Y281" s="423" t="str">
        <f>IFERROR(VLOOKUP(AH272,Marks,100,0),"")</f>
        <v/>
      </c>
      <c r="Z281" s="423" t="str">
        <f>IFERROR(VLOOKUP(AH272,Marks,101,0),"")</f>
        <v/>
      </c>
      <c r="AA281" s="368" t="str">
        <f>IFERROR(VLOOKUP(AH272,Marks,102,0),"")</f>
        <v/>
      </c>
      <c r="AB281" s="423" t="str">
        <f>IFERROR(VLOOKUP(AH272,Marks,103,0),"")</f>
        <v/>
      </c>
      <c r="AC281" s="423" t="str">
        <f>IFERROR(VLOOKUP(AH272,Marks,104,0),"")</f>
        <v/>
      </c>
      <c r="AD281" s="87" t="str">
        <f>IFERROR(VLOOKUP(AH272,Marks,105,0),"")</f>
        <v/>
      </c>
      <c r="AE281" s="367">
        <f>IFERROR(VLOOKUP(AH272,Marks,106,0),"")</f>
        <v>0</v>
      </c>
      <c r="AF281" s="423" t="str">
        <f>IFERROR(VLOOKUP(AH272,Marks,107,0),"")</f>
        <v/>
      </c>
      <c r="AG281" s="423" t="str">
        <f>IFERROR(VLOOKUP(AH272,Marks,108,0),"")</f>
        <v/>
      </c>
      <c r="AH281" s="87" t="str">
        <f>IFERROR(VLOOKUP(AH272,Marks,109,0),"")</f>
        <v/>
      </c>
      <c r="AI281" s="370" t="str">
        <f>IFERROR(VLOOKUP(AH272,Marks,110,0),"")</f>
        <v/>
      </c>
      <c r="AJ281" s="89" t="str">
        <f>IFERROR(VLOOKUP(AH272,Marks,116,0),"")</f>
        <v/>
      </c>
      <c r="AL281" s="56"/>
      <c r="AM281" s="56"/>
      <c r="AN281" s="56"/>
      <c r="AO281" s="56"/>
      <c r="AP281" s="56"/>
      <c r="AQ281" s="56"/>
      <c r="AR281" s="56"/>
      <c r="AS281" s="56"/>
      <c r="AT281" s="56"/>
    </row>
    <row r="282" spans="1:46" ht="21" customHeight="1">
      <c r="A282" s="386" t="str">
        <f>IF(P272="","",A281+1)</f>
        <v/>
      </c>
      <c r="B282" s="92" t="str">
        <f>IF('Master sheet'!$D$11="Hindi","सामाजिक विज्ञान","Social Science")</f>
        <v>सामाजिक विज्ञान</v>
      </c>
      <c r="C282" s="423" t="str">
        <f>IFERROR(VLOOKUP(P272,Marks,117,0),"")</f>
        <v/>
      </c>
      <c r="D282" s="423" t="str">
        <f>IFERROR(VLOOKUP(P272,Marks,118,0),"")</f>
        <v/>
      </c>
      <c r="E282" s="423" t="str">
        <f>IFERROR(VLOOKUP(P272,Marks,119,0),"")</f>
        <v/>
      </c>
      <c r="F282" s="423" t="str">
        <f>IFERROR(VLOOKUP(P272,Marks,120,0),"")</f>
        <v/>
      </c>
      <c r="G282" s="423" t="str">
        <f>IFERROR(VLOOKUP(P272,Marks,121,0),"")</f>
        <v/>
      </c>
      <c r="H282" s="423" t="str">
        <f>IFERROR(VLOOKUP(P272,Marks,122,0),"")</f>
        <v/>
      </c>
      <c r="I282" s="368" t="str">
        <f>IFERROR(VLOOKUP(P272,Marks,123,0),"")</f>
        <v/>
      </c>
      <c r="J282" s="423" t="str">
        <f>IFERROR(VLOOKUP(P272,Marks,124,0),"")</f>
        <v/>
      </c>
      <c r="K282" s="423" t="str">
        <f>IFERROR(VLOOKUP(P272,Marks,125,0),"")</f>
        <v/>
      </c>
      <c r="L282" s="87" t="str">
        <f>IFERROR(VLOOKUP(P272,Marks,126,0),"")</f>
        <v/>
      </c>
      <c r="M282" s="367">
        <f>IFERROR(VLOOKUP(P272,Marks,127,0),"")</f>
        <v>0</v>
      </c>
      <c r="N282" s="423" t="str">
        <f>IFERROR(VLOOKUP(P272,Marks,128,0),"")</f>
        <v/>
      </c>
      <c r="O282" s="423" t="str">
        <f>IFERROR(VLOOKUP(P272,Marks,129,0),"")</f>
        <v/>
      </c>
      <c r="P282" s="87" t="str">
        <f>IFERROR(VLOOKUP(P272,Marks,130,0),"")</f>
        <v/>
      </c>
      <c r="Q282" s="370" t="str">
        <f>IFERROR(VLOOKUP(P272,Marks,131,0),"")</f>
        <v/>
      </c>
      <c r="R282" s="89" t="str">
        <f>IFERROR(VLOOKUP(P272,Marks,137,0),"")</f>
        <v/>
      </c>
      <c r="S282" s="1026"/>
      <c r="T282" s="92" t="str">
        <f>IF('Master sheet'!$D$11="Hindi","सामाजिक विज्ञान","Social Science")</f>
        <v>सामाजिक विज्ञान</v>
      </c>
      <c r="U282" s="423" t="str">
        <f>IFERROR(VLOOKUP(P272,Marks,117,0),"")</f>
        <v/>
      </c>
      <c r="V282" s="423" t="str">
        <f>IFERROR(VLOOKUP(AH272,Marks,118,0),"")</f>
        <v/>
      </c>
      <c r="W282" s="423" t="str">
        <f>IFERROR(VLOOKUP(AH272,Marks,119,0),"")</f>
        <v/>
      </c>
      <c r="X282" s="423" t="str">
        <f>IFERROR(VLOOKUP(AH272,Marks,120,0),"")</f>
        <v/>
      </c>
      <c r="Y282" s="423" t="str">
        <f>IFERROR(VLOOKUP(AH272,Marks,121,0),"")</f>
        <v/>
      </c>
      <c r="Z282" s="423" t="str">
        <f>IFERROR(VLOOKUP(AH272,Marks,122,0),"")</f>
        <v/>
      </c>
      <c r="AA282" s="368" t="str">
        <f>IFERROR(VLOOKUP(AH272,Marks,123,0),"")</f>
        <v/>
      </c>
      <c r="AB282" s="423" t="str">
        <f>IFERROR(VLOOKUP(AH272,Marks,124,0),"")</f>
        <v/>
      </c>
      <c r="AC282" s="423" t="str">
        <f>IFERROR(VLOOKUP(AH272,Marks,125,0),"")</f>
        <v/>
      </c>
      <c r="AD282" s="87" t="str">
        <f>IFERROR(VLOOKUP(AH272,Marks,126,0),"")</f>
        <v/>
      </c>
      <c r="AE282" s="367">
        <f>IFERROR(VLOOKUP(AH272,Marks,127,0),"")</f>
        <v>0</v>
      </c>
      <c r="AF282" s="423" t="str">
        <f>IFERROR(VLOOKUP(AH272,Marks,128,0),"")</f>
        <v/>
      </c>
      <c r="AG282" s="423" t="str">
        <f>IFERROR(VLOOKUP(AH272,Marks,129,0),"")</f>
        <v/>
      </c>
      <c r="AH282" s="87" t="str">
        <f>IFERROR(VLOOKUP(AH272,Marks,130,0),"")</f>
        <v/>
      </c>
      <c r="AI282" s="370" t="str">
        <f>IFERROR(VLOOKUP(AH272,Marks,131,0),"")</f>
        <v/>
      </c>
      <c r="AJ282" s="89" t="str">
        <f>IFERROR(VLOOKUP(AH272,Marks,137,0),"")</f>
        <v/>
      </c>
      <c r="AL282" s="56"/>
      <c r="AM282" s="56"/>
      <c r="AN282" s="56"/>
      <c r="AO282" s="56"/>
      <c r="AP282" s="56"/>
      <c r="AQ282" s="56"/>
      <c r="AR282" s="56"/>
      <c r="AS282" s="56"/>
      <c r="AT282" s="56"/>
    </row>
    <row r="283" spans="1:46" ht="27.75" customHeight="1">
      <c r="A283" s="386" t="str">
        <f>IF(P272="","",A282+1)</f>
        <v/>
      </c>
      <c r="B283" s="428" t="str">
        <f>IF('Master sheet'!$D$11="Hindi","कुल योग","Total")</f>
        <v>कुल योग</v>
      </c>
      <c r="C283" s="90" t="str">
        <f>IF(AND(C244="",C245="",C246="",C247="",C248="",C249=""),"",SUM(C244:C249))</f>
        <v/>
      </c>
      <c r="D283" s="90" t="str">
        <f t="shared" ref="D283:Q283" si="16">IF(AND(D277="",D278="",D279="",D280="",D281="",D282=""),"",SUM(D277:D282))</f>
        <v/>
      </c>
      <c r="E283" s="90" t="str">
        <f t="shared" si="16"/>
        <v/>
      </c>
      <c r="F283" s="90" t="str">
        <f t="shared" si="16"/>
        <v/>
      </c>
      <c r="G283" s="90" t="str">
        <f t="shared" si="16"/>
        <v/>
      </c>
      <c r="H283" s="90" t="str">
        <f t="shared" si="16"/>
        <v/>
      </c>
      <c r="I283" s="90" t="str">
        <f t="shared" si="16"/>
        <v/>
      </c>
      <c r="J283" s="90" t="str">
        <f t="shared" si="16"/>
        <v/>
      </c>
      <c r="K283" s="90" t="str">
        <f t="shared" si="16"/>
        <v/>
      </c>
      <c r="L283" s="90" t="str">
        <f t="shared" si="16"/>
        <v/>
      </c>
      <c r="M283" s="90">
        <f t="shared" si="16"/>
        <v>0</v>
      </c>
      <c r="N283" s="90" t="str">
        <f t="shared" si="16"/>
        <v/>
      </c>
      <c r="O283" s="90" t="str">
        <f t="shared" si="16"/>
        <v/>
      </c>
      <c r="P283" s="90" t="str">
        <f t="shared" si="16"/>
        <v/>
      </c>
      <c r="Q283" s="90" t="str">
        <f t="shared" si="16"/>
        <v/>
      </c>
      <c r="R283" s="223" t="str">
        <f>IFERROR(VLOOKUP(P272,Marks,179,0),"")</f>
        <v/>
      </c>
      <c r="S283" s="1026"/>
      <c r="T283" s="428" t="str">
        <f>IF('Master sheet'!$D$11="Hindi","कुल योग","Total")</f>
        <v>कुल योग</v>
      </c>
      <c r="U283" s="90" t="str">
        <f>IF(AND(C244="",C245="",C246="",C247="",C248="",C249=""),"",SUM(C244:C249))</f>
        <v/>
      </c>
      <c r="V283" s="90" t="str">
        <f t="shared" ref="V283:AI283" si="17">IF(AND(V277="",V278="",V279="",V280="",V281="",V282=""),"",SUM(V277:V282))</f>
        <v/>
      </c>
      <c r="W283" s="90" t="str">
        <f t="shared" si="17"/>
        <v/>
      </c>
      <c r="X283" s="90" t="str">
        <f t="shared" si="17"/>
        <v/>
      </c>
      <c r="Y283" s="90" t="str">
        <f t="shared" si="17"/>
        <v/>
      </c>
      <c r="Z283" s="90" t="str">
        <f t="shared" si="17"/>
        <v/>
      </c>
      <c r="AA283" s="90" t="str">
        <f t="shared" si="17"/>
        <v/>
      </c>
      <c r="AB283" s="90" t="str">
        <f t="shared" si="17"/>
        <v/>
      </c>
      <c r="AC283" s="90" t="str">
        <f t="shared" si="17"/>
        <v/>
      </c>
      <c r="AD283" s="90" t="str">
        <f t="shared" si="17"/>
        <v/>
      </c>
      <c r="AE283" s="90">
        <f t="shared" si="17"/>
        <v>0</v>
      </c>
      <c r="AF283" s="90" t="str">
        <f t="shared" si="17"/>
        <v/>
      </c>
      <c r="AG283" s="90" t="str">
        <f t="shared" si="17"/>
        <v/>
      </c>
      <c r="AH283" s="90" t="str">
        <f t="shared" si="17"/>
        <v/>
      </c>
      <c r="AI283" s="90" t="str">
        <f t="shared" si="17"/>
        <v/>
      </c>
      <c r="AJ283" s="223" t="str">
        <f>IFERROR(VLOOKUP(AH272,Marks,179,0),"")</f>
        <v/>
      </c>
      <c r="AL283" s="56"/>
      <c r="AM283" s="56"/>
      <c r="AN283" s="56"/>
      <c r="AO283" s="56"/>
      <c r="AP283" s="56"/>
      <c r="AQ283" s="56"/>
      <c r="AR283" s="56"/>
      <c r="AS283" s="56"/>
      <c r="AT283" s="56"/>
    </row>
    <row r="284" spans="1:46" ht="9.75" customHeight="1">
      <c r="A284" s="386" t="str">
        <f>IF(P272="","",A283+1)</f>
        <v/>
      </c>
      <c r="B284" s="993"/>
      <c r="C284" s="993"/>
      <c r="D284" s="993"/>
      <c r="E284" s="993"/>
      <c r="F284" s="993"/>
      <c r="G284" s="993"/>
      <c r="H284" s="993"/>
      <c r="I284" s="993"/>
      <c r="J284" s="993"/>
      <c r="K284" s="993"/>
      <c r="L284" s="993"/>
      <c r="M284" s="993"/>
      <c r="N284" s="993"/>
      <c r="O284" s="993"/>
      <c r="P284" s="993"/>
      <c r="Q284" s="993"/>
      <c r="R284" s="993"/>
      <c r="S284" s="1026"/>
      <c r="T284" s="993"/>
      <c r="U284" s="993"/>
      <c r="V284" s="993"/>
      <c r="W284" s="993"/>
      <c r="X284" s="993"/>
      <c r="Y284" s="993"/>
      <c r="Z284" s="993"/>
      <c r="AA284" s="993"/>
      <c r="AB284" s="993"/>
      <c r="AC284" s="993"/>
      <c r="AD284" s="993"/>
      <c r="AE284" s="993"/>
      <c r="AF284" s="993"/>
      <c r="AG284" s="993"/>
      <c r="AH284" s="993"/>
      <c r="AI284" s="993"/>
      <c r="AJ284" s="993"/>
      <c r="AL284" s="56"/>
      <c r="AM284" s="56"/>
      <c r="AN284" s="56"/>
      <c r="AO284" s="56"/>
      <c r="AP284" s="56"/>
      <c r="AQ284" s="56"/>
      <c r="AR284" s="56"/>
      <c r="AS284" s="56"/>
      <c r="AT284" s="56"/>
    </row>
    <row r="285" spans="1:46" ht="21" customHeight="1">
      <c r="A285" s="386" t="str">
        <f>IF(P272="","",A284+1)</f>
        <v/>
      </c>
      <c r="B285" s="994" t="str">
        <f>IF('Master sheet'!$D$11="Hindi","अतिरिक्त विषय ","Extra Subject")</f>
        <v xml:space="preserve">अतिरिक्त विषय </v>
      </c>
      <c r="C285" s="994"/>
      <c r="D285" s="994"/>
      <c r="E285" s="994"/>
      <c r="F285" s="994"/>
      <c r="G285" s="994"/>
      <c r="H285" s="994"/>
      <c r="I285" s="994"/>
      <c r="J285" s="994"/>
      <c r="K285" s="994"/>
      <c r="L285" s="994"/>
      <c r="M285" s="994"/>
      <c r="N285" s="994"/>
      <c r="O285" s="994"/>
      <c r="P285" s="994"/>
      <c r="Q285" s="994"/>
      <c r="R285" s="994"/>
      <c r="S285" s="1026"/>
      <c r="T285" s="994" t="str">
        <f>IF('Master sheet'!$D$11="Hindi","अतिरिक्त विषय ","Extra Subject")</f>
        <v xml:space="preserve">अतिरिक्त विषय </v>
      </c>
      <c r="U285" s="994"/>
      <c r="V285" s="994"/>
      <c r="W285" s="994"/>
      <c r="X285" s="994"/>
      <c r="Y285" s="994"/>
      <c r="Z285" s="994"/>
      <c r="AA285" s="994"/>
      <c r="AB285" s="994"/>
      <c r="AC285" s="994"/>
      <c r="AD285" s="994"/>
      <c r="AE285" s="994"/>
      <c r="AF285" s="994"/>
      <c r="AG285" s="994"/>
      <c r="AH285" s="994"/>
      <c r="AI285" s="994"/>
      <c r="AJ285" s="994"/>
      <c r="AL285" s="56"/>
      <c r="AM285" s="56"/>
      <c r="AN285" s="56"/>
      <c r="AO285" s="56"/>
      <c r="AP285" s="56"/>
      <c r="AQ285" s="56"/>
      <c r="AR285" s="56"/>
      <c r="AS285" s="56"/>
      <c r="AT285" s="56"/>
    </row>
    <row r="286" spans="1:46" ht="21" customHeight="1">
      <c r="A286" s="386" t="str">
        <f>IF(P272="","",A285+1)</f>
        <v/>
      </c>
      <c r="B286" s="988" t="str">
        <f>IF('Master sheet'!$D$11="Hindi","विषय","Subject")</f>
        <v>विषय</v>
      </c>
      <c r="C286" s="988"/>
      <c r="D286" s="988" t="str">
        <f>IF('Master sheet'!$D$11="Hindi","पूर्णांक","M.M.")</f>
        <v>पूर्णांक</v>
      </c>
      <c r="E286" s="988"/>
      <c r="F286" s="988" t="str">
        <f>IF('Master sheet'!$D$11="Hindi","प्राप्तांक","Ob.M.")</f>
        <v>प्राप्तांक</v>
      </c>
      <c r="G286" s="988"/>
      <c r="H286" s="988" t="str">
        <f>IF('Master sheet'!$D$11="Hindi","ग्रेड","Grade")</f>
        <v>ग्रेड</v>
      </c>
      <c r="I286" s="988"/>
      <c r="J286" s="991" t="str">
        <f>IF('Master sheet'!$D$11="Hindi","विषय","Subject")</f>
        <v>विषय</v>
      </c>
      <c r="K286" s="992"/>
      <c r="L286" s="995"/>
      <c r="M286" s="991" t="str">
        <f>IF('Master sheet'!$D$11="Hindi","पूर्णांक","M.M.")</f>
        <v>पूर्णांक</v>
      </c>
      <c r="N286" s="995"/>
      <c r="O286" s="991" t="str">
        <f>IF('Master sheet'!$D$11="Hindi","प्राप्तांक","Ob.M.")</f>
        <v>प्राप्तांक</v>
      </c>
      <c r="P286" s="995"/>
      <c r="Q286" s="991" t="str">
        <f>IF('Master sheet'!$D$11="Hindi","ग्रेड","Grade")</f>
        <v>ग्रेड</v>
      </c>
      <c r="R286" s="995"/>
      <c r="S286" s="1026"/>
      <c r="T286" s="988" t="str">
        <f>IF('Master sheet'!$D$11="Hindi","विषय","Subject")</f>
        <v>विषय</v>
      </c>
      <c r="U286" s="988"/>
      <c r="V286" s="988" t="str">
        <f>IF('Master sheet'!$D$11="Hindi","पूर्णांक","M.M.")</f>
        <v>पूर्णांक</v>
      </c>
      <c r="W286" s="988"/>
      <c r="X286" s="988" t="str">
        <f>IF('Master sheet'!$D$11="Hindi","प्राप्तांक","Ob.M.")</f>
        <v>प्राप्तांक</v>
      </c>
      <c r="Y286" s="988"/>
      <c r="Z286" s="988" t="str">
        <f>IF('Master sheet'!$D$11="Hindi","ग्रेड","Grade")</f>
        <v>ग्रेड</v>
      </c>
      <c r="AA286" s="988"/>
      <c r="AB286" s="991" t="str">
        <f>IF('Master sheet'!$D$11="Hindi","विषय","Subject")</f>
        <v>विषय</v>
      </c>
      <c r="AC286" s="992"/>
      <c r="AD286" s="995"/>
      <c r="AE286" s="991" t="str">
        <f>IF('Master sheet'!$D$11="Hindi","पूर्णांक","M.M.")</f>
        <v>पूर्णांक</v>
      </c>
      <c r="AF286" s="995"/>
      <c r="AG286" s="991" t="str">
        <f>IF('Master sheet'!$D$11="Hindi","प्राप्तांक","Ob.M.")</f>
        <v>प्राप्तांक</v>
      </c>
      <c r="AH286" s="995"/>
      <c r="AI286" s="991" t="str">
        <f>IF('Master sheet'!$D$11="Hindi","ग्रेड","Grade")</f>
        <v>ग्रेड</v>
      </c>
      <c r="AJ286" s="995"/>
      <c r="AL286" s="56"/>
      <c r="AM286" s="56"/>
      <c r="AN286" s="56"/>
      <c r="AO286" s="56"/>
      <c r="AP286" s="56"/>
      <c r="AQ286" s="56"/>
      <c r="AR286" s="56"/>
      <c r="AS286" s="56"/>
      <c r="AT286" s="56"/>
    </row>
    <row r="287" spans="1:46" ht="21" customHeight="1">
      <c r="A287" s="386" t="str">
        <f>IF(P272="","",A286+1)</f>
        <v/>
      </c>
      <c r="B287" s="999" t="str">
        <f>IF(AND('Marks Entry 6th'!$CJ$3="",'Marks Entry 7th'!$CJ$3=""),"",IF(AND(C236=6),'Marks Entry 6th'!$CJ$3,IF(AND(C236=7),'Marks Entry 7th'!$CJ$3,"")))</f>
        <v/>
      </c>
      <c r="C287" s="999"/>
      <c r="D287" s="996" t="str">
        <f>IF(AND(P272=""),"",'Result Sheet'!$FO$7)</f>
        <v/>
      </c>
      <c r="E287" s="996"/>
      <c r="F287" s="997" t="str">
        <f>IFERROR(IF(AND(P272=""),"",VLOOKUP(P272,Marks,170,0)),"")</f>
        <v/>
      </c>
      <c r="G287" s="997"/>
      <c r="H287" s="998" t="str">
        <f>IFERROR(IF(AND(P272=""),"",VLOOKUP(P272,Marks,171,0)),"")</f>
        <v/>
      </c>
      <c r="I287" s="998"/>
      <c r="J287" s="1000" t="str">
        <f>IF(AND('Marks Entry 6th'!$CL$3="",'Marks Entry 7th'!$CL$3=""),"",IF(AND(C236=6),'Marks Entry 6th'!$CL$3,IF(AND(C236=7),'Marks Entry 7th'!$CL$3,"")))</f>
        <v/>
      </c>
      <c r="K287" s="1001"/>
      <c r="L287" s="1002"/>
      <c r="M287" s="996" t="str">
        <f>IF(AND(P272=""),"",'Result Sheet'!$FS$7)</f>
        <v/>
      </c>
      <c r="N287" s="996"/>
      <c r="O287" s="997" t="str">
        <f>IFERROR(IF(AND(P272=""),"",VLOOKUP(P272,Marks,174,0)),"")</f>
        <v/>
      </c>
      <c r="P287" s="997"/>
      <c r="Q287" s="998" t="str">
        <f>IFERROR(IF(AND(P272=""),"",VLOOKUP(P272,Marks,175,0)),"")</f>
        <v/>
      </c>
      <c r="R287" s="998"/>
      <c r="S287" s="1026"/>
      <c r="T287" s="999" t="str">
        <f>IF(AND('Marks Entry 6th'!$CJ$3="",'Marks Entry 7th'!$CJ$3=""),"",IF(AND(C236=6),'Marks Entry 6th'!$CJ$3,IF(AND(C236=7),'Marks Entry 7th'!$CJ$3,"")))</f>
        <v/>
      </c>
      <c r="U287" s="999"/>
      <c r="V287" s="996" t="str">
        <f>IF(AND(AH272=""),"",'Result Sheet'!$FO$7)</f>
        <v/>
      </c>
      <c r="W287" s="996"/>
      <c r="X287" s="997" t="str">
        <f>IFERROR(IF(AND(AH272=""),"",VLOOKUP(AH272,Marks,170,0)),"")</f>
        <v/>
      </c>
      <c r="Y287" s="997"/>
      <c r="Z287" s="998" t="str">
        <f>IFERROR(IF(AND(AH272=""),"",VLOOKUP(AH272,Marks,171,0)),"")</f>
        <v/>
      </c>
      <c r="AA287" s="998"/>
      <c r="AB287" s="1000" t="str">
        <f>IF(AND('Marks Entry 6th'!$CL$3="",'Marks Entry 7th'!$CL$3=""),"",IF(AND(C236=6),'Marks Entry 6th'!$CL$3,IF(AND(C236=7),'Marks Entry 7th'!$CL$3,"")))</f>
        <v/>
      </c>
      <c r="AC287" s="1001"/>
      <c r="AD287" s="1002"/>
      <c r="AE287" s="996" t="str">
        <f>IF(AND(AH272=""),"",'Result Sheet'!$FS$7)</f>
        <v/>
      </c>
      <c r="AF287" s="996"/>
      <c r="AG287" s="997" t="str">
        <f>IFERROR(IF(AND(AH272=""),"",VLOOKUP(AH272,Marks,174,0)),"")</f>
        <v/>
      </c>
      <c r="AH287" s="997"/>
      <c r="AI287" s="998" t="str">
        <f>IFERROR(IF(AND(AH272=""),"",VLOOKUP(AH272,Marks,175,0)),"")</f>
        <v/>
      </c>
      <c r="AJ287" s="998"/>
      <c r="AL287" s="56"/>
      <c r="AM287" s="56"/>
      <c r="AN287" s="56"/>
      <c r="AO287" s="56"/>
      <c r="AP287" s="56"/>
      <c r="AQ287" s="56"/>
      <c r="AR287" s="56"/>
      <c r="AS287" s="56"/>
      <c r="AT287" s="56"/>
    </row>
    <row r="288" spans="1:46" ht="21" customHeight="1">
      <c r="A288" s="386" t="str">
        <f>IF(P272="","",A287+1)</f>
        <v/>
      </c>
      <c r="B288" s="991" t="str">
        <f>IF('Master sheet'!$D$11="Hindi","विषय","Subject")</f>
        <v>विषय</v>
      </c>
      <c r="C288" s="992"/>
      <c r="D288" s="992"/>
      <c r="E288" s="984" t="str">
        <f>IF('Master sheet'!$D$11="Hindi","प्राप्तांक","Ob.M.")</f>
        <v>प्राप्तांक</v>
      </c>
      <c r="F288" s="985"/>
      <c r="G288" s="429" t="str">
        <f>IF('Master sheet'!$D$11="Hindi","ग्रेड","Grade")</f>
        <v>ग्रेड</v>
      </c>
      <c r="H288" s="988" t="str">
        <f>IF('Master sheet'!$D$11="Hindi","विषय","Subject")</f>
        <v>विषय</v>
      </c>
      <c r="I288" s="988"/>
      <c r="J288" s="988"/>
      <c r="K288" s="989" t="str">
        <f>IF('Master sheet'!$D$11="Hindi","प्राप्तांक","Ob.M.")</f>
        <v>प्राप्तांक</v>
      </c>
      <c r="L288" s="990"/>
      <c r="M288" s="92" t="str">
        <f>IF('Master sheet'!$D$11="Hindi","ग्रेड","Grade")</f>
        <v>ग्रेड</v>
      </c>
      <c r="N288" s="973" t="str">
        <f>IF('Master sheet'!$D$11="Hindi","विषय","Subject")</f>
        <v>विषय</v>
      </c>
      <c r="O288" s="974"/>
      <c r="P288" s="975"/>
      <c r="Q288" s="357" t="str">
        <f>IF('Master sheet'!$D$11="Hindi","प्राप्तांक","Ob.M.")</f>
        <v>प्राप्तांक</v>
      </c>
      <c r="R288" s="92" t="str">
        <f>IF('Master sheet'!$D$11="Hindi","ग्रेड","Grade")</f>
        <v>ग्रेड</v>
      </c>
      <c r="S288" s="1026"/>
      <c r="T288" s="991" t="str">
        <f>IF('Master sheet'!$D$11="Hindi","विषय","Subject")</f>
        <v>विषय</v>
      </c>
      <c r="U288" s="992"/>
      <c r="V288" s="992"/>
      <c r="W288" s="984" t="str">
        <f>IF('Master sheet'!$D$11="Hindi","प्राप्तांक","Ob.M.")</f>
        <v>प्राप्तांक</v>
      </c>
      <c r="X288" s="985"/>
      <c r="Y288" s="429" t="str">
        <f>IF('Master sheet'!$D$11="Hindi","ग्रेड","Grade")</f>
        <v>ग्रेड</v>
      </c>
      <c r="Z288" s="988" t="str">
        <f>IF('Master sheet'!$D$11="Hindi","विषय","Subject")</f>
        <v>विषय</v>
      </c>
      <c r="AA288" s="988"/>
      <c r="AB288" s="988"/>
      <c r="AC288" s="989" t="str">
        <f>IF('Master sheet'!$D$11="Hindi","प्राप्तांक","Ob.M.")</f>
        <v>प्राप्तांक</v>
      </c>
      <c r="AD288" s="990"/>
      <c r="AE288" s="92" t="str">
        <f>IF('Master sheet'!$D$11="Hindi","ग्रेड","Grade")</f>
        <v>ग्रेड</v>
      </c>
      <c r="AF288" s="973" t="str">
        <f>IF('Master sheet'!$D$11="Hindi","विषय","Subject")</f>
        <v>विषय</v>
      </c>
      <c r="AG288" s="974"/>
      <c r="AH288" s="975"/>
      <c r="AI288" s="357" t="str">
        <f>IF('Master sheet'!$D$11="Hindi","प्राप्तांक","Ob.M.")</f>
        <v>प्राप्तांक</v>
      </c>
      <c r="AJ288" s="92" t="str">
        <f>IF('Master sheet'!$D$11="Hindi","ग्रेड","Grade")</f>
        <v>ग्रेड</v>
      </c>
      <c r="AL288" s="56"/>
      <c r="AM288" s="56"/>
      <c r="AN288" s="56"/>
      <c r="AO288" s="56"/>
      <c r="AP288" s="56"/>
      <c r="AQ288" s="56"/>
      <c r="AR288" s="56"/>
      <c r="AS288" s="56"/>
      <c r="AT288" s="56"/>
    </row>
    <row r="289" spans="1:46" ht="21" customHeight="1">
      <c r="A289" s="386" t="str">
        <f>IF(P272="","",A288+1)</f>
        <v/>
      </c>
      <c r="B289" s="976" t="str">
        <f>IF('Master sheet'!$D$11="Hindi","कार्यानुभव","WORK EXP.")</f>
        <v>कार्यानुभव</v>
      </c>
      <c r="C289" s="977"/>
      <c r="D289" s="977"/>
      <c r="E289" s="986" t="str">
        <f>IFERROR(VLOOKUP(P272,Marks,143,0),"")</f>
        <v/>
      </c>
      <c r="F289" s="987"/>
      <c r="G289" s="427" t="str">
        <f>IFERROR(VLOOKUP(P272,Marks,147,0),"")</f>
        <v/>
      </c>
      <c r="H289" s="988" t="str">
        <f>IF('Master sheet'!$D$11="Hindi","कला शिक्षा","ART EDU.")</f>
        <v>कला शिक्षा</v>
      </c>
      <c r="I289" s="988"/>
      <c r="J289" s="988"/>
      <c r="K289" s="986" t="str">
        <f>IFERROR(VLOOKUP(P272,Marks,153,0),"")</f>
        <v/>
      </c>
      <c r="L289" s="987"/>
      <c r="M289" s="97" t="str">
        <f>IFERROR(VLOOKUP(P272,Marks,157,0),"")</f>
        <v/>
      </c>
      <c r="N289" s="978" t="str">
        <f>IF('Master sheet'!$D$11="Hindi","स्वा. एवं शा. शिक्षा","HE.&amp;PH. EDU.")</f>
        <v>स्वा. एवं शा. शिक्षा</v>
      </c>
      <c r="O289" s="979"/>
      <c r="P289" s="980"/>
      <c r="Q289" s="88" t="str">
        <f>IFERROR(VLOOKUP(P272,Marks,163,0),"")</f>
        <v/>
      </c>
      <c r="R289" s="97" t="str">
        <f>IFERROR(VLOOKUP(P272,Marks,167,0),"")</f>
        <v/>
      </c>
      <c r="S289" s="1026"/>
      <c r="T289" s="976" t="str">
        <f>IF('Master sheet'!$D$11="Hindi","कार्यानुभव","WORK EXP.")</f>
        <v>कार्यानुभव</v>
      </c>
      <c r="U289" s="977"/>
      <c r="V289" s="977"/>
      <c r="W289" s="986" t="str">
        <f>IFERROR(VLOOKUP(AH272,Marks,143,0),"")</f>
        <v/>
      </c>
      <c r="X289" s="987"/>
      <c r="Y289" s="427" t="str">
        <f>IFERROR(VLOOKUP(AH272,Marks,147,0),"")</f>
        <v/>
      </c>
      <c r="Z289" s="988" t="str">
        <f>IF('Master sheet'!$D$11="Hindi","कला शिक्षा","ART EDU.")</f>
        <v>कला शिक्षा</v>
      </c>
      <c r="AA289" s="988"/>
      <c r="AB289" s="988"/>
      <c r="AC289" s="986" t="str">
        <f>IFERROR(VLOOKUP(AH272,Marks,153,0),"")</f>
        <v/>
      </c>
      <c r="AD289" s="987"/>
      <c r="AE289" s="97" t="str">
        <f>IFERROR(VLOOKUP(AH272,Marks,157,0),"")</f>
        <v/>
      </c>
      <c r="AF289" s="978" t="str">
        <f>IF('Master sheet'!$D$11="Hindi","स्वा. एवं शा. शिक्षा","HE.&amp;PH. EDU.")</f>
        <v>स्वा. एवं शा. शिक्षा</v>
      </c>
      <c r="AG289" s="979"/>
      <c r="AH289" s="980"/>
      <c r="AI289" s="88" t="str">
        <f>IFERROR(VLOOKUP(AH272,Marks,163,0),"")</f>
        <v/>
      </c>
      <c r="AJ289" s="97" t="str">
        <f>IFERROR(VLOOKUP(AH272,Marks,167,0),"")</f>
        <v/>
      </c>
      <c r="AL289" s="56"/>
      <c r="AM289" s="56"/>
      <c r="AN289" s="56"/>
      <c r="AO289" s="56"/>
      <c r="AP289" s="56"/>
      <c r="AQ289" s="56"/>
      <c r="AR289" s="56"/>
      <c r="AS289" s="56"/>
      <c r="AT289" s="56"/>
    </row>
    <row r="290" spans="1:46" ht="9.75" customHeight="1">
      <c r="A290" s="386" t="str">
        <f>IF(P272="","",A289+1)</f>
        <v/>
      </c>
      <c r="B290" s="363"/>
      <c r="C290" s="363"/>
      <c r="D290" s="363"/>
      <c r="E290" s="364"/>
      <c r="F290" s="365"/>
      <c r="G290" s="365"/>
      <c r="H290" s="365"/>
      <c r="I290" s="363"/>
      <c r="J290" s="363"/>
      <c r="K290" s="363"/>
      <c r="L290" s="364"/>
      <c r="M290" s="365"/>
      <c r="N290" s="366"/>
      <c r="O290" s="366"/>
      <c r="P290" s="366"/>
      <c r="Q290" s="364"/>
      <c r="R290" s="365"/>
      <c r="S290" s="1026"/>
      <c r="T290" s="363"/>
      <c r="U290" s="363"/>
      <c r="V290" s="363"/>
      <c r="W290" s="364"/>
      <c r="X290" s="365"/>
      <c r="Y290" s="365"/>
      <c r="Z290" s="365"/>
      <c r="AA290" s="363"/>
      <c r="AB290" s="363"/>
      <c r="AC290" s="363"/>
      <c r="AD290" s="364"/>
      <c r="AE290" s="365"/>
      <c r="AF290" s="366"/>
      <c r="AG290" s="366"/>
      <c r="AH290" s="366"/>
      <c r="AI290" s="364"/>
      <c r="AJ290" s="365"/>
      <c r="AL290" s="56"/>
      <c r="AM290" s="56"/>
      <c r="AN290" s="56"/>
      <c r="AO290" s="56"/>
      <c r="AP290" s="56"/>
      <c r="AQ290" s="56"/>
      <c r="AR290" s="56"/>
      <c r="AS290" s="56"/>
      <c r="AT290" s="56"/>
    </row>
    <row r="291" spans="1:46" ht="21" customHeight="1">
      <c r="A291" s="386" t="str">
        <f>IF(P272="","",A290+1)</f>
        <v/>
      </c>
      <c r="B291" s="963" t="str">
        <f>IF('Master sheet'!$D$11="Hindi","कुल कार्य दिवस :-","Total Meeting :-")</f>
        <v>कुल कार्य दिवस :-</v>
      </c>
      <c r="C291" s="963"/>
      <c r="D291" s="963"/>
      <c r="E291" s="981" t="str">
        <f>IFERROR(VLOOKUP(P272,Marks,182,0),"")</f>
        <v/>
      </c>
      <c r="F291" s="981"/>
      <c r="G291" s="981"/>
      <c r="H291" s="981"/>
      <c r="I291" s="981"/>
      <c r="J291" s="981"/>
      <c r="K291" s="963" t="str">
        <f>IF('Master sheet'!$D$11="Hindi","कुल उपस्थिति :-","Total Attendance :-")</f>
        <v>कुल उपस्थिति :-</v>
      </c>
      <c r="L291" s="963"/>
      <c r="M291" s="963"/>
      <c r="N291" s="963"/>
      <c r="O291" s="982" t="str">
        <f>IFERROR(VLOOKUP(P272,Marks,183,0),"")</f>
        <v/>
      </c>
      <c r="P291" s="982"/>
      <c r="Q291" s="982"/>
      <c r="R291" s="982"/>
      <c r="S291" s="1026"/>
      <c r="T291" s="963" t="str">
        <f>IF('Master sheet'!$D$11="Hindi","कुल कार्य दिवस :-","Total Meeting :-")</f>
        <v>कुल कार्य दिवस :-</v>
      </c>
      <c r="U291" s="963"/>
      <c r="V291" s="963"/>
      <c r="W291" s="981" t="str">
        <f>IFERROR(VLOOKUP(AH272,Marks,182,0),"")</f>
        <v/>
      </c>
      <c r="X291" s="981"/>
      <c r="Y291" s="981"/>
      <c r="Z291" s="981"/>
      <c r="AA291" s="981"/>
      <c r="AB291" s="981"/>
      <c r="AC291" s="963" t="str">
        <f>IF('Master sheet'!$D$11="Hindi","कुल उपस्थिति :-","Total Attendance :-")</f>
        <v>कुल उपस्थिति :-</v>
      </c>
      <c r="AD291" s="963"/>
      <c r="AE291" s="963"/>
      <c r="AF291" s="963"/>
      <c r="AG291" s="982" t="str">
        <f>IFERROR(VLOOKUP(AH272,Marks,183,0),"")</f>
        <v/>
      </c>
      <c r="AH291" s="982"/>
      <c r="AI291" s="982"/>
      <c r="AJ291" s="982"/>
      <c r="AL291" s="56"/>
      <c r="AM291" s="56"/>
      <c r="AN291" s="56"/>
      <c r="AO291" s="56"/>
      <c r="AP291" s="56"/>
      <c r="AQ291" s="56"/>
      <c r="AR291" s="56"/>
      <c r="AS291" s="56"/>
      <c r="AT291" s="56"/>
    </row>
    <row r="292" spans="1:46" ht="21" customHeight="1">
      <c r="A292" s="386" t="str">
        <f>IF(P272="","",A291+1)</f>
        <v/>
      </c>
      <c r="B292" s="963" t="str">
        <f>IF('Master sheet'!$D$11="Hindi","परिणाम :-","Result :-")</f>
        <v>परिणाम :-</v>
      </c>
      <c r="C292" s="963"/>
      <c r="D292" s="963"/>
      <c r="E292" s="964" t="str">
        <f>IFERROR(VLOOKUP(P272,Marks,181,0),"")</f>
        <v/>
      </c>
      <c r="F292" s="964"/>
      <c r="G292" s="964"/>
      <c r="H292" s="964"/>
      <c r="I292" s="964"/>
      <c r="J292" s="964"/>
      <c r="K292" s="963" t="str">
        <f>IF('Master sheet'!$D$11="Hindi","परिणाम प्रतिशत में :-","Result in Percentage :-")</f>
        <v>परिणाम प्रतिशत में :-</v>
      </c>
      <c r="L292" s="963"/>
      <c r="M292" s="963"/>
      <c r="N292" s="963"/>
      <c r="O292" s="965" t="str">
        <f>IFERROR(VLOOKUP(P272,Marks,177,0),"")</f>
        <v/>
      </c>
      <c r="P292" s="965"/>
      <c r="Q292" s="965"/>
      <c r="R292" s="965"/>
      <c r="S292" s="1026"/>
      <c r="T292" s="963" t="str">
        <f>IF('Master sheet'!$D$11="Hindi","परिणाम :-","Result :-")</f>
        <v>परिणाम :-</v>
      </c>
      <c r="U292" s="963"/>
      <c r="V292" s="963"/>
      <c r="W292" s="964" t="str">
        <f>IFERROR(VLOOKUP(AH272,Marks,181,0),"")</f>
        <v/>
      </c>
      <c r="X292" s="964"/>
      <c r="Y292" s="964"/>
      <c r="Z292" s="964"/>
      <c r="AA292" s="964"/>
      <c r="AB292" s="964"/>
      <c r="AC292" s="963" t="str">
        <f>IF('Master sheet'!$D$11="Hindi","परिणाम प्रतिशत में :-","Result in Percentage :-")</f>
        <v>परिणाम प्रतिशत में :-</v>
      </c>
      <c r="AD292" s="963"/>
      <c r="AE292" s="963"/>
      <c r="AF292" s="963"/>
      <c r="AG292" s="965" t="str">
        <f>IFERROR(VLOOKUP(AH272,Marks,177,0),"")</f>
        <v/>
      </c>
      <c r="AH292" s="965"/>
      <c r="AI292" s="965"/>
      <c r="AJ292" s="965"/>
      <c r="AL292" s="56"/>
      <c r="AM292" s="56"/>
      <c r="AN292" s="56"/>
      <c r="AO292" s="56"/>
      <c r="AP292" s="56"/>
      <c r="AQ292" s="56"/>
      <c r="AR292" s="56"/>
      <c r="AS292" s="56"/>
      <c r="AT292" s="56"/>
    </row>
    <row r="293" spans="1:46" ht="21" customHeight="1">
      <c r="A293" s="386" t="str">
        <f>IF(P272="","",A292+1)</f>
        <v/>
      </c>
      <c r="B293" s="963" t="str">
        <f>IF('Master sheet'!$D$11="Hindi","श्रेणी / ग्रेड :-","Division / Grade :-")</f>
        <v>श्रेणी / ग्रेड :-</v>
      </c>
      <c r="C293" s="963"/>
      <c r="D293" s="963"/>
      <c r="E293" s="371" t="str">
        <f>IFERROR(VLOOKUP(P272,Marks,178,0),"")</f>
        <v/>
      </c>
      <c r="F293" s="372" t="s">
        <v>194</v>
      </c>
      <c r="G293" s="430" t="str">
        <f>IFERROR(VLOOKUP(P272,Marks,179,0),"")</f>
        <v/>
      </c>
      <c r="H293" s="372"/>
      <c r="I293" s="430"/>
      <c r="J293" s="430"/>
      <c r="K293" s="963" t="str">
        <f>IF('Master sheet'!$D$11="Hindi","कक्षा में स्थान :-","Position in the Class :-")</f>
        <v>कक्षा में स्थान :-</v>
      </c>
      <c r="L293" s="963"/>
      <c r="M293" s="963"/>
      <c r="N293" s="963"/>
      <c r="O293" s="966" t="str">
        <f>IFERROR(VLOOKUP(P272,Marks,180,0),"")</f>
        <v/>
      </c>
      <c r="P293" s="966"/>
      <c r="Q293" s="966"/>
      <c r="R293" s="966"/>
      <c r="S293" s="1026"/>
      <c r="T293" s="963" t="str">
        <f>IF('Master sheet'!$D$11="Hindi","श्रेणी / ग्रेड :-","Division / Grade :-")</f>
        <v>श्रेणी / ग्रेड :-</v>
      </c>
      <c r="U293" s="963"/>
      <c r="V293" s="963"/>
      <c r="W293" s="371" t="str">
        <f>IFERROR(VLOOKUP(AH272,Marks,178,0),"")</f>
        <v/>
      </c>
      <c r="X293" s="372" t="s">
        <v>194</v>
      </c>
      <c r="Y293" s="430" t="str">
        <f>IFERROR(VLOOKUP(AH272,Marks,179,0),"")</f>
        <v/>
      </c>
      <c r="Z293" s="372"/>
      <c r="AA293" s="430"/>
      <c r="AB293" s="430"/>
      <c r="AC293" s="963" t="str">
        <f>IF('Master sheet'!$D$11="Hindi","कक्षा में स्थान :-","Position in the Class :-")</f>
        <v>कक्षा में स्थान :-</v>
      </c>
      <c r="AD293" s="963"/>
      <c r="AE293" s="963"/>
      <c r="AF293" s="963"/>
      <c r="AG293" s="966" t="str">
        <f>IFERROR(VLOOKUP(AH272,Marks,180,0),"")</f>
        <v/>
      </c>
      <c r="AH293" s="966"/>
      <c r="AI293" s="966"/>
      <c r="AJ293" s="966"/>
      <c r="AL293" s="56"/>
      <c r="AM293" s="56"/>
      <c r="AN293" s="56"/>
      <c r="AO293" s="56"/>
      <c r="AP293" s="56"/>
      <c r="AQ293" s="56"/>
      <c r="AR293" s="56"/>
      <c r="AS293" s="56"/>
      <c r="AT293" s="56"/>
    </row>
    <row r="294" spans="1:46" ht="21" customHeight="1">
      <c r="A294" s="386" t="str">
        <f>IF(P272="","",A293+1)</f>
        <v/>
      </c>
      <c r="B294" s="1025" t="str">
        <f>IF('Master sheet'!$D$11="Hindi","परीक्षा परिणाम घोषणा दिनांक :-","Result Declaration Date :-")</f>
        <v>परीक्षा परिणाम घोषणा दिनांक :-</v>
      </c>
      <c r="C294" s="1025"/>
      <c r="D294" s="1025"/>
      <c r="E294" s="968" t="str">
        <f>IF(AND(P272=""),"",'Master sheet'!$D$10)</f>
        <v/>
      </c>
      <c r="F294" s="968"/>
      <c r="G294" s="968"/>
      <c r="H294" s="968"/>
      <c r="I294" s="968"/>
      <c r="J294" s="424"/>
      <c r="K294" s="91"/>
      <c r="L294" s="91"/>
      <c r="M294" s="57"/>
      <c r="N294" s="91"/>
      <c r="O294" s="91"/>
      <c r="P294" s="91"/>
      <c r="Q294" s="91"/>
      <c r="R294" s="91"/>
      <c r="S294" s="1026"/>
      <c r="T294" s="1025" t="str">
        <f>IF('Master sheet'!$D$11="Hindi","परीक्षा परिणाम घोषणा दिनांक :-","Result Declaration Date :-")</f>
        <v>परीक्षा परिणाम घोषणा दिनांक :-</v>
      </c>
      <c r="U294" s="1025"/>
      <c r="V294" s="1025"/>
      <c r="W294" s="968" t="str">
        <f>IF(AND(AH272=""),"",'Master sheet'!$D$10)</f>
        <v/>
      </c>
      <c r="X294" s="968"/>
      <c r="Y294" s="968"/>
      <c r="Z294" s="968"/>
      <c r="AA294" s="968"/>
      <c r="AB294" s="424"/>
      <c r="AC294" s="91"/>
      <c r="AD294" s="91"/>
      <c r="AE294" s="57"/>
      <c r="AF294" s="91"/>
      <c r="AG294" s="91"/>
      <c r="AH294" s="91"/>
      <c r="AI294" s="91"/>
      <c r="AJ294" s="91"/>
      <c r="AL294" s="56"/>
      <c r="AM294" s="56"/>
      <c r="AN294" s="56"/>
      <c r="AO294" s="56"/>
      <c r="AP294" s="56"/>
      <c r="AQ294" s="56"/>
      <c r="AR294" s="56"/>
      <c r="AS294" s="56"/>
      <c r="AT294" s="56"/>
    </row>
    <row r="295" spans="1:46" ht="60.75" customHeight="1">
      <c r="A295" s="386" t="str">
        <f>IF(P272="","",A294+1)</f>
        <v/>
      </c>
      <c r="B295" s="983" t="str">
        <f>IF(AND(C269=6),CONCATENATE("( ",UPPER('Master sheet'!H14)," )"),IF(AND(C269=7),CONCATENATE("( ",UPPER('Master sheet'!H25)," )"),""))</f>
        <v/>
      </c>
      <c r="C295" s="983"/>
      <c r="D295" s="983"/>
      <c r="E295" s="983"/>
      <c r="F295" s="983" t="str">
        <f>IF(AND(P272=""),"",CONCATENATE("(",'Master sheet'!$D$16," )"))</f>
        <v/>
      </c>
      <c r="G295" s="983"/>
      <c r="H295" s="983"/>
      <c r="I295" s="983"/>
      <c r="J295" s="983"/>
      <c r="K295" s="983"/>
      <c r="L295" s="983"/>
      <c r="M295" s="983" t="str">
        <f>IF(AND(P272=""),"",CONCATENATE("(",'Master sheet'!$D$14," )"))</f>
        <v/>
      </c>
      <c r="N295" s="983"/>
      <c r="O295" s="983"/>
      <c r="P295" s="983"/>
      <c r="Q295" s="983"/>
      <c r="R295" s="983"/>
      <c r="S295" s="1026"/>
      <c r="T295" s="983" t="str">
        <f>IF(AND(U269=6),CONCATENATE("( ",UPPER('Master sheet'!H14)," )"),IF(AND(U269=7),CONCATENATE("( ",UPPER('Master sheet'!H25)," )"),""))</f>
        <v/>
      </c>
      <c r="U295" s="983"/>
      <c r="V295" s="983"/>
      <c r="W295" s="983"/>
      <c r="X295" s="983" t="str">
        <f>IF(AND(AH272=""),"",CONCATENATE("(",'Master sheet'!$D$16," )"))</f>
        <v/>
      </c>
      <c r="Y295" s="983"/>
      <c r="Z295" s="983"/>
      <c r="AA295" s="983"/>
      <c r="AB295" s="983"/>
      <c r="AC295" s="983"/>
      <c r="AD295" s="983"/>
      <c r="AE295" s="983" t="str">
        <f>IF(AND(AH272=""),"",CONCATENATE("(",'Master sheet'!$D$14," )"))</f>
        <v/>
      </c>
      <c r="AF295" s="983"/>
      <c r="AG295" s="983"/>
      <c r="AH295" s="983"/>
      <c r="AI295" s="983"/>
      <c r="AJ295" s="983"/>
      <c r="AL295" s="56"/>
      <c r="AM295" s="56"/>
      <c r="AN295" s="56"/>
      <c r="AO295" s="56"/>
      <c r="AP295" s="56"/>
      <c r="AQ295" s="56"/>
      <c r="AR295" s="56"/>
      <c r="AS295" s="56"/>
      <c r="AT295" s="56"/>
    </row>
    <row r="296" spans="1:46" ht="23.25" customHeight="1">
      <c r="A296" s="386" t="str">
        <f>IF(P272="","",A295+1)</f>
        <v/>
      </c>
      <c r="B296" s="962" t="str">
        <f>IF('Master sheet'!$D$11="Hindi","हस्ताक्षर कक्षाध्यापक","Signature of the class teacher")</f>
        <v>हस्ताक्षर कक्षाध्यापक</v>
      </c>
      <c r="C296" s="962"/>
      <c r="D296" s="962"/>
      <c r="E296" s="962"/>
      <c r="F296" s="962" t="str">
        <f>IF('Master sheet'!$D$11="Hindi","हस्ताक्षर परीक्षा प्रभारी","Signature of the exam. Incharge")</f>
        <v>हस्ताक्षर परीक्षा प्रभारी</v>
      </c>
      <c r="G296" s="962"/>
      <c r="H296" s="962"/>
      <c r="I296" s="962"/>
      <c r="J296" s="962"/>
      <c r="K296" s="962"/>
      <c r="L296" s="962"/>
      <c r="M296" s="962" t="str">
        <f>IF('Master sheet'!$D$11="Hindi","हस्ताक्षर संस्था प्रधान","Head of Institute's Signature")</f>
        <v>हस्ताक्षर संस्था प्रधान</v>
      </c>
      <c r="N296" s="962"/>
      <c r="O296" s="962"/>
      <c r="P296" s="962"/>
      <c r="Q296" s="962"/>
      <c r="R296" s="962"/>
      <c r="S296" s="1026"/>
      <c r="T296" s="962" t="str">
        <f>IF('Master sheet'!$D$11="Hindi","हस्ताक्षर कक्षाध्यापक","Signature of the class teacher")</f>
        <v>हस्ताक्षर कक्षाध्यापक</v>
      </c>
      <c r="U296" s="962"/>
      <c r="V296" s="962"/>
      <c r="W296" s="962"/>
      <c r="X296" s="962" t="str">
        <f>IF('Master sheet'!$D$11="Hindi","हस्ताक्षर परीक्षा प्रभारी","Signature of the exam. Incharge")</f>
        <v>हस्ताक्षर परीक्षा प्रभारी</v>
      </c>
      <c r="Y296" s="962"/>
      <c r="Z296" s="962"/>
      <c r="AA296" s="962"/>
      <c r="AB296" s="962"/>
      <c r="AC296" s="962"/>
      <c r="AD296" s="962"/>
      <c r="AE296" s="962" t="str">
        <f>IF('Master sheet'!$D$11="Hindi","हस्ताक्षर संस्था प्रधान","Head of Institute's Signature")</f>
        <v>हस्ताक्षर संस्था प्रधान</v>
      </c>
      <c r="AF296" s="962"/>
      <c r="AG296" s="962"/>
      <c r="AH296" s="962"/>
      <c r="AI296" s="962"/>
      <c r="AJ296" s="962"/>
      <c r="AL296" s="56"/>
      <c r="AM296" s="56"/>
      <c r="AN296" s="56"/>
      <c r="AO296" s="56"/>
      <c r="AP296" s="56"/>
      <c r="AQ296" s="56"/>
      <c r="AR296" s="56"/>
      <c r="AS296" s="56"/>
      <c r="AT296" s="56"/>
    </row>
    <row r="297" spans="1:46">
      <c r="AL297" s="56"/>
      <c r="AM297" s="56"/>
      <c r="AN297" s="56"/>
      <c r="AO297" s="56"/>
      <c r="AP297" s="56"/>
      <c r="AQ297" s="56"/>
      <c r="AR297" s="56"/>
      <c r="AS297" s="56"/>
      <c r="AT297" s="56"/>
    </row>
    <row r="298" spans="1:46" ht="21" customHeight="1">
      <c r="A298" s="386" t="str">
        <f>IF(P305="","",1)</f>
        <v/>
      </c>
      <c r="B298" s="1003" t="str">
        <f>IF('Master sheet'!$D$11="Hindi","वार्षिक रिपोर्ट कार्ड ","Report Card")</f>
        <v xml:space="preserve">वार्षिक रिपोर्ट कार्ड </v>
      </c>
      <c r="C298" s="1003"/>
      <c r="D298" s="1003"/>
      <c r="E298" s="1003"/>
      <c r="F298" s="1003"/>
      <c r="G298" s="1003"/>
      <c r="H298" s="1003"/>
      <c r="I298" s="1003"/>
      <c r="J298" s="1003"/>
      <c r="K298" s="1003"/>
      <c r="L298" s="1003"/>
      <c r="M298" s="1003"/>
      <c r="N298" s="1003"/>
      <c r="O298" s="1003"/>
      <c r="P298" s="1003"/>
      <c r="Q298" s="1003"/>
      <c r="R298" s="1003"/>
      <c r="S298" s="1026" t="s">
        <v>75</v>
      </c>
      <c r="T298" s="1003" t="str">
        <f>IF('Master sheet'!$D$11="Hindi","वार्षिक रिपोर्ट कार्ड ","Report Card")</f>
        <v xml:space="preserve">वार्षिक रिपोर्ट कार्ड </v>
      </c>
      <c r="U298" s="1003"/>
      <c r="V298" s="1003"/>
      <c r="W298" s="1003"/>
      <c r="X298" s="1003"/>
      <c r="Y298" s="1003"/>
      <c r="Z298" s="1003"/>
      <c r="AA298" s="1003"/>
      <c r="AB298" s="1003"/>
      <c r="AC298" s="1003"/>
      <c r="AD298" s="1003"/>
      <c r="AE298" s="1003"/>
      <c r="AF298" s="1003"/>
      <c r="AG298" s="1003"/>
      <c r="AH298" s="1003"/>
      <c r="AI298" s="1003"/>
      <c r="AJ298" s="1003"/>
      <c r="AL298" s="56"/>
      <c r="AM298" s="56"/>
      <c r="AN298" s="56"/>
      <c r="AO298" s="56"/>
      <c r="AP298" s="56"/>
      <c r="AQ298" s="56"/>
      <c r="AR298" s="56"/>
      <c r="AS298" s="56"/>
      <c r="AT298" s="56"/>
    </row>
    <row r="299" spans="1:46" ht="21" customHeight="1">
      <c r="A299" s="386" t="str">
        <f>IF(P305="","",A298+1)</f>
        <v/>
      </c>
      <c r="B299" s="1004" t="str">
        <f>IF('Master sheet'!$D$11="Hindi","शिक्षा विभाग, राजस्थान सरकार","Education Department, Rajasthan Government")</f>
        <v>शिक्षा विभाग, राजस्थान सरकार</v>
      </c>
      <c r="C299" s="1004"/>
      <c r="D299" s="1004"/>
      <c r="E299" s="1004"/>
      <c r="F299" s="1004"/>
      <c r="G299" s="1004"/>
      <c r="H299" s="1004"/>
      <c r="I299" s="1004"/>
      <c r="J299" s="1004"/>
      <c r="K299" s="1004"/>
      <c r="L299" s="1004"/>
      <c r="M299" s="1004"/>
      <c r="N299" s="1004"/>
      <c r="O299" s="1004"/>
      <c r="P299" s="1004"/>
      <c r="Q299" s="1004"/>
      <c r="R299" s="1004"/>
      <c r="S299" s="1026"/>
      <c r="T299" s="1004" t="str">
        <f>IF('Master sheet'!$D$11="Hindi","शिक्षा विभाग, राजस्थान सरकार","Education Department, Rajasthan Government")</f>
        <v>शिक्षा विभाग, राजस्थान सरकार</v>
      </c>
      <c r="U299" s="1004"/>
      <c r="V299" s="1004"/>
      <c r="W299" s="1004"/>
      <c r="X299" s="1004"/>
      <c r="Y299" s="1004"/>
      <c r="Z299" s="1004"/>
      <c r="AA299" s="1004"/>
      <c r="AB299" s="1004"/>
      <c r="AC299" s="1004"/>
      <c r="AD299" s="1004"/>
      <c r="AE299" s="1004"/>
      <c r="AF299" s="1004"/>
      <c r="AG299" s="1004"/>
      <c r="AH299" s="1004"/>
      <c r="AI299" s="1004"/>
      <c r="AJ299" s="1004"/>
      <c r="AL299" s="56"/>
      <c r="AM299" s="56"/>
      <c r="AN299" s="56"/>
      <c r="AO299" s="56"/>
      <c r="AP299" s="56"/>
      <c r="AQ299" s="56"/>
      <c r="AR299" s="56"/>
      <c r="AS299" s="56"/>
      <c r="AT299" s="56"/>
    </row>
    <row r="300" spans="1:46" ht="21" customHeight="1">
      <c r="A300" s="386" t="str">
        <f>IF(P305="","",A299+1)</f>
        <v/>
      </c>
      <c r="B300" s="1005" t="str">
        <f>IF('Master sheet'!$D$11="Hindi","विद्यालय का नाम :-","School Name :- ")</f>
        <v>विद्यालय का नाम :-</v>
      </c>
      <c r="C300" s="1005"/>
      <c r="D300" s="1005"/>
      <c r="E300" s="1006" t="str">
        <f>IF(AND(P305=""),"",IF('Master sheet'!$D$11="Hindi",'Master sheet'!$D$8,'Master sheet'!$D$7))</f>
        <v/>
      </c>
      <c r="F300" s="1006"/>
      <c r="G300" s="1006"/>
      <c r="H300" s="1006"/>
      <c r="I300" s="1006"/>
      <c r="J300" s="1006"/>
      <c r="K300" s="1006"/>
      <c r="L300" s="1006"/>
      <c r="M300" s="1006"/>
      <c r="N300" s="1006"/>
      <c r="O300" s="1006"/>
      <c r="P300" s="1006"/>
      <c r="Q300" s="1006"/>
      <c r="R300" s="1006"/>
      <c r="S300" s="1026"/>
      <c r="T300" s="1005" t="str">
        <f>IF('Master sheet'!$D$11="Hindi","विद्यालय का नाम :-","School Name :- ")</f>
        <v>विद्यालय का नाम :-</v>
      </c>
      <c r="U300" s="1005"/>
      <c r="V300" s="1005"/>
      <c r="W300" s="1006" t="str">
        <f>IF(AND(AH305=""),"",IF('Master sheet'!$D$11="Hindi",'Master sheet'!$D$8,'Master sheet'!$D$7))</f>
        <v/>
      </c>
      <c r="X300" s="1006"/>
      <c r="Y300" s="1006"/>
      <c r="Z300" s="1006"/>
      <c r="AA300" s="1006"/>
      <c r="AB300" s="1006"/>
      <c r="AC300" s="1006"/>
      <c r="AD300" s="1006"/>
      <c r="AE300" s="1006"/>
      <c r="AF300" s="1006"/>
      <c r="AG300" s="1006"/>
      <c r="AH300" s="1006"/>
      <c r="AI300" s="1006"/>
      <c r="AJ300" s="1006"/>
      <c r="AL300" s="56"/>
      <c r="AM300" s="56"/>
      <c r="AN300" s="56"/>
      <c r="AO300" s="56"/>
      <c r="AP300" s="56"/>
      <c r="AQ300" s="56"/>
      <c r="AR300" s="56"/>
      <c r="AS300" s="56"/>
      <c r="AT300" s="56"/>
    </row>
    <row r="301" spans="1:46" ht="21" customHeight="1">
      <c r="A301" s="386" t="str">
        <f>IF(P305="","",A300+1)</f>
        <v/>
      </c>
      <c r="B301" s="379"/>
      <c r="C301" s="379"/>
      <c r="D301" s="379"/>
      <c r="E301" s="959" t="str">
        <f>IF(AND(P305=""),"",IF('Master sheet'!$D$11="Hindi",CONCATENATE("(विद्यालय मान्यता क्रमांक व वर्ष : ","  ",'Master sheet'!$D$6),CONCATENATE("(School Recognition Number &amp; Years : ","  ",'Master sheet'!$D$6)))</f>
        <v/>
      </c>
      <c r="F301" s="959"/>
      <c r="G301" s="959"/>
      <c r="H301" s="959"/>
      <c r="I301" s="959"/>
      <c r="J301" s="959"/>
      <c r="K301" s="959"/>
      <c r="L301" s="959"/>
      <c r="M301" s="959"/>
      <c r="N301" s="959"/>
      <c r="O301" s="959"/>
      <c r="P301" s="959"/>
      <c r="Q301" s="959"/>
      <c r="R301" s="959"/>
      <c r="S301" s="1026"/>
      <c r="T301" s="379"/>
      <c r="U301" s="379"/>
      <c r="V301" s="379"/>
      <c r="W301" s="959" t="str">
        <f>IF(AND(AH305=""),"",IF('Master sheet'!$D$11="Hindi",CONCATENATE("(विद्यालय मान्यता क्रमांक व वर्ष : ","  ",'Master sheet'!$D$6),CONCATENATE("(School Recognition Number &amp; Years : ","  ",'Master sheet'!$D$6)))</f>
        <v/>
      </c>
      <c r="X301" s="959"/>
      <c r="Y301" s="959"/>
      <c r="Z301" s="959"/>
      <c r="AA301" s="959"/>
      <c r="AB301" s="959"/>
      <c r="AC301" s="959"/>
      <c r="AD301" s="959"/>
      <c r="AE301" s="959"/>
      <c r="AF301" s="959"/>
      <c r="AG301" s="959"/>
      <c r="AH301" s="959"/>
      <c r="AI301" s="959"/>
      <c r="AJ301" s="959"/>
      <c r="AL301" s="56"/>
      <c r="AM301" s="56"/>
      <c r="AN301" s="56"/>
      <c r="AO301" s="56"/>
      <c r="AP301" s="56"/>
      <c r="AQ301" s="56"/>
      <c r="AR301" s="56"/>
      <c r="AS301" s="56"/>
      <c r="AT301" s="56"/>
    </row>
    <row r="302" spans="1:46" ht="21" customHeight="1">
      <c r="A302" s="386" t="str">
        <f>IF(P305="","",A301+1)</f>
        <v/>
      </c>
      <c r="B302" s="373" t="str">
        <f>IF('Master sheet'!$D$11="Hindi","कक्षा  :-","CLASS :- ")</f>
        <v>कक्षा  :-</v>
      </c>
      <c r="C302" s="960" t="str">
        <f>IFERROR(IF(AND(P305=""),"",VLOOKUP(P305,Marks,2,0)),"")</f>
        <v/>
      </c>
      <c r="D302" s="960"/>
      <c r="E302" s="961" t="str">
        <f>IF('Master sheet'!$D$11="Hindi","सेक्शन :-","Section :- ")</f>
        <v>सेक्शन :-</v>
      </c>
      <c r="F302" s="961"/>
      <c r="G302" s="961"/>
      <c r="H302" s="961"/>
      <c r="I302" s="961"/>
      <c r="J302" s="960" t="str">
        <f>IFERROR(IF(AND(P305=""),"",VLOOKUP(P305,Marks,3,0)),"")</f>
        <v/>
      </c>
      <c r="K302" s="960"/>
      <c r="L302" s="969" t="str">
        <f>IF('Master sheet'!$D$11="Hindi","सत्र :- ","Session :- ")</f>
        <v xml:space="preserve">सत्र :- </v>
      </c>
      <c r="M302" s="969"/>
      <c r="N302" s="969"/>
      <c r="O302" s="969"/>
      <c r="P302" s="970" t="str">
        <f>IF(AND(P305=""),"",'Marks Entry 6th'!$I$2)</f>
        <v/>
      </c>
      <c r="Q302" s="970"/>
      <c r="R302" s="970"/>
      <c r="S302" s="1026"/>
      <c r="T302" s="373" t="str">
        <f>IF('Master sheet'!$D$11="Hindi","कक्षा  :-","CLASS :- ")</f>
        <v>कक्षा  :-</v>
      </c>
      <c r="U302" s="960" t="str">
        <f>IFERROR(IF(AND(AH305=""),"",VLOOKUP(AH305,Marks,2,0)),"")</f>
        <v/>
      </c>
      <c r="V302" s="960"/>
      <c r="W302" s="961" t="str">
        <f>IF('Master sheet'!$D$11="Hindi","सेक्शन :-","Section :- ")</f>
        <v>सेक्शन :-</v>
      </c>
      <c r="X302" s="961"/>
      <c r="Y302" s="961"/>
      <c r="Z302" s="961"/>
      <c r="AA302" s="961"/>
      <c r="AB302" s="960" t="str">
        <f>IFERROR(IF(AND(AH305=""),"",VLOOKUP(AH305,Marks,3,0)),"")</f>
        <v/>
      </c>
      <c r="AC302" s="960"/>
      <c r="AD302" s="969" t="str">
        <f>IF('Master sheet'!$D$11="Hindi","सत्र :- ","Session :- ")</f>
        <v xml:space="preserve">सत्र :- </v>
      </c>
      <c r="AE302" s="969"/>
      <c r="AF302" s="969"/>
      <c r="AG302" s="969"/>
      <c r="AH302" s="970" t="str">
        <f>IF(AND(AH305=""),"",'Marks Entry 6th'!$I$2)</f>
        <v/>
      </c>
      <c r="AI302" s="970"/>
      <c r="AJ302" s="970"/>
      <c r="AL302" s="56"/>
      <c r="AM302" s="56"/>
      <c r="AN302" s="56"/>
      <c r="AO302" s="56"/>
      <c r="AP302" s="56"/>
      <c r="AQ302" s="56"/>
      <c r="AR302" s="56"/>
      <c r="AS302" s="56"/>
      <c r="AT302" s="56"/>
    </row>
    <row r="303" spans="1:46" ht="21" customHeight="1">
      <c r="A303" s="386" t="str">
        <f>IF(P305="","",A302+1)</f>
        <v/>
      </c>
      <c r="B303" s="1007" t="str">
        <f>IF('Master sheet'!$D$11="Hindi","विद्यार्थी का नाम :-","Student's Name :-")</f>
        <v>विद्यार्थी का नाम :-</v>
      </c>
      <c r="C303" s="1007"/>
      <c r="D303" s="1007"/>
      <c r="E303" s="1008" t="str">
        <f>IFERROR(IF(AND(P305=""),"",VLOOKUP(P305,Marks,6,0)),"")</f>
        <v/>
      </c>
      <c r="F303" s="1008"/>
      <c r="G303" s="1008"/>
      <c r="H303" s="1008"/>
      <c r="I303" s="1008"/>
      <c r="J303" s="1008"/>
      <c r="K303" s="1008"/>
      <c r="L303" s="1009" t="str">
        <f>IF('Master sheet'!$D$11="Hindi","प्रवेशांक :","SR. NO. :")</f>
        <v>प्रवेशांक :</v>
      </c>
      <c r="M303" s="1009"/>
      <c r="N303" s="1009"/>
      <c r="O303" s="1009"/>
      <c r="P303" s="1010" t="str">
        <f>IFERROR(IF(AND(P305=""),"",VLOOKUP(P305,Marks,5,0)),"")</f>
        <v/>
      </c>
      <c r="Q303" s="1010"/>
      <c r="R303" s="1010"/>
      <c r="S303" s="1026"/>
      <c r="T303" s="1007" t="str">
        <f>IF('Master sheet'!$D$11="Hindi","विद्यार्थी का नाम :-","Student's Name :-")</f>
        <v>विद्यार्थी का नाम :-</v>
      </c>
      <c r="U303" s="1007"/>
      <c r="V303" s="1007"/>
      <c r="W303" s="1008" t="str">
        <f>IFERROR(IF(AND(AH305=""),"",VLOOKUP(AH305,Marks,6,0)),"")</f>
        <v/>
      </c>
      <c r="X303" s="1008"/>
      <c r="Y303" s="1008"/>
      <c r="Z303" s="1008"/>
      <c r="AA303" s="1008"/>
      <c r="AB303" s="1008"/>
      <c r="AC303" s="1008"/>
      <c r="AD303" s="1009" t="str">
        <f>IF('Master sheet'!$D$11="Hindi","प्रवेशांक :","SR. NO. :")</f>
        <v>प्रवेशांक :</v>
      </c>
      <c r="AE303" s="1009"/>
      <c r="AF303" s="1009"/>
      <c r="AG303" s="1009"/>
      <c r="AH303" s="1010" t="str">
        <f>IFERROR(IF(AND(AH305=""),"",VLOOKUP(AH305,Marks,5,0)),"")</f>
        <v/>
      </c>
      <c r="AI303" s="1010"/>
      <c r="AJ303" s="1010"/>
      <c r="AL303" s="56"/>
      <c r="AM303" s="56"/>
      <c r="AN303" s="56"/>
      <c r="AO303" s="56"/>
      <c r="AP303" s="56"/>
      <c r="AQ303" s="56"/>
      <c r="AR303" s="56"/>
      <c r="AS303" s="56"/>
      <c r="AT303" s="56"/>
    </row>
    <row r="304" spans="1:46" ht="21" customHeight="1">
      <c r="A304" s="386" t="str">
        <f>IF(P305="","",A303+1)</f>
        <v/>
      </c>
      <c r="B304" s="1007" t="str">
        <f>IF('Master sheet'!$D$11="Hindi","पिता का नाम :-","Father's Name :-")</f>
        <v>पिता का नाम :-</v>
      </c>
      <c r="C304" s="1007"/>
      <c r="D304" s="1007"/>
      <c r="E304" s="1008" t="str">
        <f>IFERROR(IF(AND(P305=""),"",VLOOKUP(P305,Marks,7,0)),"")</f>
        <v/>
      </c>
      <c r="F304" s="1008"/>
      <c r="G304" s="1008"/>
      <c r="H304" s="1008"/>
      <c r="I304" s="1008"/>
      <c r="J304" s="1008"/>
      <c r="K304" s="1008"/>
      <c r="L304" s="1009" t="str">
        <f>IF('Master sheet'!$D$11="Hindi","जन्म तिथि :","Date of Birth :")</f>
        <v>जन्म तिथि :</v>
      </c>
      <c r="M304" s="1009"/>
      <c r="N304" s="1009"/>
      <c r="O304" s="1009"/>
      <c r="P304" s="1020" t="str">
        <f>IFERROR(IF(AND(P305=""),"",VLOOKUP(P305,Marks,4,0)),"")</f>
        <v/>
      </c>
      <c r="Q304" s="1020"/>
      <c r="R304" s="1020"/>
      <c r="S304" s="1026"/>
      <c r="T304" s="1007" t="str">
        <f>IF('Master sheet'!$D$11="Hindi","पिता का नाम :-","Father's Name :-")</f>
        <v>पिता का नाम :-</v>
      </c>
      <c r="U304" s="1007"/>
      <c r="V304" s="1007"/>
      <c r="W304" s="1008" t="str">
        <f>IFERROR(IF(AND(AH305=""),"",VLOOKUP(AH305,Marks,7,0)),"")</f>
        <v/>
      </c>
      <c r="X304" s="1008"/>
      <c r="Y304" s="1008"/>
      <c r="Z304" s="1008"/>
      <c r="AA304" s="1008"/>
      <c r="AB304" s="1008"/>
      <c r="AC304" s="1008"/>
      <c r="AD304" s="1009" t="str">
        <f>IF('Master sheet'!$D$11="Hindi","जन्म तिथि :","Date of Birth :")</f>
        <v>जन्म तिथि :</v>
      </c>
      <c r="AE304" s="1009"/>
      <c r="AF304" s="1009"/>
      <c r="AG304" s="1009"/>
      <c r="AH304" s="1020" t="str">
        <f>IFERROR(IF(AND(AH305=""),"",VLOOKUP(AH305,Marks,4,0)),"")</f>
        <v/>
      </c>
      <c r="AI304" s="1020"/>
      <c r="AJ304" s="1020"/>
      <c r="AL304" s="56"/>
      <c r="AM304" s="56"/>
      <c r="AN304" s="56"/>
      <c r="AO304" s="56"/>
      <c r="AP304" s="56"/>
      <c r="AQ304" s="56"/>
      <c r="AR304" s="56"/>
      <c r="AS304" s="56"/>
      <c r="AT304" s="56"/>
    </row>
    <row r="305" spans="1:46" ht="21" customHeight="1">
      <c r="A305" s="386" t="str">
        <f>IF(P305="","",A304+1)</f>
        <v/>
      </c>
      <c r="B305" s="1007" t="str">
        <f>IF('Master sheet'!$D$11="Hindi","माता का नाम :-","Mother's Name :-")</f>
        <v>माता का नाम :-</v>
      </c>
      <c r="C305" s="1007"/>
      <c r="D305" s="1007"/>
      <c r="E305" s="1008" t="str">
        <f>IFERROR(IF(AND(P305=""),"",VLOOKUP(P305,Marks,8,0)),"")</f>
        <v/>
      </c>
      <c r="F305" s="1008"/>
      <c r="G305" s="1008"/>
      <c r="H305" s="1008"/>
      <c r="I305" s="1008"/>
      <c r="J305" s="1008"/>
      <c r="K305" s="1008"/>
      <c r="L305" s="1009" t="str">
        <f>IF('Master sheet'!$D$11="Hindi","रोल नंबर :-","Roll No. :")</f>
        <v>रोल नंबर :-</v>
      </c>
      <c r="M305" s="1009"/>
      <c r="N305" s="1009"/>
      <c r="O305" s="1009"/>
      <c r="P305" s="1021" t="str">
        <f>IF(AH272="","",IF(AND(AH272+1&gt;$AR$7),"",AH272+1))</f>
        <v/>
      </c>
      <c r="Q305" s="1021"/>
      <c r="R305" s="1021"/>
      <c r="S305" s="1026"/>
      <c r="T305" s="1007" t="str">
        <f>IF('Master sheet'!$D$11="Hindi","माता का नाम :-","Mother's Name :-")</f>
        <v>माता का नाम :-</v>
      </c>
      <c r="U305" s="1007"/>
      <c r="V305" s="1007"/>
      <c r="W305" s="1008" t="str">
        <f>IFERROR(IF(AND(AH305=""),"",VLOOKUP(AH305,Marks,8,0)),"")</f>
        <v/>
      </c>
      <c r="X305" s="1008"/>
      <c r="Y305" s="1008"/>
      <c r="Z305" s="1008"/>
      <c r="AA305" s="1008"/>
      <c r="AB305" s="1008"/>
      <c r="AC305" s="1008"/>
      <c r="AD305" s="1009" t="str">
        <f>IF('Master sheet'!$D$11="Hindi","रोल नंबर :-","Roll No. :")</f>
        <v>रोल नंबर :-</v>
      </c>
      <c r="AE305" s="1009"/>
      <c r="AF305" s="1009"/>
      <c r="AG305" s="1009"/>
      <c r="AH305" s="1021" t="str">
        <f>IF(P305="","",IF(AND(P305+1&gt;$AR$7),"",P305+1))</f>
        <v/>
      </c>
      <c r="AI305" s="1021"/>
      <c r="AJ305" s="1021"/>
      <c r="AL305" s="56"/>
      <c r="AM305" s="56"/>
      <c r="AN305" s="56"/>
      <c r="AO305" s="56"/>
      <c r="AP305" s="56"/>
      <c r="AQ305" s="56"/>
      <c r="AR305" s="56"/>
      <c r="AS305" s="56"/>
      <c r="AT305" s="56"/>
    </row>
    <row r="306" spans="1:46" ht="12" customHeight="1">
      <c r="A306" s="386" t="str">
        <f>IF(P305="","",A305+1)</f>
        <v/>
      </c>
      <c r="B306" s="374"/>
      <c r="C306" s="374"/>
      <c r="D306" s="374"/>
      <c r="E306" s="375"/>
      <c r="F306" s="375"/>
      <c r="G306" s="426"/>
      <c r="H306" s="426"/>
      <c r="I306" s="375"/>
      <c r="J306" s="375"/>
      <c r="K306" s="375"/>
      <c r="L306" s="376"/>
      <c r="M306" s="376"/>
      <c r="N306" s="376"/>
      <c r="O306" s="376"/>
      <c r="P306" s="377"/>
      <c r="Q306" s="377"/>
      <c r="R306" s="377"/>
      <c r="S306" s="1026"/>
      <c r="T306" s="374"/>
      <c r="U306" s="374"/>
      <c r="V306" s="374"/>
      <c r="W306" s="375"/>
      <c r="X306" s="375"/>
      <c r="Y306" s="426"/>
      <c r="Z306" s="426"/>
      <c r="AA306" s="375"/>
      <c r="AB306" s="375"/>
      <c r="AC306" s="375"/>
      <c r="AD306" s="376"/>
      <c r="AE306" s="376"/>
      <c r="AF306" s="376"/>
      <c r="AG306" s="376"/>
      <c r="AH306" s="377"/>
      <c r="AI306" s="377"/>
      <c r="AJ306" s="377"/>
      <c r="AL306" s="56"/>
      <c r="AM306" s="56"/>
      <c r="AN306" s="56"/>
      <c r="AO306" s="56"/>
      <c r="AP306" s="56"/>
      <c r="AQ306" s="56"/>
      <c r="AR306" s="56"/>
      <c r="AS306" s="56"/>
      <c r="AT306" s="56"/>
    </row>
    <row r="307" spans="1:46" ht="23.25" customHeight="1">
      <c r="A307" s="386" t="str">
        <f>IF(P305="","",A306+1)</f>
        <v/>
      </c>
      <c r="B307" s="1022" t="str">
        <f>IF('Master sheet'!$D$11="Hindi","विषय","Subject")</f>
        <v>विषय</v>
      </c>
      <c r="C307" s="744" t="str">
        <f>IF('Master sheet'!$D$11="Hindi","प्रथम परख ","First Test")</f>
        <v xml:space="preserve">प्रथम परख </v>
      </c>
      <c r="D307" s="745"/>
      <c r="E307" s="746" t="str">
        <f>IF('Master sheet'!$D$11="Hindi","द्वितीय परख","Second Test")</f>
        <v>द्वितीय परख</v>
      </c>
      <c r="F307" s="747"/>
      <c r="G307" s="746" t="str">
        <f>IF('Master sheet'!$D$11="Hindi","तृतीय परख","Third Test")</f>
        <v>तृतीय परख</v>
      </c>
      <c r="H307" s="747"/>
      <c r="I307" s="1023" t="str">
        <f>IF('Master sheet'!$D$11="Hindi","सा. परख योग","Test Total")</f>
        <v>सा. परख योग</v>
      </c>
      <c r="J307" s="752" t="str">
        <f>IF('Master sheet'!$D$11="Hindi","अर्द्धवार्षिक","Half Yearly")</f>
        <v>अर्द्धवार्षिक</v>
      </c>
      <c r="K307" s="753"/>
      <c r="L307" s="754"/>
      <c r="M307" s="755" t="str">
        <f>IF('Master sheet'!$D$11="Hindi","अर्द्ध वा. तक योग","Total Till H.Y.")</f>
        <v>अर्द्ध वा. तक योग</v>
      </c>
      <c r="N307" s="752" t="str">
        <f>IF('Master sheet'!$D$11="Hindi","वार्षिक","Yearly")</f>
        <v>वार्षिक</v>
      </c>
      <c r="O307" s="753"/>
      <c r="P307" s="754"/>
      <c r="Q307" s="743" t="str">
        <f>IF('Master sheet'!$D$11="Hindi","विषय कुल योग ","Subject Total")</f>
        <v xml:space="preserve">विषय कुल योग </v>
      </c>
      <c r="R307" s="750" t="str">
        <f>IF('Master sheet'!$D$11="Hindi","ग्रेड","Grade")</f>
        <v>ग्रेड</v>
      </c>
      <c r="S307" s="1026"/>
      <c r="T307" s="1022" t="str">
        <f>IF('Master sheet'!$D$11="Hindi","विषय","Subject")</f>
        <v>विषय</v>
      </c>
      <c r="U307" s="744" t="str">
        <f>IF('Master sheet'!$D$11="Hindi","प्रथम परख ","First Test")</f>
        <v xml:space="preserve">प्रथम परख </v>
      </c>
      <c r="V307" s="745"/>
      <c r="W307" s="746" t="str">
        <f>IF('Master sheet'!$D$11="Hindi","द्वितीय परख","Second Test")</f>
        <v>द्वितीय परख</v>
      </c>
      <c r="X307" s="747"/>
      <c r="Y307" s="746" t="str">
        <f>IF('Master sheet'!$D$11="Hindi","तृतीय परख","Third Test")</f>
        <v>तृतीय परख</v>
      </c>
      <c r="Z307" s="747"/>
      <c r="AA307" s="1023" t="str">
        <f>IF('Master sheet'!$D$11="Hindi","सा. परख योग","Test Total")</f>
        <v>सा. परख योग</v>
      </c>
      <c r="AB307" s="752" t="str">
        <f>IF('Master sheet'!$D$11="Hindi","अर्द्धवार्षिक","Half Yearly")</f>
        <v>अर्द्धवार्षिक</v>
      </c>
      <c r="AC307" s="753"/>
      <c r="AD307" s="754"/>
      <c r="AE307" s="755" t="str">
        <f>IF('Master sheet'!$D$11="Hindi","अर्द्ध वा. तक योग","Total Till H.Y.")</f>
        <v>अर्द्ध वा. तक योग</v>
      </c>
      <c r="AF307" s="752" t="str">
        <f>IF('Master sheet'!$D$11="Hindi","वार्षिक","Yearly")</f>
        <v>वार्षिक</v>
      </c>
      <c r="AG307" s="753"/>
      <c r="AH307" s="754"/>
      <c r="AI307" s="743" t="str">
        <f>IF('Master sheet'!$D$11="Hindi","विषय कुल योग ","Subject Total")</f>
        <v xml:space="preserve">विषय कुल योग </v>
      </c>
      <c r="AJ307" s="750" t="str">
        <f>IF('Master sheet'!$D$11="Hindi","ग्रेड","Grade")</f>
        <v>ग्रेड</v>
      </c>
      <c r="AL307" s="56"/>
      <c r="AM307" s="56"/>
      <c r="AN307" s="56"/>
      <c r="AO307" s="56"/>
      <c r="AP307" s="56"/>
      <c r="AQ307" s="56"/>
      <c r="AR307" s="56"/>
      <c r="AS307" s="56"/>
      <c r="AT307" s="56"/>
    </row>
    <row r="308" spans="1:46" ht="86.25" customHeight="1">
      <c r="A308" s="386" t="str">
        <f>IF(P305="","",A307+1)</f>
        <v/>
      </c>
      <c r="B308" s="1022"/>
      <c r="C308" s="309" t="str">
        <f>IF('Master sheet'!$D$11="Hindi","लिखित परीक्षा","Written")</f>
        <v>लिखित परीक्षा</v>
      </c>
      <c r="D308" s="309" t="str">
        <f>IF('Master sheet'!$D$11="Hindi","गतिविधि, मौखिक, प्रोजेक्ट, प्रायोगिक","Act, Oral, Project, Prac.")</f>
        <v>गतिविधि, मौखिक, प्रोजेक्ट, प्रायोगिक</v>
      </c>
      <c r="E308" s="309" t="str">
        <f>IF('Master sheet'!$D$11="Hindi","लिखित परीक्षा","Written")</f>
        <v>लिखित परीक्षा</v>
      </c>
      <c r="F308" s="309" t="str">
        <f>IF('Master sheet'!$D$11="Hindi","गतिविधि, मौखिक, प्रोजेक्ट, प्रायोगिक","Act, Oral, Project, Prac.")</f>
        <v>गतिविधि, मौखिक, प्रोजेक्ट, प्रायोगिक</v>
      </c>
      <c r="G308" s="309" t="str">
        <f>IF('Master sheet'!$D$11="Hindi","लिखित परीक्षा","Written")</f>
        <v>लिखित परीक्षा</v>
      </c>
      <c r="H308" s="309" t="str">
        <f>IF('Master sheet'!$D$11="Hindi","गतिविधि, मौखिक, प्रोजेक्ट, प्रायोगिक","Act, Oral, Project, Prac.")</f>
        <v>गतिविधि, मौखिक, प्रोजेक्ट, प्रायोगिक</v>
      </c>
      <c r="I308" s="1024"/>
      <c r="J308" s="309" t="str">
        <f>IF('Master sheet'!$D$11="Hindi","लिखित परीक्षा","Written")</f>
        <v>लिखित परीक्षा</v>
      </c>
      <c r="K308" s="309" t="str">
        <f>IF('Master sheet'!$D$11="Hindi","गतिविधि, मौखिक, प्रोजेक्ट, प्रायोगिक","Act, Oral, Project, Prac.")</f>
        <v>गतिविधि, मौखिक, प्रोजेक्ट, प्रायोगिक</v>
      </c>
      <c r="L308" s="309" t="str">
        <f>IF('Master sheet'!$D$11="Hindi","अर्द्ध वा. योग","H.Y. Total")</f>
        <v>अर्द्ध वा. योग</v>
      </c>
      <c r="M308" s="755"/>
      <c r="N308" s="309" t="str">
        <f>IF('Master sheet'!$D$11="Hindi","लिखित परीक्षा","Written")</f>
        <v>लिखित परीक्षा</v>
      </c>
      <c r="O308" s="309" t="str">
        <f>IF('Master sheet'!$D$11="Hindi","गतिविधि, मौखिक, प्रोजेक्ट, प्रायोगिक","Act, Oral, Project, Prac.")</f>
        <v>गतिविधि, मौखिक, प्रोजेक्ट, प्रायोगिक</v>
      </c>
      <c r="P308" s="309" t="str">
        <f>IF('Master sheet'!$D$11="Hindi","वार्षिक योग","Yearly Total")</f>
        <v>वार्षिक योग</v>
      </c>
      <c r="Q308" s="743"/>
      <c r="R308" s="751">
        <v>0</v>
      </c>
      <c r="S308" s="1026"/>
      <c r="T308" s="1022"/>
      <c r="U308" s="309" t="str">
        <f>IF('Master sheet'!$D$11="Hindi","लिखित परीक्षा","Written")</f>
        <v>लिखित परीक्षा</v>
      </c>
      <c r="V308" s="309" t="str">
        <f>IF('Master sheet'!$D$11="Hindi","गतिविधि, मौखिक, प्रोजेक्ट, प्रायोगिक","Act, Oral, Project, Prac.")</f>
        <v>गतिविधि, मौखिक, प्रोजेक्ट, प्रायोगिक</v>
      </c>
      <c r="W308" s="309" t="str">
        <f>IF('Master sheet'!$D$11="Hindi","लिखित परीक्षा","Written")</f>
        <v>लिखित परीक्षा</v>
      </c>
      <c r="X308" s="309" t="str">
        <f>IF('Master sheet'!$D$11="Hindi","गतिविधि, मौखिक, प्रोजेक्ट, प्रायोगिक","Act, Oral, Project, Prac.")</f>
        <v>गतिविधि, मौखिक, प्रोजेक्ट, प्रायोगिक</v>
      </c>
      <c r="Y308" s="309" t="str">
        <f>IF('Master sheet'!$D$11="Hindi","लिखित परीक्षा","Written")</f>
        <v>लिखित परीक्षा</v>
      </c>
      <c r="Z308" s="309" t="str">
        <f>IF('Master sheet'!$D$11="Hindi","गतिविधि, मौखिक, प्रोजेक्ट, प्रायोगिक","Act, Oral, Project, Prac.")</f>
        <v>गतिविधि, मौखिक, प्रोजेक्ट, प्रायोगिक</v>
      </c>
      <c r="AA308" s="1024"/>
      <c r="AB308" s="309" t="str">
        <f>IF('Master sheet'!$D$11="Hindi","लिखित परीक्षा","Written")</f>
        <v>लिखित परीक्षा</v>
      </c>
      <c r="AC308" s="309" t="str">
        <f>IF('Master sheet'!$D$11="Hindi","गतिविधि, मौखिक, प्रोजेक्ट, प्रायोगिक","Act, Oral, Project, Prac.")</f>
        <v>गतिविधि, मौखिक, प्रोजेक्ट, प्रायोगिक</v>
      </c>
      <c r="AD308" s="309" t="str">
        <f>IF('Master sheet'!$D$11="Hindi","अर्द्ध वा. योग","H.Y. Total")</f>
        <v>अर्द्ध वा. योग</v>
      </c>
      <c r="AE308" s="755"/>
      <c r="AF308" s="309" t="str">
        <f>IF('Master sheet'!$D$11="Hindi","लिखित परीक्षा","Written")</f>
        <v>लिखित परीक्षा</v>
      </c>
      <c r="AG308" s="309" t="str">
        <f>IF('Master sheet'!$D$11="Hindi","गतिविधि, मौखिक, प्रोजेक्ट, प्रायोगिक","Act, Oral, Project, Prac.")</f>
        <v>गतिविधि, मौखिक, प्रोजेक्ट, प्रायोगिक</v>
      </c>
      <c r="AH308" s="309" t="str">
        <f>IF('Master sheet'!$D$11="Hindi","वार्षिक योग","Yearly Total")</f>
        <v>वार्षिक योग</v>
      </c>
      <c r="AI308" s="743"/>
      <c r="AJ308" s="751">
        <v>0</v>
      </c>
      <c r="AL308" s="56"/>
      <c r="AM308" s="56"/>
      <c r="AN308" s="56"/>
      <c r="AO308" s="56"/>
      <c r="AP308" s="56"/>
      <c r="AQ308" s="56"/>
      <c r="AR308" s="56"/>
      <c r="AS308" s="56"/>
      <c r="AT308" s="56"/>
    </row>
    <row r="309" spans="1:46" ht="18" customHeight="1">
      <c r="A309" s="386" t="str">
        <f>IF(P305="","",A308+1)</f>
        <v/>
      </c>
      <c r="B309" s="1022"/>
      <c r="C309" s="114">
        <v>5</v>
      </c>
      <c r="D309" s="114">
        <v>5</v>
      </c>
      <c r="E309" s="114">
        <v>5</v>
      </c>
      <c r="F309" s="114">
        <v>5</v>
      </c>
      <c r="G309" s="114">
        <v>5</v>
      </c>
      <c r="H309" s="114">
        <v>5</v>
      </c>
      <c r="I309" s="369">
        <f>IF(AND(C276="",D276="",E276="",F276="",G276="",H276=""),"",SUM(C276:H276))</f>
        <v>30</v>
      </c>
      <c r="J309" s="114">
        <v>50</v>
      </c>
      <c r="K309" s="114">
        <v>20</v>
      </c>
      <c r="L309" s="116">
        <f>IF(AND(J276="",K276=""),"",SUM(J276:K276))</f>
        <v>70</v>
      </c>
      <c r="M309" s="115">
        <f>IF(AND(I276="NA",L276="NA"),"NA",SUM(I276,L276))</f>
        <v>100</v>
      </c>
      <c r="N309" s="114">
        <v>70</v>
      </c>
      <c r="O309" s="114">
        <v>30</v>
      </c>
      <c r="P309" s="286">
        <f>IF(AND(N276="",O276=""),"",SUM(N276:O276))</f>
        <v>100</v>
      </c>
      <c r="Q309" s="115">
        <f>IF(P276="","",SUM(M276,P276))</f>
        <v>200</v>
      </c>
      <c r="R309" s="114"/>
      <c r="S309" s="1026"/>
      <c r="T309" s="1022"/>
      <c r="U309" s="114">
        <v>5</v>
      </c>
      <c r="V309" s="114">
        <v>5</v>
      </c>
      <c r="W309" s="114">
        <v>5</v>
      </c>
      <c r="X309" s="114">
        <v>5</v>
      </c>
      <c r="Y309" s="114">
        <v>5</v>
      </c>
      <c r="Z309" s="114">
        <v>5</v>
      </c>
      <c r="AA309" s="369">
        <f>IF(AND(C276="",D276="",E276="",F276="",G276="",H276=""),"",SUM(C276:H276))</f>
        <v>30</v>
      </c>
      <c r="AB309" s="114">
        <v>50</v>
      </c>
      <c r="AC309" s="114">
        <v>20</v>
      </c>
      <c r="AD309" s="116">
        <f>IF(AND(J276="",K276=""),"",SUM(J276:K276))</f>
        <v>70</v>
      </c>
      <c r="AE309" s="115">
        <f>IF(AND(I276="NA",L276="NA"),"NA",SUM(I276,L276))</f>
        <v>100</v>
      </c>
      <c r="AF309" s="114">
        <v>70</v>
      </c>
      <c r="AG309" s="114">
        <v>30</v>
      </c>
      <c r="AH309" s="286">
        <f>IF(AND(N276="",O276=""),"",SUM(N276:O276))</f>
        <v>100</v>
      </c>
      <c r="AI309" s="115">
        <f>IF(P276="","",SUM(M276,P276))</f>
        <v>200</v>
      </c>
      <c r="AJ309" s="114"/>
      <c r="AL309" s="56"/>
      <c r="AM309" s="56"/>
      <c r="AN309" s="56"/>
      <c r="AO309" s="56"/>
      <c r="AP309" s="56"/>
      <c r="AQ309" s="56"/>
      <c r="AR309" s="56"/>
      <c r="AS309" s="56"/>
      <c r="AT309" s="56"/>
    </row>
    <row r="310" spans="1:46" ht="21" customHeight="1">
      <c r="A310" s="386" t="str">
        <f>IF(P305="","",A309+1)</f>
        <v/>
      </c>
      <c r="B310" s="92" t="str">
        <f>IF('Master sheet'!D$11="Hindi","हिंदी","Hindi")</f>
        <v>हिंदी</v>
      </c>
      <c r="C310" s="423" t="str">
        <f>IFERROR(VLOOKUP(P305,Marks,11,0),"")</f>
        <v/>
      </c>
      <c r="D310" s="423" t="str">
        <f>IFERROR(VLOOKUP(P305,Marks,12,0),"")</f>
        <v/>
      </c>
      <c r="E310" s="423" t="str">
        <f>IFERROR(VLOOKUP(P305,Marks,13,0),"")</f>
        <v/>
      </c>
      <c r="F310" s="423" t="str">
        <f>IFERROR(VLOOKUP(P305,Marks,14,0),"")</f>
        <v/>
      </c>
      <c r="G310" s="423" t="str">
        <f>IFERROR(VLOOKUP(P305,Marks,15,0),"")</f>
        <v/>
      </c>
      <c r="H310" s="423" t="str">
        <f>IFERROR(VLOOKUP(P305,Marks,16,0),"")</f>
        <v/>
      </c>
      <c r="I310" s="368" t="str">
        <f>IFERROR(VLOOKUP(P305,Marks,17,0),"")</f>
        <v/>
      </c>
      <c r="J310" s="423" t="str">
        <f>IFERROR(VLOOKUP(P305,Marks,18,0),"")</f>
        <v/>
      </c>
      <c r="K310" s="423" t="str">
        <f>IFERROR(VLOOKUP(P305,Marks,19,0),"")</f>
        <v/>
      </c>
      <c r="L310" s="87" t="str">
        <f>IFERROR(VLOOKUP(P305,Marks,20,0),"")</f>
        <v/>
      </c>
      <c r="M310" s="367">
        <f>IFERROR(VLOOKUP(P305,Marks,21,0),"")</f>
        <v>0</v>
      </c>
      <c r="N310" s="423" t="str">
        <f>IFERROR(VLOOKUP(P305,Marks,22,0),"")</f>
        <v/>
      </c>
      <c r="O310" s="423" t="str">
        <f>IFERROR(VLOOKUP(P305,Marks,23,0),"")</f>
        <v/>
      </c>
      <c r="P310" s="87" t="str">
        <f>IFERROR(VLOOKUP(P305,Marks,24,0),"")</f>
        <v/>
      </c>
      <c r="Q310" s="370" t="str">
        <f>IFERROR(VLOOKUP(P305,Marks,25,0),"")</f>
        <v/>
      </c>
      <c r="R310" s="89" t="str">
        <f>IFERROR(VLOOKUP(P305,Marks,31,0),"")</f>
        <v/>
      </c>
      <c r="S310" s="1026"/>
      <c r="T310" s="92" t="str">
        <f>IF('Master sheet'!D$11="Hindi","हिंदी","Hindi")</f>
        <v>हिंदी</v>
      </c>
      <c r="U310" s="423" t="str">
        <f>IFERROR(VLOOKUP(AH305,Marks,11,0),"")</f>
        <v/>
      </c>
      <c r="V310" s="423" t="str">
        <f>IFERROR(VLOOKUP(AH305,Marks,12,0),"")</f>
        <v/>
      </c>
      <c r="W310" s="423" t="str">
        <f>IFERROR(VLOOKUP(AH305,Marks,13,0),"")</f>
        <v/>
      </c>
      <c r="X310" s="423" t="str">
        <f>IFERROR(VLOOKUP(AH305,Marks,14,0),"")</f>
        <v/>
      </c>
      <c r="Y310" s="423" t="str">
        <f>IFERROR(VLOOKUP(AH305,Marks,15,0),"")</f>
        <v/>
      </c>
      <c r="Z310" s="423" t="str">
        <f>IFERROR(VLOOKUP(AH305,Marks,16,0),"")</f>
        <v/>
      </c>
      <c r="AA310" s="368" t="str">
        <f>IFERROR(VLOOKUP(AH305,Marks,17,0),"")</f>
        <v/>
      </c>
      <c r="AB310" s="423" t="str">
        <f>IFERROR(VLOOKUP(AH305,Marks,18,0),"")</f>
        <v/>
      </c>
      <c r="AC310" s="423" t="str">
        <f>IFERROR(VLOOKUP(AH305,Marks,19,0),"")</f>
        <v/>
      </c>
      <c r="AD310" s="87" t="str">
        <f>IFERROR(VLOOKUP(AH305,Marks,20,0),"")</f>
        <v/>
      </c>
      <c r="AE310" s="367">
        <f>IFERROR(VLOOKUP(AH305,Marks,21,0),"")</f>
        <v>0</v>
      </c>
      <c r="AF310" s="423" t="str">
        <f>IFERROR(VLOOKUP(AH305,Marks,22,0),"")</f>
        <v/>
      </c>
      <c r="AG310" s="423" t="str">
        <f>IFERROR(VLOOKUP(AH305,Marks,23,0),"")</f>
        <v/>
      </c>
      <c r="AH310" s="87" t="str">
        <f>IFERROR(VLOOKUP(AH305,Marks,24,0),"")</f>
        <v/>
      </c>
      <c r="AI310" s="370" t="str">
        <f>IFERROR(VLOOKUP(AH305,Marks,25,0),"")</f>
        <v/>
      </c>
      <c r="AJ310" s="89" t="str">
        <f>IFERROR(VLOOKUP(AH305,Marks,31,0),"")</f>
        <v/>
      </c>
      <c r="AL310" s="56"/>
      <c r="AM310" s="56"/>
      <c r="AN310" s="56"/>
      <c r="AO310" s="56"/>
      <c r="AP310" s="56"/>
      <c r="AQ310" s="56"/>
      <c r="AR310" s="56"/>
      <c r="AS310" s="56"/>
      <c r="AT310" s="56"/>
    </row>
    <row r="311" spans="1:46" ht="21" customHeight="1">
      <c r="A311" s="386" t="str">
        <f>IF(P305="","",A310+1)</f>
        <v/>
      </c>
      <c r="B311" s="92" t="str">
        <f>IF('Master sheet'!$D$11="Hindi","अंग्रेजी","English")</f>
        <v>अंग्रेजी</v>
      </c>
      <c r="C311" s="423" t="str">
        <f>IFERROR(VLOOKUP(P305,Marks,32,0),"")</f>
        <v/>
      </c>
      <c r="D311" s="423" t="str">
        <f>IFERROR(VLOOKUP(P305,Marks,33,0),"")</f>
        <v/>
      </c>
      <c r="E311" s="423" t="str">
        <f>IFERROR(VLOOKUP(P305,Marks,34,0),"")</f>
        <v/>
      </c>
      <c r="F311" s="423" t="str">
        <f>IFERROR(VLOOKUP(P305,Marks,35,0),"")</f>
        <v/>
      </c>
      <c r="G311" s="423" t="str">
        <f>IFERROR(VLOOKUP(P305,Marks,36,0),"")</f>
        <v/>
      </c>
      <c r="H311" s="423" t="str">
        <f>IFERROR(VLOOKUP(P305,Marks,37,0),"")</f>
        <v/>
      </c>
      <c r="I311" s="368" t="str">
        <f>IFERROR(VLOOKUP(P305,Marks,38,0),"")</f>
        <v/>
      </c>
      <c r="J311" s="423" t="str">
        <f>IFERROR(VLOOKUP(P305,Marks,39,0),"")</f>
        <v/>
      </c>
      <c r="K311" s="423" t="str">
        <f>IFERROR(VLOOKUP(P305,Marks,40,0),"")</f>
        <v/>
      </c>
      <c r="L311" s="87" t="str">
        <f>IFERROR(VLOOKUP(P305,Marks,41,0),"")</f>
        <v/>
      </c>
      <c r="M311" s="367">
        <f>IFERROR(VLOOKUP(P305,Marks,42,0),"")</f>
        <v>0</v>
      </c>
      <c r="N311" s="423" t="str">
        <f>IFERROR(VLOOKUP(P305,Marks,43,0),"")</f>
        <v/>
      </c>
      <c r="O311" s="423" t="str">
        <f>IFERROR(VLOOKUP(P305,Marks,44,0),"")</f>
        <v/>
      </c>
      <c r="P311" s="87" t="str">
        <f>IFERROR(VLOOKUP(P305,Marks,45,0),"")</f>
        <v/>
      </c>
      <c r="Q311" s="370" t="str">
        <f>IFERROR(VLOOKUP(P305,Marks,46,0),"")</f>
        <v/>
      </c>
      <c r="R311" s="89" t="str">
        <f>IFERROR(VLOOKUP(P305,Marks,52,0),"")</f>
        <v/>
      </c>
      <c r="S311" s="1026"/>
      <c r="T311" s="92" t="str">
        <f>IF('Master sheet'!$D$11="Hindi","अंग्रेजी","English")</f>
        <v>अंग्रेजी</v>
      </c>
      <c r="U311" s="423" t="str">
        <f>IFERROR(VLOOKUP(AH305,Marks,32,0),"")</f>
        <v/>
      </c>
      <c r="V311" s="423" t="str">
        <f>IFERROR(VLOOKUP(AH305,Marks,33,0),"")</f>
        <v/>
      </c>
      <c r="W311" s="423" t="str">
        <f>IFERROR(VLOOKUP(AH305,Marks,34,0),"")</f>
        <v/>
      </c>
      <c r="X311" s="423" t="str">
        <f>IFERROR(VLOOKUP(AH305,Marks,35,0),"")</f>
        <v/>
      </c>
      <c r="Y311" s="423" t="str">
        <f>IFERROR(VLOOKUP(AH305,Marks,36,0),"")</f>
        <v/>
      </c>
      <c r="Z311" s="423" t="str">
        <f>IFERROR(VLOOKUP(AH305,Marks,37,0),"")</f>
        <v/>
      </c>
      <c r="AA311" s="368" t="str">
        <f>IFERROR(VLOOKUP(AH305,Marks,38,0),"")</f>
        <v/>
      </c>
      <c r="AB311" s="423" t="str">
        <f>IFERROR(VLOOKUP(AH305,Marks,39,0),"")</f>
        <v/>
      </c>
      <c r="AC311" s="423" t="str">
        <f>IFERROR(VLOOKUP(AH305,Marks,40,0),"")</f>
        <v/>
      </c>
      <c r="AD311" s="87" t="str">
        <f>IFERROR(VLOOKUP(AH305,Marks,41,0),"")</f>
        <v/>
      </c>
      <c r="AE311" s="367">
        <f>IFERROR(VLOOKUP(AH305,Marks,42,0),"")</f>
        <v>0</v>
      </c>
      <c r="AF311" s="423" t="str">
        <f>IFERROR(VLOOKUP(AH305,Marks,43,0),"")</f>
        <v/>
      </c>
      <c r="AG311" s="423" t="str">
        <f>IFERROR(VLOOKUP(AH305,Marks,44,0),"")</f>
        <v/>
      </c>
      <c r="AH311" s="87" t="str">
        <f>IFERROR(VLOOKUP(AH305,Marks,45,0),"")</f>
        <v/>
      </c>
      <c r="AI311" s="370" t="str">
        <f>IFERROR(VLOOKUP(AH305,Marks,46,0),"")</f>
        <v/>
      </c>
      <c r="AJ311" s="89" t="str">
        <f>IFERROR(VLOOKUP(AH305,Marks,52,0),"")</f>
        <v/>
      </c>
      <c r="AL311" s="56"/>
      <c r="AM311" s="56"/>
      <c r="AN311" s="56"/>
      <c r="AO311" s="56"/>
      <c r="AP311" s="56"/>
      <c r="AQ311" s="56"/>
      <c r="AR311" s="56"/>
      <c r="AS311" s="56"/>
      <c r="AT311" s="56"/>
    </row>
    <row r="312" spans="1:46" ht="21" customHeight="1">
      <c r="A312" s="386" t="str">
        <f>IF(P305="","",A311+1)</f>
        <v/>
      </c>
      <c r="B312" s="92" t="str">
        <f>IFERROR(VLOOKUP(P305,Marks,53,0),"")</f>
        <v/>
      </c>
      <c r="C312" s="423" t="str">
        <f>IFERROR(VLOOKUP(P305,Marks,54,0),"")</f>
        <v/>
      </c>
      <c r="D312" s="423" t="str">
        <f>IFERROR(VLOOKUP(P305,Marks,55,0),"")</f>
        <v/>
      </c>
      <c r="E312" s="423" t="str">
        <f>IFERROR(VLOOKUP(P305,Marks,56,0),"")</f>
        <v/>
      </c>
      <c r="F312" s="423" t="str">
        <f>IFERROR(VLOOKUP(P305,Marks,57,0),"")</f>
        <v/>
      </c>
      <c r="G312" s="423" t="str">
        <f>IFERROR(VLOOKUP(P305,Marks,58,0),"")</f>
        <v/>
      </c>
      <c r="H312" s="423" t="str">
        <f>IFERROR(VLOOKUP(P305,Marks,59,0),"")</f>
        <v/>
      </c>
      <c r="I312" s="368" t="str">
        <f>IFERROR(VLOOKUP(P305,Marks,60,0),"")</f>
        <v/>
      </c>
      <c r="J312" s="423" t="str">
        <f>IFERROR(VLOOKUP(P305,Marks,61,0),"")</f>
        <v/>
      </c>
      <c r="K312" s="423" t="str">
        <f>IFERROR(VLOOKUP(P305,Marks,62,0),"")</f>
        <v/>
      </c>
      <c r="L312" s="87" t="str">
        <f>IFERROR(VLOOKUP(P305,Marks,63,0),"")</f>
        <v/>
      </c>
      <c r="M312" s="367">
        <f>IFERROR(VLOOKUP(P305,Marks,64,0),"")</f>
        <v>0</v>
      </c>
      <c r="N312" s="423" t="str">
        <f>IFERROR(VLOOKUP(P305,Marks,65,0),"")</f>
        <v/>
      </c>
      <c r="O312" s="423" t="str">
        <f>IFERROR(VLOOKUP(P305,Marks,66,0),"")</f>
        <v/>
      </c>
      <c r="P312" s="87" t="str">
        <f>IFERROR(VLOOKUP(P305,Marks,67,0),"")</f>
        <v/>
      </c>
      <c r="Q312" s="370" t="str">
        <f>IFERROR(VLOOKUP(P305,Marks,68,0),"")</f>
        <v/>
      </c>
      <c r="R312" s="89" t="str">
        <f>IFERROR(VLOOKUP(P305,Marks,74,0),"")</f>
        <v/>
      </c>
      <c r="S312" s="1026"/>
      <c r="T312" s="92" t="str">
        <f>IFERROR(VLOOKUP(AH305,Marks,53,0),"")</f>
        <v/>
      </c>
      <c r="U312" s="423" t="str">
        <f>IFERROR(VLOOKUP(AH305,Marks,54,0),"")</f>
        <v/>
      </c>
      <c r="V312" s="423" t="str">
        <f>IFERROR(VLOOKUP(AH305,Marks,55,0),"")</f>
        <v/>
      </c>
      <c r="W312" s="423" t="str">
        <f>IFERROR(VLOOKUP(AH305,Marks,56,0),"")</f>
        <v/>
      </c>
      <c r="X312" s="423" t="str">
        <f>IFERROR(VLOOKUP(AH305,Marks,57,0),"")</f>
        <v/>
      </c>
      <c r="Y312" s="423" t="str">
        <f>IFERROR(VLOOKUP(AH305,Marks,58,0),"")</f>
        <v/>
      </c>
      <c r="Z312" s="423" t="str">
        <f>IFERROR(VLOOKUP(AH305,Marks,59,0),"")</f>
        <v/>
      </c>
      <c r="AA312" s="368" t="str">
        <f>IFERROR(VLOOKUP(AH305,Marks,60,0),"")</f>
        <v/>
      </c>
      <c r="AB312" s="423" t="str">
        <f>IFERROR(VLOOKUP(AH305,Marks,61,0),"")</f>
        <v/>
      </c>
      <c r="AC312" s="423" t="str">
        <f>IFERROR(VLOOKUP(AH305,Marks,62,0),"")</f>
        <v/>
      </c>
      <c r="AD312" s="87" t="str">
        <f>IFERROR(VLOOKUP(AH305,Marks,63,0),"")</f>
        <v/>
      </c>
      <c r="AE312" s="367">
        <f>IFERROR(VLOOKUP(AH305,Marks,64,0),"")</f>
        <v>0</v>
      </c>
      <c r="AF312" s="423" t="str">
        <f>IFERROR(VLOOKUP(AH305,Marks,65,0),"")</f>
        <v/>
      </c>
      <c r="AG312" s="423" t="str">
        <f>IFERROR(VLOOKUP(AH305,Marks,66,0),"")</f>
        <v/>
      </c>
      <c r="AH312" s="87" t="str">
        <f>IFERROR(VLOOKUP(AH305,Marks,67,0),"")</f>
        <v/>
      </c>
      <c r="AI312" s="370" t="str">
        <f>IFERROR(VLOOKUP(AH305,Marks,68,0),"")</f>
        <v/>
      </c>
      <c r="AJ312" s="89" t="str">
        <f>IFERROR(VLOOKUP(AH305,Marks,74,0),"")</f>
        <v/>
      </c>
      <c r="AL312" s="56"/>
      <c r="AM312" s="56"/>
      <c r="AN312" s="56"/>
      <c r="AO312" s="56"/>
      <c r="AP312" s="56"/>
      <c r="AQ312" s="56"/>
      <c r="AR312" s="56"/>
      <c r="AS312" s="56"/>
      <c r="AT312" s="56"/>
    </row>
    <row r="313" spans="1:46" ht="21" customHeight="1">
      <c r="A313" s="386" t="str">
        <f>IF(P305="","",A312+1)</f>
        <v/>
      </c>
      <c r="B313" s="92" t="str">
        <f>IF('Master sheet'!$D$11="Hindi","गणित","Maths")</f>
        <v>गणित</v>
      </c>
      <c r="C313" s="423" t="str">
        <f>IFERROR(VLOOKUP(P305,Marks,75,0),"")</f>
        <v/>
      </c>
      <c r="D313" s="423" t="str">
        <f>IFERROR(VLOOKUP(P305,Marks,76,0),"")</f>
        <v/>
      </c>
      <c r="E313" s="423" t="str">
        <f>IFERROR(VLOOKUP(P305,Marks,77,0),"")</f>
        <v/>
      </c>
      <c r="F313" s="423" t="str">
        <f>IFERROR(VLOOKUP(P305,Marks,78,0),"")</f>
        <v/>
      </c>
      <c r="G313" s="423" t="str">
        <f>IFERROR(VLOOKUP(P305,Marks,79,0),"")</f>
        <v/>
      </c>
      <c r="H313" s="423" t="str">
        <f>IFERROR(VLOOKUP(P305,Marks,80,0),"")</f>
        <v/>
      </c>
      <c r="I313" s="368" t="str">
        <f>IFERROR(VLOOKUP(P305,Marks,81,0),"")</f>
        <v/>
      </c>
      <c r="J313" s="423" t="str">
        <f>IFERROR(VLOOKUP(P305,Marks,82,0),"")</f>
        <v/>
      </c>
      <c r="K313" s="423" t="str">
        <f>IFERROR(VLOOKUP(P305,Marks,83,0),"")</f>
        <v/>
      </c>
      <c r="L313" s="87" t="str">
        <f>IFERROR(VLOOKUP(P305,Marks,84,0),"")</f>
        <v/>
      </c>
      <c r="M313" s="367">
        <f>IFERROR(VLOOKUP(P305,Marks,85,0),"")</f>
        <v>0</v>
      </c>
      <c r="N313" s="423" t="str">
        <f>IFERROR(VLOOKUP(P305,Marks,86,0),"")</f>
        <v/>
      </c>
      <c r="O313" s="423" t="str">
        <f>IFERROR(VLOOKUP(P305,Marks,87,0),"")</f>
        <v/>
      </c>
      <c r="P313" s="87" t="str">
        <f>IFERROR(VLOOKUP(P305,Marks,88,0),"")</f>
        <v/>
      </c>
      <c r="Q313" s="370" t="str">
        <f>IFERROR(VLOOKUP(P305,Marks,89,0),"")</f>
        <v/>
      </c>
      <c r="R313" s="89" t="str">
        <f>IFERROR(VLOOKUP(P305,Marks,95,0),"")</f>
        <v/>
      </c>
      <c r="S313" s="1026"/>
      <c r="T313" s="92" t="str">
        <f>IF('Master sheet'!$D$11="Hindi","गणित","Maths")</f>
        <v>गणित</v>
      </c>
      <c r="U313" s="423" t="str">
        <f>IFERROR(VLOOKUP(AH305,Marks,75,0),"")</f>
        <v/>
      </c>
      <c r="V313" s="423" t="str">
        <f>IFERROR(VLOOKUP(AH305,Marks,76,0),"")</f>
        <v/>
      </c>
      <c r="W313" s="423" t="str">
        <f>IFERROR(VLOOKUP(AH305,Marks,77,0),"")</f>
        <v/>
      </c>
      <c r="X313" s="423" t="str">
        <f>IFERROR(VLOOKUP(AH305,Marks,78,0),"")</f>
        <v/>
      </c>
      <c r="Y313" s="423" t="str">
        <f>IFERROR(VLOOKUP(AH305,Marks,79,0),"")</f>
        <v/>
      </c>
      <c r="Z313" s="423" t="str">
        <f>IFERROR(VLOOKUP(AH305,Marks,80,0),"")</f>
        <v/>
      </c>
      <c r="AA313" s="368" t="str">
        <f>IFERROR(VLOOKUP(AH305,Marks,81,0),"")</f>
        <v/>
      </c>
      <c r="AB313" s="423" t="str">
        <f>IFERROR(VLOOKUP(AH305,Marks,82,0),"")</f>
        <v/>
      </c>
      <c r="AC313" s="423" t="str">
        <f>IFERROR(VLOOKUP(AH305,Marks,83,0),"")</f>
        <v/>
      </c>
      <c r="AD313" s="87" t="str">
        <f>IFERROR(VLOOKUP(AH305,Marks,84,0),"")</f>
        <v/>
      </c>
      <c r="AE313" s="367">
        <f>IFERROR(VLOOKUP(AH305,Marks,85,0),"")</f>
        <v>0</v>
      </c>
      <c r="AF313" s="423" t="str">
        <f>IFERROR(VLOOKUP(AH305,Marks,86,0),"")</f>
        <v/>
      </c>
      <c r="AG313" s="423" t="str">
        <f>IFERROR(VLOOKUP(AH305,Marks,87,0),"")</f>
        <v/>
      </c>
      <c r="AH313" s="87" t="str">
        <f>IFERROR(VLOOKUP(AH305,Marks,88,0),"")</f>
        <v/>
      </c>
      <c r="AI313" s="370" t="str">
        <f>IFERROR(VLOOKUP(AH305,Marks,89,0),"")</f>
        <v/>
      </c>
      <c r="AJ313" s="89" t="str">
        <f>IFERROR(VLOOKUP(AH305,Marks,95,0),"")</f>
        <v/>
      </c>
      <c r="AL313" s="56"/>
      <c r="AM313" s="56"/>
      <c r="AN313" s="56"/>
      <c r="AO313" s="56"/>
      <c r="AP313" s="56"/>
      <c r="AQ313" s="56"/>
      <c r="AR313" s="56"/>
      <c r="AS313" s="56"/>
      <c r="AT313" s="56"/>
    </row>
    <row r="314" spans="1:46" ht="21" customHeight="1">
      <c r="A314" s="386" t="str">
        <f>IF(P305="","",A313+1)</f>
        <v/>
      </c>
      <c r="B314" s="92" t="str">
        <f>IF('Master sheet'!$D$11="Hindi","विज्ञान","Science")</f>
        <v>विज्ञान</v>
      </c>
      <c r="C314" s="423" t="str">
        <f>IFERROR(VLOOKUP(P305,Marks,96,0),"")</f>
        <v/>
      </c>
      <c r="D314" s="423" t="str">
        <f>IFERROR(VLOOKUP(P305,Marks,97),"")</f>
        <v/>
      </c>
      <c r="E314" s="423" t="str">
        <f>IFERROR(VLOOKUP(P305,Marks,98,0),"")</f>
        <v/>
      </c>
      <c r="F314" s="423" t="str">
        <f>IFERROR(VLOOKUP(P305,Marks,99,0),"")</f>
        <v/>
      </c>
      <c r="G314" s="423" t="str">
        <f>IFERROR(VLOOKUP(P305,Marks,100,0),"")</f>
        <v/>
      </c>
      <c r="H314" s="423" t="str">
        <f>IFERROR(VLOOKUP(P305,Marks,101,0),"")</f>
        <v/>
      </c>
      <c r="I314" s="368" t="str">
        <f>IFERROR(VLOOKUP(P305,Marks,102,0),"")</f>
        <v/>
      </c>
      <c r="J314" s="423" t="str">
        <f>IFERROR(VLOOKUP(P305,Marks,103,0),"")</f>
        <v/>
      </c>
      <c r="K314" s="423" t="str">
        <f>IFERROR(VLOOKUP(P305,Marks,104,0),"")</f>
        <v/>
      </c>
      <c r="L314" s="87" t="str">
        <f>IFERROR(VLOOKUP(P305,Marks,105,0),"")</f>
        <v/>
      </c>
      <c r="M314" s="367">
        <f>IFERROR(VLOOKUP(P305,Marks,106,0),"")</f>
        <v>0</v>
      </c>
      <c r="N314" s="423" t="str">
        <f>IFERROR(VLOOKUP(P305,Marks,107,0),"")</f>
        <v/>
      </c>
      <c r="O314" s="423" t="str">
        <f>IFERROR(VLOOKUP(P305,Marks,108,0),"")</f>
        <v/>
      </c>
      <c r="P314" s="87" t="str">
        <f>IFERROR(VLOOKUP(P305,Marks,109,0),"")</f>
        <v/>
      </c>
      <c r="Q314" s="370" t="str">
        <f>IFERROR(VLOOKUP(P305,Marks,110,0),"")</f>
        <v/>
      </c>
      <c r="R314" s="89" t="str">
        <f>IFERROR(VLOOKUP(P305,Marks,116,0),"")</f>
        <v/>
      </c>
      <c r="S314" s="1026"/>
      <c r="T314" s="92" t="str">
        <f>IF('Master sheet'!$D$11="Hindi","विज्ञान","Science")</f>
        <v>विज्ञान</v>
      </c>
      <c r="U314" s="423" t="str">
        <f>IFERROR(VLOOKUP(AH305,Marks,96,0),"")</f>
        <v/>
      </c>
      <c r="V314" s="423" t="str">
        <f>IFERROR(VLOOKUP(AH305,Marks,97),"")</f>
        <v/>
      </c>
      <c r="W314" s="423" t="str">
        <f>IFERROR(VLOOKUP(AH305,Marks,98,0),"")</f>
        <v/>
      </c>
      <c r="X314" s="423" t="str">
        <f>IFERROR(VLOOKUP(AH305,Marks,99,0),"")</f>
        <v/>
      </c>
      <c r="Y314" s="423" t="str">
        <f>IFERROR(VLOOKUP(AH305,Marks,100,0),"")</f>
        <v/>
      </c>
      <c r="Z314" s="423" t="str">
        <f>IFERROR(VLOOKUP(AH305,Marks,101,0),"")</f>
        <v/>
      </c>
      <c r="AA314" s="368" t="str">
        <f>IFERROR(VLOOKUP(AH305,Marks,102,0),"")</f>
        <v/>
      </c>
      <c r="AB314" s="423" t="str">
        <f>IFERROR(VLOOKUP(AH305,Marks,103,0),"")</f>
        <v/>
      </c>
      <c r="AC314" s="423" t="str">
        <f>IFERROR(VLOOKUP(AH305,Marks,104,0),"")</f>
        <v/>
      </c>
      <c r="AD314" s="87" t="str">
        <f>IFERROR(VLOOKUP(AH305,Marks,105,0),"")</f>
        <v/>
      </c>
      <c r="AE314" s="367">
        <f>IFERROR(VLOOKUP(AH305,Marks,106,0),"")</f>
        <v>0</v>
      </c>
      <c r="AF314" s="423" t="str">
        <f>IFERROR(VLOOKUP(AH305,Marks,107,0),"")</f>
        <v/>
      </c>
      <c r="AG314" s="423" t="str">
        <f>IFERROR(VLOOKUP(AH305,Marks,108,0),"")</f>
        <v/>
      </c>
      <c r="AH314" s="87" t="str">
        <f>IFERROR(VLOOKUP(AH305,Marks,109,0),"")</f>
        <v/>
      </c>
      <c r="AI314" s="370" t="str">
        <f>IFERROR(VLOOKUP(AH305,Marks,110,0),"")</f>
        <v/>
      </c>
      <c r="AJ314" s="89" t="str">
        <f>IFERROR(VLOOKUP(AH305,Marks,116,0),"")</f>
        <v/>
      </c>
      <c r="AL314" s="56"/>
      <c r="AM314" s="56"/>
      <c r="AN314" s="56"/>
      <c r="AO314" s="56"/>
      <c r="AP314" s="56"/>
      <c r="AQ314" s="56"/>
      <c r="AR314" s="56"/>
      <c r="AS314" s="56"/>
      <c r="AT314" s="56"/>
    </row>
    <row r="315" spans="1:46" ht="21" customHeight="1">
      <c r="A315" s="386" t="str">
        <f>IF(P305="","",A314+1)</f>
        <v/>
      </c>
      <c r="B315" s="92" t="str">
        <f>IF('Master sheet'!$D$11="Hindi","सामाजिक विज्ञान","Social Science")</f>
        <v>सामाजिक विज्ञान</v>
      </c>
      <c r="C315" s="423" t="str">
        <f>IFERROR(VLOOKUP(P305,Marks,117,0),"")</f>
        <v/>
      </c>
      <c r="D315" s="423" t="str">
        <f>IFERROR(VLOOKUP(P305,Marks,118,0),"")</f>
        <v/>
      </c>
      <c r="E315" s="423" t="str">
        <f>IFERROR(VLOOKUP(P305,Marks,119,0),"")</f>
        <v/>
      </c>
      <c r="F315" s="423" t="str">
        <f>IFERROR(VLOOKUP(P305,Marks,120,0),"")</f>
        <v/>
      </c>
      <c r="G315" s="423" t="str">
        <f>IFERROR(VLOOKUP(P305,Marks,121,0),"")</f>
        <v/>
      </c>
      <c r="H315" s="423" t="str">
        <f>IFERROR(VLOOKUP(P305,Marks,122,0),"")</f>
        <v/>
      </c>
      <c r="I315" s="368" t="str">
        <f>IFERROR(VLOOKUP(P305,Marks,123,0),"")</f>
        <v/>
      </c>
      <c r="J315" s="423" t="str">
        <f>IFERROR(VLOOKUP(P305,Marks,124,0),"")</f>
        <v/>
      </c>
      <c r="K315" s="423" t="str">
        <f>IFERROR(VLOOKUP(P305,Marks,125,0),"")</f>
        <v/>
      </c>
      <c r="L315" s="87" t="str">
        <f>IFERROR(VLOOKUP(P305,Marks,126,0),"")</f>
        <v/>
      </c>
      <c r="M315" s="367">
        <f>IFERROR(VLOOKUP(P305,Marks,127,0),"")</f>
        <v>0</v>
      </c>
      <c r="N315" s="423" t="str">
        <f>IFERROR(VLOOKUP(P305,Marks,128,0),"")</f>
        <v/>
      </c>
      <c r="O315" s="423" t="str">
        <f>IFERROR(VLOOKUP(P305,Marks,129,0),"")</f>
        <v/>
      </c>
      <c r="P315" s="87" t="str">
        <f>IFERROR(VLOOKUP(P305,Marks,130,0),"")</f>
        <v/>
      </c>
      <c r="Q315" s="370" t="str">
        <f>IFERROR(VLOOKUP(P305,Marks,131,0),"")</f>
        <v/>
      </c>
      <c r="R315" s="89" t="str">
        <f>IFERROR(VLOOKUP(P305,Marks,137,0),"")</f>
        <v/>
      </c>
      <c r="S315" s="1026"/>
      <c r="T315" s="92" t="str">
        <f>IF('Master sheet'!$D$11="Hindi","सामाजिक विज्ञान","Social Science")</f>
        <v>सामाजिक विज्ञान</v>
      </c>
      <c r="U315" s="423" t="str">
        <f>IFERROR(VLOOKUP(P305,Marks,117,0),"")</f>
        <v/>
      </c>
      <c r="V315" s="423" t="str">
        <f>IFERROR(VLOOKUP(AH305,Marks,118,0),"")</f>
        <v/>
      </c>
      <c r="W315" s="423" t="str">
        <f>IFERROR(VLOOKUP(AH305,Marks,119,0),"")</f>
        <v/>
      </c>
      <c r="X315" s="423" t="str">
        <f>IFERROR(VLOOKUP(AH305,Marks,120,0),"")</f>
        <v/>
      </c>
      <c r="Y315" s="423" t="str">
        <f>IFERROR(VLOOKUP(AH305,Marks,121,0),"")</f>
        <v/>
      </c>
      <c r="Z315" s="423" t="str">
        <f>IFERROR(VLOOKUP(AH305,Marks,122,0),"")</f>
        <v/>
      </c>
      <c r="AA315" s="368" t="str">
        <f>IFERROR(VLOOKUP(AH305,Marks,123,0),"")</f>
        <v/>
      </c>
      <c r="AB315" s="423" t="str">
        <f>IFERROR(VLOOKUP(AH305,Marks,124,0),"")</f>
        <v/>
      </c>
      <c r="AC315" s="423" t="str">
        <f>IFERROR(VLOOKUP(AH305,Marks,125,0),"")</f>
        <v/>
      </c>
      <c r="AD315" s="87" t="str">
        <f>IFERROR(VLOOKUP(AH305,Marks,126,0),"")</f>
        <v/>
      </c>
      <c r="AE315" s="367">
        <f>IFERROR(VLOOKUP(AH305,Marks,127,0),"")</f>
        <v>0</v>
      </c>
      <c r="AF315" s="423" t="str">
        <f>IFERROR(VLOOKUP(AH305,Marks,128,0),"")</f>
        <v/>
      </c>
      <c r="AG315" s="423" t="str">
        <f>IFERROR(VLOOKUP(AH305,Marks,129,0),"")</f>
        <v/>
      </c>
      <c r="AH315" s="87" t="str">
        <f>IFERROR(VLOOKUP(AH305,Marks,130,0),"")</f>
        <v/>
      </c>
      <c r="AI315" s="370" t="str">
        <f>IFERROR(VLOOKUP(AH305,Marks,131,0),"")</f>
        <v/>
      </c>
      <c r="AJ315" s="89" t="str">
        <f>IFERROR(VLOOKUP(AH305,Marks,137,0),"")</f>
        <v/>
      </c>
      <c r="AL315" s="56"/>
      <c r="AM315" s="56"/>
      <c r="AN315" s="56"/>
      <c r="AO315" s="56"/>
      <c r="AP315" s="56"/>
      <c r="AQ315" s="56"/>
      <c r="AR315" s="56"/>
      <c r="AS315" s="56"/>
      <c r="AT315" s="56"/>
    </row>
    <row r="316" spans="1:46" ht="27.75" customHeight="1">
      <c r="A316" s="386" t="str">
        <f>IF(P305="","",A315+1)</f>
        <v/>
      </c>
      <c r="B316" s="428" t="str">
        <f>IF('Master sheet'!$D$11="Hindi","कुल योग","Total")</f>
        <v>कुल योग</v>
      </c>
      <c r="C316" s="90" t="str">
        <f>IF(AND(C277="",C278="",C279="",C280="",C281="",C282=""),"",SUM(C277:C282))</f>
        <v/>
      </c>
      <c r="D316" s="90" t="str">
        <f t="shared" ref="D316:Q316" si="18">IF(AND(D310="",D311="",D312="",D313="",D314="",D315=""),"",SUM(D310:D315))</f>
        <v/>
      </c>
      <c r="E316" s="90" t="str">
        <f t="shared" si="18"/>
        <v/>
      </c>
      <c r="F316" s="90" t="str">
        <f t="shared" si="18"/>
        <v/>
      </c>
      <c r="G316" s="90" t="str">
        <f t="shared" si="18"/>
        <v/>
      </c>
      <c r="H316" s="90" t="str">
        <f t="shared" si="18"/>
        <v/>
      </c>
      <c r="I316" s="90" t="str">
        <f t="shared" si="18"/>
        <v/>
      </c>
      <c r="J316" s="90" t="str">
        <f t="shared" si="18"/>
        <v/>
      </c>
      <c r="K316" s="90" t="str">
        <f t="shared" si="18"/>
        <v/>
      </c>
      <c r="L316" s="90" t="str">
        <f t="shared" si="18"/>
        <v/>
      </c>
      <c r="M316" s="90">
        <f t="shared" si="18"/>
        <v>0</v>
      </c>
      <c r="N316" s="90" t="str">
        <f t="shared" si="18"/>
        <v/>
      </c>
      <c r="O316" s="90" t="str">
        <f t="shared" si="18"/>
        <v/>
      </c>
      <c r="P316" s="90" t="str">
        <f t="shared" si="18"/>
        <v/>
      </c>
      <c r="Q316" s="90" t="str">
        <f t="shared" si="18"/>
        <v/>
      </c>
      <c r="R316" s="223" t="str">
        <f>IFERROR(VLOOKUP(P305,Marks,179,0),"")</f>
        <v/>
      </c>
      <c r="S316" s="1026"/>
      <c r="T316" s="428" t="str">
        <f>IF('Master sheet'!$D$11="Hindi","कुल योग","Total")</f>
        <v>कुल योग</v>
      </c>
      <c r="U316" s="90" t="str">
        <f>IF(AND(C277="",C278="",C279="",C280="",C281="",C282=""),"",SUM(C277:C282))</f>
        <v/>
      </c>
      <c r="V316" s="90" t="str">
        <f t="shared" ref="V316:AI316" si="19">IF(AND(V310="",V311="",V312="",V313="",V314="",V315=""),"",SUM(V310:V315))</f>
        <v/>
      </c>
      <c r="W316" s="90" t="str">
        <f t="shared" si="19"/>
        <v/>
      </c>
      <c r="X316" s="90" t="str">
        <f t="shared" si="19"/>
        <v/>
      </c>
      <c r="Y316" s="90" t="str">
        <f t="shared" si="19"/>
        <v/>
      </c>
      <c r="Z316" s="90" t="str">
        <f t="shared" si="19"/>
        <v/>
      </c>
      <c r="AA316" s="90" t="str">
        <f t="shared" si="19"/>
        <v/>
      </c>
      <c r="AB316" s="90" t="str">
        <f t="shared" si="19"/>
        <v/>
      </c>
      <c r="AC316" s="90" t="str">
        <f t="shared" si="19"/>
        <v/>
      </c>
      <c r="AD316" s="90" t="str">
        <f t="shared" si="19"/>
        <v/>
      </c>
      <c r="AE316" s="90">
        <f t="shared" si="19"/>
        <v>0</v>
      </c>
      <c r="AF316" s="90" t="str">
        <f t="shared" si="19"/>
        <v/>
      </c>
      <c r="AG316" s="90" t="str">
        <f t="shared" si="19"/>
        <v/>
      </c>
      <c r="AH316" s="90" t="str">
        <f t="shared" si="19"/>
        <v/>
      </c>
      <c r="AI316" s="90" t="str">
        <f t="shared" si="19"/>
        <v/>
      </c>
      <c r="AJ316" s="223" t="str">
        <f>IFERROR(VLOOKUP(AH305,Marks,179,0),"")</f>
        <v/>
      </c>
      <c r="AL316" s="56"/>
      <c r="AM316" s="56"/>
      <c r="AN316" s="56"/>
      <c r="AO316" s="56"/>
      <c r="AP316" s="56"/>
      <c r="AQ316" s="56"/>
      <c r="AR316" s="56"/>
      <c r="AS316" s="56"/>
      <c r="AT316" s="56"/>
    </row>
    <row r="317" spans="1:46" ht="9.75" customHeight="1">
      <c r="A317" s="386" t="str">
        <f>IF(P305="","",A316+1)</f>
        <v/>
      </c>
      <c r="B317" s="993"/>
      <c r="C317" s="993"/>
      <c r="D317" s="993"/>
      <c r="E317" s="993"/>
      <c r="F317" s="993"/>
      <c r="G317" s="993"/>
      <c r="H317" s="993"/>
      <c r="I317" s="993"/>
      <c r="J317" s="993"/>
      <c r="K317" s="993"/>
      <c r="L317" s="993"/>
      <c r="M317" s="993"/>
      <c r="N317" s="993"/>
      <c r="O317" s="993"/>
      <c r="P317" s="993"/>
      <c r="Q317" s="993"/>
      <c r="R317" s="993"/>
      <c r="S317" s="1026"/>
      <c r="T317" s="993"/>
      <c r="U317" s="993"/>
      <c r="V317" s="993"/>
      <c r="W317" s="993"/>
      <c r="X317" s="993"/>
      <c r="Y317" s="993"/>
      <c r="Z317" s="993"/>
      <c r="AA317" s="993"/>
      <c r="AB317" s="993"/>
      <c r="AC317" s="993"/>
      <c r="AD317" s="993"/>
      <c r="AE317" s="993"/>
      <c r="AF317" s="993"/>
      <c r="AG317" s="993"/>
      <c r="AH317" s="993"/>
      <c r="AI317" s="993"/>
      <c r="AJ317" s="993"/>
      <c r="AL317" s="56"/>
      <c r="AM317" s="56"/>
      <c r="AN317" s="56"/>
      <c r="AO317" s="56"/>
      <c r="AP317" s="56"/>
      <c r="AQ317" s="56"/>
      <c r="AR317" s="56"/>
      <c r="AS317" s="56"/>
      <c r="AT317" s="56"/>
    </row>
    <row r="318" spans="1:46" ht="21" customHeight="1">
      <c r="A318" s="386" t="str">
        <f>IF(P305="","",A317+1)</f>
        <v/>
      </c>
      <c r="B318" s="994" t="str">
        <f>IF('Master sheet'!$D$11="Hindi","अतिरिक्त विषय ","Extra Subject")</f>
        <v xml:space="preserve">अतिरिक्त विषय </v>
      </c>
      <c r="C318" s="994"/>
      <c r="D318" s="994"/>
      <c r="E318" s="994"/>
      <c r="F318" s="994"/>
      <c r="G318" s="994"/>
      <c r="H318" s="994"/>
      <c r="I318" s="994"/>
      <c r="J318" s="994"/>
      <c r="K318" s="994"/>
      <c r="L318" s="994"/>
      <c r="M318" s="994"/>
      <c r="N318" s="994"/>
      <c r="O318" s="994"/>
      <c r="P318" s="994"/>
      <c r="Q318" s="994"/>
      <c r="R318" s="994"/>
      <c r="S318" s="1026"/>
      <c r="T318" s="994" t="str">
        <f>IF('Master sheet'!$D$11="Hindi","अतिरिक्त विषय ","Extra Subject")</f>
        <v xml:space="preserve">अतिरिक्त विषय </v>
      </c>
      <c r="U318" s="994"/>
      <c r="V318" s="994"/>
      <c r="W318" s="994"/>
      <c r="X318" s="994"/>
      <c r="Y318" s="994"/>
      <c r="Z318" s="994"/>
      <c r="AA318" s="994"/>
      <c r="AB318" s="994"/>
      <c r="AC318" s="994"/>
      <c r="AD318" s="994"/>
      <c r="AE318" s="994"/>
      <c r="AF318" s="994"/>
      <c r="AG318" s="994"/>
      <c r="AH318" s="994"/>
      <c r="AI318" s="994"/>
      <c r="AJ318" s="994"/>
      <c r="AL318" s="56"/>
      <c r="AM318" s="56"/>
      <c r="AN318" s="56"/>
      <c r="AO318" s="56"/>
      <c r="AP318" s="56"/>
      <c r="AQ318" s="56"/>
      <c r="AR318" s="56"/>
      <c r="AS318" s="56"/>
      <c r="AT318" s="56"/>
    </row>
    <row r="319" spans="1:46" ht="21" customHeight="1">
      <c r="A319" s="386" t="str">
        <f>IF(P305="","",A318+1)</f>
        <v/>
      </c>
      <c r="B319" s="988" t="str">
        <f>IF('Master sheet'!$D$11="Hindi","विषय","Subject")</f>
        <v>विषय</v>
      </c>
      <c r="C319" s="988"/>
      <c r="D319" s="988" t="str">
        <f>IF('Master sheet'!$D$11="Hindi","पूर्णांक","M.M.")</f>
        <v>पूर्णांक</v>
      </c>
      <c r="E319" s="988"/>
      <c r="F319" s="988" t="str">
        <f>IF('Master sheet'!$D$11="Hindi","प्राप्तांक","Ob.M.")</f>
        <v>प्राप्तांक</v>
      </c>
      <c r="G319" s="988"/>
      <c r="H319" s="988" t="str">
        <f>IF('Master sheet'!$D$11="Hindi","ग्रेड","Grade")</f>
        <v>ग्रेड</v>
      </c>
      <c r="I319" s="988"/>
      <c r="J319" s="991" t="str">
        <f>IF('Master sheet'!$D$11="Hindi","विषय","Subject")</f>
        <v>विषय</v>
      </c>
      <c r="K319" s="992"/>
      <c r="L319" s="995"/>
      <c r="M319" s="991" t="str">
        <f>IF('Master sheet'!$D$11="Hindi","पूर्णांक","M.M.")</f>
        <v>पूर्णांक</v>
      </c>
      <c r="N319" s="995"/>
      <c r="O319" s="991" t="str">
        <f>IF('Master sheet'!$D$11="Hindi","प्राप्तांक","Ob.M.")</f>
        <v>प्राप्तांक</v>
      </c>
      <c r="P319" s="995"/>
      <c r="Q319" s="991" t="str">
        <f>IF('Master sheet'!$D$11="Hindi","ग्रेड","Grade")</f>
        <v>ग्रेड</v>
      </c>
      <c r="R319" s="995"/>
      <c r="S319" s="1026"/>
      <c r="T319" s="988" t="str">
        <f>IF('Master sheet'!$D$11="Hindi","विषय","Subject")</f>
        <v>विषय</v>
      </c>
      <c r="U319" s="988"/>
      <c r="V319" s="988" t="str">
        <f>IF('Master sheet'!$D$11="Hindi","पूर्णांक","M.M.")</f>
        <v>पूर्णांक</v>
      </c>
      <c r="W319" s="988"/>
      <c r="X319" s="988" t="str">
        <f>IF('Master sheet'!$D$11="Hindi","प्राप्तांक","Ob.M.")</f>
        <v>प्राप्तांक</v>
      </c>
      <c r="Y319" s="988"/>
      <c r="Z319" s="988" t="str">
        <f>IF('Master sheet'!$D$11="Hindi","ग्रेड","Grade")</f>
        <v>ग्रेड</v>
      </c>
      <c r="AA319" s="988"/>
      <c r="AB319" s="991" t="str">
        <f>IF('Master sheet'!$D$11="Hindi","विषय","Subject")</f>
        <v>विषय</v>
      </c>
      <c r="AC319" s="992"/>
      <c r="AD319" s="995"/>
      <c r="AE319" s="991" t="str">
        <f>IF('Master sheet'!$D$11="Hindi","पूर्णांक","M.M.")</f>
        <v>पूर्णांक</v>
      </c>
      <c r="AF319" s="995"/>
      <c r="AG319" s="991" t="str">
        <f>IF('Master sheet'!$D$11="Hindi","प्राप्तांक","Ob.M.")</f>
        <v>प्राप्तांक</v>
      </c>
      <c r="AH319" s="995"/>
      <c r="AI319" s="991" t="str">
        <f>IF('Master sheet'!$D$11="Hindi","ग्रेड","Grade")</f>
        <v>ग्रेड</v>
      </c>
      <c r="AJ319" s="995"/>
      <c r="AL319" s="56"/>
      <c r="AM319" s="56"/>
      <c r="AN319" s="56"/>
      <c r="AO319" s="56"/>
      <c r="AP319" s="56"/>
      <c r="AQ319" s="56"/>
      <c r="AR319" s="56"/>
      <c r="AS319" s="56"/>
      <c r="AT319" s="56"/>
    </row>
    <row r="320" spans="1:46" ht="21" customHeight="1">
      <c r="A320" s="386" t="str">
        <f>IF(P305="","",A319+1)</f>
        <v/>
      </c>
      <c r="B320" s="999" t="str">
        <f>IF(AND('Marks Entry 6th'!$CJ$3="",'Marks Entry 7th'!$CJ$3=""),"",IF(AND(C269=6),'Marks Entry 6th'!$CJ$3,IF(AND(C269=7),'Marks Entry 7th'!$CJ$3,"")))</f>
        <v/>
      </c>
      <c r="C320" s="999"/>
      <c r="D320" s="996" t="str">
        <f>IF(AND(P305=""),"",'Result Sheet'!$FO$7)</f>
        <v/>
      </c>
      <c r="E320" s="996"/>
      <c r="F320" s="997" t="str">
        <f>IFERROR(IF(AND(P305=""),"",VLOOKUP(P305,Marks,170,0)),"")</f>
        <v/>
      </c>
      <c r="G320" s="997"/>
      <c r="H320" s="998" t="str">
        <f>IFERROR(IF(AND(P305=""),"",VLOOKUP(P305,Marks,171,0)),"")</f>
        <v/>
      </c>
      <c r="I320" s="998"/>
      <c r="J320" s="1000" t="str">
        <f>IF(AND('Marks Entry 6th'!$CL$3="",'Marks Entry 7th'!$CL$3=""),"",IF(AND(C269=6),'Marks Entry 6th'!$CL$3,IF(AND(C269=7),'Marks Entry 7th'!$CL$3,"")))</f>
        <v/>
      </c>
      <c r="K320" s="1001"/>
      <c r="L320" s="1002"/>
      <c r="M320" s="996" t="str">
        <f>IF(AND(P305=""),"",'Result Sheet'!$FS$7)</f>
        <v/>
      </c>
      <c r="N320" s="996"/>
      <c r="O320" s="997" t="str">
        <f>IFERROR(IF(AND(P305=""),"",VLOOKUP(P305,Marks,174,0)),"")</f>
        <v/>
      </c>
      <c r="P320" s="997"/>
      <c r="Q320" s="998" t="str">
        <f>IFERROR(IF(AND(P305=""),"",VLOOKUP(P305,Marks,175,0)),"")</f>
        <v/>
      </c>
      <c r="R320" s="998"/>
      <c r="S320" s="1026"/>
      <c r="T320" s="999" t="str">
        <f>IF(AND('Marks Entry 6th'!$CJ$3="",'Marks Entry 7th'!$CJ$3=""),"",IF(AND(C269=6),'Marks Entry 6th'!$CJ$3,IF(AND(C269=7),'Marks Entry 7th'!$CJ$3,"")))</f>
        <v/>
      </c>
      <c r="U320" s="999"/>
      <c r="V320" s="996" t="str">
        <f>IF(AND(AH305=""),"",'Result Sheet'!$FO$7)</f>
        <v/>
      </c>
      <c r="W320" s="996"/>
      <c r="X320" s="997" t="str">
        <f>IFERROR(IF(AND(AH305=""),"",VLOOKUP(AH305,Marks,170,0)),"")</f>
        <v/>
      </c>
      <c r="Y320" s="997"/>
      <c r="Z320" s="998" t="str">
        <f>IFERROR(IF(AND(AH305=""),"",VLOOKUP(AH305,Marks,171,0)),"")</f>
        <v/>
      </c>
      <c r="AA320" s="998"/>
      <c r="AB320" s="1000" t="str">
        <f>IF(AND('Marks Entry 6th'!$CL$3="",'Marks Entry 7th'!$CL$3=""),"",IF(AND(C269=6),'Marks Entry 6th'!$CL$3,IF(AND(C269=7),'Marks Entry 7th'!$CL$3,"")))</f>
        <v/>
      </c>
      <c r="AC320" s="1001"/>
      <c r="AD320" s="1002"/>
      <c r="AE320" s="996" t="str">
        <f>IF(AND(AH305=""),"",'Result Sheet'!$FS$7)</f>
        <v/>
      </c>
      <c r="AF320" s="996"/>
      <c r="AG320" s="997" t="str">
        <f>IFERROR(IF(AND(AH305=""),"",VLOOKUP(AH305,Marks,174,0)),"")</f>
        <v/>
      </c>
      <c r="AH320" s="997"/>
      <c r="AI320" s="998" t="str">
        <f>IFERROR(IF(AND(AH305=""),"",VLOOKUP(AH305,Marks,175,0)),"")</f>
        <v/>
      </c>
      <c r="AJ320" s="998"/>
      <c r="AL320" s="56"/>
      <c r="AM320" s="56"/>
      <c r="AN320" s="56"/>
      <c r="AO320" s="56"/>
      <c r="AP320" s="56"/>
      <c r="AQ320" s="56"/>
      <c r="AR320" s="56"/>
      <c r="AS320" s="56"/>
      <c r="AT320" s="56"/>
    </row>
    <row r="321" spans="1:46" ht="21" customHeight="1">
      <c r="A321" s="386" t="str">
        <f>IF(P305="","",A320+1)</f>
        <v/>
      </c>
      <c r="B321" s="991" t="str">
        <f>IF('Master sheet'!$D$11="Hindi","विषय","Subject")</f>
        <v>विषय</v>
      </c>
      <c r="C321" s="992"/>
      <c r="D321" s="992"/>
      <c r="E321" s="984" t="str">
        <f>IF('Master sheet'!$D$11="Hindi","प्राप्तांक","Ob.M.")</f>
        <v>प्राप्तांक</v>
      </c>
      <c r="F321" s="985"/>
      <c r="G321" s="429" t="str">
        <f>IF('Master sheet'!$D$11="Hindi","ग्रेड","Grade")</f>
        <v>ग्रेड</v>
      </c>
      <c r="H321" s="988" t="str">
        <f>IF('Master sheet'!$D$11="Hindi","विषय","Subject")</f>
        <v>विषय</v>
      </c>
      <c r="I321" s="988"/>
      <c r="J321" s="988"/>
      <c r="K321" s="989" t="str">
        <f>IF('Master sheet'!$D$11="Hindi","प्राप्तांक","Ob.M.")</f>
        <v>प्राप्तांक</v>
      </c>
      <c r="L321" s="990"/>
      <c r="M321" s="92" t="str">
        <f>IF('Master sheet'!$D$11="Hindi","ग्रेड","Grade")</f>
        <v>ग्रेड</v>
      </c>
      <c r="N321" s="973" t="str">
        <f>IF('Master sheet'!$D$11="Hindi","विषय","Subject")</f>
        <v>विषय</v>
      </c>
      <c r="O321" s="974"/>
      <c r="P321" s="975"/>
      <c r="Q321" s="357" t="str">
        <f>IF('Master sheet'!$D$11="Hindi","प्राप्तांक","Ob.M.")</f>
        <v>प्राप्तांक</v>
      </c>
      <c r="R321" s="92" t="str">
        <f>IF('Master sheet'!$D$11="Hindi","ग्रेड","Grade")</f>
        <v>ग्रेड</v>
      </c>
      <c r="S321" s="1026"/>
      <c r="T321" s="991" t="str">
        <f>IF('Master sheet'!$D$11="Hindi","विषय","Subject")</f>
        <v>विषय</v>
      </c>
      <c r="U321" s="992"/>
      <c r="V321" s="992"/>
      <c r="W321" s="984" t="str">
        <f>IF('Master sheet'!$D$11="Hindi","प्राप्तांक","Ob.M.")</f>
        <v>प्राप्तांक</v>
      </c>
      <c r="X321" s="985"/>
      <c r="Y321" s="429" t="str">
        <f>IF('Master sheet'!$D$11="Hindi","ग्रेड","Grade")</f>
        <v>ग्रेड</v>
      </c>
      <c r="Z321" s="988" t="str">
        <f>IF('Master sheet'!$D$11="Hindi","विषय","Subject")</f>
        <v>विषय</v>
      </c>
      <c r="AA321" s="988"/>
      <c r="AB321" s="988"/>
      <c r="AC321" s="989" t="str">
        <f>IF('Master sheet'!$D$11="Hindi","प्राप्तांक","Ob.M.")</f>
        <v>प्राप्तांक</v>
      </c>
      <c r="AD321" s="990"/>
      <c r="AE321" s="92" t="str">
        <f>IF('Master sheet'!$D$11="Hindi","ग्रेड","Grade")</f>
        <v>ग्रेड</v>
      </c>
      <c r="AF321" s="973" t="str">
        <f>IF('Master sheet'!$D$11="Hindi","विषय","Subject")</f>
        <v>विषय</v>
      </c>
      <c r="AG321" s="974"/>
      <c r="AH321" s="975"/>
      <c r="AI321" s="357" t="str">
        <f>IF('Master sheet'!$D$11="Hindi","प्राप्तांक","Ob.M.")</f>
        <v>प्राप्तांक</v>
      </c>
      <c r="AJ321" s="92" t="str">
        <f>IF('Master sheet'!$D$11="Hindi","ग्रेड","Grade")</f>
        <v>ग्रेड</v>
      </c>
      <c r="AL321" s="56"/>
      <c r="AM321" s="56"/>
      <c r="AN321" s="56"/>
      <c r="AO321" s="56"/>
      <c r="AP321" s="56"/>
      <c r="AQ321" s="56"/>
      <c r="AR321" s="56"/>
      <c r="AS321" s="56"/>
      <c r="AT321" s="56"/>
    </row>
    <row r="322" spans="1:46" ht="21" customHeight="1">
      <c r="A322" s="386" t="str">
        <f>IF(P305="","",A321+1)</f>
        <v/>
      </c>
      <c r="B322" s="976" t="str">
        <f>IF('Master sheet'!$D$11="Hindi","कार्यानुभव","WORK EXP.")</f>
        <v>कार्यानुभव</v>
      </c>
      <c r="C322" s="977"/>
      <c r="D322" s="977"/>
      <c r="E322" s="986" t="str">
        <f>IFERROR(VLOOKUP(P305,Marks,143,0),"")</f>
        <v/>
      </c>
      <c r="F322" s="987"/>
      <c r="G322" s="427" t="str">
        <f>IFERROR(VLOOKUP(P305,Marks,147,0),"")</f>
        <v/>
      </c>
      <c r="H322" s="988" t="str">
        <f>IF('Master sheet'!$D$11="Hindi","कला शिक्षा","ART EDU.")</f>
        <v>कला शिक्षा</v>
      </c>
      <c r="I322" s="988"/>
      <c r="J322" s="988"/>
      <c r="K322" s="986" t="str">
        <f>IFERROR(VLOOKUP(P305,Marks,153,0),"")</f>
        <v/>
      </c>
      <c r="L322" s="987"/>
      <c r="M322" s="97" t="str">
        <f>IFERROR(VLOOKUP(P305,Marks,157,0),"")</f>
        <v/>
      </c>
      <c r="N322" s="978" t="str">
        <f>IF('Master sheet'!$D$11="Hindi","स्वा. एवं शा. शिक्षा","HE.&amp;PH. EDU.")</f>
        <v>स्वा. एवं शा. शिक्षा</v>
      </c>
      <c r="O322" s="979"/>
      <c r="P322" s="980"/>
      <c r="Q322" s="88" t="str">
        <f>IFERROR(VLOOKUP(P305,Marks,163,0),"")</f>
        <v/>
      </c>
      <c r="R322" s="97" t="str">
        <f>IFERROR(VLOOKUP(P305,Marks,167,0),"")</f>
        <v/>
      </c>
      <c r="S322" s="1026"/>
      <c r="T322" s="976" t="str">
        <f>IF('Master sheet'!$D$11="Hindi","कार्यानुभव","WORK EXP.")</f>
        <v>कार्यानुभव</v>
      </c>
      <c r="U322" s="977"/>
      <c r="V322" s="977"/>
      <c r="W322" s="986" t="str">
        <f>IFERROR(VLOOKUP(AH305,Marks,143,0),"")</f>
        <v/>
      </c>
      <c r="X322" s="987"/>
      <c r="Y322" s="427" t="str">
        <f>IFERROR(VLOOKUP(AH305,Marks,147,0),"")</f>
        <v/>
      </c>
      <c r="Z322" s="988" t="str">
        <f>IF('Master sheet'!$D$11="Hindi","कला शिक्षा","ART EDU.")</f>
        <v>कला शिक्षा</v>
      </c>
      <c r="AA322" s="988"/>
      <c r="AB322" s="988"/>
      <c r="AC322" s="986" t="str">
        <f>IFERROR(VLOOKUP(AH305,Marks,153,0),"")</f>
        <v/>
      </c>
      <c r="AD322" s="987"/>
      <c r="AE322" s="97" t="str">
        <f>IFERROR(VLOOKUP(AH305,Marks,157,0),"")</f>
        <v/>
      </c>
      <c r="AF322" s="978" t="str">
        <f>IF('Master sheet'!$D$11="Hindi","स्वा. एवं शा. शिक्षा","HE.&amp;PH. EDU.")</f>
        <v>स्वा. एवं शा. शिक्षा</v>
      </c>
      <c r="AG322" s="979"/>
      <c r="AH322" s="980"/>
      <c r="AI322" s="88" t="str">
        <f>IFERROR(VLOOKUP(AH305,Marks,163,0),"")</f>
        <v/>
      </c>
      <c r="AJ322" s="97" t="str">
        <f>IFERROR(VLOOKUP(AH305,Marks,167,0),"")</f>
        <v/>
      </c>
      <c r="AL322" s="56"/>
      <c r="AM322" s="56"/>
      <c r="AN322" s="56"/>
      <c r="AO322" s="56"/>
      <c r="AP322" s="56"/>
      <c r="AQ322" s="56"/>
      <c r="AR322" s="56"/>
      <c r="AS322" s="56"/>
      <c r="AT322" s="56"/>
    </row>
    <row r="323" spans="1:46" ht="9.75" customHeight="1">
      <c r="A323" s="386" t="str">
        <f>IF(P305="","",A322+1)</f>
        <v/>
      </c>
      <c r="B323" s="363"/>
      <c r="C323" s="363"/>
      <c r="D323" s="363"/>
      <c r="E323" s="364"/>
      <c r="F323" s="365"/>
      <c r="G323" s="365"/>
      <c r="H323" s="365"/>
      <c r="I323" s="363"/>
      <c r="J323" s="363"/>
      <c r="K323" s="363"/>
      <c r="L323" s="364"/>
      <c r="M323" s="365"/>
      <c r="N323" s="366"/>
      <c r="O323" s="366"/>
      <c r="P323" s="366"/>
      <c r="Q323" s="364"/>
      <c r="R323" s="365"/>
      <c r="S323" s="1026"/>
      <c r="T323" s="363"/>
      <c r="U323" s="363"/>
      <c r="V323" s="363"/>
      <c r="W323" s="364"/>
      <c r="X323" s="365"/>
      <c r="Y323" s="365"/>
      <c r="Z323" s="365"/>
      <c r="AA323" s="363"/>
      <c r="AB323" s="363"/>
      <c r="AC323" s="363"/>
      <c r="AD323" s="364"/>
      <c r="AE323" s="365"/>
      <c r="AF323" s="366"/>
      <c r="AG323" s="366"/>
      <c r="AH323" s="366"/>
      <c r="AI323" s="364"/>
      <c r="AJ323" s="365"/>
      <c r="AL323" s="56"/>
      <c r="AM323" s="56"/>
      <c r="AN323" s="56"/>
      <c r="AO323" s="56"/>
      <c r="AP323" s="56"/>
      <c r="AQ323" s="56"/>
      <c r="AR323" s="56"/>
      <c r="AS323" s="56"/>
      <c r="AT323" s="56"/>
    </row>
    <row r="324" spans="1:46" ht="21" customHeight="1">
      <c r="A324" s="386" t="str">
        <f>IF(P305="","",A323+1)</f>
        <v/>
      </c>
      <c r="B324" s="963" t="str">
        <f>IF('Master sheet'!$D$11="Hindi","कुल कार्य दिवस :-","Total Meeting :-")</f>
        <v>कुल कार्य दिवस :-</v>
      </c>
      <c r="C324" s="963"/>
      <c r="D324" s="963"/>
      <c r="E324" s="981" t="str">
        <f>IFERROR(VLOOKUP(P305,Marks,182,0),"")</f>
        <v/>
      </c>
      <c r="F324" s="981"/>
      <c r="G324" s="981"/>
      <c r="H324" s="981"/>
      <c r="I324" s="981"/>
      <c r="J324" s="981"/>
      <c r="K324" s="963" t="str">
        <f>IF('Master sheet'!$D$11="Hindi","कुल उपस्थिति :-","Total Attendance :-")</f>
        <v>कुल उपस्थिति :-</v>
      </c>
      <c r="L324" s="963"/>
      <c r="M324" s="963"/>
      <c r="N324" s="963"/>
      <c r="O324" s="982" t="str">
        <f>IFERROR(VLOOKUP(P305,Marks,183,0),"")</f>
        <v/>
      </c>
      <c r="P324" s="982"/>
      <c r="Q324" s="982"/>
      <c r="R324" s="982"/>
      <c r="S324" s="1026"/>
      <c r="T324" s="963" t="str">
        <f>IF('Master sheet'!$D$11="Hindi","कुल कार्य दिवस :-","Total Meeting :-")</f>
        <v>कुल कार्य दिवस :-</v>
      </c>
      <c r="U324" s="963"/>
      <c r="V324" s="963"/>
      <c r="W324" s="981" t="str">
        <f>IFERROR(VLOOKUP(AH305,Marks,182,0),"")</f>
        <v/>
      </c>
      <c r="X324" s="981"/>
      <c r="Y324" s="981"/>
      <c r="Z324" s="981"/>
      <c r="AA324" s="981"/>
      <c r="AB324" s="981"/>
      <c r="AC324" s="963" t="str">
        <f>IF('Master sheet'!$D$11="Hindi","कुल उपस्थिति :-","Total Attendance :-")</f>
        <v>कुल उपस्थिति :-</v>
      </c>
      <c r="AD324" s="963"/>
      <c r="AE324" s="963"/>
      <c r="AF324" s="963"/>
      <c r="AG324" s="982" t="str">
        <f>IFERROR(VLOOKUP(AH305,Marks,183,0),"")</f>
        <v/>
      </c>
      <c r="AH324" s="982"/>
      <c r="AI324" s="982"/>
      <c r="AJ324" s="982"/>
      <c r="AL324" s="56"/>
      <c r="AM324" s="56"/>
      <c r="AN324" s="56"/>
      <c r="AO324" s="56"/>
      <c r="AP324" s="56"/>
      <c r="AQ324" s="56"/>
      <c r="AR324" s="56"/>
      <c r="AS324" s="56"/>
      <c r="AT324" s="56"/>
    </row>
    <row r="325" spans="1:46" ht="21" customHeight="1">
      <c r="A325" s="386" t="str">
        <f>IF(P305="","",A324+1)</f>
        <v/>
      </c>
      <c r="B325" s="963" t="str">
        <f>IF('Master sheet'!$D$11="Hindi","परिणाम :-","Result :-")</f>
        <v>परिणाम :-</v>
      </c>
      <c r="C325" s="963"/>
      <c r="D325" s="963"/>
      <c r="E325" s="964" t="str">
        <f>IFERROR(VLOOKUP(P305,Marks,181,0),"")</f>
        <v/>
      </c>
      <c r="F325" s="964"/>
      <c r="G325" s="964"/>
      <c r="H325" s="964"/>
      <c r="I325" s="964"/>
      <c r="J325" s="964"/>
      <c r="K325" s="963" t="str">
        <f>IF('Master sheet'!$D$11="Hindi","परिणाम प्रतिशत में :-","Result in Percentage :-")</f>
        <v>परिणाम प्रतिशत में :-</v>
      </c>
      <c r="L325" s="963"/>
      <c r="M325" s="963"/>
      <c r="N325" s="963"/>
      <c r="O325" s="965" t="str">
        <f>IFERROR(VLOOKUP(P305,Marks,177,0),"")</f>
        <v/>
      </c>
      <c r="P325" s="965"/>
      <c r="Q325" s="965"/>
      <c r="R325" s="965"/>
      <c r="S325" s="1026"/>
      <c r="T325" s="963" t="str">
        <f>IF('Master sheet'!$D$11="Hindi","परिणाम :-","Result :-")</f>
        <v>परिणाम :-</v>
      </c>
      <c r="U325" s="963"/>
      <c r="V325" s="963"/>
      <c r="W325" s="964" t="str">
        <f>IFERROR(VLOOKUP(AH305,Marks,181,0),"")</f>
        <v/>
      </c>
      <c r="X325" s="964"/>
      <c r="Y325" s="964"/>
      <c r="Z325" s="964"/>
      <c r="AA325" s="964"/>
      <c r="AB325" s="964"/>
      <c r="AC325" s="963" t="str">
        <f>IF('Master sheet'!$D$11="Hindi","परिणाम प्रतिशत में :-","Result in Percentage :-")</f>
        <v>परिणाम प्रतिशत में :-</v>
      </c>
      <c r="AD325" s="963"/>
      <c r="AE325" s="963"/>
      <c r="AF325" s="963"/>
      <c r="AG325" s="965" t="str">
        <f>IFERROR(VLOOKUP(AH305,Marks,177,0),"")</f>
        <v/>
      </c>
      <c r="AH325" s="965"/>
      <c r="AI325" s="965"/>
      <c r="AJ325" s="965"/>
      <c r="AL325" s="56"/>
      <c r="AM325" s="56"/>
      <c r="AN325" s="56"/>
      <c r="AO325" s="56"/>
      <c r="AP325" s="56"/>
      <c r="AQ325" s="56"/>
      <c r="AR325" s="56"/>
      <c r="AS325" s="56"/>
      <c r="AT325" s="56"/>
    </row>
    <row r="326" spans="1:46" ht="21" customHeight="1">
      <c r="A326" s="386" t="str">
        <f>IF(P305="","",A325+1)</f>
        <v/>
      </c>
      <c r="B326" s="963" t="str">
        <f>IF('Master sheet'!$D$11="Hindi","श्रेणी :-","Division :-")</f>
        <v>श्रेणी :-</v>
      </c>
      <c r="C326" s="963"/>
      <c r="D326" s="963"/>
      <c r="E326" s="972" t="str">
        <f>IFERROR(VLOOKUP(P305,Marks,178,0),"")</f>
        <v/>
      </c>
      <c r="F326" s="972"/>
      <c r="G326" s="972"/>
      <c r="H326" s="972"/>
      <c r="I326" s="972"/>
      <c r="J326" s="972"/>
      <c r="K326" s="963" t="str">
        <f>IF('Master sheet'!$D$11="Hindi","कक्षा में स्थान :-","Position in the Class :-")</f>
        <v>कक्षा में स्थान :-</v>
      </c>
      <c r="L326" s="963"/>
      <c r="M326" s="963"/>
      <c r="N326" s="963"/>
      <c r="O326" s="966" t="str">
        <f>IFERROR(VLOOKUP(P305,Marks,180,0),"")</f>
        <v/>
      </c>
      <c r="P326" s="966"/>
      <c r="Q326" s="966"/>
      <c r="R326" s="966"/>
      <c r="S326" s="1026"/>
      <c r="T326" s="963" t="str">
        <f>IF('Master sheet'!$D$11="Hindi","श्रेणी :-","Division :-")</f>
        <v>श्रेणी :-</v>
      </c>
      <c r="U326" s="963"/>
      <c r="V326" s="963"/>
      <c r="W326" s="972" t="str">
        <f>IFERROR(VLOOKUP(AH305,Marks,178,0),"")</f>
        <v/>
      </c>
      <c r="X326" s="972"/>
      <c r="Y326" s="972"/>
      <c r="Z326" s="972"/>
      <c r="AA326" s="972"/>
      <c r="AB326" s="972"/>
      <c r="AC326" s="963" t="str">
        <f>IF('Master sheet'!$D$11="Hindi","कक्षा में स्थान :-","Position in the Class :-")</f>
        <v>कक्षा में स्थान :-</v>
      </c>
      <c r="AD326" s="963"/>
      <c r="AE326" s="963"/>
      <c r="AF326" s="963"/>
      <c r="AG326" s="966" t="str">
        <f>IFERROR(VLOOKUP(AH305,Marks,180,0),"")</f>
        <v/>
      </c>
      <c r="AH326" s="966"/>
      <c r="AI326" s="966"/>
      <c r="AJ326" s="966"/>
      <c r="AL326" s="56"/>
      <c r="AM326" s="56"/>
      <c r="AN326" s="56"/>
      <c r="AO326" s="56"/>
      <c r="AP326" s="56"/>
      <c r="AQ326" s="56"/>
      <c r="AR326" s="56"/>
      <c r="AS326" s="56"/>
      <c r="AT326" s="56"/>
    </row>
    <row r="327" spans="1:46" ht="21" customHeight="1">
      <c r="A327" s="386" t="str">
        <f>IF(P305="","",A326+1)</f>
        <v/>
      </c>
      <c r="B327" s="1025" t="str">
        <f>IF('Master sheet'!$D$11="Hindi","परीक्षा परिणाम घोषणा दिनांक :-","Result Declaration Date :-")</f>
        <v>परीक्षा परिणाम घोषणा दिनांक :-</v>
      </c>
      <c r="C327" s="1025"/>
      <c r="D327" s="1025"/>
      <c r="E327" s="968" t="str">
        <f>IF(AND(P239=""),"",'Master sheet'!$D$10)</f>
        <v/>
      </c>
      <c r="F327" s="968"/>
      <c r="G327" s="968"/>
      <c r="H327" s="968"/>
      <c r="I327" s="968"/>
      <c r="J327" s="483"/>
      <c r="K327" s="963" t="str">
        <f>IF('Master sheet'!$D$11="Hindi"," ग्रेड :-","Grade :-")</f>
        <v xml:space="preserve"> ग्रेड :-</v>
      </c>
      <c r="L327" s="963"/>
      <c r="M327" s="963"/>
      <c r="N327" s="963"/>
      <c r="O327" s="971" t="str">
        <f>IFERROR(VLOOKUP(P305,Marks,179,0),"")</f>
        <v/>
      </c>
      <c r="P327" s="971"/>
      <c r="Q327" s="971"/>
      <c r="R327" s="971"/>
      <c r="S327" s="1026"/>
      <c r="T327" s="1025" t="str">
        <f>IF('Master sheet'!$D$11="Hindi","परीक्षा परिणाम घोषणा दिनांक :-","Result Declaration Date :-")</f>
        <v>परीक्षा परिणाम घोषणा दिनांक :-</v>
      </c>
      <c r="U327" s="1025"/>
      <c r="V327" s="1025"/>
      <c r="W327" s="968" t="str">
        <f>IF(AND(P239=""),"",'Master sheet'!$D$10)</f>
        <v/>
      </c>
      <c r="X327" s="968"/>
      <c r="Y327" s="968"/>
      <c r="Z327" s="968"/>
      <c r="AA327" s="968"/>
      <c r="AB327" s="483"/>
      <c r="AC327" s="963" t="str">
        <f>IF('Master sheet'!$D$11="Hindi"," ग्रेड :-","Grade :-")</f>
        <v xml:space="preserve"> ग्रेड :-</v>
      </c>
      <c r="AD327" s="963"/>
      <c r="AE327" s="963"/>
      <c r="AF327" s="963"/>
      <c r="AG327" s="971" t="str">
        <f>IFERROR(VLOOKUP(AH305,Marks,179,0),"")</f>
        <v/>
      </c>
      <c r="AH327" s="971"/>
      <c r="AI327" s="971"/>
      <c r="AJ327" s="971"/>
      <c r="AL327" s="56"/>
      <c r="AM327" s="56"/>
      <c r="AN327" s="56"/>
      <c r="AO327" s="56"/>
      <c r="AP327" s="56"/>
      <c r="AQ327" s="56"/>
      <c r="AR327" s="56"/>
      <c r="AS327" s="56"/>
      <c r="AT327" s="56"/>
    </row>
    <row r="328" spans="1:46" ht="60.75" customHeight="1">
      <c r="A328" s="386" t="str">
        <f>IF(P305="","",A327+1)</f>
        <v/>
      </c>
      <c r="B328" s="983" t="str">
        <f>IF(AND(C302=6),CONCATENATE("( ",UPPER('Master sheet'!H14)," )"),IF(AND(C302=7),CONCATENATE("( ",UPPER('Master sheet'!H25)," )"),""))</f>
        <v/>
      </c>
      <c r="C328" s="983"/>
      <c r="D328" s="983"/>
      <c r="E328" s="983"/>
      <c r="F328" s="983" t="str">
        <f>IF(AND(P305=""),"",CONCATENATE("(",'Master sheet'!$D$16," )"))</f>
        <v/>
      </c>
      <c r="G328" s="983"/>
      <c r="H328" s="983"/>
      <c r="I328" s="983"/>
      <c r="J328" s="983"/>
      <c r="K328" s="983"/>
      <c r="L328" s="983"/>
      <c r="M328" s="983" t="str">
        <f>IF(AND(P305=""),"",CONCATENATE("(",'Master sheet'!$D$14," )"))</f>
        <v/>
      </c>
      <c r="N328" s="983"/>
      <c r="O328" s="983"/>
      <c r="P328" s="983"/>
      <c r="Q328" s="983"/>
      <c r="R328" s="983"/>
      <c r="S328" s="1026"/>
      <c r="T328" s="983" t="str">
        <f>IF(AND(U302=6),CONCATENATE("( ",UPPER('Master sheet'!H14)," )"),IF(AND(U302=7),CONCATENATE("( ",UPPER('Master sheet'!H25)," )"),""))</f>
        <v/>
      </c>
      <c r="U328" s="983"/>
      <c r="V328" s="983"/>
      <c r="W328" s="983"/>
      <c r="X328" s="983" t="str">
        <f>IF(AND(AH305=""),"",CONCATENATE("(",'Master sheet'!$D$16," )"))</f>
        <v/>
      </c>
      <c r="Y328" s="983"/>
      <c r="Z328" s="983"/>
      <c r="AA328" s="983"/>
      <c r="AB328" s="983"/>
      <c r="AC328" s="983"/>
      <c r="AD328" s="983"/>
      <c r="AE328" s="983" t="str">
        <f>IF(AND(AH305=""),"",CONCATENATE("(",'Master sheet'!$D$14," )"))</f>
        <v/>
      </c>
      <c r="AF328" s="983"/>
      <c r="AG328" s="983"/>
      <c r="AH328" s="983"/>
      <c r="AI328" s="983"/>
      <c r="AJ328" s="983"/>
      <c r="AL328" s="56"/>
      <c r="AM328" s="56"/>
      <c r="AN328" s="56"/>
      <c r="AO328" s="56"/>
      <c r="AP328" s="56"/>
      <c r="AQ328" s="56"/>
      <c r="AR328" s="56"/>
      <c r="AS328" s="56"/>
      <c r="AT328" s="56"/>
    </row>
    <row r="329" spans="1:46" ht="23.25" customHeight="1">
      <c r="A329" s="386" t="str">
        <f>IF(P305="","",A328+1)</f>
        <v/>
      </c>
      <c r="B329" s="962" t="str">
        <f>IF('Master sheet'!$D$11="Hindi","हस्ताक्षर कक्षाध्यापक","Signature of the class teacher")</f>
        <v>हस्ताक्षर कक्षाध्यापक</v>
      </c>
      <c r="C329" s="962"/>
      <c r="D329" s="962"/>
      <c r="E329" s="962"/>
      <c r="F329" s="962" t="str">
        <f>IF('Master sheet'!$D$11="Hindi","हस्ताक्षर परीक्षा प्रभारी","Signature of the exam. Incharge")</f>
        <v>हस्ताक्षर परीक्षा प्रभारी</v>
      </c>
      <c r="G329" s="962"/>
      <c r="H329" s="962"/>
      <c r="I329" s="962"/>
      <c r="J329" s="962"/>
      <c r="K329" s="962"/>
      <c r="L329" s="962"/>
      <c r="M329" s="962" t="str">
        <f>IF('Master sheet'!$D$11="Hindi","हस्ताक्षर संस्था प्रधान","Head of Institute's Signature")</f>
        <v>हस्ताक्षर संस्था प्रधान</v>
      </c>
      <c r="N329" s="962"/>
      <c r="O329" s="962"/>
      <c r="P329" s="962"/>
      <c r="Q329" s="962"/>
      <c r="R329" s="962"/>
      <c r="S329" s="1026"/>
      <c r="T329" s="962" t="str">
        <f>IF('Master sheet'!$D$11="Hindi","हस्ताक्षर कक्षाध्यापक","Signature of the class teacher")</f>
        <v>हस्ताक्षर कक्षाध्यापक</v>
      </c>
      <c r="U329" s="962"/>
      <c r="V329" s="962"/>
      <c r="W329" s="962"/>
      <c r="X329" s="962" t="str">
        <f>IF('Master sheet'!$D$11="Hindi","हस्ताक्षर परीक्षा प्रभारी","Signature of the exam. Incharge")</f>
        <v>हस्ताक्षर परीक्षा प्रभारी</v>
      </c>
      <c r="Y329" s="962"/>
      <c r="Z329" s="962"/>
      <c r="AA329" s="962"/>
      <c r="AB329" s="962"/>
      <c r="AC329" s="962"/>
      <c r="AD329" s="962"/>
      <c r="AE329" s="962" t="str">
        <f>IF('Master sheet'!$D$11="Hindi","हस्ताक्षर संस्था प्रधान","Head of Institute's Signature")</f>
        <v>हस्ताक्षर संस्था प्रधान</v>
      </c>
      <c r="AF329" s="962"/>
      <c r="AG329" s="962"/>
      <c r="AH329" s="962"/>
      <c r="AI329" s="962"/>
      <c r="AJ329" s="962"/>
      <c r="AL329" s="56"/>
      <c r="AM329" s="56"/>
      <c r="AN329" s="56"/>
      <c r="AO329" s="56"/>
      <c r="AP329" s="56"/>
      <c r="AQ329" s="56"/>
      <c r="AR329" s="56"/>
      <c r="AS329" s="56"/>
      <c r="AT329" s="56"/>
    </row>
  </sheetData>
  <sheetProtection password="F18B" sheet="1" objects="1" scenarios="1" formatCells="0" formatColumns="0" formatRows="0"/>
  <protectedRanges>
    <protectedRange password="EA02" sqref="J10:Q11 I10 C10:F10 C11:H11 J43:Q44 I43 C43:F43 C44:H44 AB43:AI44 AA43 U43:X43 U44:Z44 J76:Q77 I76 C76:F76 C77:H77 AB76:AI77 AA76 U76:X76 U77:Z77 J109:Q110 I109 C109:F109 C110:H110 AB109:AI110 AA109 U109:X109 U110:Z110 J142:Q143 I142 C142:F142 C143:H143 AB142:AI143 AA142 U142:X142 U143:Z143 J175:Q176 I175 C175:F175 C176:H176 AB175:AI176 AA175 U175:X175 U176:Z176 J208:Q209 I208 C208:F208 C209:H209 AB208:AI209 AA208 U208:X208 U209:Z209 J241:Q242 I241 C241:F241 C242:H242 AB241:AI242 AA241 U241:X241 U242:Z242 J274:Q275 I274 C274:F274 C275:H275 AB274:AI275 AA274 U274:X274 U275:Z275 J307:Q308 I307 C307:F307 C308:H308 AB307:AI308 AA307 U307:X307 U308:Z308" name="mark sheet_1_1"/>
    <protectedRange password="EA02" sqref="C12:Q12 C45:Q45 U45:AI45 C78:Q78 U78:AI78 C111:Q111 U111:AI111 C144:Q144 U144:AI144 C177:Q177 U177:AI177 C210:Q210 U210:AI210 C243:Q243 U243:AI243 C276:Q276 U276:AI276 C309:Q309 U309:AI309" name="mark sheet_5_1"/>
    <protectedRange password="EA02" sqref="G10:H10 G43:H43 Y43:Z43 G76:H76 Y76:Z76 G109:H109 Y109:Z109 G142:H142 Y142:Z142 G175:H175 Y175:Z175 G208:H208 Y208:Z208 G241:H241 Y241:Z241 G274:H274 Y274:Z274 G307:H307 Y307:Z307" name="mark sheet"/>
    <protectedRange password="EA02" sqref="AB10:AI11 AA10 U10:X10 U11:Z11" name="mark sheet_1_2"/>
    <protectedRange password="EA02" sqref="U12:AI12" name="mark sheet_5_2"/>
    <protectedRange password="EA02" sqref="Y10:Z10" name="mark sheet_2"/>
  </protectedRanges>
  <mergeCells count="1645">
    <mergeCell ref="AE328:AJ328"/>
    <mergeCell ref="B329:E329"/>
    <mergeCell ref="F329:L329"/>
    <mergeCell ref="M329:R329"/>
    <mergeCell ref="T329:W329"/>
    <mergeCell ref="X329:AD329"/>
    <mergeCell ref="AE329:AJ329"/>
    <mergeCell ref="B327:D327"/>
    <mergeCell ref="E327:I327"/>
    <mergeCell ref="T327:V327"/>
    <mergeCell ref="W327:AA327"/>
    <mergeCell ref="B328:E328"/>
    <mergeCell ref="F328:L328"/>
    <mergeCell ref="M328:R328"/>
    <mergeCell ref="T328:W328"/>
    <mergeCell ref="X328:AD328"/>
    <mergeCell ref="B325:D325"/>
    <mergeCell ref="E325:J325"/>
    <mergeCell ref="K325:N325"/>
    <mergeCell ref="O325:R325"/>
    <mergeCell ref="T325:V325"/>
    <mergeCell ref="W325:AB325"/>
    <mergeCell ref="AC325:AF325"/>
    <mergeCell ref="AG325:AJ325"/>
    <mergeCell ref="B326:D326"/>
    <mergeCell ref="K326:N326"/>
    <mergeCell ref="O326:R326"/>
    <mergeCell ref="T326:V326"/>
    <mergeCell ref="AC326:AF326"/>
    <mergeCell ref="AG326:AJ326"/>
    <mergeCell ref="E326:J326"/>
    <mergeCell ref="W326:AB326"/>
    <mergeCell ref="B320:C320"/>
    <mergeCell ref="D320:E320"/>
    <mergeCell ref="B322:D322"/>
    <mergeCell ref="N322:P322"/>
    <mergeCell ref="T322:V322"/>
    <mergeCell ref="AF322:AH322"/>
    <mergeCell ref="B324:D324"/>
    <mergeCell ref="E324:J324"/>
    <mergeCell ref="K324:N324"/>
    <mergeCell ref="O324:R324"/>
    <mergeCell ref="T324:V324"/>
    <mergeCell ref="W324:AB324"/>
    <mergeCell ref="AC324:AF324"/>
    <mergeCell ref="AG324:AJ324"/>
    <mergeCell ref="AE320:AF320"/>
    <mergeCell ref="AG320:AH320"/>
    <mergeCell ref="AI320:AJ320"/>
    <mergeCell ref="B321:D321"/>
    <mergeCell ref="N321:P321"/>
    <mergeCell ref="T321:V321"/>
    <mergeCell ref="AF321:AH321"/>
    <mergeCell ref="M320:N320"/>
    <mergeCell ref="O320:P320"/>
    <mergeCell ref="Q320:R320"/>
    <mergeCell ref="F320:G320"/>
    <mergeCell ref="H320:I320"/>
    <mergeCell ref="J320:L320"/>
    <mergeCell ref="T320:U320"/>
    <mergeCell ref="V320:W320"/>
    <mergeCell ref="X320:Y320"/>
    <mergeCell ref="Z320:AA320"/>
    <mergeCell ref="AB320:AD320"/>
    <mergeCell ref="B317:R317"/>
    <mergeCell ref="T317:AJ317"/>
    <mergeCell ref="B318:R318"/>
    <mergeCell ref="T318:AJ318"/>
    <mergeCell ref="M319:N319"/>
    <mergeCell ref="O319:P319"/>
    <mergeCell ref="Q319:R319"/>
    <mergeCell ref="AE319:AF319"/>
    <mergeCell ref="AG319:AH319"/>
    <mergeCell ref="AI319:AJ319"/>
    <mergeCell ref="B319:C319"/>
    <mergeCell ref="D319:E319"/>
    <mergeCell ref="F319:G319"/>
    <mergeCell ref="H319:I319"/>
    <mergeCell ref="J319:L319"/>
    <mergeCell ref="T319:U319"/>
    <mergeCell ref="V319:W319"/>
    <mergeCell ref="X319:Y319"/>
    <mergeCell ref="Z319:AA319"/>
    <mergeCell ref="AB319:AD319"/>
    <mergeCell ref="T307:T309"/>
    <mergeCell ref="U307:V307"/>
    <mergeCell ref="W307:X307"/>
    <mergeCell ref="AA307:AA308"/>
    <mergeCell ref="AB307:AD307"/>
    <mergeCell ref="AE307:AE308"/>
    <mergeCell ref="AF307:AH307"/>
    <mergeCell ref="AI307:AI308"/>
    <mergeCell ref="AJ307:AJ308"/>
    <mergeCell ref="B307:B309"/>
    <mergeCell ref="C307:D307"/>
    <mergeCell ref="E307:F307"/>
    <mergeCell ref="I307:I308"/>
    <mergeCell ref="J307:L307"/>
    <mergeCell ref="M307:M308"/>
    <mergeCell ref="N307:P307"/>
    <mergeCell ref="Q307:Q308"/>
    <mergeCell ref="R307:R308"/>
    <mergeCell ref="G307:H307"/>
    <mergeCell ref="Y307:Z307"/>
    <mergeCell ref="E305:K305"/>
    <mergeCell ref="L305:O305"/>
    <mergeCell ref="P305:R305"/>
    <mergeCell ref="T305:V305"/>
    <mergeCell ref="W305:AC305"/>
    <mergeCell ref="AD305:AG305"/>
    <mergeCell ref="AH305:AJ305"/>
    <mergeCell ref="W302:AA302"/>
    <mergeCell ref="AB302:AC302"/>
    <mergeCell ref="AD302:AG302"/>
    <mergeCell ref="AH302:AJ302"/>
    <mergeCell ref="B303:D303"/>
    <mergeCell ref="E303:K303"/>
    <mergeCell ref="L303:O303"/>
    <mergeCell ref="P303:R303"/>
    <mergeCell ref="T303:V303"/>
    <mergeCell ref="W303:AC303"/>
    <mergeCell ref="AD303:AG303"/>
    <mergeCell ref="AH303:AJ303"/>
    <mergeCell ref="B296:E296"/>
    <mergeCell ref="F296:L296"/>
    <mergeCell ref="M296:R296"/>
    <mergeCell ref="T296:W296"/>
    <mergeCell ref="X296:AD296"/>
    <mergeCell ref="AE296:AJ296"/>
    <mergeCell ref="B298:R298"/>
    <mergeCell ref="S298:S329"/>
    <mergeCell ref="T298:AJ298"/>
    <mergeCell ref="B299:R299"/>
    <mergeCell ref="T299:AJ299"/>
    <mergeCell ref="B300:D300"/>
    <mergeCell ref="E300:R300"/>
    <mergeCell ref="T300:V300"/>
    <mergeCell ref="W300:AJ300"/>
    <mergeCell ref="E301:R301"/>
    <mergeCell ref="W301:AJ301"/>
    <mergeCell ref="C302:D302"/>
    <mergeCell ref="E302:I302"/>
    <mergeCell ref="J302:K302"/>
    <mergeCell ref="L302:O302"/>
    <mergeCell ref="P302:R302"/>
    <mergeCell ref="U302:V302"/>
    <mergeCell ref="B304:D304"/>
    <mergeCell ref="E304:K304"/>
    <mergeCell ref="L304:O304"/>
    <mergeCell ref="P304:R304"/>
    <mergeCell ref="T304:V304"/>
    <mergeCell ref="W304:AC304"/>
    <mergeCell ref="AD304:AG304"/>
    <mergeCell ref="AH304:AJ304"/>
    <mergeCell ref="B305:D305"/>
    <mergeCell ref="B294:D294"/>
    <mergeCell ref="E294:I294"/>
    <mergeCell ref="T294:V294"/>
    <mergeCell ref="W294:AA294"/>
    <mergeCell ref="B295:E295"/>
    <mergeCell ref="F295:L295"/>
    <mergeCell ref="M295:R295"/>
    <mergeCell ref="T295:W295"/>
    <mergeCell ref="X295:AD295"/>
    <mergeCell ref="B292:D292"/>
    <mergeCell ref="E292:J292"/>
    <mergeCell ref="K292:N292"/>
    <mergeCell ref="O292:R292"/>
    <mergeCell ref="T292:V292"/>
    <mergeCell ref="W292:AB292"/>
    <mergeCell ref="AC292:AF292"/>
    <mergeCell ref="AG292:AJ292"/>
    <mergeCell ref="B293:D293"/>
    <mergeCell ref="K293:N293"/>
    <mergeCell ref="O293:R293"/>
    <mergeCell ref="T293:V293"/>
    <mergeCell ref="AC293:AF293"/>
    <mergeCell ref="AG293:AJ293"/>
    <mergeCell ref="AE295:AJ295"/>
    <mergeCell ref="B287:C287"/>
    <mergeCell ref="D287:E287"/>
    <mergeCell ref="B289:D289"/>
    <mergeCell ref="N289:P289"/>
    <mergeCell ref="T289:V289"/>
    <mergeCell ref="AF289:AH289"/>
    <mergeCell ref="B291:D291"/>
    <mergeCell ref="E291:J291"/>
    <mergeCell ref="K291:N291"/>
    <mergeCell ref="O291:R291"/>
    <mergeCell ref="T291:V291"/>
    <mergeCell ref="W291:AB291"/>
    <mergeCell ref="AC291:AF291"/>
    <mergeCell ref="AG291:AJ291"/>
    <mergeCell ref="AE287:AF287"/>
    <mergeCell ref="AG287:AH287"/>
    <mergeCell ref="AI287:AJ287"/>
    <mergeCell ref="B288:D288"/>
    <mergeCell ref="N288:P288"/>
    <mergeCell ref="T288:V288"/>
    <mergeCell ref="AF288:AH288"/>
    <mergeCell ref="M287:N287"/>
    <mergeCell ref="O287:P287"/>
    <mergeCell ref="Q287:R287"/>
    <mergeCell ref="E289:F289"/>
    <mergeCell ref="H289:J289"/>
    <mergeCell ref="K289:L289"/>
    <mergeCell ref="W289:X289"/>
    <mergeCell ref="Z289:AB289"/>
    <mergeCell ref="AC289:AD289"/>
    <mergeCell ref="Z288:AB288"/>
    <mergeCell ref="AC288:AD288"/>
    <mergeCell ref="B284:R284"/>
    <mergeCell ref="T284:AJ284"/>
    <mergeCell ref="B285:R285"/>
    <mergeCell ref="T285:AJ285"/>
    <mergeCell ref="M286:N286"/>
    <mergeCell ref="O286:P286"/>
    <mergeCell ref="Q286:R286"/>
    <mergeCell ref="AE286:AF286"/>
    <mergeCell ref="AG286:AH286"/>
    <mergeCell ref="AI286:AJ286"/>
    <mergeCell ref="B286:C286"/>
    <mergeCell ref="D286:E286"/>
    <mergeCell ref="F286:G286"/>
    <mergeCell ref="H286:I286"/>
    <mergeCell ref="J286:L286"/>
    <mergeCell ref="T286:U286"/>
    <mergeCell ref="V286:W286"/>
    <mergeCell ref="X286:Y286"/>
    <mergeCell ref="Z286:AA286"/>
    <mergeCell ref="AB286:AD286"/>
    <mergeCell ref="T274:T276"/>
    <mergeCell ref="U274:V274"/>
    <mergeCell ref="W274:X274"/>
    <mergeCell ref="AA274:AA275"/>
    <mergeCell ref="AB274:AD274"/>
    <mergeCell ref="AE274:AE275"/>
    <mergeCell ref="AF274:AH274"/>
    <mergeCell ref="AI274:AI275"/>
    <mergeCell ref="AJ274:AJ275"/>
    <mergeCell ref="B274:B276"/>
    <mergeCell ref="C274:D274"/>
    <mergeCell ref="E274:F274"/>
    <mergeCell ref="I274:I275"/>
    <mergeCell ref="J274:L274"/>
    <mergeCell ref="M274:M275"/>
    <mergeCell ref="N274:P274"/>
    <mergeCell ref="Q274:Q275"/>
    <mergeCell ref="R274:R275"/>
    <mergeCell ref="G274:H274"/>
    <mergeCell ref="Y274:Z274"/>
    <mergeCell ref="P272:R272"/>
    <mergeCell ref="T272:V272"/>
    <mergeCell ref="W272:AC272"/>
    <mergeCell ref="AD272:AG272"/>
    <mergeCell ref="AH272:AJ272"/>
    <mergeCell ref="W269:AA269"/>
    <mergeCell ref="AB269:AC269"/>
    <mergeCell ref="AD269:AG269"/>
    <mergeCell ref="AH269:AJ269"/>
    <mergeCell ref="B270:D270"/>
    <mergeCell ref="E270:K270"/>
    <mergeCell ref="L270:O270"/>
    <mergeCell ref="P270:R270"/>
    <mergeCell ref="T270:V270"/>
    <mergeCell ref="W270:AC270"/>
    <mergeCell ref="AD270:AG270"/>
    <mergeCell ref="AH270:AJ270"/>
    <mergeCell ref="M263:R263"/>
    <mergeCell ref="T263:W263"/>
    <mergeCell ref="X263:AD263"/>
    <mergeCell ref="AE263:AJ263"/>
    <mergeCell ref="B265:R265"/>
    <mergeCell ref="S265:S296"/>
    <mergeCell ref="T265:AJ265"/>
    <mergeCell ref="B266:R266"/>
    <mergeCell ref="T266:AJ266"/>
    <mergeCell ref="B267:D267"/>
    <mergeCell ref="E267:R267"/>
    <mergeCell ref="T267:V267"/>
    <mergeCell ref="W267:AJ267"/>
    <mergeCell ref="E268:R268"/>
    <mergeCell ref="W268:AJ268"/>
    <mergeCell ref="C269:D269"/>
    <mergeCell ref="E269:I269"/>
    <mergeCell ref="J269:K269"/>
    <mergeCell ref="L269:O269"/>
    <mergeCell ref="P269:R269"/>
    <mergeCell ref="U269:V269"/>
    <mergeCell ref="B271:D271"/>
    <mergeCell ref="E271:K271"/>
    <mergeCell ref="L271:O271"/>
    <mergeCell ref="P271:R271"/>
    <mergeCell ref="T271:V271"/>
    <mergeCell ref="W271:AC271"/>
    <mergeCell ref="AD271:AG271"/>
    <mergeCell ref="AH271:AJ271"/>
    <mergeCell ref="B272:D272"/>
    <mergeCell ref="E272:K272"/>
    <mergeCell ref="L272:O272"/>
    <mergeCell ref="B261:D261"/>
    <mergeCell ref="E261:I261"/>
    <mergeCell ref="T261:V261"/>
    <mergeCell ref="W261:AA261"/>
    <mergeCell ref="B262:E262"/>
    <mergeCell ref="F262:L262"/>
    <mergeCell ref="M262:R262"/>
    <mergeCell ref="T262:W262"/>
    <mergeCell ref="X262:AD262"/>
    <mergeCell ref="B259:D259"/>
    <mergeCell ref="E259:J259"/>
    <mergeCell ref="K259:N259"/>
    <mergeCell ref="O259:R259"/>
    <mergeCell ref="T259:V259"/>
    <mergeCell ref="W259:AB259"/>
    <mergeCell ref="AC259:AF259"/>
    <mergeCell ref="AG259:AJ259"/>
    <mergeCell ref="B260:D260"/>
    <mergeCell ref="K260:N260"/>
    <mergeCell ref="O260:R260"/>
    <mergeCell ref="T260:V260"/>
    <mergeCell ref="AC260:AF260"/>
    <mergeCell ref="AG260:AJ260"/>
    <mergeCell ref="AE262:AJ262"/>
    <mergeCell ref="E260:J260"/>
    <mergeCell ref="W260:AB260"/>
    <mergeCell ref="K261:N261"/>
    <mergeCell ref="O261:R261"/>
    <mergeCell ref="AC261:AF261"/>
    <mergeCell ref="AG261:AJ261"/>
    <mergeCell ref="B256:D256"/>
    <mergeCell ref="N256:P256"/>
    <mergeCell ref="T256:V256"/>
    <mergeCell ref="AF256:AH256"/>
    <mergeCell ref="B258:D258"/>
    <mergeCell ref="E258:J258"/>
    <mergeCell ref="K258:N258"/>
    <mergeCell ref="O258:R258"/>
    <mergeCell ref="T258:V258"/>
    <mergeCell ref="W258:AB258"/>
    <mergeCell ref="AC258:AF258"/>
    <mergeCell ref="AG258:AJ258"/>
    <mergeCell ref="AE254:AF254"/>
    <mergeCell ref="AG254:AH254"/>
    <mergeCell ref="AI254:AJ254"/>
    <mergeCell ref="B255:D255"/>
    <mergeCell ref="N255:P255"/>
    <mergeCell ref="T255:V255"/>
    <mergeCell ref="AF255:AH255"/>
    <mergeCell ref="M254:N254"/>
    <mergeCell ref="O254:P254"/>
    <mergeCell ref="Q254:R254"/>
    <mergeCell ref="E255:F255"/>
    <mergeCell ref="H255:J255"/>
    <mergeCell ref="K255:L255"/>
    <mergeCell ref="W255:X255"/>
    <mergeCell ref="Z255:AB255"/>
    <mergeCell ref="AC255:AD255"/>
    <mergeCell ref="E256:F256"/>
    <mergeCell ref="H256:J256"/>
    <mergeCell ref="O253:P253"/>
    <mergeCell ref="Q253:R253"/>
    <mergeCell ref="AE253:AF253"/>
    <mergeCell ref="AG253:AH253"/>
    <mergeCell ref="AI253:AJ253"/>
    <mergeCell ref="B253:C253"/>
    <mergeCell ref="D253:E253"/>
    <mergeCell ref="F253:G253"/>
    <mergeCell ref="H253:I253"/>
    <mergeCell ref="J253:L253"/>
    <mergeCell ref="T253:U253"/>
    <mergeCell ref="V253:W253"/>
    <mergeCell ref="X253:Y253"/>
    <mergeCell ref="Z253:AA253"/>
    <mergeCell ref="AB253:AD253"/>
    <mergeCell ref="B254:C254"/>
    <mergeCell ref="D254:E254"/>
    <mergeCell ref="AH239:AJ239"/>
    <mergeCell ref="W236:AA236"/>
    <mergeCell ref="AB236:AC236"/>
    <mergeCell ref="AD236:AG236"/>
    <mergeCell ref="AH236:AJ236"/>
    <mergeCell ref="B237:D237"/>
    <mergeCell ref="E237:K237"/>
    <mergeCell ref="L237:O237"/>
    <mergeCell ref="P237:R237"/>
    <mergeCell ref="T237:V237"/>
    <mergeCell ref="W237:AC237"/>
    <mergeCell ref="AD237:AG237"/>
    <mergeCell ref="AH237:AJ237"/>
    <mergeCell ref="T241:T243"/>
    <mergeCell ref="U241:V241"/>
    <mergeCell ref="W241:X241"/>
    <mergeCell ref="AA241:AA242"/>
    <mergeCell ref="AB241:AD241"/>
    <mergeCell ref="AE241:AE242"/>
    <mergeCell ref="AF241:AH241"/>
    <mergeCell ref="AI241:AI242"/>
    <mergeCell ref="AJ241:AJ242"/>
    <mergeCell ref="B241:B243"/>
    <mergeCell ref="C241:D241"/>
    <mergeCell ref="E241:F241"/>
    <mergeCell ref="I241:I242"/>
    <mergeCell ref="J241:L241"/>
    <mergeCell ref="M241:M242"/>
    <mergeCell ref="N241:P241"/>
    <mergeCell ref="Q241:Q242"/>
    <mergeCell ref="R241:R242"/>
    <mergeCell ref="G241:H241"/>
    <mergeCell ref="AE230:AJ230"/>
    <mergeCell ref="B232:R232"/>
    <mergeCell ref="S232:S263"/>
    <mergeCell ref="T232:AJ232"/>
    <mergeCell ref="B233:R233"/>
    <mergeCell ref="T233:AJ233"/>
    <mergeCell ref="B234:D234"/>
    <mergeCell ref="E234:R234"/>
    <mergeCell ref="T234:V234"/>
    <mergeCell ref="W234:AJ234"/>
    <mergeCell ref="E235:R235"/>
    <mergeCell ref="W235:AJ235"/>
    <mergeCell ref="C236:D236"/>
    <mergeCell ref="E236:I236"/>
    <mergeCell ref="J236:K236"/>
    <mergeCell ref="L236:O236"/>
    <mergeCell ref="P236:R236"/>
    <mergeCell ref="U236:V236"/>
    <mergeCell ref="B238:D238"/>
    <mergeCell ref="E238:K238"/>
    <mergeCell ref="L238:O238"/>
    <mergeCell ref="P238:R238"/>
    <mergeCell ref="T238:V238"/>
    <mergeCell ref="W238:AC238"/>
    <mergeCell ref="AD238:AG238"/>
    <mergeCell ref="AH238:AJ238"/>
    <mergeCell ref="B239:D239"/>
    <mergeCell ref="E239:K239"/>
    <mergeCell ref="L239:O239"/>
    <mergeCell ref="P239:R239"/>
    <mergeCell ref="T239:V239"/>
    <mergeCell ref="W239:AC239"/>
    <mergeCell ref="X229:AD229"/>
    <mergeCell ref="B226:D226"/>
    <mergeCell ref="E226:J226"/>
    <mergeCell ref="K226:N226"/>
    <mergeCell ref="O226:R226"/>
    <mergeCell ref="T226:V226"/>
    <mergeCell ref="W226:AB226"/>
    <mergeCell ref="AC226:AF226"/>
    <mergeCell ref="AG226:AJ226"/>
    <mergeCell ref="B227:D227"/>
    <mergeCell ref="K227:N227"/>
    <mergeCell ref="O227:R227"/>
    <mergeCell ref="T227:V227"/>
    <mergeCell ref="AC227:AF227"/>
    <mergeCell ref="AG227:AJ227"/>
    <mergeCell ref="AE229:AJ229"/>
    <mergeCell ref="E227:J227"/>
    <mergeCell ref="W227:AB227"/>
    <mergeCell ref="K228:N228"/>
    <mergeCell ref="O228:R228"/>
    <mergeCell ref="AC228:AF228"/>
    <mergeCell ref="AG228:AJ228"/>
    <mergeCell ref="T228:V228"/>
    <mergeCell ref="W228:AA228"/>
    <mergeCell ref="B229:E229"/>
    <mergeCell ref="F229:L229"/>
    <mergeCell ref="B221:C221"/>
    <mergeCell ref="D221:E221"/>
    <mergeCell ref="B223:D223"/>
    <mergeCell ref="N223:P223"/>
    <mergeCell ref="T223:V223"/>
    <mergeCell ref="AF223:AH223"/>
    <mergeCell ref="B225:D225"/>
    <mergeCell ref="E225:J225"/>
    <mergeCell ref="K225:N225"/>
    <mergeCell ref="O225:R225"/>
    <mergeCell ref="T225:V225"/>
    <mergeCell ref="W225:AB225"/>
    <mergeCell ref="AC225:AF225"/>
    <mergeCell ref="AG225:AJ225"/>
    <mergeCell ref="AE221:AF221"/>
    <mergeCell ref="AG221:AH221"/>
    <mergeCell ref="AI221:AJ221"/>
    <mergeCell ref="B222:D222"/>
    <mergeCell ref="N222:P222"/>
    <mergeCell ref="T222:V222"/>
    <mergeCell ref="AF222:AH222"/>
    <mergeCell ref="M221:N221"/>
    <mergeCell ref="O221:P221"/>
    <mergeCell ref="Q221:R221"/>
    <mergeCell ref="F221:G221"/>
    <mergeCell ref="H221:I221"/>
    <mergeCell ref="J221:L221"/>
    <mergeCell ref="T221:U221"/>
    <mergeCell ref="V221:W221"/>
    <mergeCell ref="X221:Y221"/>
    <mergeCell ref="Z221:AA221"/>
    <mergeCell ref="AB221:AD221"/>
    <mergeCell ref="B218:R218"/>
    <mergeCell ref="T218:AJ218"/>
    <mergeCell ref="B219:R219"/>
    <mergeCell ref="T219:AJ219"/>
    <mergeCell ref="M220:N220"/>
    <mergeCell ref="O220:P220"/>
    <mergeCell ref="Q220:R220"/>
    <mergeCell ref="AE220:AF220"/>
    <mergeCell ref="AG220:AH220"/>
    <mergeCell ref="AI220:AJ220"/>
    <mergeCell ref="B220:C220"/>
    <mergeCell ref="D220:E220"/>
    <mergeCell ref="F220:G220"/>
    <mergeCell ref="H220:I220"/>
    <mergeCell ref="J220:L220"/>
    <mergeCell ref="T220:U220"/>
    <mergeCell ref="V220:W220"/>
    <mergeCell ref="X220:Y220"/>
    <mergeCell ref="Z220:AA220"/>
    <mergeCell ref="AB220:AD220"/>
    <mergeCell ref="T208:T210"/>
    <mergeCell ref="U208:V208"/>
    <mergeCell ref="W208:X208"/>
    <mergeCell ref="AA208:AA209"/>
    <mergeCell ref="AB208:AD208"/>
    <mergeCell ref="AE208:AE209"/>
    <mergeCell ref="AF208:AH208"/>
    <mergeCell ref="AI208:AI209"/>
    <mergeCell ref="AJ208:AJ209"/>
    <mergeCell ref="B208:B210"/>
    <mergeCell ref="C208:D208"/>
    <mergeCell ref="E208:F208"/>
    <mergeCell ref="I208:I209"/>
    <mergeCell ref="J208:L208"/>
    <mergeCell ref="M208:M209"/>
    <mergeCell ref="N208:P208"/>
    <mergeCell ref="Q208:Q209"/>
    <mergeCell ref="R208:R209"/>
    <mergeCell ref="G208:H208"/>
    <mergeCell ref="Y208:Z208"/>
    <mergeCell ref="E206:K206"/>
    <mergeCell ref="L206:O206"/>
    <mergeCell ref="P206:R206"/>
    <mergeCell ref="T206:V206"/>
    <mergeCell ref="W206:AC206"/>
    <mergeCell ref="AD206:AG206"/>
    <mergeCell ref="AH206:AJ206"/>
    <mergeCell ref="W203:AA203"/>
    <mergeCell ref="AB203:AC203"/>
    <mergeCell ref="AD203:AG203"/>
    <mergeCell ref="AH203:AJ203"/>
    <mergeCell ref="B204:D204"/>
    <mergeCell ref="E204:K204"/>
    <mergeCell ref="L204:O204"/>
    <mergeCell ref="P204:R204"/>
    <mergeCell ref="T204:V204"/>
    <mergeCell ref="W204:AC204"/>
    <mergeCell ref="AD204:AG204"/>
    <mergeCell ref="AH204:AJ204"/>
    <mergeCell ref="B197:E197"/>
    <mergeCell ref="F197:L197"/>
    <mergeCell ref="M197:R197"/>
    <mergeCell ref="T197:W197"/>
    <mergeCell ref="X197:AD197"/>
    <mergeCell ref="AE197:AJ197"/>
    <mergeCell ref="B199:R199"/>
    <mergeCell ref="S199:S230"/>
    <mergeCell ref="T199:AJ199"/>
    <mergeCell ref="B200:R200"/>
    <mergeCell ref="T200:AJ200"/>
    <mergeCell ref="B201:D201"/>
    <mergeCell ref="E201:R201"/>
    <mergeCell ref="T201:V201"/>
    <mergeCell ref="W201:AJ201"/>
    <mergeCell ref="E202:R202"/>
    <mergeCell ref="W202:AJ202"/>
    <mergeCell ref="C203:D203"/>
    <mergeCell ref="E203:I203"/>
    <mergeCell ref="J203:K203"/>
    <mergeCell ref="L203:O203"/>
    <mergeCell ref="P203:R203"/>
    <mergeCell ref="U203:V203"/>
    <mergeCell ref="B205:D205"/>
    <mergeCell ref="E205:K205"/>
    <mergeCell ref="L205:O205"/>
    <mergeCell ref="P205:R205"/>
    <mergeCell ref="T205:V205"/>
    <mergeCell ref="W205:AC205"/>
    <mergeCell ref="AD205:AG205"/>
    <mergeCell ref="AH205:AJ205"/>
    <mergeCell ref="B206:D206"/>
    <mergeCell ref="B195:D195"/>
    <mergeCell ref="E195:I195"/>
    <mergeCell ref="T195:V195"/>
    <mergeCell ref="W195:AA195"/>
    <mergeCell ref="B196:E196"/>
    <mergeCell ref="F196:L196"/>
    <mergeCell ref="M196:R196"/>
    <mergeCell ref="T196:W196"/>
    <mergeCell ref="X196:AD196"/>
    <mergeCell ref="B193:D193"/>
    <mergeCell ref="E193:J193"/>
    <mergeCell ref="K193:N193"/>
    <mergeCell ref="O193:R193"/>
    <mergeCell ref="T193:V193"/>
    <mergeCell ref="W193:AB193"/>
    <mergeCell ref="AC193:AF193"/>
    <mergeCell ref="AG193:AJ193"/>
    <mergeCell ref="B194:D194"/>
    <mergeCell ref="K194:N194"/>
    <mergeCell ref="O194:R194"/>
    <mergeCell ref="T194:V194"/>
    <mergeCell ref="AC194:AF194"/>
    <mergeCell ref="AG194:AJ194"/>
    <mergeCell ref="AE196:AJ196"/>
    <mergeCell ref="E194:J194"/>
    <mergeCell ref="W194:AB194"/>
    <mergeCell ref="K195:N195"/>
    <mergeCell ref="O195:R195"/>
    <mergeCell ref="AC195:AF195"/>
    <mergeCell ref="AG195:AJ195"/>
    <mergeCell ref="B192:D192"/>
    <mergeCell ref="E192:J192"/>
    <mergeCell ref="K192:N192"/>
    <mergeCell ref="O192:R192"/>
    <mergeCell ref="T192:V192"/>
    <mergeCell ref="W192:AB192"/>
    <mergeCell ref="AC192:AF192"/>
    <mergeCell ref="AG192:AJ192"/>
    <mergeCell ref="AE188:AF188"/>
    <mergeCell ref="AG188:AH188"/>
    <mergeCell ref="AI188:AJ188"/>
    <mergeCell ref="B189:D189"/>
    <mergeCell ref="N189:P189"/>
    <mergeCell ref="T189:V189"/>
    <mergeCell ref="AF189:AH189"/>
    <mergeCell ref="M188:N188"/>
    <mergeCell ref="O188:P188"/>
    <mergeCell ref="Q188:R188"/>
    <mergeCell ref="E190:F190"/>
    <mergeCell ref="H190:J190"/>
    <mergeCell ref="K190:L190"/>
    <mergeCell ref="W190:X190"/>
    <mergeCell ref="Z190:AB190"/>
    <mergeCell ref="AC190:AD190"/>
    <mergeCell ref="AC189:AD189"/>
    <mergeCell ref="AE187:AF187"/>
    <mergeCell ref="AG187:AH187"/>
    <mergeCell ref="AI187:AJ187"/>
    <mergeCell ref="B187:C187"/>
    <mergeCell ref="D187:E187"/>
    <mergeCell ref="F187:G187"/>
    <mergeCell ref="H187:I187"/>
    <mergeCell ref="J187:L187"/>
    <mergeCell ref="T187:U187"/>
    <mergeCell ref="V187:W187"/>
    <mergeCell ref="X187:Y187"/>
    <mergeCell ref="Z187:AA187"/>
    <mergeCell ref="AB187:AD187"/>
    <mergeCell ref="B188:C188"/>
    <mergeCell ref="D188:E188"/>
    <mergeCell ref="B190:D190"/>
    <mergeCell ref="N190:P190"/>
    <mergeCell ref="T190:V190"/>
    <mergeCell ref="AF190:AH190"/>
    <mergeCell ref="F188:G188"/>
    <mergeCell ref="H188:I188"/>
    <mergeCell ref="J188:L188"/>
    <mergeCell ref="T188:U188"/>
    <mergeCell ref="V188:W188"/>
    <mergeCell ref="X188:Y188"/>
    <mergeCell ref="Z188:AA188"/>
    <mergeCell ref="AB188:AD188"/>
    <mergeCell ref="E189:F189"/>
    <mergeCell ref="H189:J189"/>
    <mergeCell ref="K189:L189"/>
    <mergeCell ref="W189:X189"/>
    <mergeCell ref="Z189:AB189"/>
    <mergeCell ref="T175:T177"/>
    <mergeCell ref="U175:V175"/>
    <mergeCell ref="W175:X175"/>
    <mergeCell ref="AA175:AA176"/>
    <mergeCell ref="AB175:AD175"/>
    <mergeCell ref="AE175:AE176"/>
    <mergeCell ref="AF175:AH175"/>
    <mergeCell ref="AI175:AI176"/>
    <mergeCell ref="AJ175:AJ176"/>
    <mergeCell ref="B175:B177"/>
    <mergeCell ref="C175:D175"/>
    <mergeCell ref="E175:F175"/>
    <mergeCell ref="I175:I176"/>
    <mergeCell ref="J175:L175"/>
    <mergeCell ref="M175:M176"/>
    <mergeCell ref="N175:P175"/>
    <mergeCell ref="Q175:Q176"/>
    <mergeCell ref="R175:R176"/>
    <mergeCell ref="G175:H175"/>
    <mergeCell ref="Y175:Z175"/>
    <mergeCell ref="B173:D173"/>
    <mergeCell ref="E173:K173"/>
    <mergeCell ref="L173:O173"/>
    <mergeCell ref="P173:R173"/>
    <mergeCell ref="T173:V173"/>
    <mergeCell ref="W173:AC173"/>
    <mergeCell ref="AH173:AJ173"/>
    <mergeCell ref="W170:AA170"/>
    <mergeCell ref="AB170:AC170"/>
    <mergeCell ref="AD170:AG170"/>
    <mergeCell ref="AH170:AJ170"/>
    <mergeCell ref="B171:D171"/>
    <mergeCell ref="E171:K171"/>
    <mergeCell ref="L171:O171"/>
    <mergeCell ref="P171:R171"/>
    <mergeCell ref="T171:V171"/>
    <mergeCell ref="W171:AC171"/>
    <mergeCell ref="AD171:AG171"/>
    <mergeCell ref="AH171:AJ171"/>
    <mergeCell ref="AD173:AG173"/>
    <mergeCell ref="W160:AB160"/>
    <mergeCell ref="AC160:AF160"/>
    <mergeCell ref="AG160:AJ160"/>
    <mergeCell ref="B161:D161"/>
    <mergeCell ref="K161:N161"/>
    <mergeCell ref="O161:R161"/>
    <mergeCell ref="T161:V161"/>
    <mergeCell ref="AC161:AF161"/>
    <mergeCell ref="AG161:AJ161"/>
    <mergeCell ref="AE163:AJ163"/>
    <mergeCell ref="E161:J161"/>
    <mergeCell ref="W161:AB161"/>
    <mergeCell ref="K162:N162"/>
    <mergeCell ref="O162:R162"/>
    <mergeCell ref="AC162:AF162"/>
    <mergeCell ref="AG162:AJ162"/>
    <mergeCell ref="AE164:AJ164"/>
    <mergeCell ref="M164:R164"/>
    <mergeCell ref="T164:W164"/>
    <mergeCell ref="X164:AD164"/>
    <mergeCell ref="B156:D156"/>
    <mergeCell ref="N156:P156"/>
    <mergeCell ref="T156:V156"/>
    <mergeCell ref="AF156:AH156"/>
    <mergeCell ref="M155:N155"/>
    <mergeCell ref="O155:P155"/>
    <mergeCell ref="Q155:R155"/>
    <mergeCell ref="E156:F156"/>
    <mergeCell ref="H156:J156"/>
    <mergeCell ref="K156:L156"/>
    <mergeCell ref="W156:X156"/>
    <mergeCell ref="Z156:AB156"/>
    <mergeCell ref="AC156:AD156"/>
    <mergeCell ref="E157:F157"/>
    <mergeCell ref="H157:J157"/>
    <mergeCell ref="K157:L157"/>
    <mergeCell ref="W157:X157"/>
    <mergeCell ref="Z157:AB157"/>
    <mergeCell ref="AC157:AD157"/>
    <mergeCell ref="B157:D157"/>
    <mergeCell ref="N157:P157"/>
    <mergeCell ref="O154:P154"/>
    <mergeCell ref="Q154:R154"/>
    <mergeCell ref="AE154:AF154"/>
    <mergeCell ref="AG154:AH154"/>
    <mergeCell ref="AI154:AJ154"/>
    <mergeCell ref="B154:C154"/>
    <mergeCell ref="D154:E154"/>
    <mergeCell ref="F154:G154"/>
    <mergeCell ref="H154:I154"/>
    <mergeCell ref="J154:L154"/>
    <mergeCell ref="T154:U154"/>
    <mergeCell ref="V154:W154"/>
    <mergeCell ref="X154:Y154"/>
    <mergeCell ref="Z154:AA154"/>
    <mergeCell ref="AB154:AD154"/>
    <mergeCell ref="B155:C155"/>
    <mergeCell ref="D155:E155"/>
    <mergeCell ref="AE155:AF155"/>
    <mergeCell ref="AG155:AH155"/>
    <mergeCell ref="AI155:AJ155"/>
    <mergeCell ref="AH140:AJ140"/>
    <mergeCell ref="W137:AA137"/>
    <mergeCell ref="AB137:AC137"/>
    <mergeCell ref="AD137:AG137"/>
    <mergeCell ref="AH137:AJ137"/>
    <mergeCell ref="B138:D138"/>
    <mergeCell ref="E138:K138"/>
    <mergeCell ref="L138:O138"/>
    <mergeCell ref="P138:R138"/>
    <mergeCell ref="T138:V138"/>
    <mergeCell ref="W138:AC138"/>
    <mergeCell ref="AD138:AG138"/>
    <mergeCell ref="AH138:AJ138"/>
    <mergeCell ref="T142:T144"/>
    <mergeCell ref="U142:V142"/>
    <mergeCell ref="W142:X142"/>
    <mergeCell ref="AA142:AA143"/>
    <mergeCell ref="AB142:AD142"/>
    <mergeCell ref="AE142:AE143"/>
    <mergeCell ref="AF142:AH142"/>
    <mergeCell ref="AI142:AI143"/>
    <mergeCell ref="AJ142:AJ143"/>
    <mergeCell ref="B142:B144"/>
    <mergeCell ref="C142:D142"/>
    <mergeCell ref="E142:F142"/>
    <mergeCell ref="I142:I143"/>
    <mergeCell ref="J142:L142"/>
    <mergeCell ref="M142:M143"/>
    <mergeCell ref="N142:P142"/>
    <mergeCell ref="Q142:Q143"/>
    <mergeCell ref="R142:R143"/>
    <mergeCell ref="G142:H142"/>
    <mergeCell ref="AE131:AJ131"/>
    <mergeCell ref="B133:R133"/>
    <mergeCell ref="S133:S164"/>
    <mergeCell ref="T133:AJ133"/>
    <mergeCell ref="B134:R134"/>
    <mergeCell ref="T134:AJ134"/>
    <mergeCell ref="B135:D135"/>
    <mergeCell ref="E135:R135"/>
    <mergeCell ref="T135:V135"/>
    <mergeCell ref="W135:AJ135"/>
    <mergeCell ref="E136:R136"/>
    <mergeCell ref="W136:AJ136"/>
    <mergeCell ref="C137:D137"/>
    <mergeCell ref="E137:I137"/>
    <mergeCell ref="J137:K137"/>
    <mergeCell ref="L137:O137"/>
    <mergeCell ref="P137:R137"/>
    <mergeCell ref="U137:V137"/>
    <mergeCell ref="B139:D139"/>
    <mergeCell ref="E139:K139"/>
    <mergeCell ref="L139:O139"/>
    <mergeCell ref="P139:R139"/>
    <mergeCell ref="T139:V139"/>
    <mergeCell ref="W139:AC139"/>
    <mergeCell ref="AD139:AG139"/>
    <mergeCell ref="AH139:AJ139"/>
    <mergeCell ref="B140:D140"/>
    <mergeCell ref="E140:K140"/>
    <mergeCell ref="L140:O140"/>
    <mergeCell ref="P140:R140"/>
    <mergeCell ref="T140:V140"/>
    <mergeCell ref="W140:AC140"/>
    <mergeCell ref="B129:D129"/>
    <mergeCell ref="E129:I129"/>
    <mergeCell ref="T129:V129"/>
    <mergeCell ref="W129:AA129"/>
    <mergeCell ref="B130:E130"/>
    <mergeCell ref="F130:L130"/>
    <mergeCell ref="M130:R130"/>
    <mergeCell ref="T130:W130"/>
    <mergeCell ref="X130:AD130"/>
    <mergeCell ref="B127:D127"/>
    <mergeCell ref="E127:J127"/>
    <mergeCell ref="K127:N127"/>
    <mergeCell ref="O127:R127"/>
    <mergeCell ref="T127:V127"/>
    <mergeCell ref="W127:AB127"/>
    <mergeCell ref="AC127:AF127"/>
    <mergeCell ref="AG127:AJ127"/>
    <mergeCell ref="B128:D128"/>
    <mergeCell ref="K128:N128"/>
    <mergeCell ref="O128:R128"/>
    <mergeCell ref="T128:V128"/>
    <mergeCell ref="AC128:AF128"/>
    <mergeCell ref="AG128:AJ128"/>
    <mergeCell ref="AE130:AJ130"/>
    <mergeCell ref="E128:J128"/>
    <mergeCell ref="W128:AB128"/>
    <mergeCell ref="K129:N129"/>
    <mergeCell ref="O129:R129"/>
    <mergeCell ref="AC129:AF129"/>
    <mergeCell ref="AG129:AJ129"/>
    <mergeCell ref="B122:C122"/>
    <mergeCell ref="D122:E122"/>
    <mergeCell ref="B124:D124"/>
    <mergeCell ref="N124:P124"/>
    <mergeCell ref="T124:V124"/>
    <mergeCell ref="AF124:AH124"/>
    <mergeCell ref="B126:D126"/>
    <mergeCell ref="E126:J126"/>
    <mergeCell ref="K126:N126"/>
    <mergeCell ref="O126:R126"/>
    <mergeCell ref="T126:V126"/>
    <mergeCell ref="W126:AB126"/>
    <mergeCell ref="AC126:AF126"/>
    <mergeCell ref="AG126:AJ126"/>
    <mergeCell ref="AE122:AF122"/>
    <mergeCell ref="AG122:AH122"/>
    <mergeCell ref="AI122:AJ122"/>
    <mergeCell ref="B123:D123"/>
    <mergeCell ref="N123:P123"/>
    <mergeCell ref="T123:V123"/>
    <mergeCell ref="AF123:AH123"/>
    <mergeCell ref="M122:N122"/>
    <mergeCell ref="O122:P122"/>
    <mergeCell ref="Q122:R122"/>
    <mergeCell ref="F122:G122"/>
    <mergeCell ref="H122:I122"/>
    <mergeCell ref="J122:L122"/>
    <mergeCell ref="T122:U122"/>
    <mergeCell ref="V122:W122"/>
    <mergeCell ref="X122:Y122"/>
    <mergeCell ref="Z122:AA122"/>
    <mergeCell ref="AB122:AD122"/>
    <mergeCell ref="B119:R119"/>
    <mergeCell ref="T119:AJ119"/>
    <mergeCell ref="B120:R120"/>
    <mergeCell ref="T120:AJ120"/>
    <mergeCell ref="M121:N121"/>
    <mergeCell ref="O121:P121"/>
    <mergeCell ref="Q121:R121"/>
    <mergeCell ref="AE121:AF121"/>
    <mergeCell ref="AG121:AH121"/>
    <mergeCell ref="AI121:AJ121"/>
    <mergeCell ref="B121:C121"/>
    <mergeCell ref="D121:E121"/>
    <mergeCell ref="F121:G121"/>
    <mergeCell ref="H121:I121"/>
    <mergeCell ref="J121:L121"/>
    <mergeCell ref="T121:U121"/>
    <mergeCell ref="V121:W121"/>
    <mergeCell ref="X121:Y121"/>
    <mergeCell ref="Z121:AA121"/>
    <mergeCell ref="AB121:AD121"/>
    <mergeCell ref="T109:T111"/>
    <mergeCell ref="U109:V109"/>
    <mergeCell ref="W109:X109"/>
    <mergeCell ref="AA109:AA110"/>
    <mergeCell ref="AB109:AD109"/>
    <mergeCell ref="AE109:AE110"/>
    <mergeCell ref="AF109:AH109"/>
    <mergeCell ref="AI109:AI110"/>
    <mergeCell ref="AJ109:AJ110"/>
    <mergeCell ref="B109:B111"/>
    <mergeCell ref="C109:D109"/>
    <mergeCell ref="E109:F109"/>
    <mergeCell ref="I109:I110"/>
    <mergeCell ref="J109:L109"/>
    <mergeCell ref="M109:M110"/>
    <mergeCell ref="N109:P109"/>
    <mergeCell ref="Q109:Q110"/>
    <mergeCell ref="R109:R110"/>
    <mergeCell ref="G109:H109"/>
    <mergeCell ref="Y109:Z109"/>
    <mergeCell ref="E107:K107"/>
    <mergeCell ref="L107:O107"/>
    <mergeCell ref="P107:R107"/>
    <mergeCell ref="T107:V107"/>
    <mergeCell ref="W107:AC107"/>
    <mergeCell ref="AD107:AG107"/>
    <mergeCell ref="AH107:AJ107"/>
    <mergeCell ref="W104:AA104"/>
    <mergeCell ref="AB104:AC104"/>
    <mergeCell ref="AD104:AG104"/>
    <mergeCell ref="AH104:AJ104"/>
    <mergeCell ref="B105:D105"/>
    <mergeCell ref="E105:K105"/>
    <mergeCell ref="L105:O105"/>
    <mergeCell ref="P105:R105"/>
    <mergeCell ref="T105:V105"/>
    <mergeCell ref="W105:AC105"/>
    <mergeCell ref="AD105:AG105"/>
    <mergeCell ref="AH105:AJ105"/>
    <mergeCell ref="B98:E98"/>
    <mergeCell ref="F98:L98"/>
    <mergeCell ref="M98:R98"/>
    <mergeCell ref="T98:W98"/>
    <mergeCell ref="X98:AD98"/>
    <mergeCell ref="AE98:AJ98"/>
    <mergeCell ref="B100:R100"/>
    <mergeCell ref="S100:S131"/>
    <mergeCell ref="T100:AJ100"/>
    <mergeCell ref="B101:R101"/>
    <mergeCell ref="T101:AJ101"/>
    <mergeCell ref="B102:D102"/>
    <mergeCell ref="E102:R102"/>
    <mergeCell ref="T102:V102"/>
    <mergeCell ref="W102:AJ102"/>
    <mergeCell ref="E103:R103"/>
    <mergeCell ref="W103:AJ103"/>
    <mergeCell ref="C104:D104"/>
    <mergeCell ref="E104:I104"/>
    <mergeCell ref="J104:K104"/>
    <mergeCell ref="L104:O104"/>
    <mergeCell ref="P104:R104"/>
    <mergeCell ref="U104:V104"/>
    <mergeCell ref="B106:D106"/>
    <mergeCell ref="E106:K106"/>
    <mergeCell ref="L106:O106"/>
    <mergeCell ref="P106:R106"/>
    <mergeCell ref="T106:V106"/>
    <mergeCell ref="W106:AC106"/>
    <mergeCell ref="AD106:AG106"/>
    <mergeCell ref="AH106:AJ106"/>
    <mergeCell ref="B107:D107"/>
    <mergeCell ref="B96:D96"/>
    <mergeCell ref="E96:I96"/>
    <mergeCell ref="T96:V96"/>
    <mergeCell ref="W96:AA96"/>
    <mergeCell ref="B97:E97"/>
    <mergeCell ref="F97:L97"/>
    <mergeCell ref="M97:R97"/>
    <mergeCell ref="T97:W97"/>
    <mergeCell ref="X97:AD97"/>
    <mergeCell ref="B94:D94"/>
    <mergeCell ref="E94:J94"/>
    <mergeCell ref="K94:N94"/>
    <mergeCell ref="O94:R94"/>
    <mergeCell ref="T94:V94"/>
    <mergeCell ref="W94:AB94"/>
    <mergeCell ref="AC94:AF94"/>
    <mergeCell ref="AG94:AJ94"/>
    <mergeCell ref="B95:D95"/>
    <mergeCell ref="K95:N95"/>
    <mergeCell ref="O95:R95"/>
    <mergeCell ref="T95:V95"/>
    <mergeCell ref="AC95:AF95"/>
    <mergeCell ref="AG95:AJ95"/>
    <mergeCell ref="AE97:AJ97"/>
    <mergeCell ref="E95:J95"/>
    <mergeCell ref="W95:AB95"/>
    <mergeCell ref="K96:N96"/>
    <mergeCell ref="O96:R96"/>
    <mergeCell ref="AC96:AF96"/>
    <mergeCell ref="AG96:AJ96"/>
    <mergeCell ref="B89:C89"/>
    <mergeCell ref="D89:E89"/>
    <mergeCell ref="B91:D91"/>
    <mergeCell ref="N91:P91"/>
    <mergeCell ref="T91:V91"/>
    <mergeCell ref="AF91:AH91"/>
    <mergeCell ref="B93:D93"/>
    <mergeCell ref="E93:J93"/>
    <mergeCell ref="K93:N93"/>
    <mergeCell ref="O93:R93"/>
    <mergeCell ref="T93:V93"/>
    <mergeCell ref="W93:AB93"/>
    <mergeCell ref="AC93:AF93"/>
    <mergeCell ref="AG93:AJ93"/>
    <mergeCell ref="AE89:AF89"/>
    <mergeCell ref="AG89:AH89"/>
    <mergeCell ref="AI89:AJ89"/>
    <mergeCell ref="B90:D90"/>
    <mergeCell ref="N90:P90"/>
    <mergeCell ref="T90:V90"/>
    <mergeCell ref="AF90:AH90"/>
    <mergeCell ref="M89:N89"/>
    <mergeCell ref="O89:P89"/>
    <mergeCell ref="Q89:R89"/>
    <mergeCell ref="E91:F91"/>
    <mergeCell ref="H91:J91"/>
    <mergeCell ref="K91:L91"/>
    <mergeCell ref="W91:X91"/>
    <mergeCell ref="Z91:AB91"/>
    <mergeCell ref="AC91:AD91"/>
    <mergeCell ref="B86:R86"/>
    <mergeCell ref="T86:AJ86"/>
    <mergeCell ref="B87:R87"/>
    <mergeCell ref="T87:AJ87"/>
    <mergeCell ref="M88:N88"/>
    <mergeCell ref="O88:P88"/>
    <mergeCell ref="Q88:R88"/>
    <mergeCell ref="AE88:AF88"/>
    <mergeCell ref="AG88:AH88"/>
    <mergeCell ref="AI88:AJ88"/>
    <mergeCell ref="B88:C88"/>
    <mergeCell ref="D88:E88"/>
    <mergeCell ref="F88:G88"/>
    <mergeCell ref="H88:I88"/>
    <mergeCell ref="J88:L88"/>
    <mergeCell ref="T88:U88"/>
    <mergeCell ref="V88:W88"/>
    <mergeCell ref="X88:Y88"/>
    <mergeCell ref="Z88:AA88"/>
    <mergeCell ref="AB88:AD88"/>
    <mergeCell ref="T76:T78"/>
    <mergeCell ref="U76:V76"/>
    <mergeCell ref="W76:X76"/>
    <mergeCell ref="AA76:AA77"/>
    <mergeCell ref="AB76:AD76"/>
    <mergeCell ref="AE76:AE77"/>
    <mergeCell ref="AF76:AH76"/>
    <mergeCell ref="AI76:AI77"/>
    <mergeCell ref="AJ76:AJ77"/>
    <mergeCell ref="B76:B78"/>
    <mergeCell ref="C76:D76"/>
    <mergeCell ref="E76:F76"/>
    <mergeCell ref="I76:I77"/>
    <mergeCell ref="J76:L76"/>
    <mergeCell ref="M76:M77"/>
    <mergeCell ref="N76:P76"/>
    <mergeCell ref="Q76:Q77"/>
    <mergeCell ref="R76:R77"/>
    <mergeCell ref="G76:H76"/>
    <mergeCell ref="Y76:Z76"/>
    <mergeCell ref="B74:D74"/>
    <mergeCell ref="E74:K74"/>
    <mergeCell ref="L74:O74"/>
    <mergeCell ref="P74:R74"/>
    <mergeCell ref="T74:V74"/>
    <mergeCell ref="W74:AC74"/>
    <mergeCell ref="AD74:AG74"/>
    <mergeCell ref="AH74:AJ74"/>
    <mergeCell ref="W71:AA71"/>
    <mergeCell ref="AB71:AC71"/>
    <mergeCell ref="AD71:AG71"/>
    <mergeCell ref="AH71:AJ71"/>
    <mergeCell ref="B72:D72"/>
    <mergeCell ref="E72:K72"/>
    <mergeCell ref="L72:O72"/>
    <mergeCell ref="P72:R72"/>
    <mergeCell ref="T72:V72"/>
    <mergeCell ref="W72:AC72"/>
    <mergeCell ref="AD72:AG72"/>
    <mergeCell ref="AH72:AJ72"/>
    <mergeCell ref="W69:AJ69"/>
    <mergeCell ref="E70:R70"/>
    <mergeCell ref="W70:AJ70"/>
    <mergeCell ref="C71:D71"/>
    <mergeCell ref="E71:I71"/>
    <mergeCell ref="J71:K71"/>
    <mergeCell ref="L71:O71"/>
    <mergeCell ref="P71:R71"/>
    <mergeCell ref="U71:V71"/>
    <mergeCell ref="B73:D73"/>
    <mergeCell ref="E73:K73"/>
    <mergeCell ref="L73:O73"/>
    <mergeCell ref="P73:R73"/>
    <mergeCell ref="T73:V73"/>
    <mergeCell ref="W73:AC73"/>
    <mergeCell ref="AD73:AG73"/>
    <mergeCell ref="AH73:AJ73"/>
    <mergeCell ref="B63:D63"/>
    <mergeCell ref="E63:I63"/>
    <mergeCell ref="T63:V63"/>
    <mergeCell ref="W63:AA63"/>
    <mergeCell ref="B64:E64"/>
    <mergeCell ref="F64:L64"/>
    <mergeCell ref="M64:R64"/>
    <mergeCell ref="T64:W64"/>
    <mergeCell ref="X64:AD64"/>
    <mergeCell ref="B61:D61"/>
    <mergeCell ref="E61:J61"/>
    <mergeCell ref="K61:N61"/>
    <mergeCell ref="O61:R61"/>
    <mergeCell ref="T61:V61"/>
    <mergeCell ref="W61:AB61"/>
    <mergeCell ref="AC61:AF61"/>
    <mergeCell ref="AG61:AJ61"/>
    <mergeCell ref="B62:D62"/>
    <mergeCell ref="K62:N62"/>
    <mergeCell ref="O62:R62"/>
    <mergeCell ref="T62:V62"/>
    <mergeCell ref="AC62:AF62"/>
    <mergeCell ref="AG62:AJ62"/>
    <mergeCell ref="AE64:AJ64"/>
    <mergeCell ref="E62:J62"/>
    <mergeCell ref="K63:N63"/>
    <mergeCell ref="O63:R63"/>
    <mergeCell ref="W62:AB62"/>
    <mergeCell ref="AC63:AF63"/>
    <mergeCell ref="AG63:AJ63"/>
    <mergeCell ref="AI55:AJ55"/>
    <mergeCell ref="B55:C55"/>
    <mergeCell ref="D55:E55"/>
    <mergeCell ref="F55:G55"/>
    <mergeCell ref="H55:I55"/>
    <mergeCell ref="J55:L55"/>
    <mergeCell ref="B56:C56"/>
    <mergeCell ref="D56:E56"/>
    <mergeCell ref="F56:G56"/>
    <mergeCell ref="H56:I56"/>
    <mergeCell ref="J56:L56"/>
    <mergeCell ref="B58:D58"/>
    <mergeCell ref="N58:P58"/>
    <mergeCell ref="T58:V58"/>
    <mergeCell ref="AF58:AH58"/>
    <mergeCell ref="B60:D60"/>
    <mergeCell ref="E60:J60"/>
    <mergeCell ref="K60:N60"/>
    <mergeCell ref="O60:R60"/>
    <mergeCell ref="T60:V60"/>
    <mergeCell ref="W60:AB60"/>
    <mergeCell ref="AC60:AF60"/>
    <mergeCell ref="AG60:AJ60"/>
    <mergeCell ref="AE56:AF56"/>
    <mergeCell ref="AG56:AH56"/>
    <mergeCell ref="AI56:AJ56"/>
    <mergeCell ref="B57:D57"/>
    <mergeCell ref="N57:P57"/>
    <mergeCell ref="T57:V57"/>
    <mergeCell ref="AF57:AH57"/>
    <mergeCell ref="M56:N56"/>
    <mergeCell ref="O56:P56"/>
    <mergeCell ref="W41:AC41"/>
    <mergeCell ref="AD41:AG41"/>
    <mergeCell ref="AH41:AJ41"/>
    <mergeCell ref="B43:B45"/>
    <mergeCell ref="C43:D43"/>
    <mergeCell ref="E43:F43"/>
    <mergeCell ref="I43:I44"/>
    <mergeCell ref="J43:L43"/>
    <mergeCell ref="M43:M44"/>
    <mergeCell ref="N43:P43"/>
    <mergeCell ref="Q43:Q44"/>
    <mergeCell ref="R43:R44"/>
    <mergeCell ref="T43:T45"/>
    <mergeCell ref="U43:V43"/>
    <mergeCell ref="W43:X43"/>
    <mergeCell ref="AA43:AA44"/>
    <mergeCell ref="AB43:AD43"/>
    <mergeCell ref="AE43:AE44"/>
    <mergeCell ref="AF43:AH43"/>
    <mergeCell ref="G43:H43"/>
    <mergeCell ref="AI43:AI44"/>
    <mergeCell ref="AJ43:AJ44"/>
    <mergeCell ref="B40:D40"/>
    <mergeCell ref="E40:K40"/>
    <mergeCell ref="L40:O40"/>
    <mergeCell ref="P40:R40"/>
    <mergeCell ref="T40:V40"/>
    <mergeCell ref="W40:AC40"/>
    <mergeCell ref="AD40:AG40"/>
    <mergeCell ref="AH40:AJ40"/>
    <mergeCell ref="B34:R34"/>
    <mergeCell ref="S34:S65"/>
    <mergeCell ref="T34:AJ34"/>
    <mergeCell ref="B35:R35"/>
    <mergeCell ref="T35:AJ35"/>
    <mergeCell ref="B36:D36"/>
    <mergeCell ref="E36:R36"/>
    <mergeCell ref="T36:V36"/>
    <mergeCell ref="W36:AJ36"/>
    <mergeCell ref="E37:R37"/>
    <mergeCell ref="W37:AJ37"/>
    <mergeCell ref="C38:D38"/>
    <mergeCell ref="E38:I38"/>
    <mergeCell ref="J38:K38"/>
    <mergeCell ref="L38:O38"/>
    <mergeCell ref="P38:R38"/>
    <mergeCell ref="U38:V38"/>
    <mergeCell ref="W38:AA38"/>
    <mergeCell ref="AB38:AC38"/>
    <mergeCell ref="B41:D41"/>
    <mergeCell ref="E41:K41"/>
    <mergeCell ref="L41:O41"/>
    <mergeCell ref="P41:R41"/>
    <mergeCell ref="T41:V41"/>
    <mergeCell ref="AD38:AG38"/>
    <mergeCell ref="AH38:AJ38"/>
    <mergeCell ref="B39:D39"/>
    <mergeCell ref="E39:K39"/>
    <mergeCell ref="L39:O39"/>
    <mergeCell ref="AI23:AJ23"/>
    <mergeCell ref="T24:V24"/>
    <mergeCell ref="AF24:AH24"/>
    <mergeCell ref="AE23:AF23"/>
    <mergeCell ref="AG23:AH23"/>
    <mergeCell ref="T21:AJ21"/>
    <mergeCell ref="AE22:AF22"/>
    <mergeCell ref="AG22:AH22"/>
    <mergeCell ref="AI22:AJ22"/>
    <mergeCell ref="B24:D24"/>
    <mergeCell ref="N24:P24"/>
    <mergeCell ref="Q22:R22"/>
    <mergeCell ref="B32:E32"/>
    <mergeCell ref="F32:L32"/>
    <mergeCell ref="M32:R32"/>
    <mergeCell ref="T32:W32"/>
    <mergeCell ref="P39:R39"/>
    <mergeCell ref="T39:V39"/>
    <mergeCell ref="W39:AC39"/>
    <mergeCell ref="AD39:AG39"/>
    <mergeCell ref="AH39:AJ39"/>
    <mergeCell ref="X32:AD32"/>
    <mergeCell ref="AE32:AJ32"/>
    <mergeCell ref="B31:E31"/>
    <mergeCell ref="F31:L31"/>
    <mergeCell ref="M31:R31"/>
    <mergeCell ref="T31:W31"/>
    <mergeCell ref="T6:V6"/>
    <mergeCell ref="W6:AC6"/>
    <mergeCell ref="AD6:AG6"/>
    <mergeCell ref="M23:N23"/>
    <mergeCell ref="O23:P23"/>
    <mergeCell ref="Q23:R23"/>
    <mergeCell ref="L8:O8"/>
    <mergeCell ref="P8:R8"/>
    <mergeCell ref="B21:R21"/>
    <mergeCell ref="M22:N22"/>
    <mergeCell ref="O22:P22"/>
    <mergeCell ref="AI10:AI11"/>
    <mergeCell ref="AJ10:AJ11"/>
    <mergeCell ref="U10:V10"/>
    <mergeCell ref="W10:X10"/>
    <mergeCell ref="AA10:AA11"/>
    <mergeCell ref="AB10:AD10"/>
    <mergeCell ref="T10:T12"/>
    <mergeCell ref="Y10:Z10"/>
    <mergeCell ref="B22:C22"/>
    <mergeCell ref="D22:E22"/>
    <mergeCell ref="F22:G22"/>
    <mergeCell ref="H22:I22"/>
    <mergeCell ref="J22:L22"/>
    <mergeCell ref="B23:C23"/>
    <mergeCell ref="D23:E23"/>
    <mergeCell ref="F23:G23"/>
    <mergeCell ref="H23:I23"/>
    <mergeCell ref="J23:L23"/>
    <mergeCell ref="E4:R4"/>
    <mergeCell ref="C5:D5"/>
    <mergeCell ref="E5:I5"/>
    <mergeCell ref="J5:K5"/>
    <mergeCell ref="B8:D8"/>
    <mergeCell ref="C10:D10"/>
    <mergeCell ref="E10:F10"/>
    <mergeCell ref="I10:I11"/>
    <mergeCell ref="J10:L10"/>
    <mergeCell ref="M10:M11"/>
    <mergeCell ref="N10:P10"/>
    <mergeCell ref="B7:D7"/>
    <mergeCell ref="E7:K7"/>
    <mergeCell ref="L7:O7"/>
    <mergeCell ref="P7:R7"/>
    <mergeCell ref="B6:D6"/>
    <mergeCell ref="E6:K6"/>
    <mergeCell ref="L6:O6"/>
    <mergeCell ref="P6:R6"/>
    <mergeCell ref="E8:K8"/>
    <mergeCell ref="B10:B12"/>
    <mergeCell ref="Q10:Q11"/>
    <mergeCell ref="R10:R11"/>
    <mergeCell ref="G10:H10"/>
    <mergeCell ref="X31:AD31"/>
    <mergeCell ref="AE31:AJ31"/>
    <mergeCell ref="AC29:AF29"/>
    <mergeCell ref="AG29:AJ29"/>
    <mergeCell ref="B30:D30"/>
    <mergeCell ref="E30:I30"/>
    <mergeCell ref="T30:V30"/>
    <mergeCell ref="W30:AA30"/>
    <mergeCell ref="B29:D29"/>
    <mergeCell ref="K29:N29"/>
    <mergeCell ref="O29:R29"/>
    <mergeCell ref="T29:V29"/>
    <mergeCell ref="B27:D27"/>
    <mergeCell ref="E27:J27"/>
    <mergeCell ref="K27:N27"/>
    <mergeCell ref="O27:R27"/>
    <mergeCell ref="T27:V27"/>
    <mergeCell ref="W27:AB27"/>
    <mergeCell ref="E29:J29"/>
    <mergeCell ref="K30:N30"/>
    <mergeCell ref="O30:R30"/>
    <mergeCell ref="W29:AB29"/>
    <mergeCell ref="AC30:AF30"/>
    <mergeCell ref="AG30:AJ30"/>
    <mergeCell ref="E24:F24"/>
    <mergeCell ref="H24:J24"/>
    <mergeCell ref="AM13:AP19"/>
    <mergeCell ref="AH6:AJ6"/>
    <mergeCell ref="U5:V5"/>
    <mergeCell ref="L5:O5"/>
    <mergeCell ref="P5:R5"/>
    <mergeCell ref="AD5:AG5"/>
    <mergeCell ref="X22:Y22"/>
    <mergeCell ref="Z22:AA22"/>
    <mergeCell ref="AB22:AD22"/>
    <mergeCell ref="T23:U23"/>
    <mergeCell ref="V23:W23"/>
    <mergeCell ref="X23:Y23"/>
    <mergeCell ref="Z23:AA23"/>
    <mergeCell ref="AB23:AD23"/>
    <mergeCell ref="W24:X24"/>
    <mergeCell ref="Z24:AB24"/>
    <mergeCell ref="AC24:AD24"/>
    <mergeCell ref="W5:AA5"/>
    <mergeCell ref="AB5:AC5"/>
    <mergeCell ref="T8:V8"/>
    <mergeCell ref="W8:AC8"/>
    <mergeCell ref="AD8:AG8"/>
    <mergeCell ref="AH8:AJ8"/>
    <mergeCell ref="AE10:AE11"/>
    <mergeCell ref="AF10:AH10"/>
    <mergeCell ref="AD7:AG7"/>
    <mergeCell ref="AH7:AJ7"/>
    <mergeCell ref="T7:V7"/>
    <mergeCell ref="W7:AC7"/>
    <mergeCell ref="AH5:AJ5"/>
    <mergeCell ref="W4:AJ4"/>
    <mergeCell ref="B1:R1"/>
    <mergeCell ref="S1:S32"/>
    <mergeCell ref="T1:AJ1"/>
    <mergeCell ref="B2:R2"/>
    <mergeCell ref="T2:AJ2"/>
    <mergeCell ref="B3:D3"/>
    <mergeCell ref="E3:R3"/>
    <mergeCell ref="T3:V3"/>
    <mergeCell ref="W3:AJ3"/>
    <mergeCell ref="B25:D25"/>
    <mergeCell ref="N25:P25"/>
    <mergeCell ref="T25:V25"/>
    <mergeCell ref="AF25:AH25"/>
    <mergeCell ref="B20:R20"/>
    <mergeCell ref="T20:AJ20"/>
    <mergeCell ref="AC27:AF27"/>
    <mergeCell ref="AG27:AJ27"/>
    <mergeCell ref="B28:D28"/>
    <mergeCell ref="E28:J28"/>
    <mergeCell ref="K28:N28"/>
    <mergeCell ref="O28:R28"/>
    <mergeCell ref="T28:V28"/>
    <mergeCell ref="W28:AB28"/>
    <mergeCell ref="AC28:AF28"/>
    <mergeCell ref="AG28:AJ28"/>
    <mergeCell ref="K24:L24"/>
    <mergeCell ref="E25:F25"/>
    <mergeCell ref="H25:J25"/>
    <mergeCell ref="K25:L25"/>
    <mergeCell ref="T22:U22"/>
    <mergeCell ref="V22:W22"/>
    <mergeCell ref="W25:X25"/>
    <mergeCell ref="Z25:AB25"/>
    <mergeCell ref="AC25:AD25"/>
    <mergeCell ref="E57:F57"/>
    <mergeCell ref="H57:J57"/>
    <mergeCell ref="K57:L57"/>
    <mergeCell ref="E58:F58"/>
    <mergeCell ref="H58:J58"/>
    <mergeCell ref="K58:L58"/>
    <mergeCell ref="Y43:Z43"/>
    <mergeCell ref="T55:U55"/>
    <mergeCell ref="V55:W55"/>
    <mergeCell ref="X55:Y55"/>
    <mergeCell ref="Z55:AA55"/>
    <mergeCell ref="AB55:AD55"/>
    <mergeCell ref="T56:U56"/>
    <mergeCell ref="V56:W56"/>
    <mergeCell ref="X56:Y56"/>
    <mergeCell ref="Z56:AA56"/>
    <mergeCell ref="AB56:AD56"/>
    <mergeCell ref="W57:X57"/>
    <mergeCell ref="Z57:AB57"/>
    <mergeCell ref="AC57:AD57"/>
    <mergeCell ref="W58:X58"/>
    <mergeCell ref="Z58:AB58"/>
    <mergeCell ref="AC58:AD58"/>
    <mergeCell ref="B53:R53"/>
    <mergeCell ref="T53:AJ53"/>
    <mergeCell ref="B54:R54"/>
    <mergeCell ref="T54:AJ54"/>
    <mergeCell ref="M55:N55"/>
    <mergeCell ref="O55:P55"/>
    <mergeCell ref="Q55:R55"/>
    <mergeCell ref="AE55:AF55"/>
    <mergeCell ref="AG55:AH55"/>
    <mergeCell ref="F89:G89"/>
    <mergeCell ref="H89:I89"/>
    <mergeCell ref="J89:L89"/>
    <mergeCell ref="T89:U89"/>
    <mergeCell ref="V89:W89"/>
    <mergeCell ref="X89:Y89"/>
    <mergeCell ref="Z89:AA89"/>
    <mergeCell ref="AB89:AD89"/>
    <mergeCell ref="E90:F90"/>
    <mergeCell ref="H90:J90"/>
    <mergeCell ref="K90:L90"/>
    <mergeCell ref="W90:X90"/>
    <mergeCell ref="Z90:AB90"/>
    <mergeCell ref="AC90:AD90"/>
    <mergeCell ref="Q56:R56"/>
    <mergeCell ref="B65:E65"/>
    <mergeCell ref="F65:L65"/>
    <mergeCell ref="M65:R65"/>
    <mergeCell ref="T65:W65"/>
    <mergeCell ref="X65:AD65"/>
    <mergeCell ref="AE65:AJ65"/>
    <mergeCell ref="B67:R67"/>
    <mergeCell ref="S67:S98"/>
    <mergeCell ref="T67:AJ67"/>
    <mergeCell ref="B68:R68"/>
    <mergeCell ref="T68:AJ68"/>
    <mergeCell ref="B69:D69"/>
    <mergeCell ref="E69:R69"/>
    <mergeCell ref="T69:V69"/>
    <mergeCell ref="E123:F123"/>
    <mergeCell ref="H123:J123"/>
    <mergeCell ref="K123:L123"/>
    <mergeCell ref="W123:X123"/>
    <mergeCell ref="Z123:AB123"/>
    <mergeCell ref="AC123:AD123"/>
    <mergeCell ref="E124:F124"/>
    <mergeCell ref="H124:J124"/>
    <mergeCell ref="K124:L124"/>
    <mergeCell ref="W124:X124"/>
    <mergeCell ref="Z124:AB124"/>
    <mergeCell ref="AC124:AD124"/>
    <mergeCell ref="F155:G155"/>
    <mergeCell ref="H155:I155"/>
    <mergeCell ref="J155:L155"/>
    <mergeCell ref="T155:U155"/>
    <mergeCell ref="V155:W155"/>
    <mergeCell ref="X155:Y155"/>
    <mergeCell ref="Z155:AA155"/>
    <mergeCell ref="AB155:AD155"/>
    <mergeCell ref="B131:E131"/>
    <mergeCell ref="F131:L131"/>
    <mergeCell ref="M131:R131"/>
    <mergeCell ref="T131:W131"/>
    <mergeCell ref="X131:AD131"/>
    <mergeCell ref="AD140:AG140"/>
    <mergeCell ref="Y142:Z142"/>
    <mergeCell ref="B152:R152"/>
    <mergeCell ref="T152:AJ152"/>
    <mergeCell ref="B153:R153"/>
    <mergeCell ref="T153:AJ153"/>
    <mergeCell ref="M154:N154"/>
    <mergeCell ref="E222:F222"/>
    <mergeCell ref="H222:J222"/>
    <mergeCell ref="K222:L222"/>
    <mergeCell ref="W222:X222"/>
    <mergeCell ref="Z222:AB222"/>
    <mergeCell ref="AC222:AD222"/>
    <mergeCell ref="T157:V157"/>
    <mergeCell ref="AF157:AH157"/>
    <mergeCell ref="B159:D159"/>
    <mergeCell ref="E159:J159"/>
    <mergeCell ref="K159:N159"/>
    <mergeCell ref="O159:R159"/>
    <mergeCell ref="T159:V159"/>
    <mergeCell ref="W159:AB159"/>
    <mergeCell ref="AC159:AF159"/>
    <mergeCell ref="AG159:AJ159"/>
    <mergeCell ref="B162:D162"/>
    <mergeCell ref="E162:I162"/>
    <mergeCell ref="T162:V162"/>
    <mergeCell ref="W162:AA162"/>
    <mergeCell ref="B163:E163"/>
    <mergeCell ref="F163:L163"/>
    <mergeCell ref="M163:R163"/>
    <mergeCell ref="T163:W163"/>
    <mergeCell ref="X163:AD163"/>
    <mergeCell ref="B160:D160"/>
    <mergeCell ref="E160:J160"/>
    <mergeCell ref="K160:N160"/>
    <mergeCell ref="O160:R160"/>
    <mergeCell ref="T160:V160"/>
    <mergeCell ref="B164:E164"/>
    <mergeCell ref="F164:L164"/>
    <mergeCell ref="B185:R185"/>
    <mergeCell ref="T185:AJ185"/>
    <mergeCell ref="B186:R186"/>
    <mergeCell ref="T186:AJ186"/>
    <mergeCell ref="M187:N187"/>
    <mergeCell ref="O187:P187"/>
    <mergeCell ref="Q187:R187"/>
    <mergeCell ref="B166:R166"/>
    <mergeCell ref="S166:S197"/>
    <mergeCell ref="T166:AJ166"/>
    <mergeCell ref="B167:R167"/>
    <mergeCell ref="T167:AJ167"/>
    <mergeCell ref="B168:D168"/>
    <mergeCell ref="E168:R168"/>
    <mergeCell ref="T168:V168"/>
    <mergeCell ref="W168:AJ168"/>
    <mergeCell ref="E169:R169"/>
    <mergeCell ref="W169:AJ169"/>
    <mergeCell ref="C170:D170"/>
    <mergeCell ref="E170:I170"/>
    <mergeCell ref="J170:K170"/>
    <mergeCell ref="L170:O170"/>
    <mergeCell ref="P170:R170"/>
    <mergeCell ref="U170:V170"/>
    <mergeCell ref="B172:D172"/>
    <mergeCell ref="E172:K172"/>
    <mergeCell ref="L172:O172"/>
    <mergeCell ref="P172:R172"/>
    <mergeCell ref="T172:V172"/>
    <mergeCell ref="W172:AC172"/>
    <mergeCell ref="AD172:AG172"/>
    <mergeCell ref="AH172:AJ172"/>
    <mergeCell ref="B263:E263"/>
    <mergeCell ref="F263:L263"/>
    <mergeCell ref="E223:F223"/>
    <mergeCell ref="H223:J223"/>
    <mergeCell ref="K223:L223"/>
    <mergeCell ref="W223:X223"/>
    <mergeCell ref="Z223:AB223"/>
    <mergeCell ref="AC223:AD223"/>
    <mergeCell ref="F254:G254"/>
    <mergeCell ref="H254:I254"/>
    <mergeCell ref="J254:L254"/>
    <mergeCell ref="T254:U254"/>
    <mergeCell ref="V254:W254"/>
    <mergeCell ref="X254:Y254"/>
    <mergeCell ref="Z254:AA254"/>
    <mergeCell ref="AB254:AD254"/>
    <mergeCell ref="B230:E230"/>
    <mergeCell ref="F230:L230"/>
    <mergeCell ref="M230:R230"/>
    <mergeCell ref="T230:W230"/>
    <mergeCell ref="X230:AD230"/>
    <mergeCell ref="AD239:AG239"/>
    <mergeCell ref="Y241:Z241"/>
    <mergeCell ref="B251:R251"/>
    <mergeCell ref="T251:AJ251"/>
    <mergeCell ref="B252:R252"/>
    <mergeCell ref="T252:AJ252"/>
    <mergeCell ref="M253:N253"/>
    <mergeCell ref="B228:D228"/>
    <mergeCell ref="E228:I228"/>
    <mergeCell ref="M229:R229"/>
    <mergeCell ref="T229:W229"/>
    <mergeCell ref="K327:N327"/>
    <mergeCell ref="O327:R327"/>
    <mergeCell ref="AC327:AF327"/>
    <mergeCell ref="AG327:AJ327"/>
    <mergeCell ref="E321:F321"/>
    <mergeCell ref="H321:J321"/>
    <mergeCell ref="K321:L321"/>
    <mergeCell ref="W321:X321"/>
    <mergeCell ref="Z321:AB321"/>
    <mergeCell ref="AC321:AD321"/>
    <mergeCell ref="E322:F322"/>
    <mergeCell ref="H322:J322"/>
    <mergeCell ref="K322:L322"/>
    <mergeCell ref="W322:X322"/>
    <mergeCell ref="Z322:AB322"/>
    <mergeCell ref="AC322:AD322"/>
    <mergeCell ref="K256:L256"/>
    <mergeCell ref="W256:X256"/>
    <mergeCell ref="Z256:AB256"/>
    <mergeCell ref="AC256:AD256"/>
    <mergeCell ref="F287:G287"/>
    <mergeCell ref="H287:I287"/>
    <mergeCell ref="J287:L287"/>
    <mergeCell ref="T287:U287"/>
    <mergeCell ref="V287:W287"/>
    <mergeCell ref="X287:Y287"/>
    <mergeCell ref="Z287:AA287"/>
    <mergeCell ref="AB287:AD287"/>
    <mergeCell ref="E288:F288"/>
    <mergeCell ref="H288:J288"/>
    <mergeCell ref="K288:L288"/>
    <mergeCell ref="W288:X288"/>
  </mergeCells>
  <conditionalFormatting sqref="B5:B9 J8:J9 B2:B3 T5:T9 AB8:AB9 T2:T3">
    <cfRule type="cellIs" dxfId="125" priority="281" stopIfTrue="1" operator="equal">
      <formula>0</formula>
    </cfRule>
  </conditionalFormatting>
  <conditionalFormatting sqref="B5:B9 J8:J9 B2:B3 T5:T9 AB8:AB9 T2:T3">
    <cfRule type="containsText" dxfId="124" priority="279" stopIfTrue="1" operator="containsText" text="f'k{kk foHkkx jktLFkku">
      <formula>NOT(ISERROR(SEARCH("f'k{kk foHkkx jktLFkku",B2)))</formula>
    </cfRule>
    <cfRule type="containsText" dxfId="123" priority="280" stopIfTrue="1" operator="containsText" text="iw.kkZad">
      <formula>NOT(ISERROR(SEARCH("iw.kkZad",B2)))</formula>
    </cfRule>
  </conditionalFormatting>
  <conditionalFormatting sqref="B5:B9 J8:J9 B2:B3 T5:T9 AB8:AB9 T2:T3">
    <cfRule type="containsText" dxfId="122" priority="278" stopIfTrue="1" operator="containsText" text="dsoy jktdh; fo|ky;ksa esa iz;ksx gsrq fu%'kqYd">
      <formula>NOT(ISERROR(SEARCH("dsoy jktdh; fo|ky;ksa esa iz;ksx gsrq fu%'kqYd",B2)))</formula>
    </cfRule>
  </conditionalFormatting>
  <conditionalFormatting sqref="I12 L12:M12 P12:Q12">
    <cfRule type="cellIs" dxfId="121" priority="272" operator="equal">
      <formula>0</formula>
    </cfRule>
  </conditionalFormatting>
  <conditionalFormatting sqref="AA12 AD12:AE12 AH12:AI12">
    <cfRule type="cellIs" dxfId="120" priority="271" operator="equal">
      <formula>0</formula>
    </cfRule>
  </conditionalFormatting>
  <conditionalFormatting sqref="E2:R9">
    <cfRule type="cellIs" dxfId="119" priority="270" stopIfTrue="1" operator="equal">
      <formula>0</formula>
    </cfRule>
  </conditionalFormatting>
  <conditionalFormatting sqref="E21:R23">
    <cfRule type="cellIs" dxfId="118" priority="269" stopIfTrue="1" operator="equal">
      <formula>0</formula>
    </cfRule>
  </conditionalFormatting>
  <conditionalFormatting sqref="B23:R23">
    <cfRule type="cellIs" dxfId="117" priority="268" stopIfTrue="1" operator="equal">
      <formula>0</formula>
    </cfRule>
  </conditionalFormatting>
  <conditionalFormatting sqref="K27:N29">
    <cfRule type="cellIs" dxfId="116" priority="267" stopIfTrue="1" operator="equal">
      <formula>0</formula>
    </cfRule>
  </conditionalFormatting>
  <conditionalFormatting sqref="AA12 AD12:AE12 AH12:AI12">
    <cfRule type="cellIs" dxfId="115" priority="266" operator="equal">
      <formula>0</formula>
    </cfRule>
  </conditionalFormatting>
  <conditionalFormatting sqref="W2:AJ9">
    <cfRule type="cellIs" dxfId="114" priority="265" stopIfTrue="1" operator="equal">
      <formula>0</formula>
    </cfRule>
  </conditionalFormatting>
  <conditionalFormatting sqref="W21:AJ23">
    <cfRule type="cellIs" dxfId="113" priority="264" stopIfTrue="1" operator="equal">
      <formula>0</formula>
    </cfRule>
  </conditionalFormatting>
  <conditionalFormatting sqref="T23:AJ23">
    <cfRule type="cellIs" dxfId="112" priority="263" stopIfTrue="1" operator="equal">
      <formula>0</formula>
    </cfRule>
  </conditionalFormatting>
  <conditionalFormatting sqref="AC27:AF29">
    <cfRule type="cellIs" dxfId="111" priority="262" stopIfTrue="1" operator="equal">
      <formula>0</formula>
    </cfRule>
  </conditionalFormatting>
  <conditionalFormatting sqref="AE1:AE329">
    <cfRule type="cellIs" dxfId="110" priority="128" stopIfTrue="1" operator="equal">
      <formula>0</formula>
    </cfRule>
  </conditionalFormatting>
  <conditionalFormatting sqref="M1:M329">
    <cfRule type="cellIs" dxfId="109" priority="127" stopIfTrue="1" operator="equal">
      <formula>0</formula>
    </cfRule>
  </conditionalFormatting>
  <conditionalFormatting sqref="B34:AJ329">
    <cfRule type="expression" dxfId="108" priority="126" stopIfTrue="1">
      <formula>$A34=""</formula>
    </cfRule>
  </conditionalFormatting>
  <conditionalFormatting sqref="I12 L12:M12 P12:Q12">
    <cfRule type="cellIs" dxfId="107" priority="125" stopIfTrue="1" operator="equal">
      <formula>0</formula>
    </cfRule>
  </conditionalFormatting>
  <conditionalFormatting sqref="M13">
    <cfRule type="cellIs" dxfId="106" priority="124" stopIfTrue="1" operator="equal">
      <formula>0</formula>
    </cfRule>
  </conditionalFormatting>
  <conditionalFormatting sqref="AA12 AD12:AE12 AH12:AI12">
    <cfRule type="cellIs" dxfId="105" priority="123" stopIfTrue="1" operator="equal">
      <formula>0</formula>
    </cfRule>
  </conditionalFormatting>
  <conditionalFormatting sqref="AE13">
    <cfRule type="cellIs" dxfId="104" priority="122" stopIfTrue="1" operator="equal">
      <formula>0</formula>
    </cfRule>
  </conditionalFormatting>
  <conditionalFormatting sqref="W23:AJ23">
    <cfRule type="cellIs" dxfId="103" priority="121" stopIfTrue="1" operator="equal">
      <formula>0</formula>
    </cfRule>
  </conditionalFormatting>
  <conditionalFormatting sqref="T23:AJ23">
    <cfRule type="cellIs" dxfId="102" priority="120" stopIfTrue="1" operator="equal">
      <formula>0</formula>
    </cfRule>
  </conditionalFormatting>
  <conditionalFormatting sqref="AE23:AE25">
    <cfRule type="cellIs" dxfId="101" priority="119" stopIfTrue="1" operator="equal">
      <formula>0</formula>
    </cfRule>
  </conditionalFormatting>
  <conditionalFormatting sqref="D23 E22 F22:F23 B23 M22:R23 H23:I23">
    <cfRule type="cellIs" dxfId="100" priority="118" stopIfTrue="1" operator="equal">
      <formula>0</formula>
    </cfRule>
  </conditionalFormatting>
  <conditionalFormatting sqref="V23 W22 X22:X23 T23 AE22:AJ23 Z23:AA23">
    <cfRule type="cellIs" dxfId="99" priority="117" stopIfTrue="1" operator="equal">
      <formula>0</formula>
    </cfRule>
  </conditionalFormatting>
  <conditionalFormatting sqref="K27:N29">
    <cfRule type="cellIs" dxfId="98" priority="116" stopIfTrue="1" operator="equal">
      <formula>0</formula>
    </cfRule>
  </conditionalFormatting>
  <conditionalFormatting sqref="AC27:AF29">
    <cfRule type="cellIs" dxfId="97" priority="115" stopIfTrue="1" operator="equal">
      <formula>0</formula>
    </cfRule>
  </conditionalFormatting>
  <conditionalFormatting sqref="K29:N29 I30">
    <cfRule type="cellIs" dxfId="96" priority="97" stopIfTrue="1" operator="equal">
      <formula>0</formula>
    </cfRule>
  </conditionalFormatting>
  <conditionalFormatting sqref="Q29">
    <cfRule type="cellIs" dxfId="95" priority="96" stopIfTrue="1" operator="equal">
      <formula>0</formula>
    </cfRule>
  </conditionalFormatting>
  <conditionalFormatting sqref="K30:N30">
    <cfRule type="cellIs" dxfId="94" priority="95" stopIfTrue="1" operator="equal">
      <formula>0</formula>
    </cfRule>
  </conditionalFormatting>
  <conditionalFormatting sqref="AC29:AF29">
    <cfRule type="cellIs" dxfId="93" priority="94" stopIfTrue="1" operator="equal">
      <formula>0</formula>
    </cfRule>
  </conditionalFormatting>
  <conditionalFormatting sqref="AE29:AE30">
    <cfRule type="cellIs" dxfId="92" priority="93" stopIfTrue="1" operator="equal">
      <formula>0</formula>
    </cfRule>
  </conditionalFormatting>
  <conditionalFormatting sqref="AC29:AF29">
    <cfRule type="cellIs" dxfId="91" priority="92" stopIfTrue="1" operator="equal">
      <formula>0</formula>
    </cfRule>
  </conditionalFormatting>
  <conditionalFormatting sqref="AC29:AF29 AA30">
    <cfRule type="cellIs" dxfId="90" priority="91" stopIfTrue="1" operator="equal">
      <formula>0</formula>
    </cfRule>
  </conditionalFormatting>
  <conditionalFormatting sqref="AI29">
    <cfRule type="cellIs" dxfId="89" priority="90" stopIfTrue="1" operator="equal">
      <formula>0</formula>
    </cfRule>
  </conditionalFormatting>
  <conditionalFormatting sqref="AC30:AF30">
    <cfRule type="cellIs" dxfId="88" priority="89" stopIfTrue="1" operator="equal">
      <formula>0</formula>
    </cfRule>
  </conditionalFormatting>
  <conditionalFormatting sqref="K62:N62">
    <cfRule type="cellIs" dxfId="87" priority="88" stopIfTrue="1" operator="equal">
      <formula>0</formula>
    </cfRule>
  </conditionalFormatting>
  <conditionalFormatting sqref="K62:N62">
    <cfRule type="cellIs" dxfId="86" priority="87" stopIfTrue="1" operator="equal">
      <formula>0</formula>
    </cfRule>
  </conditionalFormatting>
  <conditionalFormatting sqref="K62:N62 I63">
    <cfRule type="cellIs" dxfId="85" priority="86" stopIfTrue="1" operator="equal">
      <formula>0</formula>
    </cfRule>
  </conditionalFormatting>
  <conditionalFormatting sqref="Q62">
    <cfRule type="cellIs" dxfId="84" priority="85" stopIfTrue="1" operator="equal">
      <formula>0</formula>
    </cfRule>
  </conditionalFormatting>
  <conditionalFormatting sqref="K63:N63">
    <cfRule type="cellIs" dxfId="83" priority="84" stopIfTrue="1" operator="equal">
      <formula>0</formula>
    </cfRule>
  </conditionalFormatting>
  <conditionalFormatting sqref="AC62:AF62">
    <cfRule type="cellIs" dxfId="82" priority="83" stopIfTrue="1" operator="equal">
      <formula>0</formula>
    </cfRule>
  </conditionalFormatting>
  <conditionalFormatting sqref="AE62:AE63">
    <cfRule type="cellIs" dxfId="81" priority="82" stopIfTrue="1" operator="equal">
      <formula>0</formula>
    </cfRule>
  </conditionalFormatting>
  <conditionalFormatting sqref="AC62:AF62">
    <cfRule type="cellIs" dxfId="80" priority="81" stopIfTrue="1" operator="equal">
      <formula>0</formula>
    </cfRule>
  </conditionalFormatting>
  <conditionalFormatting sqref="AC62:AF62 AA63">
    <cfRule type="cellIs" dxfId="79" priority="80" stopIfTrue="1" operator="equal">
      <formula>0</formula>
    </cfRule>
  </conditionalFormatting>
  <conditionalFormatting sqref="AI62">
    <cfRule type="cellIs" dxfId="78" priority="79" stopIfTrue="1" operator="equal">
      <formula>0</formula>
    </cfRule>
  </conditionalFormatting>
  <conditionalFormatting sqref="AC63:AF63">
    <cfRule type="cellIs" dxfId="77" priority="78" stopIfTrue="1" operator="equal">
      <formula>0</formula>
    </cfRule>
  </conditionalFormatting>
  <conditionalFormatting sqref="K95:N95">
    <cfRule type="cellIs" dxfId="76" priority="77" stopIfTrue="1" operator="equal">
      <formula>0</formula>
    </cfRule>
  </conditionalFormatting>
  <conditionalFormatting sqref="K95:N95">
    <cfRule type="cellIs" dxfId="75" priority="76" stopIfTrue="1" operator="equal">
      <formula>0</formula>
    </cfRule>
  </conditionalFormatting>
  <conditionalFormatting sqref="K95:N95 I96">
    <cfRule type="cellIs" dxfId="74" priority="75" stopIfTrue="1" operator="equal">
      <formula>0</formula>
    </cfRule>
  </conditionalFormatting>
  <conditionalFormatting sqref="Q95">
    <cfRule type="cellIs" dxfId="73" priority="74" stopIfTrue="1" operator="equal">
      <formula>0</formula>
    </cfRule>
  </conditionalFormatting>
  <conditionalFormatting sqref="K96:N96">
    <cfRule type="cellIs" dxfId="72" priority="73" stopIfTrue="1" operator="equal">
      <formula>0</formula>
    </cfRule>
  </conditionalFormatting>
  <conditionalFormatting sqref="AC95:AF95">
    <cfRule type="cellIs" dxfId="71" priority="72" stopIfTrue="1" operator="equal">
      <formula>0</formula>
    </cfRule>
  </conditionalFormatting>
  <conditionalFormatting sqref="AE95:AE96">
    <cfRule type="cellIs" dxfId="70" priority="71" stopIfTrue="1" operator="equal">
      <formula>0</formula>
    </cfRule>
  </conditionalFormatting>
  <conditionalFormatting sqref="AC95:AF95">
    <cfRule type="cellIs" dxfId="69" priority="70" stopIfTrue="1" operator="equal">
      <formula>0</formula>
    </cfRule>
  </conditionalFormatting>
  <conditionalFormatting sqref="AC95:AF95 AA96">
    <cfRule type="cellIs" dxfId="68" priority="69" stopIfTrue="1" operator="equal">
      <formula>0</formula>
    </cfRule>
  </conditionalFormatting>
  <conditionalFormatting sqref="AI95">
    <cfRule type="cellIs" dxfId="67" priority="68" stopIfTrue="1" operator="equal">
      <formula>0</formula>
    </cfRule>
  </conditionalFormatting>
  <conditionalFormatting sqref="AC96:AF96">
    <cfRule type="cellIs" dxfId="66" priority="67" stopIfTrue="1" operator="equal">
      <formula>0</formula>
    </cfRule>
  </conditionalFormatting>
  <conditionalFormatting sqref="K128:N128">
    <cfRule type="cellIs" dxfId="65" priority="66" stopIfTrue="1" operator="equal">
      <formula>0</formula>
    </cfRule>
  </conditionalFormatting>
  <conditionalFormatting sqref="K128:N128">
    <cfRule type="cellIs" dxfId="64" priority="65" stopIfTrue="1" operator="equal">
      <formula>0</formula>
    </cfRule>
  </conditionalFormatting>
  <conditionalFormatting sqref="K128:N128 I129">
    <cfRule type="cellIs" dxfId="63" priority="64" stopIfTrue="1" operator="equal">
      <formula>0</formula>
    </cfRule>
  </conditionalFormatting>
  <conditionalFormatting sqref="Q128">
    <cfRule type="cellIs" dxfId="62" priority="63" stopIfTrue="1" operator="equal">
      <formula>0</formula>
    </cfRule>
  </conditionalFormatting>
  <conditionalFormatting sqref="K129:N129">
    <cfRule type="cellIs" dxfId="61" priority="62" stopIfTrue="1" operator="equal">
      <formula>0</formula>
    </cfRule>
  </conditionalFormatting>
  <conditionalFormatting sqref="AC128:AF128">
    <cfRule type="cellIs" dxfId="60" priority="61" stopIfTrue="1" operator="equal">
      <formula>0</formula>
    </cfRule>
  </conditionalFormatting>
  <conditionalFormatting sqref="AE128:AE129">
    <cfRule type="cellIs" dxfId="59" priority="60" stopIfTrue="1" operator="equal">
      <formula>0</formula>
    </cfRule>
  </conditionalFormatting>
  <conditionalFormatting sqref="AC128:AF128">
    <cfRule type="cellIs" dxfId="58" priority="59" stopIfTrue="1" operator="equal">
      <formula>0</formula>
    </cfRule>
  </conditionalFormatting>
  <conditionalFormatting sqref="AC128:AF128 AA129">
    <cfRule type="cellIs" dxfId="57" priority="58" stopIfTrue="1" operator="equal">
      <formula>0</formula>
    </cfRule>
  </conditionalFormatting>
  <conditionalFormatting sqref="AI128">
    <cfRule type="cellIs" dxfId="56" priority="57" stopIfTrue="1" operator="equal">
      <formula>0</formula>
    </cfRule>
  </conditionalFormatting>
  <conditionalFormatting sqref="AC129:AF129">
    <cfRule type="cellIs" dxfId="55" priority="56" stopIfTrue="1" operator="equal">
      <formula>0</formula>
    </cfRule>
  </conditionalFormatting>
  <conditionalFormatting sqref="K161:N161">
    <cfRule type="cellIs" dxfId="54" priority="55" stopIfTrue="1" operator="equal">
      <formula>0</formula>
    </cfRule>
  </conditionalFormatting>
  <conditionalFormatting sqref="K161:N161">
    <cfRule type="cellIs" dxfId="53" priority="54" stopIfTrue="1" operator="equal">
      <formula>0</formula>
    </cfRule>
  </conditionalFormatting>
  <conditionalFormatting sqref="K161:N161 I162">
    <cfRule type="cellIs" dxfId="52" priority="53" stopIfTrue="1" operator="equal">
      <formula>0</formula>
    </cfRule>
  </conditionalFormatting>
  <conditionalFormatting sqref="Q161">
    <cfRule type="cellIs" dxfId="51" priority="52" stopIfTrue="1" operator="equal">
      <formula>0</formula>
    </cfRule>
  </conditionalFormatting>
  <conditionalFormatting sqref="K162:N162">
    <cfRule type="cellIs" dxfId="50" priority="51" stopIfTrue="1" operator="equal">
      <formula>0</formula>
    </cfRule>
  </conditionalFormatting>
  <conditionalFormatting sqref="AC161:AF161">
    <cfRule type="cellIs" dxfId="49" priority="50" stopIfTrue="1" operator="equal">
      <formula>0</formula>
    </cfRule>
  </conditionalFormatting>
  <conditionalFormatting sqref="AE161:AE162">
    <cfRule type="cellIs" dxfId="48" priority="49" stopIfTrue="1" operator="equal">
      <formula>0</formula>
    </cfRule>
  </conditionalFormatting>
  <conditionalFormatting sqref="AC161:AF161">
    <cfRule type="cellIs" dxfId="47" priority="48" stopIfTrue="1" operator="equal">
      <formula>0</formula>
    </cfRule>
  </conditionalFormatting>
  <conditionalFormatting sqref="AC161:AF161 AA162">
    <cfRule type="cellIs" dxfId="46" priority="47" stopIfTrue="1" operator="equal">
      <formula>0</formula>
    </cfRule>
  </conditionalFormatting>
  <conditionalFormatting sqref="AI161">
    <cfRule type="cellIs" dxfId="45" priority="46" stopIfTrue="1" operator="equal">
      <formula>0</formula>
    </cfRule>
  </conditionalFormatting>
  <conditionalFormatting sqref="AC162:AF162">
    <cfRule type="cellIs" dxfId="44" priority="45" stopIfTrue="1" operator="equal">
      <formula>0</formula>
    </cfRule>
  </conditionalFormatting>
  <conditionalFormatting sqref="K194:N194">
    <cfRule type="cellIs" dxfId="43" priority="44" stopIfTrue="1" operator="equal">
      <formula>0</formula>
    </cfRule>
  </conditionalFormatting>
  <conditionalFormatting sqref="K194:N194">
    <cfRule type="cellIs" dxfId="42" priority="43" stopIfTrue="1" operator="equal">
      <formula>0</formula>
    </cfRule>
  </conditionalFormatting>
  <conditionalFormatting sqref="K194:N194 I195">
    <cfRule type="cellIs" dxfId="41" priority="42" stopIfTrue="1" operator="equal">
      <formula>0</formula>
    </cfRule>
  </conditionalFormatting>
  <conditionalFormatting sqref="Q194">
    <cfRule type="cellIs" dxfId="40" priority="41" stopIfTrue="1" operator="equal">
      <formula>0</formula>
    </cfRule>
  </conditionalFormatting>
  <conditionalFormatting sqref="K195:N195">
    <cfRule type="cellIs" dxfId="39" priority="40" stopIfTrue="1" operator="equal">
      <formula>0</formula>
    </cfRule>
  </conditionalFormatting>
  <conditionalFormatting sqref="AC194:AF194">
    <cfRule type="cellIs" dxfId="38" priority="39" stopIfTrue="1" operator="equal">
      <formula>0</formula>
    </cfRule>
  </conditionalFormatting>
  <conditionalFormatting sqref="AE194:AE195">
    <cfRule type="cellIs" dxfId="37" priority="38" stopIfTrue="1" operator="equal">
      <formula>0</formula>
    </cfRule>
  </conditionalFormatting>
  <conditionalFormatting sqref="AC194:AF194">
    <cfRule type="cellIs" dxfId="36" priority="37" stopIfTrue="1" operator="equal">
      <formula>0</formula>
    </cfRule>
  </conditionalFormatting>
  <conditionalFormatting sqref="AC194:AF194 AA195">
    <cfRule type="cellIs" dxfId="35" priority="36" stopIfTrue="1" operator="equal">
      <formula>0</formula>
    </cfRule>
  </conditionalFormatting>
  <conditionalFormatting sqref="AI194">
    <cfRule type="cellIs" dxfId="34" priority="35" stopIfTrue="1" operator="equal">
      <formula>0</formula>
    </cfRule>
  </conditionalFormatting>
  <conditionalFormatting sqref="AC195:AF195">
    <cfRule type="cellIs" dxfId="33" priority="34" stopIfTrue="1" operator="equal">
      <formula>0</formula>
    </cfRule>
  </conditionalFormatting>
  <conditionalFormatting sqref="K227:N227">
    <cfRule type="cellIs" dxfId="32" priority="33" stopIfTrue="1" operator="equal">
      <formula>0</formula>
    </cfRule>
  </conditionalFormatting>
  <conditionalFormatting sqref="K227:N227">
    <cfRule type="cellIs" dxfId="31" priority="32" stopIfTrue="1" operator="equal">
      <formula>0</formula>
    </cfRule>
  </conditionalFormatting>
  <conditionalFormatting sqref="K227:N227 I228">
    <cfRule type="cellIs" dxfId="30" priority="31" stopIfTrue="1" operator="equal">
      <formula>0</formula>
    </cfRule>
  </conditionalFormatting>
  <conditionalFormatting sqref="Q227">
    <cfRule type="cellIs" dxfId="29" priority="30" stopIfTrue="1" operator="equal">
      <formula>0</formula>
    </cfRule>
  </conditionalFormatting>
  <conditionalFormatting sqref="K228:N228">
    <cfRule type="cellIs" dxfId="28" priority="29" stopIfTrue="1" operator="equal">
      <formula>0</formula>
    </cfRule>
  </conditionalFormatting>
  <conditionalFormatting sqref="AC227:AF227">
    <cfRule type="cellIs" dxfId="27" priority="28" stopIfTrue="1" operator="equal">
      <formula>0</formula>
    </cfRule>
  </conditionalFormatting>
  <conditionalFormatting sqref="AE227:AE228">
    <cfRule type="cellIs" dxfId="26" priority="27" stopIfTrue="1" operator="equal">
      <formula>0</formula>
    </cfRule>
  </conditionalFormatting>
  <conditionalFormatting sqref="AC227:AF227">
    <cfRule type="cellIs" dxfId="25" priority="26" stopIfTrue="1" operator="equal">
      <formula>0</formula>
    </cfRule>
  </conditionalFormatting>
  <conditionalFormatting sqref="AC227:AF227 AA228">
    <cfRule type="cellIs" dxfId="24" priority="25" stopIfTrue="1" operator="equal">
      <formula>0</formula>
    </cfRule>
  </conditionalFormatting>
  <conditionalFormatting sqref="AI227">
    <cfRule type="cellIs" dxfId="23" priority="24" stopIfTrue="1" operator="equal">
      <formula>0</formula>
    </cfRule>
  </conditionalFormatting>
  <conditionalFormatting sqref="AC228:AF228">
    <cfRule type="cellIs" dxfId="22" priority="23" stopIfTrue="1" operator="equal">
      <formula>0</formula>
    </cfRule>
  </conditionalFormatting>
  <conditionalFormatting sqref="K260:N260">
    <cfRule type="cellIs" dxfId="21" priority="22" stopIfTrue="1" operator="equal">
      <formula>0</formula>
    </cfRule>
  </conditionalFormatting>
  <conditionalFormatting sqref="K260:N260">
    <cfRule type="cellIs" dxfId="20" priority="21" stopIfTrue="1" operator="equal">
      <formula>0</formula>
    </cfRule>
  </conditionalFormatting>
  <conditionalFormatting sqref="K260:N260 I261">
    <cfRule type="cellIs" dxfId="19" priority="20" stopIfTrue="1" operator="equal">
      <formula>0</formula>
    </cfRule>
  </conditionalFormatting>
  <conditionalFormatting sqref="Q260">
    <cfRule type="cellIs" dxfId="18" priority="19" stopIfTrue="1" operator="equal">
      <formula>0</formula>
    </cfRule>
  </conditionalFormatting>
  <conditionalFormatting sqref="K261:N261">
    <cfRule type="cellIs" dxfId="17" priority="18" stopIfTrue="1" operator="equal">
      <formula>0</formula>
    </cfRule>
  </conditionalFormatting>
  <conditionalFormatting sqref="AC260:AF260">
    <cfRule type="cellIs" dxfId="16" priority="17" stopIfTrue="1" operator="equal">
      <formula>0</formula>
    </cfRule>
  </conditionalFormatting>
  <conditionalFormatting sqref="AE260:AE261">
    <cfRule type="cellIs" dxfId="15" priority="16" stopIfTrue="1" operator="equal">
      <formula>0</formula>
    </cfRule>
  </conditionalFormatting>
  <conditionalFormatting sqref="AC260:AF260">
    <cfRule type="cellIs" dxfId="14" priority="15" stopIfTrue="1" operator="equal">
      <formula>0</formula>
    </cfRule>
  </conditionalFormatting>
  <conditionalFormatting sqref="AC260:AF260 AA261">
    <cfRule type="cellIs" dxfId="13" priority="14" stopIfTrue="1" operator="equal">
      <formula>0</formula>
    </cfRule>
  </conditionalFormatting>
  <conditionalFormatting sqref="AI260">
    <cfRule type="cellIs" dxfId="12" priority="13" stopIfTrue="1" operator="equal">
      <formula>0</formula>
    </cfRule>
  </conditionalFormatting>
  <conditionalFormatting sqref="AC261:AF261">
    <cfRule type="cellIs" dxfId="11" priority="12" stopIfTrue="1" operator="equal">
      <formula>0</formula>
    </cfRule>
  </conditionalFormatting>
  <conditionalFormatting sqref="K326:N326">
    <cfRule type="cellIs" dxfId="10" priority="11" stopIfTrue="1" operator="equal">
      <formula>0</formula>
    </cfRule>
  </conditionalFormatting>
  <conditionalFormatting sqref="K326:N326">
    <cfRule type="cellIs" dxfId="9" priority="10" stopIfTrue="1" operator="equal">
      <formula>0</formula>
    </cfRule>
  </conditionalFormatting>
  <conditionalFormatting sqref="K326:N326 I327">
    <cfRule type="cellIs" dxfId="8" priority="9" stopIfTrue="1" operator="equal">
      <formula>0</formula>
    </cfRule>
  </conditionalFormatting>
  <conditionalFormatting sqref="Q326">
    <cfRule type="cellIs" dxfId="7" priority="8" stopIfTrue="1" operator="equal">
      <formula>0</formula>
    </cfRule>
  </conditionalFormatting>
  <conditionalFormatting sqref="K327:N327">
    <cfRule type="cellIs" dxfId="6" priority="7" stopIfTrue="1" operator="equal">
      <formula>0</formula>
    </cfRule>
  </conditionalFormatting>
  <conditionalFormatting sqref="AC326:AF326">
    <cfRule type="cellIs" dxfId="5" priority="6" stopIfTrue="1" operator="equal">
      <formula>0</formula>
    </cfRule>
  </conditionalFormatting>
  <conditionalFormatting sqref="AE326:AE327">
    <cfRule type="cellIs" dxfId="4" priority="5" stopIfTrue="1" operator="equal">
      <formula>0</formula>
    </cfRule>
  </conditionalFormatting>
  <conditionalFormatting sqref="AC326:AF326">
    <cfRule type="cellIs" dxfId="3" priority="4" stopIfTrue="1" operator="equal">
      <formula>0</formula>
    </cfRule>
  </conditionalFormatting>
  <conditionalFormatting sqref="AC326:AF326 AA327">
    <cfRule type="cellIs" dxfId="2" priority="3" stopIfTrue="1" operator="equal">
      <formula>0</formula>
    </cfRule>
  </conditionalFormatting>
  <conditionalFormatting sqref="AI326">
    <cfRule type="cellIs" dxfId="1" priority="2" stopIfTrue="1" operator="equal">
      <formula>0</formula>
    </cfRule>
  </conditionalFormatting>
  <conditionalFormatting sqref="AC327:AF327">
    <cfRule type="cellIs" dxfId="0" priority="1" stopIfTrue="1" operator="equal">
      <formula>0</formula>
    </cfRule>
  </conditionalFormatting>
  <pageMargins left="0.4" right="0.3" top="0.2" bottom="0.2" header="0.3" footer="0.3"/>
  <pageSetup paperSize="9" scale="74" orientation="landscape" r:id="rId1"/>
  <drawing r:id="rId2"/>
  <legacyDrawing r:id="rId3"/>
</worksheet>
</file>

<file path=xl/worksheets/sheet2.xml><?xml version="1.0" encoding="utf-8"?>
<worksheet xmlns="http://schemas.openxmlformats.org/spreadsheetml/2006/main" xmlns:r="http://schemas.openxmlformats.org/officeDocument/2006/relationships">
  <dimension ref="A1:AT63"/>
  <sheetViews>
    <sheetView tabSelected="1" workbookViewId="0">
      <selection activeCell="D6" sqref="D6"/>
    </sheetView>
  </sheetViews>
  <sheetFormatPr defaultColWidth="0" defaultRowHeight="0" customHeight="1" zeroHeight="1"/>
  <cols>
    <col min="1" max="2" width="4.25" style="56" customWidth="1"/>
    <col min="3" max="3" width="45.625" style="56" customWidth="1"/>
    <col min="4" max="4" width="66" style="56" customWidth="1"/>
    <col min="5" max="5" width="4.25" style="56" customWidth="1"/>
    <col min="6" max="6" width="5.5" style="56" customWidth="1"/>
    <col min="7" max="7" width="21.875" style="56" customWidth="1"/>
    <col min="8" max="8" width="16.75" style="56" customWidth="1"/>
    <col min="9" max="9" width="16.375" style="56" customWidth="1"/>
    <col min="10" max="10" width="10.125" style="56" customWidth="1"/>
    <col min="11" max="11" width="12.75" style="56" customWidth="1"/>
    <col min="12" max="12" width="16.25" style="56" hidden="1" customWidth="1"/>
    <col min="13" max="13" width="13.25" style="56" hidden="1" customWidth="1"/>
    <col min="14" max="14" width="18.625" style="56" hidden="1" customWidth="1"/>
    <col min="15" max="15" width="36.625" style="56" hidden="1" customWidth="1"/>
    <col min="16" max="16" width="16.25" style="56" hidden="1" customWidth="1"/>
    <col min="17" max="17" width="9" style="56" hidden="1" customWidth="1"/>
    <col min="18" max="18" width="10" style="56" hidden="1" customWidth="1"/>
    <col min="19" max="19" width="14.75" style="56" hidden="1" customWidth="1"/>
    <col min="20" max="20" width="23.625" style="56" hidden="1" customWidth="1"/>
    <col min="21" max="21" width="20" style="56" hidden="1" customWidth="1"/>
    <col min="22" max="22" width="20.125" style="56" hidden="1" customWidth="1"/>
    <col min="23" max="23" width="15.75" style="56" hidden="1" customWidth="1"/>
    <col min="24" max="24" width="19.125" style="56" hidden="1" customWidth="1"/>
    <col min="25" max="25" width="23.875" style="56" hidden="1" customWidth="1"/>
    <col min="26" max="30" width="24.375" style="56" hidden="1" customWidth="1"/>
    <col min="31" max="31" width="9" style="56" hidden="1" customWidth="1"/>
    <col min="32" max="32" width="10" style="56" hidden="1" customWidth="1"/>
    <col min="33" max="33" width="14.75" style="56" hidden="1" customWidth="1"/>
    <col min="34" max="34" width="23.625" style="56" hidden="1" customWidth="1"/>
    <col min="35" max="35" width="20" style="56" hidden="1" customWidth="1"/>
    <col min="36" max="36" width="20.125" style="56" hidden="1" customWidth="1"/>
    <col min="37" max="37" width="15.75" style="56" hidden="1" customWidth="1"/>
    <col min="38" max="38" width="19.125" style="56" hidden="1" customWidth="1"/>
    <col min="39" max="39" width="23.875" style="56" hidden="1" customWidth="1"/>
    <col min="40" max="46" width="24.375" style="56" hidden="1" customWidth="1"/>
    <col min="47" max="16384" width="9.125" style="56" hidden="1"/>
  </cols>
  <sheetData>
    <row r="1" spans="1:15" ht="15">
      <c r="A1" s="98"/>
      <c r="B1" s="98"/>
      <c r="C1" s="98"/>
      <c r="D1" s="98"/>
      <c r="E1" s="98"/>
      <c r="F1" s="98"/>
      <c r="G1" s="98"/>
      <c r="H1" s="98"/>
      <c r="I1" s="98"/>
      <c r="J1" s="98"/>
      <c r="K1" s="98"/>
    </row>
    <row r="2" spans="1:15" ht="15">
      <c r="A2" s="98"/>
      <c r="B2" s="99"/>
      <c r="C2" s="99"/>
      <c r="D2" s="99"/>
      <c r="E2" s="99"/>
      <c r="F2" s="99"/>
      <c r="G2" s="99"/>
      <c r="H2" s="99"/>
      <c r="I2" s="99"/>
      <c r="J2" s="99"/>
      <c r="K2" s="98"/>
    </row>
    <row r="3" spans="1:15" ht="26.25">
      <c r="A3" s="98"/>
      <c r="B3" s="99"/>
      <c r="C3" s="99"/>
      <c r="D3" s="100"/>
      <c r="E3" s="99"/>
      <c r="F3" s="99"/>
      <c r="G3" s="99"/>
      <c r="H3" s="99"/>
      <c r="I3" s="99"/>
      <c r="J3" s="99"/>
      <c r="K3" s="98"/>
    </row>
    <row r="4" spans="1:15" ht="21" thickBot="1">
      <c r="A4" s="101"/>
      <c r="B4" s="102"/>
      <c r="C4" s="102"/>
      <c r="D4" s="103"/>
      <c r="E4" s="103"/>
      <c r="F4" s="103"/>
      <c r="G4" s="103"/>
      <c r="H4" s="103"/>
      <c r="I4" s="103"/>
      <c r="J4" s="99"/>
      <c r="K4" s="98"/>
      <c r="O4" s="56" t="e">
        <f>IF(#REF!="","",#REF!)</f>
        <v>#REF!</v>
      </c>
    </row>
    <row r="5" spans="1:15" ht="24" thickBot="1">
      <c r="A5" s="104"/>
      <c r="B5" s="237"/>
      <c r="C5" s="238"/>
      <c r="D5" s="239"/>
      <c r="E5" s="240"/>
      <c r="F5" s="103"/>
      <c r="G5" s="103"/>
      <c r="H5" s="103"/>
      <c r="I5" s="103"/>
      <c r="J5" s="99"/>
      <c r="K5" s="98"/>
      <c r="O5" s="56" t="e">
        <f>IF(#REF!="","",#REF!)</f>
        <v>#REF!</v>
      </c>
    </row>
    <row r="6" spans="1:15" ht="24" customHeight="1">
      <c r="A6" s="105"/>
      <c r="B6" s="241"/>
      <c r="C6" s="252" t="s">
        <v>115</v>
      </c>
      <c r="D6" s="244" t="s">
        <v>119</v>
      </c>
      <c r="E6" s="258"/>
      <c r="F6" s="106">
        <v>1</v>
      </c>
      <c r="G6" s="107" t="str">
        <f>IF($D$11="Hindi","हिंदी","Hindi")</f>
        <v>हिंदी</v>
      </c>
      <c r="H6" s="575" t="s">
        <v>57</v>
      </c>
      <c r="I6" s="575"/>
      <c r="J6" s="99"/>
      <c r="K6" s="98"/>
      <c r="O6" s="56" t="e">
        <f>IF(#REF!="","",#REF!)</f>
        <v>#REF!</v>
      </c>
    </row>
    <row r="7" spans="1:15" ht="24" customHeight="1">
      <c r="A7" s="98"/>
      <c r="B7" s="242"/>
      <c r="C7" s="253" t="s">
        <v>116</v>
      </c>
      <c r="D7" s="245" t="s">
        <v>120</v>
      </c>
      <c r="E7" s="259"/>
      <c r="F7" s="106">
        <v>2</v>
      </c>
      <c r="G7" s="107" t="str">
        <f>IF($D$11="Hindi","अंग्रेजी","English")</f>
        <v>अंग्रेजी</v>
      </c>
      <c r="H7" s="575" t="s">
        <v>70</v>
      </c>
      <c r="I7" s="575"/>
      <c r="J7" s="99"/>
      <c r="K7" s="98"/>
      <c r="O7" s="56" t="e">
        <f>IF(#REF!="","",#REF!)</f>
        <v>#REF!</v>
      </c>
    </row>
    <row r="8" spans="1:15" ht="24" customHeight="1">
      <c r="A8" s="98"/>
      <c r="B8" s="242"/>
      <c r="C8" s="253" t="s">
        <v>117</v>
      </c>
      <c r="D8" s="246" t="s">
        <v>8</v>
      </c>
      <c r="E8" s="259"/>
      <c r="F8" s="106">
        <v>3</v>
      </c>
      <c r="G8" s="107" t="str">
        <f>IF($D$11="Hindi","तृतीय भाषा","Third Language")</f>
        <v>तृतीय भाषा</v>
      </c>
      <c r="H8" s="575" t="s">
        <v>72</v>
      </c>
      <c r="I8" s="575"/>
      <c r="J8" s="99"/>
      <c r="K8" s="98"/>
      <c r="O8" s="56" t="e">
        <f>IF(#REF!="","",#REF!)</f>
        <v>#REF!</v>
      </c>
    </row>
    <row r="9" spans="1:15" ht="24" customHeight="1">
      <c r="A9" s="98"/>
      <c r="B9" s="242"/>
      <c r="C9" s="253" t="s">
        <v>59</v>
      </c>
      <c r="D9" s="247" t="s">
        <v>60</v>
      </c>
      <c r="E9" s="259"/>
      <c r="F9" s="106">
        <v>4</v>
      </c>
      <c r="G9" s="107" t="str">
        <f>IF($D$11="Hindi","गणित","Maths")</f>
        <v>गणित</v>
      </c>
      <c r="H9" s="575" t="s">
        <v>71</v>
      </c>
      <c r="I9" s="575"/>
      <c r="J9" s="99"/>
      <c r="K9" s="98"/>
      <c r="O9" s="56" t="e">
        <f>IF(#REF!="","",#REF!)</f>
        <v>#REF!</v>
      </c>
    </row>
    <row r="10" spans="1:15" ht="24" customHeight="1">
      <c r="A10" s="98"/>
      <c r="B10" s="242"/>
      <c r="C10" s="253" t="s">
        <v>61</v>
      </c>
      <c r="D10" s="248">
        <v>45428</v>
      </c>
      <c r="E10" s="259"/>
      <c r="F10" s="106">
        <v>5</v>
      </c>
      <c r="G10" s="107" t="str">
        <f>IF($D$11="Hindi","विज्ञान","Science")</f>
        <v>विज्ञान</v>
      </c>
      <c r="H10" s="575" t="s">
        <v>58</v>
      </c>
      <c r="I10" s="575"/>
      <c r="J10" s="99"/>
      <c r="K10" s="98"/>
      <c r="O10" s="56" t="e">
        <f>IF(#REF!="","",#REF!)</f>
        <v>#REF!</v>
      </c>
    </row>
    <row r="11" spans="1:15" ht="24" customHeight="1">
      <c r="A11" s="98"/>
      <c r="B11" s="572"/>
      <c r="C11" s="254" t="s">
        <v>62</v>
      </c>
      <c r="D11" s="249" t="s">
        <v>193</v>
      </c>
      <c r="E11" s="578"/>
      <c r="F11" s="106">
        <v>6</v>
      </c>
      <c r="G11" s="107" t="str">
        <f>IF($D$11="Hindi","सामाजिक विज्ञान","Social Science")</f>
        <v>सामाजिक विज्ञान</v>
      </c>
      <c r="H11" s="575" t="s">
        <v>73</v>
      </c>
      <c r="I11" s="575"/>
      <c r="J11" s="99"/>
      <c r="K11" s="98"/>
      <c r="O11" s="56" t="e">
        <f>IF(#REF!="","",#REF!)</f>
        <v>#REF!</v>
      </c>
    </row>
    <row r="12" spans="1:15" ht="24" customHeight="1">
      <c r="A12" s="98"/>
      <c r="B12" s="572"/>
      <c r="C12" s="253" t="s">
        <v>232</v>
      </c>
      <c r="D12" s="486" t="s">
        <v>235</v>
      </c>
      <c r="E12" s="578"/>
      <c r="F12" s="106">
        <v>7</v>
      </c>
      <c r="G12" s="484" t="s">
        <v>230</v>
      </c>
      <c r="H12" s="580" t="s">
        <v>228</v>
      </c>
      <c r="I12" s="575"/>
      <c r="J12" s="99"/>
      <c r="K12" s="98"/>
    </row>
    <row r="13" spans="1:15" ht="24" customHeight="1">
      <c r="A13" s="98"/>
      <c r="B13" s="572"/>
      <c r="C13" s="253" t="s">
        <v>233</v>
      </c>
      <c r="D13" s="485" t="s">
        <v>234</v>
      </c>
      <c r="E13" s="578"/>
      <c r="F13" s="106">
        <v>8</v>
      </c>
      <c r="G13" s="484" t="s">
        <v>231</v>
      </c>
      <c r="H13" s="580" t="s">
        <v>229</v>
      </c>
      <c r="I13" s="575"/>
      <c r="J13" s="99"/>
      <c r="K13" s="98"/>
    </row>
    <row r="14" spans="1:15" ht="24" customHeight="1">
      <c r="A14" s="98"/>
      <c r="B14" s="572"/>
      <c r="C14" s="253" t="s">
        <v>63</v>
      </c>
      <c r="D14" s="250" t="s">
        <v>64</v>
      </c>
      <c r="E14" s="578"/>
      <c r="F14" s="106"/>
      <c r="G14" s="219" t="str">
        <f>IF(D11="Hindi","कक्षा 6 के कक्षाध्यापक","6th Class Teacher")</f>
        <v>कक्षा 6 के कक्षाध्यापक</v>
      </c>
      <c r="H14" s="575" t="s">
        <v>74</v>
      </c>
      <c r="I14" s="575"/>
      <c r="J14" s="99"/>
      <c r="K14" s="98"/>
      <c r="O14" s="56" t="e">
        <f>IF(#REF!="","",#REF!)</f>
        <v>#REF!</v>
      </c>
    </row>
    <row r="15" spans="1:15" ht="24" customHeight="1">
      <c r="A15" s="98"/>
      <c r="B15" s="242"/>
      <c r="C15" s="253" t="s">
        <v>65</v>
      </c>
      <c r="D15" s="250">
        <v>9828765219</v>
      </c>
      <c r="E15" s="259"/>
      <c r="F15" s="106"/>
      <c r="G15" s="99"/>
      <c r="H15" s="99"/>
      <c r="I15" s="99"/>
      <c r="J15" s="99"/>
      <c r="K15" s="98"/>
      <c r="O15" s="56" t="e">
        <f>IF(#REF!="","",#REF!)</f>
        <v>#REF!</v>
      </c>
    </row>
    <row r="16" spans="1:15" ht="24" customHeight="1">
      <c r="A16" s="98"/>
      <c r="B16" s="242"/>
      <c r="C16" s="253" t="s">
        <v>66</v>
      </c>
      <c r="D16" s="250" t="s">
        <v>223</v>
      </c>
      <c r="E16" s="259"/>
      <c r="F16" s="106"/>
      <c r="G16" s="99"/>
      <c r="H16" s="99"/>
      <c r="I16" s="99"/>
      <c r="J16" s="99"/>
      <c r="K16" s="98"/>
      <c r="O16" s="56" t="e">
        <f>IF(#REF!="","",#REF!)</f>
        <v>#REF!</v>
      </c>
    </row>
    <row r="17" spans="1:15" ht="24" customHeight="1">
      <c r="A17" s="98"/>
      <c r="B17" s="242"/>
      <c r="C17" s="253" t="s">
        <v>67</v>
      </c>
      <c r="D17" s="250" t="s">
        <v>57</v>
      </c>
      <c r="E17" s="259"/>
      <c r="F17" s="106">
        <v>1</v>
      </c>
      <c r="G17" s="107" t="str">
        <f>IF($D$11="Hindi","हिंदी","Hindi")</f>
        <v>हिंदी</v>
      </c>
      <c r="H17" s="575" t="s">
        <v>56</v>
      </c>
      <c r="I17" s="575"/>
      <c r="J17" s="99"/>
      <c r="K17" s="98"/>
      <c r="O17" s="56" t="e">
        <f>IF(#REF!="","",#REF!)</f>
        <v>#REF!</v>
      </c>
    </row>
    <row r="18" spans="1:15" ht="24" customHeight="1" thickBot="1">
      <c r="A18" s="98"/>
      <c r="B18" s="242"/>
      <c r="C18" s="255" t="s">
        <v>118</v>
      </c>
      <c r="D18" s="251" t="s">
        <v>121</v>
      </c>
      <c r="E18" s="259"/>
      <c r="F18" s="106">
        <v>2</v>
      </c>
      <c r="G18" s="107" t="str">
        <f>IF($D$11="Hindi","अंग्रेजी","English")</f>
        <v>अंग्रेजी</v>
      </c>
      <c r="H18" s="575" t="s">
        <v>70</v>
      </c>
      <c r="I18" s="575"/>
      <c r="J18" s="99"/>
      <c r="K18" s="98"/>
      <c r="O18" s="56" t="e">
        <f>IF(#REF!="","",#REF!)</f>
        <v>#REF!</v>
      </c>
    </row>
    <row r="19" spans="1:15" ht="24" customHeight="1" thickBot="1">
      <c r="A19" s="98"/>
      <c r="B19" s="243"/>
      <c r="C19" s="256"/>
      <c r="D19" s="256"/>
      <c r="E19" s="257"/>
      <c r="F19" s="106">
        <v>3</v>
      </c>
      <c r="G19" s="107" t="str">
        <f>IF($D$11="Hindi","तृतीय भाषा","Third Language")</f>
        <v>तृतीय भाषा</v>
      </c>
      <c r="H19" s="575" t="s">
        <v>72</v>
      </c>
      <c r="I19" s="575"/>
      <c r="J19" s="99"/>
      <c r="K19" s="98"/>
      <c r="O19" s="56" t="e">
        <f>IF(#REF!="","",#REF!)</f>
        <v>#REF!</v>
      </c>
    </row>
    <row r="20" spans="1:15" ht="24" customHeight="1">
      <c r="A20" s="98"/>
      <c r="B20" s="99"/>
      <c r="C20" s="99"/>
      <c r="D20" s="99"/>
      <c r="E20" s="106"/>
      <c r="F20" s="106">
        <v>4</v>
      </c>
      <c r="G20" s="107" t="str">
        <f>IF($D$11="Hindi","गणित","Maths")</f>
        <v>गणित</v>
      </c>
      <c r="H20" s="575" t="s">
        <v>71</v>
      </c>
      <c r="I20" s="575"/>
      <c r="J20" s="99"/>
      <c r="K20" s="98"/>
      <c r="O20" s="56" t="e">
        <f>IF(#REF!="","",#REF!)</f>
        <v>#REF!</v>
      </c>
    </row>
    <row r="21" spans="1:15" ht="24" customHeight="1">
      <c r="A21" s="98"/>
      <c r="B21" s="99"/>
      <c r="C21" s="99"/>
      <c r="D21" s="99"/>
      <c r="E21" s="106"/>
      <c r="F21" s="106">
        <v>5</v>
      </c>
      <c r="G21" s="107" t="str">
        <f>IF($D$11="Hindi","विज्ञान","Science")</f>
        <v>विज्ञान</v>
      </c>
      <c r="H21" s="575" t="s">
        <v>74</v>
      </c>
      <c r="I21" s="575"/>
      <c r="J21" s="99"/>
      <c r="K21" s="98"/>
      <c r="O21" s="56" t="e">
        <f>IF(#REF!="","",#REF!)</f>
        <v>#REF!</v>
      </c>
    </row>
    <row r="22" spans="1:15" ht="24" customHeight="1">
      <c r="A22" s="98"/>
      <c r="B22" s="99"/>
      <c r="C22" s="576" t="s">
        <v>104</v>
      </c>
      <c r="D22" s="99"/>
      <c r="E22" s="106"/>
      <c r="F22" s="106">
        <v>6</v>
      </c>
      <c r="G22" s="107" t="str">
        <f>IF($D$11="Hindi","सामाजिक विज्ञान","Social Science")</f>
        <v>सामाजिक विज्ञान</v>
      </c>
      <c r="H22" s="575" t="s">
        <v>73</v>
      </c>
      <c r="I22" s="575"/>
      <c r="J22" s="99"/>
      <c r="K22" s="98"/>
      <c r="O22" s="56" t="e">
        <f>IF(#REF!="","",#REF!)</f>
        <v>#REF!</v>
      </c>
    </row>
    <row r="23" spans="1:15" ht="24" customHeight="1">
      <c r="A23" s="98"/>
      <c r="B23" s="99"/>
      <c r="C23" s="576"/>
      <c r="D23" s="99"/>
      <c r="E23" s="106"/>
      <c r="F23" s="106">
        <v>7</v>
      </c>
      <c r="G23" s="484" t="s">
        <v>230</v>
      </c>
      <c r="H23" s="575" t="s">
        <v>226</v>
      </c>
      <c r="I23" s="575"/>
      <c r="J23" s="99"/>
      <c r="K23" s="98"/>
    </row>
    <row r="24" spans="1:15" ht="24" customHeight="1">
      <c r="A24" s="98"/>
      <c r="B24" s="99"/>
      <c r="C24" s="576"/>
      <c r="D24" s="99"/>
      <c r="E24" s="106"/>
      <c r="F24" s="106">
        <v>8</v>
      </c>
      <c r="G24" s="484" t="s">
        <v>231</v>
      </c>
      <c r="H24" s="575" t="s">
        <v>227</v>
      </c>
      <c r="I24" s="575"/>
      <c r="J24" s="99"/>
      <c r="K24" s="98"/>
    </row>
    <row r="25" spans="1:15" ht="24" customHeight="1">
      <c r="A25" s="98"/>
      <c r="B25" s="99"/>
      <c r="C25" s="576"/>
      <c r="D25" s="99"/>
      <c r="E25" s="106"/>
      <c r="F25" s="106"/>
      <c r="G25" s="219" t="str">
        <f>IF(D11="Hindi","कक्षा 7 के कक्षाध्यापक","7th Class Teacher")</f>
        <v>कक्षा 7 के कक्षाध्यापक</v>
      </c>
      <c r="H25" s="575" t="s">
        <v>70</v>
      </c>
      <c r="I25" s="575"/>
      <c r="J25" s="99"/>
      <c r="K25" s="98"/>
      <c r="O25" s="56" t="e">
        <f>IF(#REF!="","",#REF!)</f>
        <v>#REF!</v>
      </c>
    </row>
    <row r="26" spans="1:15" ht="15">
      <c r="A26" s="98"/>
      <c r="B26" s="99"/>
      <c r="C26" s="99"/>
      <c r="D26" s="99"/>
      <c r="E26" s="99"/>
      <c r="F26" s="99"/>
      <c r="G26" s="99"/>
      <c r="H26" s="99"/>
      <c r="I26" s="99"/>
      <c r="J26" s="99"/>
      <c r="K26" s="98"/>
      <c r="O26" s="56" t="e">
        <f>IF(#REF!="","",#REF!)</f>
        <v>#REF!</v>
      </c>
    </row>
    <row r="27" spans="1:15" ht="28.5" customHeight="1" thickBot="1">
      <c r="A27" s="98"/>
      <c r="B27" s="99"/>
      <c r="C27" s="260" t="s">
        <v>238</v>
      </c>
      <c r="D27" s="99"/>
      <c r="E27" s="384">
        <v>1</v>
      </c>
      <c r="F27" s="99"/>
      <c r="G27" s="99"/>
      <c r="H27" s="99"/>
      <c r="I27" s="99"/>
      <c r="J27" s="99"/>
      <c r="K27" s="98"/>
      <c r="O27" s="56" t="e">
        <f>IF(#REF!="","",#REF!)</f>
        <v>#REF!</v>
      </c>
    </row>
    <row r="28" spans="1:15" ht="45" customHeight="1" thickBot="1">
      <c r="A28" s="98"/>
      <c r="B28" s="99"/>
      <c r="C28" s="99"/>
      <c r="D28" s="234" t="s">
        <v>0</v>
      </c>
      <c r="E28" s="579"/>
      <c r="F28" s="99"/>
      <c r="G28" s="99"/>
      <c r="H28" s="99"/>
      <c r="I28" s="99"/>
      <c r="J28" s="99"/>
      <c r="K28" s="98"/>
      <c r="O28" s="56" t="e">
        <f>IF(#REF!="","",#REF!)</f>
        <v>#REF!</v>
      </c>
    </row>
    <row r="29" spans="1:15" ht="72" customHeight="1" thickTop="1" thickBot="1">
      <c r="A29" s="98"/>
      <c r="B29" s="99"/>
      <c r="C29" s="265" t="s">
        <v>125</v>
      </c>
      <c r="D29" s="261" t="s">
        <v>123</v>
      </c>
      <c r="E29" s="579"/>
      <c r="F29" s="99"/>
      <c r="G29" s="385">
        <v>1</v>
      </c>
      <c r="H29" s="263"/>
      <c r="I29" s="236"/>
      <c r="J29" s="99"/>
      <c r="K29" s="98"/>
      <c r="O29" s="56" t="e">
        <f>IF(#REF!="","",#REF!)</f>
        <v>#REF!</v>
      </c>
    </row>
    <row r="30" spans="1:15" ht="45" customHeight="1" thickTop="1" thickBot="1">
      <c r="A30" s="98"/>
      <c r="B30" s="99"/>
      <c r="C30" s="99"/>
      <c r="D30" s="262" t="s">
        <v>122</v>
      </c>
      <c r="E30" s="579"/>
      <c r="F30" s="99"/>
      <c r="G30" s="573"/>
      <c r="H30" s="574"/>
      <c r="I30" s="231"/>
      <c r="J30" s="99"/>
      <c r="K30" s="98"/>
      <c r="O30" s="56" t="e">
        <f>IF(#REF!="","",#REF!)</f>
        <v>#REF!</v>
      </c>
    </row>
    <row r="31" spans="1:15" ht="45" customHeight="1" thickTop="1" thickBot="1">
      <c r="A31" s="98"/>
      <c r="B31" s="99"/>
      <c r="C31" s="99"/>
      <c r="D31" s="235" t="s">
        <v>2</v>
      </c>
      <c r="E31" s="579"/>
      <c r="F31" s="99"/>
      <c r="G31" s="99"/>
      <c r="H31" s="99"/>
      <c r="I31" s="99"/>
      <c r="J31" s="99"/>
      <c r="K31" s="98"/>
      <c r="O31" s="56" t="e">
        <f>IF(#REF!="","",#REF!)</f>
        <v>#REF!</v>
      </c>
    </row>
    <row r="32" spans="1:15" ht="45" customHeight="1" thickTop="1" thickBot="1">
      <c r="A32" s="98"/>
      <c r="B32" s="99"/>
      <c r="C32" s="99"/>
      <c r="D32" s="232" t="s">
        <v>68</v>
      </c>
      <c r="E32" s="579"/>
      <c r="F32" s="99"/>
      <c r="G32" s="99"/>
      <c r="H32" s="99"/>
      <c r="I32" s="99"/>
      <c r="J32" s="99"/>
      <c r="K32" s="98"/>
      <c r="O32" s="56" t="e">
        <f>IF(#REF!="","",#REF!)</f>
        <v>#REF!</v>
      </c>
    </row>
    <row r="33" spans="1:15" ht="45" customHeight="1" thickTop="1">
      <c r="A33" s="98"/>
      <c r="B33" s="99"/>
      <c r="C33" s="264" t="s">
        <v>124</v>
      </c>
      <c r="D33" s="233" t="s">
        <v>69</v>
      </c>
      <c r="E33" s="579"/>
      <c r="F33" s="99"/>
      <c r="G33" s="99"/>
      <c r="H33" s="99"/>
      <c r="I33" s="99"/>
      <c r="J33" s="99"/>
      <c r="K33" s="98"/>
      <c r="O33" s="56" t="e">
        <f>IF(#REF!="","",#REF!)</f>
        <v>#REF!</v>
      </c>
    </row>
    <row r="34" spans="1:15" ht="15" customHeight="1">
      <c r="A34" s="98"/>
      <c r="B34" s="99"/>
      <c r="C34" s="99"/>
      <c r="D34" s="577"/>
      <c r="E34" s="577"/>
      <c r="F34" s="99"/>
      <c r="G34" s="99"/>
      <c r="H34" s="99"/>
      <c r="I34" s="99"/>
      <c r="J34" s="99"/>
      <c r="K34" s="98"/>
      <c r="O34" s="56" t="e">
        <f>IF(#REF!="","",#REF!)</f>
        <v>#REF!</v>
      </c>
    </row>
    <row r="35" spans="1:15" ht="15" customHeight="1">
      <c r="A35" s="98"/>
      <c r="B35" s="99"/>
      <c r="C35" s="99"/>
      <c r="D35" s="99"/>
      <c r="E35" s="99"/>
      <c r="F35" s="99"/>
      <c r="G35" s="99"/>
      <c r="H35" s="99"/>
      <c r="I35" s="99"/>
      <c r="J35" s="99"/>
      <c r="K35" s="98"/>
      <c r="O35" s="56" t="e">
        <f>IF(#REF!="","",#REF!)</f>
        <v>#REF!</v>
      </c>
    </row>
    <row r="36" spans="1:15" ht="15" customHeight="1">
      <c r="A36" s="98"/>
      <c r="B36" s="98"/>
      <c r="C36" s="98"/>
      <c r="D36" s="98"/>
      <c r="E36" s="98"/>
      <c r="F36" s="98"/>
      <c r="G36" s="98"/>
      <c r="H36" s="98"/>
      <c r="I36" s="98"/>
      <c r="J36" s="98"/>
      <c r="K36" s="98"/>
      <c r="O36" s="56" t="e">
        <f>IF(#REF!="","",#REF!)</f>
        <v>#REF!</v>
      </c>
    </row>
    <row r="37" spans="1:15" ht="15" hidden="1" customHeight="1">
      <c r="O37" s="56" t="e">
        <f>IF(#REF!="","",#REF!)</f>
        <v>#REF!</v>
      </c>
    </row>
    <row r="38" spans="1:15" ht="15" hidden="1" customHeight="1">
      <c r="O38" s="56" t="e">
        <f>IF(#REF!="","",#REF!)</f>
        <v>#REF!</v>
      </c>
    </row>
    <row r="39" spans="1:15" ht="15" hidden="1">
      <c r="O39" s="56" t="e">
        <f>IF(#REF!="","",#REF!)</f>
        <v>#REF!</v>
      </c>
    </row>
    <row r="40" spans="1:15" ht="15" hidden="1">
      <c r="O40" s="56" t="e">
        <f>IF(#REF!="","",#REF!)</f>
        <v>#REF!</v>
      </c>
    </row>
    <row r="41" spans="1:15" ht="15" hidden="1">
      <c r="O41" s="56" t="e">
        <f>IF(#REF!="","",#REF!)</f>
        <v>#REF!</v>
      </c>
    </row>
    <row r="42" spans="1:15" ht="15" hidden="1">
      <c r="O42" s="56" t="e">
        <f>IF(#REF!="","",#REF!)</f>
        <v>#REF!</v>
      </c>
    </row>
    <row r="43" spans="1:15" ht="15" hidden="1">
      <c r="O43" s="56" t="e">
        <f>IF(#REF!="","",#REF!)</f>
        <v>#REF!</v>
      </c>
    </row>
    <row r="44" spans="1:15" ht="15" hidden="1">
      <c r="O44" s="56" t="e">
        <f>IF(#REF!="","",#REF!)</f>
        <v>#REF!</v>
      </c>
    </row>
    <row r="45" spans="1:15" ht="15" hidden="1">
      <c r="O45" s="56" t="e">
        <f>IF(#REF!="","",#REF!)</f>
        <v>#REF!</v>
      </c>
    </row>
    <row r="46" spans="1:15" ht="15" hidden="1">
      <c r="O46" s="56" t="e">
        <f>IF(#REF!="","",#REF!)</f>
        <v>#REF!</v>
      </c>
    </row>
    <row r="47" spans="1:15" ht="15" hidden="1">
      <c r="O47" s="56" t="e">
        <f>IF(#REF!="","",#REF!)</f>
        <v>#REF!</v>
      </c>
    </row>
    <row r="48" spans="1:15" ht="15" hidden="1">
      <c r="O48" s="56" t="e">
        <f>IF(#REF!="","",#REF!)</f>
        <v>#REF!</v>
      </c>
    </row>
    <row r="49" spans="15:15" ht="15" hidden="1">
      <c r="O49" s="56" t="e">
        <f>IF(#REF!="","",#REF!)</f>
        <v>#REF!</v>
      </c>
    </row>
    <row r="50" spans="15:15" ht="15" hidden="1">
      <c r="O50" s="56" t="e">
        <f>IF(#REF!="","",#REF!)</f>
        <v>#REF!</v>
      </c>
    </row>
    <row r="51" spans="15:15" ht="15" hidden="1">
      <c r="O51" s="56" t="e">
        <f>IF(#REF!="","",#REF!)</f>
        <v>#REF!</v>
      </c>
    </row>
    <row r="52" spans="15:15" ht="15" hidden="1">
      <c r="O52" s="56" t="e">
        <f>IF(#REF!="","",#REF!)</f>
        <v>#REF!</v>
      </c>
    </row>
    <row r="53" spans="15:15" ht="15" hidden="1">
      <c r="O53" s="56" t="e">
        <f>IF(#REF!="","",#REF!)</f>
        <v>#REF!</v>
      </c>
    </row>
    <row r="54" spans="15:15" ht="15" hidden="1">
      <c r="O54" s="56" t="e">
        <f>IF(#REF!="","",#REF!)</f>
        <v>#REF!</v>
      </c>
    </row>
    <row r="55" spans="15:15" ht="15" hidden="1">
      <c r="O55" s="56" t="e">
        <f>IF(#REF!="","",#REF!)</f>
        <v>#REF!</v>
      </c>
    </row>
    <row r="56" spans="15:15" ht="15" hidden="1">
      <c r="O56" s="56" t="e">
        <f>IF(#REF!="","",#REF!)</f>
        <v>#REF!</v>
      </c>
    </row>
    <row r="57" spans="15:15" ht="15" hidden="1">
      <c r="O57" s="56" t="e">
        <f>IF(#REF!="","",#REF!)</f>
        <v>#REF!</v>
      </c>
    </row>
    <row r="58" spans="15:15" ht="15" hidden="1">
      <c r="O58" s="56" t="e">
        <f>IF(#REF!="","",#REF!)</f>
        <v>#REF!</v>
      </c>
    </row>
    <row r="59" spans="15:15" ht="15" hidden="1">
      <c r="O59" s="56" t="e">
        <f>IF(#REF!="","",#REF!)</f>
        <v>#REF!</v>
      </c>
    </row>
    <row r="60" spans="15:15" ht="15" hidden="1">
      <c r="O60" s="56" t="e">
        <f>IF(#REF!="","",#REF!)</f>
        <v>#REF!</v>
      </c>
    </row>
    <row r="61" spans="15:15" ht="15" hidden="1">
      <c r="O61" s="56" t="e">
        <f>IF(#REF!="","",#REF!)</f>
        <v>#REF!</v>
      </c>
    </row>
    <row r="62" spans="15:15" ht="15" hidden="1">
      <c r="O62" s="56" t="e">
        <f>IF(#REF!="","",#REF!)</f>
        <v>#REF!</v>
      </c>
    </row>
    <row r="63" spans="15:15" ht="15" hidden="1">
      <c r="O63" s="56" t="e">
        <f>IF(#REF!="","",#REF!)</f>
        <v>#REF!</v>
      </c>
    </row>
  </sheetData>
  <sheetProtection password="C1FB" sheet="1" scenarios="1" formatCells="0" formatColumns="0" formatRows="0" selectLockedCells="1"/>
  <protectedRanges>
    <protectedRange sqref="F15:F16 F17:G19 F6:G14 E20:G25" name="Range12"/>
    <protectedRange sqref="D5" name="Range11_2"/>
    <protectedRange sqref="D6:D12 D14:D18" name="Range12_1"/>
    <protectedRange sqref="C19:D19" name="Range11_4"/>
    <protectedRange sqref="E5:E19" name="Range11_5"/>
    <protectedRange sqref="B5:B19" name="Range11_6"/>
    <protectedRange sqref="D13" name="Range12_2"/>
  </protectedRanges>
  <mergeCells count="24">
    <mergeCell ref="D34:E34"/>
    <mergeCell ref="H6:I6"/>
    <mergeCell ref="H7:I7"/>
    <mergeCell ref="H8:I8"/>
    <mergeCell ref="H9:I9"/>
    <mergeCell ref="H10:I10"/>
    <mergeCell ref="E11:E14"/>
    <mergeCell ref="H21:I21"/>
    <mergeCell ref="H22:I22"/>
    <mergeCell ref="H25:I25"/>
    <mergeCell ref="E28:E33"/>
    <mergeCell ref="H12:I12"/>
    <mergeCell ref="H13:I13"/>
    <mergeCell ref="H23:I23"/>
    <mergeCell ref="H24:I24"/>
    <mergeCell ref="B11:B14"/>
    <mergeCell ref="G30:H30"/>
    <mergeCell ref="H11:I11"/>
    <mergeCell ref="H14:I14"/>
    <mergeCell ref="H17:I17"/>
    <mergeCell ref="H18:I18"/>
    <mergeCell ref="H19:I19"/>
    <mergeCell ref="H20:I20"/>
    <mergeCell ref="C22:C25"/>
  </mergeCells>
  <dataValidations count="3">
    <dataValidation allowBlank="1" showErrorMessage="1" sqref="G6:G13 G17:G24"/>
    <dataValidation type="textLength" operator="equal" allowBlank="1" showInputMessage="1" showErrorMessage="1" error="मोबाइल नंबर दस अंकों में भरें " sqref="D15">
      <formula1>10</formula1>
    </dataValidation>
    <dataValidation type="list" allowBlank="1" showInputMessage="1" showErrorMessage="1" sqref="D11">
      <formula1>"Hindi, English"</formula1>
    </dataValidation>
  </dataValidations>
  <hyperlinks>
    <hyperlink ref="D33" r:id="rId1"/>
    <hyperlink ref="C27" r:id="rId2"/>
    <hyperlink ref="D12" r:id="rId3"/>
  </hyperlinks>
  <pageMargins left="0.7" right="0.7" top="0.75" bottom="0.75" header="0.3" footer="0.3"/>
  <pageSetup orientation="portrait" r:id="rId4"/>
  <drawing r:id="rId5"/>
</worksheet>
</file>

<file path=xl/worksheets/sheet3.xml><?xml version="1.0" encoding="utf-8"?>
<worksheet xmlns="http://schemas.openxmlformats.org/spreadsheetml/2006/main" xmlns:r="http://schemas.openxmlformats.org/officeDocument/2006/relationships">
  <dimension ref="A1:EO413"/>
  <sheetViews>
    <sheetView showGridLines="0" workbookViewId="0">
      <pane xSplit="11" ySplit="6" topLeftCell="L7" activePane="bottomRight" state="frozen"/>
      <selection pane="topRight" activeCell="J1" sqref="J1"/>
      <selection pane="bottomLeft" activeCell="A7" sqref="A7"/>
      <selection pane="bottomRight" activeCell="L7" sqref="L7"/>
    </sheetView>
  </sheetViews>
  <sheetFormatPr defaultColWidth="0" defaultRowHeight="18.75" zeroHeight="1"/>
  <cols>
    <col min="1" max="1" width="4.75" style="4" customWidth="1"/>
    <col min="2" max="2" width="4.5" style="4" customWidth="1"/>
    <col min="3" max="3" width="4.25" style="4" customWidth="1"/>
    <col min="4" max="4" width="7.875" style="4" customWidth="1"/>
    <col min="5" max="5" width="14.25" style="4" customWidth="1"/>
    <col min="6" max="6" width="19.125" style="2" customWidth="1"/>
    <col min="7" max="8" width="19.625" style="2" customWidth="1"/>
    <col min="9" max="9" width="9.75" style="2" customWidth="1"/>
    <col min="10" max="10" width="6.25" style="2" customWidth="1"/>
    <col min="11" max="11" width="5.875" style="2" customWidth="1"/>
    <col min="12" max="17" width="5.125" style="2" customWidth="1"/>
    <col min="18" max="31" width="5.75" style="2" customWidth="1"/>
    <col min="32" max="32" width="13.375" style="2" customWidth="1"/>
    <col min="33" max="72" width="5.75" style="2" customWidth="1"/>
    <col min="73" max="87" width="4.75" style="2" customWidth="1"/>
    <col min="88" max="91" width="6.625" style="2" customWidth="1"/>
    <col min="92" max="92" width="8.75" style="2" customWidth="1"/>
    <col min="93" max="93" width="9.25" style="2" customWidth="1"/>
    <col min="94" max="94" width="8.25" style="2" customWidth="1"/>
    <col min="95" max="95" width="7.75" style="2" customWidth="1"/>
    <col min="96" max="96" width="30" style="2" customWidth="1"/>
    <col min="97" max="97" width="8" style="2" customWidth="1"/>
    <col min="98" max="98" width="8.75" style="2" customWidth="1"/>
    <col min="99" max="99" width="9.125" style="2" customWidth="1"/>
    <col min="100" max="100" width="9.125" style="2" hidden="1" customWidth="1"/>
    <col min="101" max="145" width="6.75" style="2" hidden="1" customWidth="1"/>
    <col min="146" max="16384" width="5.75" style="2" hidden="1"/>
  </cols>
  <sheetData>
    <row r="1" spans="1:110" ht="24.75" customHeight="1" thickTop="1" thickBot="1">
      <c r="A1" s="621" t="str">
        <f>IF('Master sheet'!D11="Hindi",'Master sheet'!D8,'Master sheet'!D7)</f>
        <v xml:space="preserve">महात्मा गाँधी राजकीय विद्यालय (अंग्रेजी माध्यम) बर, पाली </v>
      </c>
      <c r="B1" s="622"/>
      <c r="C1" s="622"/>
      <c r="D1" s="622"/>
      <c r="E1" s="622"/>
      <c r="F1" s="622"/>
      <c r="G1" s="622"/>
      <c r="H1" s="622"/>
      <c r="I1" s="622"/>
      <c r="J1" s="622"/>
      <c r="K1" s="622"/>
      <c r="L1" s="622"/>
      <c r="M1" s="622"/>
      <c r="N1" s="622"/>
      <c r="O1" s="622"/>
      <c r="P1" s="622"/>
      <c r="Q1" s="622"/>
      <c r="R1" s="623"/>
      <c r="S1" s="632" t="s">
        <v>204</v>
      </c>
      <c r="T1" s="632"/>
      <c r="U1" s="632"/>
      <c r="V1" s="632"/>
      <c r="W1" s="632"/>
      <c r="X1" s="632"/>
      <c r="Y1" s="632"/>
      <c r="Z1" s="632"/>
      <c r="AA1" s="632"/>
      <c r="AB1" s="632"/>
      <c r="AC1" s="632"/>
      <c r="AD1" s="632"/>
      <c r="AE1" s="632"/>
      <c r="AF1" s="644" t="str">
        <f>IF('Master sheet'!$D$11="Hindi","तृतीय भाषा के लिए प्रत्येक कॉलम (सेल में) विद्यार्थी से सम्बंधित तृतीय भाषा को सलेक्ट करें I","For Third Language, Select the third language related to the student in each column")</f>
        <v>तृतीय भाषा के लिए प्रत्येक कॉलम (सेल में) विद्यार्थी से सम्बंधित तृतीय भाषा को सलेक्ट करें I</v>
      </c>
      <c r="AG1" s="645"/>
      <c r="AH1" s="645"/>
      <c r="AI1" s="645"/>
      <c r="AJ1" s="645"/>
      <c r="AK1" s="645"/>
      <c r="AL1" s="645"/>
      <c r="AM1" s="646"/>
      <c r="AN1" s="634"/>
      <c r="AO1" s="634"/>
      <c r="AP1" s="634"/>
      <c r="AQ1" s="634"/>
      <c r="AR1" s="634"/>
      <c r="AS1" s="634"/>
      <c r="AT1" s="634"/>
      <c r="AU1" s="634"/>
      <c r="AV1" s="634"/>
      <c r="AW1" s="634"/>
      <c r="AX1" s="634"/>
      <c r="AY1" s="634"/>
      <c r="AZ1" s="634"/>
      <c r="BA1" s="634"/>
      <c r="BB1" s="634"/>
      <c r="BC1" s="634"/>
      <c r="BD1" s="634"/>
      <c r="BE1" s="634"/>
      <c r="BF1" s="634"/>
      <c r="BG1" s="634"/>
      <c r="BH1" s="634"/>
      <c r="BI1" s="634"/>
      <c r="BJ1" s="634"/>
      <c r="BK1" s="634"/>
      <c r="BL1" s="634"/>
      <c r="BM1" s="634"/>
      <c r="BN1" s="634"/>
      <c r="BO1" s="634"/>
      <c r="BP1" s="634"/>
      <c r="BQ1" s="634"/>
      <c r="BR1" s="634"/>
      <c r="BS1" s="634"/>
      <c r="BT1" s="634"/>
      <c r="BU1" s="641" t="s">
        <v>42</v>
      </c>
      <c r="BV1" s="641"/>
      <c r="BW1" s="641"/>
      <c r="BX1" s="641"/>
      <c r="BY1" s="641"/>
      <c r="BZ1" s="641"/>
      <c r="CA1" s="641"/>
      <c r="CB1" s="641"/>
      <c r="CC1" s="641"/>
      <c r="CD1" s="641"/>
      <c r="CE1" s="641"/>
      <c r="CF1" s="641"/>
      <c r="CG1" s="641"/>
      <c r="CH1" s="641"/>
      <c r="CI1" s="641"/>
      <c r="CJ1" s="652" t="str">
        <f>IF('Master sheet'!$D$11="Hindi","अतिरिक्त विषय ","Extra Subject")</f>
        <v xml:space="preserve">अतिरिक्त विषय </v>
      </c>
      <c r="CK1" s="653"/>
      <c r="CL1" s="653"/>
      <c r="CM1" s="654"/>
      <c r="CN1" s="641"/>
      <c r="CO1" s="641"/>
      <c r="CP1" s="1"/>
      <c r="CQ1" s="1"/>
      <c r="CR1" s="1"/>
      <c r="CS1" s="1"/>
      <c r="CT1" s="1"/>
    </row>
    <row r="2" spans="1:110" ht="24.75" customHeight="1" thickTop="1" thickBot="1">
      <c r="A2" s="650" t="str">
        <f>IF('Master sheet'!D11="Hindi","रिजल्ट वर्कशीट","RESULT WORKSHEET")</f>
        <v>रिजल्ट वर्कशीट</v>
      </c>
      <c r="B2" s="651"/>
      <c r="C2" s="651"/>
      <c r="D2" s="651"/>
      <c r="E2" s="651"/>
      <c r="F2" s="651"/>
      <c r="G2" s="651"/>
      <c r="H2" s="651"/>
      <c r="I2" s="643" t="str">
        <f>IF('Master sheet'!D13="","",'Master sheet'!D13)</f>
        <v>2024-2025</v>
      </c>
      <c r="J2" s="643"/>
      <c r="K2" s="643"/>
      <c r="L2" s="284"/>
      <c r="M2" s="284"/>
      <c r="N2" s="284"/>
      <c r="O2" s="284"/>
      <c r="P2" s="284"/>
      <c r="Q2" s="284"/>
      <c r="R2" s="285"/>
      <c r="S2" s="633"/>
      <c r="T2" s="633"/>
      <c r="U2" s="633"/>
      <c r="V2" s="633"/>
      <c r="W2" s="633"/>
      <c r="X2" s="633"/>
      <c r="Y2" s="633"/>
      <c r="Z2" s="633"/>
      <c r="AA2" s="633"/>
      <c r="AB2" s="633"/>
      <c r="AC2" s="633"/>
      <c r="AD2" s="633"/>
      <c r="AE2" s="633"/>
      <c r="AF2" s="647"/>
      <c r="AG2" s="648"/>
      <c r="AH2" s="648"/>
      <c r="AI2" s="648"/>
      <c r="AJ2" s="648"/>
      <c r="AK2" s="648"/>
      <c r="AL2" s="648"/>
      <c r="AM2" s="649"/>
      <c r="AN2" s="634"/>
      <c r="AO2" s="634"/>
      <c r="AP2" s="634"/>
      <c r="AQ2" s="634"/>
      <c r="AR2" s="634"/>
      <c r="AS2" s="634"/>
      <c r="AT2" s="634"/>
      <c r="AU2" s="634"/>
      <c r="AV2" s="634"/>
      <c r="AW2" s="634"/>
      <c r="AX2" s="634"/>
      <c r="AY2" s="634"/>
      <c r="AZ2" s="634"/>
      <c r="BA2" s="634"/>
      <c r="BB2" s="634"/>
      <c r="BC2" s="634"/>
      <c r="BD2" s="634"/>
      <c r="BE2" s="634"/>
      <c r="BF2" s="634"/>
      <c r="BG2" s="634"/>
      <c r="BH2" s="634"/>
      <c r="BI2" s="634"/>
      <c r="BJ2" s="634"/>
      <c r="BK2" s="634"/>
      <c r="BL2" s="634"/>
      <c r="BM2" s="634"/>
      <c r="BN2" s="634"/>
      <c r="BO2" s="634"/>
      <c r="BP2" s="634"/>
      <c r="BQ2" s="634"/>
      <c r="BR2" s="634"/>
      <c r="BS2" s="634"/>
      <c r="BT2" s="634"/>
      <c r="BU2" s="642"/>
      <c r="BV2" s="642"/>
      <c r="BW2" s="642"/>
      <c r="BX2" s="642"/>
      <c r="BY2" s="642"/>
      <c r="BZ2" s="642"/>
      <c r="CA2" s="642"/>
      <c r="CB2" s="642"/>
      <c r="CC2" s="642"/>
      <c r="CD2" s="642"/>
      <c r="CE2" s="642"/>
      <c r="CF2" s="642"/>
      <c r="CG2" s="642"/>
      <c r="CH2" s="642"/>
      <c r="CI2" s="642"/>
      <c r="CJ2" s="655"/>
      <c r="CK2" s="656"/>
      <c r="CL2" s="656"/>
      <c r="CM2" s="657"/>
      <c r="CN2" s="642"/>
      <c r="CO2" s="642"/>
      <c r="CP2" s="1"/>
      <c r="CQ2" s="1"/>
      <c r="CR2" s="1"/>
      <c r="CS2" s="1"/>
      <c r="CT2" s="1"/>
    </row>
    <row r="3" spans="1:110" s="5" customFormat="1" ht="28.5" customHeight="1" thickTop="1" thickBot="1">
      <c r="A3" s="679" t="str">
        <f>IF('Master sheet'!D11="Hindi","विद्यार्थी की सामान्य जानकारी","General Information of Students")</f>
        <v>विद्यार्थी की सामान्य जानकारी</v>
      </c>
      <c r="B3" s="680"/>
      <c r="C3" s="680"/>
      <c r="D3" s="680"/>
      <c r="E3" s="680"/>
      <c r="F3" s="680"/>
      <c r="G3" s="680"/>
      <c r="H3" s="680"/>
      <c r="I3" s="266" t="str">
        <f>IF('Master sheet'!D11="Hindi","कक्षा  :-","CLASS :- ")</f>
        <v>कक्षा  :-</v>
      </c>
      <c r="J3" s="267">
        <v>6</v>
      </c>
      <c r="K3" s="268"/>
      <c r="L3" s="669" t="str">
        <f>IF('Master sheet'!$D$11="Hindi","हिंदी","Hindi")</f>
        <v>हिंदी</v>
      </c>
      <c r="M3" s="670"/>
      <c r="N3" s="671"/>
      <c r="O3" s="672"/>
      <c r="P3" s="682" t="str">
        <f>UPPER('Master sheet'!H6)</f>
        <v>HEERALAL JAT</v>
      </c>
      <c r="Q3" s="683"/>
      <c r="R3" s="683"/>
      <c r="S3" s="683"/>
      <c r="T3" s="683"/>
      <c r="U3" s="684"/>
      <c r="V3" s="673" t="str">
        <f>IF('Master sheet'!$D$11="Hindi","अंग्रेजी","English")</f>
        <v>अंग्रेजी</v>
      </c>
      <c r="W3" s="674"/>
      <c r="X3" s="674"/>
      <c r="Y3" s="675"/>
      <c r="Z3" s="581" t="str">
        <f>UPPER('Master sheet'!H7)</f>
        <v>MAMTA LAWANIYA</v>
      </c>
      <c r="AA3" s="582"/>
      <c r="AB3" s="582"/>
      <c r="AC3" s="582"/>
      <c r="AD3" s="582"/>
      <c r="AE3" s="583"/>
      <c r="AF3" s="660" t="str">
        <f>IF('Master sheet'!$D$11="Hindi","तृतीय भाषा का चयन करें I","Select The Third Language")</f>
        <v>तृतीय भाषा का चयन करें I</v>
      </c>
      <c r="AG3" s="593" t="str">
        <f>IF('Master sheet'!$D$11="Hindi","तृतीय भाषा","Third Language")</f>
        <v>तृतीय भाषा</v>
      </c>
      <c r="AH3" s="594"/>
      <c r="AI3" s="595"/>
      <c r="AJ3" s="596" t="str">
        <f>UPPER('Master sheet'!H8)</f>
        <v>SURESH KUMAR</v>
      </c>
      <c r="AK3" s="597"/>
      <c r="AL3" s="597"/>
      <c r="AM3" s="597"/>
      <c r="AN3" s="597"/>
      <c r="AO3" s="597"/>
      <c r="AP3" s="598"/>
      <c r="AQ3" s="635" t="str">
        <f>IF('Master sheet'!$D$11="Hindi","गणित","Maths")</f>
        <v>गणित</v>
      </c>
      <c r="AR3" s="636"/>
      <c r="AS3" s="636"/>
      <c r="AT3" s="637"/>
      <c r="AU3" s="588" t="str">
        <f>UPPER('Master sheet'!H9)</f>
        <v>YOGENDRA</v>
      </c>
      <c r="AV3" s="589"/>
      <c r="AW3" s="589"/>
      <c r="AX3" s="589"/>
      <c r="AY3" s="589"/>
      <c r="AZ3" s="590"/>
      <c r="BA3" s="638" t="str">
        <f>IF('Master sheet'!$D$11="Hindi","विज्ञान","Science")</f>
        <v>विज्ञान</v>
      </c>
      <c r="BB3" s="639"/>
      <c r="BC3" s="639"/>
      <c r="BD3" s="640"/>
      <c r="BE3" s="663" t="str">
        <f>UPPER('Master sheet'!H10)</f>
        <v>RAKESH KUMAR</v>
      </c>
      <c r="BF3" s="664"/>
      <c r="BG3" s="664"/>
      <c r="BH3" s="664"/>
      <c r="BI3" s="664"/>
      <c r="BJ3" s="665"/>
      <c r="BK3" s="629" t="str">
        <f>IF('Master sheet'!$D$11="Hindi","सामाजिक विज्ञान","Social Science")</f>
        <v>सामाजिक विज्ञान</v>
      </c>
      <c r="BL3" s="630"/>
      <c r="BM3" s="630"/>
      <c r="BN3" s="631"/>
      <c r="BO3" s="666" t="str">
        <f>UPPER('Master sheet'!H11)</f>
        <v>SHARAD SHARMA</v>
      </c>
      <c r="BP3" s="667"/>
      <c r="BQ3" s="667"/>
      <c r="BR3" s="667"/>
      <c r="BS3" s="667"/>
      <c r="BT3" s="668"/>
      <c r="BU3" s="624" t="str">
        <f>IF('Master sheet'!$D$11="Hindi","कार्यानुभव","WORK EXP.")</f>
        <v>कार्यानुभव</v>
      </c>
      <c r="BV3" s="625"/>
      <c r="BW3" s="625"/>
      <c r="BX3" s="625"/>
      <c r="BY3" s="625"/>
      <c r="BZ3" s="624" t="str">
        <f>IF('Master sheet'!$D$11="Hindi","कला शिक्षा","ART EDU.")</f>
        <v>कला शिक्षा</v>
      </c>
      <c r="CA3" s="625"/>
      <c r="CB3" s="625"/>
      <c r="CC3" s="625"/>
      <c r="CD3" s="625"/>
      <c r="CE3" s="624" t="str">
        <f>IF('Master sheet'!$D$11="Hindi","स्वा. एवं शा. शिक्षा","HE.&amp;PH. EDU.")</f>
        <v>स्वा. एवं शा. शिक्षा</v>
      </c>
      <c r="CF3" s="625"/>
      <c r="CG3" s="625"/>
      <c r="CH3" s="625"/>
      <c r="CI3" s="626"/>
      <c r="CJ3" s="685" t="str">
        <f>UPPER('Master sheet'!G12)</f>
        <v>COMPUTER</v>
      </c>
      <c r="CK3" s="685"/>
      <c r="CL3" s="686" t="str">
        <f>UPPER('Master sheet'!G13)</f>
        <v>G.K.</v>
      </c>
      <c r="CM3" s="687"/>
      <c r="CN3" s="627" t="str">
        <f>IF('Master sheet'!$D$11="Hindi","उपस्थिति","Attendance")</f>
        <v>उपस्थिति</v>
      </c>
      <c r="CO3" s="628"/>
      <c r="CP3" s="1"/>
      <c r="CQ3" s="3"/>
      <c r="CR3" s="3"/>
      <c r="CS3" s="3"/>
      <c r="CT3" s="3"/>
    </row>
    <row r="4" spans="1:110" ht="26.25" customHeight="1" thickTop="1" thickBot="1">
      <c r="A4" s="676" t="str">
        <f>IF('Master sheet'!D11="Hindi","क्र. स.","Sr. No. ")</f>
        <v>क्र. स.</v>
      </c>
      <c r="B4" s="601" t="str">
        <f>IF('Master sheet'!D11="Hindi","कक्षा","CLASS ")</f>
        <v>कक्षा</v>
      </c>
      <c r="C4" s="601" t="str">
        <f>IF('Master sheet'!D11="Hindi","सेक्शन","Section ")</f>
        <v>सेक्शन</v>
      </c>
      <c r="D4" s="601" t="str">
        <f>IF('Master sheet'!D11="Hindi","प्रवेशांक","SR. NO.")</f>
        <v>प्रवेशांक</v>
      </c>
      <c r="E4" s="601" t="str">
        <f>IF('Master sheet'!D11="Hindi","जन्म दिनांक","Date of Birth")</f>
        <v>जन्म दिनांक</v>
      </c>
      <c r="F4" s="676" t="str">
        <f>IF('Master sheet'!D11="Hindi","विद्यार्थी का नाम","Student's Name")</f>
        <v>विद्यार्थी का नाम</v>
      </c>
      <c r="G4" s="676" t="str">
        <f>IF('Master sheet'!D11="Hindi","पिता का नाम","Father's Name")</f>
        <v>पिता का नाम</v>
      </c>
      <c r="H4" s="676" t="str">
        <f>IF('Master sheet'!D11="Hindi","माता का नाम ","Mother's Name")</f>
        <v xml:space="preserve">माता का नाम </v>
      </c>
      <c r="I4" s="601" t="str">
        <f>IF('Master sheet'!D11="Hindi","कक्षा रोल न. ","Class Roll No.")</f>
        <v xml:space="preserve">कक्षा रोल न. </v>
      </c>
      <c r="J4" s="602" t="str">
        <f>IF('Master sheet'!D11="Hindi","लिंग ","Gender")</f>
        <v xml:space="preserve">लिंग </v>
      </c>
      <c r="K4" s="681" t="str">
        <f>IF('Master sheet'!D11="Hindi","वर्ग  ","Category")</f>
        <v xml:space="preserve">वर्ग  </v>
      </c>
      <c r="L4" s="599" t="str">
        <f>IF('Master sheet'!$D$11="Hindi","प्रथम परख ","First Test")</f>
        <v xml:space="preserve">प्रथम परख </v>
      </c>
      <c r="M4" s="600"/>
      <c r="N4" s="599" t="str">
        <f>IF('Master sheet'!$D$11="Hindi","द्वितीय परख","Second Test")</f>
        <v>द्वितीय परख</v>
      </c>
      <c r="O4" s="600"/>
      <c r="P4" s="599" t="str">
        <f>IF('Master sheet'!$D$11="Hindi","तृतीय परख","Third Test")</f>
        <v>तृतीय परख</v>
      </c>
      <c r="Q4" s="600"/>
      <c r="R4" s="599" t="str">
        <f>IF('Master sheet'!$D$11="Hindi","अर्द्धवार्षिक","Half Yearly")</f>
        <v>अर्द्धवार्षिक</v>
      </c>
      <c r="S4" s="600"/>
      <c r="T4" s="599" t="str">
        <f>IF('Master sheet'!$D$11="Hindi","वार्षिक","Yearly")</f>
        <v>वार्षिक</v>
      </c>
      <c r="U4" s="600"/>
      <c r="V4" s="591" t="str">
        <f>IF('Master sheet'!$D$11="Hindi","प्रथम परख ","First Test")</f>
        <v xml:space="preserve">प्रथम परख </v>
      </c>
      <c r="W4" s="592"/>
      <c r="X4" s="591" t="str">
        <f>IF('Master sheet'!$D$11="Hindi","द्वितीय परख","Second Test")</f>
        <v>द्वितीय परख</v>
      </c>
      <c r="Y4" s="592"/>
      <c r="Z4" s="591" t="str">
        <f>IF('Master sheet'!$D$11="Hindi","तृतीय परख","Third Test")</f>
        <v>तृतीय परख</v>
      </c>
      <c r="AA4" s="592"/>
      <c r="AB4" s="591" t="str">
        <f>IF('Master sheet'!$D$11="Hindi","अर्द्धवार्षिक","Half Yearly")</f>
        <v>अर्द्धवार्षिक</v>
      </c>
      <c r="AC4" s="592"/>
      <c r="AD4" s="591" t="str">
        <f>IF('Master sheet'!$D$11="Hindi","वार्षिक","Yearly")</f>
        <v>वार्षिक</v>
      </c>
      <c r="AE4" s="592"/>
      <c r="AF4" s="661"/>
      <c r="AG4" s="584" t="str">
        <f>IF('Master sheet'!$D$11="Hindi","प्रथम परख ","First Test")</f>
        <v xml:space="preserve">प्रथम परख </v>
      </c>
      <c r="AH4" s="585"/>
      <c r="AI4" s="584" t="str">
        <f>IF('Master sheet'!$D$11="Hindi","द्वितीय परख","Second Test")</f>
        <v>द्वितीय परख</v>
      </c>
      <c r="AJ4" s="585"/>
      <c r="AK4" s="584" t="str">
        <f>IF('Master sheet'!$D$11="Hindi","तृतीय परख","Third Test")</f>
        <v>तृतीय परख</v>
      </c>
      <c r="AL4" s="585"/>
      <c r="AM4" s="584" t="str">
        <f>IF('Master sheet'!$D$11="Hindi","अर्द्धवार्षिक","Half Yearly")</f>
        <v>अर्द्धवार्षिक</v>
      </c>
      <c r="AN4" s="585"/>
      <c r="AO4" s="584" t="str">
        <f>IF('Master sheet'!$D$11="Hindi","वार्षिक","Yearly")</f>
        <v>वार्षिक</v>
      </c>
      <c r="AP4" s="585"/>
      <c r="AQ4" s="586" t="str">
        <f>IF('Master sheet'!$D$11="Hindi","प्रथम परख ","First Test")</f>
        <v xml:space="preserve">प्रथम परख </v>
      </c>
      <c r="AR4" s="587"/>
      <c r="AS4" s="586" t="str">
        <f>IF('Master sheet'!$D$11="Hindi","द्वितीय परख","Second Test")</f>
        <v>द्वितीय परख</v>
      </c>
      <c r="AT4" s="587"/>
      <c r="AU4" s="586" t="str">
        <f>IF('Master sheet'!$D$11="Hindi","तृतीय परख","Third Test")</f>
        <v>तृतीय परख</v>
      </c>
      <c r="AV4" s="587"/>
      <c r="AW4" s="586" t="str">
        <f>IF('Master sheet'!$D$11="Hindi","अर्द्धवार्षिक","Half Yearly")</f>
        <v>अर्द्धवार्षिक</v>
      </c>
      <c r="AX4" s="587"/>
      <c r="AY4" s="586" t="str">
        <f>IF('Master sheet'!$D$11="Hindi","वार्षिक","Yearly")</f>
        <v>वार्षिक</v>
      </c>
      <c r="AZ4" s="587"/>
      <c r="BA4" s="604" t="str">
        <f>IF('Master sheet'!$D$11="Hindi","प्रथम परख ","First Test")</f>
        <v xml:space="preserve">प्रथम परख </v>
      </c>
      <c r="BB4" s="605"/>
      <c r="BC4" s="604" t="str">
        <f>IF('Master sheet'!$D$11="Hindi","द्वितीय परख","Second Test")</f>
        <v>द्वितीय परख</v>
      </c>
      <c r="BD4" s="605"/>
      <c r="BE4" s="604" t="str">
        <f>IF('Master sheet'!$D$11="Hindi","तृतीय परख","Third Test")</f>
        <v>तृतीय परख</v>
      </c>
      <c r="BF4" s="605"/>
      <c r="BG4" s="604" t="str">
        <f>IF('Master sheet'!$D$11="Hindi","अर्द्धवार्षिक","Half Yearly")</f>
        <v>अर्द्धवार्षिक</v>
      </c>
      <c r="BH4" s="605"/>
      <c r="BI4" s="604" t="str">
        <f>IF('Master sheet'!$D$11="Hindi","वार्षिक","Yearly")</f>
        <v>वार्षिक</v>
      </c>
      <c r="BJ4" s="605"/>
      <c r="BK4" s="658" t="str">
        <f>IF('Master sheet'!$D$11="Hindi","प्रथम परख ","First Test")</f>
        <v xml:space="preserve">प्रथम परख </v>
      </c>
      <c r="BL4" s="659"/>
      <c r="BM4" s="658" t="str">
        <f>IF('Master sheet'!$D$11="Hindi","द्वितीय परख","Second Test")</f>
        <v>द्वितीय परख</v>
      </c>
      <c r="BN4" s="659"/>
      <c r="BO4" s="658" t="str">
        <f>IF('Master sheet'!$D$11="Hindi","तृतीय परख","Third Test")</f>
        <v>तृतीय परख</v>
      </c>
      <c r="BP4" s="659"/>
      <c r="BQ4" s="658" t="str">
        <f>IF('Master sheet'!$D$11="Hindi","अर्द्धवार्षिक","Half Yearly")</f>
        <v>अर्द्धवार्षिक</v>
      </c>
      <c r="BR4" s="659"/>
      <c r="BS4" s="658" t="str">
        <f>IF('Master sheet'!$D$11="Hindi","वार्षिक","Yearly")</f>
        <v>वार्षिक</v>
      </c>
      <c r="BT4" s="659"/>
      <c r="BU4" s="618" t="s">
        <v>105</v>
      </c>
      <c r="BV4" s="619"/>
      <c r="BW4" s="619"/>
      <c r="BX4" s="619"/>
      <c r="BY4" s="620"/>
      <c r="BZ4" s="618" t="s">
        <v>174</v>
      </c>
      <c r="CA4" s="619"/>
      <c r="CB4" s="619"/>
      <c r="CC4" s="619"/>
      <c r="CD4" s="620"/>
      <c r="CE4" s="618" t="s">
        <v>173</v>
      </c>
      <c r="CF4" s="619"/>
      <c r="CG4" s="619"/>
      <c r="CH4" s="619"/>
      <c r="CI4" s="620"/>
      <c r="CJ4" s="688" t="str">
        <f>UPPER('Master sheet'!H12)</f>
        <v>SAMPAT RAJ</v>
      </c>
      <c r="CK4" s="689"/>
      <c r="CL4" s="688" t="str">
        <f>UPPER('Master sheet'!H13)</f>
        <v>PUSHPENDRA</v>
      </c>
      <c r="CM4" s="689"/>
      <c r="CN4" s="615" t="str">
        <f>IF('Master sheet'!$D$11="Hindi","कुल कार्य दिवस","Total Meeting")</f>
        <v>कुल कार्य दिवस</v>
      </c>
      <c r="CO4" s="615" t="str">
        <f>IF('Master sheet'!$D$11="Hindi","कुल उपस्थिति","Total Attendance")</f>
        <v>कुल उपस्थिति</v>
      </c>
      <c r="CP4" s="1"/>
      <c r="CQ4" s="1"/>
      <c r="CR4" s="1"/>
      <c r="CS4" s="1"/>
      <c r="CT4" s="1"/>
      <c r="DF4" s="23"/>
    </row>
    <row r="5" spans="1:110" ht="92.25" customHeight="1" thickTop="1" thickBot="1">
      <c r="A5" s="677"/>
      <c r="B5" s="602"/>
      <c r="C5" s="602"/>
      <c r="D5" s="602"/>
      <c r="E5" s="602"/>
      <c r="F5" s="677"/>
      <c r="G5" s="677"/>
      <c r="H5" s="677"/>
      <c r="I5" s="602"/>
      <c r="J5" s="602"/>
      <c r="K5" s="602"/>
      <c r="L5" s="270" t="str">
        <f>IF('Master sheet'!$D$11="Hindi","लिखित परीक्षा","Written")</f>
        <v>लिखित परीक्षा</v>
      </c>
      <c r="M5" s="269" t="str">
        <f>IF('Master sheet'!$D$11="Hindi","गतिविधि, मौखिक, प्रोजेक्ट, प्रायोगिक","Act, Oral, Project, Prac.")</f>
        <v>गतिविधि, मौखिक, प्रोजेक्ट, प्रायोगिक</v>
      </c>
      <c r="N5" s="270" t="str">
        <f>IF('Master sheet'!$D$11="Hindi","लिखित परीक्षा","Written")</f>
        <v>लिखित परीक्षा</v>
      </c>
      <c r="O5" s="269" t="str">
        <f>IF('Master sheet'!$D$11="Hindi","गतिविधि, मौखिक, प्रोजेक्ट, प्रायोगिक","Act, Oral, Project, Prac.")</f>
        <v>गतिविधि, मौखिक, प्रोजेक्ट, प्रायोगिक</v>
      </c>
      <c r="P5" s="270" t="str">
        <f>IF('Master sheet'!$D$11="Hindi","लिखित परीक्षा","Written")</f>
        <v>लिखित परीक्षा</v>
      </c>
      <c r="Q5" s="269" t="str">
        <f>IF('Master sheet'!$D$11="Hindi","गतिविधि, मौखिक, प्रोजेक्ट, प्रायोगिक","Act, Oral, Project, Prac.")</f>
        <v>गतिविधि, मौखिक, प्रोजेक्ट, प्रायोगिक</v>
      </c>
      <c r="R5" s="270" t="str">
        <f>IF('Master sheet'!$D$11="Hindi","लिखित परीक्षा","Written")</f>
        <v>लिखित परीक्षा</v>
      </c>
      <c r="S5" s="269" t="str">
        <f>IF('Master sheet'!$D$11="Hindi","गतिविधि, मौखिक, प्रोजेक्ट, प्रायोगिक","Act, Oral, Project, Prac.")</f>
        <v>गतिविधि, मौखिक, प्रोजेक्ट, प्रायोगिक</v>
      </c>
      <c r="T5" s="270" t="str">
        <f>IF('Master sheet'!$D$11="Hindi","लिखित परीक्षा","Written")</f>
        <v>लिखित परीक्षा</v>
      </c>
      <c r="U5" s="269" t="str">
        <f>IF('Master sheet'!$D$11="Hindi","गतिविधि, मौखिक, प्रोजेक्ट, प्रायोगिक","Act, Oral, Project, Prac.")</f>
        <v>गतिविधि, मौखिक, प्रोजेक्ट, प्रायोगिक</v>
      </c>
      <c r="V5" s="272" t="str">
        <f>IF('Master sheet'!$D$11="Hindi","लिखित परीक्षा","Written")</f>
        <v>लिखित परीक्षा</v>
      </c>
      <c r="W5" s="273" t="str">
        <f>IF('Master sheet'!$D$11="Hindi","गतिविधि, मौखिक, प्रोजेक्ट, प्रायोगिक","Act, Oral, Project, Prac.")</f>
        <v>गतिविधि, मौखिक, प्रोजेक्ट, प्रायोगिक</v>
      </c>
      <c r="X5" s="272" t="str">
        <f>IF('Master sheet'!$D$11="Hindi","लिखित परीक्षा","Written")</f>
        <v>लिखित परीक्षा</v>
      </c>
      <c r="Y5" s="273" t="str">
        <f>IF('Master sheet'!$D$11="Hindi","गतिविधि, मौखिक, प्रोजेक्ट, प्रायोगिक","Act, Oral, Project, Prac.")</f>
        <v>गतिविधि, मौखिक, प्रोजेक्ट, प्रायोगिक</v>
      </c>
      <c r="Z5" s="272" t="str">
        <f>IF('Master sheet'!$D$11="Hindi","लिखित परीक्षा","Written")</f>
        <v>लिखित परीक्षा</v>
      </c>
      <c r="AA5" s="273" t="str">
        <f>IF('Master sheet'!$D$11="Hindi","गतिविधि, मौखिक, प्रोजेक्ट, प्रायोगिक","Act, Oral, Project, Prac.")</f>
        <v>गतिविधि, मौखिक, प्रोजेक्ट, प्रायोगिक</v>
      </c>
      <c r="AB5" s="272" t="str">
        <f>IF('Master sheet'!$D$11="Hindi","लिखित परीक्षा","Written")</f>
        <v>लिखित परीक्षा</v>
      </c>
      <c r="AC5" s="273" t="str">
        <f>IF('Master sheet'!$D$11="Hindi","गतिविधि, मौखिक, प्रोजेक्ट, प्रायोगिक","Act, Oral, Project, Prac.")</f>
        <v>गतिविधि, मौखिक, प्रोजेक्ट, प्रायोगिक</v>
      </c>
      <c r="AD5" s="272" t="str">
        <f>IF('Master sheet'!$D$11="Hindi","लिखित परीक्षा","Written")</f>
        <v>लिखित परीक्षा</v>
      </c>
      <c r="AE5" s="273" t="str">
        <f>IF('Master sheet'!$D$11="Hindi","गतिविधि, मौखिक, प्रोजेक्ट, प्रायोगिक","Act, Oral, Project, Prac.")</f>
        <v>गतिविधि, मौखिक, प्रोजेक्ट, प्रायोगिक</v>
      </c>
      <c r="AF5" s="662"/>
      <c r="AG5" s="274" t="str">
        <f>IF('Master sheet'!$D$11="Hindi","लिखित परीक्षा","Written")</f>
        <v>लिखित परीक्षा</v>
      </c>
      <c r="AH5" s="275" t="str">
        <f>IF('Master sheet'!$D$11="Hindi","गतिविधि, मौखिक, प्रोजेक्ट, प्रायोगिक","Act, Oral, Project, Prac.")</f>
        <v>गतिविधि, मौखिक, प्रोजेक्ट, प्रायोगिक</v>
      </c>
      <c r="AI5" s="274" t="str">
        <f>IF('Master sheet'!$D$11="Hindi","लिखित परीक्षा","Written")</f>
        <v>लिखित परीक्षा</v>
      </c>
      <c r="AJ5" s="275" t="str">
        <f>IF('Master sheet'!$D$11="Hindi","गतिविधि, मौखिक, प्रोजेक्ट, प्रायोगिक","Act, Oral, Project, Prac.")</f>
        <v>गतिविधि, मौखिक, प्रोजेक्ट, प्रायोगिक</v>
      </c>
      <c r="AK5" s="274" t="str">
        <f>IF('Master sheet'!$D$11="Hindi","लिखित परीक्षा","Written")</f>
        <v>लिखित परीक्षा</v>
      </c>
      <c r="AL5" s="275" t="str">
        <f>IF('Master sheet'!$D$11="Hindi","गतिविधि, मौखिक, प्रोजेक्ट, प्रायोगिक","Act, Oral, Project, Prac.")</f>
        <v>गतिविधि, मौखिक, प्रोजेक्ट, प्रायोगिक</v>
      </c>
      <c r="AM5" s="274" t="str">
        <f>IF('Master sheet'!$D$11="Hindi","लिखित परीक्षा","Written")</f>
        <v>लिखित परीक्षा</v>
      </c>
      <c r="AN5" s="275" t="str">
        <f>IF('Master sheet'!$D$11="Hindi","गतिविधि, मौखिक, प्रोजेक्ट, प्रायोगिक","Act, Oral, Project, Prac.")</f>
        <v>गतिविधि, मौखिक, प्रोजेक्ट, प्रायोगिक</v>
      </c>
      <c r="AO5" s="274" t="str">
        <f>IF('Master sheet'!$D$11="Hindi","लिखित परीक्षा","Written")</f>
        <v>लिखित परीक्षा</v>
      </c>
      <c r="AP5" s="275" t="str">
        <f>IF('Master sheet'!$D$11="Hindi","गतिविधि, मौखिक, प्रोजेक्ट, प्रायोगिक","Act, Oral, Project, Prac.")</f>
        <v>गतिविधि, मौखिक, प्रोजेक्ट, प्रायोगिक</v>
      </c>
      <c r="AQ5" s="276" t="str">
        <f>IF('Master sheet'!$D$11="Hindi","लिखित परीक्षा","Written")</f>
        <v>लिखित परीक्षा</v>
      </c>
      <c r="AR5" s="277" t="str">
        <f>IF('Master sheet'!$D$11="Hindi","गतिविधि, मौखिक, प्रोजेक्ट, प्रायोगिक","Act, Oral, Project, Prac.")</f>
        <v>गतिविधि, मौखिक, प्रोजेक्ट, प्रायोगिक</v>
      </c>
      <c r="AS5" s="276" t="str">
        <f>IF('Master sheet'!$D$11="Hindi","लिखित परीक्षा","Written")</f>
        <v>लिखित परीक्षा</v>
      </c>
      <c r="AT5" s="277" t="str">
        <f>IF('Master sheet'!$D$11="Hindi","गतिविधि, मौखिक, प्रोजेक्ट, प्रायोगिक","Act, Oral, Project, Prac.")</f>
        <v>गतिविधि, मौखिक, प्रोजेक्ट, प्रायोगिक</v>
      </c>
      <c r="AU5" s="276" t="str">
        <f>IF('Master sheet'!$D$11="Hindi","लिखित परीक्षा","Written")</f>
        <v>लिखित परीक्षा</v>
      </c>
      <c r="AV5" s="277" t="str">
        <f>IF('Master sheet'!$D$11="Hindi","गतिविधि, मौखिक, प्रोजेक्ट, प्रायोगिक","Act, Oral, Project, Prac.")</f>
        <v>गतिविधि, मौखिक, प्रोजेक्ट, प्रायोगिक</v>
      </c>
      <c r="AW5" s="276" t="str">
        <f>IF('Master sheet'!$D$11="Hindi","लिखित परीक्षा","Written")</f>
        <v>लिखित परीक्षा</v>
      </c>
      <c r="AX5" s="277" t="str">
        <f>IF('Master sheet'!$D$11="Hindi","गतिविधि, मौखिक, प्रोजेक्ट, प्रायोगिक","Act, Oral, Project, Prac.")</f>
        <v>गतिविधि, मौखिक, प्रोजेक्ट, प्रायोगिक</v>
      </c>
      <c r="AY5" s="276" t="str">
        <f>IF('Master sheet'!$D$11="Hindi","लिखित परीक्षा","Written")</f>
        <v>लिखित परीक्षा</v>
      </c>
      <c r="AZ5" s="277" t="str">
        <f>IF('Master sheet'!$D$11="Hindi","गतिविधि, मौखिक, प्रोजेक्ट, प्रायोगिक","Act, Oral, Project, Prac.")</f>
        <v>गतिविधि, मौखिक, प्रोजेक्ट, प्रायोगिक</v>
      </c>
      <c r="BA5" s="278" t="str">
        <f>IF('Master sheet'!$D$11="Hindi","लिखित परीक्षा","Written")</f>
        <v>लिखित परीक्षा</v>
      </c>
      <c r="BB5" s="279" t="str">
        <f>IF('Master sheet'!$D$11="Hindi","गतिविधि, मौखिक, प्रोजेक्ट, प्रायोगिक","Act, Oral, Project, Prac.")</f>
        <v>गतिविधि, मौखिक, प्रोजेक्ट, प्रायोगिक</v>
      </c>
      <c r="BC5" s="278" t="str">
        <f>IF('Master sheet'!$D$11="Hindi","लिखित परीक्षा","Written")</f>
        <v>लिखित परीक्षा</v>
      </c>
      <c r="BD5" s="279" t="str">
        <f>IF('Master sheet'!$D$11="Hindi","गतिविधि, मौखिक, प्रोजेक्ट, प्रायोगिक","Act, Oral, Project, Prac.")</f>
        <v>गतिविधि, मौखिक, प्रोजेक्ट, प्रायोगिक</v>
      </c>
      <c r="BE5" s="278" t="str">
        <f>IF('Master sheet'!$D$11="Hindi","लिखित परीक्षा","Written")</f>
        <v>लिखित परीक्षा</v>
      </c>
      <c r="BF5" s="279" t="str">
        <f>IF('Master sheet'!$D$11="Hindi","गतिविधि, मौखिक, प्रोजेक्ट, प्रायोगिक","Act, Oral, Project, Prac.")</f>
        <v>गतिविधि, मौखिक, प्रोजेक्ट, प्रायोगिक</v>
      </c>
      <c r="BG5" s="278" t="str">
        <f>IF('Master sheet'!$D$11="Hindi","लिखित परीक्षा","Written")</f>
        <v>लिखित परीक्षा</v>
      </c>
      <c r="BH5" s="279" t="str">
        <f>IF('Master sheet'!$D$11="Hindi","गतिविधि, मौखिक, प्रोजेक्ट, प्रायोगिक","Act, Oral, Project, Prac.")</f>
        <v>गतिविधि, मौखिक, प्रोजेक्ट, प्रायोगिक</v>
      </c>
      <c r="BI5" s="278" t="str">
        <f>IF('Master sheet'!$D$11="Hindi","लिखित परीक्षा","Written")</f>
        <v>लिखित परीक्षा</v>
      </c>
      <c r="BJ5" s="279" t="str">
        <f>IF('Master sheet'!$D$11="Hindi","गतिविधि, मौखिक, प्रोजेक्ट, प्रायोगिक","Act, Oral, Project, Prac.")</f>
        <v>गतिविधि, मौखिक, प्रोजेक्ट, प्रायोगिक</v>
      </c>
      <c r="BK5" s="280" t="str">
        <f>IF('Master sheet'!$D$11="Hindi","लिखित परीक्षा","Written")</f>
        <v>लिखित परीक्षा</v>
      </c>
      <c r="BL5" s="281" t="str">
        <f>IF('Master sheet'!$D$11="Hindi","गतिविधि, मौखिक, प्रोजेक्ट, प्रायोगिक","Act, Oral, Project, Prac.")</f>
        <v>गतिविधि, मौखिक, प्रोजेक्ट, प्रायोगिक</v>
      </c>
      <c r="BM5" s="280" t="str">
        <f>IF('Master sheet'!$D$11="Hindi","लिखित परीक्षा","Written")</f>
        <v>लिखित परीक्षा</v>
      </c>
      <c r="BN5" s="281" t="str">
        <f>IF('Master sheet'!$D$11="Hindi","गतिविधि, मौखिक, प्रोजेक्ट, प्रायोगिक","Act, Oral, Project, Prac.")</f>
        <v>गतिविधि, मौखिक, प्रोजेक्ट, प्रायोगिक</v>
      </c>
      <c r="BO5" s="280" t="str">
        <f>IF('Master sheet'!$D$11="Hindi","लिखित परीक्षा","Written")</f>
        <v>लिखित परीक्षा</v>
      </c>
      <c r="BP5" s="281" t="str">
        <f>IF('Master sheet'!$D$11="Hindi","गतिविधि, मौखिक, प्रोजेक्ट, प्रायोगिक","Act, Oral, Project, Prac.")</f>
        <v>गतिविधि, मौखिक, प्रोजेक्ट, प्रायोगिक</v>
      </c>
      <c r="BQ5" s="280" t="str">
        <f>IF('Master sheet'!$D$11="Hindi","लिखित परीक्षा","Written")</f>
        <v>लिखित परीक्षा</v>
      </c>
      <c r="BR5" s="281" t="str">
        <f>IF('Master sheet'!$D$11="Hindi","गतिविधि, मौखिक, प्रोजेक्ट, प्रायोगिक","Act, Oral, Project, Prac.")</f>
        <v>गतिविधि, मौखिक, प्रोजेक्ट, प्रायोगिक</v>
      </c>
      <c r="BS5" s="280" t="str">
        <f>IF('Master sheet'!$D$11="Hindi","लिखित परीक्षा","Written")</f>
        <v>लिखित परीक्षा</v>
      </c>
      <c r="BT5" s="281" t="str">
        <f>IF('Master sheet'!$D$11="Hindi","गतिविधि, मौखिक, प्रोजेक्ट, प्रायोगिक","Act, Oral, Project, Prac.")</f>
        <v>गतिविधि, मौखिक, प्रोजेक्ट, प्रायोगिक</v>
      </c>
      <c r="BU5" s="282" t="str">
        <f>IF('Master sheet'!$D$11="Hindi","प्रथम मूल्यांकन","1st Assessment")</f>
        <v>प्रथम मूल्यांकन</v>
      </c>
      <c r="BV5" s="282" t="str">
        <f>IF('Master sheet'!$D$11="Hindi","द्वितीय मूल्यांकन","2nd Assessment")</f>
        <v>द्वितीय मूल्यांकन</v>
      </c>
      <c r="BW5" s="282" t="str">
        <f>IF('Master sheet'!$D$11="Hindi","तृतीय मूल्यांकन","3rd Assessment")</f>
        <v>तृतीय मूल्यांकन</v>
      </c>
      <c r="BX5" s="282" t="str">
        <f>IF('Master sheet'!$D$11="Hindi","चतुर्थ मूल्यांकन","4th Assessment")</f>
        <v>चतुर्थ मूल्यांकन</v>
      </c>
      <c r="BY5" s="282" t="str">
        <f>IF('Master sheet'!$D$11="Hindi","पंचम मूल्यांकन","5th Assessment")</f>
        <v>पंचम मूल्यांकन</v>
      </c>
      <c r="BZ5" s="282" t="str">
        <f>IF('Master sheet'!$D$11="Hindi","प्रथम मूल्यांकन","1st Assessment")</f>
        <v>प्रथम मूल्यांकन</v>
      </c>
      <c r="CA5" s="282" t="str">
        <f>IF('Master sheet'!$D$11="Hindi","द्वितीय मूल्यांकन","2nd Assessment")</f>
        <v>द्वितीय मूल्यांकन</v>
      </c>
      <c r="CB5" s="282" t="str">
        <f>IF('Master sheet'!$D$11="Hindi","तृतीय मूल्यांकन","3rd Assessment")</f>
        <v>तृतीय मूल्यांकन</v>
      </c>
      <c r="CC5" s="282" t="str">
        <f>IF('Master sheet'!$D$11="Hindi","चतुर्थ मूल्यांकन","4th Assessment")</f>
        <v>चतुर्थ मूल्यांकन</v>
      </c>
      <c r="CD5" s="282" t="str">
        <f>IF('Master sheet'!$D$11="Hindi","पंचम मूल्यांकन","5th Assessment")</f>
        <v>पंचम मूल्यांकन</v>
      </c>
      <c r="CE5" s="282" t="str">
        <f>IF('Master sheet'!$D$11="Hindi","प्रथम मूल्यांकन","1st Assessment")</f>
        <v>प्रथम मूल्यांकन</v>
      </c>
      <c r="CF5" s="282" t="str">
        <f>IF('Master sheet'!$D$11="Hindi","द्वितीय मूल्यांकन","2nd Assessment")</f>
        <v>द्वितीय मूल्यांकन</v>
      </c>
      <c r="CG5" s="282" t="str">
        <f>IF('Master sheet'!$D$11="Hindi","तृतीय मूल्यांकन","3rd Assessment")</f>
        <v>तृतीय मूल्यांकन</v>
      </c>
      <c r="CH5" s="282" t="str">
        <f>IF('Master sheet'!$D$11="Hindi","चतुर्थ मूल्यांकन","4th Assessment")</f>
        <v>चतुर्थ मूल्यांकन</v>
      </c>
      <c r="CI5" s="282" t="str">
        <f>IF('Master sheet'!$D$11="Hindi","पंचम मूल्यांकन","5th Assessment")</f>
        <v>पंचम मूल्यांकन</v>
      </c>
      <c r="CJ5" s="282" t="str">
        <f>IF('Master sheet'!$D$11="Hindi","अर्द्धवार्षिक","Half Yearly")</f>
        <v>अर्द्धवार्षिक</v>
      </c>
      <c r="CK5" s="282" t="str">
        <f>IF('Master sheet'!$D$11="Hindi","वार्षिक","Yearly")</f>
        <v>वार्षिक</v>
      </c>
      <c r="CL5" s="282" t="str">
        <f>IF('Master sheet'!$D$11="Hindi","अर्द्धवार्षिक","Half Yearly")</f>
        <v>अर्द्धवार्षिक</v>
      </c>
      <c r="CM5" s="282" t="str">
        <f>IF('Master sheet'!$D$11="Hindi","वार्षिक","Yearly")</f>
        <v>वार्षिक</v>
      </c>
      <c r="CN5" s="615"/>
      <c r="CO5" s="615"/>
      <c r="CP5" s="1"/>
      <c r="CQ5" s="1"/>
      <c r="CR5" s="1"/>
      <c r="CS5" s="1"/>
      <c r="CT5" s="1"/>
      <c r="DF5" s="23"/>
    </row>
    <row r="6" spans="1:110" ht="21" customHeight="1" thickTop="1" thickBot="1">
      <c r="A6" s="678"/>
      <c r="B6" s="603"/>
      <c r="C6" s="603"/>
      <c r="D6" s="603"/>
      <c r="E6" s="603"/>
      <c r="F6" s="678"/>
      <c r="G6" s="678"/>
      <c r="H6" s="678"/>
      <c r="I6" s="603"/>
      <c r="J6" s="603"/>
      <c r="K6" s="603"/>
      <c r="L6" s="271">
        <v>5</v>
      </c>
      <c r="M6" s="271">
        <v>5</v>
      </c>
      <c r="N6" s="271">
        <v>5</v>
      </c>
      <c r="O6" s="271">
        <v>5</v>
      </c>
      <c r="P6" s="271">
        <v>5</v>
      </c>
      <c r="Q6" s="271">
        <v>5</v>
      </c>
      <c r="R6" s="271">
        <v>50</v>
      </c>
      <c r="S6" s="271">
        <v>20</v>
      </c>
      <c r="T6" s="271">
        <v>70</v>
      </c>
      <c r="U6" s="271">
        <v>30</v>
      </c>
      <c r="V6" s="271">
        <v>5</v>
      </c>
      <c r="W6" s="271">
        <v>5</v>
      </c>
      <c r="X6" s="271">
        <v>5</v>
      </c>
      <c r="Y6" s="271">
        <v>5</v>
      </c>
      <c r="Z6" s="271">
        <v>5</v>
      </c>
      <c r="AA6" s="271">
        <v>5</v>
      </c>
      <c r="AB6" s="271">
        <v>50</v>
      </c>
      <c r="AC6" s="271">
        <v>20</v>
      </c>
      <c r="AD6" s="271">
        <v>70</v>
      </c>
      <c r="AE6" s="271">
        <v>30</v>
      </c>
      <c r="AF6" s="271"/>
      <c r="AG6" s="271">
        <v>5</v>
      </c>
      <c r="AH6" s="271">
        <v>5</v>
      </c>
      <c r="AI6" s="271">
        <v>5</v>
      </c>
      <c r="AJ6" s="271">
        <v>5</v>
      </c>
      <c r="AK6" s="271">
        <v>5</v>
      </c>
      <c r="AL6" s="271">
        <v>5</v>
      </c>
      <c r="AM6" s="271">
        <v>50</v>
      </c>
      <c r="AN6" s="271">
        <v>20</v>
      </c>
      <c r="AO6" s="271">
        <v>70</v>
      </c>
      <c r="AP6" s="271">
        <v>30</v>
      </c>
      <c r="AQ6" s="271">
        <v>5</v>
      </c>
      <c r="AR6" s="271">
        <v>5</v>
      </c>
      <c r="AS6" s="271">
        <v>5</v>
      </c>
      <c r="AT6" s="271">
        <v>5</v>
      </c>
      <c r="AU6" s="271">
        <v>5</v>
      </c>
      <c r="AV6" s="271">
        <v>5</v>
      </c>
      <c r="AW6" s="271">
        <v>50</v>
      </c>
      <c r="AX6" s="271">
        <v>20</v>
      </c>
      <c r="AY6" s="271">
        <v>70</v>
      </c>
      <c r="AZ6" s="271">
        <v>30</v>
      </c>
      <c r="BA6" s="271">
        <v>5</v>
      </c>
      <c r="BB6" s="271">
        <v>5</v>
      </c>
      <c r="BC6" s="271">
        <v>5</v>
      </c>
      <c r="BD6" s="271">
        <v>5</v>
      </c>
      <c r="BE6" s="271">
        <v>5</v>
      </c>
      <c r="BF6" s="271">
        <v>5</v>
      </c>
      <c r="BG6" s="271">
        <v>50</v>
      </c>
      <c r="BH6" s="271">
        <v>20</v>
      </c>
      <c r="BI6" s="271">
        <v>70</v>
      </c>
      <c r="BJ6" s="271">
        <v>30</v>
      </c>
      <c r="BK6" s="271">
        <v>5</v>
      </c>
      <c r="BL6" s="271">
        <v>5</v>
      </c>
      <c r="BM6" s="271">
        <v>5</v>
      </c>
      <c r="BN6" s="271">
        <v>5</v>
      </c>
      <c r="BO6" s="271">
        <v>5</v>
      </c>
      <c r="BP6" s="271">
        <v>5</v>
      </c>
      <c r="BQ6" s="271">
        <v>50</v>
      </c>
      <c r="BR6" s="271">
        <v>20</v>
      </c>
      <c r="BS6" s="271">
        <v>70</v>
      </c>
      <c r="BT6" s="271">
        <v>30</v>
      </c>
      <c r="BU6" s="7">
        <v>20</v>
      </c>
      <c r="BV6" s="7">
        <v>20</v>
      </c>
      <c r="BW6" s="7">
        <v>20</v>
      </c>
      <c r="BX6" s="7">
        <v>20</v>
      </c>
      <c r="BY6" s="7">
        <v>20</v>
      </c>
      <c r="BZ6" s="7">
        <v>20</v>
      </c>
      <c r="CA6" s="7">
        <v>20</v>
      </c>
      <c r="CB6" s="7">
        <v>20</v>
      </c>
      <c r="CC6" s="7">
        <v>20</v>
      </c>
      <c r="CD6" s="7">
        <v>20</v>
      </c>
      <c r="CE6" s="7">
        <v>20</v>
      </c>
      <c r="CF6" s="7">
        <v>20</v>
      </c>
      <c r="CG6" s="7">
        <v>20</v>
      </c>
      <c r="CH6" s="7">
        <v>20</v>
      </c>
      <c r="CI6" s="7">
        <v>20</v>
      </c>
      <c r="CJ6" s="7">
        <v>50</v>
      </c>
      <c r="CK6" s="7">
        <v>50</v>
      </c>
      <c r="CL6" s="7">
        <v>50</v>
      </c>
      <c r="CM6" s="7">
        <v>50</v>
      </c>
      <c r="CN6" s="283">
        <v>350</v>
      </c>
      <c r="CO6" s="80"/>
      <c r="CP6" s="1"/>
      <c r="CQ6" s="608" t="s">
        <v>9</v>
      </c>
      <c r="CR6" s="609"/>
      <c r="CS6" s="609"/>
      <c r="CT6" s="1"/>
      <c r="DF6" s="23"/>
    </row>
    <row r="7" spans="1:110" ht="21.95" customHeight="1">
      <c r="A7" s="71">
        <v>1</v>
      </c>
      <c r="B7" s="387">
        <v>6</v>
      </c>
      <c r="C7" s="388" t="s">
        <v>6</v>
      </c>
      <c r="D7" s="389">
        <v>936</v>
      </c>
      <c r="E7" s="390">
        <v>41940</v>
      </c>
      <c r="F7" s="391" t="s">
        <v>127</v>
      </c>
      <c r="G7" s="391" t="s">
        <v>128</v>
      </c>
      <c r="H7" s="392" t="s">
        <v>129</v>
      </c>
      <c r="I7" s="393">
        <v>601</v>
      </c>
      <c r="J7" s="394" t="s">
        <v>169</v>
      </c>
      <c r="K7" s="395" t="s">
        <v>170</v>
      </c>
      <c r="L7" s="8">
        <v>4</v>
      </c>
      <c r="M7" s="9">
        <v>4</v>
      </c>
      <c r="N7" s="9">
        <v>4</v>
      </c>
      <c r="O7" s="9">
        <v>4</v>
      </c>
      <c r="P7" s="9">
        <v>4</v>
      </c>
      <c r="Q7" s="9">
        <v>4</v>
      </c>
      <c r="R7" s="9">
        <v>39</v>
      </c>
      <c r="S7" s="39">
        <v>10</v>
      </c>
      <c r="T7" s="42">
        <v>56</v>
      </c>
      <c r="U7" s="10">
        <v>25</v>
      </c>
      <c r="V7" s="15">
        <v>1</v>
      </c>
      <c r="W7" s="16">
        <v>2</v>
      </c>
      <c r="X7" s="16">
        <v>4</v>
      </c>
      <c r="Y7" s="16">
        <v>3</v>
      </c>
      <c r="Z7" s="16">
        <v>4</v>
      </c>
      <c r="AA7" s="16">
        <v>4</v>
      </c>
      <c r="AB7" s="9">
        <v>39</v>
      </c>
      <c r="AC7" s="44">
        <v>11</v>
      </c>
      <c r="AD7" s="42">
        <v>50</v>
      </c>
      <c r="AE7" s="10">
        <v>10</v>
      </c>
      <c r="AF7" s="289" t="s">
        <v>40</v>
      </c>
      <c r="AG7" s="8">
        <v>2</v>
      </c>
      <c r="AH7" s="9">
        <v>3</v>
      </c>
      <c r="AI7" s="9">
        <v>4</v>
      </c>
      <c r="AJ7" s="9">
        <v>5</v>
      </c>
      <c r="AK7" s="9">
        <v>5</v>
      </c>
      <c r="AL7" s="9">
        <v>5</v>
      </c>
      <c r="AM7" s="42">
        <v>10</v>
      </c>
      <c r="AN7" s="9">
        <v>21</v>
      </c>
      <c r="AO7" s="9">
        <v>16</v>
      </c>
      <c r="AP7" s="42">
        <v>10</v>
      </c>
      <c r="AQ7" s="8">
        <v>3</v>
      </c>
      <c r="AR7" s="9">
        <v>3</v>
      </c>
      <c r="AS7" s="9">
        <v>3</v>
      </c>
      <c r="AT7" s="9">
        <v>3</v>
      </c>
      <c r="AU7" s="9">
        <v>3</v>
      </c>
      <c r="AV7" s="9">
        <v>3</v>
      </c>
      <c r="AW7" s="9">
        <v>31</v>
      </c>
      <c r="AX7" s="39">
        <v>10</v>
      </c>
      <c r="AY7" s="42">
        <v>31</v>
      </c>
      <c r="AZ7" s="10">
        <v>4</v>
      </c>
      <c r="BA7" s="8">
        <v>5</v>
      </c>
      <c r="BB7" s="9">
        <v>5</v>
      </c>
      <c r="BC7" s="9">
        <v>5</v>
      </c>
      <c r="BD7" s="9">
        <v>5</v>
      </c>
      <c r="BE7" s="9">
        <v>5</v>
      </c>
      <c r="BF7" s="9">
        <v>3</v>
      </c>
      <c r="BG7" s="9">
        <v>22</v>
      </c>
      <c r="BH7" s="39">
        <v>8</v>
      </c>
      <c r="BI7" s="42">
        <v>45</v>
      </c>
      <c r="BJ7" s="10">
        <v>4</v>
      </c>
      <c r="BK7" s="8">
        <v>2</v>
      </c>
      <c r="BL7" s="9">
        <v>2</v>
      </c>
      <c r="BM7" s="9">
        <v>2</v>
      </c>
      <c r="BN7" s="9">
        <v>2</v>
      </c>
      <c r="BO7" s="9">
        <v>5</v>
      </c>
      <c r="BP7" s="9">
        <v>5</v>
      </c>
      <c r="BQ7" s="9">
        <v>10</v>
      </c>
      <c r="BR7" s="39">
        <v>10</v>
      </c>
      <c r="BS7" s="42">
        <v>62</v>
      </c>
      <c r="BT7" s="10">
        <v>17</v>
      </c>
      <c r="BU7" s="8">
        <v>15</v>
      </c>
      <c r="BV7" s="9">
        <v>18</v>
      </c>
      <c r="BW7" s="9">
        <v>17</v>
      </c>
      <c r="BX7" s="9">
        <v>19</v>
      </c>
      <c r="BY7" s="39">
        <v>16</v>
      </c>
      <c r="BZ7" s="8">
        <v>11</v>
      </c>
      <c r="CA7" s="9">
        <v>20</v>
      </c>
      <c r="CB7" s="9">
        <v>16</v>
      </c>
      <c r="CC7" s="9">
        <v>14</v>
      </c>
      <c r="CD7" s="10">
        <v>20</v>
      </c>
      <c r="CE7" s="8">
        <v>19</v>
      </c>
      <c r="CF7" s="9">
        <v>18</v>
      </c>
      <c r="CG7" s="9">
        <v>17</v>
      </c>
      <c r="CH7" s="9">
        <v>16</v>
      </c>
      <c r="CI7" s="39">
        <v>20</v>
      </c>
      <c r="CJ7" s="8">
        <v>45</v>
      </c>
      <c r="CK7" s="9">
        <v>36</v>
      </c>
      <c r="CL7" s="9">
        <v>45</v>
      </c>
      <c r="CM7" s="10">
        <v>41</v>
      </c>
      <c r="CN7" s="8">
        <v>220</v>
      </c>
      <c r="CO7" s="81">
        <v>170</v>
      </c>
      <c r="CP7" s="1"/>
      <c r="CQ7" s="1"/>
      <c r="CR7" s="1"/>
      <c r="CS7" s="1"/>
      <c r="CT7" s="3"/>
      <c r="DF7" s="23"/>
    </row>
    <row r="8" spans="1:110" ht="21.95" customHeight="1">
      <c r="A8" s="72">
        <v>2</v>
      </c>
      <c r="B8" s="396">
        <v>6</v>
      </c>
      <c r="C8" s="397" t="s">
        <v>6</v>
      </c>
      <c r="D8" s="398">
        <v>944</v>
      </c>
      <c r="E8" s="399">
        <v>42005</v>
      </c>
      <c r="F8" s="400" t="s">
        <v>130</v>
      </c>
      <c r="G8" s="400" t="s">
        <v>131</v>
      </c>
      <c r="H8" s="401" t="s">
        <v>132</v>
      </c>
      <c r="I8" s="402">
        <v>602</v>
      </c>
      <c r="J8" s="403" t="s">
        <v>168</v>
      </c>
      <c r="K8" s="404" t="s">
        <v>170</v>
      </c>
      <c r="L8" s="11">
        <v>3</v>
      </c>
      <c r="M8" s="6">
        <v>3</v>
      </c>
      <c r="N8" s="6">
        <v>3</v>
      </c>
      <c r="O8" s="6">
        <v>4</v>
      </c>
      <c r="P8" s="6">
        <v>4</v>
      </c>
      <c r="Q8" s="6">
        <v>4</v>
      </c>
      <c r="R8" s="6">
        <v>37</v>
      </c>
      <c r="S8" s="40">
        <v>11</v>
      </c>
      <c r="T8" s="43">
        <v>57</v>
      </c>
      <c r="U8" s="12">
        <v>22</v>
      </c>
      <c r="V8" s="17">
        <v>2</v>
      </c>
      <c r="W8" s="18">
        <v>2</v>
      </c>
      <c r="X8" s="18">
        <v>4</v>
      </c>
      <c r="Y8" s="18">
        <v>3</v>
      </c>
      <c r="Z8" s="18">
        <v>3</v>
      </c>
      <c r="AA8" s="18">
        <v>3</v>
      </c>
      <c r="AB8" s="6">
        <v>37</v>
      </c>
      <c r="AC8" s="45">
        <v>12</v>
      </c>
      <c r="AD8" s="43">
        <v>37</v>
      </c>
      <c r="AE8" s="12">
        <v>9</v>
      </c>
      <c r="AF8" s="290" t="s">
        <v>40</v>
      </c>
      <c r="AG8" s="11" t="s">
        <v>4</v>
      </c>
      <c r="AH8" s="6" t="s">
        <v>4</v>
      </c>
      <c r="AI8" s="6">
        <v>5</v>
      </c>
      <c r="AJ8" s="6">
        <v>5</v>
      </c>
      <c r="AK8" s="6">
        <v>5</v>
      </c>
      <c r="AL8" s="6">
        <v>5</v>
      </c>
      <c r="AM8" s="43">
        <v>12</v>
      </c>
      <c r="AN8" s="6">
        <v>41</v>
      </c>
      <c r="AO8" s="6">
        <v>25</v>
      </c>
      <c r="AP8" s="43">
        <v>9</v>
      </c>
      <c r="AQ8" s="11">
        <v>4</v>
      </c>
      <c r="AR8" s="6">
        <v>4</v>
      </c>
      <c r="AS8" s="6">
        <v>4</v>
      </c>
      <c r="AT8" s="6">
        <v>4</v>
      </c>
      <c r="AU8" s="6">
        <v>5</v>
      </c>
      <c r="AV8" s="6">
        <v>5</v>
      </c>
      <c r="AW8" s="6">
        <v>31</v>
      </c>
      <c r="AX8" s="40">
        <v>11</v>
      </c>
      <c r="AY8" s="43">
        <v>31</v>
      </c>
      <c r="AZ8" s="12">
        <v>4</v>
      </c>
      <c r="BA8" s="11">
        <v>3</v>
      </c>
      <c r="BB8" s="6">
        <v>3</v>
      </c>
      <c r="BC8" s="6">
        <v>3</v>
      </c>
      <c r="BD8" s="6">
        <v>3</v>
      </c>
      <c r="BE8" s="6">
        <v>3</v>
      </c>
      <c r="BF8" s="6">
        <v>5</v>
      </c>
      <c r="BG8" s="6">
        <v>14</v>
      </c>
      <c r="BH8" s="40">
        <v>9</v>
      </c>
      <c r="BI8" s="43">
        <v>14</v>
      </c>
      <c r="BJ8" s="12">
        <v>4</v>
      </c>
      <c r="BK8" s="11">
        <v>4</v>
      </c>
      <c r="BL8" s="6">
        <v>4</v>
      </c>
      <c r="BM8" s="6">
        <v>4</v>
      </c>
      <c r="BN8" s="6">
        <v>4</v>
      </c>
      <c r="BO8" s="6">
        <v>4</v>
      </c>
      <c r="BP8" s="6">
        <v>3</v>
      </c>
      <c r="BQ8" s="6">
        <v>35</v>
      </c>
      <c r="BR8" s="40">
        <v>11</v>
      </c>
      <c r="BS8" s="43">
        <v>66</v>
      </c>
      <c r="BT8" s="12">
        <v>18</v>
      </c>
      <c r="BU8" s="11">
        <v>19</v>
      </c>
      <c r="BV8" s="6">
        <v>18</v>
      </c>
      <c r="BW8" s="6">
        <v>17</v>
      </c>
      <c r="BX8" s="6">
        <v>19</v>
      </c>
      <c r="BY8" s="40">
        <v>16</v>
      </c>
      <c r="BZ8" s="11">
        <v>11</v>
      </c>
      <c r="CA8" s="6">
        <v>19</v>
      </c>
      <c r="CB8" s="6">
        <v>16</v>
      </c>
      <c r="CC8" s="6">
        <v>15</v>
      </c>
      <c r="CD8" s="12">
        <v>20</v>
      </c>
      <c r="CE8" s="11">
        <v>19</v>
      </c>
      <c r="CF8" s="6">
        <v>18</v>
      </c>
      <c r="CG8" s="6">
        <v>17</v>
      </c>
      <c r="CH8" s="6">
        <v>16</v>
      </c>
      <c r="CI8" s="40">
        <v>20</v>
      </c>
      <c r="CJ8" s="11">
        <v>30</v>
      </c>
      <c r="CK8" s="6">
        <v>32</v>
      </c>
      <c r="CL8" s="6">
        <v>40</v>
      </c>
      <c r="CM8" s="12">
        <v>41</v>
      </c>
      <c r="CN8" s="11">
        <v>220</v>
      </c>
      <c r="CO8" s="82">
        <v>168</v>
      </c>
      <c r="CP8" s="1"/>
      <c r="CQ8" s="610" t="s">
        <v>16</v>
      </c>
      <c r="CR8" s="610"/>
      <c r="CS8" s="610"/>
      <c r="CT8" s="1"/>
      <c r="DF8" s="23"/>
    </row>
    <row r="9" spans="1:110" ht="21.95" customHeight="1">
      <c r="A9" s="72">
        <v>3</v>
      </c>
      <c r="B9" s="396">
        <v>6</v>
      </c>
      <c r="C9" s="397" t="s">
        <v>6</v>
      </c>
      <c r="D9" s="398">
        <v>934</v>
      </c>
      <c r="E9" s="399">
        <v>42348</v>
      </c>
      <c r="F9" s="400" t="s">
        <v>133</v>
      </c>
      <c r="G9" s="400" t="s">
        <v>134</v>
      </c>
      <c r="H9" s="401" t="s">
        <v>135</v>
      </c>
      <c r="I9" s="402">
        <v>603</v>
      </c>
      <c r="J9" s="403" t="s">
        <v>168</v>
      </c>
      <c r="K9" s="404" t="s">
        <v>170</v>
      </c>
      <c r="L9" s="11">
        <v>3</v>
      </c>
      <c r="M9" s="6">
        <v>3</v>
      </c>
      <c r="N9" s="6">
        <v>3</v>
      </c>
      <c r="O9" s="6">
        <v>4</v>
      </c>
      <c r="P9" s="6">
        <v>4</v>
      </c>
      <c r="Q9" s="6">
        <v>4</v>
      </c>
      <c r="R9" s="6">
        <v>37</v>
      </c>
      <c r="S9" s="40">
        <v>11</v>
      </c>
      <c r="T9" s="43">
        <v>57</v>
      </c>
      <c r="U9" s="12">
        <v>22</v>
      </c>
      <c r="V9" s="17">
        <v>3</v>
      </c>
      <c r="W9" s="18">
        <v>2</v>
      </c>
      <c r="X9" s="18">
        <v>5</v>
      </c>
      <c r="Y9" s="18">
        <v>3</v>
      </c>
      <c r="Z9" s="18">
        <v>3</v>
      </c>
      <c r="AA9" s="18">
        <v>3</v>
      </c>
      <c r="AB9" s="18">
        <v>40</v>
      </c>
      <c r="AC9" s="45">
        <v>11</v>
      </c>
      <c r="AD9" s="43">
        <v>37</v>
      </c>
      <c r="AE9" s="12">
        <v>8</v>
      </c>
      <c r="AF9" s="290" t="s">
        <v>175</v>
      </c>
      <c r="AG9" s="11">
        <v>3</v>
      </c>
      <c r="AH9" s="6">
        <v>3</v>
      </c>
      <c r="AI9" s="6">
        <v>5</v>
      </c>
      <c r="AJ9" s="6">
        <v>5</v>
      </c>
      <c r="AK9" s="6">
        <v>5</v>
      </c>
      <c r="AL9" s="6">
        <v>5</v>
      </c>
      <c r="AM9" s="43">
        <v>11</v>
      </c>
      <c r="AN9" s="6">
        <v>55</v>
      </c>
      <c r="AO9" s="6">
        <v>30</v>
      </c>
      <c r="AP9" s="43">
        <v>8</v>
      </c>
      <c r="AQ9" s="11">
        <v>4</v>
      </c>
      <c r="AR9" s="6">
        <v>4</v>
      </c>
      <c r="AS9" s="6">
        <v>4</v>
      </c>
      <c r="AT9" s="6">
        <v>4</v>
      </c>
      <c r="AU9" s="6">
        <v>5</v>
      </c>
      <c r="AV9" s="6">
        <v>5</v>
      </c>
      <c r="AW9" s="6">
        <v>31</v>
      </c>
      <c r="AX9" s="40">
        <v>12</v>
      </c>
      <c r="AY9" s="43">
        <v>55</v>
      </c>
      <c r="AZ9" s="12">
        <v>8</v>
      </c>
      <c r="BA9" s="11">
        <v>3</v>
      </c>
      <c r="BB9" s="6">
        <v>3</v>
      </c>
      <c r="BC9" s="6">
        <v>3</v>
      </c>
      <c r="BD9" s="6">
        <v>3</v>
      </c>
      <c r="BE9" s="6">
        <v>3</v>
      </c>
      <c r="BF9" s="6">
        <v>5</v>
      </c>
      <c r="BG9" s="6">
        <v>23</v>
      </c>
      <c r="BH9" s="40">
        <v>10</v>
      </c>
      <c r="BI9" s="43">
        <v>58</v>
      </c>
      <c r="BJ9" s="12">
        <v>18</v>
      </c>
      <c r="BK9" s="11">
        <v>4</v>
      </c>
      <c r="BL9" s="6">
        <v>4</v>
      </c>
      <c r="BM9" s="6">
        <v>4</v>
      </c>
      <c r="BN9" s="6">
        <v>4</v>
      </c>
      <c r="BO9" s="6">
        <v>4</v>
      </c>
      <c r="BP9" s="6">
        <v>3</v>
      </c>
      <c r="BQ9" s="6">
        <v>35</v>
      </c>
      <c r="BR9" s="40">
        <v>12</v>
      </c>
      <c r="BS9" s="43">
        <v>66</v>
      </c>
      <c r="BT9" s="12">
        <v>18</v>
      </c>
      <c r="BU9" s="11">
        <v>19</v>
      </c>
      <c r="BV9" s="6">
        <v>18</v>
      </c>
      <c r="BW9" s="6">
        <v>17</v>
      </c>
      <c r="BX9" s="6">
        <v>19</v>
      </c>
      <c r="BY9" s="40">
        <v>15</v>
      </c>
      <c r="BZ9" s="11">
        <v>11</v>
      </c>
      <c r="CA9" s="6">
        <v>19</v>
      </c>
      <c r="CB9" s="6">
        <v>16</v>
      </c>
      <c r="CC9" s="6">
        <v>15</v>
      </c>
      <c r="CD9" s="12">
        <v>20</v>
      </c>
      <c r="CE9" s="11">
        <v>19</v>
      </c>
      <c r="CF9" s="6">
        <v>18</v>
      </c>
      <c r="CG9" s="6">
        <v>17</v>
      </c>
      <c r="CH9" s="6">
        <v>16</v>
      </c>
      <c r="CI9" s="40">
        <v>20</v>
      </c>
      <c r="CJ9" s="11">
        <v>41</v>
      </c>
      <c r="CK9" s="6">
        <v>42</v>
      </c>
      <c r="CL9" s="6">
        <v>43</v>
      </c>
      <c r="CM9" s="12">
        <v>44</v>
      </c>
      <c r="CN9" s="11">
        <v>360</v>
      </c>
      <c r="CO9" s="82">
        <v>160</v>
      </c>
      <c r="CP9" s="1"/>
      <c r="CQ9" s="1"/>
      <c r="CR9" s="1"/>
      <c r="CS9" s="1"/>
      <c r="CT9" s="1"/>
      <c r="DF9" s="23"/>
    </row>
    <row r="10" spans="1:110" ht="21.95" customHeight="1">
      <c r="A10" s="72">
        <v>4</v>
      </c>
      <c r="B10" s="396">
        <v>6</v>
      </c>
      <c r="C10" s="397" t="s">
        <v>6</v>
      </c>
      <c r="D10" s="398">
        <v>926</v>
      </c>
      <c r="E10" s="399">
        <v>42491</v>
      </c>
      <c r="F10" s="400" t="s">
        <v>136</v>
      </c>
      <c r="G10" s="400" t="s">
        <v>137</v>
      </c>
      <c r="H10" s="401" t="s">
        <v>138</v>
      </c>
      <c r="I10" s="402">
        <v>604</v>
      </c>
      <c r="J10" s="403" t="s">
        <v>168</v>
      </c>
      <c r="K10" s="404" t="s">
        <v>170</v>
      </c>
      <c r="L10" s="11">
        <v>3</v>
      </c>
      <c r="M10" s="6">
        <v>3</v>
      </c>
      <c r="N10" s="6">
        <v>3</v>
      </c>
      <c r="O10" s="6">
        <v>4</v>
      </c>
      <c r="P10" s="6">
        <v>4</v>
      </c>
      <c r="Q10" s="6">
        <v>4</v>
      </c>
      <c r="R10" s="6">
        <v>37</v>
      </c>
      <c r="S10" s="40">
        <v>11</v>
      </c>
      <c r="T10" s="43">
        <v>57</v>
      </c>
      <c r="U10" s="12">
        <v>22</v>
      </c>
      <c r="V10" s="17">
        <v>4</v>
      </c>
      <c r="W10" s="18">
        <v>2</v>
      </c>
      <c r="X10" s="18" t="s">
        <v>4</v>
      </c>
      <c r="Y10" s="18">
        <v>3</v>
      </c>
      <c r="Z10" s="18">
        <v>3</v>
      </c>
      <c r="AA10" s="18">
        <v>3</v>
      </c>
      <c r="AB10" s="18">
        <v>41</v>
      </c>
      <c r="AC10" s="45">
        <v>10</v>
      </c>
      <c r="AD10" s="43">
        <v>37</v>
      </c>
      <c r="AE10" s="12">
        <v>7</v>
      </c>
      <c r="AF10" s="290" t="s">
        <v>176</v>
      </c>
      <c r="AG10" s="11">
        <v>3</v>
      </c>
      <c r="AH10" s="6">
        <v>3</v>
      </c>
      <c r="AI10" s="6">
        <v>5</v>
      </c>
      <c r="AJ10" s="6">
        <v>5</v>
      </c>
      <c r="AK10" s="6">
        <v>5</v>
      </c>
      <c r="AL10" s="6">
        <v>5</v>
      </c>
      <c r="AM10" s="43">
        <v>11</v>
      </c>
      <c r="AN10" s="6">
        <v>55</v>
      </c>
      <c r="AO10" s="6">
        <v>36</v>
      </c>
      <c r="AP10" s="43">
        <v>6</v>
      </c>
      <c r="AQ10" s="11">
        <v>4</v>
      </c>
      <c r="AR10" s="6">
        <v>4</v>
      </c>
      <c r="AS10" s="6">
        <v>4</v>
      </c>
      <c r="AT10" s="6">
        <v>4</v>
      </c>
      <c r="AU10" s="6">
        <v>5</v>
      </c>
      <c r="AV10" s="6">
        <v>5</v>
      </c>
      <c r="AW10" s="6">
        <v>31</v>
      </c>
      <c r="AX10" s="40">
        <v>10</v>
      </c>
      <c r="AY10" s="43">
        <v>55</v>
      </c>
      <c r="AZ10" s="12">
        <v>8</v>
      </c>
      <c r="BA10" s="11">
        <v>3</v>
      </c>
      <c r="BB10" s="6">
        <v>3</v>
      </c>
      <c r="BC10" s="6">
        <v>3</v>
      </c>
      <c r="BD10" s="6">
        <v>3</v>
      </c>
      <c r="BE10" s="6">
        <v>3</v>
      </c>
      <c r="BF10" s="6">
        <v>5</v>
      </c>
      <c r="BG10" s="6">
        <v>25</v>
      </c>
      <c r="BH10" s="40">
        <v>11</v>
      </c>
      <c r="BI10" s="43">
        <v>58</v>
      </c>
      <c r="BJ10" s="12">
        <v>17</v>
      </c>
      <c r="BK10" s="11">
        <v>4</v>
      </c>
      <c r="BL10" s="6">
        <v>4</v>
      </c>
      <c r="BM10" s="6">
        <v>4</v>
      </c>
      <c r="BN10" s="6">
        <v>4</v>
      </c>
      <c r="BO10" s="6">
        <v>4</v>
      </c>
      <c r="BP10" s="6">
        <v>3</v>
      </c>
      <c r="BQ10" s="6">
        <v>35</v>
      </c>
      <c r="BR10" s="40">
        <v>10</v>
      </c>
      <c r="BS10" s="43">
        <v>66</v>
      </c>
      <c r="BT10" s="12">
        <v>18</v>
      </c>
      <c r="BU10" s="11">
        <v>19</v>
      </c>
      <c r="BV10" s="6">
        <v>18</v>
      </c>
      <c r="BW10" s="6">
        <v>17</v>
      </c>
      <c r="BX10" s="6">
        <v>19</v>
      </c>
      <c r="BY10" s="40">
        <v>14</v>
      </c>
      <c r="BZ10" s="11">
        <v>11</v>
      </c>
      <c r="CA10" s="6">
        <v>19</v>
      </c>
      <c r="CB10" s="6">
        <v>16</v>
      </c>
      <c r="CC10" s="6">
        <v>15</v>
      </c>
      <c r="CD10" s="12">
        <v>18</v>
      </c>
      <c r="CE10" s="11">
        <v>19</v>
      </c>
      <c r="CF10" s="6">
        <v>18</v>
      </c>
      <c r="CG10" s="6">
        <v>17</v>
      </c>
      <c r="CH10" s="6">
        <v>16</v>
      </c>
      <c r="CI10" s="40">
        <v>20</v>
      </c>
      <c r="CJ10" s="11">
        <v>48</v>
      </c>
      <c r="CK10" s="6">
        <v>47</v>
      </c>
      <c r="CL10" s="6">
        <v>46</v>
      </c>
      <c r="CM10" s="12">
        <v>45</v>
      </c>
      <c r="CN10" s="11">
        <v>220</v>
      </c>
      <c r="CO10" s="82">
        <v>188</v>
      </c>
      <c r="CP10" s="1"/>
      <c r="CQ10" s="616" t="s">
        <v>0</v>
      </c>
      <c r="CR10" s="617"/>
      <c r="CS10" s="617"/>
      <c r="CT10" s="1"/>
      <c r="DF10" s="23"/>
    </row>
    <row r="11" spans="1:110" ht="21.95" customHeight="1">
      <c r="A11" s="72">
        <v>5</v>
      </c>
      <c r="B11" s="396">
        <v>6</v>
      </c>
      <c r="C11" s="397" t="s">
        <v>6</v>
      </c>
      <c r="D11" s="398">
        <v>951</v>
      </c>
      <c r="E11" s="399" t="s">
        <v>139</v>
      </c>
      <c r="F11" s="400" t="s">
        <v>140</v>
      </c>
      <c r="G11" s="400" t="s">
        <v>141</v>
      </c>
      <c r="H11" s="401" t="s">
        <v>142</v>
      </c>
      <c r="I11" s="402">
        <v>605</v>
      </c>
      <c r="J11" s="403" t="s">
        <v>168</v>
      </c>
      <c r="K11" s="404" t="s">
        <v>171</v>
      </c>
      <c r="L11" s="11">
        <v>3</v>
      </c>
      <c r="M11" s="6">
        <v>3</v>
      </c>
      <c r="N11" s="6">
        <v>3</v>
      </c>
      <c r="O11" s="6">
        <v>4</v>
      </c>
      <c r="P11" s="6">
        <v>4</v>
      </c>
      <c r="Q11" s="6">
        <v>4</v>
      </c>
      <c r="R11" s="6">
        <v>37</v>
      </c>
      <c r="S11" s="40">
        <v>11</v>
      </c>
      <c r="T11" s="43">
        <v>57</v>
      </c>
      <c r="U11" s="12">
        <v>22</v>
      </c>
      <c r="V11" s="17">
        <v>5</v>
      </c>
      <c r="W11" s="18">
        <v>5</v>
      </c>
      <c r="X11" s="18">
        <v>4</v>
      </c>
      <c r="Y11" s="18">
        <v>3</v>
      </c>
      <c r="Z11" s="18">
        <v>3</v>
      </c>
      <c r="AA11" s="18">
        <v>3</v>
      </c>
      <c r="AB11" s="18">
        <v>40</v>
      </c>
      <c r="AC11" s="45">
        <v>10</v>
      </c>
      <c r="AD11" s="43">
        <v>37</v>
      </c>
      <c r="AE11" s="12">
        <v>6</v>
      </c>
      <c r="AF11" s="290" t="s">
        <v>177</v>
      </c>
      <c r="AG11" s="11" t="s">
        <v>3</v>
      </c>
      <c r="AH11" s="6">
        <v>3</v>
      </c>
      <c r="AI11" s="6">
        <v>5</v>
      </c>
      <c r="AJ11" s="6">
        <v>5</v>
      </c>
      <c r="AK11" s="6">
        <v>5</v>
      </c>
      <c r="AL11" s="6">
        <v>5</v>
      </c>
      <c r="AM11" s="43">
        <v>10</v>
      </c>
      <c r="AN11" s="6">
        <v>55</v>
      </c>
      <c r="AO11" s="6">
        <v>39</v>
      </c>
      <c r="AP11" s="43">
        <v>8</v>
      </c>
      <c r="AQ11" s="11">
        <v>4</v>
      </c>
      <c r="AR11" s="6">
        <v>4</v>
      </c>
      <c r="AS11" s="6">
        <v>4</v>
      </c>
      <c r="AT11" s="6">
        <v>4</v>
      </c>
      <c r="AU11" s="6">
        <v>5</v>
      </c>
      <c r="AV11" s="6">
        <v>5</v>
      </c>
      <c r="AW11" s="6">
        <v>31</v>
      </c>
      <c r="AX11" s="40">
        <v>8</v>
      </c>
      <c r="AY11" s="43">
        <v>55</v>
      </c>
      <c r="AZ11" s="12">
        <v>8</v>
      </c>
      <c r="BA11" s="11">
        <v>3</v>
      </c>
      <c r="BB11" s="6">
        <v>3</v>
      </c>
      <c r="BC11" s="6">
        <v>3</v>
      </c>
      <c r="BD11" s="6">
        <v>3</v>
      </c>
      <c r="BE11" s="6">
        <v>3</v>
      </c>
      <c r="BF11" s="6">
        <v>5</v>
      </c>
      <c r="BG11" s="6">
        <v>26</v>
      </c>
      <c r="BH11" s="40">
        <v>11</v>
      </c>
      <c r="BI11" s="43">
        <v>58</v>
      </c>
      <c r="BJ11" s="12">
        <v>16</v>
      </c>
      <c r="BK11" s="11">
        <v>4</v>
      </c>
      <c r="BL11" s="6">
        <v>4</v>
      </c>
      <c r="BM11" s="6">
        <v>4</v>
      </c>
      <c r="BN11" s="6">
        <v>4</v>
      </c>
      <c r="BO11" s="6">
        <v>4</v>
      </c>
      <c r="BP11" s="6">
        <v>3</v>
      </c>
      <c r="BQ11" s="6">
        <v>35</v>
      </c>
      <c r="BR11" s="40">
        <v>10</v>
      </c>
      <c r="BS11" s="43">
        <v>66</v>
      </c>
      <c r="BT11" s="12">
        <v>18</v>
      </c>
      <c r="BU11" s="11">
        <v>19</v>
      </c>
      <c r="BV11" s="6">
        <v>18</v>
      </c>
      <c r="BW11" s="6">
        <v>17</v>
      </c>
      <c r="BX11" s="6">
        <v>19</v>
      </c>
      <c r="BY11" s="40">
        <v>20</v>
      </c>
      <c r="BZ11" s="11">
        <v>11</v>
      </c>
      <c r="CA11" s="6">
        <v>19</v>
      </c>
      <c r="CB11" s="6">
        <v>16</v>
      </c>
      <c r="CC11" s="6">
        <v>15</v>
      </c>
      <c r="CD11" s="12">
        <v>18</v>
      </c>
      <c r="CE11" s="11">
        <v>19</v>
      </c>
      <c r="CF11" s="6">
        <v>18</v>
      </c>
      <c r="CG11" s="6">
        <v>17</v>
      </c>
      <c r="CH11" s="6">
        <v>16</v>
      </c>
      <c r="CI11" s="40">
        <v>20</v>
      </c>
      <c r="CJ11" s="11">
        <v>31</v>
      </c>
      <c r="CK11" s="6">
        <v>32</v>
      </c>
      <c r="CL11" s="6">
        <v>33</v>
      </c>
      <c r="CM11" s="12">
        <v>34</v>
      </c>
      <c r="CN11" s="11">
        <v>330</v>
      </c>
      <c r="CO11" s="82">
        <v>320</v>
      </c>
      <c r="CP11" s="1"/>
      <c r="CQ11" s="616"/>
      <c r="CR11" s="617"/>
      <c r="CS11" s="617"/>
      <c r="CT11" s="1"/>
      <c r="DF11" s="23"/>
    </row>
    <row r="12" spans="1:110" ht="21.95" customHeight="1">
      <c r="A12" s="72">
        <v>6</v>
      </c>
      <c r="B12" s="396">
        <v>6</v>
      </c>
      <c r="C12" s="397" t="s">
        <v>6</v>
      </c>
      <c r="D12" s="398">
        <v>939</v>
      </c>
      <c r="E12" s="399" t="s">
        <v>143</v>
      </c>
      <c r="F12" s="400" t="s">
        <v>144</v>
      </c>
      <c r="G12" s="400" t="s">
        <v>145</v>
      </c>
      <c r="H12" s="401" t="s">
        <v>146</v>
      </c>
      <c r="I12" s="402">
        <v>606</v>
      </c>
      <c r="J12" s="403" t="s">
        <v>169</v>
      </c>
      <c r="K12" s="404" t="s">
        <v>170</v>
      </c>
      <c r="L12" s="11">
        <v>3</v>
      </c>
      <c r="M12" s="6">
        <v>3</v>
      </c>
      <c r="N12" s="6">
        <v>3</v>
      </c>
      <c r="O12" s="6">
        <v>4</v>
      </c>
      <c r="P12" s="6">
        <v>4</v>
      </c>
      <c r="Q12" s="6">
        <v>4</v>
      </c>
      <c r="R12" s="6">
        <v>37</v>
      </c>
      <c r="S12" s="40">
        <v>11</v>
      </c>
      <c r="T12" s="43">
        <v>57</v>
      </c>
      <c r="U12" s="12">
        <v>22</v>
      </c>
      <c r="V12" s="17">
        <v>4</v>
      </c>
      <c r="W12" s="18">
        <v>5</v>
      </c>
      <c r="X12" s="18">
        <v>4</v>
      </c>
      <c r="Y12" s="18">
        <v>5</v>
      </c>
      <c r="Z12" s="18">
        <v>3</v>
      </c>
      <c r="AA12" s="18">
        <v>3</v>
      </c>
      <c r="AB12" s="18">
        <v>33</v>
      </c>
      <c r="AC12" s="45">
        <v>11</v>
      </c>
      <c r="AD12" s="43">
        <v>37</v>
      </c>
      <c r="AE12" s="12">
        <v>9</v>
      </c>
      <c r="AF12" s="290" t="s">
        <v>178</v>
      </c>
      <c r="AG12" s="11">
        <v>4</v>
      </c>
      <c r="AH12" s="6">
        <v>3</v>
      </c>
      <c r="AI12" s="6">
        <v>5</v>
      </c>
      <c r="AJ12" s="6">
        <v>5</v>
      </c>
      <c r="AK12" s="6">
        <v>5</v>
      </c>
      <c r="AL12" s="6">
        <v>5</v>
      </c>
      <c r="AM12" s="40">
        <v>10</v>
      </c>
      <c r="AN12" s="43">
        <v>55</v>
      </c>
      <c r="AO12" s="6">
        <v>40</v>
      </c>
      <c r="AP12" s="43">
        <v>8</v>
      </c>
      <c r="AQ12" s="11">
        <v>4</v>
      </c>
      <c r="AR12" s="6">
        <v>4</v>
      </c>
      <c r="AS12" s="6">
        <v>4</v>
      </c>
      <c r="AT12" s="6">
        <v>4</v>
      </c>
      <c r="AU12" s="6">
        <v>5</v>
      </c>
      <c r="AV12" s="6">
        <v>5</v>
      </c>
      <c r="AW12" s="6">
        <v>31</v>
      </c>
      <c r="AX12" s="40">
        <v>9</v>
      </c>
      <c r="AY12" s="43">
        <v>55</v>
      </c>
      <c r="AZ12" s="12">
        <v>8</v>
      </c>
      <c r="BA12" s="11">
        <v>3</v>
      </c>
      <c r="BB12" s="6">
        <v>3</v>
      </c>
      <c r="BC12" s="6">
        <v>3</v>
      </c>
      <c r="BD12" s="6">
        <v>3</v>
      </c>
      <c r="BE12" s="6">
        <v>3</v>
      </c>
      <c r="BF12" s="6">
        <v>5</v>
      </c>
      <c r="BG12" s="6">
        <v>28</v>
      </c>
      <c r="BH12" s="40">
        <v>11</v>
      </c>
      <c r="BI12" s="43">
        <v>58</v>
      </c>
      <c r="BJ12" s="12">
        <v>16</v>
      </c>
      <c r="BK12" s="11">
        <v>4</v>
      </c>
      <c r="BL12" s="6">
        <v>4</v>
      </c>
      <c r="BM12" s="6">
        <v>4</v>
      </c>
      <c r="BN12" s="6">
        <v>4</v>
      </c>
      <c r="BO12" s="6">
        <v>4</v>
      </c>
      <c r="BP12" s="6">
        <v>3</v>
      </c>
      <c r="BQ12" s="6">
        <v>35</v>
      </c>
      <c r="BR12" s="40">
        <v>10</v>
      </c>
      <c r="BS12" s="43">
        <v>66</v>
      </c>
      <c r="BT12" s="12">
        <v>18</v>
      </c>
      <c r="BU12" s="11">
        <v>19</v>
      </c>
      <c r="BV12" s="6">
        <v>18</v>
      </c>
      <c r="BW12" s="6">
        <v>17</v>
      </c>
      <c r="BX12" s="6">
        <v>19</v>
      </c>
      <c r="BY12" s="40">
        <v>20</v>
      </c>
      <c r="BZ12" s="11">
        <v>12</v>
      </c>
      <c r="CA12" s="6">
        <v>19</v>
      </c>
      <c r="CB12" s="6">
        <v>16</v>
      </c>
      <c r="CC12" s="6">
        <v>15</v>
      </c>
      <c r="CD12" s="12">
        <v>18</v>
      </c>
      <c r="CE12" s="11">
        <v>19</v>
      </c>
      <c r="CF12" s="6">
        <v>18</v>
      </c>
      <c r="CG12" s="6">
        <v>17</v>
      </c>
      <c r="CH12" s="6">
        <v>16</v>
      </c>
      <c r="CI12" s="40">
        <v>20</v>
      </c>
      <c r="CJ12" s="11"/>
      <c r="CK12" s="6"/>
      <c r="CL12" s="6"/>
      <c r="CM12" s="12"/>
      <c r="CN12" s="11"/>
      <c r="CO12" s="82"/>
      <c r="CP12" s="1"/>
      <c r="CQ12" s="613" t="s">
        <v>1</v>
      </c>
      <c r="CR12" s="614"/>
      <c r="CS12" s="614"/>
      <c r="CT12" s="1"/>
      <c r="DF12" s="23"/>
    </row>
    <row r="13" spans="1:110" ht="21.95" customHeight="1">
      <c r="A13" s="72">
        <v>7</v>
      </c>
      <c r="B13" s="396">
        <v>6</v>
      </c>
      <c r="C13" s="397" t="s">
        <v>6</v>
      </c>
      <c r="D13" s="398">
        <v>942</v>
      </c>
      <c r="E13" s="399" t="s">
        <v>147</v>
      </c>
      <c r="F13" s="400" t="s">
        <v>148</v>
      </c>
      <c r="G13" s="400" t="s">
        <v>149</v>
      </c>
      <c r="H13" s="401" t="s">
        <v>150</v>
      </c>
      <c r="I13" s="402">
        <v>607</v>
      </c>
      <c r="J13" s="403" t="s">
        <v>168</v>
      </c>
      <c r="K13" s="404" t="s">
        <v>170</v>
      </c>
      <c r="L13" s="11">
        <v>3</v>
      </c>
      <c r="M13" s="6">
        <v>3</v>
      </c>
      <c r="N13" s="6">
        <v>3</v>
      </c>
      <c r="O13" s="6">
        <v>4</v>
      </c>
      <c r="P13" s="6">
        <v>4</v>
      </c>
      <c r="Q13" s="6">
        <v>4</v>
      </c>
      <c r="R13" s="6">
        <v>37</v>
      </c>
      <c r="S13" s="40">
        <v>11</v>
      </c>
      <c r="T13" s="43">
        <v>57</v>
      </c>
      <c r="U13" s="12">
        <v>22</v>
      </c>
      <c r="V13" s="17">
        <v>4</v>
      </c>
      <c r="W13" s="18">
        <v>4</v>
      </c>
      <c r="X13" s="18">
        <v>4</v>
      </c>
      <c r="Y13" s="18">
        <v>4</v>
      </c>
      <c r="Z13" s="18">
        <v>4</v>
      </c>
      <c r="AA13" s="18">
        <v>4</v>
      </c>
      <c r="AB13" s="18">
        <v>36</v>
      </c>
      <c r="AC13" s="45">
        <v>12</v>
      </c>
      <c r="AD13" s="43">
        <v>57</v>
      </c>
      <c r="AE13" s="12">
        <v>27</v>
      </c>
      <c r="AF13" s="290" t="s">
        <v>40</v>
      </c>
      <c r="AG13" s="11">
        <v>4</v>
      </c>
      <c r="AH13" s="6">
        <v>3</v>
      </c>
      <c r="AI13" s="6">
        <v>5</v>
      </c>
      <c r="AJ13" s="6">
        <v>5</v>
      </c>
      <c r="AK13" s="6">
        <v>5</v>
      </c>
      <c r="AL13" s="6">
        <v>5</v>
      </c>
      <c r="AM13" s="40">
        <v>10</v>
      </c>
      <c r="AN13" s="43">
        <v>55</v>
      </c>
      <c r="AO13" s="6">
        <v>45</v>
      </c>
      <c r="AP13" s="43">
        <v>8</v>
      </c>
      <c r="AQ13" s="11">
        <v>4</v>
      </c>
      <c r="AR13" s="6">
        <v>4</v>
      </c>
      <c r="AS13" s="6">
        <v>4</v>
      </c>
      <c r="AT13" s="6">
        <v>4</v>
      </c>
      <c r="AU13" s="6">
        <v>5</v>
      </c>
      <c r="AV13" s="6">
        <v>5</v>
      </c>
      <c r="AW13" s="6">
        <v>31</v>
      </c>
      <c r="AX13" s="40">
        <v>10</v>
      </c>
      <c r="AY13" s="43">
        <v>55</v>
      </c>
      <c r="AZ13" s="12">
        <v>8</v>
      </c>
      <c r="BA13" s="11">
        <v>3</v>
      </c>
      <c r="BB13" s="6">
        <v>3</v>
      </c>
      <c r="BC13" s="6">
        <v>3</v>
      </c>
      <c r="BD13" s="6">
        <v>3</v>
      </c>
      <c r="BE13" s="6">
        <v>3</v>
      </c>
      <c r="BF13" s="6">
        <v>5</v>
      </c>
      <c r="BG13" s="6">
        <v>27</v>
      </c>
      <c r="BH13" s="40">
        <v>11</v>
      </c>
      <c r="BI13" s="43">
        <v>58</v>
      </c>
      <c r="BJ13" s="12">
        <v>16</v>
      </c>
      <c r="BK13" s="11">
        <v>4</v>
      </c>
      <c r="BL13" s="6">
        <v>4</v>
      </c>
      <c r="BM13" s="6">
        <v>4</v>
      </c>
      <c r="BN13" s="6">
        <v>4</v>
      </c>
      <c r="BO13" s="6">
        <v>4</v>
      </c>
      <c r="BP13" s="6">
        <v>3</v>
      </c>
      <c r="BQ13" s="6">
        <v>35</v>
      </c>
      <c r="BR13" s="40">
        <v>10</v>
      </c>
      <c r="BS13" s="43">
        <v>66</v>
      </c>
      <c r="BT13" s="12">
        <v>18</v>
      </c>
      <c r="BU13" s="11">
        <v>19</v>
      </c>
      <c r="BV13" s="6">
        <v>18</v>
      </c>
      <c r="BW13" s="6">
        <v>17</v>
      </c>
      <c r="BX13" s="6">
        <v>19</v>
      </c>
      <c r="BY13" s="40">
        <v>18</v>
      </c>
      <c r="BZ13" s="11">
        <v>13</v>
      </c>
      <c r="CA13" s="6">
        <v>19</v>
      </c>
      <c r="CB13" s="6">
        <v>16</v>
      </c>
      <c r="CC13" s="6">
        <v>15</v>
      </c>
      <c r="CD13" s="12">
        <v>18</v>
      </c>
      <c r="CE13" s="11">
        <v>19</v>
      </c>
      <c r="CF13" s="6">
        <v>18</v>
      </c>
      <c r="CG13" s="6">
        <v>17</v>
      </c>
      <c r="CH13" s="6">
        <v>16</v>
      </c>
      <c r="CI13" s="40">
        <v>20</v>
      </c>
      <c r="CJ13" s="11"/>
      <c r="CK13" s="6"/>
      <c r="CL13" s="6"/>
      <c r="CM13" s="12"/>
      <c r="CN13" s="11"/>
      <c r="CO13" s="82"/>
      <c r="CP13" s="1"/>
      <c r="CQ13" s="613"/>
      <c r="CR13" s="614"/>
      <c r="CS13" s="614"/>
      <c r="CT13" s="1"/>
      <c r="DF13" s="23"/>
    </row>
    <row r="14" spans="1:110" ht="21.95" customHeight="1">
      <c r="A14" s="72">
        <v>8</v>
      </c>
      <c r="B14" s="396">
        <v>6</v>
      </c>
      <c r="C14" s="397" t="s">
        <v>6</v>
      </c>
      <c r="D14" s="398">
        <v>925</v>
      </c>
      <c r="E14" s="399" t="s">
        <v>151</v>
      </c>
      <c r="F14" s="400" t="s">
        <v>152</v>
      </c>
      <c r="G14" s="400" t="s">
        <v>153</v>
      </c>
      <c r="H14" s="401" t="s">
        <v>154</v>
      </c>
      <c r="I14" s="402">
        <v>608</v>
      </c>
      <c r="J14" s="403" t="s">
        <v>169</v>
      </c>
      <c r="K14" s="404" t="s">
        <v>170</v>
      </c>
      <c r="L14" s="11">
        <v>3</v>
      </c>
      <c r="M14" s="6">
        <v>3</v>
      </c>
      <c r="N14" s="6">
        <v>3</v>
      </c>
      <c r="O14" s="6">
        <v>4</v>
      </c>
      <c r="P14" s="6">
        <v>4</v>
      </c>
      <c r="Q14" s="6">
        <v>4</v>
      </c>
      <c r="R14" s="6">
        <v>37</v>
      </c>
      <c r="S14" s="40">
        <v>11</v>
      </c>
      <c r="T14" s="43">
        <v>57</v>
      </c>
      <c r="U14" s="12">
        <v>22</v>
      </c>
      <c r="V14" s="17">
        <v>4</v>
      </c>
      <c r="W14" s="18">
        <v>4</v>
      </c>
      <c r="X14" s="18">
        <v>4</v>
      </c>
      <c r="Y14" s="18">
        <v>4</v>
      </c>
      <c r="Z14" s="18">
        <v>4</v>
      </c>
      <c r="AA14" s="18">
        <v>4</v>
      </c>
      <c r="AB14" s="18">
        <v>8</v>
      </c>
      <c r="AC14" s="45">
        <v>10</v>
      </c>
      <c r="AD14" s="43">
        <v>37</v>
      </c>
      <c r="AE14" s="12">
        <v>7</v>
      </c>
      <c r="AF14" s="290" t="s">
        <v>40</v>
      </c>
      <c r="AG14" s="11">
        <v>4</v>
      </c>
      <c r="AH14" s="6">
        <v>3</v>
      </c>
      <c r="AI14" s="6">
        <v>5</v>
      </c>
      <c r="AJ14" s="6">
        <v>5</v>
      </c>
      <c r="AK14" s="6">
        <v>5</v>
      </c>
      <c r="AL14" s="6">
        <v>5</v>
      </c>
      <c r="AM14" s="40">
        <v>10</v>
      </c>
      <c r="AN14" s="43">
        <v>55</v>
      </c>
      <c r="AO14" s="6">
        <v>65</v>
      </c>
      <c r="AP14" s="43">
        <v>8</v>
      </c>
      <c r="AQ14" s="11">
        <v>4</v>
      </c>
      <c r="AR14" s="6">
        <v>4</v>
      </c>
      <c r="AS14" s="6">
        <v>4</v>
      </c>
      <c r="AT14" s="6">
        <v>4</v>
      </c>
      <c r="AU14" s="6">
        <v>5</v>
      </c>
      <c r="AV14" s="6">
        <v>5</v>
      </c>
      <c r="AW14" s="6">
        <v>31</v>
      </c>
      <c r="AX14" s="40">
        <v>11</v>
      </c>
      <c r="AY14" s="43">
        <v>55</v>
      </c>
      <c r="AZ14" s="12">
        <v>8</v>
      </c>
      <c r="BA14" s="11">
        <v>3</v>
      </c>
      <c r="BB14" s="6">
        <v>3</v>
      </c>
      <c r="BC14" s="6">
        <v>3</v>
      </c>
      <c r="BD14" s="6">
        <v>3</v>
      </c>
      <c r="BE14" s="6">
        <v>3</v>
      </c>
      <c r="BF14" s="6">
        <v>5</v>
      </c>
      <c r="BG14" s="6">
        <v>29</v>
      </c>
      <c r="BH14" s="40">
        <v>11</v>
      </c>
      <c r="BI14" s="43">
        <v>58</v>
      </c>
      <c r="BJ14" s="12">
        <v>16</v>
      </c>
      <c r="BK14" s="11">
        <v>4</v>
      </c>
      <c r="BL14" s="6">
        <v>4</v>
      </c>
      <c r="BM14" s="6">
        <v>4</v>
      </c>
      <c r="BN14" s="6">
        <v>4</v>
      </c>
      <c r="BO14" s="6">
        <v>4</v>
      </c>
      <c r="BP14" s="6">
        <v>3</v>
      </c>
      <c r="BQ14" s="6">
        <v>35</v>
      </c>
      <c r="BR14" s="40">
        <v>10</v>
      </c>
      <c r="BS14" s="43">
        <v>66</v>
      </c>
      <c r="BT14" s="12">
        <v>18</v>
      </c>
      <c r="BU14" s="11">
        <v>19</v>
      </c>
      <c r="BV14" s="6">
        <v>18</v>
      </c>
      <c r="BW14" s="6">
        <v>17</v>
      </c>
      <c r="BX14" s="6">
        <v>19</v>
      </c>
      <c r="BY14" s="40">
        <v>19</v>
      </c>
      <c r="BZ14" s="11">
        <v>13</v>
      </c>
      <c r="CA14" s="6">
        <v>19</v>
      </c>
      <c r="CB14" s="6">
        <v>16</v>
      </c>
      <c r="CC14" s="6">
        <v>15</v>
      </c>
      <c r="CD14" s="12">
        <v>18</v>
      </c>
      <c r="CE14" s="11">
        <v>19</v>
      </c>
      <c r="CF14" s="6">
        <v>18</v>
      </c>
      <c r="CG14" s="6">
        <v>17</v>
      </c>
      <c r="CH14" s="6">
        <v>16</v>
      </c>
      <c r="CI14" s="40">
        <v>20</v>
      </c>
      <c r="CJ14" s="11"/>
      <c r="CK14" s="6"/>
      <c r="CL14" s="6"/>
      <c r="CM14" s="12"/>
      <c r="CN14" s="11"/>
      <c r="CO14" s="82"/>
      <c r="CP14" s="1"/>
      <c r="CQ14" s="611" t="s">
        <v>5</v>
      </c>
      <c r="CR14" s="612"/>
      <c r="CS14" s="612"/>
      <c r="CT14" s="1"/>
      <c r="DF14" s="23"/>
    </row>
    <row r="15" spans="1:110" ht="21.95" customHeight="1">
      <c r="A15" s="72">
        <v>9</v>
      </c>
      <c r="B15" s="396">
        <v>6</v>
      </c>
      <c r="C15" s="397" t="s">
        <v>6</v>
      </c>
      <c r="D15" s="398">
        <v>952</v>
      </c>
      <c r="E15" s="399">
        <v>42047</v>
      </c>
      <c r="F15" s="400" t="s">
        <v>155</v>
      </c>
      <c r="G15" s="400" t="s">
        <v>156</v>
      </c>
      <c r="H15" s="401" t="s">
        <v>157</v>
      </c>
      <c r="I15" s="402">
        <v>609</v>
      </c>
      <c r="J15" s="403" t="s">
        <v>168</v>
      </c>
      <c r="K15" s="404" t="s">
        <v>172</v>
      </c>
      <c r="L15" s="11">
        <v>3</v>
      </c>
      <c r="M15" s="6">
        <v>3</v>
      </c>
      <c r="N15" s="6">
        <v>3</v>
      </c>
      <c r="O15" s="6">
        <v>4</v>
      </c>
      <c r="P15" s="6">
        <v>4</v>
      </c>
      <c r="Q15" s="6">
        <v>4</v>
      </c>
      <c r="R15" s="6">
        <v>37</v>
      </c>
      <c r="S15" s="40">
        <v>11</v>
      </c>
      <c r="T15" s="43">
        <v>57</v>
      </c>
      <c r="U15" s="12">
        <v>22</v>
      </c>
      <c r="V15" s="17">
        <v>4</v>
      </c>
      <c r="W15" s="18">
        <v>4</v>
      </c>
      <c r="X15" s="18">
        <v>4</v>
      </c>
      <c r="Y15" s="18">
        <v>4</v>
      </c>
      <c r="Z15" s="18">
        <v>4</v>
      </c>
      <c r="AA15" s="18">
        <v>4</v>
      </c>
      <c r="AB15" s="18">
        <v>9</v>
      </c>
      <c r="AC15" s="45">
        <v>9</v>
      </c>
      <c r="AD15" s="43">
        <v>37</v>
      </c>
      <c r="AE15" s="12">
        <v>9</v>
      </c>
      <c r="AF15" s="290" t="s">
        <v>40</v>
      </c>
      <c r="AG15" s="11">
        <v>4</v>
      </c>
      <c r="AH15" s="6">
        <v>3</v>
      </c>
      <c r="AI15" s="6">
        <v>5</v>
      </c>
      <c r="AJ15" s="6">
        <v>5</v>
      </c>
      <c r="AK15" s="6">
        <v>5</v>
      </c>
      <c r="AL15" s="6">
        <v>5</v>
      </c>
      <c r="AM15" s="40">
        <v>10</v>
      </c>
      <c r="AN15" s="43">
        <v>55</v>
      </c>
      <c r="AO15" s="6">
        <v>64</v>
      </c>
      <c r="AP15" s="43">
        <v>8</v>
      </c>
      <c r="AQ15" s="11">
        <v>4</v>
      </c>
      <c r="AR15" s="6">
        <v>4</v>
      </c>
      <c r="AS15" s="6">
        <v>4</v>
      </c>
      <c r="AT15" s="6">
        <v>4</v>
      </c>
      <c r="AU15" s="6">
        <v>5</v>
      </c>
      <c r="AV15" s="6">
        <v>5</v>
      </c>
      <c r="AW15" s="6">
        <v>31</v>
      </c>
      <c r="AX15" s="40">
        <v>9</v>
      </c>
      <c r="AY15" s="43">
        <v>55</v>
      </c>
      <c r="AZ15" s="12">
        <v>8</v>
      </c>
      <c r="BA15" s="11">
        <v>3</v>
      </c>
      <c r="BB15" s="6">
        <v>3</v>
      </c>
      <c r="BC15" s="6">
        <v>3</v>
      </c>
      <c r="BD15" s="6">
        <v>3</v>
      </c>
      <c r="BE15" s="6">
        <v>3</v>
      </c>
      <c r="BF15" s="6">
        <v>5</v>
      </c>
      <c r="BG15" s="6">
        <v>30</v>
      </c>
      <c r="BH15" s="40">
        <v>11</v>
      </c>
      <c r="BI15" s="43">
        <v>58</v>
      </c>
      <c r="BJ15" s="12">
        <v>16</v>
      </c>
      <c r="BK15" s="11">
        <v>4</v>
      </c>
      <c r="BL15" s="6">
        <v>4</v>
      </c>
      <c r="BM15" s="6">
        <v>4</v>
      </c>
      <c r="BN15" s="6">
        <v>4</v>
      </c>
      <c r="BO15" s="6">
        <v>4</v>
      </c>
      <c r="BP15" s="6">
        <v>3</v>
      </c>
      <c r="BQ15" s="6">
        <v>35</v>
      </c>
      <c r="BR15" s="40">
        <v>10</v>
      </c>
      <c r="BS15" s="43">
        <v>66</v>
      </c>
      <c r="BT15" s="12">
        <v>18</v>
      </c>
      <c r="BU15" s="11">
        <v>19</v>
      </c>
      <c r="BV15" s="6">
        <v>18</v>
      </c>
      <c r="BW15" s="6">
        <v>17</v>
      </c>
      <c r="BX15" s="6">
        <v>19</v>
      </c>
      <c r="BY15" s="40">
        <v>19</v>
      </c>
      <c r="BZ15" s="11">
        <v>14</v>
      </c>
      <c r="CA15" s="6">
        <v>19</v>
      </c>
      <c r="CB15" s="6">
        <v>16</v>
      </c>
      <c r="CC15" s="6">
        <v>15</v>
      </c>
      <c r="CD15" s="12">
        <v>18</v>
      </c>
      <c r="CE15" s="11">
        <v>19</v>
      </c>
      <c r="CF15" s="6">
        <v>18</v>
      </c>
      <c r="CG15" s="6">
        <v>17</v>
      </c>
      <c r="CH15" s="6">
        <v>16</v>
      </c>
      <c r="CI15" s="40">
        <v>20</v>
      </c>
      <c r="CJ15" s="11"/>
      <c r="CK15" s="6"/>
      <c r="CL15" s="6"/>
      <c r="CM15" s="12"/>
      <c r="CN15" s="11"/>
      <c r="CO15" s="82"/>
      <c r="CP15" s="1"/>
      <c r="CQ15" s="611"/>
      <c r="CR15" s="612"/>
      <c r="CS15" s="612"/>
      <c r="CT15" s="1"/>
      <c r="DF15" s="23"/>
    </row>
    <row r="16" spans="1:110" ht="21.95" customHeight="1">
      <c r="A16" s="72">
        <v>10</v>
      </c>
      <c r="B16" s="396">
        <v>6</v>
      </c>
      <c r="C16" s="397" t="s">
        <v>6</v>
      </c>
      <c r="D16" s="398">
        <v>931</v>
      </c>
      <c r="E16" s="399" t="s">
        <v>158</v>
      </c>
      <c r="F16" s="400" t="s">
        <v>159</v>
      </c>
      <c r="G16" s="400" t="s">
        <v>160</v>
      </c>
      <c r="H16" s="401" t="s">
        <v>161</v>
      </c>
      <c r="I16" s="402">
        <v>610</v>
      </c>
      <c r="J16" s="403" t="s">
        <v>168</v>
      </c>
      <c r="K16" s="404" t="s">
        <v>170</v>
      </c>
      <c r="L16" s="11">
        <v>3</v>
      </c>
      <c r="M16" s="6">
        <v>3</v>
      </c>
      <c r="N16" s="6">
        <v>3</v>
      </c>
      <c r="O16" s="6">
        <v>4</v>
      </c>
      <c r="P16" s="6">
        <v>4</v>
      </c>
      <c r="Q16" s="6">
        <v>4</v>
      </c>
      <c r="R16" s="6">
        <v>37</v>
      </c>
      <c r="S16" s="40">
        <v>11</v>
      </c>
      <c r="T16" s="43">
        <v>57</v>
      </c>
      <c r="U16" s="12">
        <v>22</v>
      </c>
      <c r="V16" s="17">
        <v>4</v>
      </c>
      <c r="W16" s="18">
        <v>4</v>
      </c>
      <c r="X16" s="18">
        <v>4</v>
      </c>
      <c r="Y16" s="18">
        <v>4</v>
      </c>
      <c r="Z16" s="18">
        <v>4</v>
      </c>
      <c r="AA16" s="18">
        <v>4</v>
      </c>
      <c r="AB16" s="18">
        <v>10</v>
      </c>
      <c r="AC16" s="45">
        <v>8</v>
      </c>
      <c r="AD16" s="43">
        <v>45</v>
      </c>
      <c r="AE16" s="12">
        <v>8</v>
      </c>
      <c r="AF16" s="290" t="s">
        <v>40</v>
      </c>
      <c r="AG16" s="11">
        <v>4</v>
      </c>
      <c r="AH16" s="6">
        <v>3</v>
      </c>
      <c r="AI16" s="6">
        <v>5</v>
      </c>
      <c r="AJ16" s="6">
        <v>5</v>
      </c>
      <c r="AK16" s="6">
        <v>5</v>
      </c>
      <c r="AL16" s="6">
        <v>5</v>
      </c>
      <c r="AM16" s="40">
        <v>10</v>
      </c>
      <c r="AN16" s="43">
        <v>55</v>
      </c>
      <c r="AO16" s="6">
        <v>58</v>
      </c>
      <c r="AP16" s="43">
        <v>8</v>
      </c>
      <c r="AQ16" s="11">
        <v>4</v>
      </c>
      <c r="AR16" s="6">
        <v>4</v>
      </c>
      <c r="AS16" s="6">
        <v>4</v>
      </c>
      <c r="AT16" s="6">
        <v>4</v>
      </c>
      <c r="AU16" s="6">
        <v>5</v>
      </c>
      <c r="AV16" s="6">
        <v>5</v>
      </c>
      <c r="AW16" s="6" t="s">
        <v>3</v>
      </c>
      <c r="AX16" s="40">
        <v>9</v>
      </c>
      <c r="AY16" s="43">
        <v>55</v>
      </c>
      <c r="AZ16" s="12">
        <v>8</v>
      </c>
      <c r="BA16" s="11">
        <v>3</v>
      </c>
      <c r="BB16" s="6">
        <v>3</v>
      </c>
      <c r="BC16" s="6">
        <v>3</v>
      </c>
      <c r="BD16" s="6">
        <v>3</v>
      </c>
      <c r="BE16" s="6">
        <v>3</v>
      </c>
      <c r="BF16" s="6">
        <v>5</v>
      </c>
      <c r="BG16" s="6">
        <v>32</v>
      </c>
      <c r="BH16" s="40">
        <v>11</v>
      </c>
      <c r="BI16" s="43">
        <v>58</v>
      </c>
      <c r="BJ16" s="12">
        <v>16</v>
      </c>
      <c r="BK16" s="11">
        <v>4</v>
      </c>
      <c r="BL16" s="6">
        <v>4</v>
      </c>
      <c r="BM16" s="6">
        <v>4</v>
      </c>
      <c r="BN16" s="6">
        <v>4</v>
      </c>
      <c r="BO16" s="6">
        <v>4</v>
      </c>
      <c r="BP16" s="6">
        <v>3</v>
      </c>
      <c r="BQ16" s="6">
        <v>35</v>
      </c>
      <c r="BR16" s="40">
        <v>10</v>
      </c>
      <c r="BS16" s="43">
        <v>66</v>
      </c>
      <c r="BT16" s="12">
        <v>18</v>
      </c>
      <c r="BU16" s="11">
        <v>19</v>
      </c>
      <c r="BV16" s="6">
        <v>18</v>
      </c>
      <c r="BW16" s="6">
        <v>17</v>
      </c>
      <c r="BX16" s="6">
        <v>19</v>
      </c>
      <c r="BY16" s="40">
        <v>19</v>
      </c>
      <c r="BZ16" s="11">
        <v>15</v>
      </c>
      <c r="CA16" s="6">
        <v>19</v>
      </c>
      <c r="CB16" s="6">
        <v>16</v>
      </c>
      <c r="CC16" s="6">
        <v>15</v>
      </c>
      <c r="CD16" s="12">
        <v>18</v>
      </c>
      <c r="CE16" s="11">
        <v>19</v>
      </c>
      <c r="CF16" s="6">
        <v>18</v>
      </c>
      <c r="CG16" s="6">
        <v>17</v>
      </c>
      <c r="CH16" s="6">
        <v>16</v>
      </c>
      <c r="CI16" s="40">
        <v>20</v>
      </c>
      <c r="CJ16" s="11"/>
      <c r="CK16" s="6"/>
      <c r="CL16" s="6"/>
      <c r="CM16" s="12"/>
      <c r="CN16" s="11"/>
      <c r="CO16" s="82"/>
      <c r="CP16" s="1"/>
      <c r="CQ16" s="606" t="s">
        <v>2</v>
      </c>
      <c r="CR16" s="607"/>
      <c r="CS16" s="607"/>
      <c r="CT16" s="1"/>
      <c r="DF16" s="23"/>
    </row>
    <row r="17" spans="1:110" ht="21.95" customHeight="1">
      <c r="A17" s="72">
        <v>11</v>
      </c>
      <c r="B17" s="396">
        <v>6</v>
      </c>
      <c r="C17" s="397" t="s">
        <v>6</v>
      </c>
      <c r="D17" s="398">
        <v>932</v>
      </c>
      <c r="E17" s="399">
        <v>42319</v>
      </c>
      <c r="F17" s="400" t="s">
        <v>162</v>
      </c>
      <c r="G17" s="400" t="s">
        <v>163</v>
      </c>
      <c r="H17" s="401" t="s">
        <v>164</v>
      </c>
      <c r="I17" s="402">
        <v>611</v>
      </c>
      <c r="J17" s="403" t="s">
        <v>168</v>
      </c>
      <c r="K17" s="404" t="s">
        <v>171</v>
      </c>
      <c r="L17" s="11">
        <v>3</v>
      </c>
      <c r="M17" s="6">
        <v>3</v>
      </c>
      <c r="N17" s="6">
        <v>3</v>
      </c>
      <c r="O17" s="6">
        <v>4</v>
      </c>
      <c r="P17" s="6">
        <v>4</v>
      </c>
      <c r="Q17" s="6">
        <v>4</v>
      </c>
      <c r="R17" s="6">
        <v>37</v>
      </c>
      <c r="S17" s="40">
        <v>11</v>
      </c>
      <c r="T17" s="43">
        <v>57</v>
      </c>
      <c r="U17" s="12">
        <v>22</v>
      </c>
      <c r="V17" s="17">
        <v>4</v>
      </c>
      <c r="W17" s="18">
        <v>4</v>
      </c>
      <c r="X17" s="18">
        <v>4</v>
      </c>
      <c r="Y17" s="18">
        <v>4</v>
      </c>
      <c r="Z17" s="18">
        <v>4</v>
      </c>
      <c r="AA17" s="18">
        <v>4</v>
      </c>
      <c r="AB17" s="18">
        <v>11</v>
      </c>
      <c r="AC17" s="45">
        <v>9</v>
      </c>
      <c r="AD17" s="43">
        <v>46</v>
      </c>
      <c r="AE17" s="12">
        <v>7</v>
      </c>
      <c r="AF17" s="290" t="s">
        <v>40</v>
      </c>
      <c r="AG17" s="11">
        <v>4</v>
      </c>
      <c r="AH17" s="6">
        <v>3</v>
      </c>
      <c r="AI17" s="6">
        <v>5</v>
      </c>
      <c r="AJ17" s="6">
        <v>5</v>
      </c>
      <c r="AK17" s="6">
        <v>5</v>
      </c>
      <c r="AL17" s="6">
        <v>5</v>
      </c>
      <c r="AM17" s="40">
        <v>10</v>
      </c>
      <c r="AN17" s="43">
        <v>55</v>
      </c>
      <c r="AO17" s="6">
        <v>54</v>
      </c>
      <c r="AP17" s="43">
        <v>9</v>
      </c>
      <c r="AQ17" s="11">
        <v>4</v>
      </c>
      <c r="AR17" s="6">
        <v>4</v>
      </c>
      <c r="AS17" s="6">
        <v>4</v>
      </c>
      <c r="AT17" s="6">
        <v>4</v>
      </c>
      <c r="AU17" s="6">
        <v>5</v>
      </c>
      <c r="AV17" s="6">
        <v>5</v>
      </c>
      <c r="AW17" s="6" t="s">
        <v>4</v>
      </c>
      <c r="AX17" s="40">
        <v>9</v>
      </c>
      <c r="AY17" s="43">
        <v>55</v>
      </c>
      <c r="AZ17" s="12">
        <v>8</v>
      </c>
      <c r="BA17" s="11">
        <v>3</v>
      </c>
      <c r="BB17" s="6">
        <v>3</v>
      </c>
      <c r="BC17" s="6">
        <v>3</v>
      </c>
      <c r="BD17" s="6">
        <v>3</v>
      </c>
      <c r="BE17" s="6">
        <v>3</v>
      </c>
      <c r="BF17" s="6">
        <v>5</v>
      </c>
      <c r="BG17" s="6">
        <v>25</v>
      </c>
      <c r="BH17" s="40">
        <v>11</v>
      </c>
      <c r="BI17" s="43">
        <v>58</v>
      </c>
      <c r="BJ17" s="12">
        <v>16</v>
      </c>
      <c r="BK17" s="11">
        <v>4</v>
      </c>
      <c r="BL17" s="6">
        <v>4</v>
      </c>
      <c r="BM17" s="6">
        <v>4</v>
      </c>
      <c r="BN17" s="6">
        <v>4</v>
      </c>
      <c r="BO17" s="6">
        <v>4</v>
      </c>
      <c r="BP17" s="6">
        <v>3</v>
      </c>
      <c r="BQ17" s="6">
        <v>35</v>
      </c>
      <c r="BR17" s="40">
        <v>9</v>
      </c>
      <c r="BS17" s="43">
        <v>66</v>
      </c>
      <c r="BT17" s="12">
        <v>18</v>
      </c>
      <c r="BU17" s="11">
        <v>19</v>
      </c>
      <c r="BV17" s="6">
        <v>18</v>
      </c>
      <c r="BW17" s="6">
        <v>17</v>
      </c>
      <c r="BX17" s="6">
        <v>19</v>
      </c>
      <c r="BY17" s="40">
        <v>19</v>
      </c>
      <c r="BZ17" s="11">
        <v>15</v>
      </c>
      <c r="CA17" s="6">
        <v>19</v>
      </c>
      <c r="CB17" s="6">
        <v>16</v>
      </c>
      <c r="CC17" s="6">
        <v>15</v>
      </c>
      <c r="CD17" s="12">
        <v>18</v>
      </c>
      <c r="CE17" s="11">
        <v>19</v>
      </c>
      <c r="CF17" s="6">
        <v>18</v>
      </c>
      <c r="CG17" s="6">
        <v>17</v>
      </c>
      <c r="CH17" s="6">
        <v>16</v>
      </c>
      <c r="CI17" s="40">
        <v>20</v>
      </c>
      <c r="CJ17" s="11"/>
      <c r="CK17" s="6"/>
      <c r="CL17" s="6"/>
      <c r="CM17" s="12"/>
      <c r="CN17" s="11"/>
      <c r="CO17" s="82"/>
      <c r="CP17" s="1"/>
      <c r="CQ17" s="606"/>
      <c r="CR17" s="607"/>
      <c r="CS17" s="607"/>
      <c r="CT17" s="1"/>
      <c r="DF17" s="23"/>
    </row>
    <row r="18" spans="1:110" ht="21.95" customHeight="1">
      <c r="A18" s="72">
        <v>12</v>
      </c>
      <c r="B18" s="396">
        <v>6</v>
      </c>
      <c r="C18" s="397" t="s">
        <v>6</v>
      </c>
      <c r="D18" s="398">
        <v>933</v>
      </c>
      <c r="E18" s="399">
        <v>42287</v>
      </c>
      <c r="F18" s="400" t="s">
        <v>165</v>
      </c>
      <c r="G18" s="400" t="s">
        <v>166</v>
      </c>
      <c r="H18" s="401" t="s">
        <v>167</v>
      </c>
      <c r="I18" s="402">
        <v>612</v>
      </c>
      <c r="J18" s="403" t="s">
        <v>168</v>
      </c>
      <c r="K18" s="404" t="s">
        <v>170</v>
      </c>
      <c r="L18" s="11">
        <v>3</v>
      </c>
      <c r="M18" s="6">
        <v>3</v>
      </c>
      <c r="N18" s="6">
        <v>3</v>
      </c>
      <c r="O18" s="6">
        <v>4</v>
      </c>
      <c r="P18" s="6">
        <v>4</v>
      </c>
      <c r="Q18" s="6">
        <v>4</v>
      </c>
      <c r="R18" s="6">
        <v>37</v>
      </c>
      <c r="S18" s="40">
        <v>11</v>
      </c>
      <c r="T18" s="43">
        <v>57</v>
      </c>
      <c r="U18" s="12">
        <v>22</v>
      </c>
      <c r="V18" s="17">
        <v>4</v>
      </c>
      <c r="W18" s="18">
        <v>4</v>
      </c>
      <c r="X18" s="18">
        <v>4</v>
      </c>
      <c r="Y18" s="18">
        <v>4</v>
      </c>
      <c r="Z18" s="18">
        <v>4</v>
      </c>
      <c r="AA18" s="18">
        <v>4</v>
      </c>
      <c r="AB18" s="18">
        <v>19</v>
      </c>
      <c r="AC18" s="45">
        <v>10</v>
      </c>
      <c r="AD18" s="43">
        <v>47</v>
      </c>
      <c r="AE18" s="12">
        <v>10</v>
      </c>
      <c r="AF18" s="290" t="s">
        <v>40</v>
      </c>
      <c r="AG18" s="11">
        <v>4</v>
      </c>
      <c r="AH18" s="6">
        <v>3</v>
      </c>
      <c r="AI18" s="6">
        <v>5</v>
      </c>
      <c r="AJ18" s="6">
        <v>5</v>
      </c>
      <c r="AK18" s="6">
        <v>5</v>
      </c>
      <c r="AL18" s="6">
        <v>5</v>
      </c>
      <c r="AM18" s="40">
        <v>10</v>
      </c>
      <c r="AN18" s="43">
        <v>55</v>
      </c>
      <c r="AO18" s="6">
        <v>59</v>
      </c>
      <c r="AP18" s="43">
        <v>10</v>
      </c>
      <c r="AQ18" s="11">
        <v>4</v>
      </c>
      <c r="AR18" s="6">
        <v>4</v>
      </c>
      <c r="AS18" s="6">
        <v>4</v>
      </c>
      <c r="AT18" s="6">
        <v>4</v>
      </c>
      <c r="AU18" s="6">
        <v>5</v>
      </c>
      <c r="AV18" s="6">
        <v>5</v>
      </c>
      <c r="AW18" s="6">
        <v>30</v>
      </c>
      <c r="AX18" s="40">
        <v>9</v>
      </c>
      <c r="AY18" s="43">
        <v>55</v>
      </c>
      <c r="AZ18" s="12">
        <v>8</v>
      </c>
      <c r="BA18" s="11">
        <v>3</v>
      </c>
      <c r="BB18" s="6">
        <v>3</v>
      </c>
      <c r="BC18" s="6">
        <v>3</v>
      </c>
      <c r="BD18" s="6">
        <v>3</v>
      </c>
      <c r="BE18" s="6">
        <v>3</v>
      </c>
      <c r="BF18" s="6">
        <v>5</v>
      </c>
      <c r="BG18" s="6">
        <v>29</v>
      </c>
      <c r="BH18" s="40">
        <v>11</v>
      </c>
      <c r="BI18" s="43">
        <v>58</v>
      </c>
      <c r="BJ18" s="12">
        <v>16</v>
      </c>
      <c r="BK18" s="11">
        <v>4</v>
      </c>
      <c r="BL18" s="6">
        <v>4</v>
      </c>
      <c r="BM18" s="6">
        <v>4</v>
      </c>
      <c r="BN18" s="6">
        <v>4</v>
      </c>
      <c r="BO18" s="6">
        <v>4</v>
      </c>
      <c r="BP18" s="6">
        <v>3</v>
      </c>
      <c r="BQ18" s="6">
        <v>35</v>
      </c>
      <c r="BR18" s="40">
        <v>8</v>
      </c>
      <c r="BS18" s="43">
        <v>66</v>
      </c>
      <c r="BT18" s="12">
        <v>18</v>
      </c>
      <c r="BU18" s="11">
        <v>19</v>
      </c>
      <c r="BV18" s="6">
        <v>18</v>
      </c>
      <c r="BW18" s="6">
        <v>17</v>
      </c>
      <c r="BX18" s="6">
        <v>19</v>
      </c>
      <c r="BY18" s="40">
        <v>19</v>
      </c>
      <c r="BZ18" s="11">
        <v>15</v>
      </c>
      <c r="CA18" s="6">
        <v>19</v>
      </c>
      <c r="CB18" s="6">
        <v>16</v>
      </c>
      <c r="CC18" s="6">
        <v>15</v>
      </c>
      <c r="CD18" s="12">
        <v>18</v>
      </c>
      <c r="CE18" s="11">
        <v>19</v>
      </c>
      <c r="CF18" s="6">
        <v>18</v>
      </c>
      <c r="CG18" s="6">
        <v>17</v>
      </c>
      <c r="CH18" s="6">
        <v>16</v>
      </c>
      <c r="CI18" s="40">
        <v>20</v>
      </c>
      <c r="CJ18" s="11"/>
      <c r="CK18" s="6"/>
      <c r="CL18" s="6"/>
      <c r="CM18" s="12"/>
      <c r="CN18" s="11"/>
      <c r="CO18" s="82"/>
      <c r="CP18" s="1"/>
      <c r="CQ18" s="1"/>
      <c r="CR18" s="1"/>
      <c r="CS18" s="1"/>
      <c r="CT18" s="1"/>
      <c r="DF18" s="23"/>
    </row>
    <row r="19" spans="1:110" ht="21.95" customHeight="1">
      <c r="A19" s="72">
        <v>13</v>
      </c>
      <c r="B19" s="396">
        <v>6</v>
      </c>
      <c r="C19" s="397" t="s">
        <v>6</v>
      </c>
      <c r="D19" s="398">
        <v>905</v>
      </c>
      <c r="E19" s="399">
        <v>42370</v>
      </c>
      <c r="F19" s="400" t="s">
        <v>190</v>
      </c>
      <c r="G19" s="400" t="s">
        <v>191</v>
      </c>
      <c r="H19" s="401" t="s">
        <v>192</v>
      </c>
      <c r="I19" s="402" t="s">
        <v>86</v>
      </c>
      <c r="J19" s="403" t="s">
        <v>168</v>
      </c>
      <c r="K19" s="404" t="s">
        <v>172</v>
      </c>
      <c r="L19" s="11">
        <v>3</v>
      </c>
      <c r="M19" s="6">
        <v>3</v>
      </c>
      <c r="N19" s="6">
        <v>3</v>
      </c>
      <c r="O19" s="6">
        <v>4</v>
      </c>
      <c r="P19" s="6">
        <v>4</v>
      </c>
      <c r="Q19" s="6">
        <v>4</v>
      </c>
      <c r="R19" s="6">
        <v>37</v>
      </c>
      <c r="S19" s="40">
        <v>11</v>
      </c>
      <c r="T19" s="43">
        <v>57</v>
      </c>
      <c r="U19" s="12">
        <v>22</v>
      </c>
      <c r="V19" s="17">
        <v>4</v>
      </c>
      <c r="W19" s="18">
        <v>4</v>
      </c>
      <c r="X19" s="18">
        <v>4</v>
      </c>
      <c r="Y19" s="18">
        <v>4</v>
      </c>
      <c r="Z19" s="18">
        <v>4</v>
      </c>
      <c r="AA19" s="18">
        <v>4</v>
      </c>
      <c r="AB19" s="18">
        <v>18</v>
      </c>
      <c r="AC19" s="45">
        <v>9</v>
      </c>
      <c r="AD19" s="43">
        <v>48</v>
      </c>
      <c r="AE19" s="12">
        <v>9</v>
      </c>
      <c r="AF19" s="290" t="s">
        <v>40</v>
      </c>
      <c r="AG19" s="11">
        <v>4</v>
      </c>
      <c r="AH19" s="6">
        <v>3</v>
      </c>
      <c r="AI19" s="6">
        <v>5</v>
      </c>
      <c r="AJ19" s="6">
        <v>5</v>
      </c>
      <c r="AK19" s="6">
        <v>5</v>
      </c>
      <c r="AL19" s="6">
        <v>5</v>
      </c>
      <c r="AM19" s="40">
        <v>10</v>
      </c>
      <c r="AN19" s="43">
        <v>55</v>
      </c>
      <c r="AO19" s="6">
        <v>54</v>
      </c>
      <c r="AP19" s="43">
        <v>8</v>
      </c>
      <c r="AQ19" s="11">
        <v>4</v>
      </c>
      <c r="AR19" s="6">
        <v>4</v>
      </c>
      <c r="AS19" s="6">
        <v>4</v>
      </c>
      <c r="AT19" s="6">
        <v>4</v>
      </c>
      <c r="AU19" s="6">
        <v>5</v>
      </c>
      <c r="AV19" s="6">
        <v>5</v>
      </c>
      <c r="AW19" s="6">
        <v>31</v>
      </c>
      <c r="AX19" s="40">
        <v>9</v>
      </c>
      <c r="AY19" s="43">
        <v>55</v>
      </c>
      <c r="AZ19" s="12">
        <v>8</v>
      </c>
      <c r="BA19" s="11">
        <v>3</v>
      </c>
      <c r="BB19" s="6">
        <v>3</v>
      </c>
      <c r="BC19" s="6">
        <v>3</v>
      </c>
      <c r="BD19" s="6">
        <v>3</v>
      </c>
      <c r="BE19" s="6">
        <v>3</v>
      </c>
      <c r="BF19" s="6">
        <v>5</v>
      </c>
      <c r="BG19" s="6">
        <v>28</v>
      </c>
      <c r="BH19" s="40">
        <v>11</v>
      </c>
      <c r="BI19" s="43">
        <v>58</v>
      </c>
      <c r="BJ19" s="12">
        <v>16</v>
      </c>
      <c r="BK19" s="11">
        <v>4</v>
      </c>
      <c r="BL19" s="6">
        <v>4</v>
      </c>
      <c r="BM19" s="6">
        <v>4</v>
      </c>
      <c r="BN19" s="6">
        <v>4</v>
      </c>
      <c r="BO19" s="6">
        <v>4</v>
      </c>
      <c r="BP19" s="6">
        <v>3</v>
      </c>
      <c r="BQ19" s="6">
        <v>35</v>
      </c>
      <c r="BR19" s="40">
        <v>8</v>
      </c>
      <c r="BS19" s="43">
        <v>66</v>
      </c>
      <c r="BT19" s="12">
        <v>18</v>
      </c>
      <c r="BU19" s="11">
        <v>19</v>
      </c>
      <c r="BV19" s="6">
        <v>18</v>
      </c>
      <c r="BW19" s="6">
        <v>17</v>
      </c>
      <c r="BX19" s="6">
        <v>19</v>
      </c>
      <c r="BY19" s="40">
        <v>19</v>
      </c>
      <c r="BZ19" s="11">
        <v>15</v>
      </c>
      <c r="CA19" s="6">
        <v>19</v>
      </c>
      <c r="CB19" s="6">
        <v>16</v>
      </c>
      <c r="CC19" s="6">
        <v>15</v>
      </c>
      <c r="CD19" s="12">
        <v>18</v>
      </c>
      <c r="CE19" s="11">
        <v>19</v>
      </c>
      <c r="CF19" s="6">
        <v>18</v>
      </c>
      <c r="CG19" s="6">
        <v>17</v>
      </c>
      <c r="CH19" s="6">
        <v>16</v>
      </c>
      <c r="CI19" s="40">
        <v>20</v>
      </c>
      <c r="CJ19" s="11"/>
      <c r="CK19" s="6"/>
      <c r="CL19" s="6"/>
      <c r="CM19" s="12"/>
      <c r="CN19" s="11"/>
      <c r="CO19" s="82"/>
      <c r="CP19" s="1"/>
      <c r="CQ19" s="1"/>
      <c r="CR19" s="1"/>
      <c r="CS19" s="1"/>
      <c r="CT19" s="1"/>
      <c r="DF19" s="23"/>
    </row>
    <row r="20" spans="1:110" ht="21.95" customHeight="1">
      <c r="A20" s="72">
        <v>14</v>
      </c>
      <c r="B20" s="396"/>
      <c r="C20" s="397"/>
      <c r="D20" s="398"/>
      <c r="E20" s="399"/>
      <c r="F20" s="400"/>
      <c r="G20" s="400"/>
      <c r="H20" s="401"/>
      <c r="I20" s="402"/>
      <c r="J20" s="403"/>
      <c r="K20" s="404"/>
      <c r="L20" s="11">
        <v>3</v>
      </c>
      <c r="M20" s="6">
        <v>3</v>
      </c>
      <c r="N20" s="6">
        <v>3</v>
      </c>
      <c r="O20" s="6">
        <v>4</v>
      </c>
      <c r="P20" s="6">
        <v>4</v>
      </c>
      <c r="Q20" s="6">
        <v>4</v>
      </c>
      <c r="R20" s="6">
        <v>37</v>
      </c>
      <c r="S20" s="40">
        <v>11</v>
      </c>
      <c r="T20" s="43">
        <v>57</v>
      </c>
      <c r="U20" s="12">
        <v>22</v>
      </c>
      <c r="V20" s="17">
        <v>4</v>
      </c>
      <c r="W20" s="18">
        <v>4</v>
      </c>
      <c r="X20" s="18">
        <v>4</v>
      </c>
      <c r="Y20" s="18">
        <v>4</v>
      </c>
      <c r="Z20" s="18">
        <v>4</v>
      </c>
      <c r="AA20" s="18">
        <v>4</v>
      </c>
      <c r="AB20" s="18">
        <v>25</v>
      </c>
      <c r="AC20" s="45">
        <v>8</v>
      </c>
      <c r="AD20" s="43">
        <v>49</v>
      </c>
      <c r="AE20" s="12">
        <v>8</v>
      </c>
      <c r="AF20" s="290" t="s">
        <v>40</v>
      </c>
      <c r="AG20" s="11">
        <v>4</v>
      </c>
      <c r="AH20" s="6">
        <v>3</v>
      </c>
      <c r="AI20" s="6">
        <v>5</v>
      </c>
      <c r="AJ20" s="6">
        <v>5</v>
      </c>
      <c r="AK20" s="6">
        <v>5</v>
      </c>
      <c r="AL20" s="6">
        <v>5</v>
      </c>
      <c r="AM20" s="40">
        <v>10</v>
      </c>
      <c r="AN20" s="43">
        <v>55</v>
      </c>
      <c r="AO20" s="6">
        <v>52</v>
      </c>
      <c r="AP20" s="43">
        <v>9</v>
      </c>
      <c r="AQ20" s="11">
        <v>4</v>
      </c>
      <c r="AR20" s="6">
        <v>4</v>
      </c>
      <c r="AS20" s="6">
        <v>4</v>
      </c>
      <c r="AT20" s="6">
        <v>4</v>
      </c>
      <c r="AU20" s="6">
        <v>5</v>
      </c>
      <c r="AV20" s="6">
        <v>5</v>
      </c>
      <c r="AW20" s="6">
        <v>32</v>
      </c>
      <c r="AX20" s="40">
        <v>9</v>
      </c>
      <c r="AY20" s="43">
        <v>55</v>
      </c>
      <c r="AZ20" s="12">
        <v>8</v>
      </c>
      <c r="BA20" s="11">
        <v>3</v>
      </c>
      <c r="BB20" s="6">
        <v>3</v>
      </c>
      <c r="BC20" s="6">
        <v>3</v>
      </c>
      <c r="BD20" s="6">
        <v>3</v>
      </c>
      <c r="BE20" s="6">
        <v>3</v>
      </c>
      <c r="BF20" s="6">
        <v>5</v>
      </c>
      <c r="BG20" s="6">
        <v>27</v>
      </c>
      <c r="BH20" s="40">
        <v>12</v>
      </c>
      <c r="BI20" s="43">
        <v>58</v>
      </c>
      <c r="BJ20" s="12">
        <v>16</v>
      </c>
      <c r="BK20" s="11">
        <v>4</v>
      </c>
      <c r="BL20" s="6">
        <v>4</v>
      </c>
      <c r="BM20" s="6">
        <v>4</v>
      </c>
      <c r="BN20" s="6">
        <v>4</v>
      </c>
      <c r="BO20" s="6">
        <v>4</v>
      </c>
      <c r="BP20" s="6">
        <v>3</v>
      </c>
      <c r="BQ20" s="6">
        <v>35</v>
      </c>
      <c r="BR20" s="40">
        <v>10</v>
      </c>
      <c r="BS20" s="43">
        <v>66</v>
      </c>
      <c r="BT20" s="12">
        <v>18</v>
      </c>
      <c r="BU20" s="11"/>
      <c r="BV20" s="6"/>
      <c r="BW20" s="6"/>
      <c r="BX20" s="6"/>
      <c r="BY20" s="40"/>
      <c r="BZ20" s="11"/>
      <c r="CA20" s="6"/>
      <c r="CB20" s="6"/>
      <c r="CC20" s="6"/>
      <c r="CD20" s="12"/>
      <c r="CE20" s="11"/>
      <c r="CF20" s="6"/>
      <c r="CG20" s="6"/>
      <c r="CH20" s="6"/>
      <c r="CI20" s="40"/>
      <c r="CJ20" s="11"/>
      <c r="CK20" s="6"/>
      <c r="CL20" s="6"/>
      <c r="CM20" s="12"/>
      <c r="CN20" s="11"/>
      <c r="CO20" s="82"/>
      <c r="CP20" s="1"/>
      <c r="CQ20" s="1"/>
      <c r="CR20" s="37"/>
      <c r="CS20" s="1"/>
      <c r="CT20" s="1"/>
      <c r="DF20" s="23"/>
    </row>
    <row r="21" spans="1:110" ht="21.95" customHeight="1">
      <c r="A21" s="72">
        <v>15</v>
      </c>
      <c r="B21" s="396"/>
      <c r="C21" s="397"/>
      <c r="D21" s="398"/>
      <c r="E21" s="399"/>
      <c r="F21" s="400"/>
      <c r="G21" s="400"/>
      <c r="H21" s="401"/>
      <c r="I21" s="402"/>
      <c r="J21" s="403"/>
      <c r="K21" s="404"/>
      <c r="L21" s="11">
        <v>3</v>
      </c>
      <c r="M21" s="6">
        <v>3</v>
      </c>
      <c r="N21" s="6">
        <v>3</v>
      </c>
      <c r="O21" s="6">
        <v>4</v>
      </c>
      <c r="P21" s="6">
        <v>4</v>
      </c>
      <c r="Q21" s="6">
        <v>4</v>
      </c>
      <c r="R21" s="6">
        <v>37</v>
      </c>
      <c r="S21" s="40">
        <v>11</v>
      </c>
      <c r="T21" s="43">
        <v>57</v>
      </c>
      <c r="U21" s="12">
        <v>22</v>
      </c>
      <c r="V21" s="17">
        <v>4</v>
      </c>
      <c r="W21" s="18">
        <v>4</v>
      </c>
      <c r="X21" s="18">
        <v>4</v>
      </c>
      <c r="Y21" s="18">
        <v>4</v>
      </c>
      <c r="Z21" s="18">
        <v>4</v>
      </c>
      <c r="AA21" s="18">
        <v>4</v>
      </c>
      <c r="AB21" s="18">
        <v>26</v>
      </c>
      <c r="AC21" s="45">
        <v>9</v>
      </c>
      <c r="AD21" s="43">
        <v>54</v>
      </c>
      <c r="AE21" s="12">
        <v>9</v>
      </c>
      <c r="AF21" s="290" t="s">
        <v>40</v>
      </c>
      <c r="AG21" s="11">
        <v>4</v>
      </c>
      <c r="AH21" s="6">
        <v>3</v>
      </c>
      <c r="AI21" s="6">
        <v>5</v>
      </c>
      <c r="AJ21" s="6">
        <v>5</v>
      </c>
      <c r="AK21" s="6">
        <v>5</v>
      </c>
      <c r="AL21" s="6">
        <v>5</v>
      </c>
      <c r="AM21" s="40">
        <v>12</v>
      </c>
      <c r="AN21" s="43">
        <v>55</v>
      </c>
      <c r="AO21" s="6">
        <v>56</v>
      </c>
      <c r="AP21" s="43">
        <v>9</v>
      </c>
      <c r="AQ21" s="11">
        <v>4</v>
      </c>
      <c r="AR21" s="6">
        <v>4</v>
      </c>
      <c r="AS21" s="6">
        <v>4</v>
      </c>
      <c r="AT21" s="6">
        <v>4</v>
      </c>
      <c r="AU21" s="6">
        <v>5</v>
      </c>
      <c r="AV21" s="6">
        <v>5</v>
      </c>
      <c r="AW21" s="6">
        <v>36</v>
      </c>
      <c r="AX21" s="40">
        <v>9</v>
      </c>
      <c r="AY21" s="43">
        <v>55</v>
      </c>
      <c r="AZ21" s="12">
        <v>8</v>
      </c>
      <c r="BA21" s="11">
        <v>3</v>
      </c>
      <c r="BB21" s="6">
        <v>3</v>
      </c>
      <c r="BC21" s="6">
        <v>3</v>
      </c>
      <c r="BD21" s="6">
        <v>3</v>
      </c>
      <c r="BE21" s="6">
        <v>3</v>
      </c>
      <c r="BF21" s="6">
        <v>5</v>
      </c>
      <c r="BG21" s="6">
        <v>24</v>
      </c>
      <c r="BH21" s="40">
        <v>12</v>
      </c>
      <c r="BI21" s="43">
        <v>58</v>
      </c>
      <c r="BJ21" s="12">
        <v>16</v>
      </c>
      <c r="BK21" s="11">
        <v>4</v>
      </c>
      <c r="BL21" s="6">
        <v>4</v>
      </c>
      <c r="BM21" s="6">
        <v>4</v>
      </c>
      <c r="BN21" s="6">
        <v>4</v>
      </c>
      <c r="BO21" s="6">
        <v>4</v>
      </c>
      <c r="BP21" s="6">
        <v>3</v>
      </c>
      <c r="BQ21" s="6">
        <v>35</v>
      </c>
      <c r="BR21" s="40">
        <v>12</v>
      </c>
      <c r="BS21" s="43">
        <v>66</v>
      </c>
      <c r="BT21" s="12">
        <v>18</v>
      </c>
      <c r="BU21" s="11"/>
      <c r="BV21" s="6"/>
      <c r="BW21" s="6"/>
      <c r="BX21" s="6"/>
      <c r="BY21" s="40"/>
      <c r="BZ21" s="11"/>
      <c r="CA21" s="6"/>
      <c r="CB21" s="6"/>
      <c r="CC21" s="6"/>
      <c r="CD21" s="12"/>
      <c r="CE21" s="11"/>
      <c r="CF21" s="6"/>
      <c r="CG21" s="6"/>
      <c r="CH21" s="6"/>
      <c r="CI21" s="40"/>
      <c r="CJ21" s="11"/>
      <c r="CK21" s="6"/>
      <c r="CL21" s="6"/>
      <c r="CM21" s="12"/>
      <c r="CN21" s="11"/>
      <c r="CO21" s="82"/>
      <c r="CP21" s="1"/>
      <c r="CQ21" s="1"/>
      <c r="CR21" s="38"/>
      <c r="CS21" s="1"/>
      <c r="CT21" s="1"/>
      <c r="DF21" s="23"/>
    </row>
    <row r="22" spans="1:110" ht="21.95" customHeight="1">
      <c r="A22" s="72">
        <v>16</v>
      </c>
      <c r="B22" s="396"/>
      <c r="C22" s="397"/>
      <c r="D22" s="398"/>
      <c r="E22" s="399"/>
      <c r="F22" s="400"/>
      <c r="G22" s="400"/>
      <c r="H22" s="401"/>
      <c r="I22" s="402"/>
      <c r="J22" s="403"/>
      <c r="K22" s="404"/>
      <c r="L22" s="11">
        <v>3</v>
      </c>
      <c r="M22" s="6">
        <v>3</v>
      </c>
      <c r="N22" s="6">
        <v>3</v>
      </c>
      <c r="O22" s="6">
        <v>4</v>
      </c>
      <c r="P22" s="6">
        <v>4</v>
      </c>
      <c r="Q22" s="6">
        <v>4</v>
      </c>
      <c r="R22" s="6">
        <v>37</v>
      </c>
      <c r="S22" s="40">
        <v>11</v>
      </c>
      <c r="T22" s="43">
        <v>57</v>
      </c>
      <c r="U22" s="12">
        <v>22</v>
      </c>
      <c r="V22" s="17">
        <v>4</v>
      </c>
      <c r="W22" s="18">
        <v>4</v>
      </c>
      <c r="X22" s="18">
        <v>4</v>
      </c>
      <c r="Y22" s="18">
        <v>4</v>
      </c>
      <c r="Z22" s="18">
        <v>4</v>
      </c>
      <c r="AA22" s="18">
        <v>4</v>
      </c>
      <c r="AB22" s="18">
        <v>28</v>
      </c>
      <c r="AC22" s="45">
        <v>9</v>
      </c>
      <c r="AD22" s="43">
        <v>56</v>
      </c>
      <c r="AE22" s="12">
        <v>8</v>
      </c>
      <c r="AF22" s="290" t="s">
        <v>40</v>
      </c>
      <c r="AG22" s="11">
        <v>4</v>
      </c>
      <c r="AH22" s="6">
        <v>3</v>
      </c>
      <c r="AI22" s="6">
        <v>5</v>
      </c>
      <c r="AJ22" s="6">
        <v>5</v>
      </c>
      <c r="AK22" s="6">
        <v>5</v>
      </c>
      <c r="AL22" s="6">
        <v>5</v>
      </c>
      <c r="AM22" s="40">
        <v>10</v>
      </c>
      <c r="AN22" s="43">
        <v>55</v>
      </c>
      <c r="AO22" s="6">
        <v>54</v>
      </c>
      <c r="AP22" s="43">
        <v>9</v>
      </c>
      <c r="AQ22" s="11">
        <v>4</v>
      </c>
      <c r="AR22" s="6">
        <v>4</v>
      </c>
      <c r="AS22" s="6">
        <v>4</v>
      </c>
      <c r="AT22" s="6">
        <v>4</v>
      </c>
      <c r="AU22" s="6">
        <v>5</v>
      </c>
      <c r="AV22" s="6">
        <v>5</v>
      </c>
      <c r="AW22" s="6">
        <v>39</v>
      </c>
      <c r="AX22" s="40">
        <v>9</v>
      </c>
      <c r="AY22" s="43">
        <v>55</v>
      </c>
      <c r="AZ22" s="12">
        <v>8</v>
      </c>
      <c r="BA22" s="11">
        <v>3</v>
      </c>
      <c r="BB22" s="6">
        <v>3</v>
      </c>
      <c r="BC22" s="6">
        <v>3</v>
      </c>
      <c r="BD22" s="6">
        <v>3</v>
      </c>
      <c r="BE22" s="6">
        <v>3</v>
      </c>
      <c r="BF22" s="6">
        <v>5</v>
      </c>
      <c r="BG22" s="6">
        <v>21</v>
      </c>
      <c r="BH22" s="40">
        <v>12</v>
      </c>
      <c r="BI22" s="43">
        <v>58</v>
      </c>
      <c r="BJ22" s="12">
        <v>16</v>
      </c>
      <c r="BK22" s="11">
        <v>4</v>
      </c>
      <c r="BL22" s="6">
        <v>4</v>
      </c>
      <c r="BM22" s="6">
        <v>4</v>
      </c>
      <c r="BN22" s="6">
        <v>4</v>
      </c>
      <c r="BO22" s="6">
        <v>4</v>
      </c>
      <c r="BP22" s="6">
        <v>3</v>
      </c>
      <c r="BQ22" s="6">
        <v>35</v>
      </c>
      <c r="BR22" s="40">
        <v>10</v>
      </c>
      <c r="BS22" s="43">
        <v>66</v>
      </c>
      <c r="BT22" s="12">
        <v>18</v>
      </c>
      <c r="BU22" s="11"/>
      <c r="BV22" s="6"/>
      <c r="BW22" s="6"/>
      <c r="BX22" s="6"/>
      <c r="BY22" s="40"/>
      <c r="BZ22" s="11"/>
      <c r="CA22" s="6"/>
      <c r="CB22" s="6"/>
      <c r="CC22" s="6"/>
      <c r="CD22" s="12"/>
      <c r="CE22" s="11"/>
      <c r="CF22" s="6"/>
      <c r="CG22" s="6"/>
      <c r="CH22" s="6"/>
      <c r="CI22" s="40"/>
      <c r="CJ22" s="11"/>
      <c r="CK22" s="6"/>
      <c r="CL22" s="6"/>
      <c r="CM22" s="12"/>
      <c r="CN22" s="11"/>
      <c r="CO22" s="82"/>
      <c r="CP22" s="1"/>
      <c r="CQ22" s="1"/>
      <c r="CR22" s="34"/>
      <c r="CS22" s="1"/>
      <c r="CT22" s="1"/>
      <c r="DF22" s="23"/>
    </row>
    <row r="23" spans="1:110" ht="21.95" customHeight="1">
      <c r="A23" s="72">
        <v>17</v>
      </c>
      <c r="B23" s="396"/>
      <c r="C23" s="397"/>
      <c r="D23" s="398"/>
      <c r="E23" s="399"/>
      <c r="F23" s="400"/>
      <c r="G23" s="400"/>
      <c r="H23" s="401"/>
      <c r="I23" s="402"/>
      <c r="J23" s="403"/>
      <c r="K23" s="404"/>
      <c r="L23" s="11">
        <v>3</v>
      </c>
      <c r="M23" s="6">
        <v>3</v>
      </c>
      <c r="N23" s="6">
        <v>3</v>
      </c>
      <c r="O23" s="6">
        <v>4</v>
      </c>
      <c r="P23" s="6">
        <v>4</v>
      </c>
      <c r="Q23" s="6">
        <v>4</v>
      </c>
      <c r="R23" s="6">
        <v>37</v>
      </c>
      <c r="S23" s="40">
        <v>11</v>
      </c>
      <c r="T23" s="43">
        <v>57</v>
      </c>
      <c r="U23" s="12">
        <v>22</v>
      </c>
      <c r="V23" s="17">
        <v>4</v>
      </c>
      <c r="W23" s="18">
        <v>4</v>
      </c>
      <c r="X23" s="18">
        <v>4</v>
      </c>
      <c r="Y23" s="18">
        <v>4</v>
      </c>
      <c r="Z23" s="18">
        <v>4</v>
      </c>
      <c r="AA23" s="18">
        <v>4</v>
      </c>
      <c r="AB23" s="18">
        <v>29</v>
      </c>
      <c r="AC23" s="45">
        <v>9</v>
      </c>
      <c r="AD23" s="43">
        <v>58</v>
      </c>
      <c r="AE23" s="12">
        <v>9</v>
      </c>
      <c r="AF23" s="290" t="s">
        <v>40</v>
      </c>
      <c r="AG23" s="11">
        <v>4</v>
      </c>
      <c r="AH23" s="6">
        <v>3</v>
      </c>
      <c r="AI23" s="6">
        <v>5</v>
      </c>
      <c r="AJ23" s="6">
        <v>5</v>
      </c>
      <c r="AK23" s="6">
        <v>5</v>
      </c>
      <c r="AL23" s="6">
        <v>5</v>
      </c>
      <c r="AM23" s="40">
        <v>10</v>
      </c>
      <c r="AN23" s="43">
        <v>55</v>
      </c>
      <c r="AO23" s="6">
        <v>54</v>
      </c>
      <c r="AP23" s="43">
        <v>9</v>
      </c>
      <c r="AQ23" s="11">
        <v>4</v>
      </c>
      <c r="AR23" s="6">
        <v>4</v>
      </c>
      <c r="AS23" s="6">
        <v>4</v>
      </c>
      <c r="AT23" s="6">
        <v>4</v>
      </c>
      <c r="AU23" s="6">
        <v>5</v>
      </c>
      <c r="AV23" s="6">
        <v>5</v>
      </c>
      <c r="AW23" s="6">
        <v>38</v>
      </c>
      <c r="AX23" s="40">
        <v>9</v>
      </c>
      <c r="AY23" s="43">
        <v>55</v>
      </c>
      <c r="AZ23" s="12">
        <v>8</v>
      </c>
      <c r="BA23" s="11">
        <v>3</v>
      </c>
      <c r="BB23" s="6">
        <v>3</v>
      </c>
      <c r="BC23" s="6">
        <v>3</v>
      </c>
      <c r="BD23" s="6">
        <v>3</v>
      </c>
      <c r="BE23" s="6">
        <v>3</v>
      </c>
      <c r="BF23" s="6">
        <v>5</v>
      </c>
      <c r="BG23" s="6">
        <v>32</v>
      </c>
      <c r="BH23" s="40">
        <v>12</v>
      </c>
      <c r="BI23" s="43">
        <v>58</v>
      </c>
      <c r="BJ23" s="12">
        <v>16</v>
      </c>
      <c r="BK23" s="11">
        <v>4</v>
      </c>
      <c r="BL23" s="6">
        <v>4</v>
      </c>
      <c r="BM23" s="6">
        <v>4</v>
      </c>
      <c r="BN23" s="6">
        <v>4</v>
      </c>
      <c r="BO23" s="6">
        <v>4</v>
      </c>
      <c r="BP23" s="6">
        <v>3</v>
      </c>
      <c r="BQ23" s="6">
        <v>35</v>
      </c>
      <c r="BR23" s="40">
        <v>10</v>
      </c>
      <c r="BS23" s="43">
        <v>66</v>
      </c>
      <c r="BT23" s="12">
        <v>18</v>
      </c>
      <c r="BU23" s="11"/>
      <c r="BV23" s="6"/>
      <c r="BW23" s="6"/>
      <c r="BX23" s="6"/>
      <c r="BY23" s="40"/>
      <c r="BZ23" s="11"/>
      <c r="CA23" s="6"/>
      <c r="CB23" s="6"/>
      <c r="CC23" s="6"/>
      <c r="CD23" s="12"/>
      <c r="CE23" s="11"/>
      <c r="CF23" s="6"/>
      <c r="CG23" s="6"/>
      <c r="CH23" s="6"/>
      <c r="CI23" s="40"/>
      <c r="CJ23" s="11"/>
      <c r="CK23" s="6"/>
      <c r="CL23" s="6"/>
      <c r="CM23" s="12"/>
      <c r="CN23" s="11"/>
      <c r="CO23" s="82"/>
      <c r="CP23" s="1"/>
      <c r="CQ23" s="1"/>
      <c r="CR23" s="34"/>
      <c r="CS23" s="1"/>
      <c r="CT23" s="1"/>
      <c r="DF23" s="23"/>
    </row>
    <row r="24" spans="1:110" ht="21.95" customHeight="1">
      <c r="A24" s="72">
        <v>18</v>
      </c>
      <c r="B24" s="396"/>
      <c r="C24" s="397"/>
      <c r="D24" s="398"/>
      <c r="E24" s="399"/>
      <c r="F24" s="400"/>
      <c r="G24" s="400"/>
      <c r="H24" s="401"/>
      <c r="I24" s="402"/>
      <c r="J24" s="403"/>
      <c r="K24" s="404"/>
      <c r="L24" s="11">
        <v>3</v>
      </c>
      <c r="M24" s="6">
        <v>3</v>
      </c>
      <c r="N24" s="6">
        <v>3</v>
      </c>
      <c r="O24" s="6">
        <v>4</v>
      </c>
      <c r="P24" s="6">
        <v>4</v>
      </c>
      <c r="Q24" s="6">
        <v>4</v>
      </c>
      <c r="R24" s="6">
        <v>37</v>
      </c>
      <c r="S24" s="40">
        <v>11</v>
      </c>
      <c r="T24" s="43">
        <v>57</v>
      </c>
      <c r="U24" s="12">
        <v>22</v>
      </c>
      <c r="V24" s="17">
        <v>4</v>
      </c>
      <c r="W24" s="18">
        <v>4</v>
      </c>
      <c r="X24" s="18">
        <v>4</v>
      </c>
      <c r="Y24" s="18">
        <v>4</v>
      </c>
      <c r="Z24" s="18">
        <v>4</v>
      </c>
      <c r="AA24" s="18">
        <v>4</v>
      </c>
      <c r="AB24" s="18">
        <v>27</v>
      </c>
      <c r="AC24" s="45">
        <v>9</v>
      </c>
      <c r="AD24" s="43">
        <v>59</v>
      </c>
      <c r="AE24" s="12">
        <v>8</v>
      </c>
      <c r="AF24" s="290" t="s">
        <v>40</v>
      </c>
      <c r="AG24" s="11">
        <v>4</v>
      </c>
      <c r="AH24" s="6">
        <v>3</v>
      </c>
      <c r="AI24" s="6">
        <v>5</v>
      </c>
      <c r="AJ24" s="6">
        <v>5</v>
      </c>
      <c r="AK24" s="6">
        <v>5</v>
      </c>
      <c r="AL24" s="6">
        <v>5</v>
      </c>
      <c r="AM24" s="40">
        <v>9</v>
      </c>
      <c r="AN24" s="43">
        <v>55</v>
      </c>
      <c r="AO24" s="6">
        <v>45</v>
      </c>
      <c r="AP24" s="43">
        <v>9</v>
      </c>
      <c r="AQ24" s="11">
        <v>4</v>
      </c>
      <c r="AR24" s="6">
        <v>4</v>
      </c>
      <c r="AS24" s="6">
        <v>4</v>
      </c>
      <c r="AT24" s="6">
        <v>4</v>
      </c>
      <c r="AU24" s="6">
        <v>5</v>
      </c>
      <c r="AV24" s="6">
        <v>5</v>
      </c>
      <c r="AW24" s="6">
        <v>37</v>
      </c>
      <c r="AX24" s="40">
        <v>8</v>
      </c>
      <c r="AY24" s="43">
        <v>55</v>
      </c>
      <c r="AZ24" s="12">
        <v>8</v>
      </c>
      <c r="BA24" s="11">
        <v>3</v>
      </c>
      <c r="BB24" s="6">
        <v>3</v>
      </c>
      <c r="BC24" s="6">
        <v>3</v>
      </c>
      <c r="BD24" s="6">
        <v>3</v>
      </c>
      <c r="BE24" s="6">
        <v>3</v>
      </c>
      <c r="BF24" s="6">
        <v>5</v>
      </c>
      <c r="BG24" s="6">
        <v>30</v>
      </c>
      <c r="BH24" s="40">
        <v>12</v>
      </c>
      <c r="BI24" s="43">
        <v>58</v>
      </c>
      <c r="BJ24" s="12">
        <v>16</v>
      </c>
      <c r="BK24" s="11">
        <v>4</v>
      </c>
      <c r="BL24" s="6">
        <v>4</v>
      </c>
      <c r="BM24" s="6">
        <v>4</v>
      </c>
      <c r="BN24" s="6">
        <v>4</v>
      </c>
      <c r="BO24" s="6">
        <v>4</v>
      </c>
      <c r="BP24" s="6">
        <v>3</v>
      </c>
      <c r="BQ24" s="6">
        <v>35</v>
      </c>
      <c r="BR24" s="40">
        <v>11</v>
      </c>
      <c r="BS24" s="43">
        <v>62</v>
      </c>
      <c r="BT24" s="12">
        <v>18</v>
      </c>
      <c r="BU24" s="11"/>
      <c r="BV24" s="6"/>
      <c r="BW24" s="6"/>
      <c r="BX24" s="6"/>
      <c r="BY24" s="40"/>
      <c r="BZ24" s="11"/>
      <c r="CA24" s="6"/>
      <c r="CB24" s="6"/>
      <c r="CC24" s="6"/>
      <c r="CD24" s="12"/>
      <c r="CE24" s="11"/>
      <c r="CF24" s="6"/>
      <c r="CG24" s="6"/>
      <c r="CH24" s="6"/>
      <c r="CI24" s="40"/>
      <c r="CJ24" s="11"/>
      <c r="CK24" s="6"/>
      <c r="CL24" s="6"/>
      <c r="CM24" s="12"/>
      <c r="CN24" s="11"/>
      <c r="CO24" s="82"/>
      <c r="CP24" s="1"/>
      <c r="CQ24" s="1"/>
      <c r="CR24" s="34"/>
      <c r="CS24" s="1"/>
      <c r="CT24" s="1"/>
      <c r="DF24" s="23"/>
    </row>
    <row r="25" spans="1:110" ht="21.95" customHeight="1">
      <c r="A25" s="72">
        <v>19</v>
      </c>
      <c r="B25" s="396"/>
      <c r="C25" s="397"/>
      <c r="D25" s="398"/>
      <c r="E25" s="399"/>
      <c r="F25" s="400"/>
      <c r="G25" s="400"/>
      <c r="H25" s="401"/>
      <c r="I25" s="402"/>
      <c r="J25" s="403"/>
      <c r="K25" s="404"/>
      <c r="L25" s="11">
        <v>3</v>
      </c>
      <c r="M25" s="6">
        <v>3</v>
      </c>
      <c r="N25" s="6">
        <v>3</v>
      </c>
      <c r="O25" s="6">
        <v>4</v>
      </c>
      <c r="P25" s="6">
        <v>4</v>
      </c>
      <c r="Q25" s="6">
        <v>4</v>
      </c>
      <c r="R25" s="6">
        <v>37</v>
      </c>
      <c r="S25" s="40">
        <v>11</v>
      </c>
      <c r="T25" s="43">
        <v>57</v>
      </c>
      <c r="U25" s="12">
        <v>22</v>
      </c>
      <c r="V25" s="17">
        <v>4</v>
      </c>
      <c r="W25" s="18">
        <v>4</v>
      </c>
      <c r="X25" s="18">
        <v>4</v>
      </c>
      <c r="Y25" s="18">
        <v>4</v>
      </c>
      <c r="Z25" s="18">
        <v>4</v>
      </c>
      <c r="AA25" s="18">
        <v>4</v>
      </c>
      <c r="AB25" s="18">
        <v>23</v>
      </c>
      <c r="AC25" s="45">
        <v>9</v>
      </c>
      <c r="AD25" s="43">
        <v>65</v>
      </c>
      <c r="AE25" s="12">
        <v>9</v>
      </c>
      <c r="AF25" s="290" t="s">
        <v>40</v>
      </c>
      <c r="AG25" s="11">
        <v>4</v>
      </c>
      <c r="AH25" s="6">
        <v>3</v>
      </c>
      <c r="AI25" s="6">
        <v>5</v>
      </c>
      <c r="AJ25" s="6">
        <v>5</v>
      </c>
      <c r="AK25" s="6">
        <v>5</v>
      </c>
      <c r="AL25" s="6">
        <v>5</v>
      </c>
      <c r="AM25" s="40">
        <v>8</v>
      </c>
      <c r="AN25" s="43">
        <v>55</v>
      </c>
      <c r="AO25" s="6">
        <v>47</v>
      </c>
      <c r="AP25" s="43">
        <v>9</v>
      </c>
      <c r="AQ25" s="11">
        <v>4</v>
      </c>
      <c r="AR25" s="6">
        <v>4</v>
      </c>
      <c r="AS25" s="6">
        <v>4</v>
      </c>
      <c r="AT25" s="6">
        <v>4</v>
      </c>
      <c r="AU25" s="6">
        <v>5</v>
      </c>
      <c r="AV25" s="6">
        <v>5</v>
      </c>
      <c r="AW25" s="6">
        <v>32</v>
      </c>
      <c r="AX25" s="40">
        <v>9</v>
      </c>
      <c r="AY25" s="43">
        <v>55</v>
      </c>
      <c r="AZ25" s="12">
        <v>8</v>
      </c>
      <c r="BA25" s="11">
        <v>3</v>
      </c>
      <c r="BB25" s="6">
        <v>3</v>
      </c>
      <c r="BC25" s="6">
        <v>3</v>
      </c>
      <c r="BD25" s="6">
        <v>3</v>
      </c>
      <c r="BE25" s="6">
        <v>3</v>
      </c>
      <c r="BF25" s="6">
        <v>5</v>
      </c>
      <c r="BG25" s="6">
        <v>31</v>
      </c>
      <c r="BH25" s="40">
        <v>10</v>
      </c>
      <c r="BI25" s="43">
        <v>58</v>
      </c>
      <c r="BJ25" s="12">
        <v>16</v>
      </c>
      <c r="BK25" s="11">
        <v>4</v>
      </c>
      <c r="BL25" s="6">
        <v>4</v>
      </c>
      <c r="BM25" s="6">
        <v>4</v>
      </c>
      <c r="BN25" s="6">
        <v>4</v>
      </c>
      <c r="BO25" s="6">
        <v>4</v>
      </c>
      <c r="BP25" s="6">
        <v>3</v>
      </c>
      <c r="BQ25" s="6">
        <v>35</v>
      </c>
      <c r="BR25" s="40">
        <v>10</v>
      </c>
      <c r="BS25" s="43">
        <v>61</v>
      </c>
      <c r="BT25" s="12">
        <v>18</v>
      </c>
      <c r="BU25" s="11"/>
      <c r="BV25" s="6"/>
      <c r="BW25" s="6"/>
      <c r="BX25" s="6"/>
      <c r="BY25" s="40"/>
      <c r="BZ25" s="11"/>
      <c r="CA25" s="6"/>
      <c r="CB25" s="6"/>
      <c r="CC25" s="6"/>
      <c r="CD25" s="12"/>
      <c r="CE25" s="11"/>
      <c r="CF25" s="6"/>
      <c r="CG25" s="6"/>
      <c r="CH25" s="6"/>
      <c r="CI25" s="40"/>
      <c r="CJ25" s="11"/>
      <c r="CK25" s="6"/>
      <c r="CL25" s="6"/>
      <c r="CM25" s="12"/>
      <c r="CN25" s="11"/>
      <c r="CO25" s="82"/>
      <c r="CP25" s="1"/>
      <c r="CQ25" s="1"/>
      <c r="CR25" s="34"/>
      <c r="CS25" s="1"/>
      <c r="CT25" s="1"/>
      <c r="DF25" s="23"/>
    </row>
    <row r="26" spans="1:110" ht="21.95" customHeight="1">
      <c r="A26" s="72">
        <v>20</v>
      </c>
      <c r="B26" s="396"/>
      <c r="C26" s="397"/>
      <c r="D26" s="398"/>
      <c r="E26" s="399"/>
      <c r="F26" s="400"/>
      <c r="G26" s="400"/>
      <c r="H26" s="401"/>
      <c r="I26" s="402"/>
      <c r="J26" s="403"/>
      <c r="K26" s="404"/>
      <c r="L26" s="11">
        <v>3</v>
      </c>
      <c r="M26" s="6">
        <v>3</v>
      </c>
      <c r="N26" s="6">
        <v>3</v>
      </c>
      <c r="O26" s="6">
        <v>4</v>
      </c>
      <c r="P26" s="6">
        <v>4</v>
      </c>
      <c r="Q26" s="6">
        <v>4</v>
      </c>
      <c r="R26" s="6">
        <v>37</v>
      </c>
      <c r="S26" s="40">
        <v>11</v>
      </c>
      <c r="T26" s="43">
        <v>57</v>
      </c>
      <c r="U26" s="12">
        <v>22</v>
      </c>
      <c r="V26" s="17">
        <v>4</v>
      </c>
      <c r="W26" s="18">
        <v>4</v>
      </c>
      <c r="X26" s="18">
        <v>4</v>
      </c>
      <c r="Y26" s="18">
        <v>4</v>
      </c>
      <c r="Z26" s="18">
        <v>4</v>
      </c>
      <c r="AA26" s="18">
        <v>4</v>
      </c>
      <c r="AB26" s="18">
        <v>26</v>
      </c>
      <c r="AC26" s="45">
        <v>9</v>
      </c>
      <c r="AD26" s="43">
        <v>54</v>
      </c>
      <c r="AE26" s="12">
        <v>9</v>
      </c>
      <c r="AF26" s="290"/>
      <c r="AG26" s="11">
        <v>4</v>
      </c>
      <c r="AH26" s="6">
        <v>3</v>
      </c>
      <c r="AI26" s="6">
        <v>5</v>
      </c>
      <c r="AJ26" s="6">
        <v>5</v>
      </c>
      <c r="AK26" s="6">
        <v>5</v>
      </c>
      <c r="AL26" s="6">
        <v>5</v>
      </c>
      <c r="AM26" s="40">
        <v>9</v>
      </c>
      <c r="AN26" s="43">
        <v>55</v>
      </c>
      <c r="AO26" s="6">
        <v>59</v>
      </c>
      <c r="AP26" s="43">
        <v>8</v>
      </c>
      <c r="AQ26" s="11">
        <v>4</v>
      </c>
      <c r="AR26" s="6">
        <v>4</v>
      </c>
      <c r="AS26" s="6">
        <v>4</v>
      </c>
      <c r="AT26" s="6">
        <v>4</v>
      </c>
      <c r="AU26" s="6">
        <v>5</v>
      </c>
      <c r="AV26" s="6">
        <v>5</v>
      </c>
      <c r="AW26" s="6">
        <v>35</v>
      </c>
      <c r="AX26" s="40">
        <v>8</v>
      </c>
      <c r="AY26" s="43">
        <v>55</v>
      </c>
      <c r="AZ26" s="12">
        <v>8</v>
      </c>
      <c r="BA26" s="11">
        <v>3</v>
      </c>
      <c r="BB26" s="6">
        <v>3</v>
      </c>
      <c r="BC26" s="6">
        <v>3</v>
      </c>
      <c r="BD26" s="6">
        <v>3</v>
      </c>
      <c r="BE26" s="6">
        <v>3</v>
      </c>
      <c r="BF26" s="6">
        <v>5</v>
      </c>
      <c r="BG26" s="6">
        <v>32</v>
      </c>
      <c r="BH26" s="40">
        <v>10</v>
      </c>
      <c r="BI26" s="43">
        <v>58</v>
      </c>
      <c r="BJ26" s="12">
        <v>16</v>
      </c>
      <c r="BK26" s="11">
        <v>4</v>
      </c>
      <c r="BL26" s="6">
        <v>4</v>
      </c>
      <c r="BM26" s="6">
        <v>4</v>
      </c>
      <c r="BN26" s="6">
        <v>4</v>
      </c>
      <c r="BO26" s="6">
        <v>4</v>
      </c>
      <c r="BP26" s="6">
        <v>3</v>
      </c>
      <c r="BQ26" s="6">
        <v>35</v>
      </c>
      <c r="BR26" s="40">
        <v>10</v>
      </c>
      <c r="BS26" s="43">
        <v>62</v>
      </c>
      <c r="BT26" s="12">
        <v>18</v>
      </c>
      <c r="BU26" s="11"/>
      <c r="BV26" s="6"/>
      <c r="BW26" s="6"/>
      <c r="BX26" s="6"/>
      <c r="BY26" s="40"/>
      <c r="BZ26" s="11"/>
      <c r="CA26" s="6"/>
      <c r="CB26" s="6"/>
      <c r="CC26" s="6"/>
      <c r="CD26" s="12"/>
      <c r="CE26" s="11"/>
      <c r="CF26" s="6"/>
      <c r="CG26" s="6"/>
      <c r="CH26" s="6"/>
      <c r="CI26" s="40"/>
      <c r="CJ26" s="11"/>
      <c r="CK26" s="6"/>
      <c r="CL26" s="6"/>
      <c r="CM26" s="12"/>
      <c r="CN26" s="11"/>
      <c r="CO26" s="82"/>
      <c r="CP26" s="1"/>
      <c r="CQ26" s="1"/>
      <c r="CR26" s="34"/>
      <c r="CS26" s="1"/>
      <c r="CT26" s="1"/>
      <c r="DF26" s="23"/>
    </row>
    <row r="27" spans="1:110" ht="21.95" customHeight="1">
      <c r="A27" s="72">
        <v>21</v>
      </c>
      <c r="B27" s="396"/>
      <c r="C27" s="397"/>
      <c r="D27" s="398"/>
      <c r="E27" s="399"/>
      <c r="F27" s="400"/>
      <c r="G27" s="400"/>
      <c r="H27" s="401"/>
      <c r="I27" s="402"/>
      <c r="J27" s="403"/>
      <c r="K27" s="404"/>
      <c r="L27" s="11">
        <v>3</v>
      </c>
      <c r="M27" s="6">
        <v>3</v>
      </c>
      <c r="N27" s="6">
        <v>3</v>
      </c>
      <c r="O27" s="6">
        <v>4</v>
      </c>
      <c r="P27" s="6">
        <v>4</v>
      </c>
      <c r="Q27" s="6">
        <v>4</v>
      </c>
      <c r="R27" s="6">
        <v>37</v>
      </c>
      <c r="S27" s="40">
        <v>11</v>
      </c>
      <c r="T27" s="43">
        <v>57</v>
      </c>
      <c r="U27" s="12">
        <v>22</v>
      </c>
      <c r="V27" s="17">
        <v>4</v>
      </c>
      <c r="W27" s="18">
        <v>4</v>
      </c>
      <c r="X27" s="18">
        <v>4</v>
      </c>
      <c r="Y27" s="18">
        <v>4</v>
      </c>
      <c r="Z27" s="18">
        <v>4</v>
      </c>
      <c r="AA27" s="18">
        <v>4</v>
      </c>
      <c r="AB27" s="18">
        <v>36</v>
      </c>
      <c r="AC27" s="45">
        <v>9</v>
      </c>
      <c r="AD27" s="43">
        <v>52</v>
      </c>
      <c r="AE27" s="12">
        <v>9</v>
      </c>
      <c r="AF27" s="290"/>
      <c r="AG27" s="11">
        <v>4</v>
      </c>
      <c r="AH27" s="6">
        <v>3</v>
      </c>
      <c r="AI27" s="6">
        <v>5</v>
      </c>
      <c r="AJ27" s="6">
        <v>5</v>
      </c>
      <c r="AK27" s="6">
        <v>5</v>
      </c>
      <c r="AL27" s="6">
        <v>5</v>
      </c>
      <c r="AM27" s="40">
        <v>8</v>
      </c>
      <c r="AN27" s="43">
        <v>55</v>
      </c>
      <c r="AO27" s="6">
        <v>36</v>
      </c>
      <c r="AP27" s="43">
        <v>7</v>
      </c>
      <c r="AQ27" s="11">
        <v>4</v>
      </c>
      <c r="AR27" s="6">
        <v>4</v>
      </c>
      <c r="AS27" s="6">
        <v>4</v>
      </c>
      <c r="AT27" s="6">
        <v>4</v>
      </c>
      <c r="AU27" s="6">
        <v>5</v>
      </c>
      <c r="AV27" s="6">
        <v>5</v>
      </c>
      <c r="AW27" s="6">
        <v>36</v>
      </c>
      <c r="AX27" s="40">
        <v>9</v>
      </c>
      <c r="AY27" s="43">
        <v>55</v>
      </c>
      <c r="AZ27" s="12">
        <v>8</v>
      </c>
      <c r="BA27" s="11">
        <v>3</v>
      </c>
      <c r="BB27" s="6">
        <v>3</v>
      </c>
      <c r="BC27" s="6">
        <v>3</v>
      </c>
      <c r="BD27" s="6">
        <v>3</v>
      </c>
      <c r="BE27" s="6">
        <v>3</v>
      </c>
      <c r="BF27" s="6">
        <v>5</v>
      </c>
      <c r="BG27" s="6">
        <v>15</v>
      </c>
      <c r="BH27" s="40">
        <v>10</v>
      </c>
      <c r="BI27" s="43">
        <v>58</v>
      </c>
      <c r="BJ27" s="12">
        <v>16</v>
      </c>
      <c r="BK27" s="11">
        <v>4</v>
      </c>
      <c r="BL27" s="6">
        <v>4</v>
      </c>
      <c r="BM27" s="6">
        <v>4</v>
      </c>
      <c r="BN27" s="6">
        <v>4</v>
      </c>
      <c r="BO27" s="6">
        <v>4</v>
      </c>
      <c r="BP27" s="6">
        <v>3</v>
      </c>
      <c r="BQ27" s="6">
        <v>35</v>
      </c>
      <c r="BR27" s="40">
        <v>10</v>
      </c>
      <c r="BS27" s="43">
        <v>62</v>
      </c>
      <c r="BT27" s="12">
        <v>18</v>
      </c>
      <c r="BU27" s="11"/>
      <c r="BV27" s="6"/>
      <c r="BW27" s="6"/>
      <c r="BX27" s="6"/>
      <c r="BY27" s="40"/>
      <c r="BZ27" s="11"/>
      <c r="CA27" s="6"/>
      <c r="CB27" s="6"/>
      <c r="CC27" s="6"/>
      <c r="CD27" s="12"/>
      <c r="CE27" s="11"/>
      <c r="CF27" s="6"/>
      <c r="CG27" s="6"/>
      <c r="CH27" s="6"/>
      <c r="CI27" s="40"/>
      <c r="CJ27" s="11"/>
      <c r="CK27" s="6"/>
      <c r="CL27" s="6"/>
      <c r="CM27" s="12"/>
      <c r="CN27" s="11"/>
      <c r="CO27" s="82"/>
      <c r="CP27" s="1"/>
      <c r="CQ27" s="1"/>
      <c r="CR27" s="34"/>
      <c r="CS27" s="1"/>
      <c r="CT27" s="1"/>
      <c r="DF27" s="23"/>
    </row>
    <row r="28" spans="1:110" ht="21.95" customHeight="1">
      <c r="A28" s="72">
        <v>22</v>
      </c>
      <c r="B28" s="396"/>
      <c r="C28" s="397"/>
      <c r="D28" s="398"/>
      <c r="E28" s="399"/>
      <c r="F28" s="400"/>
      <c r="G28" s="400"/>
      <c r="H28" s="401"/>
      <c r="I28" s="402"/>
      <c r="J28" s="403"/>
      <c r="K28" s="404"/>
      <c r="L28" s="11">
        <v>3</v>
      </c>
      <c r="M28" s="6">
        <v>3</v>
      </c>
      <c r="N28" s="6">
        <v>3</v>
      </c>
      <c r="O28" s="6">
        <v>4</v>
      </c>
      <c r="P28" s="6">
        <v>4</v>
      </c>
      <c r="Q28" s="6">
        <v>4</v>
      </c>
      <c r="R28" s="6">
        <v>37</v>
      </c>
      <c r="S28" s="40">
        <v>11</v>
      </c>
      <c r="T28" s="43">
        <v>57</v>
      </c>
      <c r="U28" s="12">
        <v>22</v>
      </c>
      <c r="V28" s="17">
        <v>4</v>
      </c>
      <c r="W28" s="18">
        <v>4</v>
      </c>
      <c r="X28" s="18">
        <v>4</v>
      </c>
      <c r="Y28" s="18">
        <v>4</v>
      </c>
      <c r="Z28" s="18">
        <v>4</v>
      </c>
      <c r="AA28" s="18">
        <v>4</v>
      </c>
      <c r="AB28" s="18">
        <v>38</v>
      </c>
      <c r="AC28" s="45">
        <v>8</v>
      </c>
      <c r="AD28" s="43">
        <v>51</v>
      </c>
      <c r="AE28" s="12">
        <v>9</v>
      </c>
      <c r="AF28" s="290"/>
      <c r="AG28" s="11">
        <v>4</v>
      </c>
      <c r="AH28" s="6">
        <v>3</v>
      </c>
      <c r="AI28" s="6">
        <v>5</v>
      </c>
      <c r="AJ28" s="6">
        <v>5</v>
      </c>
      <c r="AK28" s="6">
        <v>5</v>
      </c>
      <c r="AL28" s="6">
        <v>5</v>
      </c>
      <c r="AM28" s="40">
        <v>10</v>
      </c>
      <c r="AN28" s="43">
        <v>55</v>
      </c>
      <c r="AO28" s="6">
        <v>63</v>
      </c>
      <c r="AP28" s="43">
        <v>6</v>
      </c>
      <c r="AQ28" s="11">
        <v>4</v>
      </c>
      <c r="AR28" s="6">
        <v>4</v>
      </c>
      <c r="AS28" s="6">
        <v>4</v>
      </c>
      <c r="AT28" s="6">
        <v>4</v>
      </c>
      <c r="AU28" s="6">
        <v>5</v>
      </c>
      <c r="AV28" s="6">
        <v>5</v>
      </c>
      <c r="AW28" s="6">
        <v>41</v>
      </c>
      <c r="AX28" s="40">
        <v>8</v>
      </c>
      <c r="AY28" s="43">
        <v>55</v>
      </c>
      <c r="AZ28" s="12">
        <v>8</v>
      </c>
      <c r="BA28" s="11">
        <v>3</v>
      </c>
      <c r="BB28" s="6">
        <v>3</v>
      </c>
      <c r="BC28" s="6">
        <v>3</v>
      </c>
      <c r="BD28" s="6">
        <v>3</v>
      </c>
      <c r="BE28" s="6">
        <v>3</v>
      </c>
      <c r="BF28" s="6">
        <v>5</v>
      </c>
      <c r="BG28" s="6">
        <v>16</v>
      </c>
      <c r="BH28" s="40">
        <v>10</v>
      </c>
      <c r="BI28" s="43">
        <v>58</v>
      </c>
      <c r="BJ28" s="12">
        <v>16</v>
      </c>
      <c r="BK28" s="11">
        <v>4</v>
      </c>
      <c r="BL28" s="6">
        <v>4</v>
      </c>
      <c r="BM28" s="6">
        <v>4</v>
      </c>
      <c r="BN28" s="6">
        <v>4</v>
      </c>
      <c r="BO28" s="6">
        <v>4</v>
      </c>
      <c r="BP28" s="6">
        <v>3</v>
      </c>
      <c r="BQ28" s="6">
        <v>35</v>
      </c>
      <c r="BR28" s="40">
        <v>10</v>
      </c>
      <c r="BS28" s="43">
        <v>62</v>
      </c>
      <c r="BT28" s="12">
        <v>18</v>
      </c>
      <c r="BU28" s="11"/>
      <c r="BV28" s="6"/>
      <c r="BW28" s="6"/>
      <c r="BX28" s="6"/>
      <c r="BY28" s="40"/>
      <c r="BZ28" s="11"/>
      <c r="CA28" s="6"/>
      <c r="CB28" s="6"/>
      <c r="CC28" s="6"/>
      <c r="CD28" s="12"/>
      <c r="CE28" s="11"/>
      <c r="CF28" s="6"/>
      <c r="CG28" s="6"/>
      <c r="CH28" s="6"/>
      <c r="CI28" s="40"/>
      <c r="CJ28" s="11"/>
      <c r="CK28" s="6"/>
      <c r="CL28" s="6"/>
      <c r="CM28" s="12"/>
      <c r="CN28" s="11"/>
      <c r="CO28" s="82"/>
      <c r="CP28" s="1"/>
      <c r="CQ28" s="1"/>
      <c r="CR28" s="34"/>
      <c r="CS28" s="1"/>
      <c r="CT28" s="1"/>
      <c r="DF28" s="23"/>
    </row>
    <row r="29" spans="1:110" ht="21.95" customHeight="1">
      <c r="A29" s="72">
        <v>23</v>
      </c>
      <c r="B29" s="396"/>
      <c r="C29" s="397"/>
      <c r="D29" s="398"/>
      <c r="E29" s="399"/>
      <c r="F29" s="400"/>
      <c r="G29" s="400"/>
      <c r="H29" s="401"/>
      <c r="I29" s="402"/>
      <c r="J29" s="403"/>
      <c r="K29" s="404"/>
      <c r="L29" s="11">
        <v>3</v>
      </c>
      <c r="M29" s="6">
        <v>3</v>
      </c>
      <c r="N29" s="6">
        <v>3</v>
      </c>
      <c r="O29" s="6">
        <v>4</v>
      </c>
      <c r="P29" s="6">
        <v>4</v>
      </c>
      <c r="Q29" s="6">
        <v>4</v>
      </c>
      <c r="R29" s="6">
        <v>37</v>
      </c>
      <c r="S29" s="40">
        <v>11</v>
      </c>
      <c r="T29" s="43">
        <v>57</v>
      </c>
      <c r="U29" s="12">
        <v>22</v>
      </c>
      <c r="V29" s="17">
        <v>4</v>
      </c>
      <c r="W29" s="18">
        <v>4</v>
      </c>
      <c r="X29" s="18">
        <v>4</v>
      </c>
      <c r="Y29" s="18">
        <v>4</v>
      </c>
      <c r="Z29" s="18">
        <v>4</v>
      </c>
      <c r="AA29" s="18">
        <v>4</v>
      </c>
      <c r="AB29" s="18">
        <v>41</v>
      </c>
      <c r="AC29" s="45">
        <v>9</v>
      </c>
      <c r="AD29" s="43">
        <v>50</v>
      </c>
      <c r="AE29" s="12">
        <v>9</v>
      </c>
      <c r="AF29" s="290"/>
      <c r="AG29" s="11">
        <v>4</v>
      </c>
      <c r="AH29" s="6">
        <v>3</v>
      </c>
      <c r="AI29" s="6">
        <v>5</v>
      </c>
      <c r="AJ29" s="6">
        <v>5</v>
      </c>
      <c r="AK29" s="6">
        <v>5</v>
      </c>
      <c r="AL29" s="6">
        <v>5</v>
      </c>
      <c r="AM29" s="40">
        <v>11</v>
      </c>
      <c r="AN29" s="43">
        <v>55</v>
      </c>
      <c r="AO29" s="6">
        <v>9</v>
      </c>
      <c r="AP29" s="43">
        <v>9</v>
      </c>
      <c r="AQ29" s="11">
        <v>4</v>
      </c>
      <c r="AR29" s="6">
        <v>4</v>
      </c>
      <c r="AS29" s="6">
        <v>4</v>
      </c>
      <c r="AT29" s="6">
        <v>4</v>
      </c>
      <c r="AU29" s="6">
        <v>5</v>
      </c>
      <c r="AV29" s="6">
        <v>5</v>
      </c>
      <c r="AW29" s="6">
        <v>45</v>
      </c>
      <c r="AX29" s="40">
        <v>9</v>
      </c>
      <c r="AY29" s="43">
        <v>55</v>
      </c>
      <c r="AZ29" s="12">
        <v>8</v>
      </c>
      <c r="BA29" s="11">
        <v>3</v>
      </c>
      <c r="BB29" s="6">
        <v>3</v>
      </c>
      <c r="BC29" s="6">
        <v>3</v>
      </c>
      <c r="BD29" s="6">
        <v>3</v>
      </c>
      <c r="BE29" s="6">
        <v>3</v>
      </c>
      <c r="BF29" s="6">
        <v>5</v>
      </c>
      <c r="BG29" s="6">
        <v>25</v>
      </c>
      <c r="BH29" s="40">
        <v>9</v>
      </c>
      <c r="BI29" s="43">
        <v>58</v>
      </c>
      <c r="BJ29" s="12">
        <v>16</v>
      </c>
      <c r="BK29" s="11">
        <v>4</v>
      </c>
      <c r="BL29" s="6">
        <v>4</v>
      </c>
      <c r="BM29" s="6">
        <v>4</v>
      </c>
      <c r="BN29" s="6">
        <v>4</v>
      </c>
      <c r="BO29" s="6">
        <v>4</v>
      </c>
      <c r="BP29" s="6">
        <v>3</v>
      </c>
      <c r="BQ29" s="6">
        <v>35</v>
      </c>
      <c r="BR29" s="47">
        <v>10</v>
      </c>
      <c r="BS29" s="43">
        <v>62</v>
      </c>
      <c r="BT29" s="12">
        <v>18</v>
      </c>
      <c r="BU29" s="11"/>
      <c r="BV29" s="6"/>
      <c r="BW29" s="6"/>
      <c r="BX29" s="6"/>
      <c r="BY29" s="40"/>
      <c r="BZ29" s="11"/>
      <c r="CA29" s="6"/>
      <c r="CB29" s="6"/>
      <c r="CC29" s="6"/>
      <c r="CD29" s="12"/>
      <c r="CE29" s="11"/>
      <c r="CF29" s="6"/>
      <c r="CG29" s="6"/>
      <c r="CH29" s="6"/>
      <c r="CI29" s="40"/>
      <c r="CJ29" s="11"/>
      <c r="CK29" s="6"/>
      <c r="CL29" s="6"/>
      <c r="CM29" s="12"/>
      <c r="CN29" s="11"/>
      <c r="CO29" s="82"/>
      <c r="CP29" s="1"/>
      <c r="CQ29" s="1"/>
      <c r="CR29" s="34"/>
      <c r="CS29" s="1"/>
      <c r="CT29" s="1"/>
      <c r="DF29" s="23"/>
    </row>
    <row r="30" spans="1:110" ht="21.95" customHeight="1">
      <c r="A30" s="72">
        <v>24</v>
      </c>
      <c r="B30" s="396"/>
      <c r="C30" s="397"/>
      <c r="D30" s="398"/>
      <c r="E30" s="399"/>
      <c r="F30" s="400"/>
      <c r="G30" s="400"/>
      <c r="H30" s="401"/>
      <c r="I30" s="402"/>
      <c r="J30" s="403"/>
      <c r="K30" s="404"/>
      <c r="L30" s="11">
        <v>3</v>
      </c>
      <c r="M30" s="6">
        <v>3</v>
      </c>
      <c r="N30" s="6">
        <v>3</v>
      </c>
      <c r="O30" s="6">
        <v>4</v>
      </c>
      <c r="P30" s="6">
        <v>4</v>
      </c>
      <c r="Q30" s="6">
        <v>4</v>
      </c>
      <c r="R30" s="6">
        <v>37</v>
      </c>
      <c r="S30" s="40">
        <v>11</v>
      </c>
      <c r="T30" s="43">
        <v>57</v>
      </c>
      <c r="U30" s="12">
        <v>22</v>
      </c>
      <c r="V30" s="17">
        <v>4</v>
      </c>
      <c r="W30" s="18">
        <v>4</v>
      </c>
      <c r="X30" s="18">
        <v>4</v>
      </c>
      <c r="Y30" s="18">
        <v>4</v>
      </c>
      <c r="Z30" s="18">
        <v>4</v>
      </c>
      <c r="AA30" s="18">
        <v>4</v>
      </c>
      <c r="AB30" s="18">
        <v>42</v>
      </c>
      <c r="AC30" s="45">
        <v>8</v>
      </c>
      <c r="AD30" s="43">
        <v>54</v>
      </c>
      <c r="AE30" s="12">
        <v>9</v>
      </c>
      <c r="AF30" s="290"/>
      <c r="AG30" s="11">
        <v>4</v>
      </c>
      <c r="AH30" s="6">
        <v>3</v>
      </c>
      <c r="AI30" s="6">
        <v>5</v>
      </c>
      <c r="AJ30" s="6">
        <v>5</v>
      </c>
      <c r="AK30" s="6">
        <v>5</v>
      </c>
      <c r="AL30" s="6">
        <v>5</v>
      </c>
      <c r="AM30" s="40">
        <v>12</v>
      </c>
      <c r="AN30" s="43">
        <v>55</v>
      </c>
      <c r="AO30" s="6">
        <v>9</v>
      </c>
      <c r="AP30" s="43">
        <v>9</v>
      </c>
      <c r="AQ30" s="11">
        <v>4</v>
      </c>
      <c r="AR30" s="6">
        <v>4</v>
      </c>
      <c r="AS30" s="6">
        <v>4</v>
      </c>
      <c r="AT30" s="6">
        <v>4</v>
      </c>
      <c r="AU30" s="6">
        <v>5</v>
      </c>
      <c r="AV30" s="6">
        <v>5</v>
      </c>
      <c r="AW30" s="6">
        <v>46</v>
      </c>
      <c r="AX30" s="40">
        <v>8</v>
      </c>
      <c r="AY30" s="43">
        <v>55</v>
      </c>
      <c r="AZ30" s="12">
        <v>8</v>
      </c>
      <c r="BA30" s="11">
        <v>3</v>
      </c>
      <c r="BB30" s="6">
        <v>3</v>
      </c>
      <c r="BC30" s="6">
        <v>3</v>
      </c>
      <c r="BD30" s="6">
        <v>3</v>
      </c>
      <c r="BE30" s="6">
        <v>3</v>
      </c>
      <c r="BF30" s="6">
        <v>5</v>
      </c>
      <c r="BG30" s="6">
        <v>32</v>
      </c>
      <c r="BH30" s="40">
        <v>9</v>
      </c>
      <c r="BI30" s="43">
        <v>58</v>
      </c>
      <c r="BJ30" s="12">
        <v>16</v>
      </c>
      <c r="BK30" s="11">
        <v>4</v>
      </c>
      <c r="BL30" s="6">
        <v>4</v>
      </c>
      <c r="BM30" s="6">
        <v>4</v>
      </c>
      <c r="BN30" s="6">
        <v>4</v>
      </c>
      <c r="BO30" s="6">
        <v>4</v>
      </c>
      <c r="BP30" s="6">
        <v>3</v>
      </c>
      <c r="BQ30" s="6">
        <v>35</v>
      </c>
      <c r="BR30" s="40">
        <v>10</v>
      </c>
      <c r="BS30" s="43">
        <v>62</v>
      </c>
      <c r="BT30" s="12">
        <v>18</v>
      </c>
      <c r="BU30" s="11"/>
      <c r="BV30" s="6"/>
      <c r="BW30" s="6"/>
      <c r="BX30" s="6"/>
      <c r="BY30" s="40"/>
      <c r="BZ30" s="11"/>
      <c r="CA30" s="6"/>
      <c r="CB30" s="6"/>
      <c r="CC30" s="6"/>
      <c r="CD30" s="12"/>
      <c r="CE30" s="11"/>
      <c r="CF30" s="6"/>
      <c r="CG30" s="6"/>
      <c r="CH30" s="6"/>
      <c r="CI30" s="40"/>
      <c r="CJ30" s="11"/>
      <c r="CK30" s="6"/>
      <c r="CL30" s="6"/>
      <c r="CM30" s="12"/>
      <c r="CN30" s="11"/>
      <c r="CO30" s="82"/>
      <c r="CP30" s="1"/>
      <c r="CQ30" s="1"/>
      <c r="CR30" s="34"/>
      <c r="CS30" s="1"/>
      <c r="CT30" s="1"/>
      <c r="DF30" s="23"/>
    </row>
    <row r="31" spans="1:110" ht="21.95" customHeight="1">
      <c r="A31" s="72">
        <v>25</v>
      </c>
      <c r="B31" s="396"/>
      <c r="C31" s="397"/>
      <c r="D31" s="398"/>
      <c r="E31" s="399"/>
      <c r="F31" s="400"/>
      <c r="G31" s="400"/>
      <c r="H31" s="401"/>
      <c r="I31" s="402"/>
      <c r="J31" s="403"/>
      <c r="K31" s="404"/>
      <c r="L31" s="11">
        <v>3</v>
      </c>
      <c r="M31" s="6">
        <v>3</v>
      </c>
      <c r="N31" s="6">
        <v>3</v>
      </c>
      <c r="O31" s="6">
        <v>4</v>
      </c>
      <c r="P31" s="6">
        <v>4</v>
      </c>
      <c r="Q31" s="6">
        <v>4</v>
      </c>
      <c r="R31" s="6">
        <v>37</v>
      </c>
      <c r="S31" s="40">
        <v>11</v>
      </c>
      <c r="T31" s="43">
        <v>57</v>
      </c>
      <c r="U31" s="12">
        <v>22</v>
      </c>
      <c r="V31" s="17">
        <v>4</v>
      </c>
      <c r="W31" s="18">
        <v>4</v>
      </c>
      <c r="X31" s="18">
        <v>4</v>
      </c>
      <c r="Y31" s="18">
        <v>4</v>
      </c>
      <c r="Z31" s="18">
        <v>4</v>
      </c>
      <c r="AA31" s="18">
        <v>4</v>
      </c>
      <c r="AB31" s="18">
        <v>33</v>
      </c>
      <c r="AC31" s="45">
        <v>9</v>
      </c>
      <c r="AD31" s="43">
        <v>58</v>
      </c>
      <c r="AE31" s="12">
        <v>9</v>
      </c>
      <c r="AF31" s="290"/>
      <c r="AG31" s="11">
        <v>4</v>
      </c>
      <c r="AH31" s="6">
        <v>3</v>
      </c>
      <c r="AI31" s="6">
        <v>5</v>
      </c>
      <c r="AJ31" s="6">
        <v>5</v>
      </c>
      <c r="AK31" s="6">
        <v>5</v>
      </c>
      <c r="AL31" s="6">
        <v>5</v>
      </c>
      <c r="AM31" s="40">
        <v>10</v>
      </c>
      <c r="AN31" s="43">
        <v>55</v>
      </c>
      <c r="AO31" s="6">
        <v>9</v>
      </c>
      <c r="AP31" s="43">
        <v>9</v>
      </c>
      <c r="AQ31" s="11">
        <v>4</v>
      </c>
      <c r="AR31" s="6">
        <v>4</v>
      </c>
      <c r="AS31" s="6">
        <v>4</v>
      </c>
      <c r="AT31" s="6">
        <v>4</v>
      </c>
      <c r="AU31" s="6">
        <v>5</v>
      </c>
      <c r="AV31" s="6">
        <v>5</v>
      </c>
      <c r="AW31" s="6">
        <v>47</v>
      </c>
      <c r="AX31" s="40">
        <v>9</v>
      </c>
      <c r="AY31" s="43">
        <v>55</v>
      </c>
      <c r="AZ31" s="12">
        <v>8</v>
      </c>
      <c r="BA31" s="11">
        <v>3</v>
      </c>
      <c r="BB31" s="6">
        <v>3</v>
      </c>
      <c r="BC31" s="6">
        <v>3</v>
      </c>
      <c r="BD31" s="6">
        <v>3</v>
      </c>
      <c r="BE31" s="6">
        <v>3</v>
      </c>
      <c r="BF31" s="6">
        <v>5</v>
      </c>
      <c r="BG31" s="6">
        <v>28</v>
      </c>
      <c r="BH31" s="40">
        <v>9</v>
      </c>
      <c r="BI31" s="43">
        <v>58</v>
      </c>
      <c r="BJ31" s="12">
        <v>16</v>
      </c>
      <c r="BK31" s="11">
        <v>4</v>
      </c>
      <c r="BL31" s="6">
        <v>4</v>
      </c>
      <c r="BM31" s="6">
        <v>4</v>
      </c>
      <c r="BN31" s="6">
        <v>4</v>
      </c>
      <c r="BO31" s="6">
        <v>4</v>
      </c>
      <c r="BP31" s="6">
        <v>3</v>
      </c>
      <c r="BQ31" s="6">
        <v>35</v>
      </c>
      <c r="BR31" s="40">
        <v>10</v>
      </c>
      <c r="BS31" s="43">
        <v>62</v>
      </c>
      <c r="BT31" s="12">
        <v>18</v>
      </c>
      <c r="BU31" s="11"/>
      <c r="BV31" s="6"/>
      <c r="BW31" s="6"/>
      <c r="BX31" s="6"/>
      <c r="BY31" s="40"/>
      <c r="BZ31" s="11"/>
      <c r="CA31" s="6"/>
      <c r="CB31" s="6"/>
      <c r="CC31" s="6"/>
      <c r="CD31" s="12"/>
      <c r="CE31" s="11"/>
      <c r="CF31" s="6"/>
      <c r="CG31" s="6"/>
      <c r="CH31" s="6"/>
      <c r="CI31" s="40"/>
      <c r="CJ31" s="11"/>
      <c r="CK31" s="6"/>
      <c r="CL31" s="6"/>
      <c r="CM31" s="12"/>
      <c r="CN31" s="11"/>
      <c r="CO31" s="82"/>
      <c r="CP31" s="1"/>
      <c r="CQ31" s="1"/>
      <c r="CR31" s="34"/>
      <c r="CS31" s="1"/>
      <c r="CT31" s="1"/>
      <c r="DF31" s="23"/>
    </row>
    <row r="32" spans="1:110" ht="21.95" customHeight="1">
      <c r="A32" s="72">
        <v>26</v>
      </c>
      <c r="B32" s="396"/>
      <c r="C32" s="397"/>
      <c r="D32" s="398"/>
      <c r="E32" s="399"/>
      <c r="F32" s="400"/>
      <c r="G32" s="400"/>
      <c r="H32" s="401"/>
      <c r="I32" s="402"/>
      <c r="J32" s="403"/>
      <c r="K32" s="404"/>
      <c r="L32" s="11">
        <v>3</v>
      </c>
      <c r="M32" s="6">
        <v>3</v>
      </c>
      <c r="N32" s="6">
        <v>3</v>
      </c>
      <c r="O32" s="6">
        <v>4</v>
      </c>
      <c r="P32" s="6">
        <v>4</v>
      </c>
      <c r="Q32" s="6">
        <v>4</v>
      </c>
      <c r="R32" s="6">
        <v>37</v>
      </c>
      <c r="S32" s="40">
        <v>11</v>
      </c>
      <c r="T32" s="43">
        <v>57</v>
      </c>
      <c r="U32" s="12">
        <v>22</v>
      </c>
      <c r="V32" s="17">
        <v>4</v>
      </c>
      <c r="W32" s="18">
        <v>4</v>
      </c>
      <c r="X32" s="18">
        <v>4</v>
      </c>
      <c r="Y32" s="18">
        <v>4</v>
      </c>
      <c r="Z32" s="18">
        <v>4</v>
      </c>
      <c r="AA32" s="18">
        <v>4</v>
      </c>
      <c r="AB32" s="18">
        <v>36</v>
      </c>
      <c r="AC32" s="45">
        <v>8</v>
      </c>
      <c r="AD32" s="43">
        <v>59</v>
      </c>
      <c r="AE32" s="12">
        <v>9</v>
      </c>
      <c r="AF32" s="290"/>
      <c r="AG32" s="11">
        <v>4</v>
      </c>
      <c r="AH32" s="6">
        <v>3</v>
      </c>
      <c r="AI32" s="6">
        <v>5</v>
      </c>
      <c r="AJ32" s="6">
        <v>5</v>
      </c>
      <c r="AK32" s="6">
        <v>5</v>
      </c>
      <c r="AL32" s="6">
        <v>5</v>
      </c>
      <c r="AM32" s="40">
        <v>11</v>
      </c>
      <c r="AN32" s="43">
        <v>55</v>
      </c>
      <c r="AO32" s="6">
        <v>9</v>
      </c>
      <c r="AP32" s="43">
        <v>8</v>
      </c>
      <c r="AQ32" s="11">
        <v>4</v>
      </c>
      <c r="AR32" s="6">
        <v>4</v>
      </c>
      <c r="AS32" s="6">
        <v>4</v>
      </c>
      <c r="AT32" s="6">
        <v>4</v>
      </c>
      <c r="AU32" s="6">
        <v>5</v>
      </c>
      <c r="AV32" s="6">
        <v>5</v>
      </c>
      <c r="AW32" s="6">
        <v>48</v>
      </c>
      <c r="AX32" s="40">
        <v>8</v>
      </c>
      <c r="AY32" s="43">
        <v>55</v>
      </c>
      <c r="AZ32" s="12">
        <v>8</v>
      </c>
      <c r="BA32" s="11">
        <v>3</v>
      </c>
      <c r="BB32" s="6">
        <v>3</v>
      </c>
      <c r="BC32" s="6">
        <v>3</v>
      </c>
      <c r="BD32" s="6">
        <v>3</v>
      </c>
      <c r="BE32" s="6">
        <v>3</v>
      </c>
      <c r="BF32" s="6">
        <v>5</v>
      </c>
      <c r="BG32" s="6">
        <v>29</v>
      </c>
      <c r="BH32" s="40">
        <v>9</v>
      </c>
      <c r="BI32" s="43">
        <v>58</v>
      </c>
      <c r="BJ32" s="12">
        <v>16</v>
      </c>
      <c r="BK32" s="11">
        <v>4</v>
      </c>
      <c r="BL32" s="6">
        <v>4</v>
      </c>
      <c r="BM32" s="6">
        <v>4</v>
      </c>
      <c r="BN32" s="6">
        <v>4</v>
      </c>
      <c r="BO32" s="6">
        <v>4</v>
      </c>
      <c r="BP32" s="6">
        <v>3</v>
      </c>
      <c r="BQ32" s="6">
        <v>35</v>
      </c>
      <c r="BR32" s="40">
        <v>10</v>
      </c>
      <c r="BS32" s="43">
        <v>62</v>
      </c>
      <c r="BT32" s="12">
        <v>18</v>
      </c>
      <c r="BU32" s="11"/>
      <c r="BV32" s="6"/>
      <c r="BW32" s="6"/>
      <c r="BX32" s="6"/>
      <c r="BY32" s="40"/>
      <c r="BZ32" s="11"/>
      <c r="CA32" s="6"/>
      <c r="CB32" s="6"/>
      <c r="CC32" s="6"/>
      <c r="CD32" s="12"/>
      <c r="CE32" s="11"/>
      <c r="CF32" s="6"/>
      <c r="CG32" s="6"/>
      <c r="CH32" s="6"/>
      <c r="CI32" s="40"/>
      <c r="CJ32" s="11"/>
      <c r="CK32" s="6"/>
      <c r="CL32" s="6"/>
      <c r="CM32" s="12"/>
      <c r="CN32" s="11"/>
      <c r="CO32" s="82"/>
      <c r="CP32" s="1"/>
      <c r="CQ32" s="1"/>
      <c r="CR32" s="34"/>
      <c r="CS32" s="1"/>
      <c r="CT32" s="1"/>
      <c r="DF32" s="23"/>
    </row>
    <row r="33" spans="1:110" ht="21.95" customHeight="1">
      <c r="A33" s="72">
        <v>27</v>
      </c>
      <c r="B33" s="396"/>
      <c r="C33" s="397"/>
      <c r="D33" s="398"/>
      <c r="E33" s="399"/>
      <c r="F33" s="400"/>
      <c r="G33" s="400"/>
      <c r="H33" s="401"/>
      <c r="I33" s="402"/>
      <c r="J33" s="403"/>
      <c r="K33" s="404"/>
      <c r="L33" s="11">
        <v>3</v>
      </c>
      <c r="M33" s="6">
        <v>3</v>
      </c>
      <c r="N33" s="6">
        <v>3</v>
      </c>
      <c r="O33" s="6">
        <v>4</v>
      </c>
      <c r="P33" s="6">
        <v>4</v>
      </c>
      <c r="Q33" s="6">
        <v>4</v>
      </c>
      <c r="R33" s="6">
        <v>37</v>
      </c>
      <c r="S33" s="40">
        <v>11</v>
      </c>
      <c r="T33" s="43">
        <v>57</v>
      </c>
      <c r="U33" s="12">
        <v>22</v>
      </c>
      <c r="V33" s="17">
        <v>4</v>
      </c>
      <c r="W33" s="18">
        <v>4</v>
      </c>
      <c r="X33" s="18">
        <v>4</v>
      </c>
      <c r="Y33" s="18">
        <v>4</v>
      </c>
      <c r="Z33" s="18">
        <v>4</v>
      </c>
      <c r="AA33" s="18">
        <v>4</v>
      </c>
      <c r="AB33" s="18">
        <v>40</v>
      </c>
      <c r="AC33" s="45">
        <v>9</v>
      </c>
      <c r="AD33" s="43">
        <v>47</v>
      </c>
      <c r="AE33" s="12">
        <v>9</v>
      </c>
      <c r="AF33" s="290"/>
      <c r="AG33" s="11">
        <v>4</v>
      </c>
      <c r="AH33" s="6">
        <v>3</v>
      </c>
      <c r="AI33" s="6">
        <v>5</v>
      </c>
      <c r="AJ33" s="6">
        <v>5</v>
      </c>
      <c r="AK33" s="6">
        <v>5</v>
      </c>
      <c r="AL33" s="6">
        <v>5</v>
      </c>
      <c r="AM33" s="40">
        <v>10</v>
      </c>
      <c r="AN33" s="43">
        <v>55</v>
      </c>
      <c r="AO33" s="6">
        <v>9</v>
      </c>
      <c r="AP33" s="43">
        <v>9</v>
      </c>
      <c r="AQ33" s="11">
        <v>4</v>
      </c>
      <c r="AR33" s="6">
        <v>4</v>
      </c>
      <c r="AS33" s="6">
        <v>4</v>
      </c>
      <c r="AT33" s="6">
        <v>4</v>
      </c>
      <c r="AU33" s="6">
        <v>5</v>
      </c>
      <c r="AV33" s="6">
        <v>5</v>
      </c>
      <c r="AW33" s="6">
        <v>31</v>
      </c>
      <c r="AX33" s="40">
        <v>9</v>
      </c>
      <c r="AY33" s="43">
        <v>55</v>
      </c>
      <c r="AZ33" s="12">
        <v>8</v>
      </c>
      <c r="BA33" s="11">
        <v>3</v>
      </c>
      <c r="BB33" s="6">
        <v>3</v>
      </c>
      <c r="BC33" s="6">
        <v>3</v>
      </c>
      <c r="BD33" s="6">
        <v>3</v>
      </c>
      <c r="BE33" s="6">
        <v>3</v>
      </c>
      <c r="BF33" s="6">
        <v>5</v>
      </c>
      <c r="BG33" s="6">
        <v>24</v>
      </c>
      <c r="BH33" s="40">
        <v>9</v>
      </c>
      <c r="BI33" s="43">
        <v>58</v>
      </c>
      <c r="BJ33" s="12">
        <v>16</v>
      </c>
      <c r="BK33" s="11">
        <v>4</v>
      </c>
      <c r="BL33" s="6">
        <v>4</v>
      </c>
      <c r="BM33" s="6">
        <v>4</v>
      </c>
      <c r="BN33" s="6">
        <v>4</v>
      </c>
      <c r="BO33" s="6">
        <v>4</v>
      </c>
      <c r="BP33" s="6">
        <v>3</v>
      </c>
      <c r="BQ33" s="6">
        <v>35</v>
      </c>
      <c r="BR33" s="40">
        <v>10</v>
      </c>
      <c r="BS33" s="43">
        <v>62</v>
      </c>
      <c r="BT33" s="12">
        <v>18</v>
      </c>
      <c r="BU33" s="11"/>
      <c r="BV33" s="6"/>
      <c r="BW33" s="6"/>
      <c r="BX33" s="6"/>
      <c r="BY33" s="40"/>
      <c r="BZ33" s="11"/>
      <c r="CA33" s="6"/>
      <c r="CB33" s="6"/>
      <c r="CC33" s="6"/>
      <c r="CD33" s="12"/>
      <c r="CE33" s="11"/>
      <c r="CF33" s="6"/>
      <c r="CG33" s="6"/>
      <c r="CH33" s="6"/>
      <c r="CI33" s="40"/>
      <c r="CJ33" s="11"/>
      <c r="CK33" s="6"/>
      <c r="CL33" s="6"/>
      <c r="CM33" s="12"/>
      <c r="CN33" s="11"/>
      <c r="CO33" s="82"/>
      <c r="CP33" s="1"/>
      <c r="CQ33" s="1"/>
      <c r="CR33" s="34"/>
      <c r="CS33" s="1"/>
      <c r="CT33" s="1"/>
      <c r="DF33" s="23"/>
    </row>
    <row r="34" spans="1:110" ht="21.95" customHeight="1">
      <c r="A34" s="72">
        <v>28</v>
      </c>
      <c r="B34" s="396"/>
      <c r="C34" s="397"/>
      <c r="D34" s="398"/>
      <c r="E34" s="399"/>
      <c r="F34" s="400"/>
      <c r="G34" s="400"/>
      <c r="H34" s="401"/>
      <c r="I34" s="402"/>
      <c r="J34" s="403"/>
      <c r="K34" s="404"/>
      <c r="L34" s="11">
        <v>3</v>
      </c>
      <c r="M34" s="6">
        <v>3</v>
      </c>
      <c r="N34" s="6">
        <v>3</v>
      </c>
      <c r="O34" s="6">
        <v>4</v>
      </c>
      <c r="P34" s="6">
        <v>4</v>
      </c>
      <c r="Q34" s="6">
        <v>4</v>
      </c>
      <c r="R34" s="6">
        <v>37</v>
      </c>
      <c r="S34" s="40">
        <v>11</v>
      </c>
      <c r="T34" s="43">
        <v>57</v>
      </c>
      <c r="U34" s="12">
        <v>22</v>
      </c>
      <c r="V34" s="17">
        <v>4</v>
      </c>
      <c r="W34" s="18">
        <v>4</v>
      </c>
      <c r="X34" s="18">
        <v>4</v>
      </c>
      <c r="Y34" s="18">
        <v>4</v>
      </c>
      <c r="Z34" s="18">
        <v>4</v>
      </c>
      <c r="AA34" s="18">
        <v>4</v>
      </c>
      <c r="AB34" s="18">
        <v>44</v>
      </c>
      <c r="AC34" s="45">
        <v>9</v>
      </c>
      <c r="AD34" s="43">
        <v>48</v>
      </c>
      <c r="AE34" s="12">
        <v>9</v>
      </c>
      <c r="AF34" s="290"/>
      <c r="AG34" s="11">
        <v>4</v>
      </c>
      <c r="AH34" s="6">
        <v>3</v>
      </c>
      <c r="AI34" s="6">
        <v>5</v>
      </c>
      <c r="AJ34" s="6">
        <v>5</v>
      </c>
      <c r="AK34" s="6">
        <v>5</v>
      </c>
      <c r="AL34" s="6">
        <v>5</v>
      </c>
      <c r="AM34" s="40">
        <v>10</v>
      </c>
      <c r="AN34" s="43">
        <v>55</v>
      </c>
      <c r="AO34" s="6">
        <v>9</v>
      </c>
      <c r="AP34" s="43">
        <v>8</v>
      </c>
      <c r="AQ34" s="11">
        <v>4</v>
      </c>
      <c r="AR34" s="6">
        <v>4</v>
      </c>
      <c r="AS34" s="6">
        <v>4</v>
      </c>
      <c r="AT34" s="6">
        <v>4</v>
      </c>
      <c r="AU34" s="6">
        <v>5</v>
      </c>
      <c r="AV34" s="6">
        <v>5</v>
      </c>
      <c r="AW34" s="6">
        <v>36</v>
      </c>
      <c r="AX34" s="40">
        <v>9</v>
      </c>
      <c r="AY34" s="43">
        <v>55</v>
      </c>
      <c r="AZ34" s="12">
        <v>8</v>
      </c>
      <c r="BA34" s="11">
        <v>3</v>
      </c>
      <c r="BB34" s="6">
        <v>3</v>
      </c>
      <c r="BC34" s="6">
        <v>3</v>
      </c>
      <c r="BD34" s="6">
        <v>3</v>
      </c>
      <c r="BE34" s="6">
        <v>3</v>
      </c>
      <c r="BF34" s="6">
        <v>5</v>
      </c>
      <c r="BG34" s="6">
        <v>25</v>
      </c>
      <c r="BH34" s="40">
        <v>9</v>
      </c>
      <c r="BI34" s="43">
        <v>58</v>
      </c>
      <c r="BJ34" s="12">
        <v>16</v>
      </c>
      <c r="BK34" s="11">
        <v>4</v>
      </c>
      <c r="BL34" s="6">
        <v>4</v>
      </c>
      <c r="BM34" s="6">
        <v>4</v>
      </c>
      <c r="BN34" s="6">
        <v>4</v>
      </c>
      <c r="BO34" s="6">
        <v>4</v>
      </c>
      <c r="BP34" s="6">
        <v>3</v>
      </c>
      <c r="BQ34" s="6">
        <v>35</v>
      </c>
      <c r="BR34" s="40">
        <v>9</v>
      </c>
      <c r="BS34" s="43">
        <v>62</v>
      </c>
      <c r="BT34" s="12">
        <v>18</v>
      </c>
      <c r="BU34" s="11"/>
      <c r="BV34" s="6"/>
      <c r="BW34" s="6"/>
      <c r="BX34" s="6"/>
      <c r="BY34" s="40"/>
      <c r="BZ34" s="11"/>
      <c r="CA34" s="6"/>
      <c r="CB34" s="6"/>
      <c r="CC34" s="6"/>
      <c r="CD34" s="12"/>
      <c r="CE34" s="11"/>
      <c r="CF34" s="6"/>
      <c r="CG34" s="6"/>
      <c r="CH34" s="6"/>
      <c r="CI34" s="40"/>
      <c r="CJ34" s="11"/>
      <c r="CK34" s="6"/>
      <c r="CL34" s="6"/>
      <c r="CM34" s="12"/>
      <c r="CN34" s="11"/>
      <c r="CO34" s="82"/>
      <c r="CP34" s="1"/>
      <c r="CQ34" s="1"/>
      <c r="CR34" s="34"/>
      <c r="CS34" s="1"/>
      <c r="CT34" s="1"/>
      <c r="DF34" s="23"/>
    </row>
    <row r="35" spans="1:110" ht="21.95" customHeight="1">
      <c r="A35" s="72">
        <v>29</v>
      </c>
      <c r="B35" s="396"/>
      <c r="C35" s="397"/>
      <c r="D35" s="398"/>
      <c r="E35" s="399"/>
      <c r="F35" s="400"/>
      <c r="G35" s="400"/>
      <c r="H35" s="401"/>
      <c r="I35" s="402"/>
      <c r="J35" s="403"/>
      <c r="K35" s="404"/>
      <c r="L35" s="11">
        <v>3</v>
      </c>
      <c r="M35" s="6">
        <v>3</v>
      </c>
      <c r="N35" s="6">
        <v>3</v>
      </c>
      <c r="O35" s="6">
        <v>4</v>
      </c>
      <c r="P35" s="6">
        <v>4</v>
      </c>
      <c r="Q35" s="6">
        <v>4</v>
      </c>
      <c r="R35" s="6">
        <v>37</v>
      </c>
      <c r="S35" s="40">
        <v>11</v>
      </c>
      <c r="T35" s="43">
        <v>57</v>
      </c>
      <c r="U35" s="12">
        <v>22</v>
      </c>
      <c r="V35" s="17">
        <v>4</v>
      </c>
      <c r="W35" s="18">
        <v>4</v>
      </c>
      <c r="X35" s="18">
        <v>4</v>
      </c>
      <c r="Y35" s="18">
        <v>4</v>
      </c>
      <c r="Z35" s="18">
        <v>4</v>
      </c>
      <c r="AA35" s="18">
        <v>4</v>
      </c>
      <c r="AB35" s="18">
        <v>41</v>
      </c>
      <c r="AC35" s="45">
        <v>8</v>
      </c>
      <c r="AD35" s="43">
        <v>47</v>
      </c>
      <c r="AE35" s="12">
        <v>9</v>
      </c>
      <c r="AF35" s="290"/>
      <c r="AG35" s="11">
        <v>4</v>
      </c>
      <c r="AH35" s="6">
        <v>3</v>
      </c>
      <c r="AI35" s="6">
        <v>5</v>
      </c>
      <c r="AJ35" s="6">
        <v>5</v>
      </c>
      <c r="AK35" s="6">
        <v>5</v>
      </c>
      <c r="AL35" s="6">
        <v>5</v>
      </c>
      <c r="AM35" s="40">
        <v>9</v>
      </c>
      <c r="AN35" s="43">
        <v>55</v>
      </c>
      <c r="AO35" s="6">
        <v>9</v>
      </c>
      <c r="AP35" s="43">
        <v>9</v>
      </c>
      <c r="AQ35" s="11">
        <v>4</v>
      </c>
      <c r="AR35" s="6">
        <v>4</v>
      </c>
      <c r="AS35" s="6">
        <v>4</v>
      </c>
      <c r="AT35" s="6">
        <v>4</v>
      </c>
      <c r="AU35" s="6">
        <v>5</v>
      </c>
      <c r="AV35" s="6">
        <v>5</v>
      </c>
      <c r="AW35" s="6">
        <v>41</v>
      </c>
      <c r="AX35" s="40">
        <v>9</v>
      </c>
      <c r="AY35" s="43">
        <v>55</v>
      </c>
      <c r="AZ35" s="12">
        <v>8</v>
      </c>
      <c r="BA35" s="11">
        <v>3</v>
      </c>
      <c r="BB35" s="6">
        <v>3</v>
      </c>
      <c r="BC35" s="6">
        <v>3</v>
      </c>
      <c r="BD35" s="6">
        <v>3</v>
      </c>
      <c r="BE35" s="6">
        <v>3</v>
      </c>
      <c r="BF35" s="6">
        <v>5</v>
      </c>
      <c r="BG35" s="6">
        <v>26</v>
      </c>
      <c r="BH35" s="40">
        <v>8</v>
      </c>
      <c r="BI35" s="43">
        <v>58</v>
      </c>
      <c r="BJ35" s="12">
        <v>16</v>
      </c>
      <c r="BK35" s="11">
        <v>4</v>
      </c>
      <c r="BL35" s="6">
        <v>4</v>
      </c>
      <c r="BM35" s="6">
        <v>4</v>
      </c>
      <c r="BN35" s="6">
        <v>4</v>
      </c>
      <c r="BO35" s="6">
        <v>4</v>
      </c>
      <c r="BP35" s="6">
        <v>3</v>
      </c>
      <c r="BQ35" s="6">
        <v>35</v>
      </c>
      <c r="BR35" s="40">
        <v>9</v>
      </c>
      <c r="BS35" s="43">
        <v>62</v>
      </c>
      <c r="BT35" s="12">
        <v>18</v>
      </c>
      <c r="BU35" s="11"/>
      <c r="BV35" s="6"/>
      <c r="BW35" s="6"/>
      <c r="BX35" s="6"/>
      <c r="BY35" s="40"/>
      <c r="BZ35" s="11"/>
      <c r="CA35" s="6"/>
      <c r="CB35" s="6"/>
      <c r="CC35" s="6"/>
      <c r="CD35" s="12"/>
      <c r="CE35" s="11"/>
      <c r="CF35" s="6"/>
      <c r="CG35" s="6"/>
      <c r="CH35" s="6"/>
      <c r="CI35" s="40"/>
      <c r="CJ35" s="11"/>
      <c r="CK35" s="6"/>
      <c r="CL35" s="6"/>
      <c r="CM35" s="12"/>
      <c r="CN35" s="11"/>
      <c r="CO35" s="82"/>
      <c r="CP35" s="1"/>
      <c r="CQ35" s="1"/>
      <c r="CR35" s="34"/>
      <c r="CS35" s="1"/>
      <c r="CT35" s="1"/>
      <c r="DF35" s="23"/>
    </row>
    <row r="36" spans="1:110" ht="21.95" customHeight="1">
      <c r="A36" s="72">
        <v>30</v>
      </c>
      <c r="B36" s="396"/>
      <c r="C36" s="397"/>
      <c r="D36" s="398"/>
      <c r="E36" s="399"/>
      <c r="F36" s="400"/>
      <c r="G36" s="400"/>
      <c r="H36" s="401"/>
      <c r="I36" s="402"/>
      <c r="J36" s="403"/>
      <c r="K36" s="404"/>
      <c r="L36" s="11">
        <v>3</v>
      </c>
      <c r="M36" s="6">
        <v>3</v>
      </c>
      <c r="N36" s="6">
        <v>3</v>
      </c>
      <c r="O36" s="6">
        <v>4</v>
      </c>
      <c r="P36" s="6">
        <v>4</v>
      </c>
      <c r="Q36" s="6">
        <v>4</v>
      </c>
      <c r="R36" s="6">
        <v>37</v>
      </c>
      <c r="S36" s="40">
        <v>11</v>
      </c>
      <c r="T36" s="43">
        <v>57</v>
      </c>
      <c r="U36" s="12">
        <v>22</v>
      </c>
      <c r="V36" s="17">
        <v>4</v>
      </c>
      <c r="W36" s="18">
        <v>4</v>
      </c>
      <c r="X36" s="18">
        <v>4</v>
      </c>
      <c r="Y36" s="18">
        <v>4</v>
      </c>
      <c r="Z36" s="18">
        <v>4</v>
      </c>
      <c r="AA36" s="18">
        <v>4</v>
      </c>
      <c r="AB36" s="18">
        <v>40</v>
      </c>
      <c r="AC36" s="45">
        <v>7</v>
      </c>
      <c r="AD36" s="43">
        <v>49</v>
      </c>
      <c r="AE36" s="12">
        <v>9</v>
      </c>
      <c r="AF36" s="290"/>
      <c r="AG36" s="11">
        <v>4</v>
      </c>
      <c r="AH36" s="6">
        <v>3</v>
      </c>
      <c r="AI36" s="6">
        <v>5</v>
      </c>
      <c r="AJ36" s="6">
        <v>5</v>
      </c>
      <c r="AK36" s="6">
        <v>5</v>
      </c>
      <c r="AL36" s="6">
        <v>5</v>
      </c>
      <c r="AM36" s="40">
        <v>8</v>
      </c>
      <c r="AN36" s="43">
        <v>55</v>
      </c>
      <c r="AO36" s="6">
        <v>9</v>
      </c>
      <c r="AP36" s="43">
        <v>6</v>
      </c>
      <c r="AQ36" s="11">
        <v>4</v>
      </c>
      <c r="AR36" s="6">
        <v>4</v>
      </c>
      <c r="AS36" s="6">
        <v>4</v>
      </c>
      <c r="AT36" s="6">
        <v>4</v>
      </c>
      <c r="AU36" s="6">
        <v>5</v>
      </c>
      <c r="AV36" s="6">
        <v>5</v>
      </c>
      <c r="AW36" s="6">
        <v>41</v>
      </c>
      <c r="AX36" s="40">
        <v>9</v>
      </c>
      <c r="AY36" s="43">
        <v>55</v>
      </c>
      <c r="AZ36" s="12">
        <v>8</v>
      </c>
      <c r="BA36" s="11">
        <v>3</v>
      </c>
      <c r="BB36" s="6">
        <v>3</v>
      </c>
      <c r="BC36" s="6">
        <v>3</v>
      </c>
      <c r="BD36" s="6">
        <v>3</v>
      </c>
      <c r="BE36" s="6">
        <v>3</v>
      </c>
      <c r="BF36" s="6">
        <v>5</v>
      </c>
      <c r="BG36" s="6">
        <v>27</v>
      </c>
      <c r="BH36" s="40">
        <v>8</v>
      </c>
      <c r="BI36" s="43">
        <v>58</v>
      </c>
      <c r="BJ36" s="12">
        <v>16</v>
      </c>
      <c r="BK36" s="11">
        <v>4</v>
      </c>
      <c r="BL36" s="6">
        <v>4</v>
      </c>
      <c r="BM36" s="6">
        <v>4</v>
      </c>
      <c r="BN36" s="6">
        <v>4</v>
      </c>
      <c r="BO36" s="6">
        <v>4</v>
      </c>
      <c r="BP36" s="6">
        <v>3</v>
      </c>
      <c r="BQ36" s="6">
        <v>35</v>
      </c>
      <c r="BR36" s="40">
        <v>9</v>
      </c>
      <c r="BS36" s="43">
        <v>62</v>
      </c>
      <c r="BT36" s="12">
        <v>18</v>
      </c>
      <c r="BU36" s="11"/>
      <c r="BV36" s="6"/>
      <c r="BW36" s="6"/>
      <c r="BX36" s="6"/>
      <c r="BY36" s="40"/>
      <c r="BZ36" s="11"/>
      <c r="CA36" s="6"/>
      <c r="CB36" s="6"/>
      <c r="CC36" s="6"/>
      <c r="CD36" s="12"/>
      <c r="CE36" s="11"/>
      <c r="CF36" s="6"/>
      <c r="CG36" s="6"/>
      <c r="CH36" s="6"/>
      <c r="CI36" s="40"/>
      <c r="CJ36" s="11"/>
      <c r="CK36" s="6"/>
      <c r="CL36" s="6"/>
      <c r="CM36" s="12"/>
      <c r="CN36" s="11"/>
      <c r="CO36" s="82"/>
      <c r="CP36" s="1"/>
      <c r="CQ36" s="1"/>
      <c r="CR36" s="34"/>
      <c r="CS36" s="1"/>
      <c r="CT36" s="1"/>
      <c r="DF36" s="23"/>
    </row>
    <row r="37" spans="1:110">
      <c r="A37" s="72">
        <v>31</v>
      </c>
      <c r="B37" s="396"/>
      <c r="C37" s="397"/>
      <c r="D37" s="398"/>
      <c r="E37" s="399"/>
      <c r="F37" s="400"/>
      <c r="G37" s="400"/>
      <c r="H37" s="401"/>
      <c r="I37" s="402"/>
      <c r="J37" s="403"/>
      <c r="K37" s="404"/>
      <c r="L37" s="11">
        <v>3</v>
      </c>
      <c r="M37" s="6">
        <v>3</v>
      </c>
      <c r="N37" s="6">
        <v>3</v>
      </c>
      <c r="O37" s="6">
        <v>4</v>
      </c>
      <c r="P37" s="6">
        <v>4</v>
      </c>
      <c r="Q37" s="6">
        <v>4</v>
      </c>
      <c r="R37" s="6">
        <v>37</v>
      </c>
      <c r="S37" s="40">
        <v>11</v>
      </c>
      <c r="T37" s="43">
        <v>57</v>
      </c>
      <c r="U37" s="12">
        <v>22</v>
      </c>
      <c r="V37" s="17">
        <v>4</v>
      </c>
      <c r="W37" s="18">
        <v>4</v>
      </c>
      <c r="X37" s="18">
        <v>4</v>
      </c>
      <c r="Y37" s="18">
        <v>4</v>
      </c>
      <c r="Z37" s="18">
        <v>4</v>
      </c>
      <c r="AA37" s="18">
        <v>4</v>
      </c>
      <c r="AB37" s="18">
        <v>40</v>
      </c>
      <c r="AC37" s="45">
        <v>7</v>
      </c>
      <c r="AD37" s="43">
        <v>41</v>
      </c>
      <c r="AE37" s="12">
        <v>9</v>
      </c>
      <c r="AF37" s="290"/>
      <c r="AG37" s="11">
        <v>4</v>
      </c>
      <c r="AH37" s="6">
        <v>3</v>
      </c>
      <c r="AI37" s="6">
        <v>5</v>
      </c>
      <c r="AJ37" s="6">
        <v>5</v>
      </c>
      <c r="AK37" s="6">
        <v>5</v>
      </c>
      <c r="AL37" s="6">
        <v>5</v>
      </c>
      <c r="AM37" s="40">
        <v>9</v>
      </c>
      <c r="AN37" s="43">
        <v>55</v>
      </c>
      <c r="AO37" s="6">
        <v>9</v>
      </c>
      <c r="AP37" s="43">
        <v>5</v>
      </c>
      <c r="AQ37" s="11">
        <v>4</v>
      </c>
      <c r="AR37" s="6">
        <v>4</v>
      </c>
      <c r="AS37" s="6">
        <v>4</v>
      </c>
      <c r="AT37" s="6">
        <v>4</v>
      </c>
      <c r="AU37" s="6">
        <v>5</v>
      </c>
      <c r="AV37" s="6">
        <v>5</v>
      </c>
      <c r="AW37" s="6">
        <v>41</v>
      </c>
      <c r="AX37" s="40">
        <v>9</v>
      </c>
      <c r="AY37" s="43">
        <v>55</v>
      </c>
      <c r="AZ37" s="12">
        <v>8</v>
      </c>
      <c r="BA37" s="11">
        <v>3</v>
      </c>
      <c r="BB37" s="6">
        <v>3</v>
      </c>
      <c r="BC37" s="6">
        <v>3</v>
      </c>
      <c r="BD37" s="6">
        <v>3</v>
      </c>
      <c r="BE37" s="6">
        <v>3</v>
      </c>
      <c r="BF37" s="6">
        <v>5</v>
      </c>
      <c r="BG37" s="6">
        <v>30</v>
      </c>
      <c r="BH37" s="40">
        <v>8</v>
      </c>
      <c r="BI37" s="43">
        <v>58</v>
      </c>
      <c r="BJ37" s="12">
        <v>16</v>
      </c>
      <c r="BK37" s="11">
        <v>4</v>
      </c>
      <c r="BL37" s="6">
        <v>4</v>
      </c>
      <c r="BM37" s="6">
        <v>4</v>
      </c>
      <c r="BN37" s="6">
        <v>4</v>
      </c>
      <c r="BO37" s="6">
        <v>4</v>
      </c>
      <c r="BP37" s="6">
        <v>3</v>
      </c>
      <c r="BQ37" s="6">
        <v>35</v>
      </c>
      <c r="BR37" s="40">
        <v>8</v>
      </c>
      <c r="BS37" s="43">
        <v>62</v>
      </c>
      <c r="BT37" s="12">
        <v>18</v>
      </c>
      <c r="BU37" s="11"/>
      <c r="BV37" s="6"/>
      <c r="BW37" s="6"/>
      <c r="BX37" s="6"/>
      <c r="BY37" s="40"/>
      <c r="BZ37" s="11"/>
      <c r="CA37" s="6"/>
      <c r="CB37" s="6"/>
      <c r="CC37" s="6"/>
      <c r="CD37" s="12"/>
      <c r="CE37" s="11"/>
      <c r="CF37" s="6"/>
      <c r="CG37" s="6"/>
      <c r="CH37" s="6"/>
      <c r="CI37" s="40"/>
      <c r="CJ37" s="11"/>
      <c r="CK37" s="6"/>
      <c r="CL37" s="6"/>
      <c r="CM37" s="12"/>
      <c r="CN37" s="11"/>
      <c r="CO37" s="82"/>
      <c r="CP37" s="1"/>
      <c r="CQ37" s="1"/>
      <c r="CR37" s="34"/>
      <c r="CS37" s="299" t="str">
        <f>'Master sheet'!D11</f>
        <v>Hindi</v>
      </c>
      <c r="CT37" s="1"/>
      <c r="DF37" s="23"/>
    </row>
    <row r="38" spans="1:110">
      <c r="A38" s="72">
        <v>32</v>
      </c>
      <c r="B38" s="396"/>
      <c r="C38" s="397"/>
      <c r="D38" s="398"/>
      <c r="E38" s="399"/>
      <c r="F38" s="400"/>
      <c r="G38" s="400"/>
      <c r="H38" s="401"/>
      <c r="I38" s="402"/>
      <c r="J38" s="403"/>
      <c r="K38" s="404"/>
      <c r="L38" s="11">
        <v>3</v>
      </c>
      <c r="M38" s="6">
        <v>3</v>
      </c>
      <c r="N38" s="6">
        <v>3</v>
      </c>
      <c r="O38" s="6">
        <v>4</v>
      </c>
      <c r="P38" s="6">
        <v>4</v>
      </c>
      <c r="Q38" s="6">
        <v>4</v>
      </c>
      <c r="R38" s="6">
        <v>37</v>
      </c>
      <c r="S38" s="40">
        <v>11</v>
      </c>
      <c r="T38" s="43">
        <v>57</v>
      </c>
      <c r="U38" s="12">
        <v>22</v>
      </c>
      <c r="V38" s="17">
        <v>4</v>
      </c>
      <c r="W38" s="18">
        <v>4</v>
      </c>
      <c r="X38" s="18">
        <v>4</v>
      </c>
      <c r="Y38" s="18">
        <v>4</v>
      </c>
      <c r="Z38" s="18">
        <v>4</v>
      </c>
      <c r="AA38" s="18">
        <v>4</v>
      </c>
      <c r="AB38" s="18">
        <v>40</v>
      </c>
      <c r="AC38" s="45">
        <v>7</v>
      </c>
      <c r="AD38" s="43">
        <v>40</v>
      </c>
      <c r="AE38" s="12">
        <v>9</v>
      </c>
      <c r="AF38" s="290"/>
      <c r="AG38" s="11"/>
      <c r="AH38" s="6"/>
      <c r="AI38" s="6"/>
      <c r="AJ38" s="6"/>
      <c r="AK38" s="6"/>
      <c r="AL38" s="6"/>
      <c r="AM38" s="40">
        <v>8</v>
      </c>
      <c r="AN38" s="43">
        <v>55</v>
      </c>
      <c r="AO38" s="6">
        <v>9</v>
      </c>
      <c r="AP38" s="43">
        <v>9</v>
      </c>
      <c r="AQ38" s="11">
        <v>4</v>
      </c>
      <c r="AR38" s="6">
        <v>4</v>
      </c>
      <c r="AS38" s="6">
        <v>4</v>
      </c>
      <c r="AT38" s="6">
        <v>4</v>
      </c>
      <c r="AU38" s="6">
        <v>5</v>
      </c>
      <c r="AV38" s="6">
        <v>5</v>
      </c>
      <c r="AW38" s="6">
        <v>41</v>
      </c>
      <c r="AX38" s="40">
        <v>9</v>
      </c>
      <c r="AY38" s="43">
        <v>55</v>
      </c>
      <c r="AZ38" s="12">
        <v>8</v>
      </c>
      <c r="BA38" s="11">
        <v>3</v>
      </c>
      <c r="BB38" s="6">
        <v>3</v>
      </c>
      <c r="BC38" s="6">
        <v>3</v>
      </c>
      <c r="BD38" s="6">
        <v>3</v>
      </c>
      <c r="BE38" s="6">
        <v>3</v>
      </c>
      <c r="BF38" s="6">
        <v>5</v>
      </c>
      <c r="BG38" s="6">
        <v>30</v>
      </c>
      <c r="BH38" s="40">
        <v>8</v>
      </c>
      <c r="BI38" s="43">
        <v>58</v>
      </c>
      <c r="BJ38" s="12">
        <v>16</v>
      </c>
      <c r="BK38" s="11">
        <v>4</v>
      </c>
      <c r="BL38" s="6">
        <v>4</v>
      </c>
      <c r="BM38" s="6">
        <v>4</v>
      </c>
      <c r="BN38" s="6">
        <v>4</v>
      </c>
      <c r="BO38" s="6">
        <v>4</v>
      </c>
      <c r="BP38" s="6">
        <v>3</v>
      </c>
      <c r="BQ38" s="6">
        <v>35</v>
      </c>
      <c r="BR38" s="40">
        <v>9</v>
      </c>
      <c r="BS38" s="43">
        <v>62</v>
      </c>
      <c r="BT38" s="12">
        <v>18</v>
      </c>
      <c r="BU38" s="11"/>
      <c r="BV38" s="6"/>
      <c r="BW38" s="6"/>
      <c r="BX38" s="6"/>
      <c r="BY38" s="40"/>
      <c r="BZ38" s="11"/>
      <c r="CA38" s="6"/>
      <c r="CB38" s="6"/>
      <c r="CC38" s="6"/>
      <c r="CD38" s="12"/>
      <c r="CE38" s="11"/>
      <c r="CF38" s="6"/>
      <c r="CG38" s="6"/>
      <c r="CH38" s="6"/>
      <c r="CI38" s="40"/>
      <c r="CJ38" s="11"/>
      <c r="CK38" s="6"/>
      <c r="CL38" s="6"/>
      <c r="CM38" s="12"/>
      <c r="CN38" s="11"/>
      <c r="CO38" s="82"/>
      <c r="CP38" s="1"/>
      <c r="CQ38" s="1"/>
      <c r="CR38" s="34"/>
      <c r="CS38" s="1"/>
      <c r="CT38" s="1"/>
      <c r="DF38" s="23"/>
    </row>
    <row r="39" spans="1:110">
      <c r="A39" s="72">
        <v>33</v>
      </c>
      <c r="B39" s="396"/>
      <c r="C39" s="397"/>
      <c r="D39" s="398"/>
      <c r="E39" s="399"/>
      <c r="F39" s="400"/>
      <c r="G39" s="400"/>
      <c r="H39" s="401"/>
      <c r="I39" s="402"/>
      <c r="J39" s="403"/>
      <c r="K39" s="404"/>
      <c r="L39" s="11">
        <v>3</v>
      </c>
      <c r="M39" s="6">
        <v>3</v>
      </c>
      <c r="N39" s="6">
        <v>3</v>
      </c>
      <c r="O39" s="6">
        <v>4</v>
      </c>
      <c r="P39" s="6">
        <v>4</v>
      </c>
      <c r="Q39" s="6">
        <v>4</v>
      </c>
      <c r="R39" s="6">
        <v>37</v>
      </c>
      <c r="S39" s="40">
        <v>11</v>
      </c>
      <c r="T39" s="43">
        <v>57</v>
      </c>
      <c r="U39" s="12">
        <v>22</v>
      </c>
      <c r="V39" s="17">
        <v>4</v>
      </c>
      <c r="W39" s="18">
        <v>4</v>
      </c>
      <c r="X39" s="18">
        <v>4</v>
      </c>
      <c r="Y39" s="18">
        <v>4</v>
      </c>
      <c r="Z39" s="18">
        <v>4</v>
      </c>
      <c r="AA39" s="18">
        <v>4</v>
      </c>
      <c r="AB39" s="18">
        <v>40</v>
      </c>
      <c r="AC39" s="45">
        <v>7</v>
      </c>
      <c r="AD39" s="43">
        <v>37</v>
      </c>
      <c r="AE39" s="12">
        <v>9</v>
      </c>
      <c r="AF39" s="290"/>
      <c r="AG39" s="11"/>
      <c r="AH39" s="6"/>
      <c r="AI39" s="6"/>
      <c r="AJ39" s="6"/>
      <c r="AK39" s="6"/>
      <c r="AL39" s="6"/>
      <c r="AM39" s="40"/>
      <c r="AN39" s="43">
        <v>55</v>
      </c>
      <c r="AO39" s="6">
        <v>9</v>
      </c>
      <c r="AP39" s="43">
        <v>8</v>
      </c>
      <c r="AQ39" s="11">
        <v>4</v>
      </c>
      <c r="AR39" s="6">
        <v>4</v>
      </c>
      <c r="AS39" s="6">
        <v>4</v>
      </c>
      <c r="AT39" s="6">
        <v>4</v>
      </c>
      <c r="AU39" s="6">
        <v>5</v>
      </c>
      <c r="AV39" s="6">
        <v>5</v>
      </c>
      <c r="AW39" s="6">
        <v>41</v>
      </c>
      <c r="AX39" s="40">
        <v>9</v>
      </c>
      <c r="AY39" s="43">
        <v>55</v>
      </c>
      <c r="AZ39" s="12">
        <v>8</v>
      </c>
      <c r="BA39" s="11">
        <v>3</v>
      </c>
      <c r="BB39" s="6">
        <v>3</v>
      </c>
      <c r="BC39" s="6">
        <v>3</v>
      </c>
      <c r="BD39" s="6">
        <v>3</v>
      </c>
      <c r="BE39" s="6">
        <v>3</v>
      </c>
      <c r="BF39" s="6">
        <v>5</v>
      </c>
      <c r="BG39" s="6">
        <v>31</v>
      </c>
      <c r="BH39" s="40">
        <v>8</v>
      </c>
      <c r="BI39" s="43">
        <v>58</v>
      </c>
      <c r="BJ39" s="12">
        <v>16</v>
      </c>
      <c r="BK39" s="11">
        <v>4</v>
      </c>
      <c r="BL39" s="6">
        <v>4</v>
      </c>
      <c r="BM39" s="6">
        <v>4</v>
      </c>
      <c r="BN39" s="6">
        <v>4</v>
      </c>
      <c r="BO39" s="6">
        <v>4</v>
      </c>
      <c r="BP39" s="6">
        <v>3</v>
      </c>
      <c r="BQ39" s="6">
        <v>35</v>
      </c>
      <c r="BR39" s="40">
        <v>9</v>
      </c>
      <c r="BS39" s="43">
        <v>62</v>
      </c>
      <c r="BT39" s="12">
        <v>18</v>
      </c>
      <c r="BU39" s="11"/>
      <c r="BV39" s="6"/>
      <c r="BW39" s="6"/>
      <c r="BX39" s="6"/>
      <c r="BY39" s="40"/>
      <c r="BZ39" s="11"/>
      <c r="CA39" s="6"/>
      <c r="CB39" s="6"/>
      <c r="CC39" s="6"/>
      <c r="CD39" s="12"/>
      <c r="CE39" s="11"/>
      <c r="CF39" s="6"/>
      <c r="CG39" s="6"/>
      <c r="CH39" s="6"/>
      <c r="CI39" s="40"/>
      <c r="CJ39" s="11"/>
      <c r="CK39" s="6"/>
      <c r="CL39" s="6"/>
      <c r="CM39" s="12"/>
      <c r="CN39" s="11"/>
      <c r="CO39" s="82"/>
      <c r="CP39" s="1"/>
      <c r="CQ39" s="1"/>
      <c r="CR39" s="34"/>
      <c r="CS39" s="1"/>
      <c r="CT39" s="1"/>
      <c r="DF39" s="23"/>
    </row>
    <row r="40" spans="1:110">
      <c r="A40" s="72">
        <v>34</v>
      </c>
      <c r="B40" s="396"/>
      <c r="C40" s="397"/>
      <c r="D40" s="398"/>
      <c r="E40" s="399"/>
      <c r="F40" s="400"/>
      <c r="G40" s="400"/>
      <c r="H40" s="401"/>
      <c r="I40" s="402"/>
      <c r="J40" s="403"/>
      <c r="K40" s="404"/>
      <c r="L40" s="11">
        <v>3</v>
      </c>
      <c r="M40" s="6">
        <v>3</v>
      </c>
      <c r="N40" s="6">
        <v>3</v>
      </c>
      <c r="O40" s="6">
        <v>4</v>
      </c>
      <c r="P40" s="6">
        <v>4</v>
      </c>
      <c r="Q40" s="6">
        <v>4</v>
      </c>
      <c r="R40" s="6">
        <v>37</v>
      </c>
      <c r="S40" s="40">
        <v>11</v>
      </c>
      <c r="T40" s="43">
        <v>57</v>
      </c>
      <c r="U40" s="12">
        <v>22</v>
      </c>
      <c r="V40" s="17">
        <v>4</v>
      </c>
      <c r="W40" s="18">
        <v>4</v>
      </c>
      <c r="X40" s="18">
        <v>4</v>
      </c>
      <c r="Y40" s="18">
        <v>4</v>
      </c>
      <c r="Z40" s="18">
        <v>4</v>
      </c>
      <c r="AA40" s="18">
        <v>4</v>
      </c>
      <c r="AB40" s="18">
        <v>40</v>
      </c>
      <c r="AC40" s="45">
        <v>7</v>
      </c>
      <c r="AD40" s="43">
        <v>37</v>
      </c>
      <c r="AE40" s="12">
        <v>9</v>
      </c>
      <c r="AF40" s="290"/>
      <c r="AG40" s="11"/>
      <c r="AH40" s="6"/>
      <c r="AI40" s="6"/>
      <c r="AJ40" s="6"/>
      <c r="AK40" s="6"/>
      <c r="AL40" s="6"/>
      <c r="AM40" s="40"/>
      <c r="AN40" s="43">
        <v>55</v>
      </c>
      <c r="AO40" s="6">
        <v>9</v>
      </c>
      <c r="AP40" s="43">
        <v>9</v>
      </c>
      <c r="AQ40" s="11">
        <v>4</v>
      </c>
      <c r="AR40" s="6">
        <v>4</v>
      </c>
      <c r="AS40" s="6">
        <v>4</v>
      </c>
      <c r="AT40" s="6">
        <v>4</v>
      </c>
      <c r="AU40" s="6">
        <v>5</v>
      </c>
      <c r="AV40" s="6">
        <v>5</v>
      </c>
      <c r="AW40" s="6">
        <v>41</v>
      </c>
      <c r="AX40" s="40">
        <v>9</v>
      </c>
      <c r="AY40" s="43">
        <v>55</v>
      </c>
      <c r="AZ40" s="12">
        <v>8</v>
      </c>
      <c r="BA40" s="11">
        <v>3</v>
      </c>
      <c r="BB40" s="6">
        <v>3</v>
      </c>
      <c r="BC40" s="6">
        <v>3</v>
      </c>
      <c r="BD40" s="6">
        <v>3</v>
      </c>
      <c r="BE40" s="6">
        <v>3</v>
      </c>
      <c r="BF40" s="6">
        <v>5</v>
      </c>
      <c r="BG40" s="6">
        <v>32</v>
      </c>
      <c r="BH40" s="40">
        <v>8</v>
      </c>
      <c r="BI40" s="43">
        <v>58</v>
      </c>
      <c r="BJ40" s="12">
        <v>16</v>
      </c>
      <c r="BK40" s="11">
        <v>4</v>
      </c>
      <c r="BL40" s="6">
        <v>4</v>
      </c>
      <c r="BM40" s="6">
        <v>4</v>
      </c>
      <c r="BN40" s="6">
        <v>4</v>
      </c>
      <c r="BO40" s="6">
        <v>4</v>
      </c>
      <c r="BP40" s="6">
        <v>3</v>
      </c>
      <c r="BQ40" s="6">
        <v>35</v>
      </c>
      <c r="BR40" s="40">
        <v>9</v>
      </c>
      <c r="BS40" s="43">
        <v>62</v>
      </c>
      <c r="BT40" s="12">
        <v>18</v>
      </c>
      <c r="BU40" s="11"/>
      <c r="BV40" s="6"/>
      <c r="BW40" s="6"/>
      <c r="BX40" s="6"/>
      <c r="BY40" s="40"/>
      <c r="BZ40" s="11"/>
      <c r="CA40" s="6"/>
      <c r="CB40" s="6"/>
      <c r="CC40" s="6"/>
      <c r="CD40" s="12"/>
      <c r="CE40" s="11"/>
      <c r="CF40" s="6"/>
      <c r="CG40" s="6"/>
      <c r="CH40" s="6"/>
      <c r="CI40" s="40"/>
      <c r="CJ40" s="11"/>
      <c r="CK40" s="6"/>
      <c r="CL40" s="6"/>
      <c r="CM40" s="12"/>
      <c r="CN40" s="11"/>
      <c r="CO40" s="82"/>
      <c r="CP40" s="1"/>
      <c r="CQ40" s="1"/>
      <c r="CR40" s="34"/>
      <c r="CS40" s="1"/>
      <c r="CT40" s="1"/>
      <c r="DF40" s="23"/>
    </row>
    <row r="41" spans="1:110">
      <c r="A41" s="72">
        <v>35</v>
      </c>
      <c r="B41" s="396"/>
      <c r="C41" s="397"/>
      <c r="D41" s="398"/>
      <c r="E41" s="399"/>
      <c r="F41" s="400"/>
      <c r="G41" s="400"/>
      <c r="H41" s="401"/>
      <c r="I41" s="402"/>
      <c r="J41" s="403"/>
      <c r="K41" s="404"/>
      <c r="L41" s="11">
        <v>3</v>
      </c>
      <c r="M41" s="6">
        <v>3</v>
      </c>
      <c r="N41" s="6">
        <v>3</v>
      </c>
      <c r="O41" s="6">
        <v>4</v>
      </c>
      <c r="P41" s="6">
        <v>4</v>
      </c>
      <c r="Q41" s="6">
        <v>4</v>
      </c>
      <c r="R41" s="6">
        <v>37</v>
      </c>
      <c r="S41" s="40">
        <v>11</v>
      </c>
      <c r="T41" s="43">
        <v>57</v>
      </c>
      <c r="U41" s="12">
        <v>22</v>
      </c>
      <c r="V41" s="17">
        <v>4</v>
      </c>
      <c r="W41" s="18">
        <v>4</v>
      </c>
      <c r="X41" s="18">
        <v>4</v>
      </c>
      <c r="Y41" s="18">
        <v>4</v>
      </c>
      <c r="Z41" s="18">
        <v>4</v>
      </c>
      <c r="AA41" s="18">
        <v>4</v>
      </c>
      <c r="AB41" s="18">
        <v>40</v>
      </c>
      <c r="AC41" s="45">
        <v>7</v>
      </c>
      <c r="AD41" s="43">
        <v>37</v>
      </c>
      <c r="AE41" s="12">
        <v>9</v>
      </c>
      <c r="AF41" s="290"/>
      <c r="AG41" s="11"/>
      <c r="AH41" s="6"/>
      <c r="AI41" s="6"/>
      <c r="AJ41" s="6"/>
      <c r="AK41" s="6"/>
      <c r="AL41" s="6"/>
      <c r="AM41" s="40"/>
      <c r="AN41" s="43">
        <v>55</v>
      </c>
      <c r="AO41" s="6">
        <v>9</v>
      </c>
      <c r="AP41" s="43">
        <v>8</v>
      </c>
      <c r="AQ41" s="11">
        <v>4</v>
      </c>
      <c r="AR41" s="6">
        <v>4</v>
      </c>
      <c r="AS41" s="6">
        <v>4</v>
      </c>
      <c r="AT41" s="6">
        <v>4</v>
      </c>
      <c r="AU41" s="6">
        <v>5</v>
      </c>
      <c r="AV41" s="6">
        <v>5</v>
      </c>
      <c r="AW41" s="6">
        <v>41</v>
      </c>
      <c r="AX41" s="40">
        <v>9</v>
      </c>
      <c r="AY41" s="43">
        <v>55</v>
      </c>
      <c r="AZ41" s="12">
        <v>8</v>
      </c>
      <c r="BA41" s="11">
        <v>3</v>
      </c>
      <c r="BB41" s="6">
        <v>3</v>
      </c>
      <c r="BC41" s="6">
        <v>3</v>
      </c>
      <c r="BD41" s="6">
        <v>3</v>
      </c>
      <c r="BE41" s="6">
        <v>3</v>
      </c>
      <c r="BF41" s="6">
        <v>5</v>
      </c>
      <c r="BG41" s="6">
        <v>32</v>
      </c>
      <c r="BH41" s="40">
        <v>9</v>
      </c>
      <c r="BI41" s="43">
        <v>58</v>
      </c>
      <c r="BJ41" s="12">
        <v>16</v>
      </c>
      <c r="BK41" s="11">
        <v>4</v>
      </c>
      <c r="BL41" s="6">
        <v>4</v>
      </c>
      <c r="BM41" s="6">
        <v>4</v>
      </c>
      <c r="BN41" s="6">
        <v>4</v>
      </c>
      <c r="BO41" s="6">
        <v>4</v>
      </c>
      <c r="BP41" s="6">
        <v>3</v>
      </c>
      <c r="BQ41" s="6">
        <v>35</v>
      </c>
      <c r="BR41" s="40">
        <v>8</v>
      </c>
      <c r="BS41" s="43">
        <v>62</v>
      </c>
      <c r="BT41" s="12">
        <v>18</v>
      </c>
      <c r="BU41" s="11"/>
      <c r="BV41" s="6"/>
      <c r="BW41" s="6"/>
      <c r="BX41" s="6"/>
      <c r="BY41" s="40"/>
      <c r="BZ41" s="11"/>
      <c r="CA41" s="6"/>
      <c r="CB41" s="6"/>
      <c r="CC41" s="6"/>
      <c r="CD41" s="12"/>
      <c r="CE41" s="11"/>
      <c r="CF41" s="6"/>
      <c r="CG41" s="6"/>
      <c r="CH41" s="6"/>
      <c r="CI41" s="40"/>
      <c r="CJ41" s="11"/>
      <c r="CK41" s="6"/>
      <c r="CL41" s="6"/>
      <c r="CM41" s="12"/>
      <c r="CN41" s="11"/>
      <c r="CO41" s="82"/>
      <c r="CP41" s="1"/>
      <c r="CQ41" s="1"/>
      <c r="CR41" s="34"/>
      <c r="CS41" s="1"/>
      <c r="CT41" s="1"/>
      <c r="DF41" s="23"/>
    </row>
    <row r="42" spans="1:110">
      <c r="A42" s="72">
        <v>36</v>
      </c>
      <c r="B42" s="396"/>
      <c r="C42" s="397"/>
      <c r="D42" s="398"/>
      <c r="E42" s="399"/>
      <c r="F42" s="400"/>
      <c r="G42" s="400"/>
      <c r="H42" s="401"/>
      <c r="I42" s="402"/>
      <c r="J42" s="403"/>
      <c r="K42" s="404"/>
      <c r="L42" s="11">
        <v>3</v>
      </c>
      <c r="M42" s="6">
        <v>3</v>
      </c>
      <c r="N42" s="6">
        <v>3</v>
      </c>
      <c r="O42" s="6">
        <v>4</v>
      </c>
      <c r="P42" s="6">
        <v>4</v>
      </c>
      <c r="Q42" s="6">
        <v>4</v>
      </c>
      <c r="R42" s="6">
        <v>37</v>
      </c>
      <c r="S42" s="40">
        <v>11</v>
      </c>
      <c r="T42" s="43">
        <v>57</v>
      </c>
      <c r="U42" s="12">
        <v>22</v>
      </c>
      <c r="V42" s="17">
        <v>4</v>
      </c>
      <c r="W42" s="18">
        <v>4</v>
      </c>
      <c r="X42" s="18">
        <v>4</v>
      </c>
      <c r="Y42" s="18">
        <v>4</v>
      </c>
      <c r="Z42" s="18">
        <v>4</v>
      </c>
      <c r="AA42" s="18">
        <v>4</v>
      </c>
      <c r="AB42" s="18">
        <v>40</v>
      </c>
      <c r="AC42" s="45">
        <v>7</v>
      </c>
      <c r="AD42" s="43">
        <v>47</v>
      </c>
      <c r="AE42" s="12">
        <v>9</v>
      </c>
      <c r="AF42" s="290"/>
      <c r="AG42" s="11"/>
      <c r="AH42" s="6"/>
      <c r="AI42" s="6"/>
      <c r="AJ42" s="6"/>
      <c r="AK42" s="6"/>
      <c r="AL42" s="6"/>
      <c r="AM42" s="40"/>
      <c r="AN42" s="43">
        <v>55</v>
      </c>
      <c r="AO42" s="6">
        <v>9</v>
      </c>
      <c r="AP42" s="43">
        <v>10</v>
      </c>
      <c r="AQ42" s="11">
        <v>4</v>
      </c>
      <c r="AR42" s="6">
        <v>4</v>
      </c>
      <c r="AS42" s="6">
        <v>4</v>
      </c>
      <c r="AT42" s="6">
        <v>4</v>
      </c>
      <c r="AU42" s="6">
        <v>5</v>
      </c>
      <c r="AV42" s="6">
        <v>5</v>
      </c>
      <c r="AW42" s="6">
        <v>41</v>
      </c>
      <c r="AX42" s="40">
        <v>9</v>
      </c>
      <c r="AY42" s="43">
        <v>55</v>
      </c>
      <c r="AZ42" s="12">
        <v>8</v>
      </c>
      <c r="BA42" s="11">
        <v>3</v>
      </c>
      <c r="BB42" s="6">
        <v>3</v>
      </c>
      <c r="BC42" s="6">
        <v>3</v>
      </c>
      <c r="BD42" s="6">
        <v>3</v>
      </c>
      <c r="BE42" s="6">
        <v>3</v>
      </c>
      <c r="BF42" s="6">
        <v>5</v>
      </c>
      <c r="BG42" s="6">
        <v>32</v>
      </c>
      <c r="BH42" s="40">
        <v>9</v>
      </c>
      <c r="BI42" s="43">
        <v>58</v>
      </c>
      <c r="BJ42" s="12">
        <v>16</v>
      </c>
      <c r="BK42" s="11">
        <v>4</v>
      </c>
      <c r="BL42" s="6">
        <v>4</v>
      </c>
      <c r="BM42" s="6">
        <v>4</v>
      </c>
      <c r="BN42" s="6">
        <v>4</v>
      </c>
      <c r="BO42" s="6">
        <v>4</v>
      </c>
      <c r="BP42" s="6">
        <v>3</v>
      </c>
      <c r="BQ42" s="6">
        <v>35</v>
      </c>
      <c r="BR42" s="40">
        <v>9</v>
      </c>
      <c r="BS42" s="43">
        <v>62</v>
      </c>
      <c r="BT42" s="12">
        <v>18</v>
      </c>
      <c r="BU42" s="11"/>
      <c r="BV42" s="6"/>
      <c r="BW42" s="6"/>
      <c r="BX42" s="6"/>
      <c r="BY42" s="40"/>
      <c r="BZ42" s="11"/>
      <c r="CA42" s="6"/>
      <c r="CB42" s="6"/>
      <c r="CC42" s="6"/>
      <c r="CD42" s="12"/>
      <c r="CE42" s="11"/>
      <c r="CF42" s="6"/>
      <c r="CG42" s="6"/>
      <c r="CH42" s="6"/>
      <c r="CI42" s="40"/>
      <c r="CJ42" s="11"/>
      <c r="CK42" s="6"/>
      <c r="CL42" s="6"/>
      <c r="CM42" s="12"/>
      <c r="CN42" s="11"/>
      <c r="CO42" s="82"/>
      <c r="CP42" s="1"/>
      <c r="CQ42" s="1"/>
      <c r="CR42" s="34"/>
      <c r="CS42" s="1"/>
      <c r="CT42" s="1"/>
      <c r="DF42" s="23"/>
    </row>
    <row r="43" spans="1:110">
      <c r="A43" s="72">
        <v>37</v>
      </c>
      <c r="B43" s="396"/>
      <c r="C43" s="397"/>
      <c r="D43" s="398"/>
      <c r="E43" s="399"/>
      <c r="F43" s="400"/>
      <c r="G43" s="400"/>
      <c r="H43" s="401"/>
      <c r="I43" s="402"/>
      <c r="J43" s="403"/>
      <c r="K43" s="404"/>
      <c r="L43" s="11"/>
      <c r="M43" s="6"/>
      <c r="N43" s="6"/>
      <c r="O43" s="6"/>
      <c r="P43" s="6"/>
      <c r="Q43" s="6"/>
      <c r="R43" s="6"/>
      <c r="S43" s="40"/>
      <c r="T43" s="43"/>
      <c r="U43" s="12"/>
      <c r="V43" s="17"/>
      <c r="W43" s="18"/>
      <c r="X43" s="18"/>
      <c r="Y43" s="18"/>
      <c r="Z43" s="18"/>
      <c r="AA43" s="18"/>
      <c r="AB43" s="18"/>
      <c r="AC43" s="45"/>
      <c r="AD43" s="43"/>
      <c r="AE43" s="12"/>
      <c r="AF43" s="290"/>
      <c r="AG43" s="11"/>
      <c r="AH43" s="6"/>
      <c r="AI43" s="6"/>
      <c r="AJ43" s="6"/>
      <c r="AK43" s="6"/>
      <c r="AL43" s="6"/>
      <c r="AM43" s="40"/>
      <c r="AN43" s="43"/>
      <c r="AO43" s="6"/>
      <c r="AP43" s="43"/>
      <c r="AQ43" s="11"/>
      <c r="AR43" s="6"/>
      <c r="AS43" s="6"/>
      <c r="AT43" s="6"/>
      <c r="AU43" s="6"/>
      <c r="AV43" s="6"/>
      <c r="AW43" s="6"/>
      <c r="AX43" s="40"/>
      <c r="AY43" s="43"/>
      <c r="AZ43" s="12"/>
      <c r="BA43" s="11"/>
      <c r="BB43" s="6"/>
      <c r="BC43" s="6"/>
      <c r="BD43" s="6"/>
      <c r="BE43" s="6"/>
      <c r="BF43" s="6"/>
      <c r="BG43" s="6"/>
      <c r="BH43" s="40"/>
      <c r="BI43" s="43"/>
      <c r="BJ43" s="12"/>
      <c r="BK43" s="11"/>
      <c r="BL43" s="6"/>
      <c r="BM43" s="6"/>
      <c r="BN43" s="6"/>
      <c r="BO43" s="6"/>
      <c r="BP43" s="6"/>
      <c r="BQ43" s="6"/>
      <c r="BR43" s="40"/>
      <c r="BS43" s="43"/>
      <c r="BT43" s="12"/>
      <c r="BU43" s="11"/>
      <c r="BV43" s="6"/>
      <c r="BW43" s="6"/>
      <c r="BX43" s="6"/>
      <c r="BY43" s="40"/>
      <c r="BZ43" s="11"/>
      <c r="CA43" s="6"/>
      <c r="CB43" s="6"/>
      <c r="CC43" s="6"/>
      <c r="CD43" s="12"/>
      <c r="CE43" s="11"/>
      <c r="CF43" s="6"/>
      <c r="CG43" s="6"/>
      <c r="CH43" s="6"/>
      <c r="CI43" s="40"/>
      <c r="CJ43" s="11"/>
      <c r="CK43" s="6"/>
      <c r="CL43" s="6"/>
      <c r="CM43" s="12"/>
      <c r="CN43" s="11"/>
      <c r="CO43" s="82"/>
      <c r="CP43" s="1"/>
      <c r="CQ43" s="1"/>
      <c r="CR43" s="34"/>
      <c r="CS43" s="1"/>
      <c r="CT43" s="1"/>
      <c r="DF43" s="23"/>
    </row>
    <row r="44" spans="1:110">
      <c r="A44" s="72">
        <v>38</v>
      </c>
      <c r="B44" s="396"/>
      <c r="C44" s="397"/>
      <c r="D44" s="398"/>
      <c r="E44" s="399"/>
      <c r="F44" s="400"/>
      <c r="G44" s="400"/>
      <c r="H44" s="401"/>
      <c r="I44" s="402"/>
      <c r="J44" s="403"/>
      <c r="K44" s="404"/>
      <c r="L44" s="11"/>
      <c r="M44" s="6"/>
      <c r="N44" s="6"/>
      <c r="O44" s="6"/>
      <c r="P44" s="6"/>
      <c r="Q44" s="6"/>
      <c r="R44" s="6"/>
      <c r="S44" s="40"/>
      <c r="T44" s="43"/>
      <c r="U44" s="12"/>
      <c r="V44" s="17"/>
      <c r="W44" s="18"/>
      <c r="X44" s="18"/>
      <c r="Y44" s="18"/>
      <c r="Z44" s="18"/>
      <c r="AA44" s="18"/>
      <c r="AB44" s="18"/>
      <c r="AC44" s="45"/>
      <c r="AD44" s="43"/>
      <c r="AE44" s="12"/>
      <c r="AF44" s="290"/>
      <c r="AG44" s="11"/>
      <c r="AH44" s="6"/>
      <c r="AI44" s="6"/>
      <c r="AJ44" s="6"/>
      <c r="AK44" s="6"/>
      <c r="AL44" s="6"/>
      <c r="AM44" s="40"/>
      <c r="AN44" s="43"/>
      <c r="AO44" s="6"/>
      <c r="AP44" s="43"/>
      <c r="AQ44" s="11"/>
      <c r="AR44" s="6"/>
      <c r="AS44" s="6"/>
      <c r="AT44" s="6"/>
      <c r="AU44" s="6"/>
      <c r="AV44" s="6"/>
      <c r="AW44" s="6"/>
      <c r="AX44" s="40"/>
      <c r="AY44" s="43"/>
      <c r="AZ44" s="12"/>
      <c r="BA44" s="11"/>
      <c r="BB44" s="6"/>
      <c r="BC44" s="6"/>
      <c r="BD44" s="6"/>
      <c r="BE44" s="6"/>
      <c r="BF44" s="6"/>
      <c r="BG44" s="6"/>
      <c r="BH44" s="40"/>
      <c r="BI44" s="43"/>
      <c r="BJ44" s="12"/>
      <c r="BK44" s="11"/>
      <c r="BL44" s="6"/>
      <c r="BM44" s="6"/>
      <c r="BN44" s="6"/>
      <c r="BO44" s="6"/>
      <c r="BP44" s="6"/>
      <c r="BQ44" s="6"/>
      <c r="BR44" s="40"/>
      <c r="BS44" s="43"/>
      <c r="BT44" s="12"/>
      <c r="BU44" s="11"/>
      <c r="BV44" s="6"/>
      <c r="BW44" s="6"/>
      <c r="BX44" s="6"/>
      <c r="BY44" s="40"/>
      <c r="BZ44" s="11"/>
      <c r="CA44" s="6"/>
      <c r="CB44" s="6"/>
      <c r="CC44" s="6"/>
      <c r="CD44" s="12"/>
      <c r="CE44" s="11"/>
      <c r="CF44" s="6"/>
      <c r="CG44" s="6"/>
      <c r="CH44" s="6"/>
      <c r="CI44" s="40"/>
      <c r="CJ44" s="11"/>
      <c r="CK44" s="6"/>
      <c r="CL44" s="6"/>
      <c r="CM44" s="12"/>
      <c r="CN44" s="11"/>
      <c r="CO44" s="82"/>
      <c r="CP44" s="1"/>
      <c r="CQ44" s="1"/>
      <c r="CR44" s="34"/>
      <c r="CS44" s="1"/>
      <c r="CT44" s="1"/>
      <c r="DF44" s="23"/>
    </row>
    <row r="45" spans="1:110">
      <c r="A45" s="72">
        <v>39</v>
      </c>
      <c r="B45" s="396"/>
      <c r="C45" s="397"/>
      <c r="D45" s="398"/>
      <c r="E45" s="399"/>
      <c r="F45" s="400"/>
      <c r="G45" s="400"/>
      <c r="H45" s="401"/>
      <c r="I45" s="402"/>
      <c r="J45" s="403"/>
      <c r="K45" s="404"/>
      <c r="L45" s="11"/>
      <c r="M45" s="6"/>
      <c r="N45" s="6"/>
      <c r="O45" s="6"/>
      <c r="P45" s="6"/>
      <c r="Q45" s="6"/>
      <c r="R45" s="6"/>
      <c r="S45" s="40"/>
      <c r="T45" s="43"/>
      <c r="U45" s="12"/>
      <c r="V45" s="17"/>
      <c r="W45" s="18"/>
      <c r="X45" s="18"/>
      <c r="Y45" s="18"/>
      <c r="Z45" s="18"/>
      <c r="AA45" s="18"/>
      <c r="AB45" s="18"/>
      <c r="AC45" s="45"/>
      <c r="AD45" s="43"/>
      <c r="AE45" s="12"/>
      <c r="AF45" s="290"/>
      <c r="AG45" s="11"/>
      <c r="AH45" s="6"/>
      <c r="AI45" s="6"/>
      <c r="AJ45" s="6"/>
      <c r="AK45" s="6"/>
      <c r="AL45" s="6"/>
      <c r="AM45" s="40"/>
      <c r="AN45" s="43"/>
      <c r="AO45" s="6"/>
      <c r="AP45" s="43"/>
      <c r="AQ45" s="11"/>
      <c r="AR45" s="6"/>
      <c r="AS45" s="6"/>
      <c r="AT45" s="6"/>
      <c r="AU45" s="6"/>
      <c r="AV45" s="6"/>
      <c r="AW45" s="6"/>
      <c r="AX45" s="40"/>
      <c r="AY45" s="43"/>
      <c r="AZ45" s="12"/>
      <c r="BA45" s="11"/>
      <c r="BB45" s="6"/>
      <c r="BC45" s="6"/>
      <c r="BD45" s="6"/>
      <c r="BE45" s="6"/>
      <c r="BF45" s="6"/>
      <c r="BG45" s="6"/>
      <c r="BH45" s="40"/>
      <c r="BI45" s="43"/>
      <c r="BJ45" s="12"/>
      <c r="BK45" s="11"/>
      <c r="BL45" s="6"/>
      <c r="BM45" s="6"/>
      <c r="BN45" s="6"/>
      <c r="BO45" s="6"/>
      <c r="BP45" s="6"/>
      <c r="BQ45" s="6"/>
      <c r="BR45" s="40"/>
      <c r="BS45" s="43"/>
      <c r="BT45" s="12"/>
      <c r="BU45" s="11"/>
      <c r="BV45" s="6"/>
      <c r="BW45" s="6"/>
      <c r="BX45" s="6"/>
      <c r="BY45" s="40"/>
      <c r="BZ45" s="11"/>
      <c r="CA45" s="6"/>
      <c r="CB45" s="6"/>
      <c r="CC45" s="6"/>
      <c r="CD45" s="12"/>
      <c r="CE45" s="11"/>
      <c r="CF45" s="6"/>
      <c r="CG45" s="6"/>
      <c r="CH45" s="6"/>
      <c r="CI45" s="40"/>
      <c r="CJ45" s="11"/>
      <c r="CK45" s="6"/>
      <c r="CL45" s="6"/>
      <c r="CM45" s="12"/>
      <c r="CN45" s="11"/>
      <c r="CO45" s="82"/>
      <c r="CP45" s="1"/>
      <c r="CQ45" s="1"/>
      <c r="CR45" s="34"/>
      <c r="CS45" s="1"/>
      <c r="CT45" s="1"/>
      <c r="DF45" s="23"/>
    </row>
    <row r="46" spans="1:110">
      <c r="A46" s="72">
        <v>40</v>
      </c>
      <c r="B46" s="396"/>
      <c r="C46" s="397"/>
      <c r="D46" s="398"/>
      <c r="E46" s="399"/>
      <c r="F46" s="400"/>
      <c r="G46" s="400"/>
      <c r="H46" s="401"/>
      <c r="I46" s="402"/>
      <c r="J46" s="403"/>
      <c r="K46" s="404"/>
      <c r="L46" s="11"/>
      <c r="M46" s="6"/>
      <c r="N46" s="6"/>
      <c r="O46" s="6"/>
      <c r="P46" s="6"/>
      <c r="Q46" s="6"/>
      <c r="R46" s="6"/>
      <c r="S46" s="40"/>
      <c r="T46" s="43"/>
      <c r="U46" s="12"/>
      <c r="V46" s="17"/>
      <c r="W46" s="18"/>
      <c r="X46" s="18"/>
      <c r="Y46" s="18"/>
      <c r="Z46" s="18"/>
      <c r="AA46" s="18"/>
      <c r="AB46" s="18"/>
      <c r="AC46" s="45"/>
      <c r="AD46" s="43"/>
      <c r="AE46" s="12"/>
      <c r="AF46" s="290"/>
      <c r="AG46" s="11"/>
      <c r="AH46" s="6"/>
      <c r="AI46" s="6"/>
      <c r="AJ46" s="6"/>
      <c r="AK46" s="6"/>
      <c r="AL46" s="6"/>
      <c r="AM46" s="40"/>
      <c r="AN46" s="43"/>
      <c r="AO46" s="6"/>
      <c r="AP46" s="43"/>
      <c r="AQ46" s="11"/>
      <c r="AR46" s="6"/>
      <c r="AS46" s="6"/>
      <c r="AT46" s="6"/>
      <c r="AU46" s="6"/>
      <c r="AV46" s="6"/>
      <c r="AW46" s="6"/>
      <c r="AX46" s="40"/>
      <c r="AY46" s="43"/>
      <c r="AZ46" s="12"/>
      <c r="BA46" s="11"/>
      <c r="BB46" s="6"/>
      <c r="BC46" s="6"/>
      <c r="BD46" s="6"/>
      <c r="BE46" s="6"/>
      <c r="BF46" s="6"/>
      <c r="BG46" s="6"/>
      <c r="BH46" s="40"/>
      <c r="BI46" s="43"/>
      <c r="BJ46" s="12"/>
      <c r="BK46" s="11"/>
      <c r="BL46" s="6"/>
      <c r="BM46" s="6"/>
      <c r="BN46" s="6"/>
      <c r="BO46" s="6"/>
      <c r="BP46" s="6"/>
      <c r="BQ46" s="6"/>
      <c r="BR46" s="40"/>
      <c r="BS46" s="43"/>
      <c r="BT46" s="12"/>
      <c r="BU46" s="11"/>
      <c r="BV46" s="6"/>
      <c r="BW46" s="6"/>
      <c r="BX46" s="6"/>
      <c r="BY46" s="40"/>
      <c r="BZ46" s="11"/>
      <c r="CA46" s="6"/>
      <c r="CB46" s="6"/>
      <c r="CC46" s="6"/>
      <c r="CD46" s="12"/>
      <c r="CE46" s="11"/>
      <c r="CF46" s="6"/>
      <c r="CG46" s="6"/>
      <c r="CH46" s="6"/>
      <c r="CI46" s="40"/>
      <c r="CJ46" s="11"/>
      <c r="CK46" s="6"/>
      <c r="CL46" s="6"/>
      <c r="CM46" s="12"/>
      <c r="CN46" s="11"/>
      <c r="CO46" s="82"/>
      <c r="CP46" s="1"/>
      <c r="CQ46" s="1"/>
      <c r="CR46" s="34"/>
      <c r="CS46" s="1"/>
      <c r="CT46" s="1"/>
      <c r="DF46" s="23"/>
    </row>
    <row r="47" spans="1:110">
      <c r="A47" s="72">
        <v>41</v>
      </c>
      <c r="B47" s="396"/>
      <c r="C47" s="397"/>
      <c r="D47" s="398"/>
      <c r="E47" s="399"/>
      <c r="F47" s="400"/>
      <c r="G47" s="400"/>
      <c r="H47" s="401"/>
      <c r="I47" s="402"/>
      <c r="J47" s="403"/>
      <c r="K47" s="404"/>
      <c r="L47" s="11"/>
      <c r="M47" s="6"/>
      <c r="N47" s="6"/>
      <c r="O47" s="6"/>
      <c r="P47" s="6"/>
      <c r="Q47" s="6"/>
      <c r="R47" s="6"/>
      <c r="S47" s="40"/>
      <c r="T47" s="43"/>
      <c r="U47" s="12"/>
      <c r="V47" s="17"/>
      <c r="W47" s="18"/>
      <c r="X47" s="18"/>
      <c r="Y47" s="18"/>
      <c r="Z47" s="18"/>
      <c r="AA47" s="18"/>
      <c r="AB47" s="18"/>
      <c r="AC47" s="45"/>
      <c r="AD47" s="43"/>
      <c r="AE47" s="12"/>
      <c r="AF47" s="290"/>
      <c r="AG47" s="11"/>
      <c r="AH47" s="6"/>
      <c r="AI47" s="6"/>
      <c r="AJ47" s="6"/>
      <c r="AK47" s="6"/>
      <c r="AL47" s="6"/>
      <c r="AM47" s="40"/>
      <c r="AN47" s="43"/>
      <c r="AO47" s="6"/>
      <c r="AP47" s="43"/>
      <c r="AQ47" s="11"/>
      <c r="AR47" s="6"/>
      <c r="AS47" s="6"/>
      <c r="AT47" s="6"/>
      <c r="AU47" s="6"/>
      <c r="AV47" s="6"/>
      <c r="AW47" s="6"/>
      <c r="AX47" s="40"/>
      <c r="AY47" s="43"/>
      <c r="AZ47" s="12"/>
      <c r="BA47" s="11"/>
      <c r="BB47" s="6"/>
      <c r="BC47" s="6"/>
      <c r="BD47" s="6"/>
      <c r="BE47" s="6"/>
      <c r="BF47" s="6"/>
      <c r="BG47" s="6"/>
      <c r="BH47" s="40"/>
      <c r="BI47" s="43"/>
      <c r="BJ47" s="12"/>
      <c r="BK47" s="11"/>
      <c r="BL47" s="6"/>
      <c r="BM47" s="6"/>
      <c r="BN47" s="6"/>
      <c r="BO47" s="6"/>
      <c r="BP47" s="6"/>
      <c r="BQ47" s="6"/>
      <c r="BR47" s="40"/>
      <c r="BS47" s="43"/>
      <c r="BT47" s="12"/>
      <c r="BU47" s="11"/>
      <c r="BV47" s="6"/>
      <c r="BW47" s="6"/>
      <c r="BX47" s="6"/>
      <c r="BY47" s="40"/>
      <c r="BZ47" s="11"/>
      <c r="CA47" s="6"/>
      <c r="CB47" s="6"/>
      <c r="CC47" s="6"/>
      <c r="CD47" s="12"/>
      <c r="CE47" s="11"/>
      <c r="CF47" s="6"/>
      <c r="CG47" s="6"/>
      <c r="CH47" s="6"/>
      <c r="CI47" s="40"/>
      <c r="CJ47" s="11"/>
      <c r="CK47" s="6"/>
      <c r="CL47" s="6"/>
      <c r="CM47" s="12"/>
      <c r="CN47" s="11"/>
      <c r="CO47" s="82"/>
      <c r="CP47" s="1"/>
      <c r="CQ47" s="1"/>
      <c r="CR47" s="34"/>
      <c r="CS47" s="1"/>
      <c r="CT47" s="1"/>
      <c r="DF47" s="23"/>
    </row>
    <row r="48" spans="1:110">
      <c r="A48" s="72">
        <v>42</v>
      </c>
      <c r="B48" s="396"/>
      <c r="C48" s="397"/>
      <c r="D48" s="398"/>
      <c r="E48" s="399"/>
      <c r="F48" s="400"/>
      <c r="G48" s="400"/>
      <c r="H48" s="401"/>
      <c r="I48" s="402"/>
      <c r="J48" s="403"/>
      <c r="K48" s="404"/>
      <c r="L48" s="11"/>
      <c r="M48" s="6"/>
      <c r="N48" s="6"/>
      <c r="O48" s="6"/>
      <c r="P48" s="6"/>
      <c r="Q48" s="6"/>
      <c r="R48" s="6"/>
      <c r="S48" s="40"/>
      <c r="T48" s="43"/>
      <c r="U48" s="12"/>
      <c r="V48" s="17"/>
      <c r="W48" s="18"/>
      <c r="X48" s="18"/>
      <c r="Y48" s="18"/>
      <c r="Z48" s="18"/>
      <c r="AA48" s="18"/>
      <c r="AB48" s="18"/>
      <c r="AC48" s="45"/>
      <c r="AD48" s="43"/>
      <c r="AE48" s="12"/>
      <c r="AF48" s="290"/>
      <c r="AG48" s="11"/>
      <c r="AH48" s="6"/>
      <c r="AI48" s="6"/>
      <c r="AJ48" s="6"/>
      <c r="AK48" s="6"/>
      <c r="AL48" s="6"/>
      <c r="AM48" s="40"/>
      <c r="AN48" s="43"/>
      <c r="AO48" s="6"/>
      <c r="AP48" s="43"/>
      <c r="AQ48" s="11"/>
      <c r="AR48" s="6"/>
      <c r="AS48" s="6"/>
      <c r="AT48" s="6"/>
      <c r="AU48" s="6"/>
      <c r="AV48" s="6"/>
      <c r="AW48" s="6"/>
      <c r="AX48" s="40"/>
      <c r="AY48" s="43"/>
      <c r="AZ48" s="12"/>
      <c r="BA48" s="11"/>
      <c r="BB48" s="6"/>
      <c r="BC48" s="6"/>
      <c r="BD48" s="6"/>
      <c r="BE48" s="6"/>
      <c r="BF48" s="6"/>
      <c r="BG48" s="6"/>
      <c r="BH48" s="40"/>
      <c r="BI48" s="43"/>
      <c r="BJ48" s="12"/>
      <c r="BK48" s="11"/>
      <c r="BL48" s="6"/>
      <c r="BM48" s="6"/>
      <c r="BN48" s="6"/>
      <c r="BO48" s="6"/>
      <c r="BP48" s="6"/>
      <c r="BQ48" s="6"/>
      <c r="BR48" s="40"/>
      <c r="BS48" s="43"/>
      <c r="BT48" s="12"/>
      <c r="BU48" s="11"/>
      <c r="BV48" s="6"/>
      <c r="BW48" s="6"/>
      <c r="BX48" s="6"/>
      <c r="BY48" s="40"/>
      <c r="BZ48" s="11"/>
      <c r="CA48" s="6"/>
      <c r="CB48" s="6"/>
      <c r="CC48" s="6"/>
      <c r="CD48" s="12"/>
      <c r="CE48" s="11"/>
      <c r="CF48" s="6"/>
      <c r="CG48" s="6"/>
      <c r="CH48" s="6"/>
      <c r="CI48" s="40"/>
      <c r="CJ48" s="11"/>
      <c r="CK48" s="6"/>
      <c r="CL48" s="6"/>
      <c r="CM48" s="12"/>
      <c r="CN48" s="11"/>
      <c r="CO48" s="82"/>
      <c r="CP48" s="1"/>
      <c r="CQ48" s="1"/>
      <c r="CR48" s="34"/>
      <c r="CS48" s="1"/>
      <c r="CT48" s="1"/>
      <c r="DF48" s="23"/>
    </row>
    <row r="49" spans="1:110">
      <c r="A49" s="72">
        <v>43</v>
      </c>
      <c r="B49" s="396"/>
      <c r="C49" s="397"/>
      <c r="D49" s="398"/>
      <c r="E49" s="399"/>
      <c r="F49" s="400"/>
      <c r="G49" s="400"/>
      <c r="H49" s="401"/>
      <c r="I49" s="402"/>
      <c r="J49" s="403"/>
      <c r="K49" s="404"/>
      <c r="L49" s="11"/>
      <c r="M49" s="6"/>
      <c r="N49" s="6"/>
      <c r="O49" s="6"/>
      <c r="P49" s="6"/>
      <c r="Q49" s="6"/>
      <c r="R49" s="6"/>
      <c r="S49" s="40"/>
      <c r="T49" s="43"/>
      <c r="U49" s="12"/>
      <c r="V49" s="17"/>
      <c r="W49" s="18"/>
      <c r="X49" s="18"/>
      <c r="Y49" s="18"/>
      <c r="Z49" s="18"/>
      <c r="AA49" s="18"/>
      <c r="AB49" s="18"/>
      <c r="AC49" s="45"/>
      <c r="AD49" s="43"/>
      <c r="AE49" s="12"/>
      <c r="AF49" s="290"/>
      <c r="AG49" s="11"/>
      <c r="AH49" s="6"/>
      <c r="AI49" s="6"/>
      <c r="AJ49" s="6"/>
      <c r="AK49" s="6"/>
      <c r="AL49" s="6"/>
      <c r="AM49" s="40"/>
      <c r="AN49" s="43"/>
      <c r="AO49" s="6"/>
      <c r="AP49" s="43"/>
      <c r="AQ49" s="11"/>
      <c r="AR49" s="6"/>
      <c r="AS49" s="6"/>
      <c r="AT49" s="6"/>
      <c r="AU49" s="6"/>
      <c r="AV49" s="6"/>
      <c r="AW49" s="6"/>
      <c r="AX49" s="40"/>
      <c r="AY49" s="43"/>
      <c r="AZ49" s="12"/>
      <c r="BA49" s="11"/>
      <c r="BB49" s="6"/>
      <c r="BC49" s="6"/>
      <c r="BD49" s="6"/>
      <c r="BE49" s="6"/>
      <c r="BF49" s="6"/>
      <c r="BG49" s="6"/>
      <c r="BH49" s="40"/>
      <c r="BI49" s="43"/>
      <c r="BJ49" s="12"/>
      <c r="BK49" s="11"/>
      <c r="BL49" s="6"/>
      <c r="BM49" s="6"/>
      <c r="BN49" s="6"/>
      <c r="BO49" s="6"/>
      <c r="BP49" s="6"/>
      <c r="BQ49" s="6"/>
      <c r="BR49" s="40"/>
      <c r="BS49" s="43"/>
      <c r="BT49" s="12"/>
      <c r="BU49" s="11"/>
      <c r="BV49" s="6"/>
      <c r="BW49" s="6"/>
      <c r="BX49" s="6"/>
      <c r="BY49" s="40"/>
      <c r="BZ49" s="11"/>
      <c r="CA49" s="6"/>
      <c r="CB49" s="6"/>
      <c r="CC49" s="6"/>
      <c r="CD49" s="12"/>
      <c r="CE49" s="11"/>
      <c r="CF49" s="6"/>
      <c r="CG49" s="6"/>
      <c r="CH49" s="6"/>
      <c r="CI49" s="40"/>
      <c r="CJ49" s="11"/>
      <c r="CK49" s="6"/>
      <c r="CL49" s="6"/>
      <c r="CM49" s="12"/>
      <c r="CN49" s="11"/>
      <c r="CO49" s="82"/>
      <c r="CP49" s="1"/>
      <c r="CQ49" s="1"/>
      <c r="CR49" s="34"/>
      <c r="CS49" s="1"/>
      <c r="CT49" s="1"/>
      <c r="DF49" s="23"/>
    </row>
    <row r="50" spans="1:110">
      <c r="A50" s="72">
        <v>44</v>
      </c>
      <c r="B50" s="396"/>
      <c r="C50" s="397"/>
      <c r="D50" s="398"/>
      <c r="E50" s="399"/>
      <c r="F50" s="400"/>
      <c r="G50" s="400"/>
      <c r="H50" s="401"/>
      <c r="I50" s="402"/>
      <c r="J50" s="403"/>
      <c r="K50" s="404"/>
      <c r="L50" s="11"/>
      <c r="M50" s="6"/>
      <c r="N50" s="6"/>
      <c r="O50" s="6"/>
      <c r="P50" s="6"/>
      <c r="Q50" s="6"/>
      <c r="R50" s="6"/>
      <c r="S50" s="40"/>
      <c r="T50" s="43"/>
      <c r="U50" s="12"/>
      <c r="V50" s="17"/>
      <c r="W50" s="18"/>
      <c r="X50" s="18"/>
      <c r="Y50" s="18"/>
      <c r="Z50" s="18"/>
      <c r="AA50" s="18"/>
      <c r="AB50" s="18"/>
      <c r="AC50" s="45"/>
      <c r="AD50" s="43"/>
      <c r="AE50" s="12"/>
      <c r="AF50" s="290"/>
      <c r="AG50" s="11"/>
      <c r="AH50" s="6"/>
      <c r="AI50" s="6"/>
      <c r="AJ50" s="6"/>
      <c r="AK50" s="6"/>
      <c r="AL50" s="6"/>
      <c r="AM50" s="40"/>
      <c r="AN50" s="43"/>
      <c r="AO50" s="6"/>
      <c r="AP50" s="43"/>
      <c r="AQ50" s="11"/>
      <c r="AR50" s="6"/>
      <c r="AS50" s="6"/>
      <c r="AT50" s="6"/>
      <c r="AU50" s="6"/>
      <c r="AV50" s="6"/>
      <c r="AW50" s="6"/>
      <c r="AX50" s="40"/>
      <c r="AY50" s="43"/>
      <c r="AZ50" s="12"/>
      <c r="BA50" s="11"/>
      <c r="BB50" s="6"/>
      <c r="BC50" s="6"/>
      <c r="BD50" s="6"/>
      <c r="BE50" s="6"/>
      <c r="BF50" s="6"/>
      <c r="BG50" s="6"/>
      <c r="BH50" s="40"/>
      <c r="BI50" s="43"/>
      <c r="BJ50" s="12"/>
      <c r="BK50" s="11"/>
      <c r="BL50" s="6"/>
      <c r="BM50" s="6"/>
      <c r="BN50" s="6"/>
      <c r="BO50" s="6"/>
      <c r="BP50" s="6"/>
      <c r="BQ50" s="6"/>
      <c r="BR50" s="40"/>
      <c r="BS50" s="43"/>
      <c r="BT50" s="12"/>
      <c r="BU50" s="11"/>
      <c r="BV50" s="6"/>
      <c r="BW50" s="6"/>
      <c r="BX50" s="6"/>
      <c r="BY50" s="40"/>
      <c r="BZ50" s="11"/>
      <c r="CA50" s="6"/>
      <c r="CB50" s="6"/>
      <c r="CC50" s="6"/>
      <c r="CD50" s="12"/>
      <c r="CE50" s="11"/>
      <c r="CF50" s="6"/>
      <c r="CG50" s="6"/>
      <c r="CH50" s="6"/>
      <c r="CI50" s="40"/>
      <c r="CJ50" s="11"/>
      <c r="CK50" s="6"/>
      <c r="CL50" s="6"/>
      <c r="CM50" s="12"/>
      <c r="CN50" s="11"/>
      <c r="CO50" s="82"/>
      <c r="CP50" s="1"/>
      <c r="CQ50" s="1"/>
      <c r="CR50" s="34"/>
      <c r="CS50" s="1"/>
      <c r="CT50" s="1"/>
      <c r="DF50" s="23"/>
    </row>
    <row r="51" spans="1:110">
      <c r="A51" s="72">
        <v>45</v>
      </c>
      <c r="B51" s="396"/>
      <c r="C51" s="397"/>
      <c r="D51" s="398"/>
      <c r="E51" s="399"/>
      <c r="F51" s="400"/>
      <c r="G51" s="400"/>
      <c r="H51" s="401"/>
      <c r="I51" s="402"/>
      <c r="J51" s="403"/>
      <c r="K51" s="404"/>
      <c r="L51" s="11"/>
      <c r="M51" s="6"/>
      <c r="N51" s="6"/>
      <c r="O51" s="6"/>
      <c r="P51" s="6"/>
      <c r="Q51" s="6"/>
      <c r="R51" s="6"/>
      <c r="S51" s="40"/>
      <c r="T51" s="43"/>
      <c r="U51" s="12"/>
      <c r="V51" s="17"/>
      <c r="W51" s="18"/>
      <c r="X51" s="18"/>
      <c r="Y51" s="18"/>
      <c r="Z51" s="18"/>
      <c r="AA51" s="18"/>
      <c r="AB51" s="18"/>
      <c r="AC51" s="45"/>
      <c r="AD51" s="43"/>
      <c r="AE51" s="12"/>
      <c r="AF51" s="290"/>
      <c r="AG51" s="11"/>
      <c r="AH51" s="6"/>
      <c r="AI51" s="6"/>
      <c r="AJ51" s="6"/>
      <c r="AK51" s="6"/>
      <c r="AL51" s="6"/>
      <c r="AM51" s="40"/>
      <c r="AN51" s="43"/>
      <c r="AO51" s="6"/>
      <c r="AP51" s="43"/>
      <c r="AQ51" s="11"/>
      <c r="AR51" s="6"/>
      <c r="AS51" s="6"/>
      <c r="AT51" s="6"/>
      <c r="AU51" s="6"/>
      <c r="AV51" s="6"/>
      <c r="AW51" s="6"/>
      <c r="AX51" s="40"/>
      <c r="AY51" s="43"/>
      <c r="AZ51" s="12"/>
      <c r="BA51" s="11"/>
      <c r="BB51" s="6"/>
      <c r="BC51" s="6"/>
      <c r="BD51" s="6"/>
      <c r="BE51" s="6"/>
      <c r="BF51" s="6"/>
      <c r="BG51" s="6"/>
      <c r="BH51" s="40"/>
      <c r="BI51" s="43"/>
      <c r="BJ51" s="12"/>
      <c r="BK51" s="11"/>
      <c r="BL51" s="6"/>
      <c r="BM51" s="6"/>
      <c r="BN51" s="6"/>
      <c r="BO51" s="6"/>
      <c r="BP51" s="6"/>
      <c r="BQ51" s="6"/>
      <c r="BR51" s="40"/>
      <c r="BS51" s="43"/>
      <c r="BT51" s="12"/>
      <c r="BU51" s="11"/>
      <c r="BV51" s="6"/>
      <c r="BW51" s="6"/>
      <c r="BX51" s="6"/>
      <c r="BY51" s="40"/>
      <c r="BZ51" s="11"/>
      <c r="CA51" s="6"/>
      <c r="CB51" s="6"/>
      <c r="CC51" s="6"/>
      <c r="CD51" s="12"/>
      <c r="CE51" s="11"/>
      <c r="CF51" s="6"/>
      <c r="CG51" s="6"/>
      <c r="CH51" s="6"/>
      <c r="CI51" s="40"/>
      <c r="CJ51" s="11"/>
      <c r="CK51" s="6"/>
      <c r="CL51" s="6"/>
      <c r="CM51" s="12"/>
      <c r="CN51" s="11"/>
      <c r="CO51" s="82"/>
      <c r="CP51" s="1"/>
      <c r="CQ51" s="1"/>
      <c r="CR51" s="34"/>
      <c r="CS51" s="1"/>
      <c r="CT51" s="1"/>
      <c r="DF51" s="23"/>
    </row>
    <row r="52" spans="1:110">
      <c r="A52" s="72">
        <v>46</v>
      </c>
      <c r="B52" s="396"/>
      <c r="C52" s="397"/>
      <c r="D52" s="398"/>
      <c r="E52" s="399"/>
      <c r="F52" s="400"/>
      <c r="G52" s="400"/>
      <c r="H52" s="401"/>
      <c r="I52" s="402"/>
      <c r="J52" s="403"/>
      <c r="K52" s="404"/>
      <c r="L52" s="11"/>
      <c r="M52" s="6"/>
      <c r="N52" s="6"/>
      <c r="O52" s="6"/>
      <c r="P52" s="6"/>
      <c r="Q52" s="6"/>
      <c r="R52" s="6"/>
      <c r="S52" s="40"/>
      <c r="T52" s="43"/>
      <c r="U52" s="12"/>
      <c r="V52" s="17"/>
      <c r="W52" s="18"/>
      <c r="X52" s="18"/>
      <c r="Y52" s="18"/>
      <c r="Z52" s="18"/>
      <c r="AA52" s="18"/>
      <c r="AB52" s="18"/>
      <c r="AC52" s="45"/>
      <c r="AD52" s="43"/>
      <c r="AE52" s="12"/>
      <c r="AF52" s="290"/>
      <c r="AG52" s="11"/>
      <c r="AH52" s="6"/>
      <c r="AI52" s="6"/>
      <c r="AJ52" s="6"/>
      <c r="AK52" s="6"/>
      <c r="AL52" s="6"/>
      <c r="AM52" s="40"/>
      <c r="AN52" s="43"/>
      <c r="AO52" s="6"/>
      <c r="AP52" s="43"/>
      <c r="AQ52" s="11"/>
      <c r="AR52" s="6"/>
      <c r="AS52" s="6"/>
      <c r="AT52" s="6"/>
      <c r="AU52" s="6"/>
      <c r="AV52" s="6"/>
      <c r="AW52" s="6"/>
      <c r="AX52" s="40"/>
      <c r="AY52" s="43"/>
      <c r="AZ52" s="12"/>
      <c r="BA52" s="11"/>
      <c r="BB52" s="6"/>
      <c r="BC52" s="6"/>
      <c r="BD52" s="6"/>
      <c r="BE52" s="6"/>
      <c r="BF52" s="6"/>
      <c r="BG52" s="6"/>
      <c r="BH52" s="40"/>
      <c r="BI52" s="43"/>
      <c r="BJ52" s="12"/>
      <c r="BK52" s="11"/>
      <c r="BL52" s="6"/>
      <c r="BM52" s="6"/>
      <c r="BN52" s="6"/>
      <c r="BO52" s="6"/>
      <c r="BP52" s="6"/>
      <c r="BQ52" s="6"/>
      <c r="BR52" s="40"/>
      <c r="BS52" s="43"/>
      <c r="BT52" s="12"/>
      <c r="BU52" s="11"/>
      <c r="BV52" s="6"/>
      <c r="BW52" s="6"/>
      <c r="BX52" s="6"/>
      <c r="BY52" s="40"/>
      <c r="BZ52" s="11"/>
      <c r="CA52" s="6"/>
      <c r="CB52" s="6"/>
      <c r="CC52" s="6"/>
      <c r="CD52" s="12"/>
      <c r="CE52" s="11"/>
      <c r="CF52" s="6"/>
      <c r="CG52" s="6"/>
      <c r="CH52" s="6"/>
      <c r="CI52" s="40"/>
      <c r="CJ52" s="11"/>
      <c r="CK52" s="6"/>
      <c r="CL52" s="6"/>
      <c r="CM52" s="12"/>
      <c r="CN52" s="11"/>
      <c r="CO52" s="82"/>
      <c r="CP52" s="1"/>
      <c r="CQ52" s="1"/>
      <c r="CR52" s="34"/>
      <c r="CS52" s="1"/>
      <c r="CT52" s="1"/>
      <c r="DF52" s="23"/>
    </row>
    <row r="53" spans="1:110">
      <c r="A53" s="72">
        <v>47</v>
      </c>
      <c r="B53" s="396"/>
      <c r="C53" s="397"/>
      <c r="D53" s="398"/>
      <c r="E53" s="399"/>
      <c r="F53" s="400"/>
      <c r="G53" s="400"/>
      <c r="H53" s="401"/>
      <c r="I53" s="402"/>
      <c r="J53" s="403"/>
      <c r="K53" s="404"/>
      <c r="L53" s="11"/>
      <c r="M53" s="6"/>
      <c r="N53" s="6"/>
      <c r="O53" s="6"/>
      <c r="P53" s="6"/>
      <c r="Q53" s="6"/>
      <c r="R53" s="6"/>
      <c r="S53" s="40"/>
      <c r="T53" s="43"/>
      <c r="U53" s="12"/>
      <c r="V53" s="17"/>
      <c r="W53" s="18"/>
      <c r="X53" s="18"/>
      <c r="Y53" s="18"/>
      <c r="Z53" s="18"/>
      <c r="AA53" s="18"/>
      <c r="AB53" s="18"/>
      <c r="AC53" s="45"/>
      <c r="AD53" s="43"/>
      <c r="AE53" s="12"/>
      <c r="AF53" s="290"/>
      <c r="AG53" s="11"/>
      <c r="AH53" s="6"/>
      <c r="AI53" s="6"/>
      <c r="AJ53" s="6"/>
      <c r="AK53" s="6"/>
      <c r="AL53" s="6"/>
      <c r="AM53" s="40"/>
      <c r="AN53" s="43"/>
      <c r="AO53" s="6"/>
      <c r="AP53" s="43"/>
      <c r="AQ53" s="11"/>
      <c r="AR53" s="6"/>
      <c r="AS53" s="6"/>
      <c r="AT53" s="6"/>
      <c r="AU53" s="6"/>
      <c r="AV53" s="6"/>
      <c r="AW53" s="6"/>
      <c r="AX53" s="40"/>
      <c r="AY53" s="43"/>
      <c r="AZ53" s="12"/>
      <c r="BA53" s="11"/>
      <c r="BB53" s="6"/>
      <c r="BC53" s="6"/>
      <c r="BD53" s="6"/>
      <c r="BE53" s="6"/>
      <c r="BF53" s="6"/>
      <c r="BG53" s="6"/>
      <c r="BH53" s="40"/>
      <c r="BI53" s="43"/>
      <c r="BJ53" s="12"/>
      <c r="BK53" s="11"/>
      <c r="BL53" s="6"/>
      <c r="BM53" s="6"/>
      <c r="BN53" s="6"/>
      <c r="BO53" s="6"/>
      <c r="BP53" s="6"/>
      <c r="BQ53" s="6"/>
      <c r="BR53" s="40"/>
      <c r="BS53" s="43"/>
      <c r="BT53" s="12"/>
      <c r="BU53" s="11"/>
      <c r="BV53" s="6"/>
      <c r="BW53" s="6"/>
      <c r="BX53" s="6"/>
      <c r="BY53" s="40"/>
      <c r="BZ53" s="11"/>
      <c r="CA53" s="6"/>
      <c r="CB53" s="6"/>
      <c r="CC53" s="6"/>
      <c r="CD53" s="12"/>
      <c r="CE53" s="11"/>
      <c r="CF53" s="6"/>
      <c r="CG53" s="6"/>
      <c r="CH53" s="6"/>
      <c r="CI53" s="40"/>
      <c r="CJ53" s="11"/>
      <c r="CK53" s="6"/>
      <c r="CL53" s="6"/>
      <c r="CM53" s="12"/>
      <c r="CN53" s="11"/>
      <c r="CO53" s="82"/>
      <c r="CP53" s="1"/>
      <c r="CQ53" s="1"/>
      <c r="CR53" s="34"/>
      <c r="CS53" s="1"/>
      <c r="CT53" s="1"/>
      <c r="DF53" s="23"/>
    </row>
    <row r="54" spans="1:110">
      <c r="A54" s="72">
        <v>48</v>
      </c>
      <c r="B54" s="396"/>
      <c r="C54" s="397"/>
      <c r="D54" s="398"/>
      <c r="E54" s="399"/>
      <c r="F54" s="400"/>
      <c r="G54" s="400"/>
      <c r="H54" s="401"/>
      <c r="I54" s="402"/>
      <c r="J54" s="403"/>
      <c r="K54" s="404"/>
      <c r="L54" s="11"/>
      <c r="M54" s="6"/>
      <c r="N54" s="6"/>
      <c r="O54" s="6"/>
      <c r="P54" s="6"/>
      <c r="Q54" s="6"/>
      <c r="R54" s="6"/>
      <c r="S54" s="40"/>
      <c r="T54" s="43"/>
      <c r="U54" s="12"/>
      <c r="V54" s="17"/>
      <c r="W54" s="18"/>
      <c r="X54" s="18"/>
      <c r="Y54" s="18"/>
      <c r="Z54" s="18"/>
      <c r="AA54" s="18"/>
      <c r="AB54" s="18"/>
      <c r="AC54" s="45"/>
      <c r="AD54" s="43"/>
      <c r="AE54" s="12"/>
      <c r="AF54" s="290"/>
      <c r="AG54" s="11"/>
      <c r="AH54" s="6"/>
      <c r="AI54" s="6"/>
      <c r="AJ54" s="6"/>
      <c r="AK54" s="6"/>
      <c r="AL54" s="6"/>
      <c r="AM54" s="40"/>
      <c r="AN54" s="43"/>
      <c r="AO54" s="6"/>
      <c r="AP54" s="43"/>
      <c r="AQ54" s="11"/>
      <c r="AR54" s="6"/>
      <c r="AS54" s="6"/>
      <c r="AT54" s="6"/>
      <c r="AU54" s="6"/>
      <c r="AV54" s="6"/>
      <c r="AW54" s="6"/>
      <c r="AX54" s="40"/>
      <c r="AY54" s="43"/>
      <c r="AZ54" s="12"/>
      <c r="BA54" s="11"/>
      <c r="BB54" s="6"/>
      <c r="BC54" s="6"/>
      <c r="BD54" s="6"/>
      <c r="BE54" s="6"/>
      <c r="BF54" s="6"/>
      <c r="BG54" s="6"/>
      <c r="BH54" s="40"/>
      <c r="BI54" s="43"/>
      <c r="BJ54" s="12"/>
      <c r="BK54" s="11"/>
      <c r="BL54" s="6"/>
      <c r="BM54" s="6"/>
      <c r="BN54" s="6"/>
      <c r="BO54" s="6"/>
      <c r="BP54" s="6"/>
      <c r="BQ54" s="6"/>
      <c r="BR54" s="40"/>
      <c r="BS54" s="43"/>
      <c r="BT54" s="12"/>
      <c r="BU54" s="11"/>
      <c r="BV54" s="6"/>
      <c r="BW54" s="6"/>
      <c r="BX54" s="6"/>
      <c r="BY54" s="40"/>
      <c r="BZ54" s="11"/>
      <c r="CA54" s="6"/>
      <c r="CB54" s="6"/>
      <c r="CC54" s="6"/>
      <c r="CD54" s="12"/>
      <c r="CE54" s="11"/>
      <c r="CF54" s="6"/>
      <c r="CG54" s="6"/>
      <c r="CH54" s="6"/>
      <c r="CI54" s="40"/>
      <c r="CJ54" s="11"/>
      <c r="CK54" s="6"/>
      <c r="CL54" s="6"/>
      <c r="CM54" s="12"/>
      <c r="CN54" s="11"/>
      <c r="CO54" s="82"/>
      <c r="CP54" s="1"/>
      <c r="CQ54" s="1"/>
      <c r="CR54" s="34"/>
      <c r="CS54" s="1"/>
      <c r="CT54" s="1"/>
      <c r="DF54" s="23"/>
    </row>
    <row r="55" spans="1:110">
      <c r="A55" s="72">
        <v>49</v>
      </c>
      <c r="B55" s="396"/>
      <c r="C55" s="397"/>
      <c r="D55" s="398"/>
      <c r="E55" s="399"/>
      <c r="F55" s="400"/>
      <c r="G55" s="400"/>
      <c r="H55" s="401"/>
      <c r="I55" s="402"/>
      <c r="J55" s="403"/>
      <c r="K55" s="404"/>
      <c r="L55" s="11"/>
      <c r="M55" s="6"/>
      <c r="N55" s="6"/>
      <c r="O55" s="6"/>
      <c r="P55" s="6"/>
      <c r="Q55" s="6"/>
      <c r="R55" s="6"/>
      <c r="S55" s="40"/>
      <c r="T55" s="43"/>
      <c r="U55" s="12"/>
      <c r="V55" s="17"/>
      <c r="W55" s="18"/>
      <c r="X55" s="18"/>
      <c r="Y55" s="18"/>
      <c r="Z55" s="18"/>
      <c r="AA55" s="18"/>
      <c r="AB55" s="18"/>
      <c r="AC55" s="45"/>
      <c r="AD55" s="43"/>
      <c r="AE55" s="12"/>
      <c r="AF55" s="290"/>
      <c r="AG55" s="11"/>
      <c r="AH55" s="6"/>
      <c r="AI55" s="6"/>
      <c r="AJ55" s="6"/>
      <c r="AK55" s="6"/>
      <c r="AL55" s="6"/>
      <c r="AM55" s="40"/>
      <c r="AN55" s="43"/>
      <c r="AO55" s="6"/>
      <c r="AP55" s="43"/>
      <c r="AQ55" s="11"/>
      <c r="AR55" s="6"/>
      <c r="AS55" s="6"/>
      <c r="AT55" s="6"/>
      <c r="AU55" s="6"/>
      <c r="AV55" s="6"/>
      <c r="AW55" s="6"/>
      <c r="AX55" s="40"/>
      <c r="AY55" s="43"/>
      <c r="AZ55" s="12"/>
      <c r="BA55" s="11"/>
      <c r="BB55" s="6"/>
      <c r="BC55" s="6"/>
      <c r="BD55" s="6"/>
      <c r="BE55" s="6"/>
      <c r="BF55" s="6"/>
      <c r="BG55" s="6"/>
      <c r="BH55" s="40"/>
      <c r="BI55" s="43"/>
      <c r="BJ55" s="12"/>
      <c r="BK55" s="11"/>
      <c r="BL55" s="6"/>
      <c r="BM55" s="6"/>
      <c r="BN55" s="6"/>
      <c r="BO55" s="6"/>
      <c r="BP55" s="6"/>
      <c r="BQ55" s="6"/>
      <c r="BR55" s="40"/>
      <c r="BS55" s="43"/>
      <c r="BT55" s="12"/>
      <c r="BU55" s="11"/>
      <c r="BV55" s="6"/>
      <c r="BW55" s="6"/>
      <c r="BX55" s="6"/>
      <c r="BY55" s="40"/>
      <c r="BZ55" s="11"/>
      <c r="CA55" s="6"/>
      <c r="CB55" s="6"/>
      <c r="CC55" s="6"/>
      <c r="CD55" s="12"/>
      <c r="CE55" s="11"/>
      <c r="CF55" s="6"/>
      <c r="CG55" s="6"/>
      <c r="CH55" s="6"/>
      <c r="CI55" s="40"/>
      <c r="CJ55" s="11"/>
      <c r="CK55" s="6"/>
      <c r="CL55" s="6"/>
      <c r="CM55" s="12"/>
      <c r="CN55" s="11"/>
      <c r="CO55" s="82"/>
      <c r="CP55" s="1"/>
      <c r="CQ55" s="1"/>
      <c r="CR55" s="34"/>
      <c r="CS55" s="1"/>
      <c r="CT55" s="1"/>
      <c r="DF55" s="23"/>
    </row>
    <row r="56" spans="1:110">
      <c r="A56" s="72">
        <v>50</v>
      </c>
      <c r="B56" s="396"/>
      <c r="C56" s="397"/>
      <c r="D56" s="398"/>
      <c r="E56" s="399"/>
      <c r="F56" s="400"/>
      <c r="G56" s="400"/>
      <c r="H56" s="401"/>
      <c r="I56" s="402"/>
      <c r="J56" s="403"/>
      <c r="K56" s="404"/>
      <c r="L56" s="11"/>
      <c r="M56" s="6"/>
      <c r="N56" s="6"/>
      <c r="O56" s="6"/>
      <c r="P56" s="6"/>
      <c r="Q56" s="6"/>
      <c r="R56" s="6"/>
      <c r="S56" s="40"/>
      <c r="T56" s="43"/>
      <c r="U56" s="12"/>
      <c r="V56" s="17"/>
      <c r="W56" s="18"/>
      <c r="X56" s="18"/>
      <c r="Y56" s="18"/>
      <c r="Z56" s="18"/>
      <c r="AA56" s="18"/>
      <c r="AB56" s="18"/>
      <c r="AC56" s="45"/>
      <c r="AD56" s="43"/>
      <c r="AE56" s="12"/>
      <c r="AF56" s="290"/>
      <c r="AG56" s="11"/>
      <c r="AH56" s="6"/>
      <c r="AI56" s="6"/>
      <c r="AJ56" s="6"/>
      <c r="AK56" s="6"/>
      <c r="AL56" s="6"/>
      <c r="AM56" s="40"/>
      <c r="AN56" s="43"/>
      <c r="AO56" s="6"/>
      <c r="AP56" s="43"/>
      <c r="AQ56" s="11"/>
      <c r="AR56" s="6"/>
      <c r="AS56" s="6"/>
      <c r="AT56" s="6"/>
      <c r="AU56" s="6"/>
      <c r="AV56" s="6"/>
      <c r="AW56" s="6"/>
      <c r="AX56" s="40"/>
      <c r="AY56" s="43"/>
      <c r="AZ56" s="12"/>
      <c r="BA56" s="11"/>
      <c r="BB56" s="6"/>
      <c r="BC56" s="6"/>
      <c r="BD56" s="6"/>
      <c r="BE56" s="6"/>
      <c r="BF56" s="6"/>
      <c r="BG56" s="6"/>
      <c r="BH56" s="40"/>
      <c r="BI56" s="43"/>
      <c r="BJ56" s="12"/>
      <c r="BK56" s="11"/>
      <c r="BL56" s="6"/>
      <c r="BM56" s="6"/>
      <c r="BN56" s="6"/>
      <c r="BO56" s="6"/>
      <c r="BP56" s="6"/>
      <c r="BQ56" s="6"/>
      <c r="BR56" s="40"/>
      <c r="BS56" s="43"/>
      <c r="BT56" s="12"/>
      <c r="BU56" s="11"/>
      <c r="BV56" s="6"/>
      <c r="BW56" s="6"/>
      <c r="BX56" s="6"/>
      <c r="BY56" s="40"/>
      <c r="BZ56" s="11"/>
      <c r="CA56" s="6"/>
      <c r="CB56" s="6"/>
      <c r="CC56" s="6"/>
      <c r="CD56" s="12"/>
      <c r="CE56" s="11"/>
      <c r="CF56" s="6"/>
      <c r="CG56" s="6"/>
      <c r="CH56" s="6"/>
      <c r="CI56" s="40"/>
      <c r="CJ56" s="11"/>
      <c r="CK56" s="6"/>
      <c r="CL56" s="6"/>
      <c r="CM56" s="12"/>
      <c r="CN56" s="11"/>
      <c r="CO56" s="82"/>
      <c r="CP56" s="1"/>
      <c r="CQ56" s="1"/>
      <c r="CR56" s="34"/>
      <c r="CS56" s="1"/>
      <c r="CT56" s="1"/>
      <c r="DF56" s="23"/>
    </row>
    <row r="57" spans="1:110">
      <c r="A57" s="72">
        <v>51</v>
      </c>
      <c r="B57" s="396"/>
      <c r="C57" s="397"/>
      <c r="D57" s="398"/>
      <c r="E57" s="399"/>
      <c r="F57" s="400"/>
      <c r="G57" s="400"/>
      <c r="H57" s="401"/>
      <c r="I57" s="402"/>
      <c r="J57" s="403"/>
      <c r="K57" s="404"/>
      <c r="L57" s="11"/>
      <c r="M57" s="6"/>
      <c r="N57" s="6"/>
      <c r="O57" s="6"/>
      <c r="P57" s="6"/>
      <c r="Q57" s="6"/>
      <c r="R57" s="6"/>
      <c r="S57" s="40"/>
      <c r="T57" s="43"/>
      <c r="U57" s="12"/>
      <c r="V57" s="17"/>
      <c r="W57" s="18"/>
      <c r="X57" s="18"/>
      <c r="Y57" s="18"/>
      <c r="Z57" s="18"/>
      <c r="AA57" s="18"/>
      <c r="AB57" s="18"/>
      <c r="AC57" s="45"/>
      <c r="AD57" s="43"/>
      <c r="AE57" s="12"/>
      <c r="AF57" s="290"/>
      <c r="AG57" s="11"/>
      <c r="AH57" s="6"/>
      <c r="AI57" s="6"/>
      <c r="AJ57" s="6"/>
      <c r="AK57" s="6"/>
      <c r="AL57" s="6"/>
      <c r="AM57" s="40"/>
      <c r="AN57" s="43"/>
      <c r="AO57" s="6"/>
      <c r="AP57" s="43"/>
      <c r="AQ57" s="11"/>
      <c r="AR57" s="6"/>
      <c r="AS57" s="6"/>
      <c r="AT57" s="6"/>
      <c r="AU57" s="6"/>
      <c r="AV57" s="6"/>
      <c r="AW57" s="6"/>
      <c r="AX57" s="40"/>
      <c r="AY57" s="43"/>
      <c r="AZ57" s="12"/>
      <c r="BA57" s="11"/>
      <c r="BB57" s="6"/>
      <c r="BC57" s="6"/>
      <c r="BD57" s="6"/>
      <c r="BE57" s="6"/>
      <c r="BF57" s="6"/>
      <c r="BG57" s="6"/>
      <c r="BH57" s="40"/>
      <c r="BI57" s="43"/>
      <c r="BJ57" s="12"/>
      <c r="BK57" s="11"/>
      <c r="BL57" s="6"/>
      <c r="BM57" s="6"/>
      <c r="BN57" s="6"/>
      <c r="BO57" s="6"/>
      <c r="BP57" s="6"/>
      <c r="BQ57" s="6"/>
      <c r="BR57" s="40"/>
      <c r="BS57" s="43"/>
      <c r="BT57" s="12"/>
      <c r="BU57" s="11"/>
      <c r="BV57" s="6"/>
      <c r="BW57" s="6"/>
      <c r="BX57" s="6"/>
      <c r="BY57" s="40"/>
      <c r="BZ57" s="11"/>
      <c r="CA57" s="6"/>
      <c r="CB57" s="6"/>
      <c r="CC57" s="6"/>
      <c r="CD57" s="12"/>
      <c r="CE57" s="11"/>
      <c r="CF57" s="6"/>
      <c r="CG57" s="6"/>
      <c r="CH57" s="6"/>
      <c r="CI57" s="40"/>
      <c r="CJ57" s="11"/>
      <c r="CK57" s="6"/>
      <c r="CL57" s="6"/>
      <c r="CM57" s="12"/>
      <c r="CN57" s="11"/>
      <c r="CO57" s="82"/>
      <c r="CP57" s="1"/>
      <c r="CQ57" s="1"/>
      <c r="CR57" s="34"/>
      <c r="CS57" s="1"/>
      <c r="CT57" s="1"/>
      <c r="DF57" s="23"/>
    </row>
    <row r="58" spans="1:110">
      <c r="A58" s="72">
        <v>52</v>
      </c>
      <c r="B58" s="396"/>
      <c r="C58" s="397"/>
      <c r="D58" s="398"/>
      <c r="E58" s="399"/>
      <c r="F58" s="400"/>
      <c r="G58" s="400"/>
      <c r="H58" s="401"/>
      <c r="I58" s="402"/>
      <c r="J58" s="403"/>
      <c r="K58" s="404"/>
      <c r="L58" s="11"/>
      <c r="M58" s="6"/>
      <c r="N58" s="6"/>
      <c r="O58" s="6"/>
      <c r="P58" s="6"/>
      <c r="Q58" s="6"/>
      <c r="R58" s="6"/>
      <c r="S58" s="40"/>
      <c r="T58" s="43"/>
      <c r="U58" s="12"/>
      <c r="V58" s="17"/>
      <c r="W58" s="18"/>
      <c r="X58" s="18"/>
      <c r="Y58" s="18"/>
      <c r="Z58" s="18"/>
      <c r="AA58" s="18"/>
      <c r="AB58" s="18"/>
      <c r="AC58" s="45"/>
      <c r="AD58" s="43"/>
      <c r="AE58" s="12"/>
      <c r="AF58" s="290"/>
      <c r="AG58" s="11"/>
      <c r="AH58" s="6"/>
      <c r="AI58" s="6"/>
      <c r="AJ58" s="6"/>
      <c r="AK58" s="6"/>
      <c r="AL58" s="6"/>
      <c r="AM58" s="40"/>
      <c r="AN58" s="43"/>
      <c r="AO58" s="6"/>
      <c r="AP58" s="43"/>
      <c r="AQ58" s="11"/>
      <c r="AR58" s="6"/>
      <c r="AS58" s="6"/>
      <c r="AT58" s="6"/>
      <c r="AU58" s="6"/>
      <c r="AV58" s="6"/>
      <c r="AW58" s="6"/>
      <c r="AX58" s="40"/>
      <c r="AY58" s="43"/>
      <c r="AZ58" s="12"/>
      <c r="BA58" s="11"/>
      <c r="BB58" s="6"/>
      <c r="BC58" s="6"/>
      <c r="BD58" s="6"/>
      <c r="BE58" s="6"/>
      <c r="BF58" s="6"/>
      <c r="BG58" s="6"/>
      <c r="BH58" s="40"/>
      <c r="BI58" s="43"/>
      <c r="BJ58" s="12"/>
      <c r="BK58" s="11"/>
      <c r="BL58" s="6"/>
      <c r="BM58" s="6"/>
      <c r="BN58" s="6"/>
      <c r="BO58" s="6"/>
      <c r="BP58" s="6"/>
      <c r="BQ58" s="6"/>
      <c r="BR58" s="40"/>
      <c r="BS58" s="43"/>
      <c r="BT58" s="12"/>
      <c r="BU58" s="11"/>
      <c r="BV58" s="6"/>
      <c r="BW58" s="6"/>
      <c r="BX58" s="6"/>
      <c r="BY58" s="40"/>
      <c r="BZ58" s="11"/>
      <c r="CA58" s="6"/>
      <c r="CB58" s="6"/>
      <c r="CC58" s="6"/>
      <c r="CD58" s="12"/>
      <c r="CE58" s="11"/>
      <c r="CF58" s="6"/>
      <c r="CG58" s="6"/>
      <c r="CH58" s="6"/>
      <c r="CI58" s="40"/>
      <c r="CJ58" s="11"/>
      <c r="CK58" s="6"/>
      <c r="CL58" s="6"/>
      <c r="CM58" s="12"/>
      <c r="CN58" s="11"/>
      <c r="CO58" s="82"/>
      <c r="CP58" s="1"/>
      <c r="CQ58" s="1"/>
      <c r="CR58" s="34"/>
      <c r="CS58" s="1"/>
      <c r="CT58" s="1"/>
      <c r="DF58" s="23"/>
    </row>
    <row r="59" spans="1:110">
      <c r="A59" s="72">
        <v>53</v>
      </c>
      <c r="B59" s="396"/>
      <c r="C59" s="397"/>
      <c r="D59" s="398"/>
      <c r="E59" s="399"/>
      <c r="F59" s="400"/>
      <c r="G59" s="400"/>
      <c r="H59" s="401"/>
      <c r="I59" s="402"/>
      <c r="J59" s="403"/>
      <c r="K59" s="404"/>
      <c r="L59" s="11"/>
      <c r="M59" s="6"/>
      <c r="N59" s="6"/>
      <c r="O59" s="6"/>
      <c r="P59" s="6"/>
      <c r="Q59" s="6"/>
      <c r="R59" s="6"/>
      <c r="S59" s="40"/>
      <c r="T59" s="43"/>
      <c r="U59" s="12"/>
      <c r="V59" s="17"/>
      <c r="W59" s="18"/>
      <c r="X59" s="18"/>
      <c r="Y59" s="18"/>
      <c r="Z59" s="18"/>
      <c r="AA59" s="18"/>
      <c r="AB59" s="18"/>
      <c r="AC59" s="45"/>
      <c r="AD59" s="43"/>
      <c r="AE59" s="12"/>
      <c r="AF59" s="290"/>
      <c r="AG59" s="11"/>
      <c r="AH59" s="6"/>
      <c r="AI59" s="6"/>
      <c r="AJ59" s="6"/>
      <c r="AK59" s="6"/>
      <c r="AL59" s="6"/>
      <c r="AM59" s="40"/>
      <c r="AN59" s="43"/>
      <c r="AO59" s="6"/>
      <c r="AP59" s="43"/>
      <c r="AQ59" s="11"/>
      <c r="AR59" s="6"/>
      <c r="AS59" s="6"/>
      <c r="AT59" s="6"/>
      <c r="AU59" s="6"/>
      <c r="AV59" s="6"/>
      <c r="AW59" s="6"/>
      <c r="AX59" s="40"/>
      <c r="AY59" s="43"/>
      <c r="AZ59" s="12"/>
      <c r="BA59" s="11"/>
      <c r="BB59" s="6"/>
      <c r="BC59" s="6"/>
      <c r="BD59" s="6"/>
      <c r="BE59" s="6"/>
      <c r="BF59" s="6"/>
      <c r="BG59" s="6"/>
      <c r="BH59" s="40"/>
      <c r="BI59" s="43"/>
      <c r="BJ59" s="12"/>
      <c r="BK59" s="11"/>
      <c r="BL59" s="6"/>
      <c r="BM59" s="6"/>
      <c r="BN59" s="6"/>
      <c r="BO59" s="6"/>
      <c r="BP59" s="6"/>
      <c r="BQ59" s="6"/>
      <c r="BR59" s="40"/>
      <c r="BS59" s="43"/>
      <c r="BT59" s="12"/>
      <c r="BU59" s="11"/>
      <c r="BV59" s="6"/>
      <c r="BW59" s="6"/>
      <c r="BX59" s="6"/>
      <c r="BY59" s="40"/>
      <c r="BZ59" s="11"/>
      <c r="CA59" s="6"/>
      <c r="CB59" s="6"/>
      <c r="CC59" s="6"/>
      <c r="CD59" s="12"/>
      <c r="CE59" s="11"/>
      <c r="CF59" s="6"/>
      <c r="CG59" s="6"/>
      <c r="CH59" s="6"/>
      <c r="CI59" s="40"/>
      <c r="CJ59" s="11"/>
      <c r="CK59" s="6"/>
      <c r="CL59" s="6"/>
      <c r="CM59" s="12"/>
      <c r="CN59" s="11"/>
      <c r="CO59" s="82"/>
      <c r="CP59" s="1"/>
      <c r="CQ59" s="1"/>
      <c r="CR59" s="34"/>
      <c r="CS59" s="1"/>
      <c r="CT59" s="1"/>
      <c r="DF59" s="23"/>
    </row>
    <row r="60" spans="1:110">
      <c r="A60" s="72">
        <v>54</v>
      </c>
      <c r="B60" s="396"/>
      <c r="C60" s="397"/>
      <c r="D60" s="398"/>
      <c r="E60" s="399"/>
      <c r="F60" s="400"/>
      <c r="G60" s="400"/>
      <c r="H60" s="401"/>
      <c r="I60" s="402"/>
      <c r="J60" s="403"/>
      <c r="K60" s="404"/>
      <c r="L60" s="11"/>
      <c r="M60" s="6"/>
      <c r="N60" s="6"/>
      <c r="O60" s="6"/>
      <c r="P60" s="6"/>
      <c r="Q60" s="6"/>
      <c r="R60" s="6"/>
      <c r="S60" s="40"/>
      <c r="T60" s="43"/>
      <c r="U60" s="12"/>
      <c r="V60" s="17"/>
      <c r="W60" s="18"/>
      <c r="X60" s="18"/>
      <c r="Y60" s="18"/>
      <c r="Z60" s="18"/>
      <c r="AA60" s="18"/>
      <c r="AB60" s="18"/>
      <c r="AC60" s="45"/>
      <c r="AD60" s="43"/>
      <c r="AE60" s="12"/>
      <c r="AF60" s="290"/>
      <c r="AG60" s="11"/>
      <c r="AH60" s="6"/>
      <c r="AI60" s="6"/>
      <c r="AJ60" s="6"/>
      <c r="AK60" s="6"/>
      <c r="AL60" s="6"/>
      <c r="AM60" s="40"/>
      <c r="AN60" s="43"/>
      <c r="AO60" s="6"/>
      <c r="AP60" s="43"/>
      <c r="AQ60" s="11"/>
      <c r="AR60" s="6"/>
      <c r="AS60" s="6"/>
      <c r="AT60" s="6"/>
      <c r="AU60" s="6"/>
      <c r="AV60" s="6"/>
      <c r="AW60" s="6"/>
      <c r="AX60" s="40"/>
      <c r="AY60" s="43"/>
      <c r="AZ60" s="12"/>
      <c r="BA60" s="11"/>
      <c r="BB60" s="6"/>
      <c r="BC60" s="6"/>
      <c r="BD60" s="6"/>
      <c r="BE60" s="6"/>
      <c r="BF60" s="6"/>
      <c r="BG60" s="6"/>
      <c r="BH60" s="40"/>
      <c r="BI60" s="43"/>
      <c r="BJ60" s="12"/>
      <c r="BK60" s="11"/>
      <c r="BL60" s="6"/>
      <c r="BM60" s="6"/>
      <c r="BN60" s="6"/>
      <c r="BO60" s="6"/>
      <c r="BP60" s="6"/>
      <c r="BQ60" s="6"/>
      <c r="BR60" s="40"/>
      <c r="BS60" s="43"/>
      <c r="BT60" s="12"/>
      <c r="BU60" s="11"/>
      <c r="BV60" s="6"/>
      <c r="BW60" s="6"/>
      <c r="BX60" s="6"/>
      <c r="BY60" s="40"/>
      <c r="BZ60" s="11"/>
      <c r="CA60" s="6"/>
      <c r="CB60" s="6"/>
      <c r="CC60" s="6"/>
      <c r="CD60" s="12"/>
      <c r="CE60" s="11"/>
      <c r="CF60" s="6"/>
      <c r="CG60" s="6"/>
      <c r="CH60" s="6"/>
      <c r="CI60" s="40"/>
      <c r="CJ60" s="11"/>
      <c r="CK60" s="6"/>
      <c r="CL60" s="6"/>
      <c r="CM60" s="12"/>
      <c r="CN60" s="11"/>
      <c r="CO60" s="82"/>
      <c r="CP60" s="1"/>
      <c r="CQ60" s="1"/>
      <c r="CR60" s="34"/>
      <c r="CS60" s="1"/>
      <c r="CT60" s="1"/>
      <c r="DF60" s="23"/>
    </row>
    <row r="61" spans="1:110">
      <c r="A61" s="72">
        <v>55</v>
      </c>
      <c r="B61" s="396"/>
      <c r="C61" s="397"/>
      <c r="D61" s="398"/>
      <c r="E61" s="399"/>
      <c r="F61" s="400"/>
      <c r="G61" s="400"/>
      <c r="H61" s="401"/>
      <c r="I61" s="402"/>
      <c r="J61" s="403"/>
      <c r="K61" s="404"/>
      <c r="L61" s="11"/>
      <c r="M61" s="6"/>
      <c r="N61" s="6"/>
      <c r="O61" s="6"/>
      <c r="P61" s="6"/>
      <c r="Q61" s="6"/>
      <c r="R61" s="6"/>
      <c r="S61" s="40"/>
      <c r="T61" s="43"/>
      <c r="U61" s="12"/>
      <c r="V61" s="17"/>
      <c r="W61" s="18"/>
      <c r="X61" s="18"/>
      <c r="Y61" s="18"/>
      <c r="Z61" s="18"/>
      <c r="AA61" s="18"/>
      <c r="AB61" s="18"/>
      <c r="AC61" s="45"/>
      <c r="AD61" s="43"/>
      <c r="AE61" s="12"/>
      <c r="AF61" s="290"/>
      <c r="AG61" s="11"/>
      <c r="AH61" s="6"/>
      <c r="AI61" s="6"/>
      <c r="AJ61" s="6"/>
      <c r="AK61" s="6"/>
      <c r="AL61" s="6"/>
      <c r="AM61" s="40"/>
      <c r="AN61" s="43"/>
      <c r="AO61" s="6"/>
      <c r="AP61" s="43"/>
      <c r="AQ61" s="11"/>
      <c r="AR61" s="6"/>
      <c r="AS61" s="6"/>
      <c r="AT61" s="6"/>
      <c r="AU61" s="6"/>
      <c r="AV61" s="6"/>
      <c r="AW61" s="6"/>
      <c r="AX61" s="40"/>
      <c r="AY61" s="43"/>
      <c r="AZ61" s="12"/>
      <c r="BA61" s="11"/>
      <c r="BB61" s="6"/>
      <c r="BC61" s="6"/>
      <c r="BD61" s="6"/>
      <c r="BE61" s="6"/>
      <c r="BF61" s="6"/>
      <c r="BG61" s="6"/>
      <c r="BH61" s="40"/>
      <c r="BI61" s="43"/>
      <c r="BJ61" s="12"/>
      <c r="BK61" s="11"/>
      <c r="BL61" s="6"/>
      <c r="BM61" s="6"/>
      <c r="BN61" s="6"/>
      <c r="BO61" s="6"/>
      <c r="BP61" s="6"/>
      <c r="BQ61" s="6"/>
      <c r="BR61" s="40"/>
      <c r="BS61" s="43"/>
      <c r="BT61" s="12"/>
      <c r="BU61" s="11"/>
      <c r="BV61" s="6"/>
      <c r="BW61" s="6"/>
      <c r="BX61" s="6"/>
      <c r="BY61" s="40"/>
      <c r="BZ61" s="11"/>
      <c r="CA61" s="6"/>
      <c r="CB61" s="6"/>
      <c r="CC61" s="6"/>
      <c r="CD61" s="12"/>
      <c r="CE61" s="11"/>
      <c r="CF61" s="6"/>
      <c r="CG61" s="6"/>
      <c r="CH61" s="6"/>
      <c r="CI61" s="40"/>
      <c r="CJ61" s="11"/>
      <c r="CK61" s="6"/>
      <c r="CL61" s="6"/>
      <c r="CM61" s="12"/>
      <c r="CN61" s="11"/>
      <c r="CO61" s="82"/>
      <c r="CP61" s="1"/>
      <c r="CQ61" s="1"/>
      <c r="CR61" s="34"/>
      <c r="CS61" s="1"/>
      <c r="CT61" s="1"/>
      <c r="DF61" s="23"/>
    </row>
    <row r="62" spans="1:110">
      <c r="A62" s="72">
        <v>56</v>
      </c>
      <c r="B62" s="396"/>
      <c r="C62" s="397"/>
      <c r="D62" s="398"/>
      <c r="E62" s="399"/>
      <c r="F62" s="400"/>
      <c r="G62" s="400"/>
      <c r="H62" s="401"/>
      <c r="I62" s="402"/>
      <c r="J62" s="403"/>
      <c r="K62" s="404"/>
      <c r="L62" s="11"/>
      <c r="M62" s="6"/>
      <c r="N62" s="6"/>
      <c r="O62" s="6"/>
      <c r="P62" s="6"/>
      <c r="Q62" s="6"/>
      <c r="R62" s="6"/>
      <c r="S62" s="40"/>
      <c r="T62" s="43"/>
      <c r="U62" s="12"/>
      <c r="V62" s="17"/>
      <c r="W62" s="18"/>
      <c r="X62" s="18"/>
      <c r="Y62" s="18"/>
      <c r="Z62" s="18"/>
      <c r="AA62" s="18"/>
      <c r="AB62" s="18"/>
      <c r="AC62" s="45"/>
      <c r="AD62" s="43"/>
      <c r="AE62" s="12"/>
      <c r="AF62" s="290"/>
      <c r="AG62" s="11"/>
      <c r="AH62" s="6"/>
      <c r="AI62" s="6"/>
      <c r="AJ62" s="6"/>
      <c r="AK62" s="6"/>
      <c r="AL62" s="6"/>
      <c r="AM62" s="40"/>
      <c r="AN62" s="43"/>
      <c r="AO62" s="6"/>
      <c r="AP62" s="43"/>
      <c r="AQ62" s="11"/>
      <c r="AR62" s="6"/>
      <c r="AS62" s="6"/>
      <c r="AT62" s="6"/>
      <c r="AU62" s="6"/>
      <c r="AV62" s="6"/>
      <c r="AW62" s="6"/>
      <c r="AX62" s="40"/>
      <c r="AY62" s="43"/>
      <c r="AZ62" s="12"/>
      <c r="BA62" s="11"/>
      <c r="BB62" s="6"/>
      <c r="BC62" s="6"/>
      <c r="BD62" s="6"/>
      <c r="BE62" s="6"/>
      <c r="BF62" s="6"/>
      <c r="BG62" s="6"/>
      <c r="BH62" s="40"/>
      <c r="BI62" s="43"/>
      <c r="BJ62" s="12"/>
      <c r="BK62" s="11"/>
      <c r="BL62" s="6"/>
      <c r="BM62" s="6"/>
      <c r="BN62" s="6"/>
      <c r="BO62" s="6"/>
      <c r="BP62" s="6"/>
      <c r="BQ62" s="6"/>
      <c r="BR62" s="40"/>
      <c r="BS62" s="43"/>
      <c r="BT62" s="12"/>
      <c r="BU62" s="11"/>
      <c r="BV62" s="6"/>
      <c r="BW62" s="6"/>
      <c r="BX62" s="6"/>
      <c r="BY62" s="40"/>
      <c r="BZ62" s="11"/>
      <c r="CA62" s="6"/>
      <c r="CB62" s="6"/>
      <c r="CC62" s="6"/>
      <c r="CD62" s="12"/>
      <c r="CE62" s="11"/>
      <c r="CF62" s="6"/>
      <c r="CG62" s="6"/>
      <c r="CH62" s="6"/>
      <c r="CI62" s="40"/>
      <c r="CJ62" s="11"/>
      <c r="CK62" s="6"/>
      <c r="CL62" s="6"/>
      <c r="CM62" s="12"/>
      <c r="CN62" s="11"/>
      <c r="CO62" s="82"/>
      <c r="CP62" s="1"/>
      <c r="CQ62" s="1"/>
      <c r="CR62" s="34"/>
      <c r="CS62" s="1"/>
      <c r="CT62" s="1"/>
      <c r="DF62" s="23"/>
    </row>
    <row r="63" spans="1:110">
      <c r="A63" s="72">
        <v>57</v>
      </c>
      <c r="B63" s="396"/>
      <c r="C63" s="397"/>
      <c r="D63" s="398"/>
      <c r="E63" s="399"/>
      <c r="F63" s="400"/>
      <c r="G63" s="400"/>
      <c r="H63" s="401"/>
      <c r="I63" s="402"/>
      <c r="J63" s="403"/>
      <c r="K63" s="404"/>
      <c r="L63" s="11"/>
      <c r="M63" s="6"/>
      <c r="N63" s="6"/>
      <c r="O63" s="6"/>
      <c r="P63" s="6"/>
      <c r="Q63" s="6"/>
      <c r="R63" s="6"/>
      <c r="S63" s="40"/>
      <c r="T63" s="43"/>
      <c r="U63" s="12"/>
      <c r="V63" s="17"/>
      <c r="W63" s="18"/>
      <c r="X63" s="18"/>
      <c r="Y63" s="18"/>
      <c r="Z63" s="18"/>
      <c r="AA63" s="18"/>
      <c r="AB63" s="18"/>
      <c r="AC63" s="45"/>
      <c r="AD63" s="43"/>
      <c r="AE63" s="12"/>
      <c r="AF63" s="290"/>
      <c r="AG63" s="11"/>
      <c r="AH63" s="6"/>
      <c r="AI63" s="6"/>
      <c r="AJ63" s="6"/>
      <c r="AK63" s="6"/>
      <c r="AL63" s="6"/>
      <c r="AM63" s="40"/>
      <c r="AN63" s="43"/>
      <c r="AO63" s="6"/>
      <c r="AP63" s="43"/>
      <c r="AQ63" s="11"/>
      <c r="AR63" s="6"/>
      <c r="AS63" s="6"/>
      <c r="AT63" s="6"/>
      <c r="AU63" s="6"/>
      <c r="AV63" s="6"/>
      <c r="AW63" s="6"/>
      <c r="AX63" s="40"/>
      <c r="AY63" s="43"/>
      <c r="AZ63" s="12"/>
      <c r="BA63" s="11"/>
      <c r="BB63" s="6"/>
      <c r="BC63" s="6"/>
      <c r="BD63" s="6"/>
      <c r="BE63" s="6"/>
      <c r="BF63" s="6"/>
      <c r="BG63" s="6"/>
      <c r="BH63" s="40"/>
      <c r="BI63" s="43"/>
      <c r="BJ63" s="12"/>
      <c r="BK63" s="11"/>
      <c r="BL63" s="6"/>
      <c r="BM63" s="6"/>
      <c r="BN63" s="6"/>
      <c r="BO63" s="6"/>
      <c r="BP63" s="6"/>
      <c r="BQ63" s="6"/>
      <c r="BR63" s="40"/>
      <c r="BS63" s="43"/>
      <c r="BT63" s="12"/>
      <c r="BU63" s="11"/>
      <c r="BV63" s="6"/>
      <c r="BW63" s="6"/>
      <c r="BX63" s="6"/>
      <c r="BY63" s="40"/>
      <c r="BZ63" s="11"/>
      <c r="CA63" s="6"/>
      <c r="CB63" s="6"/>
      <c r="CC63" s="6"/>
      <c r="CD63" s="12"/>
      <c r="CE63" s="11"/>
      <c r="CF63" s="6"/>
      <c r="CG63" s="6"/>
      <c r="CH63" s="6"/>
      <c r="CI63" s="40"/>
      <c r="CJ63" s="11"/>
      <c r="CK63" s="6"/>
      <c r="CL63" s="6"/>
      <c r="CM63" s="12"/>
      <c r="CN63" s="11"/>
      <c r="CO63" s="82"/>
      <c r="CP63" s="1"/>
      <c r="CQ63" s="1"/>
      <c r="CR63" s="34"/>
      <c r="CS63" s="1"/>
      <c r="CT63" s="1"/>
      <c r="DF63" s="23"/>
    </row>
    <row r="64" spans="1:110">
      <c r="A64" s="72">
        <v>58</v>
      </c>
      <c r="B64" s="396"/>
      <c r="C64" s="397"/>
      <c r="D64" s="398"/>
      <c r="E64" s="399"/>
      <c r="F64" s="400"/>
      <c r="G64" s="400"/>
      <c r="H64" s="401"/>
      <c r="I64" s="402"/>
      <c r="J64" s="403"/>
      <c r="K64" s="404"/>
      <c r="L64" s="11"/>
      <c r="M64" s="6"/>
      <c r="N64" s="6"/>
      <c r="O64" s="6"/>
      <c r="P64" s="6"/>
      <c r="Q64" s="6"/>
      <c r="R64" s="6"/>
      <c r="S64" s="40"/>
      <c r="T64" s="43"/>
      <c r="U64" s="12"/>
      <c r="V64" s="17"/>
      <c r="W64" s="18"/>
      <c r="X64" s="18"/>
      <c r="Y64" s="18"/>
      <c r="Z64" s="18"/>
      <c r="AA64" s="18"/>
      <c r="AB64" s="18"/>
      <c r="AC64" s="45"/>
      <c r="AD64" s="43"/>
      <c r="AE64" s="12"/>
      <c r="AF64" s="290"/>
      <c r="AG64" s="11"/>
      <c r="AH64" s="6"/>
      <c r="AI64" s="6"/>
      <c r="AJ64" s="6"/>
      <c r="AK64" s="6"/>
      <c r="AL64" s="6"/>
      <c r="AM64" s="40"/>
      <c r="AN64" s="43"/>
      <c r="AO64" s="6"/>
      <c r="AP64" s="43"/>
      <c r="AQ64" s="11"/>
      <c r="AR64" s="6"/>
      <c r="AS64" s="6"/>
      <c r="AT64" s="6"/>
      <c r="AU64" s="6"/>
      <c r="AV64" s="6"/>
      <c r="AW64" s="6"/>
      <c r="AX64" s="40"/>
      <c r="AY64" s="43"/>
      <c r="AZ64" s="12"/>
      <c r="BA64" s="11"/>
      <c r="BB64" s="6"/>
      <c r="BC64" s="6"/>
      <c r="BD64" s="6"/>
      <c r="BE64" s="6"/>
      <c r="BF64" s="6"/>
      <c r="BG64" s="6"/>
      <c r="BH64" s="40"/>
      <c r="BI64" s="43"/>
      <c r="BJ64" s="12"/>
      <c r="BK64" s="11"/>
      <c r="BL64" s="6"/>
      <c r="BM64" s="6"/>
      <c r="BN64" s="6"/>
      <c r="BO64" s="6"/>
      <c r="BP64" s="6"/>
      <c r="BQ64" s="6"/>
      <c r="BR64" s="40"/>
      <c r="BS64" s="43"/>
      <c r="BT64" s="12"/>
      <c r="BU64" s="11"/>
      <c r="BV64" s="6"/>
      <c r="BW64" s="6"/>
      <c r="BX64" s="6"/>
      <c r="BY64" s="40"/>
      <c r="BZ64" s="11"/>
      <c r="CA64" s="6"/>
      <c r="CB64" s="6"/>
      <c r="CC64" s="6"/>
      <c r="CD64" s="12"/>
      <c r="CE64" s="11"/>
      <c r="CF64" s="6"/>
      <c r="CG64" s="6"/>
      <c r="CH64" s="6"/>
      <c r="CI64" s="40"/>
      <c r="CJ64" s="11"/>
      <c r="CK64" s="6"/>
      <c r="CL64" s="6"/>
      <c r="CM64" s="12"/>
      <c r="CN64" s="11"/>
      <c r="CO64" s="82"/>
      <c r="CP64" s="1"/>
      <c r="CQ64" s="1"/>
      <c r="CR64" s="34"/>
      <c r="CS64" s="1"/>
      <c r="CT64" s="1"/>
      <c r="DF64" s="23"/>
    </row>
    <row r="65" spans="1:110">
      <c r="A65" s="72">
        <v>59</v>
      </c>
      <c r="B65" s="396"/>
      <c r="C65" s="397"/>
      <c r="D65" s="398"/>
      <c r="E65" s="399"/>
      <c r="F65" s="400"/>
      <c r="G65" s="400"/>
      <c r="H65" s="401"/>
      <c r="I65" s="402"/>
      <c r="J65" s="403"/>
      <c r="K65" s="404"/>
      <c r="L65" s="11"/>
      <c r="M65" s="6"/>
      <c r="N65" s="6"/>
      <c r="O65" s="6"/>
      <c r="P65" s="6"/>
      <c r="Q65" s="6"/>
      <c r="R65" s="6"/>
      <c r="S65" s="40"/>
      <c r="T65" s="43"/>
      <c r="U65" s="12"/>
      <c r="V65" s="17"/>
      <c r="W65" s="18"/>
      <c r="X65" s="18"/>
      <c r="Y65" s="18"/>
      <c r="Z65" s="18"/>
      <c r="AA65" s="18"/>
      <c r="AB65" s="18"/>
      <c r="AC65" s="45"/>
      <c r="AD65" s="43"/>
      <c r="AE65" s="12"/>
      <c r="AF65" s="290"/>
      <c r="AG65" s="11"/>
      <c r="AH65" s="6"/>
      <c r="AI65" s="6"/>
      <c r="AJ65" s="6"/>
      <c r="AK65" s="6"/>
      <c r="AL65" s="6"/>
      <c r="AM65" s="40"/>
      <c r="AN65" s="43"/>
      <c r="AO65" s="6"/>
      <c r="AP65" s="43"/>
      <c r="AQ65" s="11"/>
      <c r="AR65" s="6"/>
      <c r="AS65" s="6"/>
      <c r="AT65" s="6"/>
      <c r="AU65" s="6"/>
      <c r="AV65" s="6"/>
      <c r="AW65" s="6"/>
      <c r="AX65" s="40"/>
      <c r="AY65" s="43"/>
      <c r="AZ65" s="12"/>
      <c r="BA65" s="11"/>
      <c r="BB65" s="6"/>
      <c r="BC65" s="6"/>
      <c r="BD65" s="6"/>
      <c r="BE65" s="6"/>
      <c r="BF65" s="6"/>
      <c r="BG65" s="6"/>
      <c r="BH65" s="40"/>
      <c r="BI65" s="43"/>
      <c r="BJ65" s="12"/>
      <c r="BK65" s="11"/>
      <c r="BL65" s="6"/>
      <c r="BM65" s="6"/>
      <c r="BN65" s="6"/>
      <c r="BO65" s="6"/>
      <c r="BP65" s="6"/>
      <c r="BQ65" s="6"/>
      <c r="BR65" s="40"/>
      <c r="BS65" s="43"/>
      <c r="BT65" s="12"/>
      <c r="BU65" s="11"/>
      <c r="BV65" s="6"/>
      <c r="BW65" s="6"/>
      <c r="BX65" s="6"/>
      <c r="BY65" s="40"/>
      <c r="BZ65" s="11"/>
      <c r="CA65" s="6"/>
      <c r="CB65" s="6"/>
      <c r="CC65" s="6"/>
      <c r="CD65" s="12"/>
      <c r="CE65" s="11"/>
      <c r="CF65" s="6"/>
      <c r="CG65" s="6"/>
      <c r="CH65" s="6"/>
      <c r="CI65" s="40"/>
      <c r="CJ65" s="11"/>
      <c r="CK65" s="6"/>
      <c r="CL65" s="6"/>
      <c r="CM65" s="12"/>
      <c r="CN65" s="11"/>
      <c r="CO65" s="82"/>
      <c r="CP65" s="1"/>
      <c r="CQ65" s="1"/>
      <c r="CR65" s="34"/>
      <c r="CS65" s="1"/>
      <c r="CT65" s="1"/>
      <c r="DF65" s="23"/>
    </row>
    <row r="66" spans="1:110">
      <c r="A66" s="72">
        <v>60</v>
      </c>
      <c r="B66" s="396"/>
      <c r="C66" s="397"/>
      <c r="D66" s="398"/>
      <c r="E66" s="399"/>
      <c r="F66" s="400"/>
      <c r="G66" s="400"/>
      <c r="H66" s="401"/>
      <c r="I66" s="402"/>
      <c r="J66" s="403"/>
      <c r="K66" s="404"/>
      <c r="L66" s="11"/>
      <c r="M66" s="6"/>
      <c r="N66" s="6"/>
      <c r="O66" s="6"/>
      <c r="P66" s="6"/>
      <c r="Q66" s="6"/>
      <c r="R66" s="6"/>
      <c r="S66" s="40"/>
      <c r="T66" s="43"/>
      <c r="U66" s="12"/>
      <c r="V66" s="17"/>
      <c r="W66" s="18"/>
      <c r="X66" s="18"/>
      <c r="Y66" s="18"/>
      <c r="Z66" s="18"/>
      <c r="AA66" s="18"/>
      <c r="AB66" s="18"/>
      <c r="AC66" s="45"/>
      <c r="AD66" s="43"/>
      <c r="AE66" s="12"/>
      <c r="AF66" s="290"/>
      <c r="AG66" s="11"/>
      <c r="AH66" s="6"/>
      <c r="AI66" s="6"/>
      <c r="AJ66" s="6"/>
      <c r="AK66" s="6"/>
      <c r="AL66" s="6"/>
      <c r="AM66" s="40"/>
      <c r="AN66" s="43"/>
      <c r="AO66" s="6"/>
      <c r="AP66" s="43"/>
      <c r="AQ66" s="11"/>
      <c r="AR66" s="6"/>
      <c r="AS66" s="6"/>
      <c r="AT66" s="6"/>
      <c r="AU66" s="6"/>
      <c r="AV66" s="6"/>
      <c r="AW66" s="6"/>
      <c r="AX66" s="40"/>
      <c r="AY66" s="43"/>
      <c r="AZ66" s="12"/>
      <c r="BA66" s="11"/>
      <c r="BB66" s="6"/>
      <c r="BC66" s="6"/>
      <c r="BD66" s="6"/>
      <c r="BE66" s="6"/>
      <c r="BF66" s="6"/>
      <c r="BG66" s="6"/>
      <c r="BH66" s="40"/>
      <c r="BI66" s="43"/>
      <c r="BJ66" s="12"/>
      <c r="BK66" s="11"/>
      <c r="BL66" s="6"/>
      <c r="BM66" s="6"/>
      <c r="BN66" s="6"/>
      <c r="BO66" s="6"/>
      <c r="BP66" s="6"/>
      <c r="BQ66" s="6"/>
      <c r="BR66" s="40"/>
      <c r="BS66" s="43"/>
      <c r="BT66" s="12"/>
      <c r="BU66" s="11"/>
      <c r="BV66" s="6"/>
      <c r="BW66" s="6"/>
      <c r="BX66" s="6"/>
      <c r="BY66" s="40"/>
      <c r="BZ66" s="11"/>
      <c r="CA66" s="6"/>
      <c r="CB66" s="6"/>
      <c r="CC66" s="6"/>
      <c r="CD66" s="12"/>
      <c r="CE66" s="11"/>
      <c r="CF66" s="6"/>
      <c r="CG66" s="6"/>
      <c r="CH66" s="6"/>
      <c r="CI66" s="40"/>
      <c r="CJ66" s="11"/>
      <c r="CK66" s="6"/>
      <c r="CL66" s="6"/>
      <c r="CM66" s="12"/>
      <c r="CN66" s="11"/>
      <c r="CO66" s="82"/>
      <c r="CP66" s="1"/>
      <c r="CQ66" s="1"/>
      <c r="CR66" s="34"/>
      <c r="CS66" s="1"/>
      <c r="CT66" s="1"/>
      <c r="DF66" s="23"/>
    </row>
    <row r="67" spans="1:110">
      <c r="A67" s="72">
        <v>61</v>
      </c>
      <c r="B67" s="396"/>
      <c r="C67" s="397"/>
      <c r="D67" s="398"/>
      <c r="E67" s="399"/>
      <c r="F67" s="400"/>
      <c r="G67" s="400"/>
      <c r="H67" s="401"/>
      <c r="I67" s="402"/>
      <c r="J67" s="403"/>
      <c r="K67" s="404"/>
      <c r="L67" s="11"/>
      <c r="M67" s="6"/>
      <c r="N67" s="6"/>
      <c r="O67" s="6"/>
      <c r="P67" s="6"/>
      <c r="Q67" s="6"/>
      <c r="R67" s="6"/>
      <c r="S67" s="40"/>
      <c r="T67" s="43"/>
      <c r="U67" s="12"/>
      <c r="V67" s="17"/>
      <c r="W67" s="18"/>
      <c r="X67" s="18"/>
      <c r="Y67" s="18"/>
      <c r="Z67" s="18"/>
      <c r="AA67" s="18"/>
      <c r="AB67" s="18"/>
      <c r="AC67" s="45"/>
      <c r="AD67" s="43"/>
      <c r="AE67" s="12"/>
      <c r="AF67" s="290"/>
      <c r="AG67" s="11"/>
      <c r="AH67" s="6"/>
      <c r="AI67" s="6"/>
      <c r="AJ67" s="6"/>
      <c r="AK67" s="6"/>
      <c r="AL67" s="6"/>
      <c r="AM67" s="40"/>
      <c r="AN67" s="43"/>
      <c r="AO67" s="6"/>
      <c r="AP67" s="43"/>
      <c r="AQ67" s="11"/>
      <c r="AR67" s="6"/>
      <c r="AS67" s="6"/>
      <c r="AT67" s="6"/>
      <c r="AU67" s="6"/>
      <c r="AV67" s="6"/>
      <c r="AW67" s="6"/>
      <c r="AX67" s="40"/>
      <c r="AY67" s="43"/>
      <c r="AZ67" s="12"/>
      <c r="BA67" s="11"/>
      <c r="BB67" s="6"/>
      <c r="BC67" s="6"/>
      <c r="BD67" s="6"/>
      <c r="BE67" s="6"/>
      <c r="BF67" s="6"/>
      <c r="BG67" s="6"/>
      <c r="BH67" s="40"/>
      <c r="BI67" s="43"/>
      <c r="BJ67" s="12"/>
      <c r="BK67" s="11"/>
      <c r="BL67" s="6"/>
      <c r="BM67" s="6"/>
      <c r="BN67" s="6"/>
      <c r="BO67" s="6"/>
      <c r="BP67" s="6"/>
      <c r="BQ67" s="6"/>
      <c r="BR67" s="40"/>
      <c r="BS67" s="43"/>
      <c r="BT67" s="12"/>
      <c r="BU67" s="11"/>
      <c r="BV67" s="6"/>
      <c r="BW67" s="6"/>
      <c r="BX67" s="6"/>
      <c r="BY67" s="40"/>
      <c r="BZ67" s="11"/>
      <c r="CA67" s="6"/>
      <c r="CB67" s="6"/>
      <c r="CC67" s="6"/>
      <c r="CD67" s="12"/>
      <c r="CE67" s="11"/>
      <c r="CF67" s="6"/>
      <c r="CG67" s="6"/>
      <c r="CH67" s="6"/>
      <c r="CI67" s="40"/>
      <c r="CJ67" s="11"/>
      <c r="CK67" s="6"/>
      <c r="CL67" s="6"/>
      <c r="CM67" s="12"/>
      <c r="CN67" s="11"/>
      <c r="CO67" s="82"/>
      <c r="CP67" s="1"/>
      <c r="CQ67" s="1"/>
      <c r="CR67" s="1"/>
      <c r="CS67" s="1"/>
      <c r="CT67" s="1"/>
      <c r="DF67" s="23"/>
    </row>
    <row r="68" spans="1:110">
      <c r="A68" s="72">
        <v>62</v>
      </c>
      <c r="B68" s="396"/>
      <c r="C68" s="397"/>
      <c r="D68" s="398"/>
      <c r="E68" s="399"/>
      <c r="F68" s="400"/>
      <c r="G68" s="400"/>
      <c r="H68" s="401"/>
      <c r="I68" s="402"/>
      <c r="J68" s="403"/>
      <c r="K68" s="404"/>
      <c r="L68" s="11"/>
      <c r="M68" s="6"/>
      <c r="N68" s="6"/>
      <c r="O68" s="6"/>
      <c r="P68" s="6"/>
      <c r="Q68" s="6"/>
      <c r="R68" s="6"/>
      <c r="S68" s="40"/>
      <c r="T68" s="43"/>
      <c r="U68" s="12"/>
      <c r="V68" s="17"/>
      <c r="W68" s="18"/>
      <c r="X68" s="18"/>
      <c r="Y68" s="18"/>
      <c r="Z68" s="18"/>
      <c r="AA68" s="18"/>
      <c r="AB68" s="18"/>
      <c r="AC68" s="45"/>
      <c r="AD68" s="43"/>
      <c r="AE68" s="12"/>
      <c r="AF68" s="290"/>
      <c r="AG68" s="11"/>
      <c r="AH68" s="6"/>
      <c r="AI68" s="6"/>
      <c r="AJ68" s="6"/>
      <c r="AK68" s="6"/>
      <c r="AL68" s="6"/>
      <c r="AM68" s="40"/>
      <c r="AN68" s="43"/>
      <c r="AO68" s="6"/>
      <c r="AP68" s="43"/>
      <c r="AQ68" s="11"/>
      <c r="AR68" s="6"/>
      <c r="AS68" s="6"/>
      <c r="AT68" s="6"/>
      <c r="AU68" s="6"/>
      <c r="AV68" s="6"/>
      <c r="AW68" s="6"/>
      <c r="AX68" s="40"/>
      <c r="AY68" s="43"/>
      <c r="AZ68" s="12"/>
      <c r="BA68" s="11"/>
      <c r="BB68" s="6"/>
      <c r="BC68" s="6"/>
      <c r="BD68" s="6"/>
      <c r="BE68" s="6"/>
      <c r="BF68" s="6"/>
      <c r="BG68" s="6"/>
      <c r="BH68" s="40"/>
      <c r="BI68" s="43"/>
      <c r="BJ68" s="12"/>
      <c r="BK68" s="11"/>
      <c r="BL68" s="6"/>
      <c r="BM68" s="6"/>
      <c r="BN68" s="6"/>
      <c r="BO68" s="6"/>
      <c r="BP68" s="6"/>
      <c r="BQ68" s="6"/>
      <c r="BR68" s="40"/>
      <c r="BS68" s="43"/>
      <c r="BT68" s="12"/>
      <c r="BU68" s="11"/>
      <c r="BV68" s="6"/>
      <c r="BW68" s="6"/>
      <c r="BX68" s="6"/>
      <c r="BY68" s="40"/>
      <c r="BZ68" s="11"/>
      <c r="CA68" s="6"/>
      <c r="CB68" s="6"/>
      <c r="CC68" s="6"/>
      <c r="CD68" s="12"/>
      <c r="CE68" s="11"/>
      <c r="CF68" s="6"/>
      <c r="CG68" s="6"/>
      <c r="CH68" s="6"/>
      <c r="CI68" s="40"/>
      <c r="CJ68" s="11"/>
      <c r="CK68" s="6"/>
      <c r="CL68" s="6"/>
      <c r="CM68" s="12"/>
      <c r="CN68" s="11"/>
      <c r="CO68" s="82"/>
      <c r="CP68" s="1"/>
      <c r="CQ68" s="1"/>
      <c r="CR68" s="1"/>
      <c r="CS68" s="1"/>
      <c r="CT68" s="1"/>
      <c r="DF68" s="23"/>
    </row>
    <row r="69" spans="1:110">
      <c r="A69" s="72">
        <v>63</v>
      </c>
      <c r="B69" s="396"/>
      <c r="C69" s="397"/>
      <c r="D69" s="398"/>
      <c r="E69" s="399"/>
      <c r="F69" s="400"/>
      <c r="G69" s="400"/>
      <c r="H69" s="401"/>
      <c r="I69" s="402"/>
      <c r="J69" s="403"/>
      <c r="K69" s="404"/>
      <c r="L69" s="11"/>
      <c r="M69" s="6"/>
      <c r="N69" s="6"/>
      <c r="O69" s="6"/>
      <c r="P69" s="6"/>
      <c r="Q69" s="6"/>
      <c r="R69" s="6"/>
      <c r="S69" s="40"/>
      <c r="T69" s="43"/>
      <c r="U69" s="12"/>
      <c r="V69" s="17"/>
      <c r="W69" s="18"/>
      <c r="X69" s="18"/>
      <c r="Y69" s="18"/>
      <c r="Z69" s="18"/>
      <c r="AA69" s="18"/>
      <c r="AB69" s="18"/>
      <c r="AC69" s="45"/>
      <c r="AD69" s="43"/>
      <c r="AE69" s="12"/>
      <c r="AF69" s="290"/>
      <c r="AG69" s="11"/>
      <c r="AH69" s="6"/>
      <c r="AI69" s="6"/>
      <c r="AJ69" s="6"/>
      <c r="AK69" s="6"/>
      <c r="AL69" s="6"/>
      <c r="AM69" s="40"/>
      <c r="AN69" s="43"/>
      <c r="AO69" s="6"/>
      <c r="AP69" s="43"/>
      <c r="AQ69" s="11"/>
      <c r="AR69" s="6"/>
      <c r="AS69" s="6"/>
      <c r="AT69" s="6"/>
      <c r="AU69" s="6"/>
      <c r="AV69" s="6"/>
      <c r="AW69" s="6"/>
      <c r="AX69" s="40"/>
      <c r="AY69" s="43"/>
      <c r="AZ69" s="12"/>
      <c r="BA69" s="11"/>
      <c r="BB69" s="6"/>
      <c r="BC69" s="6"/>
      <c r="BD69" s="6"/>
      <c r="BE69" s="6"/>
      <c r="BF69" s="6"/>
      <c r="BG69" s="6"/>
      <c r="BH69" s="40"/>
      <c r="BI69" s="43"/>
      <c r="BJ69" s="12"/>
      <c r="BK69" s="11"/>
      <c r="BL69" s="6"/>
      <c r="BM69" s="6"/>
      <c r="BN69" s="6"/>
      <c r="BO69" s="6"/>
      <c r="BP69" s="6"/>
      <c r="BQ69" s="6"/>
      <c r="BR69" s="40"/>
      <c r="BS69" s="43"/>
      <c r="BT69" s="12"/>
      <c r="BU69" s="11"/>
      <c r="BV69" s="6"/>
      <c r="BW69" s="6"/>
      <c r="BX69" s="6"/>
      <c r="BY69" s="40"/>
      <c r="BZ69" s="11"/>
      <c r="CA69" s="6"/>
      <c r="CB69" s="6"/>
      <c r="CC69" s="6"/>
      <c r="CD69" s="12"/>
      <c r="CE69" s="11"/>
      <c r="CF69" s="6"/>
      <c r="CG69" s="6"/>
      <c r="CH69" s="6"/>
      <c r="CI69" s="40"/>
      <c r="CJ69" s="11"/>
      <c r="CK69" s="6"/>
      <c r="CL69" s="6"/>
      <c r="CM69" s="12"/>
      <c r="CN69" s="11"/>
      <c r="CO69" s="82"/>
      <c r="CP69" s="1"/>
      <c r="CQ69" s="1"/>
      <c r="CR69" s="1"/>
      <c r="CS69" s="1"/>
      <c r="CT69" s="1"/>
      <c r="DF69" s="23"/>
    </row>
    <row r="70" spans="1:110">
      <c r="A70" s="72">
        <v>64</v>
      </c>
      <c r="B70" s="396"/>
      <c r="C70" s="397"/>
      <c r="D70" s="398"/>
      <c r="E70" s="399"/>
      <c r="F70" s="400"/>
      <c r="G70" s="400"/>
      <c r="H70" s="401"/>
      <c r="I70" s="402"/>
      <c r="J70" s="403"/>
      <c r="K70" s="404"/>
      <c r="L70" s="11"/>
      <c r="M70" s="6"/>
      <c r="N70" s="6"/>
      <c r="O70" s="6"/>
      <c r="P70" s="6"/>
      <c r="Q70" s="6"/>
      <c r="R70" s="6"/>
      <c r="S70" s="40"/>
      <c r="T70" s="43"/>
      <c r="U70" s="12"/>
      <c r="V70" s="17"/>
      <c r="W70" s="18"/>
      <c r="X70" s="18"/>
      <c r="Y70" s="18"/>
      <c r="Z70" s="18"/>
      <c r="AA70" s="18"/>
      <c r="AB70" s="18"/>
      <c r="AC70" s="45"/>
      <c r="AD70" s="43"/>
      <c r="AE70" s="12"/>
      <c r="AF70" s="290"/>
      <c r="AG70" s="11"/>
      <c r="AH70" s="6"/>
      <c r="AI70" s="6"/>
      <c r="AJ70" s="6"/>
      <c r="AK70" s="6"/>
      <c r="AL70" s="6"/>
      <c r="AM70" s="40"/>
      <c r="AN70" s="43"/>
      <c r="AO70" s="6"/>
      <c r="AP70" s="43"/>
      <c r="AQ70" s="11"/>
      <c r="AR70" s="6"/>
      <c r="AS70" s="6"/>
      <c r="AT70" s="6"/>
      <c r="AU70" s="6"/>
      <c r="AV70" s="6"/>
      <c r="AW70" s="6"/>
      <c r="AX70" s="40"/>
      <c r="AY70" s="43"/>
      <c r="AZ70" s="12"/>
      <c r="BA70" s="11"/>
      <c r="BB70" s="6"/>
      <c r="BC70" s="6"/>
      <c r="BD70" s="6"/>
      <c r="BE70" s="6"/>
      <c r="BF70" s="6"/>
      <c r="BG70" s="6"/>
      <c r="BH70" s="40"/>
      <c r="BI70" s="43"/>
      <c r="BJ70" s="12"/>
      <c r="BK70" s="11"/>
      <c r="BL70" s="6"/>
      <c r="BM70" s="6"/>
      <c r="BN70" s="6"/>
      <c r="BO70" s="6"/>
      <c r="BP70" s="6"/>
      <c r="BQ70" s="6"/>
      <c r="BR70" s="40"/>
      <c r="BS70" s="43"/>
      <c r="BT70" s="12"/>
      <c r="BU70" s="11"/>
      <c r="BV70" s="6"/>
      <c r="BW70" s="6"/>
      <c r="BX70" s="6"/>
      <c r="BY70" s="40"/>
      <c r="BZ70" s="11"/>
      <c r="CA70" s="6"/>
      <c r="CB70" s="6"/>
      <c r="CC70" s="6"/>
      <c r="CD70" s="12"/>
      <c r="CE70" s="11"/>
      <c r="CF70" s="6"/>
      <c r="CG70" s="6"/>
      <c r="CH70" s="6"/>
      <c r="CI70" s="40"/>
      <c r="CJ70" s="11"/>
      <c r="CK70" s="6"/>
      <c r="CL70" s="6"/>
      <c r="CM70" s="12"/>
      <c r="CN70" s="11"/>
      <c r="CO70" s="82"/>
      <c r="CP70" s="1"/>
      <c r="CQ70" s="1"/>
      <c r="CR70" s="1"/>
      <c r="CS70" s="1"/>
      <c r="CT70" s="1"/>
      <c r="DF70" s="23"/>
    </row>
    <row r="71" spans="1:110">
      <c r="A71" s="72">
        <v>65</v>
      </c>
      <c r="B71" s="396"/>
      <c r="C71" s="397"/>
      <c r="D71" s="398"/>
      <c r="E71" s="399"/>
      <c r="F71" s="400"/>
      <c r="G71" s="400"/>
      <c r="H71" s="401"/>
      <c r="I71" s="402"/>
      <c r="J71" s="403"/>
      <c r="K71" s="404"/>
      <c r="L71" s="11"/>
      <c r="M71" s="6"/>
      <c r="N71" s="6"/>
      <c r="O71" s="6"/>
      <c r="P71" s="6"/>
      <c r="Q71" s="6"/>
      <c r="R71" s="6"/>
      <c r="S71" s="40"/>
      <c r="T71" s="43"/>
      <c r="U71" s="12"/>
      <c r="V71" s="17"/>
      <c r="W71" s="18"/>
      <c r="X71" s="18"/>
      <c r="Y71" s="18"/>
      <c r="Z71" s="18"/>
      <c r="AA71" s="18"/>
      <c r="AB71" s="18"/>
      <c r="AC71" s="45"/>
      <c r="AD71" s="43"/>
      <c r="AE71" s="12"/>
      <c r="AF71" s="290"/>
      <c r="AG71" s="11"/>
      <c r="AH71" s="6"/>
      <c r="AI71" s="6"/>
      <c r="AJ71" s="6"/>
      <c r="AK71" s="6"/>
      <c r="AL71" s="6"/>
      <c r="AM71" s="40"/>
      <c r="AN71" s="43"/>
      <c r="AO71" s="6"/>
      <c r="AP71" s="43"/>
      <c r="AQ71" s="11"/>
      <c r="AR71" s="6"/>
      <c r="AS71" s="6"/>
      <c r="AT71" s="6"/>
      <c r="AU71" s="6"/>
      <c r="AV71" s="6"/>
      <c r="AW71" s="6"/>
      <c r="AX71" s="40"/>
      <c r="AY71" s="43"/>
      <c r="AZ71" s="12"/>
      <c r="BA71" s="11"/>
      <c r="BB71" s="6"/>
      <c r="BC71" s="6"/>
      <c r="BD71" s="6"/>
      <c r="BE71" s="6"/>
      <c r="BF71" s="6"/>
      <c r="BG71" s="6"/>
      <c r="BH71" s="40"/>
      <c r="BI71" s="43"/>
      <c r="BJ71" s="12"/>
      <c r="BK71" s="11"/>
      <c r="BL71" s="6"/>
      <c r="BM71" s="6"/>
      <c r="BN71" s="6"/>
      <c r="BO71" s="6"/>
      <c r="BP71" s="6"/>
      <c r="BQ71" s="6"/>
      <c r="BR71" s="40"/>
      <c r="BS71" s="43"/>
      <c r="BT71" s="12"/>
      <c r="BU71" s="11"/>
      <c r="BV71" s="6"/>
      <c r="BW71" s="6"/>
      <c r="BX71" s="6"/>
      <c r="BY71" s="40"/>
      <c r="BZ71" s="11"/>
      <c r="CA71" s="6"/>
      <c r="CB71" s="6"/>
      <c r="CC71" s="6"/>
      <c r="CD71" s="12"/>
      <c r="CE71" s="11"/>
      <c r="CF71" s="6"/>
      <c r="CG71" s="6"/>
      <c r="CH71" s="6"/>
      <c r="CI71" s="40"/>
      <c r="CJ71" s="11"/>
      <c r="CK71" s="6"/>
      <c r="CL71" s="6"/>
      <c r="CM71" s="12"/>
      <c r="CN71" s="11"/>
      <c r="CO71" s="82"/>
      <c r="CP71" s="1"/>
      <c r="CQ71" s="1"/>
      <c r="CR71" s="1"/>
      <c r="CS71" s="1"/>
      <c r="CT71" s="1"/>
      <c r="DF71" s="23"/>
    </row>
    <row r="72" spans="1:110">
      <c r="A72" s="72">
        <v>66</v>
      </c>
      <c r="B72" s="396"/>
      <c r="C72" s="397"/>
      <c r="D72" s="398"/>
      <c r="E72" s="399"/>
      <c r="F72" s="400"/>
      <c r="G72" s="400"/>
      <c r="H72" s="401"/>
      <c r="I72" s="402"/>
      <c r="J72" s="403"/>
      <c r="K72" s="404"/>
      <c r="L72" s="11"/>
      <c r="M72" s="6"/>
      <c r="N72" s="6"/>
      <c r="O72" s="6"/>
      <c r="P72" s="6"/>
      <c r="Q72" s="6"/>
      <c r="R72" s="6"/>
      <c r="S72" s="40"/>
      <c r="T72" s="43"/>
      <c r="U72" s="12"/>
      <c r="V72" s="17"/>
      <c r="W72" s="18"/>
      <c r="X72" s="18"/>
      <c r="Y72" s="18"/>
      <c r="Z72" s="18"/>
      <c r="AA72" s="18"/>
      <c r="AB72" s="18"/>
      <c r="AC72" s="45"/>
      <c r="AD72" s="43"/>
      <c r="AE72" s="12"/>
      <c r="AF72" s="290"/>
      <c r="AG72" s="11"/>
      <c r="AH72" s="6"/>
      <c r="AI72" s="6"/>
      <c r="AJ72" s="6"/>
      <c r="AK72" s="6"/>
      <c r="AL72" s="6"/>
      <c r="AM72" s="40"/>
      <c r="AN72" s="43"/>
      <c r="AO72" s="6"/>
      <c r="AP72" s="43"/>
      <c r="AQ72" s="11"/>
      <c r="AR72" s="6"/>
      <c r="AS72" s="6"/>
      <c r="AT72" s="6"/>
      <c r="AU72" s="6"/>
      <c r="AV72" s="6"/>
      <c r="AW72" s="6"/>
      <c r="AX72" s="40"/>
      <c r="AY72" s="43"/>
      <c r="AZ72" s="12"/>
      <c r="BA72" s="11"/>
      <c r="BB72" s="6"/>
      <c r="BC72" s="6"/>
      <c r="BD72" s="6"/>
      <c r="BE72" s="6"/>
      <c r="BF72" s="6"/>
      <c r="BG72" s="6"/>
      <c r="BH72" s="40"/>
      <c r="BI72" s="43"/>
      <c r="BJ72" s="12"/>
      <c r="BK72" s="11"/>
      <c r="BL72" s="6"/>
      <c r="BM72" s="6"/>
      <c r="BN72" s="6"/>
      <c r="BO72" s="6"/>
      <c r="BP72" s="6"/>
      <c r="BQ72" s="6"/>
      <c r="BR72" s="40"/>
      <c r="BS72" s="43"/>
      <c r="BT72" s="12"/>
      <c r="BU72" s="11"/>
      <c r="BV72" s="6"/>
      <c r="BW72" s="6"/>
      <c r="BX72" s="6"/>
      <c r="BY72" s="40"/>
      <c r="BZ72" s="11"/>
      <c r="CA72" s="6"/>
      <c r="CB72" s="6"/>
      <c r="CC72" s="6"/>
      <c r="CD72" s="12"/>
      <c r="CE72" s="11"/>
      <c r="CF72" s="6"/>
      <c r="CG72" s="6"/>
      <c r="CH72" s="6"/>
      <c r="CI72" s="40"/>
      <c r="CJ72" s="11"/>
      <c r="CK72" s="6"/>
      <c r="CL72" s="6"/>
      <c r="CM72" s="12"/>
      <c r="CN72" s="11"/>
      <c r="CO72" s="82"/>
      <c r="CP72" s="1"/>
      <c r="CQ72" s="1"/>
      <c r="CR72" s="1"/>
      <c r="CS72" s="1"/>
      <c r="CT72" s="1"/>
      <c r="DF72" s="23"/>
    </row>
    <row r="73" spans="1:110">
      <c r="A73" s="72">
        <v>67</v>
      </c>
      <c r="B73" s="396"/>
      <c r="C73" s="397"/>
      <c r="D73" s="398"/>
      <c r="E73" s="399"/>
      <c r="F73" s="400"/>
      <c r="G73" s="400"/>
      <c r="H73" s="401"/>
      <c r="I73" s="402"/>
      <c r="J73" s="403"/>
      <c r="K73" s="404"/>
      <c r="L73" s="11"/>
      <c r="M73" s="6"/>
      <c r="N73" s="6"/>
      <c r="O73" s="6"/>
      <c r="P73" s="6"/>
      <c r="Q73" s="6"/>
      <c r="R73" s="6"/>
      <c r="S73" s="40"/>
      <c r="T73" s="43"/>
      <c r="U73" s="12"/>
      <c r="V73" s="17"/>
      <c r="W73" s="18"/>
      <c r="X73" s="18"/>
      <c r="Y73" s="18"/>
      <c r="Z73" s="18"/>
      <c r="AA73" s="18"/>
      <c r="AB73" s="18"/>
      <c r="AC73" s="45"/>
      <c r="AD73" s="43"/>
      <c r="AE73" s="12"/>
      <c r="AF73" s="290"/>
      <c r="AG73" s="11"/>
      <c r="AH73" s="6"/>
      <c r="AI73" s="6"/>
      <c r="AJ73" s="6"/>
      <c r="AK73" s="6"/>
      <c r="AL73" s="6"/>
      <c r="AM73" s="40"/>
      <c r="AN73" s="43"/>
      <c r="AO73" s="6"/>
      <c r="AP73" s="43"/>
      <c r="AQ73" s="11"/>
      <c r="AR73" s="6"/>
      <c r="AS73" s="6"/>
      <c r="AT73" s="6"/>
      <c r="AU73" s="6"/>
      <c r="AV73" s="6"/>
      <c r="AW73" s="6"/>
      <c r="AX73" s="40"/>
      <c r="AY73" s="43"/>
      <c r="AZ73" s="12"/>
      <c r="BA73" s="11"/>
      <c r="BB73" s="6"/>
      <c r="BC73" s="6"/>
      <c r="BD73" s="6"/>
      <c r="BE73" s="6"/>
      <c r="BF73" s="6"/>
      <c r="BG73" s="6"/>
      <c r="BH73" s="40"/>
      <c r="BI73" s="43"/>
      <c r="BJ73" s="12"/>
      <c r="BK73" s="11"/>
      <c r="BL73" s="6"/>
      <c r="BM73" s="6"/>
      <c r="BN73" s="6"/>
      <c r="BO73" s="6"/>
      <c r="BP73" s="6"/>
      <c r="BQ73" s="6"/>
      <c r="BR73" s="40"/>
      <c r="BS73" s="43"/>
      <c r="BT73" s="12"/>
      <c r="BU73" s="11"/>
      <c r="BV73" s="6"/>
      <c r="BW73" s="6"/>
      <c r="BX73" s="6"/>
      <c r="BY73" s="40"/>
      <c r="BZ73" s="11"/>
      <c r="CA73" s="6"/>
      <c r="CB73" s="6"/>
      <c r="CC73" s="6"/>
      <c r="CD73" s="12"/>
      <c r="CE73" s="11"/>
      <c r="CF73" s="6"/>
      <c r="CG73" s="6"/>
      <c r="CH73" s="6"/>
      <c r="CI73" s="40"/>
      <c r="CJ73" s="11"/>
      <c r="CK73" s="6"/>
      <c r="CL73" s="6"/>
      <c r="CM73" s="12"/>
      <c r="CN73" s="11"/>
      <c r="CO73" s="82"/>
      <c r="CP73" s="1"/>
      <c r="CQ73" s="1"/>
      <c r="CR73" s="1"/>
      <c r="CS73" s="1"/>
      <c r="CT73" s="1"/>
      <c r="DF73" s="23"/>
    </row>
    <row r="74" spans="1:110">
      <c r="A74" s="72">
        <v>68</v>
      </c>
      <c r="B74" s="396"/>
      <c r="C74" s="397"/>
      <c r="D74" s="398"/>
      <c r="E74" s="399"/>
      <c r="F74" s="400"/>
      <c r="G74" s="400"/>
      <c r="H74" s="401"/>
      <c r="I74" s="402"/>
      <c r="J74" s="403"/>
      <c r="K74" s="404"/>
      <c r="L74" s="11"/>
      <c r="M74" s="6"/>
      <c r="N74" s="6"/>
      <c r="O74" s="6"/>
      <c r="P74" s="6"/>
      <c r="Q74" s="6"/>
      <c r="R74" s="6"/>
      <c r="S74" s="40"/>
      <c r="T74" s="43"/>
      <c r="U74" s="12"/>
      <c r="V74" s="17"/>
      <c r="W74" s="18"/>
      <c r="X74" s="18"/>
      <c r="Y74" s="18"/>
      <c r="Z74" s="18"/>
      <c r="AA74" s="18"/>
      <c r="AB74" s="18"/>
      <c r="AC74" s="45"/>
      <c r="AD74" s="43"/>
      <c r="AE74" s="12"/>
      <c r="AF74" s="290"/>
      <c r="AG74" s="11"/>
      <c r="AH74" s="6"/>
      <c r="AI74" s="6"/>
      <c r="AJ74" s="6"/>
      <c r="AK74" s="6"/>
      <c r="AL74" s="6"/>
      <c r="AM74" s="40"/>
      <c r="AN74" s="43"/>
      <c r="AO74" s="6"/>
      <c r="AP74" s="43"/>
      <c r="AQ74" s="11"/>
      <c r="AR74" s="6"/>
      <c r="AS74" s="6"/>
      <c r="AT74" s="6"/>
      <c r="AU74" s="6"/>
      <c r="AV74" s="6"/>
      <c r="AW74" s="6"/>
      <c r="AX74" s="40"/>
      <c r="AY74" s="43"/>
      <c r="AZ74" s="12"/>
      <c r="BA74" s="11"/>
      <c r="BB74" s="6"/>
      <c r="BC74" s="6"/>
      <c r="BD74" s="6"/>
      <c r="BE74" s="6"/>
      <c r="BF74" s="6"/>
      <c r="BG74" s="6"/>
      <c r="BH74" s="40"/>
      <c r="BI74" s="43"/>
      <c r="BJ74" s="12"/>
      <c r="BK74" s="11"/>
      <c r="BL74" s="6"/>
      <c r="BM74" s="6"/>
      <c r="BN74" s="6"/>
      <c r="BO74" s="6"/>
      <c r="BP74" s="6"/>
      <c r="BQ74" s="6"/>
      <c r="BR74" s="40"/>
      <c r="BS74" s="43"/>
      <c r="BT74" s="12"/>
      <c r="BU74" s="11"/>
      <c r="BV74" s="6"/>
      <c r="BW74" s="6"/>
      <c r="BX74" s="6"/>
      <c r="BY74" s="40"/>
      <c r="BZ74" s="11"/>
      <c r="CA74" s="6"/>
      <c r="CB74" s="6"/>
      <c r="CC74" s="6"/>
      <c r="CD74" s="12"/>
      <c r="CE74" s="11"/>
      <c r="CF74" s="6"/>
      <c r="CG74" s="6"/>
      <c r="CH74" s="6"/>
      <c r="CI74" s="40"/>
      <c r="CJ74" s="11"/>
      <c r="CK74" s="6"/>
      <c r="CL74" s="6"/>
      <c r="CM74" s="12"/>
      <c r="CN74" s="11"/>
      <c r="CO74" s="82"/>
      <c r="CP74" s="1"/>
      <c r="CQ74" s="1"/>
      <c r="CR74" s="1"/>
      <c r="CS74" s="1"/>
      <c r="CT74" s="1"/>
      <c r="DF74" s="23"/>
    </row>
    <row r="75" spans="1:110">
      <c r="A75" s="72">
        <v>69</v>
      </c>
      <c r="B75" s="396"/>
      <c r="C75" s="397"/>
      <c r="D75" s="398"/>
      <c r="E75" s="399"/>
      <c r="F75" s="400"/>
      <c r="G75" s="400"/>
      <c r="H75" s="401"/>
      <c r="I75" s="402"/>
      <c r="J75" s="403"/>
      <c r="K75" s="404"/>
      <c r="L75" s="11"/>
      <c r="M75" s="6"/>
      <c r="N75" s="6"/>
      <c r="O75" s="6"/>
      <c r="P75" s="6"/>
      <c r="Q75" s="6"/>
      <c r="R75" s="6"/>
      <c r="S75" s="40"/>
      <c r="T75" s="43"/>
      <c r="U75" s="12"/>
      <c r="V75" s="17"/>
      <c r="W75" s="18"/>
      <c r="X75" s="18"/>
      <c r="Y75" s="18"/>
      <c r="Z75" s="18"/>
      <c r="AA75" s="18"/>
      <c r="AB75" s="18"/>
      <c r="AC75" s="45"/>
      <c r="AD75" s="43"/>
      <c r="AE75" s="12"/>
      <c r="AF75" s="290"/>
      <c r="AG75" s="11"/>
      <c r="AH75" s="6"/>
      <c r="AI75" s="6"/>
      <c r="AJ75" s="6"/>
      <c r="AK75" s="6"/>
      <c r="AL75" s="6"/>
      <c r="AM75" s="40"/>
      <c r="AN75" s="43"/>
      <c r="AO75" s="6"/>
      <c r="AP75" s="43"/>
      <c r="AQ75" s="11"/>
      <c r="AR75" s="6"/>
      <c r="AS75" s="6"/>
      <c r="AT75" s="6"/>
      <c r="AU75" s="6"/>
      <c r="AV75" s="6"/>
      <c r="AW75" s="6"/>
      <c r="AX75" s="40"/>
      <c r="AY75" s="43"/>
      <c r="AZ75" s="12"/>
      <c r="BA75" s="11"/>
      <c r="BB75" s="6"/>
      <c r="BC75" s="6"/>
      <c r="BD75" s="6"/>
      <c r="BE75" s="6"/>
      <c r="BF75" s="6"/>
      <c r="BG75" s="6"/>
      <c r="BH75" s="40"/>
      <c r="BI75" s="43"/>
      <c r="BJ75" s="12"/>
      <c r="BK75" s="11"/>
      <c r="BL75" s="6"/>
      <c r="BM75" s="6"/>
      <c r="BN75" s="6"/>
      <c r="BO75" s="6"/>
      <c r="BP75" s="6"/>
      <c r="BQ75" s="6"/>
      <c r="BR75" s="40"/>
      <c r="BS75" s="43"/>
      <c r="BT75" s="12"/>
      <c r="BU75" s="11"/>
      <c r="BV75" s="6"/>
      <c r="BW75" s="6"/>
      <c r="BX75" s="6"/>
      <c r="BY75" s="40"/>
      <c r="BZ75" s="11"/>
      <c r="CA75" s="6"/>
      <c r="CB75" s="6"/>
      <c r="CC75" s="6"/>
      <c r="CD75" s="12"/>
      <c r="CE75" s="11"/>
      <c r="CF75" s="6"/>
      <c r="CG75" s="6"/>
      <c r="CH75" s="6"/>
      <c r="CI75" s="40"/>
      <c r="CJ75" s="11"/>
      <c r="CK75" s="6"/>
      <c r="CL75" s="6"/>
      <c r="CM75" s="12"/>
      <c r="CN75" s="11"/>
      <c r="CO75" s="82"/>
      <c r="CP75" s="1"/>
      <c r="CQ75" s="1"/>
      <c r="CR75" s="1"/>
      <c r="CS75" s="1"/>
      <c r="CT75" s="1"/>
      <c r="DF75" s="23"/>
    </row>
    <row r="76" spans="1:110">
      <c r="A76" s="72">
        <v>70</v>
      </c>
      <c r="B76" s="396"/>
      <c r="C76" s="397"/>
      <c r="D76" s="398"/>
      <c r="E76" s="399"/>
      <c r="F76" s="400"/>
      <c r="G76" s="400"/>
      <c r="H76" s="401"/>
      <c r="I76" s="402"/>
      <c r="J76" s="403"/>
      <c r="K76" s="404"/>
      <c r="L76" s="11"/>
      <c r="M76" s="6"/>
      <c r="N76" s="6"/>
      <c r="O76" s="6"/>
      <c r="P76" s="6"/>
      <c r="Q76" s="6"/>
      <c r="R76" s="6"/>
      <c r="S76" s="40"/>
      <c r="T76" s="43"/>
      <c r="U76" s="12"/>
      <c r="V76" s="17"/>
      <c r="W76" s="18"/>
      <c r="X76" s="18"/>
      <c r="Y76" s="18"/>
      <c r="Z76" s="18"/>
      <c r="AA76" s="18"/>
      <c r="AB76" s="18"/>
      <c r="AC76" s="45"/>
      <c r="AD76" s="43"/>
      <c r="AE76" s="12"/>
      <c r="AF76" s="290"/>
      <c r="AG76" s="11"/>
      <c r="AH76" s="6"/>
      <c r="AI76" s="6"/>
      <c r="AJ76" s="6"/>
      <c r="AK76" s="6"/>
      <c r="AL76" s="6"/>
      <c r="AM76" s="40"/>
      <c r="AN76" s="43"/>
      <c r="AO76" s="6"/>
      <c r="AP76" s="43"/>
      <c r="AQ76" s="11"/>
      <c r="AR76" s="6"/>
      <c r="AS76" s="6"/>
      <c r="AT76" s="6"/>
      <c r="AU76" s="6"/>
      <c r="AV76" s="6"/>
      <c r="AW76" s="6"/>
      <c r="AX76" s="40"/>
      <c r="AY76" s="43"/>
      <c r="AZ76" s="12"/>
      <c r="BA76" s="11"/>
      <c r="BB76" s="6"/>
      <c r="BC76" s="6"/>
      <c r="BD76" s="6"/>
      <c r="BE76" s="6"/>
      <c r="BF76" s="6"/>
      <c r="BG76" s="6"/>
      <c r="BH76" s="40"/>
      <c r="BI76" s="43"/>
      <c r="BJ76" s="12"/>
      <c r="BK76" s="11"/>
      <c r="BL76" s="6"/>
      <c r="BM76" s="6"/>
      <c r="BN76" s="6"/>
      <c r="BO76" s="6"/>
      <c r="BP76" s="6"/>
      <c r="BQ76" s="6"/>
      <c r="BR76" s="40"/>
      <c r="BS76" s="43"/>
      <c r="BT76" s="12"/>
      <c r="BU76" s="11"/>
      <c r="BV76" s="6"/>
      <c r="BW76" s="6"/>
      <c r="BX76" s="6"/>
      <c r="BY76" s="40"/>
      <c r="BZ76" s="11"/>
      <c r="CA76" s="6"/>
      <c r="CB76" s="6"/>
      <c r="CC76" s="6"/>
      <c r="CD76" s="12"/>
      <c r="CE76" s="11"/>
      <c r="CF76" s="6"/>
      <c r="CG76" s="6"/>
      <c r="CH76" s="6"/>
      <c r="CI76" s="40"/>
      <c r="CJ76" s="11"/>
      <c r="CK76" s="6"/>
      <c r="CL76" s="6"/>
      <c r="CM76" s="12"/>
      <c r="CN76" s="11"/>
      <c r="CO76" s="82"/>
      <c r="CP76" s="1"/>
      <c r="CQ76" s="1"/>
      <c r="CR76" s="1"/>
      <c r="CS76" s="1"/>
      <c r="CT76" s="1"/>
      <c r="DF76" s="23"/>
    </row>
    <row r="77" spans="1:110">
      <c r="A77" s="72">
        <v>71</v>
      </c>
      <c r="B77" s="396"/>
      <c r="C77" s="397"/>
      <c r="D77" s="398"/>
      <c r="E77" s="399"/>
      <c r="F77" s="400"/>
      <c r="G77" s="400"/>
      <c r="H77" s="401"/>
      <c r="I77" s="402"/>
      <c r="J77" s="403"/>
      <c r="K77" s="404"/>
      <c r="L77" s="11"/>
      <c r="M77" s="6"/>
      <c r="N77" s="6"/>
      <c r="O77" s="6"/>
      <c r="P77" s="6"/>
      <c r="Q77" s="6"/>
      <c r="R77" s="6"/>
      <c r="S77" s="40"/>
      <c r="T77" s="43"/>
      <c r="U77" s="12"/>
      <c r="V77" s="17"/>
      <c r="W77" s="18"/>
      <c r="X77" s="18"/>
      <c r="Y77" s="18"/>
      <c r="Z77" s="18"/>
      <c r="AA77" s="18"/>
      <c r="AB77" s="18"/>
      <c r="AC77" s="45"/>
      <c r="AD77" s="43"/>
      <c r="AE77" s="12"/>
      <c r="AF77" s="290"/>
      <c r="AG77" s="11"/>
      <c r="AH77" s="6"/>
      <c r="AI77" s="6"/>
      <c r="AJ77" s="6"/>
      <c r="AK77" s="6"/>
      <c r="AL77" s="6"/>
      <c r="AM77" s="40"/>
      <c r="AN77" s="43"/>
      <c r="AO77" s="6"/>
      <c r="AP77" s="43"/>
      <c r="AQ77" s="11"/>
      <c r="AR77" s="6"/>
      <c r="AS77" s="6"/>
      <c r="AT77" s="6"/>
      <c r="AU77" s="6"/>
      <c r="AV77" s="6"/>
      <c r="AW77" s="6"/>
      <c r="AX77" s="40"/>
      <c r="AY77" s="43"/>
      <c r="AZ77" s="12"/>
      <c r="BA77" s="11"/>
      <c r="BB77" s="6"/>
      <c r="BC77" s="6"/>
      <c r="BD77" s="6"/>
      <c r="BE77" s="6"/>
      <c r="BF77" s="6"/>
      <c r="BG77" s="6"/>
      <c r="BH77" s="40"/>
      <c r="BI77" s="43"/>
      <c r="BJ77" s="12"/>
      <c r="BK77" s="11"/>
      <c r="BL77" s="6"/>
      <c r="BM77" s="6"/>
      <c r="BN77" s="6"/>
      <c r="BO77" s="6"/>
      <c r="BP77" s="6"/>
      <c r="BQ77" s="6"/>
      <c r="BR77" s="40"/>
      <c r="BS77" s="43"/>
      <c r="BT77" s="12"/>
      <c r="BU77" s="11"/>
      <c r="BV77" s="6"/>
      <c r="BW77" s="6"/>
      <c r="BX77" s="6"/>
      <c r="BY77" s="40"/>
      <c r="BZ77" s="11"/>
      <c r="CA77" s="6"/>
      <c r="CB77" s="6"/>
      <c r="CC77" s="6"/>
      <c r="CD77" s="12"/>
      <c r="CE77" s="11"/>
      <c r="CF77" s="6"/>
      <c r="CG77" s="6"/>
      <c r="CH77" s="6"/>
      <c r="CI77" s="40"/>
      <c r="CJ77" s="11"/>
      <c r="CK77" s="6"/>
      <c r="CL77" s="6"/>
      <c r="CM77" s="12"/>
      <c r="CN77" s="11"/>
      <c r="CO77" s="82"/>
      <c r="CP77" s="1"/>
      <c r="CQ77" s="1"/>
      <c r="CR77" s="1"/>
      <c r="CS77" s="1"/>
      <c r="CT77" s="1"/>
      <c r="DF77" s="23"/>
    </row>
    <row r="78" spans="1:110">
      <c r="A78" s="72">
        <v>72</v>
      </c>
      <c r="B78" s="396"/>
      <c r="C78" s="397"/>
      <c r="D78" s="398"/>
      <c r="E78" s="399"/>
      <c r="F78" s="400"/>
      <c r="G78" s="400"/>
      <c r="H78" s="401"/>
      <c r="I78" s="402"/>
      <c r="J78" s="403"/>
      <c r="K78" s="404"/>
      <c r="L78" s="11"/>
      <c r="M78" s="6"/>
      <c r="N78" s="6"/>
      <c r="O78" s="6"/>
      <c r="P78" s="6"/>
      <c r="Q78" s="6"/>
      <c r="R78" s="6"/>
      <c r="S78" s="40"/>
      <c r="T78" s="43"/>
      <c r="U78" s="12"/>
      <c r="V78" s="17"/>
      <c r="W78" s="18"/>
      <c r="X78" s="18"/>
      <c r="Y78" s="18"/>
      <c r="Z78" s="18"/>
      <c r="AA78" s="18"/>
      <c r="AB78" s="18"/>
      <c r="AC78" s="45"/>
      <c r="AD78" s="43"/>
      <c r="AE78" s="12"/>
      <c r="AF78" s="290"/>
      <c r="AG78" s="11"/>
      <c r="AH78" s="6"/>
      <c r="AI78" s="6"/>
      <c r="AJ78" s="6"/>
      <c r="AK78" s="6"/>
      <c r="AL78" s="6"/>
      <c r="AM78" s="40"/>
      <c r="AN78" s="43"/>
      <c r="AO78" s="6"/>
      <c r="AP78" s="43"/>
      <c r="AQ78" s="11"/>
      <c r="AR78" s="6"/>
      <c r="AS78" s="6"/>
      <c r="AT78" s="6"/>
      <c r="AU78" s="6"/>
      <c r="AV78" s="6"/>
      <c r="AW78" s="6"/>
      <c r="AX78" s="40"/>
      <c r="AY78" s="43"/>
      <c r="AZ78" s="12"/>
      <c r="BA78" s="11"/>
      <c r="BB78" s="6"/>
      <c r="BC78" s="6"/>
      <c r="BD78" s="6"/>
      <c r="BE78" s="6"/>
      <c r="BF78" s="6"/>
      <c r="BG78" s="6"/>
      <c r="BH78" s="40"/>
      <c r="BI78" s="43"/>
      <c r="BJ78" s="12"/>
      <c r="BK78" s="11"/>
      <c r="BL78" s="6"/>
      <c r="BM78" s="6"/>
      <c r="BN78" s="6"/>
      <c r="BO78" s="6"/>
      <c r="BP78" s="6"/>
      <c r="BQ78" s="6"/>
      <c r="BR78" s="40"/>
      <c r="BS78" s="43"/>
      <c r="BT78" s="12"/>
      <c r="BU78" s="11"/>
      <c r="BV78" s="6"/>
      <c r="BW78" s="6"/>
      <c r="BX78" s="6"/>
      <c r="BY78" s="40"/>
      <c r="BZ78" s="11"/>
      <c r="CA78" s="6"/>
      <c r="CB78" s="6"/>
      <c r="CC78" s="6"/>
      <c r="CD78" s="12"/>
      <c r="CE78" s="11"/>
      <c r="CF78" s="6"/>
      <c r="CG78" s="6"/>
      <c r="CH78" s="6"/>
      <c r="CI78" s="40"/>
      <c r="CJ78" s="11"/>
      <c r="CK78" s="6"/>
      <c r="CL78" s="6"/>
      <c r="CM78" s="12"/>
      <c r="CN78" s="11"/>
      <c r="CO78" s="82"/>
      <c r="CP78" s="1"/>
      <c r="CQ78" s="1"/>
      <c r="CR78" s="1"/>
      <c r="CS78" s="1"/>
      <c r="CT78" s="1"/>
      <c r="DF78" s="23"/>
    </row>
    <row r="79" spans="1:110">
      <c r="A79" s="72">
        <v>73</v>
      </c>
      <c r="B79" s="396"/>
      <c r="C79" s="397"/>
      <c r="D79" s="398"/>
      <c r="E79" s="399"/>
      <c r="F79" s="400"/>
      <c r="G79" s="400"/>
      <c r="H79" s="401"/>
      <c r="I79" s="402"/>
      <c r="J79" s="403"/>
      <c r="K79" s="404"/>
      <c r="L79" s="11"/>
      <c r="M79" s="6"/>
      <c r="N79" s="6"/>
      <c r="O79" s="6"/>
      <c r="P79" s="6"/>
      <c r="Q79" s="6"/>
      <c r="R79" s="6"/>
      <c r="S79" s="40"/>
      <c r="T79" s="43"/>
      <c r="U79" s="12"/>
      <c r="V79" s="17"/>
      <c r="W79" s="18"/>
      <c r="X79" s="18"/>
      <c r="Y79" s="18"/>
      <c r="Z79" s="18"/>
      <c r="AA79" s="18"/>
      <c r="AB79" s="18"/>
      <c r="AC79" s="45"/>
      <c r="AD79" s="43"/>
      <c r="AE79" s="12"/>
      <c r="AF79" s="290"/>
      <c r="AG79" s="11"/>
      <c r="AH79" s="6"/>
      <c r="AI79" s="6"/>
      <c r="AJ79" s="6"/>
      <c r="AK79" s="6"/>
      <c r="AL79" s="6"/>
      <c r="AM79" s="40"/>
      <c r="AN79" s="43"/>
      <c r="AO79" s="6"/>
      <c r="AP79" s="43"/>
      <c r="AQ79" s="11"/>
      <c r="AR79" s="6"/>
      <c r="AS79" s="6"/>
      <c r="AT79" s="6"/>
      <c r="AU79" s="6"/>
      <c r="AV79" s="6"/>
      <c r="AW79" s="6"/>
      <c r="AX79" s="40"/>
      <c r="AY79" s="43"/>
      <c r="AZ79" s="12"/>
      <c r="BA79" s="11"/>
      <c r="BB79" s="6"/>
      <c r="BC79" s="6"/>
      <c r="BD79" s="6"/>
      <c r="BE79" s="6"/>
      <c r="BF79" s="6"/>
      <c r="BG79" s="6"/>
      <c r="BH79" s="40"/>
      <c r="BI79" s="43"/>
      <c r="BJ79" s="12"/>
      <c r="BK79" s="11"/>
      <c r="BL79" s="6"/>
      <c r="BM79" s="6"/>
      <c r="BN79" s="6"/>
      <c r="BO79" s="6"/>
      <c r="BP79" s="6"/>
      <c r="BQ79" s="6"/>
      <c r="BR79" s="40"/>
      <c r="BS79" s="43"/>
      <c r="BT79" s="12"/>
      <c r="BU79" s="11"/>
      <c r="BV79" s="6"/>
      <c r="BW79" s="6"/>
      <c r="BX79" s="6"/>
      <c r="BY79" s="40"/>
      <c r="BZ79" s="11"/>
      <c r="CA79" s="6"/>
      <c r="CB79" s="6"/>
      <c r="CC79" s="6"/>
      <c r="CD79" s="12"/>
      <c r="CE79" s="11"/>
      <c r="CF79" s="6"/>
      <c r="CG79" s="6"/>
      <c r="CH79" s="6"/>
      <c r="CI79" s="40"/>
      <c r="CJ79" s="11"/>
      <c r="CK79" s="6"/>
      <c r="CL79" s="6"/>
      <c r="CM79" s="12"/>
      <c r="CN79" s="11"/>
      <c r="CO79" s="82"/>
      <c r="CP79" s="1"/>
      <c r="CQ79" s="1"/>
      <c r="CR79" s="1"/>
      <c r="CS79" s="1"/>
      <c r="CT79" s="1"/>
      <c r="DF79" s="23"/>
    </row>
    <row r="80" spans="1:110">
      <c r="A80" s="72">
        <v>74</v>
      </c>
      <c r="B80" s="396"/>
      <c r="C80" s="397"/>
      <c r="D80" s="398"/>
      <c r="E80" s="399"/>
      <c r="F80" s="400"/>
      <c r="G80" s="400"/>
      <c r="H80" s="401"/>
      <c r="I80" s="402"/>
      <c r="J80" s="403"/>
      <c r="K80" s="404"/>
      <c r="L80" s="11"/>
      <c r="M80" s="6"/>
      <c r="N80" s="6"/>
      <c r="O80" s="6"/>
      <c r="P80" s="6"/>
      <c r="Q80" s="6"/>
      <c r="R80" s="6"/>
      <c r="S80" s="40"/>
      <c r="T80" s="43"/>
      <c r="U80" s="12"/>
      <c r="V80" s="17"/>
      <c r="W80" s="18"/>
      <c r="X80" s="18"/>
      <c r="Y80" s="18"/>
      <c r="Z80" s="18"/>
      <c r="AA80" s="18"/>
      <c r="AB80" s="18"/>
      <c r="AC80" s="45"/>
      <c r="AD80" s="43"/>
      <c r="AE80" s="12"/>
      <c r="AF80" s="290"/>
      <c r="AG80" s="11"/>
      <c r="AH80" s="6"/>
      <c r="AI80" s="6"/>
      <c r="AJ80" s="6"/>
      <c r="AK80" s="6"/>
      <c r="AL80" s="6"/>
      <c r="AM80" s="40"/>
      <c r="AN80" s="43"/>
      <c r="AO80" s="6"/>
      <c r="AP80" s="43"/>
      <c r="AQ80" s="11"/>
      <c r="AR80" s="6"/>
      <c r="AS80" s="6"/>
      <c r="AT80" s="6"/>
      <c r="AU80" s="6"/>
      <c r="AV80" s="6"/>
      <c r="AW80" s="6"/>
      <c r="AX80" s="40"/>
      <c r="AY80" s="43"/>
      <c r="AZ80" s="12"/>
      <c r="BA80" s="11"/>
      <c r="BB80" s="6"/>
      <c r="BC80" s="6"/>
      <c r="BD80" s="6"/>
      <c r="BE80" s="6"/>
      <c r="BF80" s="6"/>
      <c r="BG80" s="6"/>
      <c r="BH80" s="40"/>
      <c r="BI80" s="43"/>
      <c r="BJ80" s="12"/>
      <c r="BK80" s="11"/>
      <c r="BL80" s="6"/>
      <c r="BM80" s="6"/>
      <c r="BN80" s="6"/>
      <c r="BO80" s="6"/>
      <c r="BP80" s="6"/>
      <c r="BQ80" s="6"/>
      <c r="BR80" s="40"/>
      <c r="BS80" s="43"/>
      <c r="BT80" s="12"/>
      <c r="BU80" s="11"/>
      <c r="BV80" s="6"/>
      <c r="BW80" s="6"/>
      <c r="BX80" s="6"/>
      <c r="BY80" s="40"/>
      <c r="BZ80" s="11"/>
      <c r="CA80" s="6"/>
      <c r="CB80" s="6"/>
      <c r="CC80" s="6"/>
      <c r="CD80" s="12"/>
      <c r="CE80" s="11"/>
      <c r="CF80" s="6"/>
      <c r="CG80" s="6"/>
      <c r="CH80" s="6"/>
      <c r="CI80" s="40"/>
      <c r="CJ80" s="11"/>
      <c r="CK80" s="6"/>
      <c r="CL80" s="6"/>
      <c r="CM80" s="12"/>
      <c r="CN80" s="11"/>
      <c r="CO80" s="82"/>
      <c r="CP80" s="1"/>
      <c r="CQ80" s="1"/>
      <c r="CR80" s="1"/>
      <c r="CS80" s="1"/>
      <c r="CT80" s="1"/>
      <c r="DF80" s="23"/>
    </row>
    <row r="81" spans="1:110">
      <c r="A81" s="72">
        <v>75</v>
      </c>
      <c r="B81" s="396"/>
      <c r="C81" s="397"/>
      <c r="D81" s="398"/>
      <c r="E81" s="399"/>
      <c r="F81" s="400"/>
      <c r="G81" s="400"/>
      <c r="H81" s="401"/>
      <c r="I81" s="402"/>
      <c r="J81" s="403"/>
      <c r="K81" s="404"/>
      <c r="L81" s="11"/>
      <c r="M81" s="6"/>
      <c r="N81" s="6"/>
      <c r="O81" s="6"/>
      <c r="P81" s="6"/>
      <c r="Q81" s="6"/>
      <c r="R81" s="6"/>
      <c r="S81" s="40"/>
      <c r="T81" s="43"/>
      <c r="U81" s="12"/>
      <c r="V81" s="17"/>
      <c r="W81" s="18"/>
      <c r="X81" s="18"/>
      <c r="Y81" s="18"/>
      <c r="Z81" s="18"/>
      <c r="AA81" s="18"/>
      <c r="AB81" s="18"/>
      <c r="AC81" s="45"/>
      <c r="AD81" s="43"/>
      <c r="AE81" s="12"/>
      <c r="AF81" s="290"/>
      <c r="AG81" s="11"/>
      <c r="AH81" s="6"/>
      <c r="AI81" s="6"/>
      <c r="AJ81" s="6"/>
      <c r="AK81" s="6"/>
      <c r="AL81" s="6"/>
      <c r="AM81" s="40"/>
      <c r="AN81" s="43"/>
      <c r="AO81" s="6"/>
      <c r="AP81" s="43"/>
      <c r="AQ81" s="11"/>
      <c r="AR81" s="6"/>
      <c r="AS81" s="6"/>
      <c r="AT81" s="6"/>
      <c r="AU81" s="6"/>
      <c r="AV81" s="6"/>
      <c r="AW81" s="6"/>
      <c r="AX81" s="40"/>
      <c r="AY81" s="43"/>
      <c r="AZ81" s="12"/>
      <c r="BA81" s="11"/>
      <c r="BB81" s="6"/>
      <c r="BC81" s="6"/>
      <c r="BD81" s="6"/>
      <c r="BE81" s="6"/>
      <c r="BF81" s="6"/>
      <c r="BG81" s="6"/>
      <c r="BH81" s="40"/>
      <c r="BI81" s="43"/>
      <c r="BJ81" s="12"/>
      <c r="BK81" s="11"/>
      <c r="BL81" s="6"/>
      <c r="BM81" s="6"/>
      <c r="BN81" s="6"/>
      <c r="BO81" s="6"/>
      <c r="BP81" s="6"/>
      <c r="BQ81" s="6"/>
      <c r="BR81" s="40"/>
      <c r="BS81" s="43"/>
      <c r="BT81" s="12"/>
      <c r="BU81" s="11"/>
      <c r="BV81" s="6"/>
      <c r="BW81" s="6"/>
      <c r="BX81" s="6"/>
      <c r="BY81" s="40"/>
      <c r="BZ81" s="11"/>
      <c r="CA81" s="6"/>
      <c r="CB81" s="6"/>
      <c r="CC81" s="6"/>
      <c r="CD81" s="12"/>
      <c r="CE81" s="11"/>
      <c r="CF81" s="6"/>
      <c r="CG81" s="6"/>
      <c r="CH81" s="6"/>
      <c r="CI81" s="40"/>
      <c r="CJ81" s="11"/>
      <c r="CK81" s="6"/>
      <c r="CL81" s="6"/>
      <c r="CM81" s="12"/>
      <c r="CN81" s="11"/>
      <c r="CO81" s="82"/>
      <c r="CP81" s="1"/>
      <c r="CQ81" s="1"/>
      <c r="CR81" s="1"/>
      <c r="CS81" s="1"/>
      <c r="CT81" s="1"/>
      <c r="DF81" s="23"/>
    </row>
    <row r="82" spans="1:110">
      <c r="A82" s="72">
        <v>76</v>
      </c>
      <c r="B82" s="396"/>
      <c r="C82" s="397"/>
      <c r="D82" s="398"/>
      <c r="E82" s="399"/>
      <c r="F82" s="400"/>
      <c r="G82" s="400"/>
      <c r="H82" s="401"/>
      <c r="I82" s="402"/>
      <c r="J82" s="403"/>
      <c r="K82" s="404"/>
      <c r="L82" s="11"/>
      <c r="M82" s="6"/>
      <c r="N82" s="6"/>
      <c r="O82" s="6"/>
      <c r="P82" s="6"/>
      <c r="Q82" s="6"/>
      <c r="R82" s="6"/>
      <c r="S82" s="40"/>
      <c r="T82" s="43"/>
      <c r="U82" s="12"/>
      <c r="V82" s="17"/>
      <c r="W82" s="18"/>
      <c r="X82" s="18"/>
      <c r="Y82" s="18"/>
      <c r="Z82" s="18"/>
      <c r="AA82" s="18"/>
      <c r="AB82" s="18"/>
      <c r="AC82" s="45"/>
      <c r="AD82" s="43"/>
      <c r="AE82" s="12"/>
      <c r="AF82" s="290"/>
      <c r="AG82" s="11"/>
      <c r="AH82" s="6"/>
      <c r="AI82" s="6"/>
      <c r="AJ82" s="6"/>
      <c r="AK82" s="6"/>
      <c r="AL82" s="6"/>
      <c r="AM82" s="40"/>
      <c r="AN82" s="43"/>
      <c r="AO82" s="6"/>
      <c r="AP82" s="43"/>
      <c r="AQ82" s="11"/>
      <c r="AR82" s="6"/>
      <c r="AS82" s="6"/>
      <c r="AT82" s="6"/>
      <c r="AU82" s="6"/>
      <c r="AV82" s="6"/>
      <c r="AW82" s="6"/>
      <c r="AX82" s="40"/>
      <c r="AY82" s="43"/>
      <c r="AZ82" s="12"/>
      <c r="BA82" s="11"/>
      <c r="BB82" s="6"/>
      <c r="BC82" s="6"/>
      <c r="BD82" s="6"/>
      <c r="BE82" s="6"/>
      <c r="BF82" s="6"/>
      <c r="BG82" s="6"/>
      <c r="BH82" s="40"/>
      <c r="BI82" s="43"/>
      <c r="BJ82" s="12"/>
      <c r="BK82" s="11"/>
      <c r="BL82" s="6"/>
      <c r="BM82" s="6"/>
      <c r="BN82" s="6"/>
      <c r="BO82" s="6"/>
      <c r="BP82" s="6"/>
      <c r="BQ82" s="6"/>
      <c r="BR82" s="40"/>
      <c r="BS82" s="43"/>
      <c r="BT82" s="12"/>
      <c r="BU82" s="11"/>
      <c r="BV82" s="6"/>
      <c r="BW82" s="6"/>
      <c r="BX82" s="6"/>
      <c r="BY82" s="40"/>
      <c r="BZ82" s="11"/>
      <c r="CA82" s="6"/>
      <c r="CB82" s="6"/>
      <c r="CC82" s="6"/>
      <c r="CD82" s="12"/>
      <c r="CE82" s="11"/>
      <c r="CF82" s="6"/>
      <c r="CG82" s="6"/>
      <c r="CH82" s="6"/>
      <c r="CI82" s="40"/>
      <c r="CJ82" s="11"/>
      <c r="CK82" s="6"/>
      <c r="CL82" s="6"/>
      <c r="CM82" s="12"/>
      <c r="CN82" s="11"/>
      <c r="CO82" s="82"/>
      <c r="CP82" s="1"/>
      <c r="CQ82" s="1"/>
      <c r="CR82" s="1"/>
      <c r="CS82" s="1"/>
      <c r="CT82" s="1"/>
      <c r="DF82" s="23"/>
    </row>
    <row r="83" spans="1:110">
      <c r="A83" s="72">
        <v>77</v>
      </c>
      <c r="B83" s="396"/>
      <c r="C83" s="397"/>
      <c r="D83" s="398"/>
      <c r="E83" s="399"/>
      <c r="F83" s="400"/>
      <c r="G83" s="400"/>
      <c r="H83" s="401"/>
      <c r="I83" s="402"/>
      <c r="J83" s="403"/>
      <c r="K83" s="404"/>
      <c r="L83" s="11"/>
      <c r="M83" s="6"/>
      <c r="N83" s="6"/>
      <c r="O83" s="6"/>
      <c r="P83" s="6"/>
      <c r="Q83" s="6"/>
      <c r="R83" s="6"/>
      <c r="S83" s="40"/>
      <c r="T83" s="43"/>
      <c r="U83" s="12"/>
      <c r="V83" s="17"/>
      <c r="W83" s="18"/>
      <c r="X83" s="18"/>
      <c r="Y83" s="18"/>
      <c r="Z83" s="18"/>
      <c r="AA83" s="18"/>
      <c r="AB83" s="18"/>
      <c r="AC83" s="45"/>
      <c r="AD83" s="43"/>
      <c r="AE83" s="12"/>
      <c r="AF83" s="290"/>
      <c r="AG83" s="11"/>
      <c r="AH83" s="6"/>
      <c r="AI83" s="6"/>
      <c r="AJ83" s="6"/>
      <c r="AK83" s="6"/>
      <c r="AL83" s="6"/>
      <c r="AM83" s="40"/>
      <c r="AN83" s="43"/>
      <c r="AO83" s="6"/>
      <c r="AP83" s="43"/>
      <c r="AQ83" s="11"/>
      <c r="AR83" s="6"/>
      <c r="AS83" s="6"/>
      <c r="AT83" s="6"/>
      <c r="AU83" s="6"/>
      <c r="AV83" s="6"/>
      <c r="AW83" s="6"/>
      <c r="AX83" s="40"/>
      <c r="AY83" s="43"/>
      <c r="AZ83" s="12"/>
      <c r="BA83" s="11"/>
      <c r="BB83" s="6"/>
      <c r="BC83" s="6"/>
      <c r="BD83" s="6"/>
      <c r="BE83" s="6"/>
      <c r="BF83" s="6"/>
      <c r="BG83" s="6"/>
      <c r="BH83" s="40"/>
      <c r="BI83" s="43"/>
      <c r="BJ83" s="12"/>
      <c r="BK83" s="11"/>
      <c r="BL83" s="6"/>
      <c r="BM83" s="6"/>
      <c r="BN83" s="6"/>
      <c r="BO83" s="6"/>
      <c r="BP83" s="6"/>
      <c r="BQ83" s="6"/>
      <c r="BR83" s="40"/>
      <c r="BS83" s="43"/>
      <c r="BT83" s="12"/>
      <c r="BU83" s="11"/>
      <c r="BV83" s="6"/>
      <c r="BW83" s="6"/>
      <c r="BX83" s="6"/>
      <c r="BY83" s="40"/>
      <c r="BZ83" s="11"/>
      <c r="CA83" s="6"/>
      <c r="CB83" s="6"/>
      <c r="CC83" s="6"/>
      <c r="CD83" s="12"/>
      <c r="CE83" s="11"/>
      <c r="CF83" s="6"/>
      <c r="CG83" s="6"/>
      <c r="CH83" s="6"/>
      <c r="CI83" s="40"/>
      <c r="CJ83" s="11"/>
      <c r="CK83" s="6"/>
      <c r="CL83" s="6"/>
      <c r="CM83" s="12"/>
      <c r="CN83" s="11"/>
      <c r="CO83" s="82"/>
      <c r="CP83" s="1"/>
      <c r="CQ83" s="1"/>
      <c r="CR83" s="1"/>
      <c r="CS83" s="1"/>
      <c r="CT83" s="1"/>
      <c r="DF83" s="23"/>
    </row>
    <row r="84" spans="1:110">
      <c r="A84" s="72">
        <v>78</v>
      </c>
      <c r="B84" s="396"/>
      <c r="C84" s="397"/>
      <c r="D84" s="398"/>
      <c r="E84" s="399"/>
      <c r="F84" s="400"/>
      <c r="G84" s="400"/>
      <c r="H84" s="401"/>
      <c r="I84" s="402"/>
      <c r="J84" s="403"/>
      <c r="K84" s="404"/>
      <c r="L84" s="11"/>
      <c r="M84" s="6"/>
      <c r="N84" s="6"/>
      <c r="O84" s="6"/>
      <c r="P84" s="6"/>
      <c r="Q84" s="6"/>
      <c r="R84" s="6"/>
      <c r="S84" s="40"/>
      <c r="T84" s="43"/>
      <c r="U84" s="12"/>
      <c r="V84" s="17"/>
      <c r="W84" s="18"/>
      <c r="X84" s="18"/>
      <c r="Y84" s="18"/>
      <c r="Z84" s="18"/>
      <c r="AA84" s="18"/>
      <c r="AB84" s="18"/>
      <c r="AC84" s="45"/>
      <c r="AD84" s="43"/>
      <c r="AE84" s="12"/>
      <c r="AF84" s="290"/>
      <c r="AG84" s="11"/>
      <c r="AH84" s="6"/>
      <c r="AI84" s="6"/>
      <c r="AJ84" s="6"/>
      <c r="AK84" s="6"/>
      <c r="AL84" s="6"/>
      <c r="AM84" s="40"/>
      <c r="AN84" s="43"/>
      <c r="AO84" s="6"/>
      <c r="AP84" s="43"/>
      <c r="AQ84" s="11"/>
      <c r="AR84" s="6"/>
      <c r="AS84" s="6"/>
      <c r="AT84" s="6"/>
      <c r="AU84" s="6"/>
      <c r="AV84" s="6"/>
      <c r="AW84" s="6"/>
      <c r="AX84" s="40"/>
      <c r="AY84" s="43"/>
      <c r="AZ84" s="12"/>
      <c r="BA84" s="11"/>
      <c r="BB84" s="6"/>
      <c r="BC84" s="6"/>
      <c r="BD84" s="6"/>
      <c r="BE84" s="6"/>
      <c r="BF84" s="6"/>
      <c r="BG84" s="6"/>
      <c r="BH84" s="40"/>
      <c r="BI84" s="43"/>
      <c r="BJ84" s="12"/>
      <c r="BK84" s="11"/>
      <c r="BL84" s="6"/>
      <c r="BM84" s="6"/>
      <c r="BN84" s="6"/>
      <c r="BO84" s="6"/>
      <c r="BP84" s="6"/>
      <c r="BQ84" s="6"/>
      <c r="BR84" s="40"/>
      <c r="BS84" s="43"/>
      <c r="BT84" s="12"/>
      <c r="BU84" s="11"/>
      <c r="BV84" s="6"/>
      <c r="BW84" s="6"/>
      <c r="BX84" s="6"/>
      <c r="BY84" s="40"/>
      <c r="BZ84" s="11"/>
      <c r="CA84" s="6"/>
      <c r="CB84" s="6"/>
      <c r="CC84" s="6"/>
      <c r="CD84" s="12"/>
      <c r="CE84" s="11"/>
      <c r="CF84" s="6"/>
      <c r="CG84" s="6"/>
      <c r="CH84" s="6"/>
      <c r="CI84" s="40"/>
      <c r="CJ84" s="11"/>
      <c r="CK84" s="6"/>
      <c r="CL84" s="6"/>
      <c r="CM84" s="12"/>
      <c r="CN84" s="11"/>
      <c r="CO84" s="82"/>
      <c r="CP84" s="1"/>
      <c r="CQ84" s="1"/>
      <c r="CR84" s="1"/>
      <c r="CS84" s="1"/>
      <c r="CT84" s="1"/>
      <c r="DF84" s="23"/>
    </row>
    <row r="85" spans="1:110">
      <c r="A85" s="72">
        <v>79</v>
      </c>
      <c r="B85" s="396"/>
      <c r="C85" s="397"/>
      <c r="D85" s="398"/>
      <c r="E85" s="399"/>
      <c r="F85" s="400"/>
      <c r="G85" s="400"/>
      <c r="H85" s="401"/>
      <c r="I85" s="402"/>
      <c r="J85" s="403"/>
      <c r="K85" s="404"/>
      <c r="L85" s="11"/>
      <c r="M85" s="6"/>
      <c r="N85" s="6"/>
      <c r="O85" s="6"/>
      <c r="P85" s="6"/>
      <c r="Q85" s="6"/>
      <c r="R85" s="6"/>
      <c r="S85" s="40"/>
      <c r="T85" s="43"/>
      <c r="U85" s="12"/>
      <c r="V85" s="17"/>
      <c r="W85" s="18"/>
      <c r="X85" s="18"/>
      <c r="Y85" s="18"/>
      <c r="Z85" s="18"/>
      <c r="AA85" s="18"/>
      <c r="AB85" s="18"/>
      <c r="AC85" s="45"/>
      <c r="AD85" s="43"/>
      <c r="AE85" s="12"/>
      <c r="AF85" s="290"/>
      <c r="AG85" s="11"/>
      <c r="AH85" s="6"/>
      <c r="AI85" s="6"/>
      <c r="AJ85" s="6"/>
      <c r="AK85" s="6"/>
      <c r="AL85" s="6"/>
      <c r="AM85" s="40"/>
      <c r="AN85" s="43"/>
      <c r="AO85" s="6"/>
      <c r="AP85" s="43"/>
      <c r="AQ85" s="11"/>
      <c r="AR85" s="6"/>
      <c r="AS85" s="6"/>
      <c r="AT85" s="6"/>
      <c r="AU85" s="6"/>
      <c r="AV85" s="6"/>
      <c r="AW85" s="6"/>
      <c r="AX85" s="40"/>
      <c r="AY85" s="43"/>
      <c r="AZ85" s="12"/>
      <c r="BA85" s="11"/>
      <c r="BB85" s="6"/>
      <c r="BC85" s="6"/>
      <c r="BD85" s="6"/>
      <c r="BE85" s="6"/>
      <c r="BF85" s="6"/>
      <c r="BG85" s="6"/>
      <c r="BH85" s="40"/>
      <c r="BI85" s="43"/>
      <c r="BJ85" s="12"/>
      <c r="BK85" s="11"/>
      <c r="BL85" s="6"/>
      <c r="BM85" s="6"/>
      <c r="BN85" s="6"/>
      <c r="BO85" s="6"/>
      <c r="BP85" s="6"/>
      <c r="BQ85" s="6"/>
      <c r="BR85" s="40"/>
      <c r="BS85" s="43"/>
      <c r="BT85" s="12"/>
      <c r="BU85" s="11"/>
      <c r="BV85" s="6"/>
      <c r="BW85" s="6"/>
      <c r="BX85" s="6"/>
      <c r="BY85" s="40"/>
      <c r="BZ85" s="11"/>
      <c r="CA85" s="6"/>
      <c r="CB85" s="6"/>
      <c r="CC85" s="6"/>
      <c r="CD85" s="12"/>
      <c r="CE85" s="11"/>
      <c r="CF85" s="6"/>
      <c r="CG85" s="6"/>
      <c r="CH85" s="6"/>
      <c r="CI85" s="40"/>
      <c r="CJ85" s="11"/>
      <c r="CK85" s="6"/>
      <c r="CL85" s="6"/>
      <c r="CM85" s="12"/>
      <c r="CN85" s="11"/>
      <c r="CO85" s="82"/>
      <c r="CP85" s="1"/>
      <c r="CQ85" s="1"/>
      <c r="CR85" s="1"/>
      <c r="CS85" s="1"/>
      <c r="CT85" s="1"/>
      <c r="DF85" s="23"/>
    </row>
    <row r="86" spans="1:110">
      <c r="A86" s="72">
        <v>80</v>
      </c>
      <c r="B86" s="396"/>
      <c r="C86" s="397"/>
      <c r="D86" s="398"/>
      <c r="E86" s="399"/>
      <c r="F86" s="400"/>
      <c r="G86" s="400"/>
      <c r="H86" s="401"/>
      <c r="I86" s="402"/>
      <c r="J86" s="403"/>
      <c r="K86" s="404"/>
      <c r="L86" s="11"/>
      <c r="M86" s="6"/>
      <c r="N86" s="6"/>
      <c r="O86" s="6"/>
      <c r="P86" s="6"/>
      <c r="Q86" s="6"/>
      <c r="R86" s="6"/>
      <c r="S86" s="40"/>
      <c r="T86" s="43"/>
      <c r="U86" s="12"/>
      <c r="V86" s="17"/>
      <c r="W86" s="18"/>
      <c r="X86" s="18"/>
      <c r="Y86" s="18"/>
      <c r="Z86" s="18"/>
      <c r="AA86" s="18"/>
      <c r="AB86" s="18"/>
      <c r="AC86" s="45"/>
      <c r="AD86" s="43"/>
      <c r="AE86" s="12"/>
      <c r="AF86" s="290"/>
      <c r="AG86" s="11"/>
      <c r="AH86" s="6"/>
      <c r="AI86" s="6"/>
      <c r="AJ86" s="6"/>
      <c r="AK86" s="6"/>
      <c r="AL86" s="6"/>
      <c r="AM86" s="40"/>
      <c r="AN86" s="43"/>
      <c r="AO86" s="6"/>
      <c r="AP86" s="43"/>
      <c r="AQ86" s="11"/>
      <c r="AR86" s="6"/>
      <c r="AS86" s="6"/>
      <c r="AT86" s="6"/>
      <c r="AU86" s="6"/>
      <c r="AV86" s="6"/>
      <c r="AW86" s="6"/>
      <c r="AX86" s="40"/>
      <c r="AY86" s="43"/>
      <c r="AZ86" s="12"/>
      <c r="BA86" s="11"/>
      <c r="BB86" s="6"/>
      <c r="BC86" s="6"/>
      <c r="BD86" s="6"/>
      <c r="BE86" s="6"/>
      <c r="BF86" s="6"/>
      <c r="BG86" s="6"/>
      <c r="BH86" s="40"/>
      <c r="BI86" s="43"/>
      <c r="BJ86" s="12"/>
      <c r="BK86" s="11"/>
      <c r="BL86" s="6"/>
      <c r="BM86" s="6"/>
      <c r="BN86" s="6"/>
      <c r="BO86" s="6"/>
      <c r="BP86" s="6"/>
      <c r="BQ86" s="6"/>
      <c r="BR86" s="40"/>
      <c r="BS86" s="43"/>
      <c r="BT86" s="12"/>
      <c r="BU86" s="11"/>
      <c r="BV86" s="6"/>
      <c r="BW86" s="6"/>
      <c r="BX86" s="6"/>
      <c r="BY86" s="40"/>
      <c r="BZ86" s="11"/>
      <c r="CA86" s="6"/>
      <c r="CB86" s="6"/>
      <c r="CC86" s="6"/>
      <c r="CD86" s="12"/>
      <c r="CE86" s="11"/>
      <c r="CF86" s="6"/>
      <c r="CG86" s="6"/>
      <c r="CH86" s="6"/>
      <c r="CI86" s="40"/>
      <c r="CJ86" s="11"/>
      <c r="CK86" s="6"/>
      <c r="CL86" s="6"/>
      <c r="CM86" s="12"/>
      <c r="CN86" s="11"/>
      <c r="CO86" s="82"/>
      <c r="CP86" s="1"/>
      <c r="CQ86" s="1"/>
      <c r="CR86" s="1"/>
      <c r="CS86" s="1"/>
      <c r="CT86" s="1"/>
      <c r="DF86" s="23"/>
    </row>
    <row r="87" spans="1:110">
      <c r="A87" s="72">
        <v>81</v>
      </c>
      <c r="B87" s="396"/>
      <c r="C87" s="397"/>
      <c r="D87" s="398"/>
      <c r="E87" s="399"/>
      <c r="F87" s="400"/>
      <c r="G87" s="400"/>
      <c r="H87" s="401"/>
      <c r="I87" s="402"/>
      <c r="J87" s="403"/>
      <c r="K87" s="404"/>
      <c r="L87" s="11"/>
      <c r="M87" s="6"/>
      <c r="N87" s="6"/>
      <c r="O87" s="6"/>
      <c r="P87" s="6"/>
      <c r="Q87" s="6"/>
      <c r="R87" s="6"/>
      <c r="S87" s="40"/>
      <c r="T87" s="43"/>
      <c r="U87" s="12"/>
      <c r="V87" s="17"/>
      <c r="W87" s="18"/>
      <c r="X87" s="18"/>
      <c r="Y87" s="18"/>
      <c r="Z87" s="18"/>
      <c r="AA87" s="18"/>
      <c r="AB87" s="18"/>
      <c r="AC87" s="45"/>
      <c r="AD87" s="43"/>
      <c r="AE87" s="12"/>
      <c r="AF87" s="290"/>
      <c r="AG87" s="11"/>
      <c r="AH87" s="6"/>
      <c r="AI87" s="6"/>
      <c r="AJ87" s="6"/>
      <c r="AK87" s="6"/>
      <c r="AL87" s="6"/>
      <c r="AM87" s="40"/>
      <c r="AN87" s="43"/>
      <c r="AO87" s="6"/>
      <c r="AP87" s="43"/>
      <c r="AQ87" s="11"/>
      <c r="AR87" s="6"/>
      <c r="AS87" s="6"/>
      <c r="AT87" s="6"/>
      <c r="AU87" s="6"/>
      <c r="AV87" s="6"/>
      <c r="AW87" s="6"/>
      <c r="AX87" s="40"/>
      <c r="AY87" s="43"/>
      <c r="AZ87" s="12"/>
      <c r="BA87" s="11"/>
      <c r="BB87" s="6"/>
      <c r="BC87" s="6"/>
      <c r="BD87" s="6"/>
      <c r="BE87" s="6"/>
      <c r="BF87" s="6"/>
      <c r="BG87" s="6"/>
      <c r="BH87" s="40"/>
      <c r="BI87" s="43"/>
      <c r="BJ87" s="12"/>
      <c r="BK87" s="11"/>
      <c r="BL87" s="6"/>
      <c r="BM87" s="6"/>
      <c r="BN87" s="6"/>
      <c r="BO87" s="6"/>
      <c r="BP87" s="6"/>
      <c r="BQ87" s="6"/>
      <c r="BR87" s="40"/>
      <c r="BS87" s="43"/>
      <c r="BT87" s="12"/>
      <c r="BU87" s="11"/>
      <c r="BV87" s="6"/>
      <c r="BW87" s="6"/>
      <c r="BX87" s="6"/>
      <c r="BY87" s="40"/>
      <c r="BZ87" s="11"/>
      <c r="CA87" s="6"/>
      <c r="CB87" s="6"/>
      <c r="CC87" s="6"/>
      <c r="CD87" s="12"/>
      <c r="CE87" s="11"/>
      <c r="CF87" s="6"/>
      <c r="CG87" s="6"/>
      <c r="CH87" s="6"/>
      <c r="CI87" s="40"/>
      <c r="CJ87" s="11"/>
      <c r="CK87" s="6"/>
      <c r="CL87" s="6"/>
      <c r="CM87" s="12"/>
      <c r="CN87" s="11"/>
      <c r="CO87" s="82"/>
      <c r="CP87" s="1"/>
      <c r="CQ87" s="1"/>
      <c r="CR87" s="1"/>
      <c r="CS87" s="1"/>
      <c r="CT87" s="1"/>
      <c r="DF87" s="23"/>
    </row>
    <row r="88" spans="1:110">
      <c r="A88" s="72">
        <v>82</v>
      </c>
      <c r="B88" s="396"/>
      <c r="C88" s="397"/>
      <c r="D88" s="398"/>
      <c r="E88" s="399"/>
      <c r="F88" s="400"/>
      <c r="G88" s="400"/>
      <c r="H88" s="401"/>
      <c r="I88" s="402"/>
      <c r="J88" s="403"/>
      <c r="K88" s="404"/>
      <c r="L88" s="11"/>
      <c r="M88" s="6"/>
      <c r="N88" s="6"/>
      <c r="O88" s="6"/>
      <c r="P88" s="6"/>
      <c r="Q88" s="6"/>
      <c r="R88" s="6"/>
      <c r="S88" s="40"/>
      <c r="T88" s="43"/>
      <c r="U88" s="12"/>
      <c r="V88" s="17"/>
      <c r="W88" s="18"/>
      <c r="X88" s="18"/>
      <c r="Y88" s="18"/>
      <c r="Z88" s="18"/>
      <c r="AA88" s="18"/>
      <c r="AB88" s="18"/>
      <c r="AC88" s="45"/>
      <c r="AD88" s="43"/>
      <c r="AE88" s="12"/>
      <c r="AF88" s="290"/>
      <c r="AG88" s="11"/>
      <c r="AH88" s="6"/>
      <c r="AI88" s="6"/>
      <c r="AJ88" s="6"/>
      <c r="AK88" s="6"/>
      <c r="AL88" s="6"/>
      <c r="AM88" s="40"/>
      <c r="AN88" s="43"/>
      <c r="AO88" s="6"/>
      <c r="AP88" s="43"/>
      <c r="AQ88" s="11"/>
      <c r="AR88" s="6"/>
      <c r="AS88" s="6"/>
      <c r="AT88" s="6"/>
      <c r="AU88" s="6"/>
      <c r="AV88" s="6"/>
      <c r="AW88" s="6"/>
      <c r="AX88" s="40"/>
      <c r="AY88" s="43"/>
      <c r="AZ88" s="12"/>
      <c r="BA88" s="11"/>
      <c r="BB88" s="6"/>
      <c r="BC88" s="6"/>
      <c r="BD88" s="6"/>
      <c r="BE88" s="6"/>
      <c r="BF88" s="6"/>
      <c r="BG88" s="6"/>
      <c r="BH88" s="40"/>
      <c r="BI88" s="43"/>
      <c r="BJ88" s="12"/>
      <c r="BK88" s="11"/>
      <c r="BL88" s="6"/>
      <c r="BM88" s="6"/>
      <c r="BN88" s="6"/>
      <c r="BO88" s="6"/>
      <c r="BP88" s="6"/>
      <c r="BQ88" s="6"/>
      <c r="BR88" s="40"/>
      <c r="BS88" s="43"/>
      <c r="BT88" s="12"/>
      <c r="BU88" s="11"/>
      <c r="BV88" s="6"/>
      <c r="BW88" s="6"/>
      <c r="BX88" s="6"/>
      <c r="BY88" s="40"/>
      <c r="BZ88" s="11"/>
      <c r="CA88" s="6"/>
      <c r="CB88" s="6"/>
      <c r="CC88" s="6"/>
      <c r="CD88" s="12"/>
      <c r="CE88" s="11"/>
      <c r="CF88" s="6"/>
      <c r="CG88" s="6"/>
      <c r="CH88" s="6"/>
      <c r="CI88" s="40"/>
      <c r="CJ88" s="11"/>
      <c r="CK88" s="6"/>
      <c r="CL88" s="6"/>
      <c r="CM88" s="12"/>
      <c r="CN88" s="11"/>
      <c r="CO88" s="82"/>
      <c r="CP88" s="1"/>
      <c r="CQ88" s="1"/>
      <c r="CR88" s="1"/>
      <c r="CS88" s="1"/>
      <c r="CT88" s="1"/>
      <c r="DF88" s="23"/>
    </row>
    <row r="89" spans="1:110">
      <c r="A89" s="72">
        <v>83</v>
      </c>
      <c r="B89" s="396"/>
      <c r="C89" s="397"/>
      <c r="D89" s="398"/>
      <c r="E89" s="399"/>
      <c r="F89" s="400"/>
      <c r="G89" s="400"/>
      <c r="H89" s="401"/>
      <c r="I89" s="402"/>
      <c r="J89" s="403"/>
      <c r="K89" s="404"/>
      <c r="L89" s="11"/>
      <c r="M89" s="6"/>
      <c r="N89" s="6"/>
      <c r="O89" s="6"/>
      <c r="P89" s="6"/>
      <c r="Q89" s="6"/>
      <c r="R89" s="6"/>
      <c r="S89" s="40"/>
      <c r="T89" s="43"/>
      <c r="U89" s="12"/>
      <c r="V89" s="17"/>
      <c r="W89" s="18"/>
      <c r="X89" s="18"/>
      <c r="Y89" s="18"/>
      <c r="Z89" s="18"/>
      <c r="AA89" s="18"/>
      <c r="AB89" s="18"/>
      <c r="AC89" s="45"/>
      <c r="AD89" s="43"/>
      <c r="AE89" s="12"/>
      <c r="AF89" s="290"/>
      <c r="AG89" s="11"/>
      <c r="AH89" s="6"/>
      <c r="AI89" s="6"/>
      <c r="AJ89" s="6"/>
      <c r="AK89" s="6"/>
      <c r="AL89" s="6"/>
      <c r="AM89" s="40"/>
      <c r="AN89" s="43"/>
      <c r="AO89" s="6"/>
      <c r="AP89" s="43"/>
      <c r="AQ89" s="11"/>
      <c r="AR89" s="6"/>
      <c r="AS89" s="6"/>
      <c r="AT89" s="6"/>
      <c r="AU89" s="6"/>
      <c r="AV89" s="6"/>
      <c r="AW89" s="6"/>
      <c r="AX89" s="40"/>
      <c r="AY89" s="43"/>
      <c r="AZ89" s="12"/>
      <c r="BA89" s="11"/>
      <c r="BB89" s="6"/>
      <c r="BC89" s="6"/>
      <c r="BD89" s="6"/>
      <c r="BE89" s="6"/>
      <c r="BF89" s="6"/>
      <c r="BG89" s="6"/>
      <c r="BH89" s="40"/>
      <c r="BI89" s="43"/>
      <c r="BJ89" s="12"/>
      <c r="BK89" s="11"/>
      <c r="BL89" s="6"/>
      <c r="BM89" s="6"/>
      <c r="BN89" s="6"/>
      <c r="BO89" s="6"/>
      <c r="BP89" s="6"/>
      <c r="BQ89" s="6"/>
      <c r="BR89" s="40"/>
      <c r="BS89" s="43"/>
      <c r="BT89" s="12"/>
      <c r="BU89" s="11"/>
      <c r="BV89" s="6"/>
      <c r="BW89" s="6"/>
      <c r="BX89" s="6"/>
      <c r="BY89" s="40"/>
      <c r="BZ89" s="11"/>
      <c r="CA89" s="6"/>
      <c r="CB89" s="6"/>
      <c r="CC89" s="6"/>
      <c r="CD89" s="12"/>
      <c r="CE89" s="11"/>
      <c r="CF89" s="6"/>
      <c r="CG89" s="6"/>
      <c r="CH89" s="6"/>
      <c r="CI89" s="40"/>
      <c r="CJ89" s="11"/>
      <c r="CK89" s="6"/>
      <c r="CL89" s="6"/>
      <c r="CM89" s="12"/>
      <c r="CN89" s="11"/>
      <c r="CO89" s="82"/>
      <c r="CP89" s="1"/>
      <c r="CQ89" s="1"/>
      <c r="CR89" s="1"/>
      <c r="CS89" s="1"/>
      <c r="CT89" s="1"/>
      <c r="DF89" s="23"/>
    </row>
    <row r="90" spans="1:110">
      <c r="A90" s="72">
        <v>84</v>
      </c>
      <c r="B90" s="396"/>
      <c r="C90" s="397"/>
      <c r="D90" s="398"/>
      <c r="E90" s="399"/>
      <c r="F90" s="400"/>
      <c r="G90" s="400"/>
      <c r="H90" s="401"/>
      <c r="I90" s="402"/>
      <c r="J90" s="403"/>
      <c r="K90" s="404"/>
      <c r="L90" s="11"/>
      <c r="M90" s="6"/>
      <c r="N90" s="6"/>
      <c r="O90" s="6"/>
      <c r="P90" s="6"/>
      <c r="Q90" s="6"/>
      <c r="R90" s="6"/>
      <c r="S90" s="40"/>
      <c r="T90" s="43"/>
      <c r="U90" s="12"/>
      <c r="V90" s="17"/>
      <c r="W90" s="18"/>
      <c r="X90" s="18"/>
      <c r="Y90" s="18"/>
      <c r="Z90" s="18"/>
      <c r="AA90" s="18"/>
      <c r="AB90" s="18"/>
      <c r="AC90" s="45"/>
      <c r="AD90" s="43"/>
      <c r="AE90" s="12"/>
      <c r="AF90" s="290"/>
      <c r="AG90" s="11"/>
      <c r="AH90" s="6"/>
      <c r="AI90" s="6"/>
      <c r="AJ90" s="6"/>
      <c r="AK90" s="6"/>
      <c r="AL90" s="6"/>
      <c r="AM90" s="40"/>
      <c r="AN90" s="43"/>
      <c r="AO90" s="6"/>
      <c r="AP90" s="43"/>
      <c r="AQ90" s="11"/>
      <c r="AR90" s="6"/>
      <c r="AS90" s="6"/>
      <c r="AT90" s="6"/>
      <c r="AU90" s="6"/>
      <c r="AV90" s="6"/>
      <c r="AW90" s="6"/>
      <c r="AX90" s="40"/>
      <c r="AY90" s="43"/>
      <c r="AZ90" s="12"/>
      <c r="BA90" s="11"/>
      <c r="BB90" s="6"/>
      <c r="BC90" s="6"/>
      <c r="BD90" s="6"/>
      <c r="BE90" s="6"/>
      <c r="BF90" s="6"/>
      <c r="BG90" s="6"/>
      <c r="BH90" s="40"/>
      <c r="BI90" s="43"/>
      <c r="BJ90" s="12"/>
      <c r="BK90" s="11"/>
      <c r="BL90" s="6"/>
      <c r="BM90" s="6"/>
      <c r="BN90" s="6"/>
      <c r="BO90" s="6"/>
      <c r="BP90" s="6"/>
      <c r="BQ90" s="6"/>
      <c r="BR90" s="40"/>
      <c r="BS90" s="43"/>
      <c r="BT90" s="12"/>
      <c r="BU90" s="11"/>
      <c r="BV90" s="6"/>
      <c r="BW90" s="6"/>
      <c r="BX90" s="6"/>
      <c r="BY90" s="40"/>
      <c r="BZ90" s="11"/>
      <c r="CA90" s="6"/>
      <c r="CB90" s="6"/>
      <c r="CC90" s="6"/>
      <c r="CD90" s="12"/>
      <c r="CE90" s="11"/>
      <c r="CF90" s="6"/>
      <c r="CG90" s="6"/>
      <c r="CH90" s="6"/>
      <c r="CI90" s="40"/>
      <c r="CJ90" s="11"/>
      <c r="CK90" s="6"/>
      <c r="CL90" s="6"/>
      <c r="CM90" s="12"/>
      <c r="CN90" s="11"/>
      <c r="CO90" s="82"/>
      <c r="CP90" s="1"/>
      <c r="CQ90" s="1"/>
      <c r="CR90" s="1"/>
      <c r="CS90" s="1"/>
      <c r="CT90" s="1"/>
      <c r="DF90" s="23"/>
    </row>
    <row r="91" spans="1:110">
      <c r="A91" s="72">
        <v>85</v>
      </c>
      <c r="B91" s="396"/>
      <c r="C91" s="397"/>
      <c r="D91" s="398"/>
      <c r="E91" s="399"/>
      <c r="F91" s="400"/>
      <c r="G91" s="400"/>
      <c r="H91" s="401"/>
      <c r="I91" s="402"/>
      <c r="J91" s="403"/>
      <c r="K91" s="404"/>
      <c r="L91" s="11"/>
      <c r="M91" s="6"/>
      <c r="N91" s="6"/>
      <c r="O91" s="6"/>
      <c r="P91" s="6"/>
      <c r="Q91" s="6"/>
      <c r="R91" s="6"/>
      <c r="S91" s="40"/>
      <c r="T91" s="43"/>
      <c r="U91" s="12"/>
      <c r="V91" s="17"/>
      <c r="W91" s="18"/>
      <c r="X91" s="18"/>
      <c r="Y91" s="18"/>
      <c r="Z91" s="18"/>
      <c r="AA91" s="18"/>
      <c r="AB91" s="18"/>
      <c r="AC91" s="45"/>
      <c r="AD91" s="43"/>
      <c r="AE91" s="12"/>
      <c r="AF91" s="290"/>
      <c r="AG91" s="11"/>
      <c r="AH91" s="6"/>
      <c r="AI91" s="6"/>
      <c r="AJ91" s="6"/>
      <c r="AK91" s="6"/>
      <c r="AL91" s="6"/>
      <c r="AM91" s="40"/>
      <c r="AN91" s="43"/>
      <c r="AO91" s="6"/>
      <c r="AP91" s="43"/>
      <c r="AQ91" s="11"/>
      <c r="AR91" s="6"/>
      <c r="AS91" s="6"/>
      <c r="AT91" s="6"/>
      <c r="AU91" s="6"/>
      <c r="AV91" s="6"/>
      <c r="AW91" s="6"/>
      <c r="AX91" s="40"/>
      <c r="AY91" s="43"/>
      <c r="AZ91" s="12"/>
      <c r="BA91" s="11"/>
      <c r="BB91" s="6"/>
      <c r="BC91" s="6"/>
      <c r="BD91" s="6"/>
      <c r="BE91" s="6"/>
      <c r="BF91" s="6"/>
      <c r="BG91" s="6"/>
      <c r="BH91" s="40"/>
      <c r="BI91" s="43"/>
      <c r="BJ91" s="12"/>
      <c r="BK91" s="11"/>
      <c r="BL91" s="6"/>
      <c r="BM91" s="6"/>
      <c r="BN91" s="6"/>
      <c r="BO91" s="6"/>
      <c r="BP91" s="6"/>
      <c r="BQ91" s="6"/>
      <c r="BR91" s="40"/>
      <c r="BS91" s="43"/>
      <c r="BT91" s="12"/>
      <c r="BU91" s="11"/>
      <c r="BV91" s="6"/>
      <c r="BW91" s="6"/>
      <c r="BX91" s="6"/>
      <c r="BY91" s="40"/>
      <c r="BZ91" s="11"/>
      <c r="CA91" s="6"/>
      <c r="CB91" s="6"/>
      <c r="CC91" s="6"/>
      <c r="CD91" s="12"/>
      <c r="CE91" s="11"/>
      <c r="CF91" s="6"/>
      <c r="CG91" s="6"/>
      <c r="CH91" s="6"/>
      <c r="CI91" s="40"/>
      <c r="CJ91" s="11"/>
      <c r="CK91" s="6"/>
      <c r="CL91" s="6"/>
      <c r="CM91" s="12"/>
      <c r="CN91" s="11"/>
      <c r="CO91" s="82"/>
      <c r="CP91" s="1"/>
      <c r="CQ91" s="1"/>
      <c r="CR91" s="1"/>
      <c r="CS91" s="1"/>
      <c r="CT91" s="1"/>
      <c r="DF91" s="23"/>
    </row>
    <row r="92" spans="1:110">
      <c r="A92" s="72">
        <v>86</v>
      </c>
      <c r="B92" s="396"/>
      <c r="C92" s="397"/>
      <c r="D92" s="398"/>
      <c r="E92" s="399"/>
      <c r="F92" s="400"/>
      <c r="G92" s="400"/>
      <c r="H92" s="401"/>
      <c r="I92" s="402"/>
      <c r="J92" s="403"/>
      <c r="K92" s="404"/>
      <c r="L92" s="11"/>
      <c r="M92" s="6"/>
      <c r="N92" s="6"/>
      <c r="O92" s="6"/>
      <c r="P92" s="6"/>
      <c r="Q92" s="6"/>
      <c r="R92" s="6"/>
      <c r="S92" s="40"/>
      <c r="T92" s="43"/>
      <c r="U92" s="12"/>
      <c r="V92" s="17"/>
      <c r="W92" s="18"/>
      <c r="X92" s="18"/>
      <c r="Y92" s="18"/>
      <c r="Z92" s="18"/>
      <c r="AA92" s="18"/>
      <c r="AB92" s="18"/>
      <c r="AC92" s="45"/>
      <c r="AD92" s="43"/>
      <c r="AE92" s="12"/>
      <c r="AF92" s="290"/>
      <c r="AG92" s="11"/>
      <c r="AH92" s="6"/>
      <c r="AI92" s="6"/>
      <c r="AJ92" s="6"/>
      <c r="AK92" s="6"/>
      <c r="AL92" s="6"/>
      <c r="AM92" s="40"/>
      <c r="AN92" s="43"/>
      <c r="AO92" s="6"/>
      <c r="AP92" s="43"/>
      <c r="AQ92" s="11"/>
      <c r="AR92" s="6"/>
      <c r="AS92" s="6"/>
      <c r="AT92" s="6"/>
      <c r="AU92" s="6"/>
      <c r="AV92" s="6"/>
      <c r="AW92" s="6"/>
      <c r="AX92" s="40"/>
      <c r="AY92" s="43"/>
      <c r="AZ92" s="12"/>
      <c r="BA92" s="11"/>
      <c r="BB92" s="6"/>
      <c r="BC92" s="6"/>
      <c r="BD92" s="6"/>
      <c r="BE92" s="6"/>
      <c r="BF92" s="6"/>
      <c r="BG92" s="6"/>
      <c r="BH92" s="40"/>
      <c r="BI92" s="43"/>
      <c r="BJ92" s="12"/>
      <c r="BK92" s="11"/>
      <c r="BL92" s="6"/>
      <c r="BM92" s="6"/>
      <c r="BN92" s="6"/>
      <c r="BO92" s="6"/>
      <c r="BP92" s="6"/>
      <c r="BQ92" s="6"/>
      <c r="BR92" s="40"/>
      <c r="BS92" s="43"/>
      <c r="BT92" s="12"/>
      <c r="BU92" s="11"/>
      <c r="BV92" s="6"/>
      <c r="BW92" s="6"/>
      <c r="BX92" s="6"/>
      <c r="BY92" s="40"/>
      <c r="BZ92" s="11"/>
      <c r="CA92" s="6"/>
      <c r="CB92" s="6"/>
      <c r="CC92" s="6"/>
      <c r="CD92" s="12"/>
      <c r="CE92" s="11"/>
      <c r="CF92" s="6"/>
      <c r="CG92" s="6"/>
      <c r="CH92" s="6"/>
      <c r="CI92" s="40"/>
      <c r="CJ92" s="11"/>
      <c r="CK92" s="6"/>
      <c r="CL92" s="6"/>
      <c r="CM92" s="12"/>
      <c r="CN92" s="11"/>
      <c r="CO92" s="82"/>
      <c r="CP92" s="1"/>
      <c r="CQ92" s="1"/>
      <c r="CR92" s="1"/>
      <c r="CS92" s="1"/>
      <c r="CT92" s="1"/>
      <c r="DF92" s="23"/>
    </row>
    <row r="93" spans="1:110">
      <c r="A93" s="72">
        <v>87</v>
      </c>
      <c r="B93" s="396"/>
      <c r="C93" s="397"/>
      <c r="D93" s="398"/>
      <c r="E93" s="399"/>
      <c r="F93" s="400"/>
      <c r="G93" s="400"/>
      <c r="H93" s="401"/>
      <c r="I93" s="402"/>
      <c r="J93" s="403"/>
      <c r="K93" s="404"/>
      <c r="L93" s="11"/>
      <c r="M93" s="6"/>
      <c r="N93" s="6"/>
      <c r="O93" s="6"/>
      <c r="P93" s="6"/>
      <c r="Q93" s="6"/>
      <c r="R93" s="6"/>
      <c r="S93" s="40"/>
      <c r="T93" s="43"/>
      <c r="U93" s="12"/>
      <c r="V93" s="17"/>
      <c r="W93" s="18"/>
      <c r="X93" s="18"/>
      <c r="Y93" s="18"/>
      <c r="Z93" s="18"/>
      <c r="AA93" s="18"/>
      <c r="AB93" s="18"/>
      <c r="AC93" s="45"/>
      <c r="AD93" s="43"/>
      <c r="AE93" s="12"/>
      <c r="AF93" s="290"/>
      <c r="AG93" s="11"/>
      <c r="AH93" s="6"/>
      <c r="AI93" s="6"/>
      <c r="AJ93" s="6"/>
      <c r="AK93" s="6"/>
      <c r="AL93" s="6"/>
      <c r="AM93" s="40"/>
      <c r="AN93" s="43"/>
      <c r="AO93" s="6"/>
      <c r="AP93" s="43"/>
      <c r="AQ93" s="11"/>
      <c r="AR93" s="6"/>
      <c r="AS93" s="6"/>
      <c r="AT93" s="6"/>
      <c r="AU93" s="6"/>
      <c r="AV93" s="6"/>
      <c r="AW93" s="6"/>
      <c r="AX93" s="40"/>
      <c r="AY93" s="43"/>
      <c r="AZ93" s="12"/>
      <c r="BA93" s="11"/>
      <c r="BB93" s="6"/>
      <c r="BC93" s="6"/>
      <c r="BD93" s="6"/>
      <c r="BE93" s="6"/>
      <c r="BF93" s="6"/>
      <c r="BG93" s="6"/>
      <c r="BH93" s="40"/>
      <c r="BI93" s="43"/>
      <c r="BJ93" s="12"/>
      <c r="BK93" s="11"/>
      <c r="BL93" s="6"/>
      <c r="BM93" s="6"/>
      <c r="BN93" s="6"/>
      <c r="BO93" s="6"/>
      <c r="BP93" s="6"/>
      <c r="BQ93" s="6"/>
      <c r="BR93" s="40"/>
      <c r="BS93" s="43"/>
      <c r="BT93" s="12"/>
      <c r="BU93" s="11"/>
      <c r="BV93" s="6"/>
      <c r="BW93" s="6"/>
      <c r="BX93" s="6"/>
      <c r="BY93" s="40"/>
      <c r="BZ93" s="11"/>
      <c r="CA93" s="6"/>
      <c r="CB93" s="6"/>
      <c r="CC93" s="6"/>
      <c r="CD93" s="12"/>
      <c r="CE93" s="11"/>
      <c r="CF93" s="6"/>
      <c r="CG93" s="6"/>
      <c r="CH93" s="6"/>
      <c r="CI93" s="40"/>
      <c r="CJ93" s="11"/>
      <c r="CK93" s="6"/>
      <c r="CL93" s="6"/>
      <c r="CM93" s="12"/>
      <c r="CN93" s="11"/>
      <c r="CO93" s="82"/>
      <c r="CP93" s="1"/>
      <c r="CQ93" s="1"/>
      <c r="CR93" s="1"/>
      <c r="CS93" s="1"/>
      <c r="CT93" s="1"/>
      <c r="DF93" s="23"/>
    </row>
    <row r="94" spans="1:110">
      <c r="A94" s="72">
        <v>88</v>
      </c>
      <c r="B94" s="396"/>
      <c r="C94" s="397"/>
      <c r="D94" s="398"/>
      <c r="E94" s="399"/>
      <c r="F94" s="400"/>
      <c r="G94" s="400"/>
      <c r="H94" s="401"/>
      <c r="I94" s="402"/>
      <c r="J94" s="403"/>
      <c r="K94" s="404"/>
      <c r="L94" s="11"/>
      <c r="M94" s="6"/>
      <c r="N94" s="6"/>
      <c r="O94" s="6"/>
      <c r="P94" s="6"/>
      <c r="Q94" s="6"/>
      <c r="R94" s="6"/>
      <c r="S94" s="40"/>
      <c r="T94" s="43"/>
      <c r="U94" s="12"/>
      <c r="V94" s="17"/>
      <c r="W94" s="18"/>
      <c r="X94" s="18"/>
      <c r="Y94" s="18"/>
      <c r="Z94" s="18"/>
      <c r="AA94" s="18"/>
      <c r="AB94" s="18"/>
      <c r="AC94" s="45"/>
      <c r="AD94" s="43"/>
      <c r="AE94" s="12"/>
      <c r="AF94" s="290"/>
      <c r="AG94" s="11"/>
      <c r="AH94" s="6"/>
      <c r="AI94" s="6"/>
      <c r="AJ94" s="6"/>
      <c r="AK94" s="6"/>
      <c r="AL94" s="6"/>
      <c r="AM94" s="40"/>
      <c r="AN94" s="43"/>
      <c r="AO94" s="6"/>
      <c r="AP94" s="43"/>
      <c r="AQ94" s="11"/>
      <c r="AR94" s="6"/>
      <c r="AS94" s="6"/>
      <c r="AT94" s="6"/>
      <c r="AU94" s="6"/>
      <c r="AV94" s="6"/>
      <c r="AW94" s="6"/>
      <c r="AX94" s="40"/>
      <c r="AY94" s="43"/>
      <c r="AZ94" s="12"/>
      <c r="BA94" s="11"/>
      <c r="BB94" s="6"/>
      <c r="BC94" s="6"/>
      <c r="BD94" s="6"/>
      <c r="BE94" s="6"/>
      <c r="BF94" s="6"/>
      <c r="BG94" s="6"/>
      <c r="BH94" s="40"/>
      <c r="BI94" s="43"/>
      <c r="BJ94" s="12"/>
      <c r="BK94" s="11"/>
      <c r="BL94" s="6"/>
      <c r="BM94" s="6"/>
      <c r="BN94" s="6"/>
      <c r="BO94" s="6"/>
      <c r="BP94" s="6"/>
      <c r="BQ94" s="6"/>
      <c r="BR94" s="40"/>
      <c r="BS94" s="43"/>
      <c r="BT94" s="12"/>
      <c r="BU94" s="11"/>
      <c r="BV94" s="6"/>
      <c r="BW94" s="6"/>
      <c r="BX94" s="6"/>
      <c r="BY94" s="40"/>
      <c r="BZ94" s="11"/>
      <c r="CA94" s="6"/>
      <c r="CB94" s="6"/>
      <c r="CC94" s="6"/>
      <c r="CD94" s="12"/>
      <c r="CE94" s="11"/>
      <c r="CF94" s="6"/>
      <c r="CG94" s="6"/>
      <c r="CH94" s="6"/>
      <c r="CI94" s="40"/>
      <c r="CJ94" s="11"/>
      <c r="CK94" s="6"/>
      <c r="CL94" s="6"/>
      <c r="CM94" s="12"/>
      <c r="CN94" s="11"/>
      <c r="CO94" s="82"/>
      <c r="CP94" s="1"/>
      <c r="CQ94" s="1"/>
      <c r="CR94" s="1"/>
      <c r="CS94" s="1"/>
      <c r="CT94" s="1"/>
      <c r="DF94" s="23"/>
    </row>
    <row r="95" spans="1:110">
      <c r="A95" s="72">
        <v>89</v>
      </c>
      <c r="B95" s="396"/>
      <c r="C95" s="397"/>
      <c r="D95" s="398"/>
      <c r="E95" s="399"/>
      <c r="F95" s="400"/>
      <c r="G95" s="400"/>
      <c r="H95" s="401"/>
      <c r="I95" s="402"/>
      <c r="J95" s="403"/>
      <c r="K95" s="404"/>
      <c r="L95" s="11"/>
      <c r="M95" s="6"/>
      <c r="N95" s="6"/>
      <c r="O95" s="6"/>
      <c r="P95" s="6"/>
      <c r="Q95" s="6"/>
      <c r="R95" s="6"/>
      <c r="S95" s="40"/>
      <c r="T95" s="43"/>
      <c r="U95" s="12"/>
      <c r="V95" s="17"/>
      <c r="W95" s="18"/>
      <c r="X95" s="18"/>
      <c r="Y95" s="18"/>
      <c r="Z95" s="18"/>
      <c r="AA95" s="18"/>
      <c r="AB95" s="18"/>
      <c r="AC95" s="45"/>
      <c r="AD95" s="43"/>
      <c r="AE95" s="12"/>
      <c r="AF95" s="290"/>
      <c r="AG95" s="11"/>
      <c r="AH95" s="6"/>
      <c r="AI95" s="6"/>
      <c r="AJ95" s="6"/>
      <c r="AK95" s="6"/>
      <c r="AL95" s="6"/>
      <c r="AM95" s="40"/>
      <c r="AN95" s="43"/>
      <c r="AO95" s="6"/>
      <c r="AP95" s="43"/>
      <c r="AQ95" s="11"/>
      <c r="AR95" s="6"/>
      <c r="AS95" s="6"/>
      <c r="AT95" s="6"/>
      <c r="AU95" s="6"/>
      <c r="AV95" s="6"/>
      <c r="AW95" s="6"/>
      <c r="AX95" s="40"/>
      <c r="AY95" s="43"/>
      <c r="AZ95" s="12"/>
      <c r="BA95" s="11"/>
      <c r="BB95" s="6"/>
      <c r="BC95" s="6"/>
      <c r="BD95" s="6"/>
      <c r="BE95" s="6"/>
      <c r="BF95" s="6"/>
      <c r="BG95" s="6"/>
      <c r="BH95" s="40"/>
      <c r="BI95" s="43"/>
      <c r="BJ95" s="12"/>
      <c r="BK95" s="11"/>
      <c r="BL95" s="6"/>
      <c r="BM95" s="6"/>
      <c r="BN95" s="6"/>
      <c r="BO95" s="6"/>
      <c r="BP95" s="6"/>
      <c r="BQ95" s="6"/>
      <c r="BR95" s="40"/>
      <c r="BS95" s="43"/>
      <c r="BT95" s="12"/>
      <c r="BU95" s="11"/>
      <c r="BV95" s="6"/>
      <c r="BW95" s="6"/>
      <c r="BX95" s="6"/>
      <c r="BY95" s="40"/>
      <c r="BZ95" s="11"/>
      <c r="CA95" s="6"/>
      <c r="CB95" s="6"/>
      <c r="CC95" s="6"/>
      <c r="CD95" s="12"/>
      <c r="CE95" s="11"/>
      <c r="CF95" s="6"/>
      <c r="CG95" s="6"/>
      <c r="CH95" s="6"/>
      <c r="CI95" s="40"/>
      <c r="CJ95" s="11"/>
      <c r="CK95" s="6"/>
      <c r="CL95" s="6"/>
      <c r="CM95" s="12"/>
      <c r="CN95" s="11"/>
      <c r="CO95" s="82"/>
      <c r="CP95" s="1"/>
      <c r="CQ95" s="1"/>
      <c r="CR95" s="1"/>
      <c r="CS95" s="1"/>
      <c r="CT95" s="1"/>
      <c r="DF95" s="23"/>
    </row>
    <row r="96" spans="1:110">
      <c r="A96" s="72">
        <v>90</v>
      </c>
      <c r="B96" s="396"/>
      <c r="C96" s="397"/>
      <c r="D96" s="398"/>
      <c r="E96" s="399"/>
      <c r="F96" s="400"/>
      <c r="G96" s="400"/>
      <c r="H96" s="401"/>
      <c r="I96" s="402"/>
      <c r="J96" s="403"/>
      <c r="K96" s="404"/>
      <c r="L96" s="11"/>
      <c r="M96" s="6"/>
      <c r="N96" s="6"/>
      <c r="O96" s="6"/>
      <c r="P96" s="6"/>
      <c r="Q96" s="6"/>
      <c r="R96" s="6"/>
      <c r="S96" s="40"/>
      <c r="T96" s="43"/>
      <c r="U96" s="12"/>
      <c r="V96" s="17"/>
      <c r="W96" s="18"/>
      <c r="X96" s="18"/>
      <c r="Y96" s="18"/>
      <c r="Z96" s="18"/>
      <c r="AA96" s="18"/>
      <c r="AB96" s="18"/>
      <c r="AC96" s="45"/>
      <c r="AD96" s="43"/>
      <c r="AE96" s="12"/>
      <c r="AF96" s="290"/>
      <c r="AG96" s="11"/>
      <c r="AH96" s="6"/>
      <c r="AI96" s="6"/>
      <c r="AJ96" s="6"/>
      <c r="AK96" s="6"/>
      <c r="AL96" s="6"/>
      <c r="AM96" s="40"/>
      <c r="AN96" s="43"/>
      <c r="AO96" s="6"/>
      <c r="AP96" s="43"/>
      <c r="AQ96" s="11"/>
      <c r="AR96" s="6"/>
      <c r="AS96" s="6"/>
      <c r="AT96" s="6"/>
      <c r="AU96" s="6"/>
      <c r="AV96" s="6"/>
      <c r="AW96" s="6"/>
      <c r="AX96" s="40"/>
      <c r="AY96" s="43"/>
      <c r="AZ96" s="12"/>
      <c r="BA96" s="11"/>
      <c r="BB96" s="6"/>
      <c r="BC96" s="6"/>
      <c r="BD96" s="6"/>
      <c r="BE96" s="6"/>
      <c r="BF96" s="6"/>
      <c r="BG96" s="6"/>
      <c r="BH96" s="40"/>
      <c r="BI96" s="43"/>
      <c r="BJ96" s="12"/>
      <c r="BK96" s="11"/>
      <c r="BL96" s="6"/>
      <c r="BM96" s="6"/>
      <c r="BN96" s="6"/>
      <c r="BO96" s="6"/>
      <c r="BP96" s="6"/>
      <c r="BQ96" s="6"/>
      <c r="BR96" s="40"/>
      <c r="BS96" s="43"/>
      <c r="BT96" s="12"/>
      <c r="BU96" s="11"/>
      <c r="BV96" s="6"/>
      <c r="BW96" s="6"/>
      <c r="BX96" s="6"/>
      <c r="BY96" s="40"/>
      <c r="BZ96" s="11"/>
      <c r="CA96" s="6"/>
      <c r="CB96" s="6"/>
      <c r="CC96" s="6"/>
      <c r="CD96" s="12"/>
      <c r="CE96" s="11"/>
      <c r="CF96" s="6"/>
      <c r="CG96" s="6"/>
      <c r="CH96" s="6"/>
      <c r="CI96" s="40"/>
      <c r="CJ96" s="11"/>
      <c r="CK96" s="6"/>
      <c r="CL96" s="6"/>
      <c r="CM96" s="12"/>
      <c r="CN96" s="11"/>
      <c r="CO96" s="82"/>
      <c r="CP96" s="1"/>
      <c r="CQ96" s="1"/>
      <c r="CR96" s="1"/>
      <c r="CS96" s="1"/>
      <c r="CT96" s="1"/>
      <c r="DF96" s="23"/>
    </row>
    <row r="97" spans="1:110">
      <c r="A97" s="72">
        <v>91</v>
      </c>
      <c r="B97" s="396"/>
      <c r="C97" s="397"/>
      <c r="D97" s="398"/>
      <c r="E97" s="399"/>
      <c r="F97" s="400"/>
      <c r="G97" s="400"/>
      <c r="H97" s="401"/>
      <c r="I97" s="402"/>
      <c r="J97" s="403"/>
      <c r="K97" s="404"/>
      <c r="L97" s="11"/>
      <c r="M97" s="6"/>
      <c r="N97" s="6"/>
      <c r="O97" s="6"/>
      <c r="P97" s="6"/>
      <c r="Q97" s="6"/>
      <c r="R97" s="6"/>
      <c r="S97" s="40"/>
      <c r="T97" s="43"/>
      <c r="U97" s="12"/>
      <c r="V97" s="17"/>
      <c r="W97" s="18"/>
      <c r="X97" s="18"/>
      <c r="Y97" s="18"/>
      <c r="Z97" s="18"/>
      <c r="AA97" s="18"/>
      <c r="AB97" s="18"/>
      <c r="AC97" s="45"/>
      <c r="AD97" s="43"/>
      <c r="AE97" s="12"/>
      <c r="AF97" s="290"/>
      <c r="AG97" s="11"/>
      <c r="AH97" s="6"/>
      <c r="AI97" s="6"/>
      <c r="AJ97" s="6"/>
      <c r="AK97" s="6"/>
      <c r="AL97" s="6"/>
      <c r="AM97" s="40"/>
      <c r="AN97" s="43"/>
      <c r="AO97" s="6"/>
      <c r="AP97" s="43"/>
      <c r="AQ97" s="11"/>
      <c r="AR97" s="6"/>
      <c r="AS97" s="6"/>
      <c r="AT97" s="6"/>
      <c r="AU97" s="6"/>
      <c r="AV97" s="6"/>
      <c r="AW97" s="6"/>
      <c r="AX97" s="40"/>
      <c r="AY97" s="43"/>
      <c r="AZ97" s="12"/>
      <c r="BA97" s="11"/>
      <c r="BB97" s="6"/>
      <c r="BC97" s="6"/>
      <c r="BD97" s="6"/>
      <c r="BE97" s="6"/>
      <c r="BF97" s="6"/>
      <c r="BG97" s="6"/>
      <c r="BH97" s="40"/>
      <c r="BI97" s="43"/>
      <c r="BJ97" s="12"/>
      <c r="BK97" s="11"/>
      <c r="BL97" s="6"/>
      <c r="BM97" s="6"/>
      <c r="BN97" s="6"/>
      <c r="BO97" s="6"/>
      <c r="BP97" s="6"/>
      <c r="BQ97" s="6"/>
      <c r="BR97" s="40"/>
      <c r="BS97" s="43"/>
      <c r="BT97" s="12"/>
      <c r="BU97" s="11"/>
      <c r="BV97" s="6"/>
      <c r="BW97" s="6"/>
      <c r="BX97" s="6"/>
      <c r="BY97" s="40"/>
      <c r="BZ97" s="11"/>
      <c r="CA97" s="6"/>
      <c r="CB97" s="6"/>
      <c r="CC97" s="6"/>
      <c r="CD97" s="12"/>
      <c r="CE97" s="11"/>
      <c r="CF97" s="6"/>
      <c r="CG97" s="6"/>
      <c r="CH97" s="6"/>
      <c r="CI97" s="40"/>
      <c r="CJ97" s="11"/>
      <c r="CK97" s="6"/>
      <c r="CL97" s="6"/>
      <c r="CM97" s="12"/>
      <c r="CN97" s="11"/>
      <c r="CO97" s="82"/>
      <c r="CP97" s="1"/>
      <c r="CQ97" s="1"/>
      <c r="CR97" s="1"/>
      <c r="CS97" s="1"/>
      <c r="CT97" s="1"/>
      <c r="DF97" s="23"/>
    </row>
    <row r="98" spans="1:110">
      <c r="A98" s="72">
        <v>92</v>
      </c>
      <c r="B98" s="396"/>
      <c r="C98" s="397"/>
      <c r="D98" s="398"/>
      <c r="E98" s="399"/>
      <c r="F98" s="400"/>
      <c r="G98" s="400"/>
      <c r="H98" s="401"/>
      <c r="I98" s="402"/>
      <c r="J98" s="403"/>
      <c r="K98" s="404"/>
      <c r="L98" s="11"/>
      <c r="M98" s="6"/>
      <c r="N98" s="6"/>
      <c r="O98" s="6"/>
      <c r="P98" s="6"/>
      <c r="Q98" s="6"/>
      <c r="R98" s="6"/>
      <c r="S98" s="40"/>
      <c r="T98" s="43"/>
      <c r="U98" s="12"/>
      <c r="V98" s="17"/>
      <c r="W98" s="18"/>
      <c r="X98" s="18"/>
      <c r="Y98" s="18"/>
      <c r="Z98" s="18"/>
      <c r="AA98" s="18"/>
      <c r="AB98" s="18"/>
      <c r="AC98" s="45"/>
      <c r="AD98" s="43"/>
      <c r="AE98" s="12"/>
      <c r="AF98" s="290"/>
      <c r="AG98" s="11"/>
      <c r="AH98" s="6"/>
      <c r="AI98" s="6"/>
      <c r="AJ98" s="6"/>
      <c r="AK98" s="6"/>
      <c r="AL98" s="6"/>
      <c r="AM98" s="40"/>
      <c r="AN98" s="43"/>
      <c r="AO98" s="6"/>
      <c r="AP98" s="43"/>
      <c r="AQ98" s="11"/>
      <c r="AR98" s="6"/>
      <c r="AS98" s="6"/>
      <c r="AT98" s="6"/>
      <c r="AU98" s="6"/>
      <c r="AV98" s="6"/>
      <c r="AW98" s="6"/>
      <c r="AX98" s="40"/>
      <c r="AY98" s="43"/>
      <c r="AZ98" s="12"/>
      <c r="BA98" s="11"/>
      <c r="BB98" s="6"/>
      <c r="BC98" s="6"/>
      <c r="BD98" s="6"/>
      <c r="BE98" s="6"/>
      <c r="BF98" s="6"/>
      <c r="BG98" s="6"/>
      <c r="BH98" s="40"/>
      <c r="BI98" s="43"/>
      <c r="BJ98" s="12"/>
      <c r="BK98" s="11"/>
      <c r="BL98" s="6"/>
      <c r="BM98" s="6"/>
      <c r="BN98" s="6"/>
      <c r="BO98" s="6"/>
      <c r="BP98" s="6"/>
      <c r="BQ98" s="6"/>
      <c r="BR98" s="40"/>
      <c r="BS98" s="43"/>
      <c r="BT98" s="12"/>
      <c r="BU98" s="11"/>
      <c r="BV98" s="6"/>
      <c r="BW98" s="6"/>
      <c r="BX98" s="6"/>
      <c r="BY98" s="40"/>
      <c r="BZ98" s="11"/>
      <c r="CA98" s="6"/>
      <c r="CB98" s="6"/>
      <c r="CC98" s="6"/>
      <c r="CD98" s="12"/>
      <c r="CE98" s="11"/>
      <c r="CF98" s="6"/>
      <c r="CG98" s="6"/>
      <c r="CH98" s="6"/>
      <c r="CI98" s="40"/>
      <c r="CJ98" s="11"/>
      <c r="CK98" s="6"/>
      <c r="CL98" s="6"/>
      <c r="CM98" s="12"/>
      <c r="CN98" s="11"/>
      <c r="CO98" s="82"/>
      <c r="CP98" s="1"/>
      <c r="CQ98" s="1"/>
      <c r="CR98" s="1"/>
      <c r="CS98" s="1"/>
      <c r="CT98" s="1"/>
      <c r="DF98" s="23"/>
    </row>
    <row r="99" spans="1:110">
      <c r="A99" s="72">
        <v>93</v>
      </c>
      <c r="B99" s="396"/>
      <c r="C99" s="397"/>
      <c r="D99" s="398"/>
      <c r="E99" s="399"/>
      <c r="F99" s="400"/>
      <c r="G99" s="400"/>
      <c r="H99" s="401"/>
      <c r="I99" s="402"/>
      <c r="J99" s="403"/>
      <c r="K99" s="404"/>
      <c r="L99" s="11"/>
      <c r="M99" s="6"/>
      <c r="N99" s="6"/>
      <c r="O99" s="6"/>
      <c r="P99" s="6"/>
      <c r="Q99" s="6"/>
      <c r="R99" s="6"/>
      <c r="S99" s="40"/>
      <c r="T99" s="43"/>
      <c r="U99" s="12"/>
      <c r="V99" s="17"/>
      <c r="W99" s="18"/>
      <c r="X99" s="18"/>
      <c r="Y99" s="18"/>
      <c r="Z99" s="18"/>
      <c r="AA99" s="18"/>
      <c r="AB99" s="18"/>
      <c r="AC99" s="45"/>
      <c r="AD99" s="43"/>
      <c r="AE99" s="12"/>
      <c r="AF99" s="290"/>
      <c r="AG99" s="11"/>
      <c r="AH99" s="6"/>
      <c r="AI99" s="6"/>
      <c r="AJ99" s="6"/>
      <c r="AK99" s="6"/>
      <c r="AL99" s="6"/>
      <c r="AM99" s="40"/>
      <c r="AN99" s="43"/>
      <c r="AO99" s="6"/>
      <c r="AP99" s="43"/>
      <c r="AQ99" s="11"/>
      <c r="AR99" s="6"/>
      <c r="AS99" s="6"/>
      <c r="AT99" s="6"/>
      <c r="AU99" s="6"/>
      <c r="AV99" s="6"/>
      <c r="AW99" s="6"/>
      <c r="AX99" s="40"/>
      <c r="AY99" s="43"/>
      <c r="AZ99" s="12"/>
      <c r="BA99" s="11"/>
      <c r="BB99" s="6"/>
      <c r="BC99" s="6"/>
      <c r="BD99" s="6"/>
      <c r="BE99" s="6"/>
      <c r="BF99" s="6"/>
      <c r="BG99" s="6"/>
      <c r="BH99" s="40"/>
      <c r="BI99" s="43"/>
      <c r="BJ99" s="12"/>
      <c r="BK99" s="11"/>
      <c r="BL99" s="6"/>
      <c r="BM99" s="6"/>
      <c r="BN99" s="6"/>
      <c r="BO99" s="6"/>
      <c r="BP99" s="6"/>
      <c r="BQ99" s="6"/>
      <c r="BR99" s="40"/>
      <c r="BS99" s="43"/>
      <c r="BT99" s="12"/>
      <c r="BU99" s="11"/>
      <c r="BV99" s="6"/>
      <c r="BW99" s="6"/>
      <c r="BX99" s="6"/>
      <c r="BY99" s="40"/>
      <c r="BZ99" s="11"/>
      <c r="CA99" s="6"/>
      <c r="CB99" s="6"/>
      <c r="CC99" s="6"/>
      <c r="CD99" s="12"/>
      <c r="CE99" s="11"/>
      <c r="CF99" s="6"/>
      <c r="CG99" s="6"/>
      <c r="CH99" s="6"/>
      <c r="CI99" s="40"/>
      <c r="CJ99" s="11"/>
      <c r="CK99" s="6"/>
      <c r="CL99" s="6"/>
      <c r="CM99" s="12"/>
      <c r="CN99" s="11"/>
      <c r="CO99" s="82"/>
      <c r="CP99" s="1"/>
      <c r="CQ99" s="1"/>
      <c r="CR99" s="1"/>
      <c r="CS99" s="1"/>
      <c r="CT99" s="1"/>
      <c r="DF99" s="23"/>
    </row>
    <row r="100" spans="1:110">
      <c r="A100" s="72">
        <v>94</v>
      </c>
      <c r="B100" s="396"/>
      <c r="C100" s="397"/>
      <c r="D100" s="398"/>
      <c r="E100" s="399"/>
      <c r="F100" s="400"/>
      <c r="G100" s="400"/>
      <c r="H100" s="401"/>
      <c r="I100" s="402"/>
      <c r="J100" s="403"/>
      <c r="K100" s="404"/>
      <c r="L100" s="11"/>
      <c r="M100" s="6"/>
      <c r="N100" s="6"/>
      <c r="O100" s="6"/>
      <c r="P100" s="6"/>
      <c r="Q100" s="6"/>
      <c r="R100" s="6"/>
      <c r="S100" s="40"/>
      <c r="T100" s="43"/>
      <c r="U100" s="12"/>
      <c r="V100" s="17"/>
      <c r="W100" s="18"/>
      <c r="X100" s="18"/>
      <c r="Y100" s="18"/>
      <c r="Z100" s="18"/>
      <c r="AA100" s="18"/>
      <c r="AB100" s="18"/>
      <c r="AC100" s="45"/>
      <c r="AD100" s="43"/>
      <c r="AE100" s="12"/>
      <c r="AF100" s="290"/>
      <c r="AG100" s="11"/>
      <c r="AH100" s="6"/>
      <c r="AI100" s="6"/>
      <c r="AJ100" s="6"/>
      <c r="AK100" s="6"/>
      <c r="AL100" s="6"/>
      <c r="AM100" s="40"/>
      <c r="AN100" s="43"/>
      <c r="AO100" s="6"/>
      <c r="AP100" s="43"/>
      <c r="AQ100" s="11"/>
      <c r="AR100" s="6"/>
      <c r="AS100" s="6"/>
      <c r="AT100" s="6"/>
      <c r="AU100" s="6"/>
      <c r="AV100" s="6"/>
      <c r="AW100" s="6"/>
      <c r="AX100" s="40"/>
      <c r="AY100" s="43"/>
      <c r="AZ100" s="12"/>
      <c r="BA100" s="11"/>
      <c r="BB100" s="6"/>
      <c r="BC100" s="6"/>
      <c r="BD100" s="6"/>
      <c r="BE100" s="6"/>
      <c r="BF100" s="6"/>
      <c r="BG100" s="6"/>
      <c r="BH100" s="40"/>
      <c r="BI100" s="43"/>
      <c r="BJ100" s="12"/>
      <c r="BK100" s="11"/>
      <c r="BL100" s="6"/>
      <c r="BM100" s="6"/>
      <c r="BN100" s="6"/>
      <c r="BO100" s="6"/>
      <c r="BP100" s="6"/>
      <c r="BQ100" s="6"/>
      <c r="BR100" s="40"/>
      <c r="BS100" s="43"/>
      <c r="BT100" s="12"/>
      <c r="BU100" s="11"/>
      <c r="BV100" s="6"/>
      <c r="BW100" s="6"/>
      <c r="BX100" s="6"/>
      <c r="BY100" s="40"/>
      <c r="BZ100" s="11"/>
      <c r="CA100" s="6"/>
      <c r="CB100" s="6"/>
      <c r="CC100" s="6"/>
      <c r="CD100" s="12"/>
      <c r="CE100" s="11"/>
      <c r="CF100" s="6"/>
      <c r="CG100" s="6"/>
      <c r="CH100" s="6"/>
      <c r="CI100" s="40"/>
      <c r="CJ100" s="11"/>
      <c r="CK100" s="6"/>
      <c r="CL100" s="6"/>
      <c r="CM100" s="12"/>
      <c r="CN100" s="11"/>
      <c r="CO100" s="82"/>
      <c r="CP100" s="1"/>
      <c r="CQ100" s="1"/>
      <c r="CR100" s="1"/>
      <c r="CS100" s="1"/>
      <c r="CT100" s="1"/>
      <c r="DF100" s="23"/>
    </row>
    <row r="101" spans="1:110">
      <c r="A101" s="72">
        <v>95</v>
      </c>
      <c r="B101" s="396"/>
      <c r="C101" s="397"/>
      <c r="D101" s="398"/>
      <c r="E101" s="399"/>
      <c r="F101" s="400"/>
      <c r="G101" s="400"/>
      <c r="H101" s="401"/>
      <c r="I101" s="402"/>
      <c r="J101" s="403"/>
      <c r="K101" s="404"/>
      <c r="L101" s="11"/>
      <c r="M101" s="6"/>
      <c r="N101" s="6"/>
      <c r="O101" s="6"/>
      <c r="P101" s="6"/>
      <c r="Q101" s="6"/>
      <c r="R101" s="6"/>
      <c r="S101" s="40"/>
      <c r="T101" s="43"/>
      <c r="U101" s="12"/>
      <c r="V101" s="17"/>
      <c r="W101" s="18"/>
      <c r="X101" s="18"/>
      <c r="Y101" s="18"/>
      <c r="Z101" s="18"/>
      <c r="AA101" s="18"/>
      <c r="AB101" s="18"/>
      <c r="AC101" s="45"/>
      <c r="AD101" s="43"/>
      <c r="AE101" s="12"/>
      <c r="AF101" s="290"/>
      <c r="AG101" s="11"/>
      <c r="AH101" s="6"/>
      <c r="AI101" s="6"/>
      <c r="AJ101" s="6"/>
      <c r="AK101" s="6"/>
      <c r="AL101" s="6"/>
      <c r="AM101" s="40"/>
      <c r="AN101" s="43"/>
      <c r="AO101" s="6"/>
      <c r="AP101" s="43"/>
      <c r="AQ101" s="11"/>
      <c r="AR101" s="6"/>
      <c r="AS101" s="6"/>
      <c r="AT101" s="6"/>
      <c r="AU101" s="6"/>
      <c r="AV101" s="6"/>
      <c r="AW101" s="6"/>
      <c r="AX101" s="40"/>
      <c r="AY101" s="43"/>
      <c r="AZ101" s="12"/>
      <c r="BA101" s="11"/>
      <c r="BB101" s="6"/>
      <c r="BC101" s="6"/>
      <c r="BD101" s="6"/>
      <c r="BE101" s="6"/>
      <c r="BF101" s="6"/>
      <c r="BG101" s="6"/>
      <c r="BH101" s="40"/>
      <c r="BI101" s="43"/>
      <c r="BJ101" s="12"/>
      <c r="BK101" s="11"/>
      <c r="BL101" s="6"/>
      <c r="BM101" s="6"/>
      <c r="BN101" s="6"/>
      <c r="BO101" s="6"/>
      <c r="BP101" s="6"/>
      <c r="BQ101" s="6"/>
      <c r="BR101" s="40"/>
      <c r="BS101" s="43"/>
      <c r="BT101" s="12"/>
      <c r="BU101" s="11"/>
      <c r="BV101" s="6"/>
      <c r="BW101" s="6"/>
      <c r="BX101" s="6"/>
      <c r="BY101" s="40"/>
      <c r="BZ101" s="11"/>
      <c r="CA101" s="6"/>
      <c r="CB101" s="6"/>
      <c r="CC101" s="6"/>
      <c r="CD101" s="12"/>
      <c r="CE101" s="11"/>
      <c r="CF101" s="6"/>
      <c r="CG101" s="6"/>
      <c r="CH101" s="6"/>
      <c r="CI101" s="40"/>
      <c r="CJ101" s="11"/>
      <c r="CK101" s="6"/>
      <c r="CL101" s="6"/>
      <c r="CM101" s="12"/>
      <c r="CN101" s="11"/>
      <c r="CO101" s="82"/>
      <c r="CP101" s="1"/>
      <c r="CQ101" s="1"/>
      <c r="CR101" s="1"/>
      <c r="CS101" s="1"/>
      <c r="CT101" s="1"/>
      <c r="DF101" s="23"/>
    </row>
    <row r="102" spans="1:110">
      <c r="A102" s="72">
        <v>96</v>
      </c>
      <c r="B102" s="396"/>
      <c r="C102" s="397"/>
      <c r="D102" s="398"/>
      <c r="E102" s="399"/>
      <c r="F102" s="400"/>
      <c r="G102" s="400"/>
      <c r="H102" s="401"/>
      <c r="I102" s="402"/>
      <c r="J102" s="403"/>
      <c r="K102" s="404"/>
      <c r="L102" s="11"/>
      <c r="M102" s="6"/>
      <c r="N102" s="6"/>
      <c r="O102" s="6"/>
      <c r="P102" s="6"/>
      <c r="Q102" s="6"/>
      <c r="R102" s="6"/>
      <c r="S102" s="40"/>
      <c r="T102" s="43"/>
      <c r="U102" s="12"/>
      <c r="V102" s="17"/>
      <c r="W102" s="18"/>
      <c r="X102" s="18"/>
      <c r="Y102" s="18"/>
      <c r="Z102" s="18"/>
      <c r="AA102" s="18"/>
      <c r="AB102" s="18"/>
      <c r="AC102" s="45"/>
      <c r="AD102" s="43"/>
      <c r="AE102" s="12"/>
      <c r="AF102" s="290"/>
      <c r="AG102" s="11"/>
      <c r="AH102" s="6"/>
      <c r="AI102" s="6"/>
      <c r="AJ102" s="6"/>
      <c r="AK102" s="6"/>
      <c r="AL102" s="6"/>
      <c r="AM102" s="40"/>
      <c r="AN102" s="43"/>
      <c r="AO102" s="6"/>
      <c r="AP102" s="43"/>
      <c r="AQ102" s="11"/>
      <c r="AR102" s="6"/>
      <c r="AS102" s="6"/>
      <c r="AT102" s="6"/>
      <c r="AU102" s="6"/>
      <c r="AV102" s="6"/>
      <c r="AW102" s="6"/>
      <c r="AX102" s="40"/>
      <c r="AY102" s="43"/>
      <c r="AZ102" s="12"/>
      <c r="BA102" s="11"/>
      <c r="BB102" s="6"/>
      <c r="BC102" s="6"/>
      <c r="BD102" s="6"/>
      <c r="BE102" s="6"/>
      <c r="BF102" s="6"/>
      <c r="BG102" s="6"/>
      <c r="BH102" s="40"/>
      <c r="BI102" s="43"/>
      <c r="BJ102" s="12"/>
      <c r="BK102" s="11"/>
      <c r="BL102" s="6"/>
      <c r="BM102" s="6"/>
      <c r="BN102" s="6"/>
      <c r="BO102" s="6"/>
      <c r="BP102" s="6"/>
      <c r="BQ102" s="6"/>
      <c r="BR102" s="40"/>
      <c r="BS102" s="43"/>
      <c r="BT102" s="12"/>
      <c r="BU102" s="11"/>
      <c r="BV102" s="6"/>
      <c r="BW102" s="6"/>
      <c r="BX102" s="6"/>
      <c r="BY102" s="40"/>
      <c r="BZ102" s="11"/>
      <c r="CA102" s="6"/>
      <c r="CB102" s="6"/>
      <c r="CC102" s="6"/>
      <c r="CD102" s="12"/>
      <c r="CE102" s="11"/>
      <c r="CF102" s="6"/>
      <c r="CG102" s="6"/>
      <c r="CH102" s="6"/>
      <c r="CI102" s="40"/>
      <c r="CJ102" s="11"/>
      <c r="CK102" s="6"/>
      <c r="CL102" s="6"/>
      <c r="CM102" s="12"/>
      <c r="CN102" s="11"/>
      <c r="CO102" s="82"/>
      <c r="CP102" s="1"/>
      <c r="CQ102" s="1"/>
      <c r="CR102" s="1"/>
      <c r="CS102" s="1"/>
      <c r="CT102" s="1"/>
      <c r="DF102" s="23"/>
    </row>
    <row r="103" spans="1:110">
      <c r="A103" s="72">
        <v>97</v>
      </c>
      <c r="B103" s="396"/>
      <c r="C103" s="397"/>
      <c r="D103" s="398"/>
      <c r="E103" s="399"/>
      <c r="F103" s="400"/>
      <c r="G103" s="400"/>
      <c r="H103" s="401"/>
      <c r="I103" s="402"/>
      <c r="J103" s="403"/>
      <c r="K103" s="404"/>
      <c r="L103" s="11"/>
      <c r="M103" s="6"/>
      <c r="N103" s="6"/>
      <c r="O103" s="6"/>
      <c r="P103" s="6"/>
      <c r="Q103" s="6"/>
      <c r="R103" s="6"/>
      <c r="S103" s="40"/>
      <c r="T103" s="43"/>
      <c r="U103" s="12"/>
      <c r="V103" s="17"/>
      <c r="W103" s="18"/>
      <c r="X103" s="18"/>
      <c r="Y103" s="18"/>
      <c r="Z103" s="18"/>
      <c r="AA103" s="18"/>
      <c r="AB103" s="18"/>
      <c r="AC103" s="45"/>
      <c r="AD103" s="43"/>
      <c r="AE103" s="12"/>
      <c r="AF103" s="290"/>
      <c r="AG103" s="11"/>
      <c r="AH103" s="6"/>
      <c r="AI103" s="6"/>
      <c r="AJ103" s="6"/>
      <c r="AK103" s="6"/>
      <c r="AL103" s="6"/>
      <c r="AM103" s="40"/>
      <c r="AN103" s="43"/>
      <c r="AO103" s="6"/>
      <c r="AP103" s="43"/>
      <c r="AQ103" s="11"/>
      <c r="AR103" s="6"/>
      <c r="AS103" s="6"/>
      <c r="AT103" s="6"/>
      <c r="AU103" s="6"/>
      <c r="AV103" s="6"/>
      <c r="AW103" s="6"/>
      <c r="AX103" s="40"/>
      <c r="AY103" s="43"/>
      <c r="AZ103" s="12"/>
      <c r="BA103" s="11"/>
      <c r="BB103" s="6"/>
      <c r="BC103" s="6"/>
      <c r="BD103" s="6"/>
      <c r="BE103" s="6"/>
      <c r="BF103" s="6"/>
      <c r="BG103" s="6"/>
      <c r="BH103" s="40"/>
      <c r="BI103" s="43"/>
      <c r="BJ103" s="12"/>
      <c r="BK103" s="11"/>
      <c r="BL103" s="6"/>
      <c r="BM103" s="6"/>
      <c r="BN103" s="6"/>
      <c r="BO103" s="6"/>
      <c r="BP103" s="6"/>
      <c r="BQ103" s="6"/>
      <c r="BR103" s="40"/>
      <c r="BS103" s="43"/>
      <c r="BT103" s="12"/>
      <c r="BU103" s="11"/>
      <c r="BV103" s="6"/>
      <c r="BW103" s="6"/>
      <c r="BX103" s="6"/>
      <c r="BY103" s="40"/>
      <c r="BZ103" s="11"/>
      <c r="CA103" s="6"/>
      <c r="CB103" s="6"/>
      <c r="CC103" s="6"/>
      <c r="CD103" s="12"/>
      <c r="CE103" s="11"/>
      <c r="CF103" s="6"/>
      <c r="CG103" s="6"/>
      <c r="CH103" s="6"/>
      <c r="CI103" s="40"/>
      <c r="CJ103" s="11"/>
      <c r="CK103" s="6"/>
      <c r="CL103" s="6"/>
      <c r="CM103" s="12"/>
      <c r="CN103" s="11"/>
      <c r="CO103" s="82"/>
      <c r="CP103" s="1"/>
      <c r="CQ103" s="1"/>
      <c r="CR103" s="1"/>
      <c r="CS103" s="1"/>
      <c r="CT103" s="1"/>
      <c r="DF103" s="23"/>
    </row>
    <row r="104" spans="1:110">
      <c r="A104" s="72">
        <v>98</v>
      </c>
      <c r="B104" s="396"/>
      <c r="C104" s="397"/>
      <c r="D104" s="398"/>
      <c r="E104" s="399"/>
      <c r="F104" s="400"/>
      <c r="G104" s="400"/>
      <c r="H104" s="401"/>
      <c r="I104" s="402"/>
      <c r="J104" s="403"/>
      <c r="K104" s="404"/>
      <c r="L104" s="11"/>
      <c r="M104" s="6"/>
      <c r="N104" s="6"/>
      <c r="O104" s="6"/>
      <c r="P104" s="6"/>
      <c r="Q104" s="6"/>
      <c r="R104" s="6"/>
      <c r="S104" s="40"/>
      <c r="T104" s="43"/>
      <c r="U104" s="12"/>
      <c r="V104" s="17"/>
      <c r="W104" s="18"/>
      <c r="X104" s="18"/>
      <c r="Y104" s="18"/>
      <c r="Z104" s="18"/>
      <c r="AA104" s="18"/>
      <c r="AB104" s="18"/>
      <c r="AC104" s="45"/>
      <c r="AD104" s="43"/>
      <c r="AE104" s="12"/>
      <c r="AF104" s="290"/>
      <c r="AG104" s="11"/>
      <c r="AH104" s="6"/>
      <c r="AI104" s="6"/>
      <c r="AJ104" s="6"/>
      <c r="AK104" s="6"/>
      <c r="AL104" s="6"/>
      <c r="AM104" s="40"/>
      <c r="AN104" s="43"/>
      <c r="AO104" s="6"/>
      <c r="AP104" s="43"/>
      <c r="AQ104" s="11"/>
      <c r="AR104" s="6"/>
      <c r="AS104" s="6"/>
      <c r="AT104" s="6"/>
      <c r="AU104" s="6"/>
      <c r="AV104" s="6"/>
      <c r="AW104" s="6"/>
      <c r="AX104" s="40"/>
      <c r="AY104" s="43"/>
      <c r="AZ104" s="12"/>
      <c r="BA104" s="11"/>
      <c r="BB104" s="6"/>
      <c r="BC104" s="6"/>
      <c r="BD104" s="6"/>
      <c r="BE104" s="6"/>
      <c r="BF104" s="6"/>
      <c r="BG104" s="6"/>
      <c r="BH104" s="40"/>
      <c r="BI104" s="43"/>
      <c r="BJ104" s="12"/>
      <c r="BK104" s="11"/>
      <c r="BL104" s="6"/>
      <c r="BM104" s="6"/>
      <c r="BN104" s="6"/>
      <c r="BO104" s="6"/>
      <c r="BP104" s="6"/>
      <c r="BQ104" s="6"/>
      <c r="BR104" s="40"/>
      <c r="BS104" s="43"/>
      <c r="BT104" s="12"/>
      <c r="BU104" s="11"/>
      <c r="BV104" s="6"/>
      <c r="BW104" s="6"/>
      <c r="BX104" s="6"/>
      <c r="BY104" s="40"/>
      <c r="BZ104" s="11"/>
      <c r="CA104" s="6"/>
      <c r="CB104" s="6"/>
      <c r="CC104" s="6"/>
      <c r="CD104" s="12"/>
      <c r="CE104" s="11"/>
      <c r="CF104" s="6"/>
      <c r="CG104" s="6"/>
      <c r="CH104" s="6"/>
      <c r="CI104" s="40"/>
      <c r="CJ104" s="11"/>
      <c r="CK104" s="6"/>
      <c r="CL104" s="6"/>
      <c r="CM104" s="12"/>
      <c r="CN104" s="11"/>
      <c r="CO104" s="82"/>
      <c r="CP104" s="1"/>
      <c r="CQ104" s="1"/>
      <c r="CR104" s="1"/>
      <c r="CS104" s="1"/>
      <c r="CT104" s="1"/>
      <c r="DF104" s="23"/>
    </row>
    <row r="105" spans="1:110">
      <c r="A105" s="72">
        <v>99</v>
      </c>
      <c r="B105" s="396"/>
      <c r="C105" s="397"/>
      <c r="D105" s="398"/>
      <c r="E105" s="399"/>
      <c r="F105" s="400"/>
      <c r="G105" s="400"/>
      <c r="H105" s="401"/>
      <c r="I105" s="402"/>
      <c r="J105" s="403"/>
      <c r="K105" s="404"/>
      <c r="L105" s="11"/>
      <c r="M105" s="6"/>
      <c r="N105" s="6"/>
      <c r="O105" s="6"/>
      <c r="P105" s="6"/>
      <c r="Q105" s="6"/>
      <c r="R105" s="6"/>
      <c r="S105" s="40"/>
      <c r="T105" s="43"/>
      <c r="U105" s="12"/>
      <c r="V105" s="17"/>
      <c r="W105" s="18"/>
      <c r="X105" s="18"/>
      <c r="Y105" s="18"/>
      <c r="Z105" s="18"/>
      <c r="AA105" s="18"/>
      <c r="AB105" s="18"/>
      <c r="AC105" s="45"/>
      <c r="AD105" s="43"/>
      <c r="AE105" s="12"/>
      <c r="AF105" s="290"/>
      <c r="AG105" s="11"/>
      <c r="AH105" s="6"/>
      <c r="AI105" s="6"/>
      <c r="AJ105" s="6"/>
      <c r="AK105" s="6"/>
      <c r="AL105" s="6"/>
      <c r="AM105" s="40"/>
      <c r="AN105" s="43"/>
      <c r="AO105" s="6"/>
      <c r="AP105" s="43"/>
      <c r="AQ105" s="11"/>
      <c r="AR105" s="6"/>
      <c r="AS105" s="6"/>
      <c r="AT105" s="6"/>
      <c r="AU105" s="6"/>
      <c r="AV105" s="6"/>
      <c r="AW105" s="6"/>
      <c r="AX105" s="40"/>
      <c r="AY105" s="43"/>
      <c r="AZ105" s="12"/>
      <c r="BA105" s="11"/>
      <c r="BB105" s="6"/>
      <c r="BC105" s="6"/>
      <c r="BD105" s="6"/>
      <c r="BE105" s="6"/>
      <c r="BF105" s="6"/>
      <c r="BG105" s="6"/>
      <c r="BH105" s="40"/>
      <c r="BI105" s="43"/>
      <c r="BJ105" s="12"/>
      <c r="BK105" s="11"/>
      <c r="BL105" s="6"/>
      <c r="BM105" s="6"/>
      <c r="BN105" s="6"/>
      <c r="BO105" s="6"/>
      <c r="BP105" s="6"/>
      <c r="BQ105" s="6"/>
      <c r="BR105" s="40"/>
      <c r="BS105" s="43"/>
      <c r="BT105" s="12"/>
      <c r="BU105" s="11"/>
      <c r="BV105" s="6"/>
      <c r="BW105" s="6"/>
      <c r="BX105" s="6"/>
      <c r="BY105" s="40"/>
      <c r="BZ105" s="11"/>
      <c r="CA105" s="6"/>
      <c r="CB105" s="6"/>
      <c r="CC105" s="6"/>
      <c r="CD105" s="12"/>
      <c r="CE105" s="11"/>
      <c r="CF105" s="6"/>
      <c r="CG105" s="6"/>
      <c r="CH105" s="6"/>
      <c r="CI105" s="40"/>
      <c r="CJ105" s="11"/>
      <c r="CK105" s="6"/>
      <c r="CL105" s="6"/>
      <c r="CM105" s="12"/>
      <c r="CN105" s="11"/>
      <c r="CO105" s="82"/>
      <c r="CP105" s="1"/>
      <c r="CQ105" s="1"/>
      <c r="CR105" s="1"/>
      <c r="CS105" s="1"/>
      <c r="CT105" s="1"/>
      <c r="DF105" s="23"/>
    </row>
    <row r="106" spans="1:110">
      <c r="A106" s="72">
        <v>100</v>
      </c>
      <c r="B106" s="396"/>
      <c r="C106" s="397"/>
      <c r="D106" s="398"/>
      <c r="E106" s="399"/>
      <c r="F106" s="400"/>
      <c r="G106" s="400"/>
      <c r="H106" s="401"/>
      <c r="I106" s="402"/>
      <c r="J106" s="403"/>
      <c r="K106" s="404"/>
      <c r="L106" s="11"/>
      <c r="M106" s="6"/>
      <c r="N106" s="6"/>
      <c r="O106" s="6"/>
      <c r="P106" s="6"/>
      <c r="Q106" s="6"/>
      <c r="R106" s="6"/>
      <c r="S106" s="40"/>
      <c r="T106" s="43"/>
      <c r="U106" s="12"/>
      <c r="V106" s="17"/>
      <c r="W106" s="18"/>
      <c r="X106" s="18"/>
      <c r="Y106" s="18"/>
      <c r="Z106" s="18"/>
      <c r="AA106" s="18"/>
      <c r="AB106" s="18"/>
      <c r="AC106" s="45"/>
      <c r="AD106" s="43"/>
      <c r="AE106" s="12"/>
      <c r="AF106" s="290"/>
      <c r="AG106" s="11"/>
      <c r="AH106" s="6"/>
      <c r="AI106" s="6"/>
      <c r="AJ106" s="6"/>
      <c r="AK106" s="6"/>
      <c r="AL106" s="6"/>
      <c r="AM106" s="40"/>
      <c r="AN106" s="43"/>
      <c r="AO106" s="6"/>
      <c r="AP106" s="43"/>
      <c r="AQ106" s="11"/>
      <c r="AR106" s="6"/>
      <c r="AS106" s="6"/>
      <c r="AT106" s="6"/>
      <c r="AU106" s="6"/>
      <c r="AV106" s="6"/>
      <c r="AW106" s="6"/>
      <c r="AX106" s="40"/>
      <c r="AY106" s="43"/>
      <c r="AZ106" s="12"/>
      <c r="BA106" s="11"/>
      <c r="BB106" s="6"/>
      <c r="BC106" s="6"/>
      <c r="BD106" s="6"/>
      <c r="BE106" s="6"/>
      <c r="BF106" s="6"/>
      <c r="BG106" s="6"/>
      <c r="BH106" s="40"/>
      <c r="BI106" s="43"/>
      <c r="BJ106" s="12"/>
      <c r="BK106" s="11"/>
      <c r="BL106" s="6"/>
      <c r="BM106" s="6"/>
      <c r="BN106" s="6"/>
      <c r="BO106" s="6"/>
      <c r="BP106" s="6"/>
      <c r="BQ106" s="6"/>
      <c r="BR106" s="40"/>
      <c r="BS106" s="43"/>
      <c r="BT106" s="12"/>
      <c r="BU106" s="11"/>
      <c r="BV106" s="6"/>
      <c r="BW106" s="6"/>
      <c r="BX106" s="6"/>
      <c r="BY106" s="40"/>
      <c r="BZ106" s="11"/>
      <c r="CA106" s="6"/>
      <c r="CB106" s="6"/>
      <c r="CC106" s="6"/>
      <c r="CD106" s="12"/>
      <c r="CE106" s="11"/>
      <c r="CF106" s="6"/>
      <c r="CG106" s="6"/>
      <c r="CH106" s="6"/>
      <c r="CI106" s="40"/>
      <c r="CJ106" s="11"/>
      <c r="CK106" s="6"/>
      <c r="CL106" s="6"/>
      <c r="CM106" s="12"/>
      <c r="CN106" s="11"/>
      <c r="CO106" s="82"/>
      <c r="CP106" s="1"/>
      <c r="CQ106" s="1"/>
      <c r="CR106" s="1"/>
      <c r="CS106" s="1"/>
      <c r="CT106" s="1"/>
      <c r="DF106" s="23"/>
    </row>
    <row r="107" spans="1:110">
      <c r="A107" s="72">
        <v>101</v>
      </c>
      <c r="B107" s="396"/>
      <c r="C107" s="397"/>
      <c r="D107" s="398"/>
      <c r="E107" s="399"/>
      <c r="F107" s="400"/>
      <c r="G107" s="400"/>
      <c r="H107" s="401"/>
      <c r="I107" s="402"/>
      <c r="J107" s="403"/>
      <c r="K107" s="404"/>
      <c r="L107" s="11"/>
      <c r="M107" s="6"/>
      <c r="N107" s="6"/>
      <c r="O107" s="6"/>
      <c r="P107" s="6"/>
      <c r="Q107" s="6"/>
      <c r="R107" s="6"/>
      <c r="S107" s="40"/>
      <c r="T107" s="43"/>
      <c r="U107" s="12"/>
      <c r="V107" s="17"/>
      <c r="W107" s="18"/>
      <c r="X107" s="18"/>
      <c r="Y107" s="18"/>
      <c r="Z107" s="18"/>
      <c r="AA107" s="18"/>
      <c r="AB107" s="18"/>
      <c r="AC107" s="45"/>
      <c r="AD107" s="43"/>
      <c r="AE107" s="12"/>
      <c r="AF107" s="290"/>
      <c r="AG107" s="11"/>
      <c r="AH107" s="6"/>
      <c r="AI107" s="6"/>
      <c r="AJ107" s="6"/>
      <c r="AK107" s="6"/>
      <c r="AL107" s="6"/>
      <c r="AM107" s="40"/>
      <c r="AN107" s="43"/>
      <c r="AO107" s="6"/>
      <c r="AP107" s="43"/>
      <c r="AQ107" s="11"/>
      <c r="AR107" s="6"/>
      <c r="AS107" s="6"/>
      <c r="AT107" s="6"/>
      <c r="AU107" s="6"/>
      <c r="AV107" s="6"/>
      <c r="AW107" s="6"/>
      <c r="AX107" s="40"/>
      <c r="AY107" s="43"/>
      <c r="AZ107" s="12"/>
      <c r="BA107" s="11"/>
      <c r="BB107" s="6"/>
      <c r="BC107" s="6"/>
      <c r="BD107" s="6"/>
      <c r="BE107" s="6"/>
      <c r="BF107" s="6"/>
      <c r="BG107" s="6"/>
      <c r="BH107" s="40"/>
      <c r="BI107" s="43"/>
      <c r="BJ107" s="12"/>
      <c r="BK107" s="11"/>
      <c r="BL107" s="6"/>
      <c r="BM107" s="6"/>
      <c r="BN107" s="6"/>
      <c r="BO107" s="6"/>
      <c r="BP107" s="6"/>
      <c r="BQ107" s="6"/>
      <c r="BR107" s="40"/>
      <c r="BS107" s="43"/>
      <c r="BT107" s="12"/>
      <c r="BU107" s="11"/>
      <c r="BV107" s="6"/>
      <c r="BW107" s="6"/>
      <c r="BX107" s="6"/>
      <c r="BY107" s="40"/>
      <c r="BZ107" s="11"/>
      <c r="CA107" s="6"/>
      <c r="CB107" s="6"/>
      <c r="CC107" s="6"/>
      <c r="CD107" s="12"/>
      <c r="CE107" s="11"/>
      <c r="CF107" s="6"/>
      <c r="CG107" s="6"/>
      <c r="CH107" s="6"/>
      <c r="CI107" s="40"/>
      <c r="CJ107" s="11"/>
      <c r="CK107" s="6"/>
      <c r="CL107" s="6"/>
      <c r="CM107" s="12"/>
      <c r="CN107" s="11"/>
      <c r="CO107" s="82"/>
      <c r="CP107" s="1"/>
      <c r="CQ107" s="1"/>
      <c r="CR107" s="1"/>
      <c r="CS107" s="1"/>
      <c r="CT107" s="1"/>
      <c r="DF107" s="23"/>
    </row>
    <row r="108" spans="1:110">
      <c r="A108" s="72">
        <v>102</v>
      </c>
      <c r="B108" s="396"/>
      <c r="C108" s="397"/>
      <c r="D108" s="398"/>
      <c r="E108" s="399"/>
      <c r="F108" s="400"/>
      <c r="G108" s="400"/>
      <c r="H108" s="401"/>
      <c r="I108" s="402"/>
      <c r="J108" s="403"/>
      <c r="K108" s="404"/>
      <c r="L108" s="11"/>
      <c r="M108" s="6"/>
      <c r="N108" s="6"/>
      <c r="O108" s="6"/>
      <c r="P108" s="6"/>
      <c r="Q108" s="6"/>
      <c r="R108" s="6"/>
      <c r="S108" s="40"/>
      <c r="T108" s="43"/>
      <c r="U108" s="12"/>
      <c r="V108" s="17"/>
      <c r="W108" s="18"/>
      <c r="X108" s="18"/>
      <c r="Y108" s="18"/>
      <c r="Z108" s="18"/>
      <c r="AA108" s="18"/>
      <c r="AB108" s="18"/>
      <c r="AC108" s="45"/>
      <c r="AD108" s="43"/>
      <c r="AE108" s="12"/>
      <c r="AF108" s="290"/>
      <c r="AG108" s="11"/>
      <c r="AH108" s="6"/>
      <c r="AI108" s="6"/>
      <c r="AJ108" s="6"/>
      <c r="AK108" s="6"/>
      <c r="AL108" s="6"/>
      <c r="AM108" s="40"/>
      <c r="AN108" s="43"/>
      <c r="AO108" s="6"/>
      <c r="AP108" s="43"/>
      <c r="AQ108" s="11"/>
      <c r="AR108" s="6"/>
      <c r="AS108" s="6"/>
      <c r="AT108" s="6"/>
      <c r="AU108" s="6"/>
      <c r="AV108" s="6"/>
      <c r="AW108" s="6"/>
      <c r="AX108" s="40"/>
      <c r="AY108" s="43"/>
      <c r="AZ108" s="12"/>
      <c r="BA108" s="11"/>
      <c r="BB108" s="6"/>
      <c r="BC108" s="6"/>
      <c r="BD108" s="6"/>
      <c r="BE108" s="6"/>
      <c r="BF108" s="6"/>
      <c r="BG108" s="6"/>
      <c r="BH108" s="40"/>
      <c r="BI108" s="43"/>
      <c r="BJ108" s="12"/>
      <c r="BK108" s="11"/>
      <c r="BL108" s="6"/>
      <c r="BM108" s="6"/>
      <c r="BN108" s="6"/>
      <c r="BO108" s="6"/>
      <c r="BP108" s="6"/>
      <c r="BQ108" s="6"/>
      <c r="BR108" s="40"/>
      <c r="BS108" s="43"/>
      <c r="BT108" s="12"/>
      <c r="BU108" s="11"/>
      <c r="BV108" s="6"/>
      <c r="BW108" s="6"/>
      <c r="BX108" s="6"/>
      <c r="BY108" s="40"/>
      <c r="BZ108" s="11"/>
      <c r="CA108" s="6"/>
      <c r="CB108" s="6"/>
      <c r="CC108" s="6"/>
      <c r="CD108" s="12"/>
      <c r="CE108" s="11"/>
      <c r="CF108" s="6"/>
      <c r="CG108" s="6"/>
      <c r="CH108" s="6"/>
      <c r="CI108" s="40"/>
      <c r="CJ108" s="11"/>
      <c r="CK108" s="6"/>
      <c r="CL108" s="6"/>
      <c r="CM108" s="12"/>
      <c r="CN108" s="11"/>
      <c r="CO108" s="82"/>
      <c r="CP108" s="1"/>
      <c r="CQ108" s="1"/>
      <c r="CR108" s="1"/>
      <c r="CS108" s="1"/>
      <c r="CT108" s="1"/>
      <c r="DF108" s="23"/>
    </row>
    <row r="109" spans="1:110">
      <c r="A109" s="72">
        <v>103</v>
      </c>
      <c r="B109" s="396"/>
      <c r="C109" s="397"/>
      <c r="D109" s="398"/>
      <c r="E109" s="399"/>
      <c r="F109" s="400"/>
      <c r="G109" s="400"/>
      <c r="H109" s="401"/>
      <c r="I109" s="402"/>
      <c r="J109" s="403"/>
      <c r="K109" s="404"/>
      <c r="L109" s="11"/>
      <c r="M109" s="6"/>
      <c r="N109" s="6"/>
      <c r="O109" s="6"/>
      <c r="P109" s="6"/>
      <c r="Q109" s="6"/>
      <c r="R109" s="6"/>
      <c r="S109" s="40"/>
      <c r="T109" s="43"/>
      <c r="U109" s="12"/>
      <c r="V109" s="17"/>
      <c r="W109" s="18"/>
      <c r="X109" s="18"/>
      <c r="Y109" s="18"/>
      <c r="Z109" s="18"/>
      <c r="AA109" s="18"/>
      <c r="AB109" s="18"/>
      <c r="AC109" s="45"/>
      <c r="AD109" s="43"/>
      <c r="AE109" s="12"/>
      <c r="AF109" s="290"/>
      <c r="AG109" s="11"/>
      <c r="AH109" s="6"/>
      <c r="AI109" s="6"/>
      <c r="AJ109" s="6"/>
      <c r="AK109" s="6"/>
      <c r="AL109" s="6"/>
      <c r="AM109" s="40"/>
      <c r="AN109" s="43"/>
      <c r="AO109" s="6"/>
      <c r="AP109" s="43"/>
      <c r="AQ109" s="11"/>
      <c r="AR109" s="6"/>
      <c r="AS109" s="6"/>
      <c r="AT109" s="6"/>
      <c r="AU109" s="6"/>
      <c r="AV109" s="6"/>
      <c r="AW109" s="6"/>
      <c r="AX109" s="40"/>
      <c r="AY109" s="43"/>
      <c r="AZ109" s="12"/>
      <c r="BA109" s="11"/>
      <c r="BB109" s="6"/>
      <c r="BC109" s="6"/>
      <c r="BD109" s="6"/>
      <c r="BE109" s="6"/>
      <c r="BF109" s="6"/>
      <c r="BG109" s="6"/>
      <c r="BH109" s="40"/>
      <c r="BI109" s="43"/>
      <c r="BJ109" s="12"/>
      <c r="BK109" s="11"/>
      <c r="BL109" s="6"/>
      <c r="BM109" s="6"/>
      <c r="BN109" s="6"/>
      <c r="BO109" s="6"/>
      <c r="BP109" s="6"/>
      <c r="BQ109" s="6"/>
      <c r="BR109" s="40"/>
      <c r="BS109" s="43"/>
      <c r="BT109" s="12"/>
      <c r="BU109" s="11"/>
      <c r="BV109" s="6"/>
      <c r="BW109" s="6"/>
      <c r="BX109" s="6"/>
      <c r="BY109" s="40"/>
      <c r="BZ109" s="11"/>
      <c r="CA109" s="6"/>
      <c r="CB109" s="6"/>
      <c r="CC109" s="6"/>
      <c r="CD109" s="12"/>
      <c r="CE109" s="11"/>
      <c r="CF109" s="6"/>
      <c r="CG109" s="6"/>
      <c r="CH109" s="6"/>
      <c r="CI109" s="40"/>
      <c r="CJ109" s="11"/>
      <c r="CK109" s="6"/>
      <c r="CL109" s="6"/>
      <c r="CM109" s="12"/>
      <c r="CN109" s="11"/>
      <c r="CO109" s="82"/>
      <c r="CP109" s="1"/>
      <c r="CQ109" s="1"/>
      <c r="CR109" s="1"/>
      <c r="CS109" s="1"/>
      <c r="CT109" s="1"/>
      <c r="DF109" s="23"/>
    </row>
    <row r="110" spans="1:110">
      <c r="A110" s="72">
        <v>104</v>
      </c>
      <c r="B110" s="396"/>
      <c r="C110" s="397"/>
      <c r="D110" s="398"/>
      <c r="E110" s="399"/>
      <c r="F110" s="400"/>
      <c r="G110" s="400"/>
      <c r="H110" s="401"/>
      <c r="I110" s="402"/>
      <c r="J110" s="403"/>
      <c r="K110" s="404"/>
      <c r="L110" s="11"/>
      <c r="M110" s="6"/>
      <c r="N110" s="6"/>
      <c r="O110" s="6"/>
      <c r="P110" s="6"/>
      <c r="Q110" s="6"/>
      <c r="R110" s="6"/>
      <c r="S110" s="40"/>
      <c r="T110" s="43"/>
      <c r="U110" s="12"/>
      <c r="V110" s="17"/>
      <c r="W110" s="18"/>
      <c r="X110" s="18"/>
      <c r="Y110" s="18"/>
      <c r="Z110" s="18"/>
      <c r="AA110" s="18"/>
      <c r="AB110" s="18"/>
      <c r="AC110" s="45"/>
      <c r="AD110" s="43"/>
      <c r="AE110" s="12"/>
      <c r="AF110" s="290"/>
      <c r="AG110" s="11"/>
      <c r="AH110" s="6"/>
      <c r="AI110" s="6"/>
      <c r="AJ110" s="6"/>
      <c r="AK110" s="6"/>
      <c r="AL110" s="6"/>
      <c r="AM110" s="40"/>
      <c r="AN110" s="43"/>
      <c r="AO110" s="6"/>
      <c r="AP110" s="43"/>
      <c r="AQ110" s="11"/>
      <c r="AR110" s="6"/>
      <c r="AS110" s="6"/>
      <c r="AT110" s="6"/>
      <c r="AU110" s="6"/>
      <c r="AV110" s="6"/>
      <c r="AW110" s="6"/>
      <c r="AX110" s="40"/>
      <c r="AY110" s="43"/>
      <c r="AZ110" s="12"/>
      <c r="BA110" s="11"/>
      <c r="BB110" s="6"/>
      <c r="BC110" s="6"/>
      <c r="BD110" s="6"/>
      <c r="BE110" s="6"/>
      <c r="BF110" s="6"/>
      <c r="BG110" s="6"/>
      <c r="BH110" s="40"/>
      <c r="BI110" s="43"/>
      <c r="BJ110" s="12"/>
      <c r="BK110" s="11"/>
      <c r="BL110" s="6"/>
      <c r="BM110" s="6"/>
      <c r="BN110" s="6"/>
      <c r="BO110" s="6"/>
      <c r="BP110" s="6"/>
      <c r="BQ110" s="6"/>
      <c r="BR110" s="40"/>
      <c r="BS110" s="43"/>
      <c r="BT110" s="12"/>
      <c r="BU110" s="11"/>
      <c r="BV110" s="6"/>
      <c r="BW110" s="6"/>
      <c r="BX110" s="6"/>
      <c r="BY110" s="40"/>
      <c r="BZ110" s="11"/>
      <c r="CA110" s="6"/>
      <c r="CB110" s="6"/>
      <c r="CC110" s="6"/>
      <c r="CD110" s="12"/>
      <c r="CE110" s="11"/>
      <c r="CF110" s="6"/>
      <c r="CG110" s="6"/>
      <c r="CH110" s="6"/>
      <c r="CI110" s="40"/>
      <c r="CJ110" s="11"/>
      <c r="CK110" s="6"/>
      <c r="CL110" s="6"/>
      <c r="CM110" s="12"/>
      <c r="CN110" s="11"/>
      <c r="CO110" s="82"/>
      <c r="CP110" s="1"/>
      <c r="CQ110" s="1"/>
      <c r="CR110" s="1"/>
      <c r="CS110" s="1"/>
      <c r="CT110" s="1"/>
      <c r="DF110" s="23"/>
    </row>
    <row r="111" spans="1:110">
      <c r="A111" s="72">
        <v>105</v>
      </c>
      <c r="B111" s="396"/>
      <c r="C111" s="397"/>
      <c r="D111" s="398"/>
      <c r="E111" s="399"/>
      <c r="F111" s="400"/>
      <c r="G111" s="400"/>
      <c r="H111" s="401"/>
      <c r="I111" s="402"/>
      <c r="J111" s="403"/>
      <c r="K111" s="404"/>
      <c r="L111" s="11"/>
      <c r="M111" s="6"/>
      <c r="N111" s="6"/>
      <c r="O111" s="6"/>
      <c r="P111" s="6"/>
      <c r="Q111" s="6"/>
      <c r="R111" s="6"/>
      <c r="S111" s="40"/>
      <c r="T111" s="43"/>
      <c r="U111" s="12"/>
      <c r="V111" s="17"/>
      <c r="W111" s="18"/>
      <c r="X111" s="18"/>
      <c r="Y111" s="18"/>
      <c r="Z111" s="18"/>
      <c r="AA111" s="18"/>
      <c r="AB111" s="18"/>
      <c r="AC111" s="45"/>
      <c r="AD111" s="43"/>
      <c r="AE111" s="12"/>
      <c r="AF111" s="290"/>
      <c r="AG111" s="11"/>
      <c r="AH111" s="6"/>
      <c r="AI111" s="6"/>
      <c r="AJ111" s="6"/>
      <c r="AK111" s="6"/>
      <c r="AL111" s="6"/>
      <c r="AM111" s="40"/>
      <c r="AN111" s="43"/>
      <c r="AO111" s="6"/>
      <c r="AP111" s="43"/>
      <c r="AQ111" s="11"/>
      <c r="AR111" s="6"/>
      <c r="AS111" s="6"/>
      <c r="AT111" s="6"/>
      <c r="AU111" s="6"/>
      <c r="AV111" s="6"/>
      <c r="AW111" s="6"/>
      <c r="AX111" s="40"/>
      <c r="AY111" s="43"/>
      <c r="AZ111" s="12"/>
      <c r="BA111" s="11"/>
      <c r="BB111" s="6"/>
      <c r="BC111" s="6"/>
      <c r="BD111" s="6"/>
      <c r="BE111" s="6"/>
      <c r="BF111" s="6"/>
      <c r="BG111" s="6"/>
      <c r="BH111" s="40"/>
      <c r="BI111" s="43"/>
      <c r="BJ111" s="12"/>
      <c r="BK111" s="11"/>
      <c r="BL111" s="6"/>
      <c r="BM111" s="6"/>
      <c r="BN111" s="6"/>
      <c r="BO111" s="6"/>
      <c r="BP111" s="6"/>
      <c r="BQ111" s="6"/>
      <c r="BR111" s="40"/>
      <c r="BS111" s="43"/>
      <c r="BT111" s="12"/>
      <c r="BU111" s="11"/>
      <c r="BV111" s="6"/>
      <c r="BW111" s="6"/>
      <c r="BX111" s="6"/>
      <c r="BY111" s="40"/>
      <c r="BZ111" s="11"/>
      <c r="CA111" s="6"/>
      <c r="CB111" s="6"/>
      <c r="CC111" s="6"/>
      <c r="CD111" s="12"/>
      <c r="CE111" s="11"/>
      <c r="CF111" s="6"/>
      <c r="CG111" s="6"/>
      <c r="CH111" s="6"/>
      <c r="CI111" s="40"/>
      <c r="CJ111" s="11"/>
      <c r="CK111" s="6"/>
      <c r="CL111" s="6"/>
      <c r="CM111" s="12"/>
      <c r="CN111" s="11"/>
      <c r="CO111" s="82"/>
      <c r="CP111" s="1"/>
      <c r="CQ111" s="1"/>
      <c r="CR111" s="1"/>
      <c r="CS111" s="1"/>
      <c r="CT111" s="1"/>
      <c r="DF111" s="23"/>
    </row>
    <row r="112" spans="1:110">
      <c r="A112" s="72">
        <v>106</v>
      </c>
      <c r="B112" s="396"/>
      <c r="C112" s="397"/>
      <c r="D112" s="398"/>
      <c r="E112" s="399"/>
      <c r="F112" s="400"/>
      <c r="G112" s="400"/>
      <c r="H112" s="401"/>
      <c r="I112" s="402"/>
      <c r="J112" s="403"/>
      <c r="K112" s="404"/>
      <c r="L112" s="11"/>
      <c r="M112" s="6"/>
      <c r="N112" s="6"/>
      <c r="O112" s="6"/>
      <c r="P112" s="6"/>
      <c r="Q112" s="6"/>
      <c r="R112" s="6"/>
      <c r="S112" s="40"/>
      <c r="T112" s="43"/>
      <c r="U112" s="12"/>
      <c r="V112" s="17"/>
      <c r="W112" s="18"/>
      <c r="X112" s="18"/>
      <c r="Y112" s="18"/>
      <c r="Z112" s="18"/>
      <c r="AA112" s="18"/>
      <c r="AB112" s="18"/>
      <c r="AC112" s="45"/>
      <c r="AD112" s="43"/>
      <c r="AE112" s="12"/>
      <c r="AF112" s="290"/>
      <c r="AG112" s="11"/>
      <c r="AH112" s="6"/>
      <c r="AI112" s="6"/>
      <c r="AJ112" s="6"/>
      <c r="AK112" s="6"/>
      <c r="AL112" s="6"/>
      <c r="AM112" s="40"/>
      <c r="AN112" s="43"/>
      <c r="AO112" s="6"/>
      <c r="AP112" s="43"/>
      <c r="AQ112" s="11"/>
      <c r="AR112" s="6"/>
      <c r="AS112" s="6"/>
      <c r="AT112" s="6"/>
      <c r="AU112" s="6"/>
      <c r="AV112" s="6"/>
      <c r="AW112" s="6"/>
      <c r="AX112" s="40"/>
      <c r="AY112" s="43"/>
      <c r="AZ112" s="12"/>
      <c r="BA112" s="11"/>
      <c r="BB112" s="6"/>
      <c r="BC112" s="6"/>
      <c r="BD112" s="6"/>
      <c r="BE112" s="6"/>
      <c r="BF112" s="6"/>
      <c r="BG112" s="6"/>
      <c r="BH112" s="40"/>
      <c r="BI112" s="43"/>
      <c r="BJ112" s="12"/>
      <c r="BK112" s="11"/>
      <c r="BL112" s="6"/>
      <c r="BM112" s="6"/>
      <c r="BN112" s="6"/>
      <c r="BO112" s="6"/>
      <c r="BP112" s="6"/>
      <c r="BQ112" s="6"/>
      <c r="BR112" s="40"/>
      <c r="BS112" s="43"/>
      <c r="BT112" s="12"/>
      <c r="BU112" s="11"/>
      <c r="BV112" s="6"/>
      <c r="BW112" s="6"/>
      <c r="BX112" s="6"/>
      <c r="BY112" s="40"/>
      <c r="BZ112" s="11"/>
      <c r="CA112" s="6"/>
      <c r="CB112" s="6"/>
      <c r="CC112" s="6"/>
      <c r="CD112" s="12"/>
      <c r="CE112" s="11"/>
      <c r="CF112" s="6"/>
      <c r="CG112" s="6"/>
      <c r="CH112" s="6"/>
      <c r="CI112" s="40"/>
      <c r="CJ112" s="11"/>
      <c r="CK112" s="6"/>
      <c r="CL112" s="6"/>
      <c r="CM112" s="12"/>
      <c r="CN112" s="11"/>
      <c r="CO112" s="82"/>
      <c r="CP112" s="1"/>
      <c r="CQ112" s="1"/>
      <c r="CR112" s="1"/>
      <c r="CS112" s="1"/>
      <c r="CT112" s="1"/>
      <c r="DF112" s="23"/>
    </row>
    <row r="113" spans="1:110">
      <c r="A113" s="72">
        <v>107</v>
      </c>
      <c r="B113" s="396"/>
      <c r="C113" s="397"/>
      <c r="D113" s="398"/>
      <c r="E113" s="399"/>
      <c r="F113" s="400"/>
      <c r="G113" s="400"/>
      <c r="H113" s="401"/>
      <c r="I113" s="402"/>
      <c r="J113" s="403"/>
      <c r="K113" s="404"/>
      <c r="L113" s="11"/>
      <c r="M113" s="6"/>
      <c r="N113" s="6"/>
      <c r="O113" s="6"/>
      <c r="P113" s="6"/>
      <c r="Q113" s="6"/>
      <c r="R113" s="6"/>
      <c r="S113" s="40"/>
      <c r="T113" s="43"/>
      <c r="U113" s="12"/>
      <c r="V113" s="17"/>
      <c r="W113" s="18"/>
      <c r="X113" s="18"/>
      <c r="Y113" s="18"/>
      <c r="Z113" s="18"/>
      <c r="AA113" s="18"/>
      <c r="AB113" s="18"/>
      <c r="AC113" s="45"/>
      <c r="AD113" s="43"/>
      <c r="AE113" s="12"/>
      <c r="AF113" s="290"/>
      <c r="AG113" s="11"/>
      <c r="AH113" s="6"/>
      <c r="AI113" s="6"/>
      <c r="AJ113" s="6"/>
      <c r="AK113" s="6"/>
      <c r="AL113" s="6"/>
      <c r="AM113" s="40"/>
      <c r="AN113" s="43"/>
      <c r="AO113" s="6"/>
      <c r="AP113" s="43"/>
      <c r="AQ113" s="11"/>
      <c r="AR113" s="6"/>
      <c r="AS113" s="6"/>
      <c r="AT113" s="6"/>
      <c r="AU113" s="6"/>
      <c r="AV113" s="6"/>
      <c r="AW113" s="6"/>
      <c r="AX113" s="40"/>
      <c r="AY113" s="43"/>
      <c r="AZ113" s="12"/>
      <c r="BA113" s="11"/>
      <c r="BB113" s="6"/>
      <c r="BC113" s="6"/>
      <c r="BD113" s="6"/>
      <c r="BE113" s="6"/>
      <c r="BF113" s="6"/>
      <c r="BG113" s="6"/>
      <c r="BH113" s="40"/>
      <c r="BI113" s="43"/>
      <c r="BJ113" s="12"/>
      <c r="BK113" s="11"/>
      <c r="BL113" s="6"/>
      <c r="BM113" s="6"/>
      <c r="BN113" s="6"/>
      <c r="BO113" s="6"/>
      <c r="BP113" s="6"/>
      <c r="BQ113" s="6"/>
      <c r="BR113" s="40"/>
      <c r="BS113" s="43"/>
      <c r="BT113" s="12"/>
      <c r="BU113" s="11"/>
      <c r="BV113" s="6"/>
      <c r="BW113" s="6"/>
      <c r="BX113" s="6"/>
      <c r="BY113" s="40"/>
      <c r="BZ113" s="11"/>
      <c r="CA113" s="6"/>
      <c r="CB113" s="6"/>
      <c r="CC113" s="6"/>
      <c r="CD113" s="12"/>
      <c r="CE113" s="11"/>
      <c r="CF113" s="6"/>
      <c r="CG113" s="6"/>
      <c r="CH113" s="6"/>
      <c r="CI113" s="40"/>
      <c r="CJ113" s="11"/>
      <c r="CK113" s="6"/>
      <c r="CL113" s="6"/>
      <c r="CM113" s="12"/>
      <c r="CN113" s="11"/>
      <c r="CO113" s="82"/>
      <c r="CP113" s="1"/>
      <c r="CQ113" s="1"/>
      <c r="CR113" s="1"/>
      <c r="CS113" s="1"/>
      <c r="CT113" s="1"/>
      <c r="DF113" s="23"/>
    </row>
    <row r="114" spans="1:110">
      <c r="A114" s="72">
        <v>108</v>
      </c>
      <c r="B114" s="396"/>
      <c r="C114" s="397"/>
      <c r="D114" s="398"/>
      <c r="E114" s="399"/>
      <c r="F114" s="400"/>
      <c r="G114" s="400"/>
      <c r="H114" s="401"/>
      <c r="I114" s="402"/>
      <c r="J114" s="403"/>
      <c r="K114" s="404"/>
      <c r="L114" s="11"/>
      <c r="M114" s="6"/>
      <c r="N114" s="6"/>
      <c r="O114" s="6"/>
      <c r="P114" s="6"/>
      <c r="Q114" s="6"/>
      <c r="R114" s="6"/>
      <c r="S114" s="40"/>
      <c r="T114" s="43"/>
      <c r="U114" s="12"/>
      <c r="V114" s="17"/>
      <c r="W114" s="18"/>
      <c r="X114" s="18"/>
      <c r="Y114" s="18"/>
      <c r="Z114" s="18"/>
      <c r="AA114" s="18"/>
      <c r="AB114" s="18"/>
      <c r="AC114" s="45"/>
      <c r="AD114" s="43"/>
      <c r="AE114" s="12"/>
      <c r="AF114" s="290"/>
      <c r="AG114" s="11"/>
      <c r="AH114" s="6"/>
      <c r="AI114" s="6"/>
      <c r="AJ114" s="6"/>
      <c r="AK114" s="6"/>
      <c r="AL114" s="6"/>
      <c r="AM114" s="40"/>
      <c r="AN114" s="43"/>
      <c r="AO114" s="6"/>
      <c r="AP114" s="43"/>
      <c r="AQ114" s="11"/>
      <c r="AR114" s="6"/>
      <c r="AS114" s="6"/>
      <c r="AT114" s="6"/>
      <c r="AU114" s="6"/>
      <c r="AV114" s="6"/>
      <c r="AW114" s="6"/>
      <c r="AX114" s="40"/>
      <c r="AY114" s="43"/>
      <c r="AZ114" s="12"/>
      <c r="BA114" s="11"/>
      <c r="BB114" s="6"/>
      <c r="BC114" s="6"/>
      <c r="BD114" s="6"/>
      <c r="BE114" s="6"/>
      <c r="BF114" s="6"/>
      <c r="BG114" s="6"/>
      <c r="BH114" s="40"/>
      <c r="BI114" s="43"/>
      <c r="BJ114" s="12"/>
      <c r="BK114" s="11"/>
      <c r="BL114" s="6"/>
      <c r="BM114" s="6"/>
      <c r="BN114" s="6"/>
      <c r="BO114" s="6"/>
      <c r="BP114" s="6"/>
      <c r="BQ114" s="6"/>
      <c r="BR114" s="40"/>
      <c r="BS114" s="43"/>
      <c r="BT114" s="12"/>
      <c r="BU114" s="11"/>
      <c r="BV114" s="6"/>
      <c r="BW114" s="6"/>
      <c r="BX114" s="6"/>
      <c r="BY114" s="40"/>
      <c r="BZ114" s="11"/>
      <c r="CA114" s="6"/>
      <c r="CB114" s="6"/>
      <c r="CC114" s="6"/>
      <c r="CD114" s="12"/>
      <c r="CE114" s="11"/>
      <c r="CF114" s="6"/>
      <c r="CG114" s="6"/>
      <c r="CH114" s="6"/>
      <c r="CI114" s="40"/>
      <c r="CJ114" s="11"/>
      <c r="CK114" s="6"/>
      <c r="CL114" s="6"/>
      <c r="CM114" s="12"/>
      <c r="CN114" s="11"/>
      <c r="CO114" s="82"/>
      <c r="CP114" s="1"/>
      <c r="CQ114" s="1"/>
      <c r="CR114" s="1"/>
      <c r="CS114" s="1"/>
      <c r="CT114" s="1"/>
      <c r="DF114" s="23"/>
    </row>
    <row r="115" spans="1:110">
      <c r="A115" s="72">
        <v>109</v>
      </c>
      <c r="B115" s="396"/>
      <c r="C115" s="397"/>
      <c r="D115" s="398"/>
      <c r="E115" s="399"/>
      <c r="F115" s="400"/>
      <c r="G115" s="400"/>
      <c r="H115" s="401"/>
      <c r="I115" s="402"/>
      <c r="J115" s="403"/>
      <c r="K115" s="404"/>
      <c r="L115" s="11"/>
      <c r="M115" s="6"/>
      <c r="N115" s="6"/>
      <c r="O115" s="6"/>
      <c r="P115" s="6"/>
      <c r="Q115" s="6"/>
      <c r="R115" s="6"/>
      <c r="S115" s="40"/>
      <c r="T115" s="43"/>
      <c r="U115" s="12"/>
      <c r="V115" s="17"/>
      <c r="W115" s="18"/>
      <c r="X115" s="18"/>
      <c r="Y115" s="18"/>
      <c r="Z115" s="18"/>
      <c r="AA115" s="18"/>
      <c r="AB115" s="18"/>
      <c r="AC115" s="45"/>
      <c r="AD115" s="43"/>
      <c r="AE115" s="12"/>
      <c r="AF115" s="290"/>
      <c r="AG115" s="11"/>
      <c r="AH115" s="6"/>
      <c r="AI115" s="6"/>
      <c r="AJ115" s="6"/>
      <c r="AK115" s="6"/>
      <c r="AL115" s="6"/>
      <c r="AM115" s="40"/>
      <c r="AN115" s="43"/>
      <c r="AO115" s="6"/>
      <c r="AP115" s="43"/>
      <c r="AQ115" s="11"/>
      <c r="AR115" s="6"/>
      <c r="AS115" s="6"/>
      <c r="AT115" s="6"/>
      <c r="AU115" s="6"/>
      <c r="AV115" s="6"/>
      <c r="AW115" s="6"/>
      <c r="AX115" s="40"/>
      <c r="AY115" s="43"/>
      <c r="AZ115" s="12"/>
      <c r="BA115" s="11"/>
      <c r="BB115" s="6"/>
      <c r="BC115" s="6"/>
      <c r="BD115" s="6"/>
      <c r="BE115" s="6"/>
      <c r="BF115" s="6"/>
      <c r="BG115" s="6"/>
      <c r="BH115" s="40"/>
      <c r="BI115" s="43"/>
      <c r="BJ115" s="12"/>
      <c r="BK115" s="11"/>
      <c r="BL115" s="6"/>
      <c r="BM115" s="6"/>
      <c r="BN115" s="6"/>
      <c r="BO115" s="6"/>
      <c r="BP115" s="6"/>
      <c r="BQ115" s="6"/>
      <c r="BR115" s="40"/>
      <c r="BS115" s="43"/>
      <c r="BT115" s="12"/>
      <c r="BU115" s="11"/>
      <c r="BV115" s="6"/>
      <c r="BW115" s="6"/>
      <c r="BX115" s="6"/>
      <c r="BY115" s="40"/>
      <c r="BZ115" s="11"/>
      <c r="CA115" s="6"/>
      <c r="CB115" s="6"/>
      <c r="CC115" s="6"/>
      <c r="CD115" s="12"/>
      <c r="CE115" s="11"/>
      <c r="CF115" s="6"/>
      <c r="CG115" s="6"/>
      <c r="CH115" s="6"/>
      <c r="CI115" s="40"/>
      <c r="CJ115" s="11"/>
      <c r="CK115" s="6"/>
      <c r="CL115" s="6"/>
      <c r="CM115" s="12"/>
      <c r="CN115" s="11"/>
      <c r="CO115" s="82"/>
      <c r="CP115" s="1"/>
      <c r="CQ115" s="1"/>
      <c r="CR115" s="1"/>
      <c r="CS115" s="1"/>
      <c r="CT115" s="1"/>
      <c r="DF115" s="23"/>
    </row>
    <row r="116" spans="1:110">
      <c r="A116" s="72">
        <v>110</v>
      </c>
      <c r="B116" s="396"/>
      <c r="C116" s="397"/>
      <c r="D116" s="398"/>
      <c r="E116" s="399"/>
      <c r="F116" s="400"/>
      <c r="G116" s="400"/>
      <c r="H116" s="401"/>
      <c r="I116" s="402"/>
      <c r="J116" s="403"/>
      <c r="K116" s="404"/>
      <c r="L116" s="11"/>
      <c r="M116" s="6"/>
      <c r="N116" s="6"/>
      <c r="O116" s="6"/>
      <c r="P116" s="6"/>
      <c r="Q116" s="6"/>
      <c r="R116" s="6"/>
      <c r="S116" s="40"/>
      <c r="T116" s="43"/>
      <c r="U116" s="12"/>
      <c r="V116" s="17"/>
      <c r="W116" s="18"/>
      <c r="X116" s="18"/>
      <c r="Y116" s="18"/>
      <c r="Z116" s="18"/>
      <c r="AA116" s="18"/>
      <c r="AB116" s="18"/>
      <c r="AC116" s="45"/>
      <c r="AD116" s="43"/>
      <c r="AE116" s="12"/>
      <c r="AF116" s="290"/>
      <c r="AG116" s="11"/>
      <c r="AH116" s="6"/>
      <c r="AI116" s="6"/>
      <c r="AJ116" s="6"/>
      <c r="AK116" s="6"/>
      <c r="AL116" s="6"/>
      <c r="AM116" s="40"/>
      <c r="AN116" s="43"/>
      <c r="AO116" s="6"/>
      <c r="AP116" s="43"/>
      <c r="AQ116" s="11"/>
      <c r="AR116" s="6"/>
      <c r="AS116" s="6"/>
      <c r="AT116" s="6"/>
      <c r="AU116" s="6"/>
      <c r="AV116" s="6"/>
      <c r="AW116" s="6"/>
      <c r="AX116" s="40"/>
      <c r="AY116" s="43"/>
      <c r="AZ116" s="12"/>
      <c r="BA116" s="11"/>
      <c r="BB116" s="6"/>
      <c r="BC116" s="6"/>
      <c r="BD116" s="6"/>
      <c r="BE116" s="6"/>
      <c r="BF116" s="6"/>
      <c r="BG116" s="6"/>
      <c r="BH116" s="40"/>
      <c r="BI116" s="43"/>
      <c r="BJ116" s="12"/>
      <c r="BK116" s="11"/>
      <c r="BL116" s="6"/>
      <c r="BM116" s="6"/>
      <c r="BN116" s="6"/>
      <c r="BO116" s="6"/>
      <c r="BP116" s="6"/>
      <c r="BQ116" s="6"/>
      <c r="BR116" s="40"/>
      <c r="BS116" s="43"/>
      <c r="BT116" s="12"/>
      <c r="BU116" s="11"/>
      <c r="BV116" s="6"/>
      <c r="BW116" s="6"/>
      <c r="BX116" s="6"/>
      <c r="BY116" s="40"/>
      <c r="BZ116" s="11"/>
      <c r="CA116" s="6"/>
      <c r="CB116" s="6"/>
      <c r="CC116" s="6"/>
      <c r="CD116" s="12"/>
      <c r="CE116" s="11"/>
      <c r="CF116" s="6"/>
      <c r="CG116" s="6"/>
      <c r="CH116" s="6"/>
      <c r="CI116" s="40"/>
      <c r="CJ116" s="11"/>
      <c r="CK116" s="6"/>
      <c r="CL116" s="6"/>
      <c r="CM116" s="12"/>
      <c r="CN116" s="11"/>
      <c r="CO116" s="82"/>
      <c r="CP116" s="1"/>
      <c r="CQ116" s="1"/>
      <c r="CR116" s="1"/>
      <c r="CS116" s="1"/>
      <c r="CT116" s="1"/>
      <c r="DF116" s="23"/>
    </row>
    <row r="117" spans="1:110">
      <c r="A117" s="72">
        <v>111</v>
      </c>
      <c r="B117" s="396"/>
      <c r="C117" s="397"/>
      <c r="D117" s="398"/>
      <c r="E117" s="399"/>
      <c r="F117" s="400"/>
      <c r="G117" s="400"/>
      <c r="H117" s="401"/>
      <c r="I117" s="402"/>
      <c r="J117" s="403"/>
      <c r="K117" s="404"/>
      <c r="L117" s="11"/>
      <c r="M117" s="6"/>
      <c r="N117" s="6"/>
      <c r="O117" s="6"/>
      <c r="P117" s="6"/>
      <c r="Q117" s="6"/>
      <c r="R117" s="6"/>
      <c r="S117" s="40"/>
      <c r="T117" s="43"/>
      <c r="U117" s="12"/>
      <c r="V117" s="17"/>
      <c r="W117" s="18"/>
      <c r="X117" s="18"/>
      <c r="Y117" s="18"/>
      <c r="Z117" s="18"/>
      <c r="AA117" s="18"/>
      <c r="AB117" s="18"/>
      <c r="AC117" s="45"/>
      <c r="AD117" s="43"/>
      <c r="AE117" s="12"/>
      <c r="AF117" s="290"/>
      <c r="AG117" s="11"/>
      <c r="AH117" s="6"/>
      <c r="AI117" s="6"/>
      <c r="AJ117" s="6"/>
      <c r="AK117" s="6"/>
      <c r="AL117" s="6"/>
      <c r="AM117" s="40"/>
      <c r="AN117" s="43"/>
      <c r="AO117" s="6"/>
      <c r="AP117" s="43"/>
      <c r="AQ117" s="11"/>
      <c r="AR117" s="6"/>
      <c r="AS117" s="6"/>
      <c r="AT117" s="6"/>
      <c r="AU117" s="6"/>
      <c r="AV117" s="6"/>
      <c r="AW117" s="6"/>
      <c r="AX117" s="40"/>
      <c r="AY117" s="43"/>
      <c r="AZ117" s="12"/>
      <c r="BA117" s="11"/>
      <c r="BB117" s="6"/>
      <c r="BC117" s="6"/>
      <c r="BD117" s="6"/>
      <c r="BE117" s="6"/>
      <c r="BF117" s="6"/>
      <c r="BG117" s="6"/>
      <c r="BH117" s="40"/>
      <c r="BI117" s="43"/>
      <c r="BJ117" s="12"/>
      <c r="BK117" s="11"/>
      <c r="BL117" s="6"/>
      <c r="BM117" s="6"/>
      <c r="BN117" s="6"/>
      <c r="BO117" s="6"/>
      <c r="BP117" s="6"/>
      <c r="BQ117" s="6"/>
      <c r="BR117" s="40"/>
      <c r="BS117" s="43"/>
      <c r="BT117" s="12"/>
      <c r="BU117" s="11"/>
      <c r="BV117" s="6"/>
      <c r="BW117" s="6"/>
      <c r="BX117" s="6"/>
      <c r="BY117" s="40"/>
      <c r="BZ117" s="11"/>
      <c r="CA117" s="6"/>
      <c r="CB117" s="6"/>
      <c r="CC117" s="6"/>
      <c r="CD117" s="12"/>
      <c r="CE117" s="11"/>
      <c r="CF117" s="6"/>
      <c r="CG117" s="6"/>
      <c r="CH117" s="6"/>
      <c r="CI117" s="40"/>
      <c r="CJ117" s="11"/>
      <c r="CK117" s="6"/>
      <c r="CL117" s="6"/>
      <c r="CM117" s="12"/>
      <c r="CN117" s="11"/>
      <c r="CO117" s="82"/>
      <c r="CP117" s="1"/>
      <c r="CQ117" s="1"/>
      <c r="CR117" s="1"/>
      <c r="CS117" s="1"/>
      <c r="CT117" s="1"/>
      <c r="DF117" s="23"/>
    </row>
    <row r="118" spans="1:110">
      <c r="A118" s="72">
        <v>112</v>
      </c>
      <c r="B118" s="396"/>
      <c r="C118" s="397"/>
      <c r="D118" s="398"/>
      <c r="E118" s="399"/>
      <c r="F118" s="400"/>
      <c r="G118" s="400"/>
      <c r="H118" s="401"/>
      <c r="I118" s="402"/>
      <c r="J118" s="403"/>
      <c r="K118" s="404"/>
      <c r="L118" s="11"/>
      <c r="M118" s="6"/>
      <c r="N118" s="6"/>
      <c r="O118" s="6"/>
      <c r="P118" s="6"/>
      <c r="Q118" s="6"/>
      <c r="R118" s="6"/>
      <c r="S118" s="40"/>
      <c r="T118" s="43"/>
      <c r="U118" s="12"/>
      <c r="V118" s="17"/>
      <c r="W118" s="18"/>
      <c r="X118" s="18"/>
      <c r="Y118" s="18"/>
      <c r="Z118" s="18"/>
      <c r="AA118" s="18"/>
      <c r="AB118" s="18"/>
      <c r="AC118" s="45"/>
      <c r="AD118" s="43"/>
      <c r="AE118" s="12"/>
      <c r="AF118" s="290"/>
      <c r="AG118" s="11"/>
      <c r="AH118" s="6"/>
      <c r="AI118" s="6"/>
      <c r="AJ118" s="6"/>
      <c r="AK118" s="6"/>
      <c r="AL118" s="6"/>
      <c r="AM118" s="40"/>
      <c r="AN118" s="43"/>
      <c r="AO118" s="6"/>
      <c r="AP118" s="43"/>
      <c r="AQ118" s="11"/>
      <c r="AR118" s="6"/>
      <c r="AS118" s="6"/>
      <c r="AT118" s="6"/>
      <c r="AU118" s="6"/>
      <c r="AV118" s="6"/>
      <c r="AW118" s="6"/>
      <c r="AX118" s="40"/>
      <c r="AY118" s="43"/>
      <c r="AZ118" s="12"/>
      <c r="BA118" s="11"/>
      <c r="BB118" s="6"/>
      <c r="BC118" s="6"/>
      <c r="BD118" s="6"/>
      <c r="BE118" s="6"/>
      <c r="BF118" s="6"/>
      <c r="BG118" s="6"/>
      <c r="BH118" s="40"/>
      <c r="BI118" s="43"/>
      <c r="BJ118" s="12"/>
      <c r="BK118" s="11"/>
      <c r="BL118" s="6"/>
      <c r="BM118" s="6"/>
      <c r="BN118" s="6"/>
      <c r="BO118" s="6"/>
      <c r="BP118" s="6"/>
      <c r="BQ118" s="6"/>
      <c r="BR118" s="40"/>
      <c r="BS118" s="43"/>
      <c r="BT118" s="12"/>
      <c r="BU118" s="11"/>
      <c r="BV118" s="6"/>
      <c r="BW118" s="6"/>
      <c r="BX118" s="6"/>
      <c r="BY118" s="40"/>
      <c r="BZ118" s="11"/>
      <c r="CA118" s="6"/>
      <c r="CB118" s="6"/>
      <c r="CC118" s="6"/>
      <c r="CD118" s="12"/>
      <c r="CE118" s="11"/>
      <c r="CF118" s="6"/>
      <c r="CG118" s="6"/>
      <c r="CH118" s="6"/>
      <c r="CI118" s="40"/>
      <c r="CJ118" s="11"/>
      <c r="CK118" s="6"/>
      <c r="CL118" s="6"/>
      <c r="CM118" s="12"/>
      <c r="CN118" s="11"/>
      <c r="CO118" s="82"/>
      <c r="CP118" s="1"/>
      <c r="CQ118" s="1"/>
      <c r="CR118" s="1"/>
      <c r="CS118" s="1"/>
      <c r="CT118" s="1"/>
      <c r="DF118" s="23"/>
    </row>
    <row r="119" spans="1:110">
      <c r="A119" s="72">
        <v>113</v>
      </c>
      <c r="B119" s="396"/>
      <c r="C119" s="397"/>
      <c r="D119" s="398"/>
      <c r="E119" s="399"/>
      <c r="F119" s="400"/>
      <c r="G119" s="400"/>
      <c r="H119" s="401"/>
      <c r="I119" s="402"/>
      <c r="J119" s="403"/>
      <c r="K119" s="404"/>
      <c r="L119" s="11"/>
      <c r="M119" s="6"/>
      <c r="N119" s="6"/>
      <c r="O119" s="6"/>
      <c r="P119" s="6"/>
      <c r="Q119" s="6"/>
      <c r="R119" s="6"/>
      <c r="S119" s="40"/>
      <c r="T119" s="43"/>
      <c r="U119" s="12"/>
      <c r="V119" s="17"/>
      <c r="W119" s="18"/>
      <c r="X119" s="18"/>
      <c r="Y119" s="18"/>
      <c r="Z119" s="18"/>
      <c r="AA119" s="18"/>
      <c r="AB119" s="18"/>
      <c r="AC119" s="45"/>
      <c r="AD119" s="43"/>
      <c r="AE119" s="12"/>
      <c r="AF119" s="290"/>
      <c r="AG119" s="11"/>
      <c r="AH119" s="6"/>
      <c r="AI119" s="6"/>
      <c r="AJ119" s="6"/>
      <c r="AK119" s="6"/>
      <c r="AL119" s="6"/>
      <c r="AM119" s="40"/>
      <c r="AN119" s="43"/>
      <c r="AO119" s="6"/>
      <c r="AP119" s="43"/>
      <c r="AQ119" s="11"/>
      <c r="AR119" s="6"/>
      <c r="AS119" s="6"/>
      <c r="AT119" s="6"/>
      <c r="AU119" s="6"/>
      <c r="AV119" s="6"/>
      <c r="AW119" s="6"/>
      <c r="AX119" s="40"/>
      <c r="AY119" s="43"/>
      <c r="AZ119" s="12"/>
      <c r="BA119" s="11"/>
      <c r="BB119" s="6"/>
      <c r="BC119" s="6"/>
      <c r="BD119" s="6"/>
      <c r="BE119" s="6"/>
      <c r="BF119" s="6"/>
      <c r="BG119" s="6"/>
      <c r="BH119" s="40"/>
      <c r="BI119" s="43"/>
      <c r="BJ119" s="12"/>
      <c r="BK119" s="11"/>
      <c r="BL119" s="6"/>
      <c r="BM119" s="6"/>
      <c r="BN119" s="6"/>
      <c r="BO119" s="6"/>
      <c r="BP119" s="6"/>
      <c r="BQ119" s="6"/>
      <c r="BR119" s="40"/>
      <c r="BS119" s="43"/>
      <c r="BT119" s="12"/>
      <c r="BU119" s="11"/>
      <c r="BV119" s="6"/>
      <c r="BW119" s="6"/>
      <c r="BX119" s="6"/>
      <c r="BY119" s="40"/>
      <c r="BZ119" s="11"/>
      <c r="CA119" s="6"/>
      <c r="CB119" s="6"/>
      <c r="CC119" s="6"/>
      <c r="CD119" s="12"/>
      <c r="CE119" s="11"/>
      <c r="CF119" s="6"/>
      <c r="CG119" s="6"/>
      <c r="CH119" s="6"/>
      <c r="CI119" s="40"/>
      <c r="CJ119" s="11"/>
      <c r="CK119" s="6"/>
      <c r="CL119" s="6"/>
      <c r="CM119" s="12"/>
      <c r="CN119" s="11"/>
      <c r="CO119" s="82"/>
      <c r="CP119" s="1"/>
      <c r="CQ119" s="1"/>
      <c r="CR119" s="1"/>
      <c r="CS119" s="1"/>
      <c r="CT119" s="1"/>
      <c r="DF119" s="23"/>
    </row>
    <row r="120" spans="1:110">
      <c r="A120" s="72">
        <v>114</v>
      </c>
      <c r="B120" s="396"/>
      <c r="C120" s="397"/>
      <c r="D120" s="398"/>
      <c r="E120" s="399"/>
      <c r="F120" s="400"/>
      <c r="G120" s="400"/>
      <c r="H120" s="401"/>
      <c r="I120" s="402"/>
      <c r="J120" s="403"/>
      <c r="K120" s="404"/>
      <c r="L120" s="11"/>
      <c r="M120" s="6"/>
      <c r="N120" s="6"/>
      <c r="O120" s="6"/>
      <c r="P120" s="6"/>
      <c r="Q120" s="6"/>
      <c r="R120" s="6"/>
      <c r="S120" s="40"/>
      <c r="T120" s="43"/>
      <c r="U120" s="12"/>
      <c r="V120" s="17"/>
      <c r="W120" s="18"/>
      <c r="X120" s="18"/>
      <c r="Y120" s="18"/>
      <c r="Z120" s="18"/>
      <c r="AA120" s="18"/>
      <c r="AB120" s="18"/>
      <c r="AC120" s="45"/>
      <c r="AD120" s="43"/>
      <c r="AE120" s="12"/>
      <c r="AF120" s="290"/>
      <c r="AG120" s="11"/>
      <c r="AH120" s="6"/>
      <c r="AI120" s="6"/>
      <c r="AJ120" s="6"/>
      <c r="AK120" s="6"/>
      <c r="AL120" s="6"/>
      <c r="AM120" s="40"/>
      <c r="AN120" s="43"/>
      <c r="AO120" s="6"/>
      <c r="AP120" s="43"/>
      <c r="AQ120" s="11"/>
      <c r="AR120" s="6"/>
      <c r="AS120" s="6"/>
      <c r="AT120" s="6"/>
      <c r="AU120" s="6"/>
      <c r="AV120" s="6"/>
      <c r="AW120" s="6"/>
      <c r="AX120" s="40"/>
      <c r="AY120" s="43"/>
      <c r="AZ120" s="12"/>
      <c r="BA120" s="11"/>
      <c r="BB120" s="6"/>
      <c r="BC120" s="6"/>
      <c r="BD120" s="6"/>
      <c r="BE120" s="6"/>
      <c r="BF120" s="6"/>
      <c r="BG120" s="6"/>
      <c r="BH120" s="40"/>
      <c r="BI120" s="43"/>
      <c r="BJ120" s="12"/>
      <c r="BK120" s="11"/>
      <c r="BL120" s="6"/>
      <c r="BM120" s="6"/>
      <c r="BN120" s="6"/>
      <c r="BO120" s="6"/>
      <c r="BP120" s="6"/>
      <c r="BQ120" s="6"/>
      <c r="BR120" s="40"/>
      <c r="BS120" s="43"/>
      <c r="BT120" s="12"/>
      <c r="BU120" s="11"/>
      <c r="BV120" s="6"/>
      <c r="BW120" s="6"/>
      <c r="BX120" s="6"/>
      <c r="BY120" s="40"/>
      <c r="BZ120" s="11"/>
      <c r="CA120" s="6"/>
      <c r="CB120" s="6"/>
      <c r="CC120" s="6"/>
      <c r="CD120" s="12"/>
      <c r="CE120" s="11"/>
      <c r="CF120" s="6"/>
      <c r="CG120" s="6"/>
      <c r="CH120" s="6"/>
      <c r="CI120" s="40"/>
      <c r="CJ120" s="11"/>
      <c r="CK120" s="6"/>
      <c r="CL120" s="6"/>
      <c r="CM120" s="12"/>
      <c r="CN120" s="11"/>
      <c r="CO120" s="82"/>
      <c r="CP120" s="1"/>
      <c r="CQ120" s="1"/>
      <c r="CR120" s="1"/>
      <c r="CS120" s="1"/>
      <c r="CT120" s="1"/>
      <c r="DF120" s="23"/>
    </row>
    <row r="121" spans="1:110">
      <c r="A121" s="72">
        <v>115</v>
      </c>
      <c r="B121" s="396"/>
      <c r="C121" s="397"/>
      <c r="D121" s="398"/>
      <c r="E121" s="399"/>
      <c r="F121" s="400"/>
      <c r="G121" s="400"/>
      <c r="H121" s="401"/>
      <c r="I121" s="402"/>
      <c r="J121" s="403"/>
      <c r="K121" s="404"/>
      <c r="L121" s="11"/>
      <c r="M121" s="6"/>
      <c r="N121" s="6"/>
      <c r="O121" s="6"/>
      <c r="P121" s="6"/>
      <c r="Q121" s="6"/>
      <c r="R121" s="6"/>
      <c r="S121" s="40"/>
      <c r="T121" s="43"/>
      <c r="U121" s="12"/>
      <c r="V121" s="17"/>
      <c r="W121" s="18"/>
      <c r="X121" s="18"/>
      <c r="Y121" s="18"/>
      <c r="Z121" s="18"/>
      <c r="AA121" s="18"/>
      <c r="AB121" s="18"/>
      <c r="AC121" s="45"/>
      <c r="AD121" s="43"/>
      <c r="AE121" s="12"/>
      <c r="AF121" s="290"/>
      <c r="AG121" s="11"/>
      <c r="AH121" s="6"/>
      <c r="AI121" s="6"/>
      <c r="AJ121" s="6"/>
      <c r="AK121" s="6"/>
      <c r="AL121" s="6"/>
      <c r="AM121" s="40"/>
      <c r="AN121" s="43"/>
      <c r="AO121" s="6"/>
      <c r="AP121" s="43"/>
      <c r="AQ121" s="11"/>
      <c r="AR121" s="6"/>
      <c r="AS121" s="6"/>
      <c r="AT121" s="6"/>
      <c r="AU121" s="6"/>
      <c r="AV121" s="6"/>
      <c r="AW121" s="6"/>
      <c r="AX121" s="40"/>
      <c r="AY121" s="43"/>
      <c r="AZ121" s="12"/>
      <c r="BA121" s="11"/>
      <c r="BB121" s="6"/>
      <c r="BC121" s="6"/>
      <c r="BD121" s="6"/>
      <c r="BE121" s="6"/>
      <c r="BF121" s="6"/>
      <c r="BG121" s="6"/>
      <c r="BH121" s="40"/>
      <c r="BI121" s="43"/>
      <c r="BJ121" s="12"/>
      <c r="BK121" s="11"/>
      <c r="BL121" s="6"/>
      <c r="BM121" s="6"/>
      <c r="BN121" s="6"/>
      <c r="BO121" s="6"/>
      <c r="BP121" s="6"/>
      <c r="BQ121" s="6"/>
      <c r="BR121" s="40"/>
      <c r="BS121" s="43"/>
      <c r="BT121" s="12"/>
      <c r="BU121" s="11"/>
      <c r="BV121" s="6"/>
      <c r="BW121" s="6"/>
      <c r="BX121" s="6"/>
      <c r="BY121" s="40"/>
      <c r="BZ121" s="11"/>
      <c r="CA121" s="6"/>
      <c r="CB121" s="6"/>
      <c r="CC121" s="6"/>
      <c r="CD121" s="12"/>
      <c r="CE121" s="11"/>
      <c r="CF121" s="6"/>
      <c r="CG121" s="6"/>
      <c r="CH121" s="6"/>
      <c r="CI121" s="40"/>
      <c r="CJ121" s="11"/>
      <c r="CK121" s="6"/>
      <c r="CL121" s="6"/>
      <c r="CM121" s="12"/>
      <c r="CN121" s="11"/>
      <c r="CO121" s="82"/>
      <c r="CP121" s="1"/>
      <c r="CQ121" s="1"/>
      <c r="CR121" s="1"/>
      <c r="CS121" s="1"/>
      <c r="CT121" s="1"/>
      <c r="DF121" s="23"/>
    </row>
    <row r="122" spans="1:110">
      <c r="A122" s="72">
        <v>116</v>
      </c>
      <c r="B122" s="396"/>
      <c r="C122" s="397"/>
      <c r="D122" s="398"/>
      <c r="E122" s="399"/>
      <c r="F122" s="400"/>
      <c r="G122" s="400"/>
      <c r="H122" s="401"/>
      <c r="I122" s="402"/>
      <c r="J122" s="403"/>
      <c r="K122" s="404"/>
      <c r="L122" s="11"/>
      <c r="M122" s="6"/>
      <c r="N122" s="6"/>
      <c r="O122" s="6"/>
      <c r="P122" s="6"/>
      <c r="Q122" s="6"/>
      <c r="R122" s="6"/>
      <c r="S122" s="40"/>
      <c r="T122" s="43"/>
      <c r="U122" s="12"/>
      <c r="V122" s="17"/>
      <c r="W122" s="18"/>
      <c r="X122" s="18"/>
      <c r="Y122" s="18"/>
      <c r="Z122" s="18"/>
      <c r="AA122" s="18"/>
      <c r="AB122" s="18"/>
      <c r="AC122" s="45"/>
      <c r="AD122" s="43"/>
      <c r="AE122" s="12"/>
      <c r="AF122" s="290"/>
      <c r="AG122" s="11"/>
      <c r="AH122" s="6"/>
      <c r="AI122" s="6"/>
      <c r="AJ122" s="6"/>
      <c r="AK122" s="6"/>
      <c r="AL122" s="6"/>
      <c r="AM122" s="40"/>
      <c r="AN122" s="43"/>
      <c r="AO122" s="6"/>
      <c r="AP122" s="43"/>
      <c r="AQ122" s="11"/>
      <c r="AR122" s="6"/>
      <c r="AS122" s="6"/>
      <c r="AT122" s="6"/>
      <c r="AU122" s="6"/>
      <c r="AV122" s="6"/>
      <c r="AW122" s="6"/>
      <c r="AX122" s="40"/>
      <c r="AY122" s="43"/>
      <c r="AZ122" s="12"/>
      <c r="BA122" s="11"/>
      <c r="BB122" s="6"/>
      <c r="BC122" s="6"/>
      <c r="BD122" s="6"/>
      <c r="BE122" s="6"/>
      <c r="BF122" s="6"/>
      <c r="BG122" s="6"/>
      <c r="BH122" s="40"/>
      <c r="BI122" s="43"/>
      <c r="BJ122" s="12"/>
      <c r="BK122" s="11"/>
      <c r="BL122" s="6"/>
      <c r="BM122" s="6"/>
      <c r="BN122" s="6"/>
      <c r="BO122" s="6"/>
      <c r="BP122" s="6"/>
      <c r="BQ122" s="6"/>
      <c r="BR122" s="40"/>
      <c r="BS122" s="43"/>
      <c r="BT122" s="12"/>
      <c r="BU122" s="11"/>
      <c r="BV122" s="6"/>
      <c r="BW122" s="6"/>
      <c r="BX122" s="6"/>
      <c r="BY122" s="40"/>
      <c r="BZ122" s="11"/>
      <c r="CA122" s="6"/>
      <c r="CB122" s="6"/>
      <c r="CC122" s="6"/>
      <c r="CD122" s="12"/>
      <c r="CE122" s="11"/>
      <c r="CF122" s="6"/>
      <c r="CG122" s="6"/>
      <c r="CH122" s="6"/>
      <c r="CI122" s="40"/>
      <c r="CJ122" s="11"/>
      <c r="CK122" s="6"/>
      <c r="CL122" s="6"/>
      <c r="CM122" s="12"/>
      <c r="CN122" s="11"/>
      <c r="CO122" s="82"/>
      <c r="CP122" s="1"/>
      <c r="CQ122" s="1"/>
      <c r="CR122" s="1"/>
      <c r="CS122" s="1"/>
      <c r="CT122" s="1"/>
      <c r="DF122" s="23"/>
    </row>
    <row r="123" spans="1:110">
      <c r="A123" s="72">
        <v>117</v>
      </c>
      <c r="B123" s="396"/>
      <c r="C123" s="397"/>
      <c r="D123" s="398"/>
      <c r="E123" s="399"/>
      <c r="F123" s="400"/>
      <c r="G123" s="400"/>
      <c r="H123" s="401"/>
      <c r="I123" s="402"/>
      <c r="J123" s="403"/>
      <c r="K123" s="404"/>
      <c r="L123" s="11"/>
      <c r="M123" s="6"/>
      <c r="N123" s="6"/>
      <c r="O123" s="6"/>
      <c r="P123" s="6"/>
      <c r="Q123" s="6"/>
      <c r="R123" s="6"/>
      <c r="S123" s="40"/>
      <c r="T123" s="43"/>
      <c r="U123" s="12"/>
      <c r="V123" s="17"/>
      <c r="W123" s="18"/>
      <c r="X123" s="18"/>
      <c r="Y123" s="18"/>
      <c r="Z123" s="18"/>
      <c r="AA123" s="18"/>
      <c r="AB123" s="18"/>
      <c r="AC123" s="45"/>
      <c r="AD123" s="43"/>
      <c r="AE123" s="12"/>
      <c r="AF123" s="290"/>
      <c r="AG123" s="11"/>
      <c r="AH123" s="6"/>
      <c r="AI123" s="6"/>
      <c r="AJ123" s="6"/>
      <c r="AK123" s="6"/>
      <c r="AL123" s="6"/>
      <c r="AM123" s="40"/>
      <c r="AN123" s="43"/>
      <c r="AO123" s="6"/>
      <c r="AP123" s="43"/>
      <c r="AQ123" s="11"/>
      <c r="AR123" s="6"/>
      <c r="AS123" s="6"/>
      <c r="AT123" s="6"/>
      <c r="AU123" s="6"/>
      <c r="AV123" s="6"/>
      <c r="AW123" s="6"/>
      <c r="AX123" s="40"/>
      <c r="AY123" s="43"/>
      <c r="AZ123" s="12"/>
      <c r="BA123" s="11"/>
      <c r="BB123" s="6"/>
      <c r="BC123" s="6"/>
      <c r="BD123" s="6"/>
      <c r="BE123" s="6"/>
      <c r="BF123" s="6"/>
      <c r="BG123" s="6"/>
      <c r="BH123" s="40"/>
      <c r="BI123" s="43"/>
      <c r="BJ123" s="12"/>
      <c r="BK123" s="11"/>
      <c r="BL123" s="6"/>
      <c r="BM123" s="6"/>
      <c r="BN123" s="6"/>
      <c r="BO123" s="6"/>
      <c r="BP123" s="6"/>
      <c r="BQ123" s="6"/>
      <c r="BR123" s="40"/>
      <c r="BS123" s="43"/>
      <c r="BT123" s="12"/>
      <c r="BU123" s="11"/>
      <c r="BV123" s="6"/>
      <c r="BW123" s="6"/>
      <c r="BX123" s="6"/>
      <c r="BY123" s="40"/>
      <c r="BZ123" s="11"/>
      <c r="CA123" s="6"/>
      <c r="CB123" s="6"/>
      <c r="CC123" s="6"/>
      <c r="CD123" s="12"/>
      <c r="CE123" s="11"/>
      <c r="CF123" s="6"/>
      <c r="CG123" s="6"/>
      <c r="CH123" s="6"/>
      <c r="CI123" s="40"/>
      <c r="CJ123" s="11"/>
      <c r="CK123" s="6"/>
      <c r="CL123" s="6"/>
      <c r="CM123" s="12"/>
      <c r="CN123" s="11"/>
      <c r="CO123" s="82"/>
      <c r="CP123" s="1"/>
      <c r="CQ123" s="1"/>
      <c r="CR123" s="1"/>
      <c r="CS123" s="1"/>
      <c r="CT123" s="1"/>
      <c r="DF123" s="23"/>
    </row>
    <row r="124" spans="1:110">
      <c r="A124" s="72">
        <v>118</v>
      </c>
      <c r="B124" s="396"/>
      <c r="C124" s="397"/>
      <c r="D124" s="398"/>
      <c r="E124" s="399"/>
      <c r="F124" s="400"/>
      <c r="G124" s="400"/>
      <c r="H124" s="401"/>
      <c r="I124" s="402"/>
      <c r="J124" s="403"/>
      <c r="K124" s="404"/>
      <c r="L124" s="11"/>
      <c r="M124" s="6"/>
      <c r="N124" s="6"/>
      <c r="O124" s="6"/>
      <c r="P124" s="6"/>
      <c r="Q124" s="6"/>
      <c r="R124" s="6"/>
      <c r="S124" s="40"/>
      <c r="T124" s="43"/>
      <c r="U124" s="12"/>
      <c r="V124" s="17"/>
      <c r="W124" s="18"/>
      <c r="X124" s="18"/>
      <c r="Y124" s="18"/>
      <c r="Z124" s="18"/>
      <c r="AA124" s="18"/>
      <c r="AB124" s="18"/>
      <c r="AC124" s="45"/>
      <c r="AD124" s="43"/>
      <c r="AE124" s="12"/>
      <c r="AF124" s="290"/>
      <c r="AG124" s="11"/>
      <c r="AH124" s="6"/>
      <c r="AI124" s="6"/>
      <c r="AJ124" s="6"/>
      <c r="AK124" s="6"/>
      <c r="AL124" s="6"/>
      <c r="AM124" s="40"/>
      <c r="AN124" s="43"/>
      <c r="AO124" s="6"/>
      <c r="AP124" s="43"/>
      <c r="AQ124" s="11"/>
      <c r="AR124" s="6"/>
      <c r="AS124" s="6"/>
      <c r="AT124" s="6"/>
      <c r="AU124" s="6"/>
      <c r="AV124" s="6"/>
      <c r="AW124" s="6"/>
      <c r="AX124" s="40"/>
      <c r="AY124" s="43"/>
      <c r="AZ124" s="12"/>
      <c r="BA124" s="11"/>
      <c r="BB124" s="6"/>
      <c r="BC124" s="6"/>
      <c r="BD124" s="6"/>
      <c r="BE124" s="6"/>
      <c r="BF124" s="6"/>
      <c r="BG124" s="6"/>
      <c r="BH124" s="40"/>
      <c r="BI124" s="43"/>
      <c r="BJ124" s="12"/>
      <c r="BK124" s="11"/>
      <c r="BL124" s="6"/>
      <c r="BM124" s="6"/>
      <c r="BN124" s="6"/>
      <c r="BO124" s="6"/>
      <c r="BP124" s="6"/>
      <c r="BQ124" s="6"/>
      <c r="BR124" s="40"/>
      <c r="BS124" s="43"/>
      <c r="BT124" s="12"/>
      <c r="BU124" s="11"/>
      <c r="BV124" s="6"/>
      <c r="BW124" s="6"/>
      <c r="BX124" s="6"/>
      <c r="BY124" s="40"/>
      <c r="BZ124" s="11"/>
      <c r="CA124" s="6"/>
      <c r="CB124" s="6"/>
      <c r="CC124" s="6"/>
      <c r="CD124" s="12"/>
      <c r="CE124" s="11"/>
      <c r="CF124" s="6"/>
      <c r="CG124" s="6"/>
      <c r="CH124" s="6"/>
      <c r="CI124" s="40"/>
      <c r="CJ124" s="11"/>
      <c r="CK124" s="6"/>
      <c r="CL124" s="6"/>
      <c r="CM124" s="12"/>
      <c r="CN124" s="11"/>
      <c r="CO124" s="82"/>
      <c r="CP124" s="1"/>
      <c r="CQ124" s="1"/>
      <c r="CR124" s="1"/>
      <c r="CS124" s="1"/>
      <c r="CT124" s="1"/>
      <c r="DF124" s="23"/>
    </row>
    <row r="125" spans="1:110">
      <c r="A125" s="72">
        <v>119</v>
      </c>
      <c r="B125" s="396"/>
      <c r="C125" s="397"/>
      <c r="D125" s="398"/>
      <c r="E125" s="399"/>
      <c r="F125" s="400"/>
      <c r="G125" s="400"/>
      <c r="H125" s="401"/>
      <c r="I125" s="402"/>
      <c r="J125" s="403"/>
      <c r="K125" s="404"/>
      <c r="L125" s="11"/>
      <c r="M125" s="6"/>
      <c r="N125" s="6"/>
      <c r="O125" s="6"/>
      <c r="P125" s="6"/>
      <c r="Q125" s="6"/>
      <c r="R125" s="6"/>
      <c r="S125" s="40"/>
      <c r="T125" s="43"/>
      <c r="U125" s="12"/>
      <c r="V125" s="17"/>
      <c r="W125" s="18"/>
      <c r="X125" s="18"/>
      <c r="Y125" s="18"/>
      <c r="Z125" s="18"/>
      <c r="AA125" s="18"/>
      <c r="AB125" s="18"/>
      <c r="AC125" s="45"/>
      <c r="AD125" s="43"/>
      <c r="AE125" s="12"/>
      <c r="AF125" s="290"/>
      <c r="AG125" s="11"/>
      <c r="AH125" s="6"/>
      <c r="AI125" s="6"/>
      <c r="AJ125" s="6"/>
      <c r="AK125" s="6"/>
      <c r="AL125" s="6"/>
      <c r="AM125" s="40"/>
      <c r="AN125" s="43"/>
      <c r="AO125" s="6"/>
      <c r="AP125" s="43"/>
      <c r="AQ125" s="11"/>
      <c r="AR125" s="6"/>
      <c r="AS125" s="6"/>
      <c r="AT125" s="6"/>
      <c r="AU125" s="6"/>
      <c r="AV125" s="6"/>
      <c r="AW125" s="6"/>
      <c r="AX125" s="40"/>
      <c r="AY125" s="43"/>
      <c r="AZ125" s="12"/>
      <c r="BA125" s="11"/>
      <c r="BB125" s="6"/>
      <c r="BC125" s="6"/>
      <c r="BD125" s="6"/>
      <c r="BE125" s="6"/>
      <c r="BF125" s="6"/>
      <c r="BG125" s="6"/>
      <c r="BH125" s="40"/>
      <c r="BI125" s="43"/>
      <c r="BJ125" s="12"/>
      <c r="BK125" s="11"/>
      <c r="BL125" s="6"/>
      <c r="BM125" s="6"/>
      <c r="BN125" s="6"/>
      <c r="BO125" s="6"/>
      <c r="BP125" s="6"/>
      <c r="BQ125" s="6"/>
      <c r="BR125" s="40"/>
      <c r="BS125" s="43"/>
      <c r="BT125" s="12"/>
      <c r="BU125" s="11"/>
      <c r="BV125" s="6"/>
      <c r="BW125" s="6"/>
      <c r="BX125" s="6"/>
      <c r="BY125" s="40"/>
      <c r="BZ125" s="11"/>
      <c r="CA125" s="6"/>
      <c r="CB125" s="6"/>
      <c r="CC125" s="6"/>
      <c r="CD125" s="12"/>
      <c r="CE125" s="11"/>
      <c r="CF125" s="6"/>
      <c r="CG125" s="6"/>
      <c r="CH125" s="6"/>
      <c r="CI125" s="40"/>
      <c r="CJ125" s="11"/>
      <c r="CK125" s="6"/>
      <c r="CL125" s="6"/>
      <c r="CM125" s="12"/>
      <c r="CN125" s="11"/>
      <c r="CO125" s="82"/>
      <c r="CP125" s="1"/>
      <c r="CQ125" s="1"/>
      <c r="CR125" s="1"/>
      <c r="CS125" s="1"/>
      <c r="CT125" s="1"/>
      <c r="DF125" s="23"/>
    </row>
    <row r="126" spans="1:110">
      <c r="A126" s="72">
        <v>120</v>
      </c>
      <c r="B126" s="396"/>
      <c r="C126" s="397"/>
      <c r="D126" s="398"/>
      <c r="E126" s="399"/>
      <c r="F126" s="400"/>
      <c r="G126" s="400"/>
      <c r="H126" s="401"/>
      <c r="I126" s="402"/>
      <c r="J126" s="403"/>
      <c r="K126" s="404"/>
      <c r="L126" s="11"/>
      <c r="M126" s="6"/>
      <c r="N126" s="6"/>
      <c r="O126" s="6"/>
      <c r="P126" s="6"/>
      <c r="Q126" s="6"/>
      <c r="R126" s="6"/>
      <c r="S126" s="40"/>
      <c r="T126" s="43"/>
      <c r="U126" s="12"/>
      <c r="V126" s="17"/>
      <c r="W126" s="18"/>
      <c r="X126" s="18"/>
      <c r="Y126" s="18"/>
      <c r="Z126" s="18"/>
      <c r="AA126" s="18"/>
      <c r="AB126" s="18"/>
      <c r="AC126" s="45"/>
      <c r="AD126" s="43"/>
      <c r="AE126" s="12"/>
      <c r="AF126" s="290"/>
      <c r="AG126" s="11"/>
      <c r="AH126" s="6"/>
      <c r="AI126" s="6"/>
      <c r="AJ126" s="6"/>
      <c r="AK126" s="6"/>
      <c r="AL126" s="6"/>
      <c r="AM126" s="40"/>
      <c r="AN126" s="43"/>
      <c r="AO126" s="6"/>
      <c r="AP126" s="43"/>
      <c r="AQ126" s="11"/>
      <c r="AR126" s="6"/>
      <c r="AS126" s="6"/>
      <c r="AT126" s="6"/>
      <c r="AU126" s="6"/>
      <c r="AV126" s="6"/>
      <c r="AW126" s="6"/>
      <c r="AX126" s="40"/>
      <c r="AY126" s="43"/>
      <c r="AZ126" s="12"/>
      <c r="BA126" s="11"/>
      <c r="BB126" s="6"/>
      <c r="BC126" s="6"/>
      <c r="BD126" s="6"/>
      <c r="BE126" s="6"/>
      <c r="BF126" s="6"/>
      <c r="BG126" s="6"/>
      <c r="BH126" s="40"/>
      <c r="BI126" s="43"/>
      <c r="BJ126" s="12"/>
      <c r="BK126" s="11"/>
      <c r="BL126" s="6"/>
      <c r="BM126" s="6"/>
      <c r="BN126" s="6"/>
      <c r="BO126" s="6"/>
      <c r="BP126" s="6"/>
      <c r="BQ126" s="6"/>
      <c r="BR126" s="40"/>
      <c r="BS126" s="43"/>
      <c r="BT126" s="12"/>
      <c r="BU126" s="11"/>
      <c r="BV126" s="6"/>
      <c r="BW126" s="6"/>
      <c r="BX126" s="6"/>
      <c r="BY126" s="40"/>
      <c r="BZ126" s="11"/>
      <c r="CA126" s="6"/>
      <c r="CB126" s="6"/>
      <c r="CC126" s="6"/>
      <c r="CD126" s="12"/>
      <c r="CE126" s="11"/>
      <c r="CF126" s="6"/>
      <c r="CG126" s="6"/>
      <c r="CH126" s="6"/>
      <c r="CI126" s="40"/>
      <c r="CJ126" s="11"/>
      <c r="CK126" s="6"/>
      <c r="CL126" s="6"/>
      <c r="CM126" s="12"/>
      <c r="CN126" s="11"/>
      <c r="CO126" s="82"/>
      <c r="CP126" s="1"/>
      <c r="CQ126" s="1"/>
      <c r="CR126" s="1"/>
      <c r="CS126" s="1"/>
      <c r="CT126" s="1"/>
      <c r="DF126" s="23"/>
    </row>
    <row r="127" spans="1:110">
      <c r="A127" s="72">
        <v>121</v>
      </c>
      <c r="B127" s="396"/>
      <c r="C127" s="397"/>
      <c r="D127" s="398"/>
      <c r="E127" s="399"/>
      <c r="F127" s="400"/>
      <c r="G127" s="400"/>
      <c r="H127" s="401"/>
      <c r="I127" s="402"/>
      <c r="J127" s="403"/>
      <c r="K127" s="404"/>
      <c r="L127" s="11"/>
      <c r="M127" s="6"/>
      <c r="N127" s="6"/>
      <c r="O127" s="6"/>
      <c r="P127" s="6"/>
      <c r="Q127" s="6"/>
      <c r="R127" s="6"/>
      <c r="S127" s="40"/>
      <c r="T127" s="43"/>
      <c r="U127" s="12"/>
      <c r="V127" s="17"/>
      <c r="W127" s="18"/>
      <c r="X127" s="18"/>
      <c r="Y127" s="18"/>
      <c r="Z127" s="18"/>
      <c r="AA127" s="18"/>
      <c r="AB127" s="18"/>
      <c r="AC127" s="45"/>
      <c r="AD127" s="43"/>
      <c r="AE127" s="12"/>
      <c r="AF127" s="290"/>
      <c r="AG127" s="11"/>
      <c r="AH127" s="6"/>
      <c r="AI127" s="6"/>
      <c r="AJ127" s="6"/>
      <c r="AK127" s="6"/>
      <c r="AL127" s="6"/>
      <c r="AM127" s="40"/>
      <c r="AN127" s="43"/>
      <c r="AO127" s="6"/>
      <c r="AP127" s="43"/>
      <c r="AQ127" s="11"/>
      <c r="AR127" s="6"/>
      <c r="AS127" s="6"/>
      <c r="AT127" s="6"/>
      <c r="AU127" s="6"/>
      <c r="AV127" s="6"/>
      <c r="AW127" s="6"/>
      <c r="AX127" s="40"/>
      <c r="AY127" s="43"/>
      <c r="AZ127" s="12"/>
      <c r="BA127" s="11"/>
      <c r="BB127" s="6"/>
      <c r="BC127" s="6"/>
      <c r="BD127" s="6"/>
      <c r="BE127" s="6"/>
      <c r="BF127" s="6"/>
      <c r="BG127" s="6"/>
      <c r="BH127" s="40"/>
      <c r="BI127" s="43"/>
      <c r="BJ127" s="12"/>
      <c r="BK127" s="11"/>
      <c r="BL127" s="6"/>
      <c r="BM127" s="6"/>
      <c r="BN127" s="6"/>
      <c r="BO127" s="6"/>
      <c r="BP127" s="6"/>
      <c r="BQ127" s="6"/>
      <c r="BR127" s="40"/>
      <c r="BS127" s="43"/>
      <c r="BT127" s="12"/>
      <c r="BU127" s="11"/>
      <c r="BV127" s="6"/>
      <c r="BW127" s="6"/>
      <c r="BX127" s="6"/>
      <c r="BY127" s="40"/>
      <c r="BZ127" s="11"/>
      <c r="CA127" s="6"/>
      <c r="CB127" s="6"/>
      <c r="CC127" s="6"/>
      <c r="CD127" s="12"/>
      <c r="CE127" s="11"/>
      <c r="CF127" s="6"/>
      <c r="CG127" s="6"/>
      <c r="CH127" s="6"/>
      <c r="CI127" s="40"/>
      <c r="CJ127" s="11"/>
      <c r="CK127" s="6"/>
      <c r="CL127" s="6"/>
      <c r="CM127" s="12"/>
      <c r="CN127" s="11"/>
      <c r="CO127" s="82"/>
      <c r="CP127" s="1"/>
      <c r="CQ127" s="1"/>
      <c r="CR127" s="1"/>
      <c r="CS127" s="1"/>
      <c r="CT127" s="1"/>
      <c r="DF127" s="23"/>
    </row>
    <row r="128" spans="1:110">
      <c r="A128" s="72">
        <v>122</v>
      </c>
      <c r="B128" s="396"/>
      <c r="C128" s="397"/>
      <c r="D128" s="398"/>
      <c r="E128" s="399"/>
      <c r="F128" s="400"/>
      <c r="G128" s="400"/>
      <c r="H128" s="401"/>
      <c r="I128" s="402"/>
      <c r="J128" s="403"/>
      <c r="K128" s="404"/>
      <c r="L128" s="11"/>
      <c r="M128" s="6"/>
      <c r="N128" s="6"/>
      <c r="O128" s="6"/>
      <c r="P128" s="6"/>
      <c r="Q128" s="6"/>
      <c r="R128" s="6"/>
      <c r="S128" s="40"/>
      <c r="T128" s="43"/>
      <c r="U128" s="12"/>
      <c r="V128" s="17"/>
      <c r="W128" s="18"/>
      <c r="X128" s="18"/>
      <c r="Y128" s="18"/>
      <c r="Z128" s="18"/>
      <c r="AA128" s="18"/>
      <c r="AB128" s="18"/>
      <c r="AC128" s="45"/>
      <c r="AD128" s="43"/>
      <c r="AE128" s="12"/>
      <c r="AF128" s="290"/>
      <c r="AG128" s="11"/>
      <c r="AH128" s="6"/>
      <c r="AI128" s="6"/>
      <c r="AJ128" s="6"/>
      <c r="AK128" s="6"/>
      <c r="AL128" s="6"/>
      <c r="AM128" s="40"/>
      <c r="AN128" s="43"/>
      <c r="AO128" s="6"/>
      <c r="AP128" s="43"/>
      <c r="AQ128" s="11"/>
      <c r="AR128" s="6"/>
      <c r="AS128" s="6"/>
      <c r="AT128" s="6"/>
      <c r="AU128" s="6"/>
      <c r="AV128" s="6"/>
      <c r="AW128" s="6"/>
      <c r="AX128" s="40"/>
      <c r="AY128" s="43"/>
      <c r="AZ128" s="12"/>
      <c r="BA128" s="11"/>
      <c r="BB128" s="6"/>
      <c r="BC128" s="6"/>
      <c r="BD128" s="6"/>
      <c r="BE128" s="6"/>
      <c r="BF128" s="6"/>
      <c r="BG128" s="6"/>
      <c r="BH128" s="40"/>
      <c r="BI128" s="43"/>
      <c r="BJ128" s="12"/>
      <c r="BK128" s="11"/>
      <c r="BL128" s="6"/>
      <c r="BM128" s="6"/>
      <c r="BN128" s="6"/>
      <c r="BO128" s="6"/>
      <c r="BP128" s="6"/>
      <c r="BQ128" s="6"/>
      <c r="BR128" s="40"/>
      <c r="BS128" s="43"/>
      <c r="BT128" s="12"/>
      <c r="BU128" s="11"/>
      <c r="BV128" s="6"/>
      <c r="BW128" s="6"/>
      <c r="BX128" s="6"/>
      <c r="BY128" s="40"/>
      <c r="BZ128" s="11"/>
      <c r="CA128" s="6"/>
      <c r="CB128" s="6"/>
      <c r="CC128" s="6"/>
      <c r="CD128" s="12"/>
      <c r="CE128" s="11"/>
      <c r="CF128" s="6"/>
      <c r="CG128" s="6"/>
      <c r="CH128" s="6"/>
      <c r="CI128" s="40"/>
      <c r="CJ128" s="11"/>
      <c r="CK128" s="6"/>
      <c r="CL128" s="6"/>
      <c r="CM128" s="12"/>
      <c r="CN128" s="11"/>
      <c r="CO128" s="82"/>
      <c r="CP128" s="1"/>
      <c r="CQ128" s="1"/>
      <c r="CR128" s="1"/>
      <c r="CS128" s="1"/>
      <c r="CT128" s="1"/>
      <c r="DF128" s="23"/>
    </row>
    <row r="129" spans="1:110">
      <c r="A129" s="72">
        <v>123</v>
      </c>
      <c r="B129" s="396"/>
      <c r="C129" s="397"/>
      <c r="D129" s="398"/>
      <c r="E129" s="399"/>
      <c r="F129" s="400"/>
      <c r="G129" s="400"/>
      <c r="H129" s="401"/>
      <c r="I129" s="402"/>
      <c r="J129" s="403"/>
      <c r="K129" s="404"/>
      <c r="L129" s="11"/>
      <c r="M129" s="6"/>
      <c r="N129" s="6"/>
      <c r="O129" s="6"/>
      <c r="P129" s="6"/>
      <c r="Q129" s="6"/>
      <c r="R129" s="6"/>
      <c r="S129" s="40"/>
      <c r="T129" s="43"/>
      <c r="U129" s="12"/>
      <c r="V129" s="17"/>
      <c r="W129" s="18"/>
      <c r="X129" s="18"/>
      <c r="Y129" s="18"/>
      <c r="Z129" s="18"/>
      <c r="AA129" s="18"/>
      <c r="AB129" s="18"/>
      <c r="AC129" s="45"/>
      <c r="AD129" s="43"/>
      <c r="AE129" s="12"/>
      <c r="AF129" s="290"/>
      <c r="AG129" s="11"/>
      <c r="AH129" s="6"/>
      <c r="AI129" s="6"/>
      <c r="AJ129" s="6"/>
      <c r="AK129" s="6"/>
      <c r="AL129" s="6"/>
      <c r="AM129" s="40"/>
      <c r="AN129" s="43"/>
      <c r="AO129" s="6"/>
      <c r="AP129" s="43"/>
      <c r="AQ129" s="11"/>
      <c r="AR129" s="6"/>
      <c r="AS129" s="6"/>
      <c r="AT129" s="6"/>
      <c r="AU129" s="6"/>
      <c r="AV129" s="6"/>
      <c r="AW129" s="6"/>
      <c r="AX129" s="40"/>
      <c r="AY129" s="43"/>
      <c r="AZ129" s="12"/>
      <c r="BA129" s="11"/>
      <c r="BB129" s="6"/>
      <c r="BC129" s="6"/>
      <c r="BD129" s="6"/>
      <c r="BE129" s="6"/>
      <c r="BF129" s="6"/>
      <c r="BG129" s="6"/>
      <c r="BH129" s="40"/>
      <c r="BI129" s="43"/>
      <c r="BJ129" s="12"/>
      <c r="BK129" s="11"/>
      <c r="BL129" s="6"/>
      <c r="BM129" s="6"/>
      <c r="BN129" s="6"/>
      <c r="BO129" s="6"/>
      <c r="BP129" s="6"/>
      <c r="BQ129" s="6"/>
      <c r="BR129" s="40"/>
      <c r="BS129" s="43"/>
      <c r="BT129" s="12"/>
      <c r="BU129" s="11"/>
      <c r="BV129" s="6"/>
      <c r="BW129" s="6"/>
      <c r="BX129" s="6"/>
      <c r="BY129" s="40"/>
      <c r="BZ129" s="11"/>
      <c r="CA129" s="6"/>
      <c r="CB129" s="6"/>
      <c r="CC129" s="6"/>
      <c r="CD129" s="12"/>
      <c r="CE129" s="11"/>
      <c r="CF129" s="6"/>
      <c r="CG129" s="6"/>
      <c r="CH129" s="6"/>
      <c r="CI129" s="40"/>
      <c r="CJ129" s="11"/>
      <c r="CK129" s="6"/>
      <c r="CL129" s="6"/>
      <c r="CM129" s="12"/>
      <c r="CN129" s="11"/>
      <c r="CO129" s="82"/>
      <c r="CP129" s="1"/>
      <c r="CQ129" s="1"/>
      <c r="CR129" s="1"/>
      <c r="CS129" s="1"/>
      <c r="CT129" s="1"/>
      <c r="DF129" s="23"/>
    </row>
    <row r="130" spans="1:110">
      <c r="A130" s="72">
        <v>124</v>
      </c>
      <c r="B130" s="396"/>
      <c r="C130" s="397"/>
      <c r="D130" s="398"/>
      <c r="E130" s="399"/>
      <c r="F130" s="400"/>
      <c r="G130" s="400"/>
      <c r="H130" s="401"/>
      <c r="I130" s="402"/>
      <c r="J130" s="403"/>
      <c r="K130" s="404"/>
      <c r="L130" s="11"/>
      <c r="M130" s="6"/>
      <c r="N130" s="6"/>
      <c r="O130" s="6"/>
      <c r="P130" s="6"/>
      <c r="Q130" s="6"/>
      <c r="R130" s="6"/>
      <c r="S130" s="40"/>
      <c r="T130" s="43"/>
      <c r="U130" s="12"/>
      <c r="V130" s="17"/>
      <c r="W130" s="18"/>
      <c r="X130" s="18"/>
      <c r="Y130" s="18"/>
      <c r="Z130" s="18"/>
      <c r="AA130" s="18"/>
      <c r="AB130" s="18"/>
      <c r="AC130" s="45"/>
      <c r="AD130" s="43"/>
      <c r="AE130" s="12"/>
      <c r="AF130" s="290"/>
      <c r="AG130" s="11"/>
      <c r="AH130" s="6"/>
      <c r="AI130" s="6"/>
      <c r="AJ130" s="6"/>
      <c r="AK130" s="6"/>
      <c r="AL130" s="6"/>
      <c r="AM130" s="40"/>
      <c r="AN130" s="43"/>
      <c r="AO130" s="6"/>
      <c r="AP130" s="43"/>
      <c r="AQ130" s="11"/>
      <c r="AR130" s="6"/>
      <c r="AS130" s="6"/>
      <c r="AT130" s="6"/>
      <c r="AU130" s="6"/>
      <c r="AV130" s="6"/>
      <c r="AW130" s="6"/>
      <c r="AX130" s="40"/>
      <c r="AY130" s="43"/>
      <c r="AZ130" s="12"/>
      <c r="BA130" s="11"/>
      <c r="BB130" s="6"/>
      <c r="BC130" s="6"/>
      <c r="BD130" s="6"/>
      <c r="BE130" s="6"/>
      <c r="BF130" s="6"/>
      <c r="BG130" s="6"/>
      <c r="BH130" s="40"/>
      <c r="BI130" s="43"/>
      <c r="BJ130" s="12"/>
      <c r="BK130" s="11"/>
      <c r="BL130" s="6"/>
      <c r="BM130" s="6"/>
      <c r="BN130" s="6"/>
      <c r="BO130" s="6"/>
      <c r="BP130" s="6"/>
      <c r="BQ130" s="6"/>
      <c r="BR130" s="40"/>
      <c r="BS130" s="43"/>
      <c r="BT130" s="12"/>
      <c r="BU130" s="11"/>
      <c r="BV130" s="6"/>
      <c r="BW130" s="6"/>
      <c r="BX130" s="6"/>
      <c r="BY130" s="40"/>
      <c r="BZ130" s="11"/>
      <c r="CA130" s="6"/>
      <c r="CB130" s="6"/>
      <c r="CC130" s="6"/>
      <c r="CD130" s="12"/>
      <c r="CE130" s="11"/>
      <c r="CF130" s="6"/>
      <c r="CG130" s="6"/>
      <c r="CH130" s="6"/>
      <c r="CI130" s="40"/>
      <c r="CJ130" s="11"/>
      <c r="CK130" s="6"/>
      <c r="CL130" s="6"/>
      <c r="CM130" s="12"/>
      <c r="CN130" s="11"/>
      <c r="CO130" s="82"/>
      <c r="CP130" s="1"/>
      <c r="CQ130" s="1"/>
      <c r="CR130" s="1"/>
      <c r="CS130" s="1"/>
      <c r="CT130" s="1"/>
      <c r="DF130" s="23"/>
    </row>
    <row r="131" spans="1:110">
      <c r="A131" s="72">
        <v>125</v>
      </c>
      <c r="B131" s="396"/>
      <c r="C131" s="397"/>
      <c r="D131" s="398"/>
      <c r="E131" s="399"/>
      <c r="F131" s="400"/>
      <c r="G131" s="400"/>
      <c r="H131" s="401"/>
      <c r="I131" s="402"/>
      <c r="J131" s="403"/>
      <c r="K131" s="404"/>
      <c r="L131" s="11"/>
      <c r="M131" s="6"/>
      <c r="N131" s="6"/>
      <c r="O131" s="6"/>
      <c r="P131" s="6"/>
      <c r="Q131" s="6"/>
      <c r="R131" s="6"/>
      <c r="S131" s="40"/>
      <c r="T131" s="43"/>
      <c r="U131" s="12"/>
      <c r="V131" s="17"/>
      <c r="W131" s="18"/>
      <c r="X131" s="18"/>
      <c r="Y131" s="18"/>
      <c r="Z131" s="18"/>
      <c r="AA131" s="18"/>
      <c r="AB131" s="18"/>
      <c r="AC131" s="45"/>
      <c r="AD131" s="43"/>
      <c r="AE131" s="12"/>
      <c r="AF131" s="290"/>
      <c r="AG131" s="11"/>
      <c r="AH131" s="6"/>
      <c r="AI131" s="6"/>
      <c r="AJ131" s="6"/>
      <c r="AK131" s="6"/>
      <c r="AL131" s="6"/>
      <c r="AM131" s="40"/>
      <c r="AN131" s="43"/>
      <c r="AO131" s="6"/>
      <c r="AP131" s="43"/>
      <c r="AQ131" s="11"/>
      <c r="AR131" s="6"/>
      <c r="AS131" s="6"/>
      <c r="AT131" s="6"/>
      <c r="AU131" s="6"/>
      <c r="AV131" s="6"/>
      <c r="AW131" s="6"/>
      <c r="AX131" s="40"/>
      <c r="AY131" s="43"/>
      <c r="AZ131" s="12"/>
      <c r="BA131" s="11"/>
      <c r="BB131" s="6"/>
      <c r="BC131" s="6"/>
      <c r="BD131" s="6"/>
      <c r="BE131" s="6"/>
      <c r="BF131" s="6"/>
      <c r="BG131" s="6"/>
      <c r="BH131" s="40"/>
      <c r="BI131" s="43"/>
      <c r="BJ131" s="12"/>
      <c r="BK131" s="11"/>
      <c r="BL131" s="6"/>
      <c r="BM131" s="6"/>
      <c r="BN131" s="6"/>
      <c r="BO131" s="6"/>
      <c r="BP131" s="6"/>
      <c r="BQ131" s="6"/>
      <c r="BR131" s="40"/>
      <c r="BS131" s="43"/>
      <c r="BT131" s="12"/>
      <c r="BU131" s="11"/>
      <c r="BV131" s="6"/>
      <c r="BW131" s="6"/>
      <c r="BX131" s="6"/>
      <c r="BY131" s="40"/>
      <c r="BZ131" s="11"/>
      <c r="CA131" s="6"/>
      <c r="CB131" s="6"/>
      <c r="CC131" s="6"/>
      <c r="CD131" s="12"/>
      <c r="CE131" s="11"/>
      <c r="CF131" s="6"/>
      <c r="CG131" s="6"/>
      <c r="CH131" s="6"/>
      <c r="CI131" s="40"/>
      <c r="CJ131" s="11"/>
      <c r="CK131" s="6"/>
      <c r="CL131" s="6"/>
      <c r="CM131" s="12"/>
      <c r="CN131" s="11"/>
      <c r="CO131" s="82"/>
      <c r="CP131" s="1"/>
      <c r="CQ131" s="1"/>
      <c r="CR131" s="1"/>
      <c r="CS131" s="1"/>
      <c r="CT131" s="1"/>
      <c r="DF131" s="23"/>
    </row>
    <row r="132" spans="1:110">
      <c r="A132" s="72">
        <v>126</v>
      </c>
      <c r="B132" s="396"/>
      <c r="C132" s="397"/>
      <c r="D132" s="398"/>
      <c r="E132" s="399"/>
      <c r="F132" s="400"/>
      <c r="G132" s="400"/>
      <c r="H132" s="401"/>
      <c r="I132" s="402"/>
      <c r="J132" s="403"/>
      <c r="K132" s="404"/>
      <c r="L132" s="11"/>
      <c r="M132" s="6"/>
      <c r="N132" s="6"/>
      <c r="O132" s="6"/>
      <c r="P132" s="6"/>
      <c r="Q132" s="6"/>
      <c r="R132" s="6"/>
      <c r="S132" s="40"/>
      <c r="T132" s="43"/>
      <c r="U132" s="12"/>
      <c r="V132" s="17"/>
      <c r="W132" s="18"/>
      <c r="X132" s="18"/>
      <c r="Y132" s="18"/>
      <c r="Z132" s="18"/>
      <c r="AA132" s="18"/>
      <c r="AB132" s="18"/>
      <c r="AC132" s="45"/>
      <c r="AD132" s="43"/>
      <c r="AE132" s="12"/>
      <c r="AF132" s="290"/>
      <c r="AG132" s="11"/>
      <c r="AH132" s="6"/>
      <c r="AI132" s="6"/>
      <c r="AJ132" s="6"/>
      <c r="AK132" s="6"/>
      <c r="AL132" s="6"/>
      <c r="AM132" s="40"/>
      <c r="AN132" s="43"/>
      <c r="AO132" s="6"/>
      <c r="AP132" s="43"/>
      <c r="AQ132" s="11"/>
      <c r="AR132" s="6"/>
      <c r="AS132" s="6"/>
      <c r="AT132" s="6"/>
      <c r="AU132" s="6"/>
      <c r="AV132" s="6"/>
      <c r="AW132" s="6"/>
      <c r="AX132" s="40"/>
      <c r="AY132" s="43"/>
      <c r="AZ132" s="12"/>
      <c r="BA132" s="11"/>
      <c r="BB132" s="6"/>
      <c r="BC132" s="6"/>
      <c r="BD132" s="6"/>
      <c r="BE132" s="6"/>
      <c r="BF132" s="6"/>
      <c r="BG132" s="6"/>
      <c r="BH132" s="40"/>
      <c r="BI132" s="43"/>
      <c r="BJ132" s="12"/>
      <c r="BK132" s="11"/>
      <c r="BL132" s="6"/>
      <c r="BM132" s="6"/>
      <c r="BN132" s="6"/>
      <c r="BO132" s="6"/>
      <c r="BP132" s="6"/>
      <c r="BQ132" s="6"/>
      <c r="BR132" s="40"/>
      <c r="BS132" s="43"/>
      <c r="BT132" s="12"/>
      <c r="BU132" s="11"/>
      <c r="BV132" s="6"/>
      <c r="BW132" s="6"/>
      <c r="BX132" s="6"/>
      <c r="BY132" s="40"/>
      <c r="BZ132" s="11"/>
      <c r="CA132" s="6"/>
      <c r="CB132" s="6"/>
      <c r="CC132" s="6"/>
      <c r="CD132" s="12"/>
      <c r="CE132" s="11"/>
      <c r="CF132" s="6"/>
      <c r="CG132" s="6"/>
      <c r="CH132" s="6"/>
      <c r="CI132" s="40"/>
      <c r="CJ132" s="11"/>
      <c r="CK132" s="6"/>
      <c r="CL132" s="6"/>
      <c r="CM132" s="12"/>
      <c r="CN132" s="11"/>
      <c r="CO132" s="82"/>
      <c r="CP132" s="1"/>
      <c r="CQ132" s="1"/>
      <c r="CR132" s="1"/>
      <c r="CS132" s="1"/>
      <c r="CT132" s="1"/>
      <c r="DF132" s="23"/>
    </row>
    <row r="133" spans="1:110">
      <c r="A133" s="72">
        <v>127</v>
      </c>
      <c r="B133" s="396"/>
      <c r="C133" s="397"/>
      <c r="D133" s="398"/>
      <c r="E133" s="399"/>
      <c r="F133" s="400"/>
      <c r="G133" s="400"/>
      <c r="H133" s="401"/>
      <c r="I133" s="402"/>
      <c r="J133" s="403"/>
      <c r="K133" s="404"/>
      <c r="L133" s="11"/>
      <c r="M133" s="6"/>
      <c r="N133" s="6"/>
      <c r="O133" s="6"/>
      <c r="P133" s="6"/>
      <c r="Q133" s="6"/>
      <c r="R133" s="6"/>
      <c r="S133" s="40"/>
      <c r="T133" s="43"/>
      <c r="U133" s="12"/>
      <c r="V133" s="17"/>
      <c r="W133" s="18"/>
      <c r="X133" s="18"/>
      <c r="Y133" s="18"/>
      <c r="Z133" s="18"/>
      <c r="AA133" s="18"/>
      <c r="AB133" s="18"/>
      <c r="AC133" s="45"/>
      <c r="AD133" s="43"/>
      <c r="AE133" s="12"/>
      <c r="AF133" s="290"/>
      <c r="AG133" s="11"/>
      <c r="AH133" s="6"/>
      <c r="AI133" s="6"/>
      <c r="AJ133" s="6"/>
      <c r="AK133" s="6"/>
      <c r="AL133" s="6"/>
      <c r="AM133" s="40"/>
      <c r="AN133" s="43"/>
      <c r="AO133" s="6"/>
      <c r="AP133" s="43"/>
      <c r="AQ133" s="11"/>
      <c r="AR133" s="6"/>
      <c r="AS133" s="6"/>
      <c r="AT133" s="6"/>
      <c r="AU133" s="6"/>
      <c r="AV133" s="6"/>
      <c r="AW133" s="6"/>
      <c r="AX133" s="40"/>
      <c r="AY133" s="43"/>
      <c r="AZ133" s="12"/>
      <c r="BA133" s="11"/>
      <c r="BB133" s="6"/>
      <c r="BC133" s="6"/>
      <c r="BD133" s="6"/>
      <c r="BE133" s="6"/>
      <c r="BF133" s="6"/>
      <c r="BG133" s="6"/>
      <c r="BH133" s="40"/>
      <c r="BI133" s="43"/>
      <c r="BJ133" s="12"/>
      <c r="BK133" s="11"/>
      <c r="BL133" s="6"/>
      <c r="BM133" s="6"/>
      <c r="BN133" s="6"/>
      <c r="BO133" s="6"/>
      <c r="BP133" s="6"/>
      <c r="BQ133" s="6"/>
      <c r="BR133" s="40"/>
      <c r="BS133" s="43"/>
      <c r="BT133" s="12"/>
      <c r="BU133" s="11"/>
      <c r="BV133" s="6"/>
      <c r="BW133" s="6"/>
      <c r="BX133" s="6"/>
      <c r="BY133" s="40"/>
      <c r="BZ133" s="11"/>
      <c r="CA133" s="6"/>
      <c r="CB133" s="6"/>
      <c r="CC133" s="6"/>
      <c r="CD133" s="12"/>
      <c r="CE133" s="11"/>
      <c r="CF133" s="6"/>
      <c r="CG133" s="6"/>
      <c r="CH133" s="6"/>
      <c r="CI133" s="40"/>
      <c r="CJ133" s="11"/>
      <c r="CK133" s="6"/>
      <c r="CL133" s="6"/>
      <c r="CM133" s="12"/>
      <c r="CN133" s="11"/>
      <c r="CO133" s="82"/>
      <c r="CP133" s="1"/>
      <c r="CQ133" s="1"/>
      <c r="CR133" s="1"/>
      <c r="CS133" s="1"/>
      <c r="CT133" s="1"/>
      <c r="DF133" s="23"/>
    </row>
    <row r="134" spans="1:110">
      <c r="A134" s="72">
        <v>128</v>
      </c>
      <c r="B134" s="396"/>
      <c r="C134" s="397"/>
      <c r="D134" s="398"/>
      <c r="E134" s="399"/>
      <c r="F134" s="400"/>
      <c r="G134" s="400"/>
      <c r="H134" s="401"/>
      <c r="I134" s="402"/>
      <c r="J134" s="403"/>
      <c r="K134" s="404"/>
      <c r="L134" s="11"/>
      <c r="M134" s="6"/>
      <c r="N134" s="6"/>
      <c r="O134" s="6"/>
      <c r="P134" s="6"/>
      <c r="Q134" s="6"/>
      <c r="R134" s="6"/>
      <c r="S134" s="40"/>
      <c r="T134" s="43"/>
      <c r="U134" s="12"/>
      <c r="V134" s="17"/>
      <c r="W134" s="18"/>
      <c r="X134" s="18"/>
      <c r="Y134" s="18"/>
      <c r="Z134" s="18"/>
      <c r="AA134" s="18"/>
      <c r="AB134" s="18"/>
      <c r="AC134" s="45"/>
      <c r="AD134" s="43"/>
      <c r="AE134" s="12"/>
      <c r="AF134" s="290"/>
      <c r="AG134" s="11"/>
      <c r="AH134" s="6"/>
      <c r="AI134" s="6"/>
      <c r="AJ134" s="6"/>
      <c r="AK134" s="6"/>
      <c r="AL134" s="6"/>
      <c r="AM134" s="40"/>
      <c r="AN134" s="43"/>
      <c r="AO134" s="6"/>
      <c r="AP134" s="43"/>
      <c r="AQ134" s="11"/>
      <c r="AR134" s="6"/>
      <c r="AS134" s="6"/>
      <c r="AT134" s="6"/>
      <c r="AU134" s="6"/>
      <c r="AV134" s="6"/>
      <c r="AW134" s="6"/>
      <c r="AX134" s="40"/>
      <c r="AY134" s="43"/>
      <c r="AZ134" s="12"/>
      <c r="BA134" s="11"/>
      <c r="BB134" s="6"/>
      <c r="BC134" s="6"/>
      <c r="BD134" s="6"/>
      <c r="BE134" s="6"/>
      <c r="BF134" s="6"/>
      <c r="BG134" s="6"/>
      <c r="BH134" s="40"/>
      <c r="BI134" s="43"/>
      <c r="BJ134" s="12"/>
      <c r="BK134" s="11"/>
      <c r="BL134" s="6"/>
      <c r="BM134" s="6"/>
      <c r="BN134" s="6"/>
      <c r="BO134" s="6"/>
      <c r="BP134" s="6"/>
      <c r="BQ134" s="6"/>
      <c r="BR134" s="40"/>
      <c r="BS134" s="43"/>
      <c r="BT134" s="12"/>
      <c r="BU134" s="11"/>
      <c r="BV134" s="6"/>
      <c r="BW134" s="6"/>
      <c r="BX134" s="6"/>
      <c r="BY134" s="40"/>
      <c r="BZ134" s="11"/>
      <c r="CA134" s="6"/>
      <c r="CB134" s="6"/>
      <c r="CC134" s="6"/>
      <c r="CD134" s="12"/>
      <c r="CE134" s="11"/>
      <c r="CF134" s="6"/>
      <c r="CG134" s="6"/>
      <c r="CH134" s="6"/>
      <c r="CI134" s="40"/>
      <c r="CJ134" s="11"/>
      <c r="CK134" s="6"/>
      <c r="CL134" s="6"/>
      <c r="CM134" s="12"/>
      <c r="CN134" s="11"/>
      <c r="CO134" s="82"/>
      <c r="CP134" s="1"/>
      <c r="CQ134" s="1"/>
      <c r="CR134" s="1"/>
      <c r="CS134" s="1"/>
      <c r="CT134" s="1"/>
      <c r="DF134" s="23"/>
    </row>
    <row r="135" spans="1:110">
      <c r="A135" s="72">
        <v>129</v>
      </c>
      <c r="B135" s="396"/>
      <c r="C135" s="397"/>
      <c r="D135" s="398"/>
      <c r="E135" s="399"/>
      <c r="F135" s="400"/>
      <c r="G135" s="400"/>
      <c r="H135" s="401"/>
      <c r="I135" s="402"/>
      <c r="J135" s="403"/>
      <c r="K135" s="404"/>
      <c r="L135" s="11"/>
      <c r="M135" s="6"/>
      <c r="N135" s="6"/>
      <c r="O135" s="6"/>
      <c r="P135" s="6"/>
      <c r="Q135" s="6"/>
      <c r="R135" s="6"/>
      <c r="S135" s="40"/>
      <c r="T135" s="43"/>
      <c r="U135" s="12"/>
      <c r="V135" s="17"/>
      <c r="W135" s="18"/>
      <c r="X135" s="18"/>
      <c r="Y135" s="18"/>
      <c r="Z135" s="18"/>
      <c r="AA135" s="18"/>
      <c r="AB135" s="18"/>
      <c r="AC135" s="45"/>
      <c r="AD135" s="43"/>
      <c r="AE135" s="12"/>
      <c r="AF135" s="290"/>
      <c r="AG135" s="11"/>
      <c r="AH135" s="6"/>
      <c r="AI135" s="6"/>
      <c r="AJ135" s="6"/>
      <c r="AK135" s="6"/>
      <c r="AL135" s="6"/>
      <c r="AM135" s="40"/>
      <c r="AN135" s="43"/>
      <c r="AO135" s="6"/>
      <c r="AP135" s="43"/>
      <c r="AQ135" s="11"/>
      <c r="AR135" s="6"/>
      <c r="AS135" s="6"/>
      <c r="AT135" s="6"/>
      <c r="AU135" s="6"/>
      <c r="AV135" s="6"/>
      <c r="AW135" s="6"/>
      <c r="AX135" s="40"/>
      <c r="AY135" s="43"/>
      <c r="AZ135" s="12"/>
      <c r="BA135" s="11"/>
      <c r="BB135" s="6"/>
      <c r="BC135" s="6"/>
      <c r="BD135" s="6"/>
      <c r="BE135" s="6"/>
      <c r="BF135" s="6"/>
      <c r="BG135" s="6"/>
      <c r="BH135" s="40"/>
      <c r="BI135" s="43"/>
      <c r="BJ135" s="12"/>
      <c r="BK135" s="11"/>
      <c r="BL135" s="6"/>
      <c r="BM135" s="6"/>
      <c r="BN135" s="6"/>
      <c r="BO135" s="6"/>
      <c r="BP135" s="6"/>
      <c r="BQ135" s="6"/>
      <c r="BR135" s="40"/>
      <c r="BS135" s="43"/>
      <c r="BT135" s="12"/>
      <c r="BU135" s="11"/>
      <c r="BV135" s="6"/>
      <c r="BW135" s="6"/>
      <c r="BX135" s="6"/>
      <c r="BY135" s="40"/>
      <c r="BZ135" s="11"/>
      <c r="CA135" s="6"/>
      <c r="CB135" s="6"/>
      <c r="CC135" s="6"/>
      <c r="CD135" s="12"/>
      <c r="CE135" s="11"/>
      <c r="CF135" s="6"/>
      <c r="CG135" s="6"/>
      <c r="CH135" s="6"/>
      <c r="CI135" s="40"/>
      <c r="CJ135" s="11"/>
      <c r="CK135" s="6"/>
      <c r="CL135" s="6"/>
      <c r="CM135" s="12"/>
      <c r="CN135" s="11"/>
      <c r="CO135" s="82"/>
      <c r="CP135" s="1"/>
      <c r="CQ135" s="1"/>
      <c r="CR135" s="1"/>
      <c r="CS135" s="1"/>
      <c r="CT135" s="1"/>
      <c r="DF135" s="23"/>
    </row>
    <row r="136" spans="1:110">
      <c r="A136" s="72">
        <v>130</v>
      </c>
      <c r="B136" s="396"/>
      <c r="C136" s="397"/>
      <c r="D136" s="398"/>
      <c r="E136" s="399"/>
      <c r="F136" s="400"/>
      <c r="G136" s="400"/>
      <c r="H136" s="401"/>
      <c r="I136" s="402"/>
      <c r="J136" s="403"/>
      <c r="K136" s="404"/>
      <c r="L136" s="11"/>
      <c r="M136" s="6"/>
      <c r="N136" s="6"/>
      <c r="O136" s="6"/>
      <c r="P136" s="6"/>
      <c r="Q136" s="6"/>
      <c r="R136" s="6"/>
      <c r="S136" s="40"/>
      <c r="T136" s="43"/>
      <c r="U136" s="12"/>
      <c r="V136" s="17"/>
      <c r="W136" s="18"/>
      <c r="X136" s="18"/>
      <c r="Y136" s="18"/>
      <c r="Z136" s="18"/>
      <c r="AA136" s="18"/>
      <c r="AB136" s="18"/>
      <c r="AC136" s="45"/>
      <c r="AD136" s="43"/>
      <c r="AE136" s="12"/>
      <c r="AF136" s="290"/>
      <c r="AG136" s="11"/>
      <c r="AH136" s="6"/>
      <c r="AI136" s="6"/>
      <c r="AJ136" s="6"/>
      <c r="AK136" s="6"/>
      <c r="AL136" s="6"/>
      <c r="AM136" s="40"/>
      <c r="AN136" s="43"/>
      <c r="AO136" s="6"/>
      <c r="AP136" s="43"/>
      <c r="AQ136" s="11"/>
      <c r="AR136" s="6"/>
      <c r="AS136" s="6"/>
      <c r="AT136" s="6"/>
      <c r="AU136" s="6"/>
      <c r="AV136" s="6"/>
      <c r="AW136" s="6"/>
      <c r="AX136" s="40"/>
      <c r="AY136" s="43"/>
      <c r="AZ136" s="12"/>
      <c r="BA136" s="11"/>
      <c r="BB136" s="6"/>
      <c r="BC136" s="6"/>
      <c r="BD136" s="6"/>
      <c r="BE136" s="6"/>
      <c r="BF136" s="6"/>
      <c r="BG136" s="6"/>
      <c r="BH136" s="40"/>
      <c r="BI136" s="43"/>
      <c r="BJ136" s="12"/>
      <c r="BK136" s="11"/>
      <c r="BL136" s="6"/>
      <c r="BM136" s="6"/>
      <c r="BN136" s="6"/>
      <c r="BO136" s="6"/>
      <c r="BP136" s="6"/>
      <c r="BQ136" s="6"/>
      <c r="BR136" s="40"/>
      <c r="BS136" s="43"/>
      <c r="BT136" s="12"/>
      <c r="BU136" s="11"/>
      <c r="BV136" s="6"/>
      <c r="BW136" s="6"/>
      <c r="BX136" s="6"/>
      <c r="BY136" s="40"/>
      <c r="BZ136" s="11"/>
      <c r="CA136" s="6"/>
      <c r="CB136" s="6"/>
      <c r="CC136" s="6"/>
      <c r="CD136" s="12"/>
      <c r="CE136" s="11"/>
      <c r="CF136" s="6"/>
      <c r="CG136" s="6"/>
      <c r="CH136" s="6"/>
      <c r="CI136" s="40"/>
      <c r="CJ136" s="11"/>
      <c r="CK136" s="6"/>
      <c r="CL136" s="6"/>
      <c r="CM136" s="12"/>
      <c r="CN136" s="11"/>
      <c r="CO136" s="82"/>
      <c r="CP136" s="1"/>
      <c r="CQ136" s="1"/>
      <c r="CR136" s="1"/>
      <c r="CS136" s="1"/>
      <c r="CT136" s="1"/>
      <c r="DF136" s="23"/>
    </row>
    <row r="137" spans="1:110">
      <c r="A137" s="72">
        <v>131</v>
      </c>
      <c r="B137" s="396"/>
      <c r="C137" s="397"/>
      <c r="D137" s="398"/>
      <c r="E137" s="399"/>
      <c r="F137" s="400"/>
      <c r="G137" s="400"/>
      <c r="H137" s="401"/>
      <c r="I137" s="402"/>
      <c r="J137" s="403"/>
      <c r="K137" s="404"/>
      <c r="L137" s="11"/>
      <c r="M137" s="6"/>
      <c r="N137" s="6"/>
      <c r="O137" s="6"/>
      <c r="P137" s="6"/>
      <c r="Q137" s="6"/>
      <c r="R137" s="6"/>
      <c r="S137" s="40"/>
      <c r="T137" s="43"/>
      <c r="U137" s="12"/>
      <c r="V137" s="17"/>
      <c r="W137" s="18"/>
      <c r="X137" s="18"/>
      <c r="Y137" s="18"/>
      <c r="Z137" s="18"/>
      <c r="AA137" s="18"/>
      <c r="AB137" s="18"/>
      <c r="AC137" s="45"/>
      <c r="AD137" s="43"/>
      <c r="AE137" s="12"/>
      <c r="AF137" s="290"/>
      <c r="AG137" s="11"/>
      <c r="AH137" s="6"/>
      <c r="AI137" s="6"/>
      <c r="AJ137" s="6"/>
      <c r="AK137" s="6"/>
      <c r="AL137" s="6"/>
      <c r="AM137" s="40"/>
      <c r="AN137" s="43"/>
      <c r="AO137" s="6"/>
      <c r="AP137" s="43"/>
      <c r="AQ137" s="11"/>
      <c r="AR137" s="6"/>
      <c r="AS137" s="6"/>
      <c r="AT137" s="6"/>
      <c r="AU137" s="6"/>
      <c r="AV137" s="6"/>
      <c r="AW137" s="6"/>
      <c r="AX137" s="40"/>
      <c r="AY137" s="43"/>
      <c r="AZ137" s="12"/>
      <c r="BA137" s="11"/>
      <c r="BB137" s="6"/>
      <c r="BC137" s="6"/>
      <c r="BD137" s="6"/>
      <c r="BE137" s="6"/>
      <c r="BF137" s="6"/>
      <c r="BG137" s="6"/>
      <c r="BH137" s="40"/>
      <c r="BI137" s="43"/>
      <c r="BJ137" s="12"/>
      <c r="BK137" s="11"/>
      <c r="BL137" s="6"/>
      <c r="BM137" s="6"/>
      <c r="BN137" s="6"/>
      <c r="BO137" s="6"/>
      <c r="BP137" s="6"/>
      <c r="BQ137" s="6"/>
      <c r="BR137" s="40"/>
      <c r="BS137" s="43"/>
      <c r="BT137" s="12"/>
      <c r="BU137" s="11"/>
      <c r="BV137" s="6"/>
      <c r="BW137" s="6"/>
      <c r="BX137" s="6"/>
      <c r="BY137" s="40"/>
      <c r="BZ137" s="11"/>
      <c r="CA137" s="6"/>
      <c r="CB137" s="6"/>
      <c r="CC137" s="6"/>
      <c r="CD137" s="12"/>
      <c r="CE137" s="11"/>
      <c r="CF137" s="6"/>
      <c r="CG137" s="6"/>
      <c r="CH137" s="6"/>
      <c r="CI137" s="40"/>
      <c r="CJ137" s="11"/>
      <c r="CK137" s="6"/>
      <c r="CL137" s="6"/>
      <c r="CM137" s="12"/>
      <c r="CN137" s="11"/>
      <c r="CO137" s="82"/>
      <c r="CP137" s="1"/>
      <c r="CQ137" s="1"/>
      <c r="CR137" s="1"/>
      <c r="CS137" s="1"/>
      <c r="CT137" s="1"/>
      <c r="DF137" s="23"/>
    </row>
    <row r="138" spans="1:110">
      <c r="A138" s="72">
        <v>132</v>
      </c>
      <c r="B138" s="396"/>
      <c r="C138" s="397"/>
      <c r="D138" s="398"/>
      <c r="E138" s="399"/>
      <c r="F138" s="400"/>
      <c r="G138" s="400"/>
      <c r="H138" s="401"/>
      <c r="I138" s="402"/>
      <c r="J138" s="403"/>
      <c r="K138" s="404"/>
      <c r="L138" s="11"/>
      <c r="M138" s="6"/>
      <c r="N138" s="6"/>
      <c r="O138" s="6"/>
      <c r="P138" s="6"/>
      <c r="Q138" s="6"/>
      <c r="R138" s="6"/>
      <c r="S138" s="40"/>
      <c r="T138" s="43"/>
      <c r="U138" s="12"/>
      <c r="V138" s="17"/>
      <c r="W138" s="18"/>
      <c r="X138" s="18"/>
      <c r="Y138" s="18"/>
      <c r="Z138" s="18"/>
      <c r="AA138" s="18"/>
      <c r="AB138" s="18"/>
      <c r="AC138" s="45"/>
      <c r="AD138" s="43"/>
      <c r="AE138" s="12"/>
      <c r="AF138" s="290"/>
      <c r="AG138" s="11"/>
      <c r="AH138" s="6"/>
      <c r="AI138" s="6"/>
      <c r="AJ138" s="6"/>
      <c r="AK138" s="6"/>
      <c r="AL138" s="6"/>
      <c r="AM138" s="40"/>
      <c r="AN138" s="43"/>
      <c r="AO138" s="6"/>
      <c r="AP138" s="43"/>
      <c r="AQ138" s="11"/>
      <c r="AR138" s="6"/>
      <c r="AS138" s="6"/>
      <c r="AT138" s="6"/>
      <c r="AU138" s="6"/>
      <c r="AV138" s="6"/>
      <c r="AW138" s="6"/>
      <c r="AX138" s="40"/>
      <c r="AY138" s="43"/>
      <c r="AZ138" s="12"/>
      <c r="BA138" s="11"/>
      <c r="BB138" s="6"/>
      <c r="BC138" s="6"/>
      <c r="BD138" s="6"/>
      <c r="BE138" s="6"/>
      <c r="BF138" s="6"/>
      <c r="BG138" s="6"/>
      <c r="BH138" s="40"/>
      <c r="BI138" s="43"/>
      <c r="BJ138" s="12"/>
      <c r="BK138" s="11"/>
      <c r="BL138" s="6"/>
      <c r="BM138" s="6"/>
      <c r="BN138" s="6"/>
      <c r="BO138" s="6"/>
      <c r="BP138" s="6"/>
      <c r="BQ138" s="6"/>
      <c r="BR138" s="40"/>
      <c r="BS138" s="43"/>
      <c r="BT138" s="12"/>
      <c r="BU138" s="11"/>
      <c r="BV138" s="6"/>
      <c r="BW138" s="6"/>
      <c r="BX138" s="6"/>
      <c r="BY138" s="40"/>
      <c r="BZ138" s="11"/>
      <c r="CA138" s="6"/>
      <c r="CB138" s="6"/>
      <c r="CC138" s="6"/>
      <c r="CD138" s="12"/>
      <c r="CE138" s="11"/>
      <c r="CF138" s="6"/>
      <c r="CG138" s="6"/>
      <c r="CH138" s="6"/>
      <c r="CI138" s="40"/>
      <c r="CJ138" s="11"/>
      <c r="CK138" s="6"/>
      <c r="CL138" s="6"/>
      <c r="CM138" s="12"/>
      <c r="CN138" s="11"/>
      <c r="CO138" s="82"/>
      <c r="CP138" s="1"/>
      <c r="CQ138" s="1"/>
      <c r="CR138" s="1"/>
      <c r="CS138" s="1"/>
      <c r="CT138" s="1"/>
      <c r="DF138" s="23"/>
    </row>
    <row r="139" spans="1:110">
      <c r="A139" s="72">
        <v>133</v>
      </c>
      <c r="B139" s="396"/>
      <c r="C139" s="397"/>
      <c r="D139" s="398"/>
      <c r="E139" s="399"/>
      <c r="F139" s="400"/>
      <c r="G139" s="400"/>
      <c r="H139" s="401"/>
      <c r="I139" s="402"/>
      <c r="J139" s="403"/>
      <c r="K139" s="404"/>
      <c r="L139" s="11"/>
      <c r="M139" s="6"/>
      <c r="N139" s="6"/>
      <c r="O139" s="6"/>
      <c r="P139" s="6"/>
      <c r="Q139" s="6"/>
      <c r="R139" s="6"/>
      <c r="S139" s="40"/>
      <c r="T139" s="43"/>
      <c r="U139" s="12"/>
      <c r="V139" s="17"/>
      <c r="W139" s="18"/>
      <c r="X139" s="18"/>
      <c r="Y139" s="18"/>
      <c r="Z139" s="18"/>
      <c r="AA139" s="18"/>
      <c r="AB139" s="18"/>
      <c r="AC139" s="45"/>
      <c r="AD139" s="43"/>
      <c r="AE139" s="12"/>
      <c r="AF139" s="290"/>
      <c r="AG139" s="11"/>
      <c r="AH139" s="6"/>
      <c r="AI139" s="6"/>
      <c r="AJ139" s="6"/>
      <c r="AK139" s="6"/>
      <c r="AL139" s="6"/>
      <c r="AM139" s="40"/>
      <c r="AN139" s="43"/>
      <c r="AO139" s="6"/>
      <c r="AP139" s="43"/>
      <c r="AQ139" s="11"/>
      <c r="AR139" s="6"/>
      <c r="AS139" s="6"/>
      <c r="AT139" s="6"/>
      <c r="AU139" s="6"/>
      <c r="AV139" s="6"/>
      <c r="AW139" s="6"/>
      <c r="AX139" s="40"/>
      <c r="AY139" s="43"/>
      <c r="AZ139" s="12"/>
      <c r="BA139" s="11"/>
      <c r="BB139" s="6"/>
      <c r="BC139" s="6"/>
      <c r="BD139" s="6"/>
      <c r="BE139" s="6"/>
      <c r="BF139" s="6"/>
      <c r="BG139" s="6"/>
      <c r="BH139" s="40"/>
      <c r="BI139" s="43"/>
      <c r="BJ139" s="12"/>
      <c r="BK139" s="11"/>
      <c r="BL139" s="6"/>
      <c r="BM139" s="6"/>
      <c r="BN139" s="6"/>
      <c r="BO139" s="6"/>
      <c r="BP139" s="6"/>
      <c r="BQ139" s="6"/>
      <c r="BR139" s="40"/>
      <c r="BS139" s="43"/>
      <c r="BT139" s="12"/>
      <c r="BU139" s="11"/>
      <c r="BV139" s="6"/>
      <c r="BW139" s="6"/>
      <c r="BX139" s="6"/>
      <c r="BY139" s="40"/>
      <c r="BZ139" s="11"/>
      <c r="CA139" s="6"/>
      <c r="CB139" s="6"/>
      <c r="CC139" s="6"/>
      <c r="CD139" s="12"/>
      <c r="CE139" s="11"/>
      <c r="CF139" s="6"/>
      <c r="CG139" s="6"/>
      <c r="CH139" s="6"/>
      <c r="CI139" s="40"/>
      <c r="CJ139" s="11"/>
      <c r="CK139" s="6"/>
      <c r="CL139" s="6"/>
      <c r="CM139" s="12"/>
      <c r="CN139" s="11"/>
      <c r="CO139" s="82"/>
      <c r="CP139" s="1"/>
      <c r="CQ139" s="1"/>
      <c r="CR139" s="1"/>
      <c r="CS139" s="1"/>
      <c r="CT139" s="1"/>
      <c r="DF139" s="23"/>
    </row>
    <row r="140" spans="1:110">
      <c r="A140" s="72">
        <v>134</v>
      </c>
      <c r="B140" s="396"/>
      <c r="C140" s="397"/>
      <c r="D140" s="398"/>
      <c r="E140" s="399"/>
      <c r="F140" s="400"/>
      <c r="G140" s="400"/>
      <c r="H140" s="401"/>
      <c r="I140" s="402"/>
      <c r="J140" s="403"/>
      <c r="K140" s="404"/>
      <c r="L140" s="11"/>
      <c r="M140" s="6"/>
      <c r="N140" s="6"/>
      <c r="O140" s="6"/>
      <c r="P140" s="6"/>
      <c r="Q140" s="6"/>
      <c r="R140" s="6"/>
      <c r="S140" s="40"/>
      <c r="T140" s="43"/>
      <c r="U140" s="12"/>
      <c r="V140" s="17"/>
      <c r="W140" s="18"/>
      <c r="X140" s="18"/>
      <c r="Y140" s="18"/>
      <c r="Z140" s="18"/>
      <c r="AA140" s="18"/>
      <c r="AB140" s="18"/>
      <c r="AC140" s="45"/>
      <c r="AD140" s="43"/>
      <c r="AE140" s="12"/>
      <c r="AF140" s="290"/>
      <c r="AG140" s="11"/>
      <c r="AH140" s="6"/>
      <c r="AI140" s="6"/>
      <c r="AJ140" s="6"/>
      <c r="AK140" s="6"/>
      <c r="AL140" s="6"/>
      <c r="AM140" s="40"/>
      <c r="AN140" s="43"/>
      <c r="AO140" s="6"/>
      <c r="AP140" s="43"/>
      <c r="AQ140" s="11"/>
      <c r="AR140" s="6"/>
      <c r="AS140" s="6"/>
      <c r="AT140" s="6"/>
      <c r="AU140" s="6"/>
      <c r="AV140" s="6"/>
      <c r="AW140" s="6"/>
      <c r="AX140" s="40"/>
      <c r="AY140" s="43"/>
      <c r="AZ140" s="12"/>
      <c r="BA140" s="11"/>
      <c r="BB140" s="6"/>
      <c r="BC140" s="6"/>
      <c r="BD140" s="6"/>
      <c r="BE140" s="6"/>
      <c r="BF140" s="6"/>
      <c r="BG140" s="6"/>
      <c r="BH140" s="40"/>
      <c r="BI140" s="43"/>
      <c r="BJ140" s="12"/>
      <c r="BK140" s="11"/>
      <c r="BL140" s="6"/>
      <c r="BM140" s="6"/>
      <c r="BN140" s="6"/>
      <c r="BO140" s="6"/>
      <c r="BP140" s="6"/>
      <c r="BQ140" s="6"/>
      <c r="BR140" s="40"/>
      <c r="BS140" s="43"/>
      <c r="BT140" s="12"/>
      <c r="BU140" s="11"/>
      <c r="BV140" s="6"/>
      <c r="BW140" s="6"/>
      <c r="BX140" s="6"/>
      <c r="BY140" s="40"/>
      <c r="BZ140" s="11"/>
      <c r="CA140" s="6"/>
      <c r="CB140" s="6"/>
      <c r="CC140" s="6"/>
      <c r="CD140" s="12"/>
      <c r="CE140" s="11"/>
      <c r="CF140" s="6"/>
      <c r="CG140" s="6"/>
      <c r="CH140" s="6"/>
      <c r="CI140" s="40"/>
      <c r="CJ140" s="11"/>
      <c r="CK140" s="6"/>
      <c r="CL140" s="6"/>
      <c r="CM140" s="12"/>
      <c r="CN140" s="11"/>
      <c r="CO140" s="82"/>
      <c r="CP140" s="1"/>
      <c r="CQ140" s="1"/>
      <c r="CR140" s="1"/>
      <c r="CS140" s="1"/>
      <c r="CT140" s="1"/>
      <c r="DF140" s="23"/>
    </row>
    <row r="141" spans="1:110">
      <c r="A141" s="72">
        <v>135</v>
      </c>
      <c r="B141" s="396"/>
      <c r="C141" s="397"/>
      <c r="D141" s="398"/>
      <c r="E141" s="399"/>
      <c r="F141" s="400"/>
      <c r="G141" s="400"/>
      <c r="H141" s="401"/>
      <c r="I141" s="402"/>
      <c r="J141" s="403"/>
      <c r="K141" s="404"/>
      <c r="L141" s="11"/>
      <c r="M141" s="6"/>
      <c r="N141" s="6"/>
      <c r="O141" s="6"/>
      <c r="P141" s="6"/>
      <c r="Q141" s="6"/>
      <c r="R141" s="6"/>
      <c r="S141" s="40"/>
      <c r="T141" s="43"/>
      <c r="U141" s="12"/>
      <c r="V141" s="17"/>
      <c r="W141" s="18"/>
      <c r="X141" s="18"/>
      <c r="Y141" s="18"/>
      <c r="Z141" s="18"/>
      <c r="AA141" s="18"/>
      <c r="AB141" s="18"/>
      <c r="AC141" s="45"/>
      <c r="AD141" s="43"/>
      <c r="AE141" s="12"/>
      <c r="AF141" s="290"/>
      <c r="AG141" s="11"/>
      <c r="AH141" s="6"/>
      <c r="AI141" s="6"/>
      <c r="AJ141" s="6"/>
      <c r="AK141" s="6"/>
      <c r="AL141" s="6"/>
      <c r="AM141" s="40"/>
      <c r="AN141" s="43"/>
      <c r="AO141" s="6"/>
      <c r="AP141" s="43"/>
      <c r="AQ141" s="11"/>
      <c r="AR141" s="6"/>
      <c r="AS141" s="6"/>
      <c r="AT141" s="6"/>
      <c r="AU141" s="6"/>
      <c r="AV141" s="6"/>
      <c r="AW141" s="6"/>
      <c r="AX141" s="40"/>
      <c r="AY141" s="43"/>
      <c r="AZ141" s="12"/>
      <c r="BA141" s="11"/>
      <c r="BB141" s="6"/>
      <c r="BC141" s="6"/>
      <c r="BD141" s="6"/>
      <c r="BE141" s="6"/>
      <c r="BF141" s="6"/>
      <c r="BG141" s="6"/>
      <c r="BH141" s="40"/>
      <c r="BI141" s="43"/>
      <c r="BJ141" s="12"/>
      <c r="BK141" s="11"/>
      <c r="BL141" s="6"/>
      <c r="BM141" s="6"/>
      <c r="BN141" s="6"/>
      <c r="BO141" s="6"/>
      <c r="BP141" s="6"/>
      <c r="BQ141" s="6"/>
      <c r="BR141" s="40"/>
      <c r="BS141" s="43"/>
      <c r="BT141" s="12"/>
      <c r="BU141" s="11"/>
      <c r="BV141" s="6"/>
      <c r="BW141" s="6"/>
      <c r="BX141" s="6"/>
      <c r="BY141" s="40"/>
      <c r="BZ141" s="11"/>
      <c r="CA141" s="6"/>
      <c r="CB141" s="6"/>
      <c r="CC141" s="6"/>
      <c r="CD141" s="12"/>
      <c r="CE141" s="11"/>
      <c r="CF141" s="6"/>
      <c r="CG141" s="6"/>
      <c r="CH141" s="6"/>
      <c r="CI141" s="40"/>
      <c r="CJ141" s="11"/>
      <c r="CK141" s="6"/>
      <c r="CL141" s="6"/>
      <c r="CM141" s="12"/>
      <c r="CN141" s="11"/>
      <c r="CO141" s="82"/>
      <c r="CP141" s="1"/>
      <c r="CQ141" s="1"/>
      <c r="CR141" s="1"/>
      <c r="CS141" s="1"/>
      <c r="CT141" s="1"/>
      <c r="DF141" s="23"/>
    </row>
    <row r="142" spans="1:110">
      <c r="A142" s="72">
        <v>136</v>
      </c>
      <c r="B142" s="396"/>
      <c r="C142" s="397"/>
      <c r="D142" s="398"/>
      <c r="E142" s="399"/>
      <c r="F142" s="400"/>
      <c r="G142" s="400"/>
      <c r="H142" s="401"/>
      <c r="I142" s="402"/>
      <c r="J142" s="403"/>
      <c r="K142" s="404"/>
      <c r="L142" s="11"/>
      <c r="M142" s="6"/>
      <c r="N142" s="6"/>
      <c r="O142" s="6"/>
      <c r="P142" s="6"/>
      <c r="Q142" s="6"/>
      <c r="R142" s="6"/>
      <c r="S142" s="40"/>
      <c r="T142" s="43"/>
      <c r="U142" s="12"/>
      <c r="V142" s="17"/>
      <c r="W142" s="18"/>
      <c r="X142" s="18"/>
      <c r="Y142" s="18"/>
      <c r="Z142" s="18"/>
      <c r="AA142" s="18"/>
      <c r="AB142" s="18"/>
      <c r="AC142" s="45"/>
      <c r="AD142" s="43"/>
      <c r="AE142" s="12"/>
      <c r="AF142" s="290"/>
      <c r="AG142" s="11"/>
      <c r="AH142" s="6"/>
      <c r="AI142" s="6"/>
      <c r="AJ142" s="6"/>
      <c r="AK142" s="6"/>
      <c r="AL142" s="6"/>
      <c r="AM142" s="40"/>
      <c r="AN142" s="43"/>
      <c r="AO142" s="6"/>
      <c r="AP142" s="43"/>
      <c r="AQ142" s="11"/>
      <c r="AR142" s="6"/>
      <c r="AS142" s="6"/>
      <c r="AT142" s="6"/>
      <c r="AU142" s="6"/>
      <c r="AV142" s="6"/>
      <c r="AW142" s="6"/>
      <c r="AX142" s="40"/>
      <c r="AY142" s="43"/>
      <c r="AZ142" s="12"/>
      <c r="BA142" s="11"/>
      <c r="BB142" s="6"/>
      <c r="BC142" s="6"/>
      <c r="BD142" s="6"/>
      <c r="BE142" s="6"/>
      <c r="BF142" s="6"/>
      <c r="BG142" s="6"/>
      <c r="BH142" s="40"/>
      <c r="BI142" s="43"/>
      <c r="BJ142" s="12"/>
      <c r="BK142" s="11"/>
      <c r="BL142" s="6"/>
      <c r="BM142" s="6"/>
      <c r="BN142" s="6"/>
      <c r="BO142" s="6"/>
      <c r="BP142" s="6"/>
      <c r="BQ142" s="6"/>
      <c r="BR142" s="40"/>
      <c r="BS142" s="43"/>
      <c r="BT142" s="12"/>
      <c r="BU142" s="11"/>
      <c r="BV142" s="6"/>
      <c r="BW142" s="6"/>
      <c r="BX142" s="6"/>
      <c r="BY142" s="40"/>
      <c r="BZ142" s="11"/>
      <c r="CA142" s="6"/>
      <c r="CB142" s="6"/>
      <c r="CC142" s="6"/>
      <c r="CD142" s="12"/>
      <c r="CE142" s="11"/>
      <c r="CF142" s="6"/>
      <c r="CG142" s="6"/>
      <c r="CH142" s="6"/>
      <c r="CI142" s="40"/>
      <c r="CJ142" s="11"/>
      <c r="CK142" s="6"/>
      <c r="CL142" s="6"/>
      <c r="CM142" s="12"/>
      <c r="CN142" s="11"/>
      <c r="CO142" s="82"/>
      <c r="CP142" s="1"/>
      <c r="CQ142" s="1"/>
      <c r="CR142" s="1"/>
      <c r="CS142" s="1"/>
      <c r="CT142" s="1"/>
      <c r="DF142" s="23"/>
    </row>
    <row r="143" spans="1:110">
      <c r="A143" s="72">
        <v>137</v>
      </c>
      <c r="B143" s="396"/>
      <c r="C143" s="397"/>
      <c r="D143" s="398"/>
      <c r="E143" s="399"/>
      <c r="F143" s="400"/>
      <c r="G143" s="400"/>
      <c r="H143" s="401"/>
      <c r="I143" s="402"/>
      <c r="J143" s="403"/>
      <c r="K143" s="404"/>
      <c r="L143" s="11"/>
      <c r="M143" s="6"/>
      <c r="N143" s="6"/>
      <c r="O143" s="6"/>
      <c r="P143" s="6"/>
      <c r="Q143" s="6"/>
      <c r="R143" s="6"/>
      <c r="S143" s="40"/>
      <c r="T143" s="43"/>
      <c r="U143" s="12"/>
      <c r="V143" s="17"/>
      <c r="W143" s="18"/>
      <c r="X143" s="18"/>
      <c r="Y143" s="18"/>
      <c r="Z143" s="18"/>
      <c r="AA143" s="18"/>
      <c r="AB143" s="18"/>
      <c r="AC143" s="45"/>
      <c r="AD143" s="43"/>
      <c r="AE143" s="12"/>
      <c r="AF143" s="290"/>
      <c r="AG143" s="11"/>
      <c r="AH143" s="6"/>
      <c r="AI143" s="6"/>
      <c r="AJ143" s="6"/>
      <c r="AK143" s="6"/>
      <c r="AL143" s="6"/>
      <c r="AM143" s="40"/>
      <c r="AN143" s="43"/>
      <c r="AO143" s="6"/>
      <c r="AP143" s="43"/>
      <c r="AQ143" s="11"/>
      <c r="AR143" s="6"/>
      <c r="AS143" s="6"/>
      <c r="AT143" s="6"/>
      <c r="AU143" s="6"/>
      <c r="AV143" s="6"/>
      <c r="AW143" s="6"/>
      <c r="AX143" s="40"/>
      <c r="AY143" s="43"/>
      <c r="AZ143" s="12"/>
      <c r="BA143" s="11"/>
      <c r="BB143" s="6"/>
      <c r="BC143" s="6"/>
      <c r="BD143" s="6"/>
      <c r="BE143" s="6"/>
      <c r="BF143" s="6"/>
      <c r="BG143" s="6"/>
      <c r="BH143" s="40"/>
      <c r="BI143" s="43"/>
      <c r="BJ143" s="12"/>
      <c r="BK143" s="11"/>
      <c r="BL143" s="6"/>
      <c r="BM143" s="6"/>
      <c r="BN143" s="6"/>
      <c r="BO143" s="6"/>
      <c r="BP143" s="6"/>
      <c r="BQ143" s="6"/>
      <c r="BR143" s="40"/>
      <c r="BS143" s="43"/>
      <c r="BT143" s="12"/>
      <c r="BU143" s="11"/>
      <c r="BV143" s="6"/>
      <c r="BW143" s="6"/>
      <c r="BX143" s="6"/>
      <c r="BY143" s="40"/>
      <c r="BZ143" s="11"/>
      <c r="CA143" s="6"/>
      <c r="CB143" s="6"/>
      <c r="CC143" s="6"/>
      <c r="CD143" s="12"/>
      <c r="CE143" s="11"/>
      <c r="CF143" s="6"/>
      <c r="CG143" s="6"/>
      <c r="CH143" s="6"/>
      <c r="CI143" s="40"/>
      <c r="CJ143" s="11"/>
      <c r="CK143" s="6"/>
      <c r="CL143" s="6"/>
      <c r="CM143" s="12"/>
      <c r="CN143" s="11"/>
      <c r="CO143" s="82"/>
      <c r="CP143" s="1"/>
      <c r="CQ143" s="1"/>
      <c r="CR143" s="1"/>
      <c r="CS143" s="1"/>
      <c r="CT143" s="1"/>
      <c r="DF143" s="23"/>
    </row>
    <row r="144" spans="1:110">
      <c r="A144" s="72">
        <v>138</v>
      </c>
      <c r="B144" s="396"/>
      <c r="C144" s="397"/>
      <c r="D144" s="398"/>
      <c r="E144" s="399"/>
      <c r="F144" s="400"/>
      <c r="G144" s="400"/>
      <c r="H144" s="401"/>
      <c r="I144" s="402"/>
      <c r="J144" s="403"/>
      <c r="K144" s="404"/>
      <c r="L144" s="11"/>
      <c r="M144" s="6"/>
      <c r="N144" s="6"/>
      <c r="O144" s="6"/>
      <c r="P144" s="6"/>
      <c r="Q144" s="6"/>
      <c r="R144" s="6"/>
      <c r="S144" s="40"/>
      <c r="T144" s="43"/>
      <c r="U144" s="12"/>
      <c r="V144" s="17"/>
      <c r="W144" s="18"/>
      <c r="X144" s="18"/>
      <c r="Y144" s="18"/>
      <c r="Z144" s="18"/>
      <c r="AA144" s="18"/>
      <c r="AB144" s="18"/>
      <c r="AC144" s="45"/>
      <c r="AD144" s="43"/>
      <c r="AE144" s="12"/>
      <c r="AF144" s="290"/>
      <c r="AG144" s="11"/>
      <c r="AH144" s="6"/>
      <c r="AI144" s="6"/>
      <c r="AJ144" s="6"/>
      <c r="AK144" s="6"/>
      <c r="AL144" s="6"/>
      <c r="AM144" s="40"/>
      <c r="AN144" s="43"/>
      <c r="AO144" s="6"/>
      <c r="AP144" s="43"/>
      <c r="AQ144" s="11"/>
      <c r="AR144" s="6"/>
      <c r="AS144" s="6"/>
      <c r="AT144" s="6"/>
      <c r="AU144" s="6"/>
      <c r="AV144" s="6"/>
      <c r="AW144" s="6"/>
      <c r="AX144" s="40"/>
      <c r="AY144" s="43"/>
      <c r="AZ144" s="12"/>
      <c r="BA144" s="11"/>
      <c r="BB144" s="6"/>
      <c r="BC144" s="6"/>
      <c r="BD144" s="6"/>
      <c r="BE144" s="6"/>
      <c r="BF144" s="6"/>
      <c r="BG144" s="6"/>
      <c r="BH144" s="40"/>
      <c r="BI144" s="43"/>
      <c r="BJ144" s="12"/>
      <c r="BK144" s="11"/>
      <c r="BL144" s="6"/>
      <c r="BM144" s="6"/>
      <c r="BN144" s="6"/>
      <c r="BO144" s="6"/>
      <c r="BP144" s="6"/>
      <c r="BQ144" s="6"/>
      <c r="BR144" s="40"/>
      <c r="BS144" s="43"/>
      <c r="BT144" s="12"/>
      <c r="BU144" s="11"/>
      <c r="BV144" s="6"/>
      <c r="BW144" s="6"/>
      <c r="BX144" s="6"/>
      <c r="BY144" s="40"/>
      <c r="BZ144" s="11"/>
      <c r="CA144" s="6"/>
      <c r="CB144" s="6"/>
      <c r="CC144" s="6"/>
      <c r="CD144" s="12"/>
      <c r="CE144" s="11"/>
      <c r="CF144" s="6"/>
      <c r="CG144" s="6"/>
      <c r="CH144" s="6"/>
      <c r="CI144" s="40"/>
      <c r="CJ144" s="11"/>
      <c r="CK144" s="6"/>
      <c r="CL144" s="6"/>
      <c r="CM144" s="12"/>
      <c r="CN144" s="11"/>
      <c r="CO144" s="82"/>
      <c r="CP144" s="1"/>
      <c r="CQ144" s="1"/>
      <c r="CR144" s="1"/>
      <c r="CS144" s="1"/>
      <c r="CT144" s="1"/>
      <c r="DF144" s="23"/>
    </row>
    <row r="145" spans="1:110">
      <c r="A145" s="72">
        <v>139</v>
      </c>
      <c r="B145" s="396"/>
      <c r="C145" s="397"/>
      <c r="D145" s="398"/>
      <c r="E145" s="399"/>
      <c r="F145" s="400"/>
      <c r="G145" s="400"/>
      <c r="H145" s="401"/>
      <c r="I145" s="402"/>
      <c r="J145" s="403"/>
      <c r="K145" s="404"/>
      <c r="L145" s="11"/>
      <c r="M145" s="6"/>
      <c r="N145" s="6"/>
      <c r="O145" s="6"/>
      <c r="P145" s="6"/>
      <c r="Q145" s="6"/>
      <c r="R145" s="6"/>
      <c r="S145" s="40"/>
      <c r="T145" s="43"/>
      <c r="U145" s="12"/>
      <c r="V145" s="17"/>
      <c r="W145" s="18"/>
      <c r="X145" s="18"/>
      <c r="Y145" s="18"/>
      <c r="Z145" s="18"/>
      <c r="AA145" s="18"/>
      <c r="AB145" s="18"/>
      <c r="AC145" s="45"/>
      <c r="AD145" s="43"/>
      <c r="AE145" s="12"/>
      <c r="AF145" s="290"/>
      <c r="AG145" s="11"/>
      <c r="AH145" s="6"/>
      <c r="AI145" s="6"/>
      <c r="AJ145" s="6"/>
      <c r="AK145" s="6"/>
      <c r="AL145" s="6"/>
      <c r="AM145" s="40"/>
      <c r="AN145" s="43"/>
      <c r="AO145" s="6"/>
      <c r="AP145" s="43"/>
      <c r="AQ145" s="11"/>
      <c r="AR145" s="6"/>
      <c r="AS145" s="6"/>
      <c r="AT145" s="6"/>
      <c r="AU145" s="6"/>
      <c r="AV145" s="6"/>
      <c r="AW145" s="6"/>
      <c r="AX145" s="40"/>
      <c r="AY145" s="43"/>
      <c r="AZ145" s="12"/>
      <c r="BA145" s="11"/>
      <c r="BB145" s="6"/>
      <c r="BC145" s="6"/>
      <c r="BD145" s="6"/>
      <c r="BE145" s="6"/>
      <c r="BF145" s="6"/>
      <c r="BG145" s="6"/>
      <c r="BH145" s="40"/>
      <c r="BI145" s="43"/>
      <c r="BJ145" s="12"/>
      <c r="BK145" s="11"/>
      <c r="BL145" s="6"/>
      <c r="BM145" s="6"/>
      <c r="BN145" s="6"/>
      <c r="BO145" s="6"/>
      <c r="BP145" s="6"/>
      <c r="BQ145" s="6"/>
      <c r="BR145" s="40"/>
      <c r="BS145" s="43"/>
      <c r="BT145" s="12"/>
      <c r="BU145" s="11"/>
      <c r="BV145" s="6"/>
      <c r="BW145" s="6"/>
      <c r="BX145" s="6"/>
      <c r="BY145" s="40"/>
      <c r="BZ145" s="11"/>
      <c r="CA145" s="6"/>
      <c r="CB145" s="6"/>
      <c r="CC145" s="6"/>
      <c r="CD145" s="12"/>
      <c r="CE145" s="11"/>
      <c r="CF145" s="6"/>
      <c r="CG145" s="6"/>
      <c r="CH145" s="6"/>
      <c r="CI145" s="40"/>
      <c r="CJ145" s="11"/>
      <c r="CK145" s="6"/>
      <c r="CL145" s="6"/>
      <c r="CM145" s="12"/>
      <c r="CN145" s="11"/>
      <c r="CO145" s="82"/>
      <c r="CP145" s="1"/>
      <c r="CQ145" s="1"/>
      <c r="CR145" s="1"/>
      <c r="CS145" s="1"/>
      <c r="CT145" s="1"/>
      <c r="DF145" s="23"/>
    </row>
    <row r="146" spans="1:110">
      <c r="A146" s="72">
        <v>140</v>
      </c>
      <c r="B146" s="396"/>
      <c r="C146" s="397"/>
      <c r="D146" s="398"/>
      <c r="E146" s="399"/>
      <c r="F146" s="400"/>
      <c r="G146" s="400"/>
      <c r="H146" s="401"/>
      <c r="I146" s="402"/>
      <c r="J146" s="403"/>
      <c r="K146" s="404"/>
      <c r="L146" s="11"/>
      <c r="M146" s="6"/>
      <c r="N146" s="6"/>
      <c r="O146" s="6"/>
      <c r="P146" s="6"/>
      <c r="Q146" s="6"/>
      <c r="R146" s="6"/>
      <c r="S146" s="40"/>
      <c r="T146" s="43"/>
      <c r="U146" s="12"/>
      <c r="V146" s="17"/>
      <c r="W146" s="18"/>
      <c r="X146" s="18"/>
      <c r="Y146" s="18"/>
      <c r="Z146" s="18"/>
      <c r="AA146" s="18"/>
      <c r="AB146" s="18"/>
      <c r="AC146" s="45"/>
      <c r="AD146" s="43"/>
      <c r="AE146" s="12"/>
      <c r="AF146" s="290"/>
      <c r="AG146" s="11"/>
      <c r="AH146" s="6"/>
      <c r="AI146" s="6"/>
      <c r="AJ146" s="6"/>
      <c r="AK146" s="6"/>
      <c r="AL146" s="6"/>
      <c r="AM146" s="40"/>
      <c r="AN146" s="43"/>
      <c r="AO146" s="6"/>
      <c r="AP146" s="43"/>
      <c r="AQ146" s="11"/>
      <c r="AR146" s="6"/>
      <c r="AS146" s="6"/>
      <c r="AT146" s="6"/>
      <c r="AU146" s="6"/>
      <c r="AV146" s="6"/>
      <c r="AW146" s="6"/>
      <c r="AX146" s="40"/>
      <c r="AY146" s="43"/>
      <c r="AZ146" s="12"/>
      <c r="BA146" s="11"/>
      <c r="BB146" s="6"/>
      <c r="BC146" s="6"/>
      <c r="BD146" s="6"/>
      <c r="BE146" s="6"/>
      <c r="BF146" s="6"/>
      <c r="BG146" s="6"/>
      <c r="BH146" s="40"/>
      <c r="BI146" s="43"/>
      <c r="BJ146" s="12"/>
      <c r="BK146" s="11"/>
      <c r="BL146" s="6"/>
      <c r="BM146" s="6"/>
      <c r="BN146" s="6"/>
      <c r="BO146" s="6"/>
      <c r="BP146" s="6"/>
      <c r="BQ146" s="6"/>
      <c r="BR146" s="40"/>
      <c r="BS146" s="43"/>
      <c r="BT146" s="12"/>
      <c r="BU146" s="11"/>
      <c r="BV146" s="6"/>
      <c r="BW146" s="6"/>
      <c r="BX146" s="6"/>
      <c r="BY146" s="40"/>
      <c r="BZ146" s="11"/>
      <c r="CA146" s="6"/>
      <c r="CB146" s="6"/>
      <c r="CC146" s="6"/>
      <c r="CD146" s="12"/>
      <c r="CE146" s="11"/>
      <c r="CF146" s="6"/>
      <c r="CG146" s="6"/>
      <c r="CH146" s="6"/>
      <c r="CI146" s="40"/>
      <c r="CJ146" s="11"/>
      <c r="CK146" s="6"/>
      <c r="CL146" s="6"/>
      <c r="CM146" s="12"/>
      <c r="CN146" s="11"/>
      <c r="CO146" s="82"/>
      <c r="CP146" s="1"/>
      <c r="CQ146" s="1"/>
      <c r="CR146" s="1"/>
      <c r="CS146" s="1"/>
      <c r="CT146" s="1"/>
      <c r="DF146" s="23"/>
    </row>
    <row r="147" spans="1:110">
      <c r="A147" s="72">
        <v>141</v>
      </c>
      <c r="B147" s="396"/>
      <c r="C147" s="397"/>
      <c r="D147" s="398"/>
      <c r="E147" s="399"/>
      <c r="F147" s="400"/>
      <c r="G147" s="400"/>
      <c r="H147" s="401"/>
      <c r="I147" s="402"/>
      <c r="J147" s="403"/>
      <c r="K147" s="404"/>
      <c r="L147" s="11"/>
      <c r="M147" s="6"/>
      <c r="N147" s="6"/>
      <c r="O147" s="6"/>
      <c r="P147" s="6"/>
      <c r="Q147" s="6"/>
      <c r="R147" s="6"/>
      <c r="S147" s="40"/>
      <c r="T147" s="43"/>
      <c r="U147" s="12"/>
      <c r="V147" s="17"/>
      <c r="W147" s="18"/>
      <c r="X147" s="18"/>
      <c r="Y147" s="18"/>
      <c r="Z147" s="18"/>
      <c r="AA147" s="18"/>
      <c r="AB147" s="18"/>
      <c r="AC147" s="45"/>
      <c r="AD147" s="43"/>
      <c r="AE147" s="12"/>
      <c r="AF147" s="290"/>
      <c r="AG147" s="11"/>
      <c r="AH147" s="6"/>
      <c r="AI147" s="6"/>
      <c r="AJ147" s="6"/>
      <c r="AK147" s="6"/>
      <c r="AL147" s="6"/>
      <c r="AM147" s="40"/>
      <c r="AN147" s="43"/>
      <c r="AO147" s="6"/>
      <c r="AP147" s="43"/>
      <c r="AQ147" s="11"/>
      <c r="AR147" s="6"/>
      <c r="AS147" s="6"/>
      <c r="AT147" s="6"/>
      <c r="AU147" s="6"/>
      <c r="AV147" s="6"/>
      <c r="AW147" s="6"/>
      <c r="AX147" s="40"/>
      <c r="AY147" s="43"/>
      <c r="AZ147" s="12"/>
      <c r="BA147" s="11"/>
      <c r="BB147" s="6"/>
      <c r="BC147" s="6"/>
      <c r="BD147" s="6"/>
      <c r="BE147" s="6"/>
      <c r="BF147" s="6"/>
      <c r="BG147" s="6"/>
      <c r="BH147" s="40"/>
      <c r="BI147" s="43"/>
      <c r="BJ147" s="12"/>
      <c r="BK147" s="11"/>
      <c r="BL147" s="6"/>
      <c r="BM147" s="6"/>
      <c r="BN147" s="6"/>
      <c r="BO147" s="6"/>
      <c r="BP147" s="6"/>
      <c r="BQ147" s="6"/>
      <c r="BR147" s="40"/>
      <c r="BS147" s="43"/>
      <c r="BT147" s="12"/>
      <c r="BU147" s="11"/>
      <c r="BV147" s="6"/>
      <c r="BW147" s="6"/>
      <c r="BX147" s="6"/>
      <c r="BY147" s="40"/>
      <c r="BZ147" s="11"/>
      <c r="CA147" s="6"/>
      <c r="CB147" s="6"/>
      <c r="CC147" s="6"/>
      <c r="CD147" s="12"/>
      <c r="CE147" s="11"/>
      <c r="CF147" s="6"/>
      <c r="CG147" s="6"/>
      <c r="CH147" s="6"/>
      <c r="CI147" s="40"/>
      <c r="CJ147" s="11"/>
      <c r="CK147" s="6"/>
      <c r="CL147" s="6"/>
      <c r="CM147" s="12"/>
      <c r="CN147" s="11"/>
      <c r="CO147" s="82"/>
      <c r="CP147" s="1"/>
      <c r="CQ147" s="1"/>
      <c r="CR147" s="1"/>
      <c r="CS147" s="1"/>
      <c r="CT147" s="1"/>
      <c r="DF147" s="23"/>
    </row>
    <row r="148" spans="1:110">
      <c r="A148" s="72">
        <v>142</v>
      </c>
      <c r="B148" s="396"/>
      <c r="C148" s="397"/>
      <c r="D148" s="398"/>
      <c r="E148" s="399"/>
      <c r="F148" s="400"/>
      <c r="G148" s="400"/>
      <c r="H148" s="401"/>
      <c r="I148" s="402"/>
      <c r="J148" s="403"/>
      <c r="K148" s="404"/>
      <c r="L148" s="11"/>
      <c r="M148" s="6"/>
      <c r="N148" s="6"/>
      <c r="O148" s="6"/>
      <c r="P148" s="6"/>
      <c r="Q148" s="6"/>
      <c r="R148" s="6"/>
      <c r="S148" s="40"/>
      <c r="T148" s="43"/>
      <c r="U148" s="12"/>
      <c r="V148" s="17"/>
      <c r="W148" s="18"/>
      <c r="X148" s="18"/>
      <c r="Y148" s="18"/>
      <c r="Z148" s="18"/>
      <c r="AA148" s="18"/>
      <c r="AB148" s="18"/>
      <c r="AC148" s="45"/>
      <c r="AD148" s="43"/>
      <c r="AE148" s="12"/>
      <c r="AF148" s="290"/>
      <c r="AG148" s="11"/>
      <c r="AH148" s="6"/>
      <c r="AI148" s="6"/>
      <c r="AJ148" s="6"/>
      <c r="AK148" s="6"/>
      <c r="AL148" s="6"/>
      <c r="AM148" s="40"/>
      <c r="AN148" s="43"/>
      <c r="AO148" s="6"/>
      <c r="AP148" s="43"/>
      <c r="AQ148" s="11"/>
      <c r="AR148" s="6"/>
      <c r="AS148" s="6"/>
      <c r="AT148" s="6"/>
      <c r="AU148" s="6"/>
      <c r="AV148" s="6"/>
      <c r="AW148" s="6"/>
      <c r="AX148" s="40"/>
      <c r="AY148" s="43"/>
      <c r="AZ148" s="12"/>
      <c r="BA148" s="11"/>
      <c r="BB148" s="6"/>
      <c r="BC148" s="6"/>
      <c r="BD148" s="6"/>
      <c r="BE148" s="6"/>
      <c r="BF148" s="6"/>
      <c r="BG148" s="6"/>
      <c r="BH148" s="40"/>
      <c r="BI148" s="43"/>
      <c r="BJ148" s="12"/>
      <c r="BK148" s="11"/>
      <c r="BL148" s="6"/>
      <c r="BM148" s="6"/>
      <c r="BN148" s="6"/>
      <c r="BO148" s="6"/>
      <c r="BP148" s="6"/>
      <c r="BQ148" s="6"/>
      <c r="BR148" s="40"/>
      <c r="BS148" s="43"/>
      <c r="BT148" s="12"/>
      <c r="BU148" s="11"/>
      <c r="BV148" s="6"/>
      <c r="BW148" s="6"/>
      <c r="BX148" s="6"/>
      <c r="BY148" s="40"/>
      <c r="BZ148" s="11"/>
      <c r="CA148" s="6"/>
      <c r="CB148" s="6"/>
      <c r="CC148" s="6"/>
      <c r="CD148" s="12"/>
      <c r="CE148" s="11"/>
      <c r="CF148" s="6"/>
      <c r="CG148" s="6"/>
      <c r="CH148" s="6"/>
      <c r="CI148" s="40"/>
      <c r="CJ148" s="11"/>
      <c r="CK148" s="6"/>
      <c r="CL148" s="6"/>
      <c r="CM148" s="12"/>
      <c r="CN148" s="11"/>
      <c r="CO148" s="82"/>
      <c r="CP148" s="1"/>
      <c r="CQ148" s="1"/>
      <c r="CR148" s="1"/>
      <c r="CS148" s="1"/>
      <c r="CT148" s="1"/>
      <c r="DF148" s="23"/>
    </row>
    <row r="149" spans="1:110">
      <c r="A149" s="72">
        <v>143</v>
      </c>
      <c r="B149" s="396"/>
      <c r="C149" s="397"/>
      <c r="D149" s="398"/>
      <c r="E149" s="399"/>
      <c r="F149" s="400"/>
      <c r="G149" s="400"/>
      <c r="H149" s="401"/>
      <c r="I149" s="402"/>
      <c r="J149" s="403"/>
      <c r="K149" s="404"/>
      <c r="L149" s="11"/>
      <c r="M149" s="6"/>
      <c r="N149" s="6"/>
      <c r="O149" s="6"/>
      <c r="P149" s="6"/>
      <c r="Q149" s="6"/>
      <c r="R149" s="6"/>
      <c r="S149" s="40"/>
      <c r="T149" s="43"/>
      <c r="U149" s="12"/>
      <c r="V149" s="17"/>
      <c r="W149" s="18"/>
      <c r="X149" s="18"/>
      <c r="Y149" s="18"/>
      <c r="Z149" s="18"/>
      <c r="AA149" s="18"/>
      <c r="AB149" s="18"/>
      <c r="AC149" s="45"/>
      <c r="AD149" s="43"/>
      <c r="AE149" s="12"/>
      <c r="AF149" s="290"/>
      <c r="AG149" s="11"/>
      <c r="AH149" s="6"/>
      <c r="AI149" s="6"/>
      <c r="AJ149" s="6"/>
      <c r="AK149" s="6"/>
      <c r="AL149" s="6"/>
      <c r="AM149" s="40"/>
      <c r="AN149" s="43"/>
      <c r="AO149" s="6"/>
      <c r="AP149" s="43"/>
      <c r="AQ149" s="11"/>
      <c r="AR149" s="6"/>
      <c r="AS149" s="6"/>
      <c r="AT149" s="6"/>
      <c r="AU149" s="6"/>
      <c r="AV149" s="6"/>
      <c r="AW149" s="6"/>
      <c r="AX149" s="40"/>
      <c r="AY149" s="43"/>
      <c r="AZ149" s="12"/>
      <c r="BA149" s="11"/>
      <c r="BB149" s="6"/>
      <c r="BC149" s="6"/>
      <c r="BD149" s="6"/>
      <c r="BE149" s="6"/>
      <c r="BF149" s="6"/>
      <c r="BG149" s="6"/>
      <c r="BH149" s="40"/>
      <c r="BI149" s="43"/>
      <c r="BJ149" s="12"/>
      <c r="BK149" s="11"/>
      <c r="BL149" s="6"/>
      <c r="BM149" s="6"/>
      <c r="BN149" s="6"/>
      <c r="BO149" s="6"/>
      <c r="BP149" s="6"/>
      <c r="BQ149" s="6"/>
      <c r="BR149" s="40"/>
      <c r="BS149" s="43"/>
      <c r="BT149" s="12"/>
      <c r="BU149" s="11"/>
      <c r="BV149" s="6"/>
      <c r="BW149" s="6"/>
      <c r="BX149" s="6"/>
      <c r="BY149" s="40"/>
      <c r="BZ149" s="11"/>
      <c r="CA149" s="6"/>
      <c r="CB149" s="6"/>
      <c r="CC149" s="6"/>
      <c r="CD149" s="12"/>
      <c r="CE149" s="11"/>
      <c r="CF149" s="6"/>
      <c r="CG149" s="6"/>
      <c r="CH149" s="6"/>
      <c r="CI149" s="40"/>
      <c r="CJ149" s="11"/>
      <c r="CK149" s="6"/>
      <c r="CL149" s="6"/>
      <c r="CM149" s="12"/>
      <c r="CN149" s="11"/>
      <c r="CO149" s="82"/>
      <c r="CP149" s="1"/>
      <c r="CQ149" s="1"/>
      <c r="CR149" s="1"/>
      <c r="CS149" s="1"/>
      <c r="CT149" s="1"/>
      <c r="DF149" s="23"/>
    </row>
    <row r="150" spans="1:110">
      <c r="A150" s="72">
        <v>144</v>
      </c>
      <c r="B150" s="396"/>
      <c r="C150" s="397"/>
      <c r="D150" s="398"/>
      <c r="E150" s="399"/>
      <c r="F150" s="400"/>
      <c r="G150" s="400"/>
      <c r="H150" s="401"/>
      <c r="I150" s="402"/>
      <c r="J150" s="403"/>
      <c r="K150" s="404"/>
      <c r="L150" s="11"/>
      <c r="M150" s="6"/>
      <c r="N150" s="6"/>
      <c r="O150" s="6"/>
      <c r="P150" s="6"/>
      <c r="Q150" s="6"/>
      <c r="R150" s="6"/>
      <c r="S150" s="40"/>
      <c r="T150" s="43"/>
      <c r="U150" s="12"/>
      <c r="V150" s="17"/>
      <c r="W150" s="18"/>
      <c r="X150" s="18"/>
      <c r="Y150" s="18"/>
      <c r="Z150" s="18"/>
      <c r="AA150" s="18"/>
      <c r="AB150" s="18"/>
      <c r="AC150" s="45"/>
      <c r="AD150" s="43"/>
      <c r="AE150" s="12"/>
      <c r="AF150" s="290"/>
      <c r="AG150" s="11"/>
      <c r="AH150" s="6"/>
      <c r="AI150" s="6"/>
      <c r="AJ150" s="6"/>
      <c r="AK150" s="6"/>
      <c r="AL150" s="6"/>
      <c r="AM150" s="40"/>
      <c r="AN150" s="43"/>
      <c r="AO150" s="6"/>
      <c r="AP150" s="43"/>
      <c r="AQ150" s="11"/>
      <c r="AR150" s="6"/>
      <c r="AS150" s="6"/>
      <c r="AT150" s="6"/>
      <c r="AU150" s="6"/>
      <c r="AV150" s="6"/>
      <c r="AW150" s="6"/>
      <c r="AX150" s="40"/>
      <c r="AY150" s="43"/>
      <c r="AZ150" s="12"/>
      <c r="BA150" s="11"/>
      <c r="BB150" s="6"/>
      <c r="BC150" s="6"/>
      <c r="BD150" s="6"/>
      <c r="BE150" s="6"/>
      <c r="BF150" s="6"/>
      <c r="BG150" s="6"/>
      <c r="BH150" s="40"/>
      <c r="BI150" s="43"/>
      <c r="BJ150" s="12"/>
      <c r="BK150" s="11"/>
      <c r="BL150" s="6"/>
      <c r="BM150" s="6"/>
      <c r="BN150" s="6"/>
      <c r="BO150" s="6"/>
      <c r="BP150" s="6"/>
      <c r="BQ150" s="6"/>
      <c r="BR150" s="40"/>
      <c r="BS150" s="43"/>
      <c r="BT150" s="12"/>
      <c r="BU150" s="11"/>
      <c r="BV150" s="6"/>
      <c r="BW150" s="6"/>
      <c r="BX150" s="6"/>
      <c r="BY150" s="40"/>
      <c r="BZ150" s="11"/>
      <c r="CA150" s="6"/>
      <c r="CB150" s="6"/>
      <c r="CC150" s="6"/>
      <c r="CD150" s="12"/>
      <c r="CE150" s="11"/>
      <c r="CF150" s="6"/>
      <c r="CG150" s="6"/>
      <c r="CH150" s="6"/>
      <c r="CI150" s="40"/>
      <c r="CJ150" s="11"/>
      <c r="CK150" s="6"/>
      <c r="CL150" s="6"/>
      <c r="CM150" s="12"/>
      <c r="CN150" s="11"/>
      <c r="CO150" s="82"/>
      <c r="CP150" s="1"/>
      <c r="CQ150" s="1"/>
      <c r="CR150" s="1"/>
      <c r="CS150" s="1"/>
      <c r="CT150" s="1"/>
      <c r="DF150" s="23"/>
    </row>
    <row r="151" spans="1:110">
      <c r="A151" s="72">
        <v>145</v>
      </c>
      <c r="B151" s="396"/>
      <c r="C151" s="397"/>
      <c r="D151" s="398"/>
      <c r="E151" s="399"/>
      <c r="F151" s="400"/>
      <c r="G151" s="400"/>
      <c r="H151" s="401"/>
      <c r="I151" s="402"/>
      <c r="J151" s="403"/>
      <c r="K151" s="404"/>
      <c r="L151" s="11"/>
      <c r="M151" s="6"/>
      <c r="N151" s="6"/>
      <c r="O151" s="6"/>
      <c r="P151" s="6"/>
      <c r="Q151" s="6"/>
      <c r="R151" s="6"/>
      <c r="S151" s="40"/>
      <c r="T151" s="43"/>
      <c r="U151" s="12"/>
      <c r="V151" s="17"/>
      <c r="W151" s="18"/>
      <c r="X151" s="18"/>
      <c r="Y151" s="18"/>
      <c r="Z151" s="18"/>
      <c r="AA151" s="18"/>
      <c r="AB151" s="18"/>
      <c r="AC151" s="45"/>
      <c r="AD151" s="43"/>
      <c r="AE151" s="12"/>
      <c r="AF151" s="290"/>
      <c r="AG151" s="11"/>
      <c r="AH151" s="6"/>
      <c r="AI151" s="6"/>
      <c r="AJ151" s="6"/>
      <c r="AK151" s="6"/>
      <c r="AL151" s="6"/>
      <c r="AM151" s="40"/>
      <c r="AN151" s="43"/>
      <c r="AO151" s="6"/>
      <c r="AP151" s="43"/>
      <c r="AQ151" s="11"/>
      <c r="AR151" s="6"/>
      <c r="AS151" s="6"/>
      <c r="AT151" s="6"/>
      <c r="AU151" s="6"/>
      <c r="AV151" s="6"/>
      <c r="AW151" s="6"/>
      <c r="AX151" s="40"/>
      <c r="AY151" s="43"/>
      <c r="AZ151" s="12"/>
      <c r="BA151" s="11"/>
      <c r="BB151" s="6"/>
      <c r="BC151" s="6"/>
      <c r="BD151" s="6"/>
      <c r="BE151" s="6"/>
      <c r="BF151" s="6"/>
      <c r="BG151" s="6"/>
      <c r="BH151" s="40"/>
      <c r="BI151" s="43"/>
      <c r="BJ151" s="12"/>
      <c r="BK151" s="11"/>
      <c r="BL151" s="6"/>
      <c r="BM151" s="6"/>
      <c r="BN151" s="6"/>
      <c r="BO151" s="6"/>
      <c r="BP151" s="6"/>
      <c r="BQ151" s="6"/>
      <c r="BR151" s="40"/>
      <c r="BS151" s="43"/>
      <c r="BT151" s="12"/>
      <c r="BU151" s="11"/>
      <c r="BV151" s="6"/>
      <c r="BW151" s="6"/>
      <c r="BX151" s="6"/>
      <c r="BY151" s="40"/>
      <c r="BZ151" s="11"/>
      <c r="CA151" s="6"/>
      <c r="CB151" s="6"/>
      <c r="CC151" s="6"/>
      <c r="CD151" s="12"/>
      <c r="CE151" s="11"/>
      <c r="CF151" s="6"/>
      <c r="CG151" s="6"/>
      <c r="CH151" s="6"/>
      <c r="CI151" s="40"/>
      <c r="CJ151" s="11"/>
      <c r="CK151" s="6"/>
      <c r="CL151" s="6"/>
      <c r="CM151" s="12"/>
      <c r="CN151" s="11"/>
      <c r="CO151" s="82"/>
      <c r="CP151" s="1"/>
      <c r="CQ151" s="1"/>
      <c r="CR151" s="1"/>
      <c r="CS151" s="1"/>
      <c r="CT151" s="1"/>
      <c r="DF151" s="23"/>
    </row>
    <row r="152" spans="1:110">
      <c r="A152" s="72">
        <v>146</v>
      </c>
      <c r="B152" s="396"/>
      <c r="C152" s="397"/>
      <c r="D152" s="398"/>
      <c r="E152" s="399"/>
      <c r="F152" s="400"/>
      <c r="G152" s="400"/>
      <c r="H152" s="401"/>
      <c r="I152" s="402"/>
      <c r="J152" s="403"/>
      <c r="K152" s="404"/>
      <c r="L152" s="11"/>
      <c r="M152" s="6"/>
      <c r="N152" s="6"/>
      <c r="O152" s="6"/>
      <c r="P152" s="6"/>
      <c r="Q152" s="6"/>
      <c r="R152" s="6"/>
      <c r="S152" s="40"/>
      <c r="T152" s="43"/>
      <c r="U152" s="12"/>
      <c r="V152" s="17"/>
      <c r="W152" s="18"/>
      <c r="X152" s="18"/>
      <c r="Y152" s="18"/>
      <c r="Z152" s="18"/>
      <c r="AA152" s="18"/>
      <c r="AB152" s="18"/>
      <c r="AC152" s="45"/>
      <c r="AD152" s="43"/>
      <c r="AE152" s="12"/>
      <c r="AF152" s="290"/>
      <c r="AG152" s="11"/>
      <c r="AH152" s="6"/>
      <c r="AI152" s="6"/>
      <c r="AJ152" s="6"/>
      <c r="AK152" s="6"/>
      <c r="AL152" s="6"/>
      <c r="AM152" s="40"/>
      <c r="AN152" s="43"/>
      <c r="AO152" s="6"/>
      <c r="AP152" s="43"/>
      <c r="AQ152" s="11"/>
      <c r="AR152" s="6"/>
      <c r="AS152" s="6"/>
      <c r="AT152" s="6"/>
      <c r="AU152" s="6"/>
      <c r="AV152" s="6"/>
      <c r="AW152" s="6"/>
      <c r="AX152" s="40"/>
      <c r="AY152" s="43"/>
      <c r="AZ152" s="12"/>
      <c r="BA152" s="11"/>
      <c r="BB152" s="6"/>
      <c r="BC152" s="6"/>
      <c r="BD152" s="6"/>
      <c r="BE152" s="6"/>
      <c r="BF152" s="6"/>
      <c r="BG152" s="6"/>
      <c r="BH152" s="40"/>
      <c r="BI152" s="43"/>
      <c r="BJ152" s="12"/>
      <c r="BK152" s="11"/>
      <c r="BL152" s="6"/>
      <c r="BM152" s="6"/>
      <c r="BN152" s="6"/>
      <c r="BO152" s="6"/>
      <c r="BP152" s="6"/>
      <c r="BQ152" s="6"/>
      <c r="BR152" s="40"/>
      <c r="BS152" s="43"/>
      <c r="BT152" s="12"/>
      <c r="BU152" s="11"/>
      <c r="BV152" s="6"/>
      <c r="BW152" s="6"/>
      <c r="BX152" s="6"/>
      <c r="BY152" s="40"/>
      <c r="BZ152" s="11"/>
      <c r="CA152" s="6"/>
      <c r="CB152" s="6"/>
      <c r="CC152" s="6"/>
      <c r="CD152" s="12"/>
      <c r="CE152" s="11"/>
      <c r="CF152" s="6"/>
      <c r="CG152" s="6"/>
      <c r="CH152" s="6"/>
      <c r="CI152" s="40"/>
      <c r="CJ152" s="11"/>
      <c r="CK152" s="6"/>
      <c r="CL152" s="6"/>
      <c r="CM152" s="12"/>
      <c r="CN152" s="11"/>
      <c r="CO152" s="82"/>
      <c r="CP152" s="1"/>
      <c r="CQ152" s="1"/>
      <c r="CR152" s="1"/>
      <c r="CS152" s="1"/>
      <c r="CT152" s="1"/>
      <c r="DF152" s="23"/>
    </row>
    <row r="153" spans="1:110">
      <c r="A153" s="72">
        <v>147</v>
      </c>
      <c r="B153" s="396"/>
      <c r="C153" s="397"/>
      <c r="D153" s="398"/>
      <c r="E153" s="399"/>
      <c r="F153" s="400"/>
      <c r="G153" s="400"/>
      <c r="H153" s="401"/>
      <c r="I153" s="402"/>
      <c r="J153" s="403"/>
      <c r="K153" s="404"/>
      <c r="L153" s="11"/>
      <c r="M153" s="6"/>
      <c r="N153" s="6"/>
      <c r="O153" s="6"/>
      <c r="P153" s="6"/>
      <c r="Q153" s="6"/>
      <c r="R153" s="6"/>
      <c r="S153" s="40"/>
      <c r="T153" s="43"/>
      <c r="U153" s="12"/>
      <c r="V153" s="17"/>
      <c r="W153" s="18"/>
      <c r="X153" s="18"/>
      <c r="Y153" s="18"/>
      <c r="Z153" s="18"/>
      <c r="AA153" s="18"/>
      <c r="AB153" s="18"/>
      <c r="AC153" s="45"/>
      <c r="AD153" s="43"/>
      <c r="AE153" s="12"/>
      <c r="AF153" s="290"/>
      <c r="AG153" s="11"/>
      <c r="AH153" s="6"/>
      <c r="AI153" s="6"/>
      <c r="AJ153" s="6"/>
      <c r="AK153" s="6"/>
      <c r="AL153" s="6"/>
      <c r="AM153" s="40"/>
      <c r="AN153" s="43"/>
      <c r="AO153" s="6"/>
      <c r="AP153" s="43"/>
      <c r="AQ153" s="11"/>
      <c r="AR153" s="6"/>
      <c r="AS153" s="6"/>
      <c r="AT153" s="6"/>
      <c r="AU153" s="6"/>
      <c r="AV153" s="6"/>
      <c r="AW153" s="6"/>
      <c r="AX153" s="40"/>
      <c r="AY153" s="43"/>
      <c r="AZ153" s="12"/>
      <c r="BA153" s="11"/>
      <c r="BB153" s="6"/>
      <c r="BC153" s="6"/>
      <c r="BD153" s="6"/>
      <c r="BE153" s="6"/>
      <c r="BF153" s="6"/>
      <c r="BG153" s="6"/>
      <c r="BH153" s="40"/>
      <c r="BI153" s="43"/>
      <c r="BJ153" s="12"/>
      <c r="BK153" s="11"/>
      <c r="BL153" s="6"/>
      <c r="BM153" s="6"/>
      <c r="BN153" s="6"/>
      <c r="BO153" s="6"/>
      <c r="BP153" s="6"/>
      <c r="BQ153" s="6"/>
      <c r="BR153" s="40"/>
      <c r="BS153" s="43"/>
      <c r="BT153" s="12"/>
      <c r="BU153" s="11"/>
      <c r="BV153" s="6"/>
      <c r="BW153" s="6"/>
      <c r="BX153" s="6"/>
      <c r="BY153" s="40"/>
      <c r="BZ153" s="11"/>
      <c r="CA153" s="6"/>
      <c r="CB153" s="6"/>
      <c r="CC153" s="6"/>
      <c r="CD153" s="12"/>
      <c r="CE153" s="11"/>
      <c r="CF153" s="6"/>
      <c r="CG153" s="6"/>
      <c r="CH153" s="6"/>
      <c r="CI153" s="40"/>
      <c r="CJ153" s="11"/>
      <c r="CK153" s="6"/>
      <c r="CL153" s="6"/>
      <c r="CM153" s="12"/>
      <c r="CN153" s="11"/>
      <c r="CO153" s="82"/>
      <c r="CP153" s="1"/>
      <c r="CQ153" s="1"/>
      <c r="CR153" s="1"/>
      <c r="CS153" s="1"/>
      <c r="CT153" s="1"/>
      <c r="DF153" s="23"/>
    </row>
    <row r="154" spans="1:110">
      <c r="A154" s="72">
        <v>148</v>
      </c>
      <c r="B154" s="396"/>
      <c r="C154" s="397"/>
      <c r="D154" s="398"/>
      <c r="E154" s="399"/>
      <c r="F154" s="400"/>
      <c r="G154" s="400"/>
      <c r="H154" s="401"/>
      <c r="I154" s="402"/>
      <c r="J154" s="403"/>
      <c r="K154" s="404"/>
      <c r="L154" s="11"/>
      <c r="M154" s="6"/>
      <c r="N154" s="6"/>
      <c r="O154" s="6"/>
      <c r="P154" s="6"/>
      <c r="Q154" s="6"/>
      <c r="R154" s="6"/>
      <c r="S154" s="40"/>
      <c r="T154" s="43"/>
      <c r="U154" s="12"/>
      <c r="V154" s="17"/>
      <c r="W154" s="18"/>
      <c r="X154" s="18"/>
      <c r="Y154" s="18"/>
      <c r="Z154" s="18"/>
      <c r="AA154" s="18"/>
      <c r="AB154" s="18"/>
      <c r="AC154" s="45"/>
      <c r="AD154" s="43"/>
      <c r="AE154" s="12"/>
      <c r="AF154" s="290"/>
      <c r="AG154" s="11"/>
      <c r="AH154" s="6"/>
      <c r="AI154" s="6"/>
      <c r="AJ154" s="6"/>
      <c r="AK154" s="6"/>
      <c r="AL154" s="6"/>
      <c r="AM154" s="40"/>
      <c r="AN154" s="43"/>
      <c r="AO154" s="6"/>
      <c r="AP154" s="43"/>
      <c r="AQ154" s="11"/>
      <c r="AR154" s="6"/>
      <c r="AS154" s="6"/>
      <c r="AT154" s="6"/>
      <c r="AU154" s="6"/>
      <c r="AV154" s="6"/>
      <c r="AW154" s="6"/>
      <c r="AX154" s="40"/>
      <c r="AY154" s="43"/>
      <c r="AZ154" s="12"/>
      <c r="BA154" s="11"/>
      <c r="BB154" s="6"/>
      <c r="BC154" s="6"/>
      <c r="BD154" s="6"/>
      <c r="BE154" s="6"/>
      <c r="BF154" s="6"/>
      <c r="BG154" s="6"/>
      <c r="BH154" s="40"/>
      <c r="BI154" s="43"/>
      <c r="BJ154" s="12"/>
      <c r="BK154" s="11"/>
      <c r="BL154" s="6"/>
      <c r="BM154" s="6"/>
      <c r="BN154" s="6"/>
      <c r="BO154" s="6"/>
      <c r="BP154" s="6"/>
      <c r="BQ154" s="6"/>
      <c r="BR154" s="40"/>
      <c r="BS154" s="43"/>
      <c r="BT154" s="12"/>
      <c r="BU154" s="11"/>
      <c r="BV154" s="6"/>
      <c r="BW154" s="6"/>
      <c r="BX154" s="6"/>
      <c r="BY154" s="40"/>
      <c r="BZ154" s="11"/>
      <c r="CA154" s="6"/>
      <c r="CB154" s="6"/>
      <c r="CC154" s="6"/>
      <c r="CD154" s="12"/>
      <c r="CE154" s="11"/>
      <c r="CF154" s="6"/>
      <c r="CG154" s="6"/>
      <c r="CH154" s="6"/>
      <c r="CI154" s="40"/>
      <c r="CJ154" s="11"/>
      <c r="CK154" s="6"/>
      <c r="CL154" s="6"/>
      <c r="CM154" s="12"/>
      <c r="CN154" s="11"/>
      <c r="CO154" s="82"/>
      <c r="CP154" s="1"/>
      <c r="CQ154" s="1"/>
      <c r="CR154" s="1"/>
      <c r="CS154" s="1"/>
      <c r="CT154" s="1"/>
      <c r="DF154" s="23"/>
    </row>
    <row r="155" spans="1:110">
      <c r="A155" s="72">
        <v>149</v>
      </c>
      <c r="B155" s="396"/>
      <c r="C155" s="397"/>
      <c r="D155" s="398"/>
      <c r="E155" s="399"/>
      <c r="F155" s="400"/>
      <c r="G155" s="400"/>
      <c r="H155" s="401"/>
      <c r="I155" s="402"/>
      <c r="J155" s="403"/>
      <c r="K155" s="404"/>
      <c r="L155" s="11"/>
      <c r="M155" s="6"/>
      <c r="N155" s="6"/>
      <c r="O155" s="6"/>
      <c r="P155" s="6"/>
      <c r="Q155" s="6"/>
      <c r="R155" s="6"/>
      <c r="S155" s="40"/>
      <c r="T155" s="43"/>
      <c r="U155" s="12"/>
      <c r="V155" s="17"/>
      <c r="W155" s="18"/>
      <c r="X155" s="18"/>
      <c r="Y155" s="18"/>
      <c r="Z155" s="18"/>
      <c r="AA155" s="18"/>
      <c r="AB155" s="18"/>
      <c r="AC155" s="45"/>
      <c r="AD155" s="43"/>
      <c r="AE155" s="12"/>
      <c r="AF155" s="290"/>
      <c r="AG155" s="11"/>
      <c r="AH155" s="6"/>
      <c r="AI155" s="6"/>
      <c r="AJ155" s="6"/>
      <c r="AK155" s="6"/>
      <c r="AL155" s="6"/>
      <c r="AM155" s="40"/>
      <c r="AN155" s="43"/>
      <c r="AO155" s="6"/>
      <c r="AP155" s="43"/>
      <c r="AQ155" s="11"/>
      <c r="AR155" s="6"/>
      <c r="AS155" s="6"/>
      <c r="AT155" s="6"/>
      <c r="AU155" s="6"/>
      <c r="AV155" s="6"/>
      <c r="AW155" s="6"/>
      <c r="AX155" s="40"/>
      <c r="AY155" s="43"/>
      <c r="AZ155" s="12"/>
      <c r="BA155" s="11"/>
      <c r="BB155" s="6"/>
      <c r="BC155" s="6"/>
      <c r="BD155" s="6"/>
      <c r="BE155" s="6"/>
      <c r="BF155" s="6"/>
      <c r="BG155" s="6"/>
      <c r="BH155" s="40"/>
      <c r="BI155" s="43"/>
      <c r="BJ155" s="12"/>
      <c r="BK155" s="11"/>
      <c r="BL155" s="6"/>
      <c r="BM155" s="6"/>
      <c r="BN155" s="6"/>
      <c r="BO155" s="6"/>
      <c r="BP155" s="6"/>
      <c r="BQ155" s="6"/>
      <c r="BR155" s="40"/>
      <c r="BS155" s="43"/>
      <c r="BT155" s="12"/>
      <c r="BU155" s="11"/>
      <c r="BV155" s="6"/>
      <c r="BW155" s="6"/>
      <c r="BX155" s="6"/>
      <c r="BY155" s="40"/>
      <c r="BZ155" s="11"/>
      <c r="CA155" s="6"/>
      <c r="CB155" s="6"/>
      <c r="CC155" s="6"/>
      <c r="CD155" s="12"/>
      <c r="CE155" s="11"/>
      <c r="CF155" s="6"/>
      <c r="CG155" s="6"/>
      <c r="CH155" s="6"/>
      <c r="CI155" s="40"/>
      <c r="CJ155" s="11"/>
      <c r="CK155" s="6"/>
      <c r="CL155" s="6"/>
      <c r="CM155" s="12"/>
      <c r="CN155" s="11"/>
      <c r="CO155" s="82"/>
      <c r="CP155" s="1"/>
      <c r="CQ155" s="1"/>
      <c r="CR155" s="1"/>
      <c r="CS155" s="1"/>
      <c r="CT155" s="1"/>
      <c r="DF155" s="23"/>
    </row>
    <row r="156" spans="1:110">
      <c r="A156" s="72">
        <v>150</v>
      </c>
      <c r="B156" s="396"/>
      <c r="C156" s="397"/>
      <c r="D156" s="398"/>
      <c r="E156" s="399"/>
      <c r="F156" s="400"/>
      <c r="G156" s="400"/>
      <c r="H156" s="401"/>
      <c r="I156" s="402"/>
      <c r="J156" s="403"/>
      <c r="K156" s="404"/>
      <c r="L156" s="11"/>
      <c r="M156" s="6"/>
      <c r="N156" s="6"/>
      <c r="O156" s="6"/>
      <c r="P156" s="6"/>
      <c r="Q156" s="6"/>
      <c r="R156" s="6"/>
      <c r="S156" s="40"/>
      <c r="T156" s="43"/>
      <c r="U156" s="12"/>
      <c r="V156" s="17"/>
      <c r="W156" s="18"/>
      <c r="X156" s="18"/>
      <c r="Y156" s="18"/>
      <c r="Z156" s="18"/>
      <c r="AA156" s="18"/>
      <c r="AB156" s="18"/>
      <c r="AC156" s="45"/>
      <c r="AD156" s="43"/>
      <c r="AE156" s="12"/>
      <c r="AF156" s="290"/>
      <c r="AG156" s="11"/>
      <c r="AH156" s="6"/>
      <c r="AI156" s="6"/>
      <c r="AJ156" s="6"/>
      <c r="AK156" s="6"/>
      <c r="AL156" s="6"/>
      <c r="AM156" s="40"/>
      <c r="AN156" s="43"/>
      <c r="AO156" s="6"/>
      <c r="AP156" s="43"/>
      <c r="AQ156" s="11"/>
      <c r="AR156" s="6"/>
      <c r="AS156" s="6"/>
      <c r="AT156" s="6"/>
      <c r="AU156" s="6"/>
      <c r="AV156" s="6"/>
      <c r="AW156" s="6"/>
      <c r="AX156" s="40"/>
      <c r="AY156" s="43"/>
      <c r="AZ156" s="12"/>
      <c r="BA156" s="11"/>
      <c r="BB156" s="6"/>
      <c r="BC156" s="6"/>
      <c r="BD156" s="6"/>
      <c r="BE156" s="6"/>
      <c r="BF156" s="6"/>
      <c r="BG156" s="6"/>
      <c r="BH156" s="40"/>
      <c r="BI156" s="43"/>
      <c r="BJ156" s="12"/>
      <c r="BK156" s="11"/>
      <c r="BL156" s="6"/>
      <c r="BM156" s="6"/>
      <c r="BN156" s="6"/>
      <c r="BO156" s="6"/>
      <c r="BP156" s="6"/>
      <c r="BQ156" s="6"/>
      <c r="BR156" s="40"/>
      <c r="BS156" s="43"/>
      <c r="BT156" s="12"/>
      <c r="BU156" s="11"/>
      <c r="BV156" s="6"/>
      <c r="BW156" s="6"/>
      <c r="BX156" s="6"/>
      <c r="BY156" s="40"/>
      <c r="BZ156" s="11"/>
      <c r="CA156" s="6"/>
      <c r="CB156" s="6"/>
      <c r="CC156" s="6"/>
      <c r="CD156" s="12"/>
      <c r="CE156" s="11"/>
      <c r="CF156" s="6"/>
      <c r="CG156" s="6"/>
      <c r="CH156" s="6"/>
      <c r="CI156" s="40"/>
      <c r="CJ156" s="11"/>
      <c r="CK156" s="6"/>
      <c r="CL156" s="6"/>
      <c r="CM156" s="12"/>
      <c r="CN156" s="11"/>
      <c r="CO156" s="82"/>
      <c r="CP156" s="1"/>
      <c r="CQ156" s="1"/>
      <c r="CR156" s="1"/>
      <c r="CS156" s="1"/>
      <c r="CT156" s="1"/>
      <c r="DF156" s="23"/>
    </row>
    <row r="157" spans="1:110">
      <c r="A157" s="72">
        <v>151</v>
      </c>
      <c r="B157" s="396"/>
      <c r="C157" s="397"/>
      <c r="D157" s="398"/>
      <c r="E157" s="399"/>
      <c r="F157" s="400"/>
      <c r="G157" s="400"/>
      <c r="H157" s="401"/>
      <c r="I157" s="402"/>
      <c r="J157" s="403"/>
      <c r="K157" s="404"/>
      <c r="L157" s="11"/>
      <c r="M157" s="6"/>
      <c r="N157" s="6"/>
      <c r="O157" s="6"/>
      <c r="P157" s="6"/>
      <c r="Q157" s="6"/>
      <c r="R157" s="6"/>
      <c r="S157" s="40"/>
      <c r="T157" s="43"/>
      <c r="U157" s="12"/>
      <c r="V157" s="17"/>
      <c r="W157" s="18"/>
      <c r="X157" s="18"/>
      <c r="Y157" s="18"/>
      <c r="Z157" s="18"/>
      <c r="AA157" s="18"/>
      <c r="AB157" s="18"/>
      <c r="AC157" s="45"/>
      <c r="AD157" s="43"/>
      <c r="AE157" s="12"/>
      <c r="AF157" s="290"/>
      <c r="AG157" s="11"/>
      <c r="AH157" s="6"/>
      <c r="AI157" s="6"/>
      <c r="AJ157" s="6"/>
      <c r="AK157" s="6"/>
      <c r="AL157" s="6"/>
      <c r="AM157" s="40"/>
      <c r="AN157" s="43"/>
      <c r="AO157" s="6"/>
      <c r="AP157" s="43"/>
      <c r="AQ157" s="11"/>
      <c r="AR157" s="6"/>
      <c r="AS157" s="6"/>
      <c r="AT157" s="6"/>
      <c r="AU157" s="6"/>
      <c r="AV157" s="6"/>
      <c r="AW157" s="6"/>
      <c r="AX157" s="40"/>
      <c r="AY157" s="43"/>
      <c r="AZ157" s="12"/>
      <c r="BA157" s="11"/>
      <c r="BB157" s="6"/>
      <c r="BC157" s="6"/>
      <c r="BD157" s="6"/>
      <c r="BE157" s="6"/>
      <c r="BF157" s="6"/>
      <c r="BG157" s="6"/>
      <c r="BH157" s="40"/>
      <c r="BI157" s="43"/>
      <c r="BJ157" s="12"/>
      <c r="BK157" s="11"/>
      <c r="BL157" s="6"/>
      <c r="BM157" s="6"/>
      <c r="BN157" s="6"/>
      <c r="BO157" s="6"/>
      <c r="BP157" s="6"/>
      <c r="BQ157" s="6"/>
      <c r="BR157" s="40"/>
      <c r="BS157" s="43"/>
      <c r="BT157" s="12"/>
      <c r="BU157" s="11"/>
      <c r="BV157" s="6"/>
      <c r="BW157" s="6"/>
      <c r="BX157" s="6"/>
      <c r="BY157" s="40"/>
      <c r="BZ157" s="11"/>
      <c r="CA157" s="6"/>
      <c r="CB157" s="6"/>
      <c r="CC157" s="6"/>
      <c r="CD157" s="12"/>
      <c r="CE157" s="11"/>
      <c r="CF157" s="6"/>
      <c r="CG157" s="6"/>
      <c r="CH157" s="6"/>
      <c r="CI157" s="40"/>
      <c r="CJ157" s="11"/>
      <c r="CK157" s="6"/>
      <c r="CL157" s="6"/>
      <c r="CM157" s="12"/>
      <c r="CN157" s="11"/>
      <c r="CO157" s="82"/>
      <c r="CP157" s="1"/>
      <c r="CQ157" s="1"/>
      <c r="CR157" s="1"/>
      <c r="CS157" s="1"/>
      <c r="CT157" s="1"/>
      <c r="DF157" s="23"/>
    </row>
    <row r="158" spans="1:110">
      <c r="A158" s="72">
        <v>152</v>
      </c>
      <c r="B158" s="396"/>
      <c r="C158" s="397"/>
      <c r="D158" s="398"/>
      <c r="E158" s="399"/>
      <c r="F158" s="400"/>
      <c r="G158" s="400"/>
      <c r="H158" s="401"/>
      <c r="I158" s="402"/>
      <c r="J158" s="403"/>
      <c r="K158" s="404"/>
      <c r="L158" s="11"/>
      <c r="M158" s="6"/>
      <c r="N158" s="6"/>
      <c r="O158" s="6"/>
      <c r="P158" s="6"/>
      <c r="Q158" s="6"/>
      <c r="R158" s="6"/>
      <c r="S158" s="40"/>
      <c r="T158" s="43"/>
      <c r="U158" s="12"/>
      <c r="V158" s="17"/>
      <c r="W158" s="18"/>
      <c r="X158" s="18"/>
      <c r="Y158" s="18"/>
      <c r="Z158" s="18"/>
      <c r="AA158" s="18"/>
      <c r="AB158" s="18"/>
      <c r="AC158" s="45"/>
      <c r="AD158" s="43"/>
      <c r="AE158" s="12"/>
      <c r="AF158" s="290"/>
      <c r="AG158" s="11"/>
      <c r="AH158" s="6"/>
      <c r="AI158" s="6"/>
      <c r="AJ158" s="6"/>
      <c r="AK158" s="6"/>
      <c r="AL158" s="6"/>
      <c r="AM158" s="40"/>
      <c r="AN158" s="43"/>
      <c r="AO158" s="6"/>
      <c r="AP158" s="43"/>
      <c r="AQ158" s="11"/>
      <c r="AR158" s="6"/>
      <c r="AS158" s="6"/>
      <c r="AT158" s="6"/>
      <c r="AU158" s="6"/>
      <c r="AV158" s="6"/>
      <c r="AW158" s="6"/>
      <c r="AX158" s="40"/>
      <c r="AY158" s="43"/>
      <c r="AZ158" s="12"/>
      <c r="BA158" s="11"/>
      <c r="BB158" s="6"/>
      <c r="BC158" s="6"/>
      <c r="BD158" s="6"/>
      <c r="BE158" s="6"/>
      <c r="BF158" s="6"/>
      <c r="BG158" s="6"/>
      <c r="BH158" s="40"/>
      <c r="BI158" s="43"/>
      <c r="BJ158" s="12"/>
      <c r="BK158" s="11"/>
      <c r="BL158" s="6"/>
      <c r="BM158" s="6"/>
      <c r="BN158" s="6"/>
      <c r="BO158" s="6"/>
      <c r="BP158" s="6"/>
      <c r="BQ158" s="6"/>
      <c r="BR158" s="40"/>
      <c r="BS158" s="43"/>
      <c r="BT158" s="12"/>
      <c r="BU158" s="11"/>
      <c r="BV158" s="6"/>
      <c r="BW158" s="6"/>
      <c r="BX158" s="6"/>
      <c r="BY158" s="40"/>
      <c r="BZ158" s="11"/>
      <c r="CA158" s="6"/>
      <c r="CB158" s="6"/>
      <c r="CC158" s="6"/>
      <c r="CD158" s="12"/>
      <c r="CE158" s="11"/>
      <c r="CF158" s="6"/>
      <c r="CG158" s="6"/>
      <c r="CH158" s="6"/>
      <c r="CI158" s="40"/>
      <c r="CJ158" s="11"/>
      <c r="CK158" s="6"/>
      <c r="CL158" s="6"/>
      <c r="CM158" s="12"/>
      <c r="CN158" s="11"/>
      <c r="CO158" s="82"/>
      <c r="CP158" s="1"/>
      <c r="CQ158" s="1"/>
      <c r="CR158" s="1"/>
      <c r="CS158" s="1"/>
      <c r="CT158" s="1"/>
      <c r="DF158" s="23"/>
    </row>
    <row r="159" spans="1:110">
      <c r="A159" s="72">
        <v>153</v>
      </c>
      <c r="B159" s="396"/>
      <c r="C159" s="397"/>
      <c r="D159" s="398"/>
      <c r="E159" s="399"/>
      <c r="F159" s="400"/>
      <c r="G159" s="400"/>
      <c r="H159" s="401"/>
      <c r="I159" s="402"/>
      <c r="J159" s="403"/>
      <c r="K159" s="404"/>
      <c r="L159" s="11"/>
      <c r="M159" s="6"/>
      <c r="N159" s="6"/>
      <c r="O159" s="6"/>
      <c r="P159" s="6"/>
      <c r="Q159" s="6"/>
      <c r="R159" s="6"/>
      <c r="S159" s="40"/>
      <c r="T159" s="43"/>
      <c r="U159" s="12"/>
      <c r="V159" s="17"/>
      <c r="W159" s="18"/>
      <c r="X159" s="18"/>
      <c r="Y159" s="18"/>
      <c r="Z159" s="18"/>
      <c r="AA159" s="18"/>
      <c r="AB159" s="18"/>
      <c r="AC159" s="45"/>
      <c r="AD159" s="43"/>
      <c r="AE159" s="12"/>
      <c r="AF159" s="290"/>
      <c r="AG159" s="11"/>
      <c r="AH159" s="6"/>
      <c r="AI159" s="6"/>
      <c r="AJ159" s="6"/>
      <c r="AK159" s="6"/>
      <c r="AL159" s="6"/>
      <c r="AM159" s="40"/>
      <c r="AN159" s="43"/>
      <c r="AO159" s="6"/>
      <c r="AP159" s="43"/>
      <c r="AQ159" s="11"/>
      <c r="AR159" s="6"/>
      <c r="AS159" s="6"/>
      <c r="AT159" s="6"/>
      <c r="AU159" s="6"/>
      <c r="AV159" s="6"/>
      <c r="AW159" s="6"/>
      <c r="AX159" s="40"/>
      <c r="AY159" s="43"/>
      <c r="AZ159" s="12"/>
      <c r="BA159" s="11"/>
      <c r="BB159" s="6"/>
      <c r="BC159" s="6"/>
      <c r="BD159" s="6"/>
      <c r="BE159" s="6"/>
      <c r="BF159" s="6"/>
      <c r="BG159" s="6"/>
      <c r="BH159" s="40"/>
      <c r="BI159" s="43"/>
      <c r="BJ159" s="12"/>
      <c r="BK159" s="11"/>
      <c r="BL159" s="6"/>
      <c r="BM159" s="6"/>
      <c r="BN159" s="6"/>
      <c r="BO159" s="6"/>
      <c r="BP159" s="6"/>
      <c r="BQ159" s="6"/>
      <c r="BR159" s="40"/>
      <c r="BS159" s="43"/>
      <c r="BT159" s="12"/>
      <c r="BU159" s="11"/>
      <c r="BV159" s="6"/>
      <c r="BW159" s="6"/>
      <c r="BX159" s="6"/>
      <c r="BY159" s="40"/>
      <c r="BZ159" s="11"/>
      <c r="CA159" s="6"/>
      <c r="CB159" s="6"/>
      <c r="CC159" s="6"/>
      <c r="CD159" s="12"/>
      <c r="CE159" s="11"/>
      <c r="CF159" s="6"/>
      <c r="CG159" s="6"/>
      <c r="CH159" s="6"/>
      <c r="CI159" s="40"/>
      <c r="CJ159" s="11"/>
      <c r="CK159" s="6"/>
      <c r="CL159" s="6"/>
      <c r="CM159" s="12"/>
      <c r="CN159" s="11"/>
      <c r="CO159" s="82"/>
      <c r="CP159" s="1"/>
      <c r="CQ159" s="1"/>
      <c r="CR159" s="1"/>
      <c r="CS159" s="1"/>
      <c r="CT159" s="1"/>
      <c r="DF159" s="23"/>
    </row>
    <row r="160" spans="1:110">
      <c r="A160" s="72">
        <v>154</v>
      </c>
      <c r="B160" s="396"/>
      <c r="C160" s="397"/>
      <c r="D160" s="398"/>
      <c r="E160" s="399"/>
      <c r="F160" s="400"/>
      <c r="G160" s="400"/>
      <c r="H160" s="401"/>
      <c r="I160" s="402"/>
      <c r="J160" s="403"/>
      <c r="K160" s="404"/>
      <c r="L160" s="11"/>
      <c r="M160" s="6"/>
      <c r="N160" s="6"/>
      <c r="O160" s="6"/>
      <c r="P160" s="6"/>
      <c r="Q160" s="6"/>
      <c r="R160" s="6"/>
      <c r="S160" s="40"/>
      <c r="T160" s="43"/>
      <c r="U160" s="12"/>
      <c r="V160" s="17"/>
      <c r="W160" s="18"/>
      <c r="X160" s="18"/>
      <c r="Y160" s="18"/>
      <c r="Z160" s="18"/>
      <c r="AA160" s="18"/>
      <c r="AB160" s="18"/>
      <c r="AC160" s="45"/>
      <c r="AD160" s="43"/>
      <c r="AE160" s="12"/>
      <c r="AF160" s="290"/>
      <c r="AG160" s="11"/>
      <c r="AH160" s="6"/>
      <c r="AI160" s="6"/>
      <c r="AJ160" s="6"/>
      <c r="AK160" s="6"/>
      <c r="AL160" s="6"/>
      <c r="AM160" s="40"/>
      <c r="AN160" s="43"/>
      <c r="AO160" s="6"/>
      <c r="AP160" s="43"/>
      <c r="AQ160" s="11"/>
      <c r="AR160" s="6"/>
      <c r="AS160" s="6"/>
      <c r="AT160" s="6"/>
      <c r="AU160" s="6"/>
      <c r="AV160" s="6"/>
      <c r="AW160" s="6"/>
      <c r="AX160" s="40"/>
      <c r="AY160" s="43"/>
      <c r="AZ160" s="12"/>
      <c r="BA160" s="11"/>
      <c r="BB160" s="6"/>
      <c r="BC160" s="6"/>
      <c r="BD160" s="6"/>
      <c r="BE160" s="6"/>
      <c r="BF160" s="6"/>
      <c r="BG160" s="6"/>
      <c r="BH160" s="40"/>
      <c r="BI160" s="43"/>
      <c r="BJ160" s="12"/>
      <c r="BK160" s="11"/>
      <c r="BL160" s="6"/>
      <c r="BM160" s="6"/>
      <c r="BN160" s="6"/>
      <c r="BO160" s="6"/>
      <c r="BP160" s="6"/>
      <c r="BQ160" s="6"/>
      <c r="BR160" s="40"/>
      <c r="BS160" s="43"/>
      <c r="BT160" s="12"/>
      <c r="BU160" s="11"/>
      <c r="BV160" s="6"/>
      <c r="BW160" s="6"/>
      <c r="BX160" s="6"/>
      <c r="BY160" s="40"/>
      <c r="BZ160" s="11"/>
      <c r="CA160" s="6"/>
      <c r="CB160" s="6"/>
      <c r="CC160" s="6"/>
      <c r="CD160" s="12"/>
      <c r="CE160" s="11"/>
      <c r="CF160" s="6"/>
      <c r="CG160" s="6"/>
      <c r="CH160" s="6"/>
      <c r="CI160" s="40"/>
      <c r="CJ160" s="11"/>
      <c r="CK160" s="6"/>
      <c r="CL160" s="6"/>
      <c r="CM160" s="12"/>
      <c r="CN160" s="11"/>
      <c r="CO160" s="82"/>
      <c r="CP160" s="1"/>
      <c r="CQ160" s="1"/>
      <c r="CR160" s="1"/>
      <c r="CS160" s="1"/>
      <c r="CT160" s="1"/>
      <c r="DF160" s="23"/>
    </row>
    <row r="161" spans="1:110">
      <c r="A161" s="72">
        <v>155</v>
      </c>
      <c r="B161" s="396"/>
      <c r="C161" s="397"/>
      <c r="D161" s="398"/>
      <c r="E161" s="399"/>
      <c r="F161" s="400"/>
      <c r="G161" s="400"/>
      <c r="H161" s="401"/>
      <c r="I161" s="402"/>
      <c r="J161" s="403"/>
      <c r="K161" s="404"/>
      <c r="L161" s="11"/>
      <c r="M161" s="6"/>
      <c r="N161" s="6"/>
      <c r="O161" s="6"/>
      <c r="P161" s="6"/>
      <c r="Q161" s="6"/>
      <c r="R161" s="6"/>
      <c r="S161" s="40"/>
      <c r="T161" s="43"/>
      <c r="U161" s="12"/>
      <c r="V161" s="17"/>
      <c r="W161" s="18"/>
      <c r="X161" s="18"/>
      <c r="Y161" s="18"/>
      <c r="Z161" s="18"/>
      <c r="AA161" s="18"/>
      <c r="AB161" s="18"/>
      <c r="AC161" s="45"/>
      <c r="AD161" s="43"/>
      <c r="AE161" s="12"/>
      <c r="AF161" s="290"/>
      <c r="AG161" s="11"/>
      <c r="AH161" s="6"/>
      <c r="AI161" s="6"/>
      <c r="AJ161" s="6"/>
      <c r="AK161" s="6"/>
      <c r="AL161" s="6"/>
      <c r="AM161" s="40"/>
      <c r="AN161" s="43"/>
      <c r="AO161" s="6"/>
      <c r="AP161" s="43"/>
      <c r="AQ161" s="11"/>
      <c r="AR161" s="6"/>
      <c r="AS161" s="6"/>
      <c r="AT161" s="6"/>
      <c r="AU161" s="6"/>
      <c r="AV161" s="6"/>
      <c r="AW161" s="6"/>
      <c r="AX161" s="40"/>
      <c r="AY161" s="43"/>
      <c r="AZ161" s="12"/>
      <c r="BA161" s="11"/>
      <c r="BB161" s="6"/>
      <c r="BC161" s="6"/>
      <c r="BD161" s="6"/>
      <c r="BE161" s="6"/>
      <c r="BF161" s="6"/>
      <c r="BG161" s="6"/>
      <c r="BH161" s="40"/>
      <c r="BI161" s="43"/>
      <c r="BJ161" s="12"/>
      <c r="BK161" s="11"/>
      <c r="BL161" s="6"/>
      <c r="BM161" s="6"/>
      <c r="BN161" s="6"/>
      <c r="BO161" s="6"/>
      <c r="BP161" s="6"/>
      <c r="BQ161" s="6"/>
      <c r="BR161" s="40"/>
      <c r="BS161" s="43"/>
      <c r="BT161" s="12"/>
      <c r="BU161" s="11"/>
      <c r="BV161" s="6"/>
      <c r="BW161" s="6"/>
      <c r="BX161" s="6"/>
      <c r="BY161" s="40"/>
      <c r="BZ161" s="11"/>
      <c r="CA161" s="6"/>
      <c r="CB161" s="6"/>
      <c r="CC161" s="6"/>
      <c r="CD161" s="12"/>
      <c r="CE161" s="11"/>
      <c r="CF161" s="6"/>
      <c r="CG161" s="6"/>
      <c r="CH161" s="6"/>
      <c r="CI161" s="40"/>
      <c r="CJ161" s="11"/>
      <c r="CK161" s="6"/>
      <c r="CL161" s="6"/>
      <c r="CM161" s="12"/>
      <c r="CN161" s="11"/>
      <c r="CO161" s="82"/>
      <c r="CP161" s="1"/>
      <c r="CQ161" s="1"/>
      <c r="CR161" s="1"/>
      <c r="CS161" s="1"/>
      <c r="CT161" s="1"/>
      <c r="DF161" s="23"/>
    </row>
    <row r="162" spans="1:110">
      <c r="A162" s="72">
        <v>156</v>
      </c>
      <c r="B162" s="396"/>
      <c r="C162" s="397"/>
      <c r="D162" s="398"/>
      <c r="E162" s="399"/>
      <c r="F162" s="400"/>
      <c r="G162" s="400"/>
      <c r="H162" s="401"/>
      <c r="I162" s="402"/>
      <c r="J162" s="403"/>
      <c r="K162" s="404"/>
      <c r="L162" s="11"/>
      <c r="M162" s="6"/>
      <c r="N162" s="6"/>
      <c r="O162" s="6"/>
      <c r="P162" s="6"/>
      <c r="Q162" s="6"/>
      <c r="R162" s="6"/>
      <c r="S162" s="40"/>
      <c r="T162" s="43"/>
      <c r="U162" s="12"/>
      <c r="V162" s="17"/>
      <c r="W162" s="18"/>
      <c r="X162" s="18"/>
      <c r="Y162" s="18"/>
      <c r="Z162" s="18"/>
      <c r="AA162" s="18"/>
      <c r="AB162" s="18"/>
      <c r="AC162" s="45"/>
      <c r="AD162" s="43"/>
      <c r="AE162" s="12"/>
      <c r="AF162" s="290"/>
      <c r="AG162" s="11"/>
      <c r="AH162" s="6"/>
      <c r="AI162" s="6"/>
      <c r="AJ162" s="6"/>
      <c r="AK162" s="6"/>
      <c r="AL162" s="6"/>
      <c r="AM162" s="40"/>
      <c r="AN162" s="43"/>
      <c r="AO162" s="6"/>
      <c r="AP162" s="43"/>
      <c r="AQ162" s="11"/>
      <c r="AR162" s="6"/>
      <c r="AS162" s="6"/>
      <c r="AT162" s="6"/>
      <c r="AU162" s="6"/>
      <c r="AV162" s="6"/>
      <c r="AW162" s="6"/>
      <c r="AX162" s="40"/>
      <c r="AY162" s="43"/>
      <c r="AZ162" s="12"/>
      <c r="BA162" s="11"/>
      <c r="BB162" s="6"/>
      <c r="BC162" s="6"/>
      <c r="BD162" s="6"/>
      <c r="BE162" s="6"/>
      <c r="BF162" s="6"/>
      <c r="BG162" s="6"/>
      <c r="BH162" s="40"/>
      <c r="BI162" s="43"/>
      <c r="BJ162" s="12"/>
      <c r="BK162" s="11"/>
      <c r="BL162" s="6"/>
      <c r="BM162" s="6"/>
      <c r="BN162" s="6"/>
      <c r="BO162" s="6"/>
      <c r="BP162" s="6"/>
      <c r="BQ162" s="6"/>
      <c r="BR162" s="40"/>
      <c r="BS162" s="43"/>
      <c r="BT162" s="12"/>
      <c r="BU162" s="11"/>
      <c r="BV162" s="6"/>
      <c r="BW162" s="6"/>
      <c r="BX162" s="6"/>
      <c r="BY162" s="40"/>
      <c r="BZ162" s="11"/>
      <c r="CA162" s="6"/>
      <c r="CB162" s="6"/>
      <c r="CC162" s="6"/>
      <c r="CD162" s="12"/>
      <c r="CE162" s="11"/>
      <c r="CF162" s="6"/>
      <c r="CG162" s="6"/>
      <c r="CH162" s="6"/>
      <c r="CI162" s="40"/>
      <c r="CJ162" s="11"/>
      <c r="CK162" s="6"/>
      <c r="CL162" s="6"/>
      <c r="CM162" s="12"/>
      <c r="CN162" s="11"/>
      <c r="CO162" s="82"/>
      <c r="CP162" s="1"/>
      <c r="CQ162" s="1"/>
      <c r="CR162" s="1"/>
      <c r="CS162" s="1"/>
      <c r="CT162" s="1"/>
      <c r="DF162" s="23"/>
    </row>
    <row r="163" spans="1:110">
      <c r="A163" s="72">
        <v>157</v>
      </c>
      <c r="B163" s="396"/>
      <c r="C163" s="397"/>
      <c r="D163" s="398"/>
      <c r="E163" s="399"/>
      <c r="F163" s="400"/>
      <c r="G163" s="400"/>
      <c r="H163" s="401"/>
      <c r="I163" s="402"/>
      <c r="J163" s="403"/>
      <c r="K163" s="404"/>
      <c r="L163" s="11"/>
      <c r="M163" s="6"/>
      <c r="N163" s="6"/>
      <c r="O163" s="6"/>
      <c r="P163" s="6"/>
      <c r="Q163" s="6"/>
      <c r="R163" s="6"/>
      <c r="S163" s="40"/>
      <c r="T163" s="43"/>
      <c r="U163" s="12"/>
      <c r="V163" s="17"/>
      <c r="W163" s="18"/>
      <c r="X163" s="18"/>
      <c r="Y163" s="18"/>
      <c r="Z163" s="18"/>
      <c r="AA163" s="18"/>
      <c r="AB163" s="18"/>
      <c r="AC163" s="45"/>
      <c r="AD163" s="43"/>
      <c r="AE163" s="12"/>
      <c r="AF163" s="290"/>
      <c r="AG163" s="11"/>
      <c r="AH163" s="6"/>
      <c r="AI163" s="6"/>
      <c r="AJ163" s="6"/>
      <c r="AK163" s="6"/>
      <c r="AL163" s="6"/>
      <c r="AM163" s="40"/>
      <c r="AN163" s="43"/>
      <c r="AO163" s="6"/>
      <c r="AP163" s="43"/>
      <c r="AQ163" s="11"/>
      <c r="AR163" s="6"/>
      <c r="AS163" s="6"/>
      <c r="AT163" s="6"/>
      <c r="AU163" s="6"/>
      <c r="AV163" s="6"/>
      <c r="AW163" s="6"/>
      <c r="AX163" s="40"/>
      <c r="AY163" s="43"/>
      <c r="AZ163" s="12"/>
      <c r="BA163" s="11"/>
      <c r="BB163" s="6"/>
      <c r="BC163" s="6"/>
      <c r="BD163" s="6"/>
      <c r="BE163" s="6"/>
      <c r="BF163" s="6"/>
      <c r="BG163" s="6"/>
      <c r="BH163" s="40"/>
      <c r="BI163" s="43"/>
      <c r="BJ163" s="12"/>
      <c r="BK163" s="11"/>
      <c r="BL163" s="6"/>
      <c r="BM163" s="6"/>
      <c r="BN163" s="6"/>
      <c r="BO163" s="6"/>
      <c r="BP163" s="6"/>
      <c r="BQ163" s="6"/>
      <c r="BR163" s="40"/>
      <c r="BS163" s="43"/>
      <c r="BT163" s="12"/>
      <c r="BU163" s="11"/>
      <c r="BV163" s="6"/>
      <c r="BW163" s="6"/>
      <c r="BX163" s="6"/>
      <c r="BY163" s="40"/>
      <c r="BZ163" s="11"/>
      <c r="CA163" s="6"/>
      <c r="CB163" s="6"/>
      <c r="CC163" s="6"/>
      <c r="CD163" s="12"/>
      <c r="CE163" s="11"/>
      <c r="CF163" s="6"/>
      <c r="CG163" s="6"/>
      <c r="CH163" s="6"/>
      <c r="CI163" s="40"/>
      <c r="CJ163" s="11"/>
      <c r="CK163" s="6"/>
      <c r="CL163" s="6"/>
      <c r="CM163" s="12"/>
      <c r="CN163" s="11"/>
      <c r="CO163" s="82"/>
      <c r="CP163" s="1"/>
      <c r="CQ163" s="1"/>
      <c r="CR163" s="1"/>
      <c r="CS163" s="1"/>
      <c r="CT163" s="1"/>
      <c r="DF163" s="23"/>
    </row>
    <row r="164" spans="1:110">
      <c r="A164" s="72">
        <v>158</v>
      </c>
      <c r="B164" s="396"/>
      <c r="C164" s="397"/>
      <c r="D164" s="398"/>
      <c r="E164" s="399"/>
      <c r="F164" s="400"/>
      <c r="G164" s="400"/>
      <c r="H164" s="401"/>
      <c r="I164" s="402"/>
      <c r="J164" s="403"/>
      <c r="K164" s="404"/>
      <c r="L164" s="11"/>
      <c r="M164" s="6"/>
      <c r="N164" s="6"/>
      <c r="O164" s="6"/>
      <c r="P164" s="6"/>
      <c r="Q164" s="6"/>
      <c r="R164" s="6"/>
      <c r="S164" s="40"/>
      <c r="T164" s="43"/>
      <c r="U164" s="12"/>
      <c r="V164" s="17"/>
      <c r="W164" s="18"/>
      <c r="X164" s="18"/>
      <c r="Y164" s="18"/>
      <c r="Z164" s="18"/>
      <c r="AA164" s="18"/>
      <c r="AB164" s="18"/>
      <c r="AC164" s="45"/>
      <c r="AD164" s="43"/>
      <c r="AE164" s="12"/>
      <c r="AF164" s="290"/>
      <c r="AG164" s="11"/>
      <c r="AH164" s="6"/>
      <c r="AI164" s="6"/>
      <c r="AJ164" s="6"/>
      <c r="AK164" s="6"/>
      <c r="AL164" s="6"/>
      <c r="AM164" s="40"/>
      <c r="AN164" s="43"/>
      <c r="AO164" s="6"/>
      <c r="AP164" s="43"/>
      <c r="AQ164" s="11"/>
      <c r="AR164" s="6"/>
      <c r="AS164" s="6"/>
      <c r="AT164" s="6"/>
      <c r="AU164" s="6"/>
      <c r="AV164" s="6"/>
      <c r="AW164" s="6"/>
      <c r="AX164" s="40"/>
      <c r="AY164" s="43"/>
      <c r="AZ164" s="12"/>
      <c r="BA164" s="11"/>
      <c r="BB164" s="6"/>
      <c r="BC164" s="6"/>
      <c r="BD164" s="6"/>
      <c r="BE164" s="6"/>
      <c r="BF164" s="6"/>
      <c r="BG164" s="6"/>
      <c r="BH164" s="40"/>
      <c r="BI164" s="43"/>
      <c r="BJ164" s="12"/>
      <c r="BK164" s="11"/>
      <c r="BL164" s="6"/>
      <c r="BM164" s="6"/>
      <c r="BN164" s="6"/>
      <c r="BO164" s="6"/>
      <c r="BP164" s="6"/>
      <c r="BQ164" s="6"/>
      <c r="BR164" s="40"/>
      <c r="BS164" s="43"/>
      <c r="BT164" s="12"/>
      <c r="BU164" s="11"/>
      <c r="BV164" s="6"/>
      <c r="BW164" s="6"/>
      <c r="BX164" s="6"/>
      <c r="BY164" s="40"/>
      <c r="BZ164" s="11"/>
      <c r="CA164" s="6"/>
      <c r="CB164" s="6"/>
      <c r="CC164" s="6"/>
      <c r="CD164" s="12"/>
      <c r="CE164" s="11"/>
      <c r="CF164" s="6"/>
      <c r="CG164" s="6"/>
      <c r="CH164" s="6"/>
      <c r="CI164" s="40"/>
      <c r="CJ164" s="11"/>
      <c r="CK164" s="6"/>
      <c r="CL164" s="6"/>
      <c r="CM164" s="12"/>
      <c r="CN164" s="11"/>
      <c r="CO164" s="82"/>
      <c r="CP164" s="1"/>
      <c r="CQ164" s="1"/>
      <c r="CR164" s="1"/>
      <c r="CS164" s="1"/>
      <c r="CT164" s="1"/>
      <c r="DF164" s="23"/>
    </row>
    <row r="165" spans="1:110">
      <c r="A165" s="72">
        <v>159</v>
      </c>
      <c r="B165" s="396"/>
      <c r="C165" s="397"/>
      <c r="D165" s="398"/>
      <c r="E165" s="399"/>
      <c r="F165" s="400"/>
      <c r="G165" s="400"/>
      <c r="H165" s="401"/>
      <c r="I165" s="402"/>
      <c r="J165" s="403"/>
      <c r="K165" s="404"/>
      <c r="L165" s="11"/>
      <c r="M165" s="6"/>
      <c r="N165" s="6"/>
      <c r="O165" s="6"/>
      <c r="P165" s="6"/>
      <c r="Q165" s="6"/>
      <c r="R165" s="6"/>
      <c r="S165" s="40"/>
      <c r="T165" s="43"/>
      <c r="U165" s="12"/>
      <c r="V165" s="17"/>
      <c r="W165" s="18"/>
      <c r="X165" s="18"/>
      <c r="Y165" s="18"/>
      <c r="Z165" s="18"/>
      <c r="AA165" s="18"/>
      <c r="AB165" s="18"/>
      <c r="AC165" s="45"/>
      <c r="AD165" s="43"/>
      <c r="AE165" s="12"/>
      <c r="AF165" s="290"/>
      <c r="AG165" s="11"/>
      <c r="AH165" s="6"/>
      <c r="AI165" s="6"/>
      <c r="AJ165" s="6"/>
      <c r="AK165" s="6"/>
      <c r="AL165" s="6"/>
      <c r="AM165" s="40"/>
      <c r="AN165" s="43"/>
      <c r="AO165" s="6"/>
      <c r="AP165" s="43"/>
      <c r="AQ165" s="11"/>
      <c r="AR165" s="6"/>
      <c r="AS165" s="6"/>
      <c r="AT165" s="6"/>
      <c r="AU165" s="6"/>
      <c r="AV165" s="6"/>
      <c r="AW165" s="6"/>
      <c r="AX165" s="40"/>
      <c r="AY165" s="43"/>
      <c r="AZ165" s="12"/>
      <c r="BA165" s="11"/>
      <c r="BB165" s="6"/>
      <c r="BC165" s="6"/>
      <c r="BD165" s="6"/>
      <c r="BE165" s="6"/>
      <c r="BF165" s="6"/>
      <c r="BG165" s="6"/>
      <c r="BH165" s="40"/>
      <c r="BI165" s="43"/>
      <c r="BJ165" s="12"/>
      <c r="BK165" s="11"/>
      <c r="BL165" s="6"/>
      <c r="BM165" s="6"/>
      <c r="BN165" s="6"/>
      <c r="BO165" s="6"/>
      <c r="BP165" s="6"/>
      <c r="BQ165" s="6"/>
      <c r="BR165" s="40"/>
      <c r="BS165" s="43"/>
      <c r="BT165" s="12"/>
      <c r="BU165" s="11"/>
      <c r="BV165" s="6"/>
      <c r="BW165" s="6"/>
      <c r="BX165" s="6"/>
      <c r="BY165" s="40"/>
      <c r="BZ165" s="11"/>
      <c r="CA165" s="6"/>
      <c r="CB165" s="6"/>
      <c r="CC165" s="6"/>
      <c r="CD165" s="12"/>
      <c r="CE165" s="11"/>
      <c r="CF165" s="6"/>
      <c r="CG165" s="6"/>
      <c r="CH165" s="6"/>
      <c r="CI165" s="40"/>
      <c r="CJ165" s="11"/>
      <c r="CK165" s="6"/>
      <c r="CL165" s="6"/>
      <c r="CM165" s="12"/>
      <c r="CN165" s="11"/>
      <c r="CO165" s="82"/>
      <c r="CP165" s="1"/>
      <c r="CQ165" s="1"/>
      <c r="CR165" s="1"/>
      <c r="CS165" s="1"/>
      <c r="CT165" s="1"/>
      <c r="DF165" s="23"/>
    </row>
    <row r="166" spans="1:110">
      <c r="A166" s="72">
        <v>160</v>
      </c>
      <c r="B166" s="396"/>
      <c r="C166" s="397"/>
      <c r="D166" s="398"/>
      <c r="E166" s="399"/>
      <c r="F166" s="400"/>
      <c r="G166" s="400"/>
      <c r="H166" s="401"/>
      <c r="I166" s="402"/>
      <c r="J166" s="403"/>
      <c r="K166" s="404"/>
      <c r="L166" s="11"/>
      <c r="M166" s="6"/>
      <c r="N166" s="6"/>
      <c r="O166" s="6"/>
      <c r="P166" s="6"/>
      <c r="Q166" s="6"/>
      <c r="R166" s="6"/>
      <c r="S166" s="40"/>
      <c r="T166" s="43"/>
      <c r="U166" s="12"/>
      <c r="V166" s="17"/>
      <c r="W166" s="18"/>
      <c r="X166" s="18"/>
      <c r="Y166" s="18"/>
      <c r="Z166" s="18"/>
      <c r="AA166" s="18"/>
      <c r="AB166" s="18"/>
      <c r="AC166" s="45"/>
      <c r="AD166" s="43"/>
      <c r="AE166" s="12"/>
      <c r="AF166" s="290"/>
      <c r="AG166" s="11"/>
      <c r="AH166" s="6"/>
      <c r="AI166" s="6"/>
      <c r="AJ166" s="6"/>
      <c r="AK166" s="6"/>
      <c r="AL166" s="6"/>
      <c r="AM166" s="40"/>
      <c r="AN166" s="43"/>
      <c r="AO166" s="6"/>
      <c r="AP166" s="43"/>
      <c r="AQ166" s="11"/>
      <c r="AR166" s="6"/>
      <c r="AS166" s="6"/>
      <c r="AT166" s="6"/>
      <c r="AU166" s="6"/>
      <c r="AV166" s="6"/>
      <c r="AW166" s="6"/>
      <c r="AX166" s="40"/>
      <c r="AY166" s="43"/>
      <c r="AZ166" s="12"/>
      <c r="BA166" s="11"/>
      <c r="BB166" s="6"/>
      <c r="BC166" s="6"/>
      <c r="BD166" s="6"/>
      <c r="BE166" s="6"/>
      <c r="BF166" s="6"/>
      <c r="BG166" s="6"/>
      <c r="BH166" s="40"/>
      <c r="BI166" s="43"/>
      <c r="BJ166" s="12"/>
      <c r="BK166" s="11"/>
      <c r="BL166" s="6"/>
      <c r="BM166" s="6"/>
      <c r="BN166" s="6"/>
      <c r="BO166" s="6"/>
      <c r="BP166" s="6"/>
      <c r="BQ166" s="6"/>
      <c r="BR166" s="40"/>
      <c r="BS166" s="43"/>
      <c r="BT166" s="12"/>
      <c r="BU166" s="11"/>
      <c r="BV166" s="6"/>
      <c r="BW166" s="6"/>
      <c r="BX166" s="6"/>
      <c r="BY166" s="40"/>
      <c r="BZ166" s="11"/>
      <c r="CA166" s="6"/>
      <c r="CB166" s="6"/>
      <c r="CC166" s="6"/>
      <c r="CD166" s="12"/>
      <c r="CE166" s="11"/>
      <c r="CF166" s="6"/>
      <c r="CG166" s="6"/>
      <c r="CH166" s="6"/>
      <c r="CI166" s="40"/>
      <c r="CJ166" s="11"/>
      <c r="CK166" s="6"/>
      <c r="CL166" s="6"/>
      <c r="CM166" s="12"/>
      <c r="CN166" s="11"/>
      <c r="CO166" s="82"/>
      <c r="CP166" s="1"/>
      <c r="CQ166" s="1"/>
      <c r="CR166" s="1"/>
      <c r="CS166" s="1"/>
      <c r="CT166" s="1"/>
      <c r="DF166" s="23"/>
    </row>
    <row r="167" spans="1:110">
      <c r="A167" s="72">
        <v>161</v>
      </c>
      <c r="B167" s="396"/>
      <c r="C167" s="397"/>
      <c r="D167" s="398"/>
      <c r="E167" s="399"/>
      <c r="F167" s="400"/>
      <c r="G167" s="400"/>
      <c r="H167" s="401"/>
      <c r="I167" s="402"/>
      <c r="J167" s="403"/>
      <c r="K167" s="404"/>
      <c r="L167" s="11"/>
      <c r="M167" s="6"/>
      <c r="N167" s="6"/>
      <c r="O167" s="6"/>
      <c r="P167" s="6"/>
      <c r="Q167" s="6"/>
      <c r="R167" s="6"/>
      <c r="S167" s="40"/>
      <c r="T167" s="43"/>
      <c r="U167" s="12"/>
      <c r="V167" s="17"/>
      <c r="W167" s="18"/>
      <c r="X167" s="18"/>
      <c r="Y167" s="18"/>
      <c r="Z167" s="18"/>
      <c r="AA167" s="18"/>
      <c r="AB167" s="18"/>
      <c r="AC167" s="45"/>
      <c r="AD167" s="43"/>
      <c r="AE167" s="12"/>
      <c r="AF167" s="290"/>
      <c r="AG167" s="11"/>
      <c r="AH167" s="6"/>
      <c r="AI167" s="6"/>
      <c r="AJ167" s="6"/>
      <c r="AK167" s="6"/>
      <c r="AL167" s="6"/>
      <c r="AM167" s="40"/>
      <c r="AN167" s="43"/>
      <c r="AO167" s="6"/>
      <c r="AP167" s="43"/>
      <c r="AQ167" s="11"/>
      <c r="AR167" s="6"/>
      <c r="AS167" s="6"/>
      <c r="AT167" s="6"/>
      <c r="AU167" s="6"/>
      <c r="AV167" s="6"/>
      <c r="AW167" s="6"/>
      <c r="AX167" s="40"/>
      <c r="AY167" s="43"/>
      <c r="AZ167" s="12"/>
      <c r="BA167" s="11"/>
      <c r="BB167" s="6"/>
      <c r="BC167" s="6"/>
      <c r="BD167" s="6"/>
      <c r="BE167" s="6"/>
      <c r="BF167" s="6"/>
      <c r="BG167" s="6"/>
      <c r="BH167" s="40"/>
      <c r="BI167" s="43"/>
      <c r="BJ167" s="12"/>
      <c r="BK167" s="11"/>
      <c r="BL167" s="6"/>
      <c r="BM167" s="6"/>
      <c r="BN167" s="6"/>
      <c r="BO167" s="6"/>
      <c r="BP167" s="6"/>
      <c r="BQ167" s="6"/>
      <c r="BR167" s="40"/>
      <c r="BS167" s="43"/>
      <c r="BT167" s="12"/>
      <c r="BU167" s="11"/>
      <c r="BV167" s="6"/>
      <c r="BW167" s="6"/>
      <c r="BX167" s="6"/>
      <c r="BY167" s="40"/>
      <c r="BZ167" s="11"/>
      <c r="CA167" s="6"/>
      <c r="CB167" s="6"/>
      <c r="CC167" s="6"/>
      <c r="CD167" s="12"/>
      <c r="CE167" s="11"/>
      <c r="CF167" s="6"/>
      <c r="CG167" s="6"/>
      <c r="CH167" s="6"/>
      <c r="CI167" s="40"/>
      <c r="CJ167" s="11"/>
      <c r="CK167" s="6"/>
      <c r="CL167" s="6"/>
      <c r="CM167" s="12"/>
      <c r="CN167" s="11"/>
      <c r="CO167" s="82"/>
      <c r="CP167" s="1"/>
      <c r="CQ167" s="1"/>
      <c r="CR167" s="1"/>
      <c r="CS167" s="1"/>
      <c r="CT167" s="1"/>
      <c r="DF167" s="23"/>
    </row>
    <row r="168" spans="1:110">
      <c r="A168" s="72">
        <v>162</v>
      </c>
      <c r="B168" s="396"/>
      <c r="C168" s="397"/>
      <c r="D168" s="398"/>
      <c r="E168" s="399"/>
      <c r="F168" s="400"/>
      <c r="G168" s="400"/>
      <c r="H168" s="401"/>
      <c r="I168" s="402"/>
      <c r="J168" s="403"/>
      <c r="K168" s="404"/>
      <c r="L168" s="11"/>
      <c r="M168" s="6"/>
      <c r="N168" s="6"/>
      <c r="O168" s="6"/>
      <c r="P168" s="6"/>
      <c r="Q168" s="6"/>
      <c r="R168" s="6"/>
      <c r="S168" s="40"/>
      <c r="T168" s="43"/>
      <c r="U168" s="12"/>
      <c r="V168" s="17"/>
      <c r="W168" s="18"/>
      <c r="X168" s="18"/>
      <c r="Y168" s="18"/>
      <c r="Z168" s="18"/>
      <c r="AA168" s="18"/>
      <c r="AB168" s="18"/>
      <c r="AC168" s="45"/>
      <c r="AD168" s="43"/>
      <c r="AE168" s="12"/>
      <c r="AF168" s="290"/>
      <c r="AG168" s="11"/>
      <c r="AH168" s="6"/>
      <c r="AI168" s="6"/>
      <c r="AJ168" s="6"/>
      <c r="AK168" s="6"/>
      <c r="AL168" s="6"/>
      <c r="AM168" s="40"/>
      <c r="AN168" s="43"/>
      <c r="AO168" s="6"/>
      <c r="AP168" s="43"/>
      <c r="AQ168" s="11"/>
      <c r="AR168" s="6"/>
      <c r="AS168" s="6"/>
      <c r="AT168" s="6"/>
      <c r="AU168" s="6"/>
      <c r="AV168" s="6"/>
      <c r="AW168" s="6"/>
      <c r="AX168" s="40"/>
      <c r="AY168" s="43"/>
      <c r="AZ168" s="12"/>
      <c r="BA168" s="11"/>
      <c r="BB168" s="6"/>
      <c r="BC168" s="6"/>
      <c r="BD168" s="6"/>
      <c r="BE168" s="6"/>
      <c r="BF168" s="6"/>
      <c r="BG168" s="6"/>
      <c r="BH168" s="40"/>
      <c r="BI168" s="43"/>
      <c r="BJ168" s="12"/>
      <c r="BK168" s="11"/>
      <c r="BL168" s="6"/>
      <c r="BM168" s="6"/>
      <c r="BN168" s="6"/>
      <c r="BO168" s="6"/>
      <c r="BP168" s="6"/>
      <c r="BQ168" s="6"/>
      <c r="BR168" s="40"/>
      <c r="BS168" s="43"/>
      <c r="BT168" s="12"/>
      <c r="BU168" s="11"/>
      <c r="BV168" s="6"/>
      <c r="BW168" s="6"/>
      <c r="BX168" s="6"/>
      <c r="BY168" s="40"/>
      <c r="BZ168" s="11"/>
      <c r="CA168" s="6"/>
      <c r="CB168" s="6"/>
      <c r="CC168" s="6"/>
      <c r="CD168" s="12"/>
      <c r="CE168" s="11"/>
      <c r="CF168" s="6"/>
      <c r="CG168" s="6"/>
      <c r="CH168" s="6"/>
      <c r="CI168" s="40"/>
      <c r="CJ168" s="11"/>
      <c r="CK168" s="6"/>
      <c r="CL168" s="6"/>
      <c r="CM168" s="12"/>
      <c r="CN168" s="11"/>
      <c r="CO168" s="82"/>
      <c r="CP168" s="1"/>
      <c r="CQ168" s="1"/>
      <c r="CR168" s="1"/>
      <c r="CS168" s="1"/>
      <c r="CT168" s="1"/>
      <c r="DF168" s="23"/>
    </row>
    <row r="169" spans="1:110">
      <c r="A169" s="72">
        <v>163</v>
      </c>
      <c r="B169" s="396"/>
      <c r="C169" s="397"/>
      <c r="D169" s="398"/>
      <c r="E169" s="399"/>
      <c r="F169" s="400"/>
      <c r="G169" s="400"/>
      <c r="H169" s="401"/>
      <c r="I169" s="402"/>
      <c r="J169" s="403"/>
      <c r="K169" s="404"/>
      <c r="L169" s="11"/>
      <c r="M169" s="6"/>
      <c r="N169" s="6"/>
      <c r="O169" s="6"/>
      <c r="P169" s="6"/>
      <c r="Q169" s="6"/>
      <c r="R169" s="6"/>
      <c r="S169" s="40"/>
      <c r="T169" s="43"/>
      <c r="U169" s="12"/>
      <c r="V169" s="17"/>
      <c r="W169" s="18"/>
      <c r="X169" s="18"/>
      <c r="Y169" s="18"/>
      <c r="Z169" s="18"/>
      <c r="AA169" s="18"/>
      <c r="AB169" s="18"/>
      <c r="AC169" s="45"/>
      <c r="AD169" s="43"/>
      <c r="AE169" s="12"/>
      <c r="AF169" s="290"/>
      <c r="AG169" s="11"/>
      <c r="AH169" s="6"/>
      <c r="AI169" s="6"/>
      <c r="AJ169" s="6"/>
      <c r="AK169" s="6"/>
      <c r="AL169" s="6"/>
      <c r="AM169" s="40"/>
      <c r="AN169" s="43"/>
      <c r="AO169" s="6"/>
      <c r="AP169" s="43"/>
      <c r="AQ169" s="11"/>
      <c r="AR169" s="6"/>
      <c r="AS169" s="6"/>
      <c r="AT169" s="6"/>
      <c r="AU169" s="6"/>
      <c r="AV169" s="6"/>
      <c r="AW169" s="6"/>
      <c r="AX169" s="40"/>
      <c r="AY169" s="43"/>
      <c r="AZ169" s="12"/>
      <c r="BA169" s="11"/>
      <c r="BB169" s="6"/>
      <c r="BC169" s="6"/>
      <c r="BD169" s="6"/>
      <c r="BE169" s="6"/>
      <c r="BF169" s="6"/>
      <c r="BG169" s="6"/>
      <c r="BH169" s="40"/>
      <c r="BI169" s="43"/>
      <c r="BJ169" s="12"/>
      <c r="BK169" s="11"/>
      <c r="BL169" s="6"/>
      <c r="BM169" s="6"/>
      <c r="BN169" s="6"/>
      <c r="BO169" s="6"/>
      <c r="BP169" s="6"/>
      <c r="BQ169" s="6"/>
      <c r="BR169" s="40"/>
      <c r="BS169" s="43"/>
      <c r="BT169" s="12"/>
      <c r="BU169" s="11"/>
      <c r="BV169" s="6"/>
      <c r="BW169" s="6"/>
      <c r="BX169" s="6"/>
      <c r="BY169" s="40"/>
      <c r="BZ169" s="11"/>
      <c r="CA169" s="6"/>
      <c r="CB169" s="6"/>
      <c r="CC169" s="6"/>
      <c r="CD169" s="12"/>
      <c r="CE169" s="11"/>
      <c r="CF169" s="6"/>
      <c r="CG169" s="6"/>
      <c r="CH169" s="6"/>
      <c r="CI169" s="40"/>
      <c r="CJ169" s="11"/>
      <c r="CK169" s="6"/>
      <c r="CL169" s="6"/>
      <c r="CM169" s="12"/>
      <c r="CN169" s="11"/>
      <c r="CO169" s="82"/>
      <c r="CP169" s="1"/>
      <c r="CQ169" s="1"/>
      <c r="CR169" s="1"/>
      <c r="CS169" s="1"/>
      <c r="CT169" s="1"/>
      <c r="DF169" s="23"/>
    </row>
    <row r="170" spans="1:110">
      <c r="A170" s="72">
        <v>164</v>
      </c>
      <c r="B170" s="396"/>
      <c r="C170" s="397"/>
      <c r="D170" s="398"/>
      <c r="E170" s="399"/>
      <c r="F170" s="400"/>
      <c r="G170" s="400"/>
      <c r="H170" s="401"/>
      <c r="I170" s="402"/>
      <c r="J170" s="403"/>
      <c r="K170" s="404"/>
      <c r="L170" s="11"/>
      <c r="M170" s="6"/>
      <c r="N170" s="6"/>
      <c r="O170" s="6"/>
      <c r="P170" s="6"/>
      <c r="Q170" s="6"/>
      <c r="R170" s="6"/>
      <c r="S170" s="40"/>
      <c r="T170" s="43"/>
      <c r="U170" s="12"/>
      <c r="V170" s="17"/>
      <c r="W170" s="18"/>
      <c r="X170" s="18"/>
      <c r="Y170" s="18"/>
      <c r="Z170" s="18"/>
      <c r="AA170" s="18"/>
      <c r="AB170" s="18"/>
      <c r="AC170" s="45"/>
      <c r="AD170" s="43"/>
      <c r="AE170" s="12"/>
      <c r="AF170" s="290"/>
      <c r="AG170" s="11"/>
      <c r="AH170" s="6"/>
      <c r="AI170" s="6"/>
      <c r="AJ170" s="6"/>
      <c r="AK170" s="6"/>
      <c r="AL170" s="6"/>
      <c r="AM170" s="40"/>
      <c r="AN170" s="43"/>
      <c r="AO170" s="6"/>
      <c r="AP170" s="43"/>
      <c r="AQ170" s="11"/>
      <c r="AR170" s="6"/>
      <c r="AS170" s="6"/>
      <c r="AT170" s="6"/>
      <c r="AU170" s="6"/>
      <c r="AV170" s="6"/>
      <c r="AW170" s="6"/>
      <c r="AX170" s="40"/>
      <c r="AY170" s="43"/>
      <c r="AZ170" s="12"/>
      <c r="BA170" s="11"/>
      <c r="BB170" s="6"/>
      <c r="BC170" s="6"/>
      <c r="BD170" s="6"/>
      <c r="BE170" s="6"/>
      <c r="BF170" s="6"/>
      <c r="BG170" s="6"/>
      <c r="BH170" s="40"/>
      <c r="BI170" s="43"/>
      <c r="BJ170" s="12"/>
      <c r="BK170" s="11"/>
      <c r="BL170" s="6"/>
      <c r="BM170" s="6"/>
      <c r="BN170" s="6"/>
      <c r="BO170" s="6"/>
      <c r="BP170" s="6"/>
      <c r="BQ170" s="6"/>
      <c r="BR170" s="40"/>
      <c r="BS170" s="43"/>
      <c r="BT170" s="12"/>
      <c r="BU170" s="11"/>
      <c r="BV170" s="6"/>
      <c r="BW170" s="6"/>
      <c r="BX170" s="6"/>
      <c r="BY170" s="40"/>
      <c r="BZ170" s="11"/>
      <c r="CA170" s="6"/>
      <c r="CB170" s="6"/>
      <c r="CC170" s="6"/>
      <c r="CD170" s="12"/>
      <c r="CE170" s="11"/>
      <c r="CF170" s="6"/>
      <c r="CG170" s="6"/>
      <c r="CH170" s="6"/>
      <c r="CI170" s="40"/>
      <c r="CJ170" s="11"/>
      <c r="CK170" s="6"/>
      <c r="CL170" s="6"/>
      <c r="CM170" s="12"/>
      <c r="CN170" s="11"/>
      <c r="CO170" s="82"/>
      <c r="CP170" s="1"/>
      <c r="CQ170" s="1"/>
      <c r="CR170" s="1"/>
      <c r="CS170" s="1"/>
      <c r="CT170" s="1"/>
      <c r="DF170" s="23"/>
    </row>
    <row r="171" spans="1:110">
      <c r="A171" s="72">
        <v>165</v>
      </c>
      <c r="B171" s="396"/>
      <c r="C171" s="397"/>
      <c r="D171" s="398"/>
      <c r="E171" s="399"/>
      <c r="F171" s="400"/>
      <c r="G171" s="400"/>
      <c r="H171" s="401"/>
      <c r="I171" s="402"/>
      <c r="J171" s="403"/>
      <c r="K171" s="404"/>
      <c r="L171" s="11"/>
      <c r="M171" s="6"/>
      <c r="N171" s="6"/>
      <c r="O171" s="6"/>
      <c r="P171" s="6"/>
      <c r="Q171" s="6"/>
      <c r="R171" s="6"/>
      <c r="S171" s="40"/>
      <c r="T171" s="43"/>
      <c r="U171" s="12"/>
      <c r="V171" s="17"/>
      <c r="W171" s="18"/>
      <c r="X171" s="18"/>
      <c r="Y171" s="18"/>
      <c r="Z171" s="18"/>
      <c r="AA171" s="18"/>
      <c r="AB171" s="18"/>
      <c r="AC171" s="45"/>
      <c r="AD171" s="43"/>
      <c r="AE171" s="12"/>
      <c r="AF171" s="290"/>
      <c r="AG171" s="11"/>
      <c r="AH171" s="6"/>
      <c r="AI171" s="6"/>
      <c r="AJ171" s="6"/>
      <c r="AK171" s="6"/>
      <c r="AL171" s="6"/>
      <c r="AM171" s="40"/>
      <c r="AN171" s="43"/>
      <c r="AO171" s="6"/>
      <c r="AP171" s="43"/>
      <c r="AQ171" s="11"/>
      <c r="AR171" s="6"/>
      <c r="AS171" s="6"/>
      <c r="AT171" s="6"/>
      <c r="AU171" s="6"/>
      <c r="AV171" s="6"/>
      <c r="AW171" s="6"/>
      <c r="AX171" s="40"/>
      <c r="AY171" s="43"/>
      <c r="AZ171" s="12"/>
      <c r="BA171" s="11"/>
      <c r="BB171" s="6"/>
      <c r="BC171" s="6"/>
      <c r="BD171" s="6"/>
      <c r="BE171" s="6"/>
      <c r="BF171" s="6"/>
      <c r="BG171" s="6"/>
      <c r="BH171" s="40"/>
      <c r="BI171" s="43"/>
      <c r="BJ171" s="12"/>
      <c r="BK171" s="11"/>
      <c r="BL171" s="6"/>
      <c r="BM171" s="6"/>
      <c r="BN171" s="6"/>
      <c r="BO171" s="6"/>
      <c r="BP171" s="6"/>
      <c r="BQ171" s="6"/>
      <c r="BR171" s="40"/>
      <c r="BS171" s="43"/>
      <c r="BT171" s="12"/>
      <c r="BU171" s="11"/>
      <c r="BV171" s="6"/>
      <c r="BW171" s="6"/>
      <c r="BX171" s="6"/>
      <c r="BY171" s="40"/>
      <c r="BZ171" s="11"/>
      <c r="CA171" s="6"/>
      <c r="CB171" s="6"/>
      <c r="CC171" s="6"/>
      <c r="CD171" s="12"/>
      <c r="CE171" s="11"/>
      <c r="CF171" s="6"/>
      <c r="CG171" s="6"/>
      <c r="CH171" s="6"/>
      <c r="CI171" s="40"/>
      <c r="CJ171" s="11"/>
      <c r="CK171" s="6"/>
      <c r="CL171" s="6"/>
      <c r="CM171" s="12"/>
      <c r="CN171" s="11"/>
      <c r="CO171" s="82"/>
      <c r="CP171" s="1"/>
      <c r="CQ171" s="1"/>
      <c r="CR171" s="1"/>
      <c r="CS171" s="1"/>
      <c r="CT171" s="1"/>
      <c r="DF171" s="23"/>
    </row>
    <row r="172" spans="1:110">
      <c r="A172" s="72">
        <v>166</v>
      </c>
      <c r="B172" s="396"/>
      <c r="C172" s="397"/>
      <c r="D172" s="398"/>
      <c r="E172" s="399"/>
      <c r="F172" s="400"/>
      <c r="G172" s="400"/>
      <c r="H172" s="401"/>
      <c r="I172" s="402"/>
      <c r="J172" s="403"/>
      <c r="K172" s="404"/>
      <c r="L172" s="11"/>
      <c r="M172" s="6"/>
      <c r="N172" s="6"/>
      <c r="O172" s="6"/>
      <c r="P172" s="6"/>
      <c r="Q172" s="6"/>
      <c r="R172" s="6"/>
      <c r="S172" s="40"/>
      <c r="T172" s="43"/>
      <c r="U172" s="12"/>
      <c r="V172" s="17"/>
      <c r="W172" s="18"/>
      <c r="X172" s="18"/>
      <c r="Y172" s="18"/>
      <c r="Z172" s="18"/>
      <c r="AA172" s="18"/>
      <c r="AB172" s="18"/>
      <c r="AC172" s="45"/>
      <c r="AD172" s="43"/>
      <c r="AE172" s="12"/>
      <c r="AF172" s="290"/>
      <c r="AG172" s="11"/>
      <c r="AH172" s="6"/>
      <c r="AI172" s="6"/>
      <c r="AJ172" s="6"/>
      <c r="AK172" s="6"/>
      <c r="AL172" s="6"/>
      <c r="AM172" s="40"/>
      <c r="AN172" s="43"/>
      <c r="AO172" s="6"/>
      <c r="AP172" s="43"/>
      <c r="AQ172" s="11"/>
      <c r="AR172" s="6"/>
      <c r="AS172" s="6"/>
      <c r="AT172" s="6"/>
      <c r="AU172" s="6"/>
      <c r="AV172" s="6"/>
      <c r="AW172" s="6"/>
      <c r="AX172" s="40"/>
      <c r="AY172" s="43"/>
      <c r="AZ172" s="12"/>
      <c r="BA172" s="11"/>
      <c r="BB172" s="6"/>
      <c r="BC172" s="6"/>
      <c r="BD172" s="6"/>
      <c r="BE172" s="6"/>
      <c r="BF172" s="6"/>
      <c r="BG172" s="6"/>
      <c r="BH172" s="40"/>
      <c r="BI172" s="43"/>
      <c r="BJ172" s="12"/>
      <c r="BK172" s="11"/>
      <c r="BL172" s="6"/>
      <c r="BM172" s="6"/>
      <c r="BN172" s="6"/>
      <c r="BO172" s="6"/>
      <c r="BP172" s="6"/>
      <c r="BQ172" s="6"/>
      <c r="BR172" s="40"/>
      <c r="BS172" s="43"/>
      <c r="BT172" s="12"/>
      <c r="BU172" s="11"/>
      <c r="BV172" s="6"/>
      <c r="BW172" s="6"/>
      <c r="BX172" s="6"/>
      <c r="BY172" s="40"/>
      <c r="BZ172" s="11"/>
      <c r="CA172" s="6"/>
      <c r="CB172" s="6"/>
      <c r="CC172" s="6"/>
      <c r="CD172" s="12"/>
      <c r="CE172" s="11"/>
      <c r="CF172" s="6"/>
      <c r="CG172" s="6"/>
      <c r="CH172" s="6"/>
      <c r="CI172" s="40"/>
      <c r="CJ172" s="11"/>
      <c r="CK172" s="6"/>
      <c r="CL172" s="6"/>
      <c r="CM172" s="12"/>
      <c r="CN172" s="11"/>
      <c r="CO172" s="82"/>
      <c r="CP172" s="1"/>
      <c r="CQ172" s="1"/>
      <c r="CR172" s="1"/>
      <c r="CS172" s="1"/>
      <c r="CT172" s="1"/>
      <c r="DF172" s="23"/>
    </row>
    <row r="173" spans="1:110">
      <c r="A173" s="72">
        <v>167</v>
      </c>
      <c r="B173" s="396"/>
      <c r="C173" s="397"/>
      <c r="D173" s="398"/>
      <c r="E173" s="399"/>
      <c r="F173" s="400"/>
      <c r="G173" s="400"/>
      <c r="H173" s="401"/>
      <c r="I173" s="402"/>
      <c r="J173" s="403"/>
      <c r="K173" s="404"/>
      <c r="L173" s="11"/>
      <c r="M173" s="6"/>
      <c r="N173" s="6"/>
      <c r="O173" s="6"/>
      <c r="P173" s="6"/>
      <c r="Q173" s="6"/>
      <c r="R173" s="6"/>
      <c r="S173" s="40"/>
      <c r="T173" s="43"/>
      <c r="U173" s="12"/>
      <c r="V173" s="17"/>
      <c r="W173" s="18"/>
      <c r="X173" s="18"/>
      <c r="Y173" s="18"/>
      <c r="Z173" s="18"/>
      <c r="AA173" s="18"/>
      <c r="AB173" s="18"/>
      <c r="AC173" s="45"/>
      <c r="AD173" s="43"/>
      <c r="AE173" s="12"/>
      <c r="AF173" s="290"/>
      <c r="AG173" s="11"/>
      <c r="AH173" s="6"/>
      <c r="AI173" s="6"/>
      <c r="AJ173" s="6"/>
      <c r="AK173" s="6"/>
      <c r="AL173" s="6"/>
      <c r="AM173" s="40"/>
      <c r="AN173" s="43"/>
      <c r="AO173" s="6"/>
      <c r="AP173" s="43"/>
      <c r="AQ173" s="11"/>
      <c r="AR173" s="6"/>
      <c r="AS173" s="6"/>
      <c r="AT173" s="6"/>
      <c r="AU173" s="6"/>
      <c r="AV173" s="6"/>
      <c r="AW173" s="6"/>
      <c r="AX173" s="40"/>
      <c r="AY173" s="43"/>
      <c r="AZ173" s="12"/>
      <c r="BA173" s="11"/>
      <c r="BB173" s="6"/>
      <c r="BC173" s="6"/>
      <c r="BD173" s="6"/>
      <c r="BE173" s="6"/>
      <c r="BF173" s="6"/>
      <c r="BG173" s="6"/>
      <c r="BH173" s="40"/>
      <c r="BI173" s="43"/>
      <c r="BJ173" s="12"/>
      <c r="BK173" s="11"/>
      <c r="BL173" s="6"/>
      <c r="BM173" s="6"/>
      <c r="BN173" s="6"/>
      <c r="BO173" s="6"/>
      <c r="BP173" s="6"/>
      <c r="BQ173" s="6"/>
      <c r="BR173" s="40"/>
      <c r="BS173" s="43"/>
      <c r="BT173" s="12"/>
      <c r="BU173" s="11"/>
      <c r="BV173" s="6"/>
      <c r="BW173" s="6"/>
      <c r="BX173" s="6"/>
      <c r="BY173" s="40"/>
      <c r="BZ173" s="11"/>
      <c r="CA173" s="6"/>
      <c r="CB173" s="6"/>
      <c r="CC173" s="6"/>
      <c r="CD173" s="12"/>
      <c r="CE173" s="11"/>
      <c r="CF173" s="6"/>
      <c r="CG173" s="6"/>
      <c r="CH173" s="6"/>
      <c r="CI173" s="40"/>
      <c r="CJ173" s="11"/>
      <c r="CK173" s="6"/>
      <c r="CL173" s="6"/>
      <c r="CM173" s="12"/>
      <c r="CN173" s="11"/>
      <c r="CO173" s="82"/>
      <c r="CP173" s="1"/>
      <c r="CQ173" s="1"/>
      <c r="CR173" s="1"/>
      <c r="CS173" s="1"/>
      <c r="CT173" s="1"/>
      <c r="DF173" s="23"/>
    </row>
    <row r="174" spans="1:110">
      <c r="A174" s="72">
        <v>168</v>
      </c>
      <c r="B174" s="396"/>
      <c r="C174" s="397"/>
      <c r="D174" s="398"/>
      <c r="E174" s="399"/>
      <c r="F174" s="400"/>
      <c r="G174" s="400"/>
      <c r="H174" s="401"/>
      <c r="I174" s="402"/>
      <c r="J174" s="403"/>
      <c r="K174" s="404"/>
      <c r="L174" s="11"/>
      <c r="M174" s="6"/>
      <c r="N174" s="6"/>
      <c r="O174" s="6"/>
      <c r="P174" s="6"/>
      <c r="Q174" s="6"/>
      <c r="R174" s="6"/>
      <c r="S174" s="40"/>
      <c r="T174" s="43"/>
      <c r="U174" s="12"/>
      <c r="V174" s="17"/>
      <c r="W174" s="18"/>
      <c r="X174" s="18"/>
      <c r="Y174" s="18"/>
      <c r="Z174" s="18"/>
      <c r="AA174" s="18"/>
      <c r="AB174" s="18"/>
      <c r="AC174" s="45"/>
      <c r="AD174" s="43"/>
      <c r="AE174" s="12"/>
      <c r="AF174" s="290"/>
      <c r="AG174" s="11"/>
      <c r="AH174" s="6"/>
      <c r="AI174" s="6"/>
      <c r="AJ174" s="6"/>
      <c r="AK174" s="6"/>
      <c r="AL174" s="6"/>
      <c r="AM174" s="40"/>
      <c r="AN174" s="43"/>
      <c r="AO174" s="6"/>
      <c r="AP174" s="43"/>
      <c r="AQ174" s="11"/>
      <c r="AR174" s="6"/>
      <c r="AS174" s="6"/>
      <c r="AT174" s="6"/>
      <c r="AU174" s="6"/>
      <c r="AV174" s="6"/>
      <c r="AW174" s="6"/>
      <c r="AX174" s="40"/>
      <c r="AY174" s="43"/>
      <c r="AZ174" s="12"/>
      <c r="BA174" s="11"/>
      <c r="BB174" s="6"/>
      <c r="BC174" s="6"/>
      <c r="BD174" s="6"/>
      <c r="BE174" s="6"/>
      <c r="BF174" s="6"/>
      <c r="BG174" s="6"/>
      <c r="BH174" s="40"/>
      <c r="BI174" s="43"/>
      <c r="BJ174" s="12"/>
      <c r="BK174" s="11"/>
      <c r="BL174" s="6"/>
      <c r="BM174" s="6"/>
      <c r="BN174" s="6"/>
      <c r="BO174" s="6"/>
      <c r="BP174" s="6"/>
      <c r="BQ174" s="6"/>
      <c r="BR174" s="40"/>
      <c r="BS174" s="43"/>
      <c r="BT174" s="12"/>
      <c r="BU174" s="11"/>
      <c r="BV174" s="6"/>
      <c r="BW174" s="6"/>
      <c r="BX174" s="6"/>
      <c r="BY174" s="40"/>
      <c r="BZ174" s="11"/>
      <c r="CA174" s="6"/>
      <c r="CB174" s="6"/>
      <c r="CC174" s="6"/>
      <c r="CD174" s="12"/>
      <c r="CE174" s="11"/>
      <c r="CF174" s="6"/>
      <c r="CG174" s="6"/>
      <c r="CH174" s="6"/>
      <c r="CI174" s="40"/>
      <c r="CJ174" s="11"/>
      <c r="CK174" s="6"/>
      <c r="CL174" s="6"/>
      <c r="CM174" s="12"/>
      <c r="CN174" s="11"/>
      <c r="CO174" s="82"/>
      <c r="CP174" s="1"/>
      <c r="CQ174" s="1"/>
      <c r="CR174" s="1"/>
      <c r="CS174" s="1"/>
      <c r="CT174" s="1"/>
      <c r="DF174" s="23"/>
    </row>
    <row r="175" spans="1:110">
      <c r="A175" s="72">
        <v>169</v>
      </c>
      <c r="B175" s="396"/>
      <c r="C175" s="397"/>
      <c r="D175" s="398"/>
      <c r="E175" s="399"/>
      <c r="F175" s="400"/>
      <c r="G175" s="400"/>
      <c r="H175" s="401"/>
      <c r="I175" s="402"/>
      <c r="J175" s="403"/>
      <c r="K175" s="404"/>
      <c r="L175" s="11"/>
      <c r="M175" s="6"/>
      <c r="N175" s="6"/>
      <c r="O175" s="6"/>
      <c r="P175" s="6"/>
      <c r="Q175" s="6"/>
      <c r="R175" s="6"/>
      <c r="S175" s="40"/>
      <c r="T175" s="43"/>
      <c r="U175" s="12"/>
      <c r="V175" s="17"/>
      <c r="W175" s="18"/>
      <c r="X175" s="18"/>
      <c r="Y175" s="18"/>
      <c r="Z175" s="18"/>
      <c r="AA175" s="18"/>
      <c r="AB175" s="18"/>
      <c r="AC175" s="45"/>
      <c r="AD175" s="43"/>
      <c r="AE175" s="12"/>
      <c r="AF175" s="290"/>
      <c r="AG175" s="11"/>
      <c r="AH175" s="6"/>
      <c r="AI175" s="6"/>
      <c r="AJ175" s="6"/>
      <c r="AK175" s="6"/>
      <c r="AL175" s="6"/>
      <c r="AM175" s="40"/>
      <c r="AN175" s="43"/>
      <c r="AO175" s="6"/>
      <c r="AP175" s="43"/>
      <c r="AQ175" s="11"/>
      <c r="AR175" s="6"/>
      <c r="AS175" s="6"/>
      <c r="AT175" s="6"/>
      <c r="AU175" s="6"/>
      <c r="AV175" s="6"/>
      <c r="AW175" s="6"/>
      <c r="AX175" s="40"/>
      <c r="AY175" s="43"/>
      <c r="AZ175" s="12"/>
      <c r="BA175" s="11"/>
      <c r="BB175" s="6"/>
      <c r="BC175" s="6"/>
      <c r="BD175" s="6"/>
      <c r="BE175" s="6"/>
      <c r="BF175" s="6"/>
      <c r="BG175" s="6"/>
      <c r="BH175" s="40"/>
      <c r="BI175" s="43"/>
      <c r="BJ175" s="12"/>
      <c r="BK175" s="11"/>
      <c r="BL175" s="6"/>
      <c r="BM175" s="6"/>
      <c r="BN175" s="6"/>
      <c r="BO175" s="6"/>
      <c r="BP175" s="6"/>
      <c r="BQ175" s="6"/>
      <c r="BR175" s="40"/>
      <c r="BS175" s="43"/>
      <c r="BT175" s="12"/>
      <c r="BU175" s="11"/>
      <c r="BV175" s="6"/>
      <c r="BW175" s="6"/>
      <c r="BX175" s="6"/>
      <c r="BY175" s="40"/>
      <c r="BZ175" s="11"/>
      <c r="CA175" s="6"/>
      <c r="CB175" s="6"/>
      <c r="CC175" s="6"/>
      <c r="CD175" s="12"/>
      <c r="CE175" s="11"/>
      <c r="CF175" s="6"/>
      <c r="CG175" s="6"/>
      <c r="CH175" s="6"/>
      <c r="CI175" s="40"/>
      <c r="CJ175" s="11"/>
      <c r="CK175" s="6"/>
      <c r="CL175" s="6"/>
      <c r="CM175" s="12"/>
      <c r="CN175" s="11"/>
      <c r="CO175" s="82"/>
      <c r="CP175" s="1"/>
      <c r="CQ175" s="1"/>
      <c r="CR175" s="1"/>
      <c r="CS175" s="1"/>
      <c r="CT175" s="1"/>
      <c r="DF175" s="23"/>
    </row>
    <row r="176" spans="1:110">
      <c r="A176" s="72">
        <v>170</v>
      </c>
      <c r="B176" s="396"/>
      <c r="C176" s="397"/>
      <c r="D176" s="398"/>
      <c r="E176" s="399"/>
      <c r="F176" s="400"/>
      <c r="G176" s="400"/>
      <c r="H176" s="401"/>
      <c r="I176" s="402"/>
      <c r="J176" s="403"/>
      <c r="K176" s="404"/>
      <c r="L176" s="11"/>
      <c r="M176" s="6"/>
      <c r="N176" s="6"/>
      <c r="O176" s="6"/>
      <c r="P176" s="6"/>
      <c r="Q176" s="6"/>
      <c r="R176" s="6"/>
      <c r="S176" s="40"/>
      <c r="T176" s="43"/>
      <c r="U176" s="12"/>
      <c r="V176" s="17"/>
      <c r="W176" s="18"/>
      <c r="X176" s="18"/>
      <c r="Y176" s="18"/>
      <c r="Z176" s="18"/>
      <c r="AA176" s="18"/>
      <c r="AB176" s="18"/>
      <c r="AC176" s="45"/>
      <c r="AD176" s="43"/>
      <c r="AE176" s="12"/>
      <c r="AF176" s="290"/>
      <c r="AG176" s="11"/>
      <c r="AH176" s="6"/>
      <c r="AI176" s="6"/>
      <c r="AJ176" s="6"/>
      <c r="AK176" s="6"/>
      <c r="AL176" s="6"/>
      <c r="AM176" s="40"/>
      <c r="AN176" s="43"/>
      <c r="AO176" s="6"/>
      <c r="AP176" s="43"/>
      <c r="AQ176" s="11"/>
      <c r="AR176" s="6"/>
      <c r="AS176" s="6"/>
      <c r="AT176" s="6"/>
      <c r="AU176" s="6"/>
      <c r="AV176" s="6"/>
      <c r="AW176" s="6"/>
      <c r="AX176" s="40"/>
      <c r="AY176" s="43"/>
      <c r="AZ176" s="12"/>
      <c r="BA176" s="11"/>
      <c r="BB176" s="6"/>
      <c r="BC176" s="6"/>
      <c r="BD176" s="6"/>
      <c r="BE176" s="6"/>
      <c r="BF176" s="6"/>
      <c r="BG176" s="6"/>
      <c r="BH176" s="40"/>
      <c r="BI176" s="43"/>
      <c r="BJ176" s="12"/>
      <c r="BK176" s="11"/>
      <c r="BL176" s="6"/>
      <c r="BM176" s="6"/>
      <c r="BN176" s="6"/>
      <c r="BO176" s="6"/>
      <c r="BP176" s="6"/>
      <c r="BQ176" s="6"/>
      <c r="BR176" s="40"/>
      <c r="BS176" s="43"/>
      <c r="BT176" s="12"/>
      <c r="BU176" s="11"/>
      <c r="BV176" s="6"/>
      <c r="BW176" s="6"/>
      <c r="BX176" s="6"/>
      <c r="BY176" s="40"/>
      <c r="BZ176" s="11"/>
      <c r="CA176" s="6"/>
      <c r="CB176" s="6"/>
      <c r="CC176" s="6"/>
      <c r="CD176" s="12"/>
      <c r="CE176" s="11"/>
      <c r="CF176" s="6"/>
      <c r="CG176" s="6"/>
      <c r="CH176" s="6"/>
      <c r="CI176" s="40"/>
      <c r="CJ176" s="11"/>
      <c r="CK176" s="6"/>
      <c r="CL176" s="6"/>
      <c r="CM176" s="12"/>
      <c r="CN176" s="11"/>
      <c r="CO176" s="82"/>
      <c r="CP176" s="1"/>
      <c r="CQ176" s="1"/>
      <c r="CR176" s="1"/>
      <c r="CS176" s="1"/>
      <c r="CT176" s="1"/>
      <c r="DF176" s="23"/>
    </row>
    <row r="177" spans="1:110">
      <c r="A177" s="72">
        <v>171</v>
      </c>
      <c r="B177" s="396"/>
      <c r="C177" s="397"/>
      <c r="D177" s="398"/>
      <c r="E177" s="399"/>
      <c r="F177" s="400"/>
      <c r="G177" s="400"/>
      <c r="H177" s="401"/>
      <c r="I177" s="402"/>
      <c r="J177" s="403"/>
      <c r="K177" s="404"/>
      <c r="L177" s="11"/>
      <c r="M177" s="6"/>
      <c r="N177" s="6"/>
      <c r="O177" s="6"/>
      <c r="P177" s="6"/>
      <c r="Q177" s="6"/>
      <c r="R177" s="6"/>
      <c r="S177" s="40"/>
      <c r="T177" s="43"/>
      <c r="U177" s="12"/>
      <c r="V177" s="17"/>
      <c r="W177" s="18"/>
      <c r="X177" s="18"/>
      <c r="Y177" s="18"/>
      <c r="Z177" s="18"/>
      <c r="AA177" s="18"/>
      <c r="AB177" s="18"/>
      <c r="AC177" s="45"/>
      <c r="AD177" s="43"/>
      <c r="AE177" s="12"/>
      <c r="AF177" s="290"/>
      <c r="AG177" s="11"/>
      <c r="AH177" s="6"/>
      <c r="AI177" s="6"/>
      <c r="AJ177" s="6"/>
      <c r="AK177" s="6"/>
      <c r="AL177" s="6"/>
      <c r="AM177" s="40"/>
      <c r="AN177" s="43"/>
      <c r="AO177" s="6"/>
      <c r="AP177" s="43"/>
      <c r="AQ177" s="11"/>
      <c r="AR177" s="6"/>
      <c r="AS177" s="6"/>
      <c r="AT177" s="6"/>
      <c r="AU177" s="6"/>
      <c r="AV177" s="6"/>
      <c r="AW177" s="6"/>
      <c r="AX177" s="40"/>
      <c r="AY177" s="43"/>
      <c r="AZ177" s="12"/>
      <c r="BA177" s="11"/>
      <c r="BB177" s="6"/>
      <c r="BC177" s="6"/>
      <c r="BD177" s="6"/>
      <c r="BE177" s="6"/>
      <c r="BF177" s="6"/>
      <c r="BG177" s="6"/>
      <c r="BH177" s="40"/>
      <c r="BI177" s="43"/>
      <c r="BJ177" s="12"/>
      <c r="BK177" s="11"/>
      <c r="BL177" s="6"/>
      <c r="BM177" s="6"/>
      <c r="BN177" s="6"/>
      <c r="BO177" s="6"/>
      <c r="BP177" s="6"/>
      <c r="BQ177" s="6"/>
      <c r="BR177" s="40"/>
      <c r="BS177" s="43"/>
      <c r="BT177" s="12"/>
      <c r="BU177" s="11"/>
      <c r="BV177" s="6"/>
      <c r="BW177" s="6"/>
      <c r="BX177" s="6"/>
      <c r="BY177" s="40"/>
      <c r="BZ177" s="11"/>
      <c r="CA177" s="6"/>
      <c r="CB177" s="6"/>
      <c r="CC177" s="6"/>
      <c r="CD177" s="12"/>
      <c r="CE177" s="11"/>
      <c r="CF177" s="6"/>
      <c r="CG177" s="6"/>
      <c r="CH177" s="6"/>
      <c r="CI177" s="40"/>
      <c r="CJ177" s="11"/>
      <c r="CK177" s="6"/>
      <c r="CL177" s="6"/>
      <c r="CM177" s="12"/>
      <c r="CN177" s="11"/>
      <c r="CO177" s="82"/>
      <c r="CP177" s="1"/>
      <c r="CQ177" s="1"/>
      <c r="CR177" s="1"/>
      <c r="CS177" s="1"/>
      <c r="CT177" s="1"/>
      <c r="DF177" s="23"/>
    </row>
    <row r="178" spans="1:110">
      <c r="A178" s="72">
        <v>172</v>
      </c>
      <c r="B178" s="396"/>
      <c r="C178" s="397"/>
      <c r="D178" s="398"/>
      <c r="E178" s="399"/>
      <c r="F178" s="400"/>
      <c r="G178" s="400"/>
      <c r="H178" s="401"/>
      <c r="I178" s="402"/>
      <c r="J178" s="403"/>
      <c r="K178" s="404"/>
      <c r="L178" s="11"/>
      <c r="M178" s="6"/>
      <c r="N178" s="6"/>
      <c r="O178" s="6"/>
      <c r="P178" s="6"/>
      <c r="Q178" s="6"/>
      <c r="R178" s="6"/>
      <c r="S178" s="40"/>
      <c r="T178" s="43"/>
      <c r="U178" s="12"/>
      <c r="V178" s="17"/>
      <c r="W178" s="18"/>
      <c r="X178" s="18"/>
      <c r="Y178" s="18"/>
      <c r="Z178" s="18"/>
      <c r="AA178" s="18"/>
      <c r="AB178" s="18"/>
      <c r="AC178" s="45"/>
      <c r="AD178" s="43"/>
      <c r="AE178" s="12"/>
      <c r="AF178" s="290"/>
      <c r="AG178" s="11"/>
      <c r="AH178" s="6"/>
      <c r="AI178" s="6"/>
      <c r="AJ178" s="6"/>
      <c r="AK178" s="6"/>
      <c r="AL178" s="6"/>
      <c r="AM178" s="40"/>
      <c r="AN178" s="43"/>
      <c r="AO178" s="6"/>
      <c r="AP178" s="43"/>
      <c r="AQ178" s="11"/>
      <c r="AR178" s="6"/>
      <c r="AS178" s="6"/>
      <c r="AT178" s="6"/>
      <c r="AU178" s="6"/>
      <c r="AV178" s="6"/>
      <c r="AW178" s="6"/>
      <c r="AX178" s="40"/>
      <c r="AY178" s="43"/>
      <c r="AZ178" s="12"/>
      <c r="BA178" s="11"/>
      <c r="BB178" s="6"/>
      <c r="BC178" s="6"/>
      <c r="BD178" s="6"/>
      <c r="BE178" s="6"/>
      <c r="BF178" s="6"/>
      <c r="BG178" s="6"/>
      <c r="BH178" s="40"/>
      <c r="BI178" s="43"/>
      <c r="BJ178" s="12"/>
      <c r="BK178" s="11"/>
      <c r="BL178" s="6"/>
      <c r="BM178" s="6"/>
      <c r="BN178" s="6"/>
      <c r="BO178" s="6"/>
      <c r="BP178" s="6"/>
      <c r="BQ178" s="6"/>
      <c r="BR178" s="40"/>
      <c r="BS178" s="43"/>
      <c r="BT178" s="12"/>
      <c r="BU178" s="11"/>
      <c r="BV178" s="6"/>
      <c r="BW178" s="6"/>
      <c r="BX178" s="6"/>
      <c r="BY178" s="40"/>
      <c r="BZ178" s="11"/>
      <c r="CA178" s="6"/>
      <c r="CB178" s="6"/>
      <c r="CC178" s="6"/>
      <c r="CD178" s="12"/>
      <c r="CE178" s="11"/>
      <c r="CF178" s="6"/>
      <c r="CG178" s="6"/>
      <c r="CH178" s="6"/>
      <c r="CI178" s="40"/>
      <c r="CJ178" s="11"/>
      <c r="CK178" s="6"/>
      <c r="CL178" s="6"/>
      <c r="CM178" s="12"/>
      <c r="CN178" s="11"/>
      <c r="CO178" s="82"/>
      <c r="CP178" s="1"/>
      <c r="CQ178" s="1"/>
      <c r="CR178" s="1"/>
      <c r="CS178" s="1"/>
      <c r="CT178" s="1"/>
      <c r="DF178" s="23"/>
    </row>
    <row r="179" spans="1:110">
      <c r="A179" s="72">
        <v>173</v>
      </c>
      <c r="B179" s="396"/>
      <c r="C179" s="397"/>
      <c r="D179" s="398"/>
      <c r="E179" s="399"/>
      <c r="F179" s="400"/>
      <c r="G179" s="400"/>
      <c r="H179" s="401"/>
      <c r="I179" s="402"/>
      <c r="J179" s="403"/>
      <c r="K179" s="404"/>
      <c r="L179" s="11"/>
      <c r="M179" s="6"/>
      <c r="N179" s="6"/>
      <c r="O179" s="6"/>
      <c r="P179" s="6"/>
      <c r="Q179" s="6"/>
      <c r="R179" s="6"/>
      <c r="S179" s="40"/>
      <c r="T179" s="43"/>
      <c r="U179" s="12"/>
      <c r="V179" s="17"/>
      <c r="W179" s="18"/>
      <c r="X179" s="18"/>
      <c r="Y179" s="18"/>
      <c r="Z179" s="18"/>
      <c r="AA179" s="18"/>
      <c r="AB179" s="18"/>
      <c r="AC179" s="45"/>
      <c r="AD179" s="43"/>
      <c r="AE179" s="12"/>
      <c r="AF179" s="290"/>
      <c r="AG179" s="11"/>
      <c r="AH179" s="6"/>
      <c r="AI179" s="6"/>
      <c r="AJ179" s="6"/>
      <c r="AK179" s="6"/>
      <c r="AL179" s="6"/>
      <c r="AM179" s="40"/>
      <c r="AN179" s="43"/>
      <c r="AO179" s="6"/>
      <c r="AP179" s="43"/>
      <c r="AQ179" s="11"/>
      <c r="AR179" s="6"/>
      <c r="AS179" s="6"/>
      <c r="AT179" s="6"/>
      <c r="AU179" s="6"/>
      <c r="AV179" s="6"/>
      <c r="AW179" s="6"/>
      <c r="AX179" s="40"/>
      <c r="AY179" s="43"/>
      <c r="AZ179" s="12"/>
      <c r="BA179" s="11"/>
      <c r="BB179" s="6"/>
      <c r="BC179" s="6"/>
      <c r="BD179" s="6"/>
      <c r="BE179" s="6"/>
      <c r="BF179" s="6"/>
      <c r="BG179" s="6"/>
      <c r="BH179" s="40"/>
      <c r="BI179" s="43"/>
      <c r="BJ179" s="12"/>
      <c r="BK179" s="11"/>
      <c r="BL179" s="6"/>
      <c r="BM179" s="6"/>
      <c r="BN179" s="6"/>
      <c r="BO179" s="6"/>
      <c r="BP179" s="6"/>
      <c r="BQ179" s="6"/>
      <c r="BR179" s="40"/>
      <c r="BS179" s="43"/>
      <c r="BT179" s="12"/>
      <c r="BU179" s="11"/>
      <c r="BV179" s="6"/>
      <c r="BW179" s="6"/>
      <c r="BX179" s="6"/>
      <c r="BY179" s="40"/>
      <c r="BZ179" s="11"/>
      <c r="CA179" s="6"/>
      <c r="CB179" s="6"/>
      <c r="CC179" s="6"/>
      <c r="CD179" s="12"/>
      <c r="CE179" s="11"/>
      <c r="CF179" s="6"/>
      <c r="CG179" s="6"/>
      <c r="CH179" s="6"/>
      <c r="CI179" s="40"/>
      <c r="CJ179" s="11"/>
      <c r="CK179" s="6"/>
      <c r="CL179" s="6"/>
      <c r="CM179" s="12"/>
      <c r="CN179" s="11"/>
      <c r="CO179" s="82"/>
      <c r="CP179" s="1"/>
      <c r="CQ179" s="1"/>
      <c r="CR179" s="1"/>
      <c r="CS179" s="1"/>
      <c r="CT179" s="1"/>
      <c r="DF179" s="23"/>
    </row>
    <row r="180" spans="1:110">
      <c r="A180" s="72">
        <v>174</v>
      </c>
      <c r="B180" s="396"/>
      <c r="C180" s="397"/>
      <c r="D180" s="398"/>
      <c r="E180" s="399"/>
      <c r="F180" s="400"/>
      <c r="G180" s="400"/>
      <c r="H180" s="401"/>
      <c r="I180" s="402"/>
      <c r="J180" s="403"/>
      <c r="K180" s="404"/>
      <c r="L180" s="11"/>
      <c r="M180" s="6"/>
      <c r="N180" s="6"/>
      <c r="O180" s="6"/>
      <c r="P180" s="6"/>
      <c r="Q180" s="6"/>
      <c r="R180" s="6"/>
      <c r="S180" s="40"/>
      <c r="T180" s="43"/>
      <c r="U180" s="12"/>
      <c r="V180" s="17"/>
      <c r="W180" s="18"/>
      <c r="X180" s="18"/>
      <c r="Y180" s="18"/>
      <c r="Z180" s="18"/>
      <c r="AA180" s="18"/>
      <c r="AB180" s="18"/>
      <c r="AC180" s="45"/>
      <c r="AD180" s="43"/>
      <c r="AE180" s="12"/>
      <c r="AF180" s="290"/>
      <c r="AG180" s="11"/>
      <c r="AH180" s="6"/>
      <c r="AI180" s="6"/>
      <c r="AJ180" s="6"/>
      <c r="AK180" s="6"/>
      <c r="AL180" s="6"/>
      <c r="AM180" s="40"/>
      <c r="AN180" s="43"/>
      <c r="AO180" s="6"/>
      <c r="AP180" s="43"/>
      <c r="AQ180" s="11"/>
      <c r="AR180" s="6"/>
      <c r="AS180" s="6"/>
      <c r="AT180" s="6"/>
      <c r="AU180" s="6"/>
      <c r="AV180" s="6"/>
      <c r="AW180" s="6"/>
      <c r="AX180" s="40"/>
      <c r="AY180" s="43"/>
      <c r="AZ180" s="12"/>
      <c r="BA180" s="11"/>
      <c r="BB180" s="6"/>
      <c r="BC180" s="6"/>
      <c r="BD180" s="6"/>
      <c r="BE180" s="6"/>
      <c r="BF180" s="6"/>
      <c r="BG180" s="6"/>
      <c r="BH180" s="40"/>
      <c r="BI180" s="43"/>
      <c r="BJ180" s="12"/>
      <c r="BK180" s="11"/>
      <c r="BL180" s="6"/>
      <c r="BM180" s="6"/>
      <c r="BN180" s="6"/>
      <c r="BO180" s="6"/>
      <c r="BP180" s="6"/>
      <c r="BQ180" s="6"/>
      <c r="BR180" s="40"/>
      <c r="BS180" s="43"/>
      <c r="BT180" s="12"/>
      <c r="BU180" s="11"/>
      <c r="BV180" s="6"/>
      <c r="BW180" s="6"/>
      <c r="BX180" s="6"/>
      <c r="BY180" s="40"/>
      <c r="BZ180" s="11"/>
      <c r="CA180" s="6"/>
      <c r="CB180" s="6"/>
      <c r="CC180" s="6"/>
      <c r="CD180" s="12"/>
      <c r="CE180" s="11"/>
      <c r="CF180" s="6"/>
      <c r="CG180" s="6"/>
      <c r="CH180" s="6"/>
      <c r="CI180" s="40"/>
      <c r="CJ180" s="11"/>
      <c r="CK180" s="6"/>
      <c r="CL180" s="6"/>
      <c r="CM180" s="12"/>
      <c r="CN180" s="11"/>
      <c r="CO180" s="82"/>
      <c r="CP180" s="1"/>
      <c r="CQ180" s="1"/>
      <c r="CR180" s="1"/>
      <c r="CS180" s="1"/>
      <c r="CT180" s="1"/>
      <c r="DF180" s="23"/>
    </row>
    <row r="181" spans="1:110">
      <c r="A181" s="72">
        <v>175</v>
      </c>
      <c r="B181" s="396"/>
      <c r="C181" s="397"/>
      <c r="D181" s="398"/>
      <c r="E181" s="399"/>
      <c r="F181" s="400"/>
      <c r="G181" s="400"/>
      <c r="H181" s="401"/>
      <c r="I181" s="402"/>
      <c r="J181" s="403"/>
      <c r="K181" s="404"/>
      <c r="L181" s="11"/>
      <c r="M181" s="6"/>
      <c r="N181" s="6"/>
      <c r="O181" s="6"/>
      <c r="P181" s="6"/>
      <c r="Q181" s="6"/>
      <c r="R181" s="6"/>
      <c r="S181" s="40"/>
      <c r="T181" s="43"/>
      <c r="U181" s="12"/>
      <c r="V181" s="17"/>
      <c r="W181" s="18"/>
      <c r="X181" s="18"/>
      <c r="Y181" s="18"/>
      <c r="Z181" s="18"/>
      <c r="AA181" s="18"/>
      <c r="AB181" s="18"/>
      <c r="AC181" s="45"/>
      <c r="AD181" s="43"/>
      <c r="AE181" s="12"/>
      <c r="AF181" s="290"/>
      <c r="AG181" s="11"/>
      <c r="AH181" s="6"/>
      <c r="AI181" s="6"/>
      <c r="AJ181" s="6"/>
      <c r="AK181" s="6"/>
      <c r="AL181" s="6"/>
      <c r="AM181" s="40"/>
      <c r="AN181" s="43"/>
      <c r="AO181" s="6"/>
      <c r="AP181" s="43"/>
      <c r="AQ181" s="11"/>
      <c r="AR181" s="6"/>
      <c r="AS181" s="6"/>
      <c r="AT181" s="6"/>
      <c r="AU181" s="6"/>
      <c r="AV181" s="6"/>
      <c r="AW181" s="6"/>
      <c r="AX181" s="40"/>
      <c r="AY181" s="43"/>
      <c r="AZ181" s="12"/>
      <c r="BA181" s="11"/>
      <c r="BB181" s="6"/>
      <c r="BC181" s="6"/>
      <c r="BD181" s="6"/>
      <c r="BE181" s="6"/>
      <c r="BF181" s="6"/>
      <c r="BG181" s="6"/>
      <c r="BH181" s="40"/>
      <c r="BI181" s="43"/>
      <c r="BJ181" s="12"/>
      <c r="BK181" s="11"/>
      <c r="BL181" s="6"/>
      <c r="BM181" s="6"/>
      <c r="BN181" s="6"/>
      <c r="BO181" s="6"/>
      <c r="BP181" s="6"/>
      <c r="BQ181" s="6"/>
      <c r="BR181" s="40"/>
      <c r="BS181" s="43"/>
      <c r="BT181" s="12"/>
      <c r="BU181" s="11"/>
      <c r="BV181" s="6"/>
      <c r="BW181" s="6"/>
      <c r="BX181" s="6"/>
      <c r="BY181" s="40"/>
      <c r="BZ181" s="11"/>
      <c r="CA181" s="6"/>
      <c r="CB181" s="6"/>
      <c r="CC181" s="6"/>
      <c r="CD181" s="12"/>
      <c r="CE181" s="11"/>
      <c r="CF181" s="6"/>
      <c r="CG181" s="6"/>
      <c r="CH181" s="6"/>
      <c r="CI181" s="40"/>
      <c r="CJ181" s="11"/>
      <c r="CK181" s="6"/>
      <c r="CL181" s="6"/>
      <c r="CM181" s="12"/>
      <c r="CN181" s="11"/>
      <c r="CO181" s="82"/>
      <c r="CP181" s="1"/>
      <c r="CQ181" s="1"/>
      <c r="CR181" s="1"/>
      <c r="CS181" s="1"/>
      <c r="CT181" s="1"/>
      <c r="DF181" s="23"/>
    </row>
    <row r="182" spans="1:110">
      <c r="A182" s="72">
        <v>176</v>
      </c>
      <c r="B182" s="396"/>
      <c r="C182" s="397"/>
      <c r="D182" s="398"/>
      <c r="E182" s="399"/>
      <c r="F182" s="400"/>
      <c r="G182" s="400"/>
      <c r="H182" s="401"/>
      <c r="I182" s="402"/>
      <c r="J182" s="403"/>
      <c r="K182" s="404"/>
      <c r="L182" s="11"/>
      <c r="M182" s="6"/>
      <c r="N182" s="6"/>
      <c r="O182" s="6"/>
      <c r="P182" s="6"/>
      <c r="Q182" s="6"/>
      <c r="R182" s="6"/>
      <c r="S182" s="40"/>
      <c r="T182" s="43"/>
      <c r="U182" s="12"/>
      <c r="V182" s="17"/>
      <c r="W182" s="18"/>
      <c r="X182" s="18"/>
      <c r="Y182" s="18"/>
      <c r="Z182" s="18"/>
      <c r="AA182" s="18"/>
      <c r="AB182" s="18"/>
      <c r="AC182" s="45"/>
      <c r="AD182" s="43"/>
      <c r="AE182" s="12"/>
      <c r="AF182" s="290"/>
      <c r="AG182" s="11"/>
      <c r="AH182" s="6"/>
      <c r="AI182" s="6"/>
      <c r="AJ182" s="6"/>
      <c r="AK182" s="6"/>
      <c r="AL182" s="6"/>
      <c r="AM182" s="40"/>
      <c r="AN182" s="43"/>
      <c r="AO182" s="6"/>
      <c r="AP182" s="43"/>
      <c r="AQ182" s="11"/>
      <c r="AR182" s="6"/>
      <c r="AS182" s="6"/>
      <c r="AT182" s="6"/>
      <c r="AU182" s="6"/>
      <c r="AV182" s="6"/>
      <c r="AW182" s="6"/>
      <c r="AX182" s="40"/>
      <c r="AY182" s="43"/>
      <c r="AZ182" s="12"/>
      <c r="BA182" s="11"/>
      <c r="BB182" s="6"/>
      <c r="BC182" s="6"/>
      <c r="BD182" s="6"/>
      <c r="BE182" s="6"/>
      <c r="BF182" s="6"/>
      <c r="BG182" s="6"/>
      <c r="BH182" s="40"/>
      <c r="BI182" s="43"/>
      <c r="BJ182" s="12"/>
      <c r="BK182" s="11"/>
      <c r="BL182" s="6"/>
      <c r="BM182" s="6"/>
      <c r="BN182" s="6"/>
      <c r="BO182" s="6"/>
      <c r="BP182" s="6"/>
      <c r="BQ182" s="6"/>
      <c r="BR182" s="40"/>
      <c r="BS182" s="43"/>
      <c r="BT182" s="12"/>
      <c r="BU182" s="11"/>
      <c r="BV182" s="6"/>
      <c r="BW182" s="6"/>
      <c r="BX182" s="6"/>
      <c r="BY182" s="40"/>
      <c r="BZ182" s="11"/>
      <c r="CA182" s="6"/>
      <c r="CB182" s="6"/>
      <c r="CC182" s="6"/>
      <c r="CD182" s="12"/>
      <c r="CE182" s="11"/>
      <c r="CF182" s="6"/>
      <c r="CG182" s="6"/>
      <c r="CH182" s="6"/>
      <c r="CI182" s="40"/>
      <c r="CJ182" s="11"/>
      <c r="CK182" s="6"/>
      <c r="CL182" s="6"/>
      <c r="CM182" s="12"/>
      <c r="CN182" s="11"/>
      <c r="CO182" s="82"/>
      <c r="CP182" s="1"/>
      <c r="CQ182" s="1"/>
      <c r="CR182" s="1"/>
      <c r="CS182" s="1"/>
      <c r="CT182" s="1"/>
      <c r="DF182" s="23"/>
    </row>
    <row r="183" spans="1:110">
      <c r="A183" s="72">
        <v>177</v>
      </c>
      <c r="B183" s="396"/>
      <c r="C183" s="397"/>
      <c r="D183" s="398"/>
      <c r="E183" s="399"/>
      <c r="F183" s="400"/>
      <c r="G183" s="400"/>
      <c r="H183" s="401"/>
      <c r="I183" s="402"/>
      <c r="J183" s="403"/>
      <c r="K183" s="404"/>
      <c r="L183" s="11"/>
      <c r="M183" s="6"/>
      <c r="N183" s="6"/>
      <c r="O183" s="6"/>
      <c r="P183" s="6"/>
      <c r="Q183" s="6"/>
      <c r="R183" s="6"/>
      <c r="S183" s="40"/>
      <c r="T183" s="43"/>
      <c r="U183" s="12"/>
      <c r="V183" s="17"/>
      <c r="W183" s="18"/>
      <c r="X183" s="18"/>
      <c r="Y183" s="18"/>
      <c r="Z183" s="18"/>
      <c r="AA183" s="18"/>
      <c r="AB183" s="18"/>
      <c r="AC183" s="45"/>
      <c r="AD183" s="43"/>
      <c r="AE183" s="12"/>
      <c r="AF183" s="290"/>
      <c r="AG183" s="11"/>
      <c r="AH183" s="6"/>
      <c r="AI183" s="6"/>
      <c r="AJ183" s="6"/>
      <c r="AK183" s="6"/>
      <c r="AL183" s="6"/>
      <c r="AM183" s="40"/>
      <c r="AN183" s="43"/>
      <c r="AO183" s="6"/>
      <c r="AP183" s="43"/>
      <c r="AQ183" s="11"/>
      <c r="AR183" s="6"/>
      <c r="AS183" s="6"/>
      <c r="AT183" s="6"/>
      <c r="AU183" s="6"/>
      <c r="AV183" s="6"/>
      <c r="AW183" s="6"/>
      <c r="AX183" s="40"/>
      <c r="AY183" s="43"/>
      <c r="AZ183" s="12"/>
      <c r="BA183" s="11"/>
      <c r="BB183" s="6"/>
      <c r="BC183" s="6"/>
      <c r="BD183" s="6"/>
      <c r="BE183" s="6"/>
      <c r="BF183" s="6"/>
      <c r="BG183" s="6"/>
      <c r="BH183" s="40"/>
      <c r="BI183" s="43"/>
      <c r="BJ183" s="12"/>
      <c r="BK183" s="11"/>
      <c r="BL183" s="6"/>
      <c r="BM183" s="6"/>
      <c r="BN183" s="6"/>
      <c r="BO183" s="6"/>
      <c r="BP183" s="6"/>
      <c r="BQ183" s="6"/>
      <c r="BR183" s="40"/>
      <c r="BS183" s="43"/>
      <c r="BT183" s="12"/>
      <c r="BU183" s="11"/>
      <c r="BV183" s="6"/>
      <c r="BW183" s="6"/>
      <c r="BX183" s="6"/>
      <c r="BY183" s="40"/>
      <c r="BZ183" s="11"/>
      <c r="CA183" s="6"/>
      <c r="CB183" s="6"/>
      <c r="CC183" s="6"/>
      <c r="CD183" s="12"/>
      <c r="CE183" s="11"/>
      <c r="CF183" s="6"/>
      <c r="CG183" s="6"/>
      <c r="CH183" s="6"/>
      <c r="CI183" s="40"/>
      <c r="CJ183" s="11"/>
      <c r="CK183" s="6"/>
      <c r="CL183" s="6"/>
      <c r="CM183" s="12"/>
      <c r="CN183" s="11"/>
      <c r="CO183" s="82"/>
      <c r="CP183" s="1"/>
      <c r="CQ183" s="1"/>
      <c r="CR183" s="1"/>
      <c r="CS183" s="1"/>
      <c r="CT183" s="1"/>
      <c r="DF183" s="23"/>
    </row>
    <row r="184" spans="1:110">
      <c r="A184" s="72">
        <v>178</v>
      </c>
      <c r="B184" s="396"/>
      <c r="C184" s="397"/>
      <c r="D184" s="398"/>
      <c r="E184" s="399"/>
      <c r="F184" s="400"/>
      <c r="G184" s="400"/>
      <c r="H184" s="401"/>
      <c r="I184" s="402"/>
      <c r="J184" s="403"/>
      <c r="K184" s="404"/>
      <c r="L184" s="11"/>
      <c r="M184" s="6"/>
      <c r="N184" s="6"/>
      <c r="O184" s="6"/>
      <c r="P184" s="6"/>
      <c r="Q184" s="6"/>
      <c r="R184" s="6"/>
      <c r="S184" s="40"/>
      <c r="T184" s="43"/>
      <c r="U184" s="12"/>
      <c r="V184" s="17"/>
      <c r="W184" s="18"/>
      <c r="X184" s="18"/>
      <c r="Y184" s="18"/>
      <c r="Z184" s="18"/>
      <c r="AA184" s="18"/>
      <c r="AB184" s="18"/>
      <c r="AC184" s="45"/>
      <c r="AD184" s="43"/>
      <c r="AE184" s="12"/>
      <c r="AF184" s="290"/>
      <c r="AG184" s="11"/>
      <c r="AH184" s="6"/>
      <c r="AI184" s="6"/>
      <c r="AJ184" s="6"/>
      <c r="AK184" s="6"/>
      <c r="AL184" s="6"/>
      <c r="AM184" s="40"/>
      <c r="AN184" s="43"/>
      <c r="AO184" s="6"/>
      <c r="AP184" s="43"/>
      <c r="AQ184" s="11"/>
      <c r="AR184" s="6"/>
      <c r="AS184" s="6"/>
      <c r="AT184" s="6"/>
      <c r="AU184" s="6"/>
      <c r="AV184" s="6"/>
      <c r="AW184" s="6"/>
      <c r="AX184" s="40"/>
      <c r="AY184" s="43"/>
      <c r="AZ184" s="12"/>
      <c r="BA184" s="11"/>
      <c r="BB184" s="6"/>
      <c r="BC184" s="6"/>
      <c r="BD184" s="6"/>
      <c r="BE184" s="6"/>
      <c r="BF184" s="6"/>
      <c r="BG184" s="6"/>
      <c r="BH184" s="40"/>
      <c r="BI184" s="43"/>
      <c r="BJ184" s="12"/>
      <c r="BK184" s="11"/>
      <c r="BL184" s="6"/>
      <c r="BM184" s="6"/>
      <c r="BN184" s="6"/>
      <c r="BO184" s="6"/>
      <c r="BP184" s="6"/>
      <c r="BQ184" s="6"/>
      <c r="BR184" s="40"/>
      <c r="BS184" s="43"/>
      <c r="BT184" s="12"/>
      <c r="BU184" s="11"/>
      <c r="BV184" s="6"/>
      <c r="BW184" s="6"/>
      <c r="BX184" s="6"/>
      <c r="BY184" s="40"/>
      <c r="BZ184" s="11"/>
      <c r="CA184" s="6"/>
      <c r="CB184" s="6"/>
      <c r="CC184" s="6"/>
      <c r="CD184" s="12"/>
      <c r="CE184" s="11"/>
      <c r="CF184" s="6"/>
      <c r="CG184" s="6"/>
      <c r="CH184" s="6"/>
      <c r="CI184" s="40"/>
      <c r="CJ184" s="11"/>
      <c r="CK184" s="6"/>
      <c r="CL184" s="6"/>
      <c r="CM184" s="12"/>
      <c r="CN184" s="11"/>
      <c r="CO184" s="82"/>
      <c r="CP184" s="1"/>
      <c r="CQ184" s="1"/>
      <c r="CR184" s="1"/>
      <c r="CS184" s="1"/>
      <c r="CT184" s="1"/>
      <c r="DF184" s="23"/>
    </row>
    <row r="185" spans="1:110">
      <c r="A185" s="72">
        <v>179</v>
      </c>
      <c r="B185" s="396"/>
      <c r="C185" s="397"/>
      <c r="D185" s="398"/>
      <c r="E185" s="399"/>
      <c r="F185" s="400"/>
      <c r="G185" s="400"/>
      <c r="H185" s="401"/>
      <c r="I185" s="402"/>
      <c r="J185" s="403"/>
      <c r="K185" s="404"/>
      <c r="L185" s="11"/>
      <c r="M185" s="6"/>
      <c r="N185" s="6"/>
      <c r="O185" s="6"/>
      <c r="P185" s="6"/>
      <c r="Q185" s="6"/>
      <c r="R185" s="6"/>
      <c r="S185" s="40"/>
      <c r="T185" s="43"/>
      <c r="U185" s="12"/>
      <c r="V185" s="17"/>
      <c r="W185" s="18"/>
      <c r="X185" s="18"/>
      <c r="Y185" s="18"/>
      <c r="Z185" s="18"/>
      <c r="AA185" s="18"/>
      <c r="AB185" s="18"/>
      <c r="AC185" s="45"/>
      <c r="AD185" s="43"/>
      <c r="AE185" s="12"/>
      <c r="AF185" s="290"/>
      <c r="AG185" s="11"/>
      <c r="AH185" s="6"/>
      <c r="AI185" s="6"/>
      <c r="AJ185" s="6"/>
      <c r="AK185" s="6"/>
      <c r="AL185" s="6"/>
      <c r="AM185" s="40"/>
      <c r="AN185" s="43"/>
      <c r="AO185" s="6"/>
      <c r="AP185" s="43"/>
      <c r="AQ185" s="11"/>
      <c r="AR185" s="6"/>
      <c r="AS185" s="6"/>
      <c r="AT185" s="6"/>
      <c r="AU185" s="6"/>
      <c r="AV185" s="6"/>
      <c r="AW185" s="6"/>
      <c r="AX185" s="40"/>
      <c r="AY185" s="43"/>
      <c r="AZ185" s="12"/>
      <c r="BA185" s="11"/>
      <c r="BB185" s="6"/>
      <c r="BC185" s="6"/>
      <c r="BD185" s="6"/>
      <c r="BE185" s="6"/>
      <c r="BF185" s="6"/>
      <c r="BG185" s="6"/>
      <c r="BH185" s="40"/>
      <c r="BI185" s="43"/>
      <c r="BJ185" s="12"/>
      <c r="BK185" s="11"/>
      <c r="BL185" s="6"/>
      <c r="BM185" s="6"/>
      <c r="BN185" s="6"/>
      <c r="BO185" s="6"/>
      <c r="BP185" s="6"/>
      <c r="BQ185" s="6"/>
      <c r="BR185" s="40"/>
      <c r="BS185" s="43"/>
      <c r="BT185" s="12"/>
      <c r="BU185" s="11"/>
      <c r="BV185" s="6"/>
      <c r="BW185" s="6"/>
      <c r="BX185" s="6"/>
      <c r="BY185" s="40"/>
      <c r="BZ185" s="11"/>
      <c r="CA185" s="6"/>
      <c r="CB185" s="6"/>
      <c r="CC185" s="6"/>
      <c r="CD185" s="12"/>
      <c r="CE185" s="11"/>
      <c r="CF185" s="6"/>
      <c r="CG185" s="6"/>
      <c r="CH185" s="6"/>
      <c r="CI185" s="40"/>
      <c r="CJ185" s="11"/>
      <c r="CK185" s="6"/>
      <c r="CL185" s="6"/>
      <c r="CM185" s="12"/>
      <c r="CN185" s="11"/>
      <c r="CO185" s="82"/>
      <c r="CP185" s="1"/>
      <c r="CQ185" s="1"/>
      <c r="CR185" s="1"/>
      <c r="CS185" s="1"/>
      <c r="CT185" s="1"/>
      <c r="DF185" s="23"/>
    </row>
    <row r="186" spans="1:110">
      <c r="A186" s="72">
        <v>180</v>
      </c>
      <c r="B186" s="396"/>
      <c r="C186" s="397"/>
      <c r="D186" s="398"/>
      <c r="E186" s="399"/>
      <c r="F186" s="400"/>
      <c r="G186" s="400"/>
      <c r="H186" s="401"/>
      <c r="I186" s="402"/>
      <c r="J186" s="403"/>
      <c r="K186" s="404"/>
      <c r="L186" s="11"/>
      <c r="M186" s="6"/>
      <c r="N186" s="6"/>
      <c r="O186" s="6"/>
      <c r="P186" s="6"/>
      <c r="Q186" s="6"/>
      <c r="R186" s="6"/>
      <c r="S186" s="40"/>
      <c r="T186" s="43"/>
      <c r="U186" s="12"/>
      <c r="V186" s="17"/>
      <c r="W186" s="18"/>
      <c r="X186" s="18"/>
      <c r="Y186" s="18"/>
      <c r="Z186" s="18"/>
      <c r="AA186" s="18"/>
      <c r="AB186" s="18"/>
      <c r="AC186" s="45"/>
      <c r="AD186" s="43"/>
      <c r="AE186" s="12"/>
      <c r="AF186" s="290"/>
      <c r="AG186" s="11"/>
      <c r="AH186" s="6"/>
      <c r="AI186" s="6"/>
      <c r="AJ186" s="6"/>
      <c r="AK186" s="6"/>
      <c r="AL186" s="6"/>
      <c r="AM186" s="40"/>
      <c r="AN186" s="43"/>
      <c r="AO186" s="6"/>
      <c r="AP186" s="43"/>
      <c r="AQ186" s="11"/>
      <c r="AR186" s="6"/>
      <c r="AS186" s="6"/>
      <c r="AT186" s="6"/>
      <c r="AU186" s="6"/>
      <c r="AV186" s="6"/>
      <c r="AW186" s="6"/>
      <c r="AX186" s="40"/>
      <c r="AY186" s="43"/>
      <c r="AZ186" s="12"/>
      <c r="BA186" s="11"/>
      <c r="BB186" s="6"/>
      <c r="BC186" s="6"/>
      <c r="BD186" s="6"/>
      <c r="BE186" s="6"/>
      <c r="BF186" s="6"/>
      <c r="BG186" s="6"/>
      <c r="BH186" s="40"/>
      <c r="BI186" s="43"/>
      <c r="BJ186" s="12"/>
      <c r="BK186" s="11"/>
      <c r="BL186" s="6"/>
      <c r="BM186" s="6"/>
      <c r="BN186" s="6"/>
      <c r="BO186" s="6"/>
      <c r="BP186" s="6"/>
      <c r="BQ186" s="6"/>
      <c r="BR186" s="40"/>
      <c r="BS186" s="43"/>
      <c r="BT186" s="12"/>
      <c r="BU186" s="11"/>
      <c r="BV186" s="6"/>
      <c r="BW186" s="6"/>
      <c r="BX186" s="6"/>
      <c r="BY186" s="40"/>
      <c r="BZ186" s="11"/>
      <c r="CA186" s="6"/>
      <c r="CB186" s="6"/>
      <c r="CC186" s="6"/>
      <c r="CD186" s="12"/>
      <c r="CE186" s="11"/>
      <c r="CF186" s="6"/>
      <c r="CG186" s="6"/>
      <c r="CH186" s="6"/>
      <c r="CI186" s="40"/>
      <c r="CJ186" s="11"/>
      <c r="CK186" s="6"/>
      <c r="CL186" s="6"/>
      <c r="CM186" s="12"/>
      <c r="CN186" s="11"/>
      <c r="CO186" s="82"/>
      <c r="CP186" s="1"/>
      <c r="CQ186" s="1"/>
      <c r="CR186" s="1"/>
      <c r="CS186" s="1"/>
      <c r="CT186" s="1"/>
      <c r="DF186" s="23"/>
    </row>
    <row r="187" spans="1:110">
      <c r="A187" s="72">
        <v>181</v>
      </c>
      <c r="B187" s="396"/>
      <c r="C187" s="397"/>
      <c r="D187" s="398"/>
      <c r="E187" s="399"/>
      <c r="F187" s="400"/>
      <c r="G187" s="400"/>
      <c r="H187" s="401"/>
      <c r="I187" s="402"/>
      <c r="J187" s="403"/>
      <c r="K187" s="404"/>
      <c r="L187" s="11"/>
      <c r="M187" s="6"/>
      <c r="N187" s="6"/>
      <c r="O187" s="6"/>
      <c r="P187" s="6"/>
      <c r="Q187" s="6"/>
      <c r="R187" s="6"/>
      <c r="S187" s="40"/>
      <c r="T187" s="43"/>
      <c r="U187" s="12"/>
      <c r="V187" s="17"/>
      <c r="W187" s="18"/>
      <c r="X187" s="18"/>
      <c r="Y187" s="18"/>
      <c r="Z187" s="18"/>
      <c r="AA187" s="18"/>
      <c r="AB187" s="18"/>
      <c r="AC187" s="45"/>
      <c r="AD187" s="43"/>
      <c r="AE187" s="12"/>
      <c r="AF187" s="290"/>
      <c r="AG187" s="11"/>
      <c r="AH187" s="6"/>
      <c r="AI187" s="6"/>
      <c r="AJ187" s="6"/>
      <c r="AK187" s="6"/>
      <c r="AL187" s="6"/>
      <c r="AM187" s="40"/>
      <c r="AN187" s="43"/>
      <c r="AO187" s="6"/>
      <c r="AP187" s="43"/>
      <c r="AQ187" s="11"/>
      <c r="AR187" s="6"/>
      <c r="AS187" s="6"/>
      <c r="AT187" s="6"/>
      <c r="AU187" s="6"/>
      <c r="AV187" s="6"/>
      <c r="AW187" s="6"/>
      <c r="AX187" s="40"/>
      <c r="AY187" s="43"/>
      <c r="AZ187" s="12"/>
      <c r="BA187" s="11"/>
      <c r="BB187" s="6"/>
      <c r="BC187" s="6"/>
      <c r="BD187" s="6"/>
      <c r="BE187" s="6"/>
      <c r="BF187" s="6"/>
      <c r="BG187" s="6"/>
      <c r="BH187" s="40"/>
      <c r="BI187" s="43"/>
      <c r="BJ187" s="12"/>
      <c r="BK187" s="11"/>
      <c r="BL187" s="6"/>
      <c r="BM187" s="6"/>
      <c r="BN187" s="6"/>
      <c r="BO187" s="6"/>
      <c r="BP187" s="6"/>
      <c r="BQ187" s="6"/>
      <c r="BR187" s="40"/>
      <c r="BS187" s="43"/>
      <c r="BT187" s="12"/>
      <c r="BU187" s="11"/>
      <c r="BV187" s="6"/>
      <c r="BW187" s="6"/>
      <c r="BX187" s="6"/>
      <c r="BY187" s="40"/>
      <c r="BZ187" s="11"/>
      <c r="CA187" s="6"/>
      <c r="CB187" s="6"/>
      <c r="CC187" s="6"/>
      <c r="CD187" s="12"/>
      <c r="CE187" s="11"/>
      <c r="CF187" s="6"/>
      <c r="CG187" s="6"/>
      <c r="CH187" s="6"/>
      <c r="CI187" s="40"/>
      <c r="CJ187" s="11"/>
      <c r="CK187" s="6"/>
      <c r="CL187" s="6"/>
      <c r="CM187" s="12"/>
      <c r="CN187" s="11"/>
      <c r="CO187" s="82"/>
      <c r="CP187" s="1"/>
      <c r="CQ187" s="1"/>
      <c r="CR187" s="1"/>
      <c r="CS187" s="1"/>
      <c r="CT187" s="1"/>
      <c r="DF187" s="23"/>
    </row>
    <row r="188" spans="1:110">
      <c r="A188" s="72">
        <v>182</v>
      </c>
      <c r="B188" s="396"/>
      <c r="C188" s="397"/>
      <c r="D188" s="398"/>
      <c r="E188" s="399"/>
      <c r="F188" s="400"/>
      <c r="G188" s="400"/>
      <c r="H188" s="401"/>
      <c r="I188" s="402"/>
      <c r="J188" s="403"/>
      <c r="K188" s="404"/>
      <c r="L188" s="11"/>
      <c r="M188" s="6"/>
      <c r="N188" s="6"/>
      <c r="O188" s="6"/>
      <c r="P188" s="6"/>
      <c r="Q188" s="6"/>
      <c r="R188" s="6"/>
      <c r="S188" s="40"/>
      <c r="T188" s="43"/>
      <c r="U188" s="12"/>
      <c r="V188" s="17"/>
      <c r="W188" s="18"/>
      <c r="X188" s="18"/>
      <c r="Y188" s="18"/>
      <c r="Z188" s="18"/>
      <c r="AA188" s="18"/>
      <c r="AB188" s="18"/>
      <c r="AC188" s="45"/>
      <c r="AD188" s="43"/>
      <c r="AE188" s="12"/>
      <c r="AF188" s="290"/>
      <c r="AG188" s="11"/>
      <c r="AH188" s="6"/>
      <c r="AI188" s="6"/>
      <c r="AJ188" s="6"/>
      <c r="AK188" s="6"/>
      <c r="AL188" s="6"/>
      <c r="AM188" s="40"/>
      <c r="AN188" s="43"/>
      <c r="AO188" s="6"/>
      <c r="AP188" s="43"/>
      <c r="AQ188" s="11"/>
      <c r="AR188" s="6"/>
      <c r="AS188" s="6"/>
      <c r="AT188" s="6"/>
      <c r="AU188" s="6"/>
      <c r="AV188" s="6"/>
      <c r="AW188" s="6"/>
      <c r="AX188" s="40"/>
      <c r="AY188" s="43"/>
      <c r="AZ188" s="12"/>
      <c r="BA188" s="11"/>
      <c r="BB188" s="6"/>
      <c r="BC188" s="6"/>
      <c r="BD188" s="6"/>
      <c r="BE188" s="6"/>
      <c r="BF188" s="6"/>
      <c r="BG188" s="6"/>
      <c r="BH188" s="40"/>
      <c r="BI188" s="43"/>
      <c r="BJ188" s="12"/>
      <c r="BK188" s="11"/>
      <c r="BL188" s="6"/>
      <c r="BM188" s="6"/>
      <c r="BN188" s="6"/>
      <c r="BO188" s="6"/>
      <c r="BP188" s="6"/>
      <c r="BQ188" s="6"/>
      <c r="BR188" s="40"/>
      <c r="BS188" s="43"/>
      <c r="BT188" s="12"/>
      <c r="BU188" s="11"/>
      <c r="BV188" s="6"/>
      <c r="BW188" s="6"/>
      <c r="BX188" s="6"/>
      <c r="BY188" s="40"/>
      <c r="BZ188" s="11"/>
      <c r="CA188" s="6"/>
      <c r="CB188" s="6"/>
      <c r="CC188" s="6"/>
      <c r="CD188" s="12"/>
      <c r="CE188" s="11"/>
      <c r="CF188" s="6"/>
      <c r="CG188" s="6"/>
      <c r="CH188" s="6"/>
      <c r="CI188" s="40"/>
      <c r="CJ188" s="11"/>
      <c r="CK188" s="6"/>
      <c r="CL188" s="6"/>
      <c r="CM188" s="12"/>
      <c r="CN188" s="11"/>
      <c r="CO188" s="82"/>
      <c r="CP188" s="1"/>
      <c r="CQ188" s="1"/>
      <c r="CR188" s="1"/>
      <c r="CS188" s="1"/>
      <c r="CT188" s="1"/>
      <c r="DF188" s="23"/>
    </row>
    <row r="189" spans="1:110">
      <c r="A189" s="72">
        <v>183</v>
      </c>
      <c r="B189" s="396"/>
      <c r="C189" s="397"/>
      <c r="D189" s="398"/>
      <c r="E189" s="399"/>
      <c r="F189" s="400"/>
      <c r="G189" s="400"/>
      <c r="H189" s="401"/>
      <c r="I189" s="402"/>
      <c r="J189" s="403"/>
      <c r="K189" s="404"/>
      <c r="L189" s="11"/>
      <c r="M189" s="6"/>
      <c r="N189" s="6"/>
      <c r="O189" s="6"/>
      <c r="P189" s="6"/>
      <c r="Q189" s="6"/>
      <c r="R189" s="6"/>
      <c r="S189" s="40"/>
      <c r="T189" s="43"/>
      <c r="U189" s="12"/>
      <c r="V189" s="17"/>
      <c r="W189" s="18"/>
      <c r="X189" s="18"/>
      <c r="Y189" s="18"/>
      <c r="Z189" s="18"/>
      <c r="AA189" s="18"/>
      <c r="AB189" s="18"/>
      <c r="AC189" s="45"/>
      <c r="AD189" s="43"/>
      <c r="AE189" s="12"/>
      <c r="AF189" s="290"/>
      <c r="AG189" s="11"/>
      <c r="AH189" s="6"/>
      <c r="AI189" s="6"/>
      <c r="AJ189" s="6"/>
      <c r="AK189" s="6"/>
      <c r="AL189" s="6"/>
      <c r="AM189" s="40"/>
      <c r="AN189" s="43"/>
      <c r="AO189" s="6"/>
      <c r="AP189" s="43"/>
      <c r="AQ189" s="11"/>
      <c r="AR189" s="6"/>
      <c r="AS189" s="6"/>
      <c r="AT189" s="6"/>
      <c r="AU189" s="6"/>
      <c r="AV189" s="6"/>
      <c r="AW189" s="6"/>
      <c r="AX189" s="40"/>
      <c r="AY189" s="43"/>
      <c r="AZ189" s="12"/>
      <c r="BA189" s="11"/>
      <c r="BB189" s="6"/>
      <c r="BC189" s="6"/>
      <c r="BD189" s="6"/>
      <c r="BE189" s="6"/>
      <c r="BF189" s="6"/>
      <c r="BG189" s="6"/>
      <c r="BH189" s="40"/>
      <c r="BI189" s="43"/>
      <c r="BJ189" s="12"/>
      <c r="BK189" s="11"/>
      <c r="BL189" s="6"/>
      <c r="BM189" s="6"/>
      <c r="BN189" s="6"/>
      <c r="BO189" s="6"/>
      <c r="BP189" s="6"/>
      <c r="BQ189" s="6"/>
      <c r="BR189" s="40"/>
      <c r="BS189" s="43"/>
      <c r="BT189" s="12"/>
      <c r="BU189" s="11"/>
      <c r="BV189" s="6"/>
      <c r="BW189" s="6"/>
      <c r="BX189" s="6"/>
      <c r="BY189" s="40"/>
      <c r="BZ189" s="11"/>
      <c r="CA189" s="6"/>
      <c r="CB189" s="6"/>
      <c r="CC189" s="6"/>
      <c r="CD189" s="12"/>
      <c r="CE189" s="11"/>
      <c r="CF189" s="6"/>
      <c r="CG189" s="6"/>
      <c r="CH189" s="6"/>
      <c r="CI189" s="40"/>
      <c r="CJ189" s="11"/>
      <c r="CK189" s="6"/>
      <c r="CL189" s="6"/>
      <c r="CM189" s="12"/>
      <c r="CN189" s="11"/>
      <c r="CO189" s="82"/>
      <c r="CP189" s="1"/>
      <c r="CQ189" s="1"/>
      <c r="CR189" s="1"/>
      <c r="CS189" s="1"/>
      <c r="CT189" s="1"/>
      <c r="DF189" s="23"/>
    </row>
    <row r="190" spans="1:110">
      <c r="A190" s="72">
        <v>184</v>
      </c>
      <c r="B190" s="396"/>
      <c r="C190" s="397"/>
      <c r="D190" s="398"/>
      <c r="E190" s="399"/>
      <c r="F190" s="400"/>
      <c r="G190" s="400"/>
      <c r="H190" s="401"/>
      <c r="I190" s="402"/>
      <c r="J190" s="403"/>
      <c r="K190" s="404"/>
      <c r="L190" s="11"/>
      <c r="M190" s="6"/>
      <c r="N190" s="6"/>
      <c r="O190" s="6"/>
      <c r="P190" s="6"/>
      <c r="Q190" s="6"/>
      <c r="R190" s="6"/>
      <c r="S190" s="40"/>
      <c r="T190" s="43"/>
      <c r="U190" s="12"/>
      <c r="V190" s="17"/>
      <c r="W190" s="18"/>
      <c r="X190" s="18"/>
      <c r="Y190" s="18"/>
      <c r="Z190" s="18"/>
      <c r="AA190" s="18"/>
      <c r="AB190" s="18"/>
      <c r="AC190" s="45"/>
      <c r="AD190" s="43"/>
      <c r="AE190" s="12"/>
      <c r="AF190" s="290"/>
      <c r="AG190" s="11"/>
      <c r="AH190" s="6"/>
      <c r="AI190" s="6"/>
      <c r="AJ190" s="6"/>
      <c r="AK190" s="6"/>
      <c r="AL190" s="6"/>
      <c r="AM190" s="40"/>
      <c r="AN190" s="43"/>
      <c r="AO190" s="6"/>
      <c r="AP190" s="43"/>
      <c r="AQ190" s="11"/>
      <c r="AR190" s="6"/>
      <c r="AS190" s="6"/>
      <c r="AT190" s="6"/>
      <c r="AU190" s="6"/>
      <c r="AV190" s="6"/>
      <c r="AW190" s="6"/>
      <c r="AX190" s="40"/>
      <c r="AY190" s="43"/>
      <c r="AZ190" s="12"/>
      <c r="BA190" s="11"/>
      <c r="BB190" s="6"/>
      <c r="BC190" s="6"/>
      <c r="BD190" s="6"/>
      <c r="BE190" s="6"/>
      <c r="BF190" s="6"/>
      <c r="BG190" s="6"/>
      <c r="BH190" s="40"/>
      <c r="BI190" s="43"/>
      <c r="BJ190" s="12"/>
      <c r="BK190" s="11"/>
      <c r="BL190" s="6"/>
      <c r="BM190" s="6"/>
      <c r="BN190" s="6"/>
      <c r="BO190" s="6"/>
      <c r="BP190" s="6"/>
      <c r="BQ190" s="6"/>
      <c r="BR190" s="40"/>
      <c r="BS190" s="43"/>
      <c r="BT190" s="12"/>
      <c r="BU190" s="11"/>
      <c r="BV190" s="6"/>
      <c r="BW190" s="6"/>
      <c r="BX190" s="6"/>
      <c r="BY190" s="40"/>
      <c r="BZ190" s="11"/>
      <c r="CA190" s="6"/>
      <c r="CB190" s="6"/>
      <c r="CC190" s="6"/>
      <c r="CD190" s="12"/>
      <c r="CE190" s="11"/>
      <c r="CF190" s="6"/>
      <c r="CG190" s="6"/>
      <c r="CH190" s="6"/>
      <c r="CI190" s="40"/>
      <c r="CJ190" s="11"/>
      <c r="CK190" s="6"/>
      <c r="CL190" s="6"/>
      <c r="CM190" s="12"/>
      <c r="CN190" s="11"/>
      <c r="CO190" s="82"/>
      <c r="CP190" s="1"/>
      <c r="CQ190" s="1"/>
      <c r="CR190" s="1"/>
      <c r="CS190" s="1"/>
      <c r="CT190" s="1"/>
      <c r="DF190" s="23"/>
    </row>
    <row r="191" spans="1:110">
      <c r="A191" s="72">
        <v>185</v>
      </c>
      <c r="B191" s="396"/>
      <c r="C191" s="397"/>
      <c r="D191" s="398"/>
      <c r="E191" s="399"/>
      <c r="F191" s="400"/>
      <c r="G191" s="400"/>
      <c r="H191" s="401"/>
      <c r="I191" s="402"/>
      <c r="J191" s="403"/>
      <c r="K191" s="404"/>
      <c r="L191" s="11"/>
      <c r="M191" s="6"/>
      <c r="N191" s="6"/>
      <c r="O191" s="6"/>
      <c r="P191" s="6"/>
      <c r="Q191" s="6"/>
      <c r="R191" s="6"/>
      <c r="S191" s="40"/>
      <c r="T191" s="43"/>
      <c r="U191" s="12"/>
      <c r="V191" s="17"/>
      <c r="W191" s="18"/>
      <c r="X191" s="18"/>
      <c r="Y191" s="18"/>
      <c r="Z191" s="18"/>
      <c r="AA191" s="18"/>
      <c r="AB191" s="18"/>
      <c r="AC191" s="45"/>
      <c r="AD191" s="43"/>
      <c r="AE191" s="12"/>
      <c r="AF191" s="290"/>
      <c r="AG191" s="11"/>
      <c r="AH191" s="6"/>
      <c r="AI191" s="6"/>
      <c r="AJ191" s="6"/>
      <c r="AK191" s="6"/>
      <c r="AL191" s="6"/>
      <c r="AM191" s="40"/>
      <c r="AN191" s="43"/>
      <c r="AO191" s="6"/>
      <c r="AP191" s="43"/>
      <c r="AQ191" s="11"/>
      <c r="AR191" s="6"/>
      <c r="AS191" s="6"/>
      <c r="AT191" s="6"/>
      <c r="AU191" s="6"/>
      <c r="AV191" s="6"/>
      <c r="AW191" s="6"/>
      <c r="AX191" s="40"/>
      <c r="AY191" s="43"/>
      <c r="AZ191" s="12"/>
      <c r="BA191" s="11"/>
      <c r="BB191" s="6"/>
      <c r="BC191" s="6"/>
      <c r="BD191" s="6"/>
      <c r="BE191" s="6"/>
      <c r="BF191" s="6"/>
      <c r="BG191" s="6"/>
      <c r="BH191" s="40"/>
      <c r="BI191" s="43"/>
      <c r="BJ191" s="12"/>
      <c r="BK191" s="11"/>
      <c r="BL191" s="6"/>
      <c r="BM191" s="6"/>
      <c r="BN191" s="6"/>
      <c r="BO191" s="6"/>
      <c r="BP191" s="6"/>
      <c r="BQ191" s="6"/>
      <c r="BR191" s="40"/>
      <c r="BS191" s="43"/>
      <c r="BT191" s="12"/>
      <c r="BU191" s="11"/>
      <c r="BV191" s="6"/>
      <c r="BW191" s="6"/>
      <c r="BX191" s="6"/>
      <c r="BY191" s="40"/>
      <c r="BZ191" s="11"/>
      <c r="CA191" s="6"/>
      <c r="CB191" s="6"/>
      <c r="CC191" s="6"/>
      <c r="CD191" s="12"/>
      <c r="CE191" s="11"/>
      <c r="CF191" s="6"/>
      <c r="CG191" s="6"/>
      <c r="CH191" s="6"/>
      <c r="CI191" s="40"/>
      <c r="CJ191" s="11"/>
      <c r="CK191" s="6"/>
      <c r="CL191" s="6"/>
      <c r="CM191" s="12"/>
      <c r="CN191" s="11"/>
      <c r="CO191" s="82"/>
      <c r="CP191" s="1"/>
      <c r="CQ191" s="1"/>
      <c r="CR191" s="1"/>
      <c r="CS191" s="1"/>
      <c r="CT191" s="1"/>
      <c r="DF191" s="23"/>
    </row>
    <row r="192" spans="1:110">
      <c r="A192" s="72">
        <v>186</v>
      </c>
      <c r="B192" s="396"/>
      <c r="C192" s="397"/>
      <c r="D192" s="398"/>
      <c r="E192" s="399"/>
      <c r="F192" s="400"/>
      <c r="G192" s="400"/>
      <c r="H192" s="401"/>
      <c r="I192" s="402"/>
      <c r="J192" s="403"/>
      <c r="K192" s="404"/>
      <c r="L192" s="11"/>
      <c r="M192" s="6"/>
      <c r="N192" s="6"/>
      <c r="O192" s="6"/>
      <c r="P192" s="6"/>
      <c r="Q192" s="6"/>
      <c r="R192" s="6"/>
      <c r="S192" s="40"/>
      <c r="T192" s="43"/>
      <c r="U192" s="12"/>
      <c r="V192" s="17"/>
      <c r="W192" s="18"/>
      <c r="X192" s="18"/>
      <c r="Y192" s="18"/>
      <c r="Z192" s="18"/>
      <c r="AA192" s="18"/>
      <c r="AB192" s="18"/>
      <c r="AC192" s="45"/>
      <c r="AD192" s="43"/>
      <c r="AE192" s="12"/>
      <c r="AF192" s="290"/>
      <c r="AG192" s="11"/>
      <c r="AH192" s="6"/>
      <c r="AI192" s="6"/>
      <c r="AJ192" s="6"/>
      <c r="AK192" s="6"/>
      <c r="AL192" s="6"/>
      <c r="AM192" s="40"/>
      <c r="AN192" s="43"/>
      <c r="AO192" s="6"/>
      <c r="AP192" s="43"/>
      <c r="AQ192" s="11"/>
      <c r="AR192" s="6"/>
      <c r="AS192" s="6"/>
      <c r="AT192" s="6"/>
      <c r="AU192" s="6"/>
      <c r="AV192" s="6"/>
      <c r="AW192" s="6"/>
      <c r="AX192" s="40"/>
      <c r="AY192" s="43"/>
      <c r="AZ192" s="12"/>
      <c r="BA192" s="11"/>
      <c r="BB192" s="6"/>
      <c r="BC192" s="6"/>
      <c r="BD192" s="6"/>
      <c r="BE192" s="6"/>
      <c r="BF192" s="6"/>
      <c r="BG192" s="6"/>
      <c r="BH192" s="40"/>
      <c r="BI192" s="43"/>
      <c r="BJ192" s="12"/>
      <c r="BK192" s="11"/>
      <c r="BL192" s="6"/>
      <c r="BM192" s="6"/>
      <c r="BN192" s="6"/>
      <c r="BO192" s="6"/>
      <c r="BP192" s="6"/>
      <c r="BQ192" s="6"/>
      <c r="BR192" s="40"/>
      <c r="BS192" s="43"/>
      <c r="BT192" s="12"/>
      <c r="BU192" s="11"/>
      <c r="BV192" s="6"/>
      <c r="BW192" s="6"/>
      <c r="BX192" s="6"/>
      <c r="BY192" s="40"/>
      <c r="BZ192" s="11"/>
      <c r="CA192" s="6"/>
      <c r="CB192" s="6"/>
      <c r="CC192" s="6"/>
      <c r="CD192" s="12"/>
      <c r="CE192" s="11"/>
      <c r="CF192" s="6"/>
      <c r="CG192" s="6"/>
      <c r="CH192" s="6"/>
      <c r="CI192" s="40"/>
      <c r="CJ192" s="11"/>
      <c r="CK192" s="6"/>
      <c r="CL192" s="6"/>
      <c r="CM192" s="12"/>
      <c r="CN192" s="11"/>
      <c r="CO192" s="82"/>
      <c r="CP192" s="1"/>
      <c r="CQ192" s="1"/>
      <c r="CR192" s="1"/>
      <c r="CS192" s="1"/>
      <c r="CT192" s="1"/>
      <c r="DF192" s="23"/>
    </row>
    <row r="193" spans="1:110">
      <c r="A193" s="72">
        <v>187</v>
      </c>
      <c r="B193" s="396"/>
      <c r="C193" s="397"/>
      <c r="D193" s="398"/>
      <c r="E193" s="399"/>
      <c r="F193" s="400"/>
      <c r="G193" s="400"/>
      <c r="H193" s="401"/>
      <c r="I193" s="402"/>
      <c r="J193" s="403"/>
      <c r="K193" s="404"/>
      <c r="L193" s="11"/>
      <c r="M193" s="6"/>
      <c r="N193" s="6"/>
      <c r="O193" s="6"/>
      <c r="P193" s="6"/>
      <c r="Q193" s="6"/>
      <c r="R193" s="6"/>
      <c r="S193" s="40"/>
      <c r="T193" s="43"/>
      <c r="U193" s="12"/>
      <c r="V193" s="17"/>
      <c r="W193" s="18"/>
      <c r="X193" s="18"/>
      <c r="Y193" s="18"/>
      <c r="Z193" s="18"/>
      <c r="AA193" s="18"/>
      <c r="AB193" s="18"/>
      <c r="AC193" s="45"/>
      <c r="AD193" s="43"/>
      <c r="AE193" s="12"/>
      <c r="AF193" s="290"/>
      <c r="AG193" s="11"/>
      <c r="AH193" s="6"/>
      <c r="AI193" s="6"/>
      <c r="AJ193" s="6"/>
      <c r="AK193" s="6"/>
      <c r="AL193" s="6"/>
      <c r="AM193" s="40"/>
      <c r="AN193" s="43"/>
      <c r="AO193" s="6"/>
      <c r="AP193" s="43"/>
      <c r="AQ193" s="11"/>
      <c r="AR193" s="6"/>
      <c r="AS193" s="6"/>
      <c r="AT193" s="6"/>
      <c r="AU193" s="6"/>
      <c r="AV193" s="6"/>
      <c r="AW193" s="6"/>
      <c r="AX193" s="40"/>
      <c r="AY193" s="43"/>
      <c r="AZ193" s="12"/>
      <c r="BA193" s="11"/>
      <c r="BB193" s="6"/>
      <c r="BC193" s="6"/>
      <c r="BD193" s="6"/>
      <c r="BE193" s="6"/>
      <c r="BF193" s="6"/>
      <c r="BG193" s="6"/>
      <c r="BH193" s="40"/>
      <c r="BI193" s="43"/>
      <c r="BJ193" s="12"/>
      <c r="BK193" s="11"/>
      <c r="BL193" s="6"/>
      <c r="BM193" s="6"/>
      <c r="BN193" s="6"/>
      <c r="BO193" s="6"/>
      <c r="BP193" s="6"/>
      <c r="BQ193" s="6"/>
      <c r="BR193" s="40"/>
      <c r="BS193" s="43"/>
      <c r="BT193" s="12"/>
      <c r="BU193" s="11"/>
      <c r="BV193" s="6"/>
      <c r="BW193" s="6"/>
      <c r="BX193" s="6"/>
      <c r="BY193" s="40"/>
      <c r="BZ193" s="11"/>
      <c r="CA193" s="6"/>
      <c r="CB193" s="6"/>
      <c r="CC193" s="6"/>
      <c r="CD193" s="12"/>
      <c r="CE193" s="11"/>
      <c r="CF193" s="6"/>
      <c r="CG193" s="6"/>
      <c r="CH193" s="6"/>
      <c r="CI193" s="40"/>
      <c r="CJ193" s="11"/>
      <c r="CK193" s="6"/>
      <c r="CL193" s="6"/>
      <c r="CM193" s="12"/>
      <c r="CN193" s="11"/>
      <c r="CO193" s="82"/>
      <c r="CP193" s="1"/>
      <c r="CQ193" s="1"/>
      <c r="CR193" s="1"/>
      <c r="CS193" s="1"/>
      <c r="CT193" s="1"/>
      <c r="DF193" s="23"/>
    </row>
    <row r="194" spans="1:110">
      <c r="A194" s="72">
        <v>188</v>
      </c>
      <c r="B194" s="396"/>
      <c r="C194" s="397"/>
      <c r="D194" s="398"/>
      <c r="E194" s="399"/>
      <c r="F194" s="400"/>
      <c r="G194" s="400"/>
      <c r="H194" s="401"/>
      <c r="I194" s="402"/>
      <c r="J194" s="403"/>
      <c r="K194" s="404"/>
      <c r="L194" s="11"/>
      <c r="M194" s="6"/>
      <c r="N194" s="6"/>
      <c r="O194" s="6"/>
      <c r="P194" s="6"/>
      <c r="Q194" s="6"/>
      <c r="R194" s="6"/>
      <c r="S194" s="40"/>
      <c r="T194" s="43"/>
      <c r="U194" s="12"/>
      <c r="V194" s="17"/>
      <c r="W194" s="18"/>
      <c r="X194" s="18"/>
      <c r="Y194" s="18"/>
      <c r="Z194" s="18"/>
      <c r="AA194" s="18"/>
      <c r="AB194" s="18"/>
      <c r="AC194" s="45"/>
      <c r="AD194" s="43"/>
      <c r="AE194" s="12"/>
      <c r="AF194" s="290"/>
      <c r="AG194" s="11"/>
      <c r="AH194" s="6"/>
      <c r="AI194" s="6"/>
      <c r="AJ194" s="6"/>
      <c r="AK194" s="6"/>
      <c r="AL194" s="6"/>
      <c r="AM194" s="40"/>
      <c r="AN194" s="43"/>
      <c r="AO194" s="6"/>
      <c r="AP194" s="43"/>
      <c r="AQ194" s="11"/>
      <c r="AR194" s="6"/>
      <c r="AS194" s="6"/>
      <c r="AT194" s="6"/>
      <c r="AU194" s="6"/>
      <c r="AV194" s="6"/>
      <c r="AW194" s="6"/>
      <c r="AX194" s="40"/>
      <c r="AY194" s="43"/>
      <c r="AZ194" s="12"/>
      <c r="BA194" s="11"/>
      <c r="BB194" s="6"/>
      <c r="BC194" s="6"/>
      <c r="BD194" s="6"/>
      <c r="BE194" s="6"/>
      <c r="BF194" s="6"/>
      <c r="BG194" s="6"/>
      <c r="BH194" s="40"/>
      <c r="BI194" s="43"/>
      <c r="BJ194" s="12"/>
      <c r="BK194" s="11"/>
      <c r="BL194" s="6"/>
      <c r="BM194" s="6"/>
      <c r="BN194" s="6"/>
      <c r="BO194" s="6"/>
      <c r="BP194" s="6"/>
      <c r="BQ194" s="6"/>
      <c r="BR194" s="40"/>
      <c r="BS194" s="43"/>
      <c r="BT194" s="12"/>
      <c r="BU194" s="11"/>
      <c r="BV194" s="6"/>
      <c r="BW194" s="6"/>
      <c r="BX194" s="6"/>
      <c r="BY194" s="40"/>
      <c r="BZ194" s="11"/>
      <c r="CA194" s="6"/>
      <c r="CB194" s="6"/>
      <c r="CC194" s="6"/>
      <c r="CD194" s="12"/>
      <c r="CE194" s="11"/>
      <c r="CF194" s="6"/>
      <c r="CG194" s="6"/>
      <c r="CH194" s="6"/>
      <c r="CI194" s="40"/>
      <c r="CJ194" s="11"/>
      <c r="CK194" s="6"/>
      <c r="CL194" s="6"/>
      <c r="CM194" s="12"/>
      <c r="CN194" s="11"/>
      <c r="CO194" s="82"/>
      <c r="CP194" s="1"/>
      <c r="CQ194" s="1"/>
      <c r="CR194" s="1"/>
      <c r="CS194" s="1"/>
      <c r="CT194" s="1"/>
      <c r="DF194" s="23"/>
    </row>
    <row r="195" spans="1:110">
      <c r="A195" s="72">
        <v>189</v>
      </c>
      <c r="B195" s="396"/>
      <c r="C195" s="397"/>
      <c r="D195" s="398"/>
      <c r="E195" s="399"/>
      <c r="F195" s="400"/>
      <c r="G195" s="400"/>
      <c r="H195" s="401"/>
      <c r="I195" s="402"/>
      <c r="J195" s="403"/>
      <c r="K195" s="404"/>
      <c r="L195" s="11"/>
      <c r="M195" s="6"/>
      <c r="N195" s="6"/>
      <c r="O195" s="6"/>
      <c r="P195" s="6"/>
      <c r="Q195" s="6"/>
      <c r="R195" s="6"/>
      <c r="S195" s="40"/>
      <c r="T195" s="43"/>
      <c r="U195" s="12"/>
      <c r="V195" s="17"/>
      <c r="W195" s="18"/>
      <c r="X195" s="18"/>
      <c r="Y195" s="18"/>
      <c r="Z195" s="18"/>
      <c r="AA195" s="18"/>
      <c r="AB195" s="18"/>
      <c r="AC195" s="45"/>
      <c r="AD195" s="43"/>
      <c r="AE195" s="12"/>
      <c r="AF195" s="290"/>
      <c r="AG195" s="11"/>
      <c r="AH195" s="6"/>
      <c r="AI195" s="6"/>
      <c r="AJ195" s="6"/>
      <c r="AK195" s="6"/>
      <c r="AL195" s="6"/>
      <c r="AM195" s="40"/>
      <c r="AN195" s="43"/>
      <c r="AO195" s="6"/>
      <c r="AP195" s="43"/>
      <c r="AQ195" s="11"/>
      <c r="AR195" s="6"/>
      <c r="AS195" s="6"/>
      <c r="AT195" s="6"/>
      <c r="AU195" s="6"/>
      <c r="AV195" s="6"/>
      <c r="AW195" s="6"/>
      <c r="AX195" s="40"/>
      <c r="AY195" s="43"/>
      <c r="AZ195" s="12"/>
      <c r="BA195" s="11"/>
      <c r="BB195" s="6"/>
      <c r="BC195" s="6"/>
      <c r="BD195" s="6"/>
      <c r="BE195" s="6"/>
      <c r="BF195" s="6"/>
      <c r="BG195" s="6"/>
      <c r="BH195" s="40"/>
      <c r="BI195" s="43"/>
      <c r="BJ195" s="12"/>
      <c r="BK195" s="11"/>
      <c r="BL195" s="6"/>
      <c r="BM195" s="6"/>
      <c r="BN195" s="6"/>
      <c r="BO195" s="6"/>
      <c r="BP195" s="6"/>
      <c r="BQ195" s="6"/>
      <c r="BR195" s="40"/>
      <c r="BS195" s="43"/>
      <c r="BT195" s="12"/>
      <c r="BU195" s="11"/>
      <c r="BV195" s="6"/>
      <c r="BW195" s="6"/>
      <c r="BX195" s="6"/>
      <c r="BY195" s="40"/>
      <c r="BZ195" s="11"/>
      <c r="CA195" s="6"/>
      <c r="CB195" s="6"/>
      <c r="CC195" s="6"/>
      <c r="CD195" s="12"/>
      <c r="CE195" s="11"/>
      <c r="CF195" s="6"/>
      <c r="CG195" s="6"/>
      <c r="CH195" s="6"/>
      <c r="CI195" s="40"/>
      <c r="CJ195" s="11"/>
      <c r="CK195" s="6"/>
      <c r="CL195" s="6"/>
      <c r="CM195" s="12"/>
      <c r="CN195" s="11"/>
      <c r="CO195" s="82"/>
      <c r="CP195" s="1"/>
      <c r="CQ195" s="1"/>
      <c r="CR195" s="1"/>
      <c r="CS195" s="1"/>
      <c r="CT195" s="1"/>
      <c r="DF195" s="23"/>
    </row>
    <row r="196" spans="1:110">
      <c r="A196" s="72">
        <v>190</v>
      </c>
      <c r="B196" s="396"/>
      <c r="C196" s="397"/>
      <c r="D196" s="398"/>
      <c r="E196" s="399"/>
      <c r="F196" s="400"/>
      <c r="G196" s="400"/>
      <c r="H196" s="401"/>
      <c r="I196" s="402"/>
      <c r="J196" s="403"/>
      <c r="K196" s="404"/>
      <c r="L196" s="11"/>
      <c r="M196" s="6"/>
      <c r="N196" s="6"/>
      <c r="O196" s="6"/>
      <c r="P196" s="6"/>
      <c r="Q196" s="6"/>
      <c r="R196" s="6"/>
      <c r="S196" s="40"/>
      <c r="T196" s="43"/>
      <c r="U196" s="12"/>
      <c r="V196" s="17"/>
      <c r="W196" s="18"/>
      <c r="X196" s="18"/>
      <c r="Y196" s="18"/>
      <c r="Z196" s="18"/>
      <c r="AA196" s="18"/>
      <c r="AB196" s="18"/>
      <c r="AC196" s="45"/>
      <c r="AD196" s="43"/>
      <c r="AE196" s="12"/>
      <c r="AF196" s="290"/>
      <c r="AG196" s="11"/>
      <c r="AH196" s="6"/>
      <c r="AI196" s="6"/>
      <c r="AJ196" s="6"/>
      <c r="AK196" s="6"/>
      <c r="AL196" s="6"/>
      <c r="AM196" s="40"/>
      <c r="AN196" s="43"/>
      <c r="AO196" s="6"/>
      <c r="AP196" s="43"/>
      <c r="AQ196" s="11"/>
      <c r="AR196" s="6"/>
      <c r="AS196" s="6"/>
      <c r="AT196" s="6"/>
      <c r="AU196" s="6"/>
      <c r="AV196" s="6"/>
      <c r="AW196" s="6"/>
      <c r="AX196" s="40"/>
      <c r="AY196" s="43"/>
      <c r="AZ196" s="12"/>
      <c r="BA196" s="11"/>
      <c r="BB196" s="6"/>
      <c r="BC196" s="6"/>
      <c r="BD196" s="6"/>
      <c r="BE196" s="6"/>
      <c r="BF196" s="6"/>
      <c r="BG196" s="6"/>
      <c r="BH196" s="40"/>
      <c r="BI196" s="43"/>
      <c r="BJ196" s="12"/>
      <c r="BK196" s="11"/>
      <c r="BL196" s="6"/>
      <c r="BM196" s="6"/>
      <c r="BN196" s="6"/>
      <c r="BO196" s="6"/>
      <c r="BP196" s="6"/>
      <c r="BQ196" s="6"/>
      <c r="BR196" s="40"/>
      <c r="BS196" s="43"/>
      <c r="BT196" s="12"/>
      <c r="BU196" s="11"/>
      <c r="BV196" s="6"/>
      <c r="BW196" s="6"/>
      <c r="BX196" s="6"/>
      <c r="BY196" s="40"/>
      <c r="BZ196" s="11"/>
      <c r="CA196" s="6"/>
      <c r="CB196" s="6"/>
      <c r="CC196" s="6"/>
      <c r="CD196" s="12"/>
      <c r="CE196" s="11"/>
      <c r="CF196" s="6"/>
      <c r="CG196" s="6"/>
      <c r="CH196" s="6"/>
      <c r="CI196" s="40"/>
      <c r="CJ196" s="11"/>
      <c r="CK196" s="6"/>
      <c r="CL196" s="6"/>
      <c r="CM196" s="12"/>
      <c r="CN196" s="11"/>
      <c r="CO196" s="82"/>
      <c r="CP196" s="1"/>
      <c r="CQ196" s="1"/>
      <c r="CR196" s="1"/>
      <c r="CS196" s="1"/>
      <c r="CT196" s="1"/>
      <c r="DF196" s="23"/>
    </row>
    <row r="197" spans="1:110">
      <c r="A197" s="72">
        <v>191</v>
      </c>
      <c r="B197" s="396"/>
      <c r="C197" s="397"/>
      <c r="D197" s="398"/>
      <c r="E197" s="399"/>
      <c r="F197" s="400"/>
      <c r="G197" s="400"/>
      <c r="H197" s="401"/>
      <c r="I197" s="402"/>
      <c r="J197" s="403"/>
      <c r="K197" s="404"/>
      <c r="L197" s="11"/>
      <c r="M197" s="6"/>
      <c r="N197" s="6"/>
      <c r="O197" s="6"/>
      <c r="P197" s="6"/>
      <c r="Q197" s="6"/>
      <c r="R197" s="6"/>
      <c r="S197" s="40"/>
      <c r="T197" s="43"/>
      <c r="U197" s="12"/>
      <c r="V197" s="17"/>
      <c r="W197" s="18"/>
      <c r="X197" s="18"/>
      <c r="Y197" s="18"/>
      <c r="Z197" s="18"/>
      <c r="AA197" s="18"/>
      <c r="AB197" s="18"/>
      <c r="AC197" s="45"/>
      <c r="AD197" s="43"/>
      <c r="AE197" s="12"/>
      <c r="AF197" s="290"/>
      <c r="AG197" s="11"/>
      <c r="AH197" s="6"/>
      <c r="AI197" s="6"/>
      <c r="AJ197" s="6"/>
      <c r="AK197" s="6"/>
      <c r="AL197" s="6"/>
      <c r="AM197" s="40"/>
      <c r="AN197" s="43"/>
      <c r="AO197" s="6"/>
      <c r="AP197" s="43"/>
      <c r="AQ197" s="11"/>
      <c r="AR197" s="6"/>
      <c r="AS197" s="6"/>
      <c r="AT197" s="6"/>
      <c r="AU197" s="6"/>
      <c r="AV197" s="6"/>
      <c r="AW197" s="6"/>
      <c r="AX197" s="40"/>
      <c r="AY197" s="43"/>
      <c r="AZ197" s="12"/>
      <c r="BA197" s="11"/>
      <c r="BB197" s="6"/>
      <c r="BC197" s="6"/>
      <c r="BD197" s="6"/>
      <c r="BE197" s="6"/>
      <c r="BF197" s="6"/>
      <c r="BG197" s="6"/>
      <c r="BH197" s="40"/>
      <c r="BI197" s="43"/>
      <c r="BJ197" s="12"/>
      <c r="BK197" s="11"/>
      <c r="BL197" s="6"/>
      <c r="BM197" s="6"/>
      <c r="BN197" s="6"/>
      <c r="BO197" s="6"/>
      <c r="BP197" s="6"/>
      <c r="BQ197" s="6"/>
      <c r="BR197" s="40"/>
      <c r="BS197" s="43"/>
      <c r="BT197" s="12"/>
      <c r="BU197" s="11"/>
      <c r="BV197" s="6"/>
      <c r="BW197" s="6"/>
      <c r="BX197" s="6"/>
      <c r="BY197" s="40"/>
      <c r="BZ197" s="11"/>
      <c r="CA197" s="6"/>
      <c r="CB197" s="6"/>
      <c r="CC197" s="6"/>
      <c r="CD197" s="12"/>
      <c r="CE197" s="11"/>
      <c r="CF197" s="6"/>
      <c r="CG197" s="6"/>
      <c r="CH197" s="6"/>
      <c r="CI197" s="40"/>
      <c r="CJ197" s="11"/>
      <c r="CK197" s="6"/>
      <c r="CL197" s="6"/>
      <c r="CM197" s="12"/>
      <c r="CN197" s="11"/>
      <c r="CO197" s="82"/>
      <c r="CP197" s="1"/>
      <c r="CQ197" s="1"/>
      <c r="CR197" s="1"/>
      <c r="CS197" s="1"/>
      <c r="CT197" s="1"/>
      <c r="DF197" s="23"/>
    </row>
    <row r="198" spans="1:110">
      <c r="A198" s="72">
        <v>192</v>
      </c>
      <c r="B198" s="396"/>
      <c r="C198" s="397"/>
      <c r="D198" s="398"/>
      <c r="E198" s="399"/>
      <c r="F198" s="400"/>
      <c r="G198" s="400"/>
      <c r="H198" s="401"/>
      <c r="I198" s="402"/>
      <c r="J198" s="403"/>
      <c r="K198" s="404"/>
      <c r="L198" s="11"/>
      <c r="M198" s="6"/>
      <c r="N198" s="6"/>
      <c r="O198" s="6"/>
      <c r="P198" s="6"/>
      <c r="Q198" s="6"/>
      <c r="R198" s="6"/>
      <c r="S198" s="40"/>
      <c r="T198" s="43"/>
      <c r="U198" s="12"/>
      <c r="V198" s="17"/>
      <c r="W198" s="18"/>
      <c r="X198" s="18"/>
      <c r="Y198" s="18"/>
      <c r="Z198" s="18"/>
      <c r="AA198" s="18"/>
      <c r="AB198" s="18"/>
      <c r="AC198" s="45"/>
      <c r="AD198" s="43"/>
      <c r="AE198" s="12"/>
      <c r="AF198" s="290"/>
      <c r="AG198" s="11"/>
      <c r="AH198" s="6"/>
      <c r="AI198" s="6"/>
      <c r="AJ198" s="6"/>
      <c r="AK198" s="6"/>
      <c r="AL198" s="6"/>
      <c r="AM198" s="40"/>
      <c r="AN198" s="43"/>
      <c r="AO198" s="6"/>
      <c r="AP198" s="43"/>
      <c r="AQ198" s="11"/>
      <c r="AR198" s="6"/>
      <c r="AS198" s="6"/>
      <c r="AT198" s="6"/>
      <c r="AU198" s="6"/>
      <c r="AV198" s="6"/>
      <c r="AW198" s="6"/>
      <c r="AX198" s="40"/>
      <c r="AY198" s="43"/>
      <c r="AZ198" s="12"/>
      <c r="BA198" s="11"/>
      <c r="BB198" s="6"/>
      <c r="BC198" s="6"/>
      <c r="BD198" s="6"/>
      <c r="BE198" s="6"/>
      <c r="BF198" s="6"/>
      <c r="BG198" s="6"/>
      <c r="BH198" s="40"/>
      <c r="BI198" s="43"/>
      <c r="BJ198" s="12"/>
      <c r="BK198" s="11"/>
      <c r="BL198" s="6"/>
      <c r="BM198" s="6"/>
      <c r="BN198" s="6"/>
      <c r="BO198" s="6"/>
      <c r="BP198" s="6"/>
      <c r="BQ198" s="6"/>
      <c r="BR198" s="40"/>
      <c r="BS198" s="43"/>
      <c r="BT198" s="12"/>
      <c r="BU198" s="11"/>
      <c r="BV198" s="6"/>
      <c r="BW198" s="6"/>
      <c r="BX198" s="6"/>
      <c r="BY198" s="40"/>
      <c r="BZ198" s="11"/>
      <c r="CA198" s="6"/>
      <c r="CB198" s="6"/>
      <c r="CC198" s="6"/>
      <c r="CD198" s="12"/>
      <c r="CE198" s="11"/>
      <c r="CF198" s="6"/>
      <c r="CG198" s="6"/>
      <c r="CH198" s="6"/>
      <c r="CI198" s="40"/>
      <c r="CJ198" s="11"/>
      <c r="CK198" s="6"/>
      <c r="CL198" s="6"/>
      <c r="CM198" s="12"/>
      <c r="CN198" s="11"/>
      <c r="CO198" s="82"/>
      <c r="CP198" s="1"/>
      <c r="CQ198" s="1"/>
      <c r="CR198" s="1"/>
      <c r="CS198" s="1"/>
      <c r="CT198" s="1"/>
      <c r="DF198" s="23"/>
    </row>
    <row r="199" spans="1:110">
      <c r="A199" s="72">
        <v>193</v>
      </c>
      <c r="B199" s="396"/>
      <c r="C199" s="397"/>
      <c r="D199" s="398"/>
      <c r="E199" s="399"/>
      <c r="F199" s="400"/>
      <c r="G199" s="400"/>
      <c r="H199" s="401"/>
      <c r="I199" s="402"/>
      <c r="J199" s="403"/>
      <c r="K199" s="404"/>
      <c r="L199" s="11"/>
      <c r="M199" s="6"/>
      <c r="N199" s="6"/>
      <c r="O199" s="6"/>
      <c r="P199" s="6"/>
      <c r="Q199" s="6"/>
      <c r="R199" s="6"/>
      <c r="S199" s="40"/>
      <c r="T199" s="43"/>
      <c r="U199" s="12"/>
      <c r="V199" s="17"/>
      <c r="W199" s="18"/>
      <c r="X199" s="18"/>
      <c r="Y199" s="18"/>
      <c r="Z199" s="18"/>
      <c r="AA199" s="18"/>
      <c r="AB199" s="18"/>
      <c r="AC199" s="45"/>
      <c r="AD199" s="43"/>
      <c r="AE199" s="12"/>
      <c r="AF199" s="290"/>
      <c r="AG199" s="11"/>
      <c r="AH199" s="6"/>
      <c r="AI199" s="6"/>
      <c r="AJ199" s="6"/>
      <c r="AK199" s="6"/>
      <c r="AL199" s="6"/>
      <c r="AM199" s="40"/>
      <c r="AN199" s="43"/>
      <c r="AO199" s="6"/>
      <c r="AP199" s="43"/>
      <c r="AQ199" s="11"/>
      <c r="AR199" s="6"/>
      <c r="AS199" s="6"/>
      <c r="AT199" s="6"/>
      <c r="AU199" s="6"/>
      <c r="AV199" s="6"/>
      <c r="AW199" s="6"/>
      <c r="AX199" s="40"/>
      <c r="AY199" s="43"/>
      <c r="AZ199" s="12"/>
      <c r="BA199" s="11"/>
      <c r="BB199" s="6"/>
      <c r="BC199" s="6"/>
      <c r="BD199" s="6"/>
      <c r="BE199" s="6"/>
      <c r="BF199" s="6"/>
      <c r="BG199" s="6"/>
      <c r="BH199" s="40"/>
      <c r="BI199" s="43"/>
      <c r="BJ199" s="12"/>
      <c r="BK199" s="11"/>
      <c r="BL199" s="6"/>
      <c r="BM199" s="6"/>
      <c r="BN199" s="6"/>
      <c r="BO199" s="6"/>
      <c r="BP199" s="6"/>
      <c r="BQ199" s="6"/>
      <c r="BR199" s="40"/>
      <c r="BS199" s="43"/>
      <c r="BT199" s="12"/>
      <c r="BU199" s="11"/>
      <c r="BV199" s="6"/>
      <c r="BW199" s="6"/>
      <c r="BX199" s="6"/>
      <c r="BY199" s="40"/>
      <c r="BZ199" s="11"/>
      <c r="CA199" s="6"/>
      <c r="CB199" s="6"/>
      <c r="CC199" s="6"/>
      <c r="CD199" s="12"/>
      <c r="CE199" s="11"/>
      <c r="CF199" s="6"/>
      <c r="CG199" s="6"/>
      <c r="CH199" s="6"/>
      <c r="CI199" s="40"/>
      <c r="CJ199" s="11"/>
      <c r="CK199" s="6"/>
      <c r="CL199" s="6"/>
      <c r="CM199" s="12"/>
      <c r="CN199" s="11"/>
      <c r="CO199" s="82"/>
      <c r="CP199" s="1"/>
      <c r="CQ199" s="1"/>
      <c r="CR199" s="1"/>
      <c r="CS199" s="1"/>
      <c r="CT199" s="1"/>
      <c r="DF199" s="23"/>
    </row>
    <row r="200" spans="1:110">
      <c r="A200" s="72">
        <v>194</v>
      </c>
      <c r="B200" s="396"/>
      <c r="C200" s="397"/>
      <c r="D200" s="398"/>
      <c r="E200" s="399"/>
      <c r="F200" s="400"/>
      <c r="G200" s="400"/>
      <c r="H200" s="401"/>
      <c r="I200" s="402"/>
      <c r="J200" s="403"/>
      <c r="K200" s="404"/>
      <c r="L200" s="11"/>
      <c r="M200" s="6"/>
      <c r="N200" s="6"/>
      <c r="O200" s="6"/>
      <c r="P200" s="6"/>
      <c r="Q200" s="6"/>
      <c r="R200" s="6"/>
      <c r="S200" s="40"/>
      <c r="T200" s="43"/>
      <c r="U200" s="12"/>
      <c r="V200" s="17"/>
      <c r="W200" s="18"/>
      <c r="X200" s="18"/>
      <c r="Y200" s="18"/>
      <c r="Z200" s="18"/>
      <c r="AA200" s="18"/>
      <c r="AB200" s="18"/>
      <c r="AC200" s="45"/>
      <c r="AD200" s="43"/>
      <c r="AE200" s="12"/>
      <c r="AF200" s="290"/>
      <c r="AG200" s="11"/>
      <c r="AH200" s="6"/>
      <c r="AI200" s="6"/>
      <c r="AJ200" s="6"/>
      <c r="AK200" s="6"/>
      <c r="AL200" s="6"/>
      <c r="AM200" s="40"/>
      <c r="AN200" s="43"/>
      <c r="AO200" s="6"/>
      <c r="AP200" s="43"/>
      <c r="AQ200" s="11"/>
      <c r="AR200" s="6"/>
      <c r="AS200" s="6"/>
      <c r="AT200" s="6"/>
      <c r="AU200" s="6"/>
      <c r="AV200" s="6"/>
      <c r="AW200" s="6"/>
      <c r="AX200" s="40"/>
      <c r="AY200" s="43"/>
      <c r="AZ200" s="12"/>
      <c r="BA200" s="11"/>
      <c r="BB200" s="6"/>
      <c r="BC200" s="6"/>
      <c r="BD200" s="6"/>
      <c r="BE200" s="6"/>
      <c r="BF200" s="6"/>
      <c r="BG200" s="6"/>
      <c r="BH200" s="40"/>
      <c r="BI200" s="43"/>
      <c r="BJ200" s="12"/>
      <c r="BK200" s="11"/>
      <c r="BL200" s="6"/>
      <c r="BM200" s="6"/>
      <c r="BN200" s="6"/>
      <c r="BO200" s="6"/>
      <c r="BP200" s="6"/>
      <c r="BQ200" s="6"/>
      <c r="BR200" s="40"/>
      <c r="BS200" s="43"/>
      <c r="BT200" s="12"/>
      <c r="BU200" s="11"/>
      <c r="BV200" s="6"/>
      <c r="BW200" s="6"/>
      <c r="BX200" s="6"/>
      <c r="BY200" s="40"/>
      <c r="BZ200" s="11"/>
      <c r="CA200" s="6"/>
      <c r="CB200" s="6"/>
      <c r="CC200" s="6"/>
      <c r="CD200" s="12"/>
      <c r="CE200" s="11"/>
      <c r="CF200" s="6"/>
      <c r="CG200" s="6"/>
      <c r="CH200" s="6"/>
      <c r="CI200" s="40"/>
      <c r="CJ200" s="11"/>
      <c r="CK200" s="6"/>
      <c r="CL200" s="6"/>
      <c r="CM200" s="12"/>
      <c r="CN200" s="11"/>
      <c r="CO200" s="82"/>
      <c r="CP200" s="1"/>
      <c r="CQ200" s="1"/>
      <c r="CR200" s="1"/>
      <c r="CS200" s="1"/>
      <c r="CT200" s="1"/>
      <c r="DF200" s="23"/>
    </row>
    <row r="201" spans="1:110">
      <c r="A201" s="72">
        <v>195</v>
      </c>
      <c r="B201" s="396"/>
      <c r="C201" s="397"/>
      <c r="D201" s="398"/>
      <c r="E201" s="399"/>
      <c r="F201" s="400"/>
      <c r="G201" s="400"/>
      <c r="H201" s="401"/>
      <c r="I201" s="402"/>
      <c r="J201" s="403"/>
      <c r="K201" s="404"/>
      <c r="L201" s="11"/>
      <c r="M201" s="6"/>
      <c r="N201" s="6"/>
      <c r="O201" s="6"/>
      <c r="P201" s="6"/>
      <c r="Q201" s="6"/>
      <c r="R201" s="6"/>
      <c r="S201" s="40"/>
      <c r="T201" s="43"/>
      <c r="U201" s="12"/>
      <c r="V201" s="17"/>
      <c r="W201" s="18"/>
      <c r="X201" s="18"/>
      <c r="Y201" s="18"/>
      <c r="Z201" s="18"/>
      <c r="AA201" s="18"/>
      <c r="AB201" s="18"/>
      <c r="AC201" s="45"/>
      <c r="AD201" s="43"/>
      <c r="AE201" s="12"/>
      <c r="AF201" s="290"/>
      <c r="AG201" s="11"/>
      <c r="AH201" s="6"/>
      <c r="AI201" s="6"/>
      <c r="AJ201" s="6"/>
      <c r="AK201" s="6"/>
      <c r="AL201" s="6"/>
      <c r="AM201" s="40"/>
      <c r="AN201" s="43"/>
      <c r="AO201" s="6"/>
      <c r="AP201" s="43"/>
      <c r="AQ201" s="11"/>
      <c r="AR201" s="6"/>
      <c r="AS201" s="6"/>
      <c r="AT201" s="6"/>
      <c r="AU201" s="6"/>
      <c r="AV201" s="6"/>
      <c r="AW201" s="6"/>
      <c r="AX201" s="40"/>
      <c r="AY201" s="43"/>
      <c r="AZ201" s="12"/>
      <c r="BA201" s="11"/>
      <c r="BB201" s="6"/>
      <c r="BC201" s="6"/>
      <c r="BD201" s="6"/>
      <c r="BE201" s="6"/>
      <c r="BF201" s="6"/>
      <c r="BG201" s="6"/>
      <c r="BH201" s="40"/>
      <c r="BI201" s="43"/>
      <c r="BJ201" s="12"/>
      <c r="BK201" s="11"/>
      <c r="BL201" s="6"/>
      <c r="BM201" s="6"/>
      <c r="BN201" s="6"/>
      <c r="BO201" s="6"/>
      <c r="BP201" s="6"/>
      <c r="BQ201" s="6"/>
      <c r="BR201" s="40"/>
      <c r="BS201" s="43"/>
      <c r="BT201" s="12"/>
      <c r="BU201" s="11"/>
      <c r="BV201" s="6"/>
      <c r="BW201" s="6"/>
      <c r="BX201" s="6"/>
      <c r="BY201" s="40"/>
      <c r="BZ201" s="11"/>
      <c r="CA201" s="6"/>
      <c r="CB201" s="6"/>
      <c r="CC201" s="6"/>
      <c r="CD201" s="12"/>
      <c r="CE201" s="11"/>
      <c r="CF201" s="6"/>
      <c r="CG201" s="6"/>
      <c r="CH201" s="6"/>
      <c r="CI201" s="40"/>
      <c r="CJ201" s="11"/>
      <c r="CK201" s="6"/>
      <c r="CL201" s="6"/>
      <c r="CM201" s="12"/>
      <c r="CN201" s="11"/>
      <c r="CO201" s="82"/>
      <c r="CP201" s="1"/>
      <c r="CQ201" s="1"/>
      <c r="CR201" s="1"/>
      <c r="CS201" s="1"/>
      <c r="CT201" s="1"/>
      <c r="DF201" s="23"/>
    </row>
    <row r="202" spans="1:110">
      <c r="A202" s="72">
        <v>196</v>
      </c>
      <c r="B202" s="396"/>
      <c r="C202" s="397"/>
      <c r="D202" s="398"/>
      <c r="E202" s="399"/>
      <c r="F202" s="400"/>
      <c r="G202" s="400"/>
      <c r="H202" s="401"/>
      <c r="I202" s="402"/>
      <c r="J202" s="403"/>
      <c r="K202" s="404"/>
      <c r="L202" s="11"/>
      <c r="M202" s="6"/>
      <c r="N202" s="6"/>
      <c r="O202" s="6"/>
      <c r="P202" s="6"/>
      <c r="Q202" s="6"/>
      <c r="R202" s="6"/>
      <c r="S202" s="40"/>
      <c r="T202" s="43"/>
      <c r="U202" s="12"/>
      <c r="V202" s="17"/>
      <c r="W202" s="18"/>
      <c r="X202" s="18"/>
      <c r="Y202" s="18"/>
      <c r="Z202" s="18"/>
      <c r="AA202" s="18"/>
      <c r="AB202" s="18"/>
      <c r="AC202" s="45"/>
      <c r="AD202" s="43"/>
      <c r="AE202" s="12"/>
      <c r="AF202" s="290"/>
      <c r="AG202" s="11"/>
      <c r="AH202" s="6"/>
      <c r="AI202" s="6"/>
      <c r="AJ202" s="6"/>
      <c r="AK202" s="6"/>
      <c r="AL202" s="6"/>
      <c r="AM202" s="40"/>
      <c r="AN202" s="43"/>
      <c r="AO202" s="6"/>
      <c r="AP202" s="43"/>
      <c r="AQ202" s="11"/>
      <c r="AR202" s="6"/>
      <c r="AS202" s="6"/>
      <c r="AT202" s="6"/>
      <c r="AU202" s="6"/>
      <c r="AV202" s="6"/>
      <c r="AW202" s="6"/>
      <c r="AX202" s="40"/>
      <c r="AY202" s="43"/>
      <c r="AZ202" s="12"/>
      <c r="BA202" s="11"/>
      <c r="BB202" s="6"/>
      <c r="BC202" s="6"/>
      <c r="BD202" s="6"/>
      <c r="BE202" s="6"/>
      <c r="BF202" s="6"/>
      <c r="BG202" s="6"/>
      <c r="BH202" s="40"/>
      <c r="BI202" s="43"/>
      <c r="BJ202" s="12"/>
      <c r="BK202" s="11"/>
      <c r="BL202" s="6"/>
      <c r="BM202" s="6"/>
      <c r="BN202" s="6"/>
      <c r="BO202" s="6"/>
      <c r="BP202" s="6"/>
      <c r="BQ202" s="6"/>
      <c r="BR202" s="40"/>
      <c r="BS202" s="43"/>
      <c r="BT202" s="12"/>
      <c r="BU202" s="11"/>
      <c r="BV202" s="6"/>
      <c r="BW202" s="6"/>
      <c r="BX202" s="6"/>
      <c r="BY202" s="40"/>
      <c r="BZ202" s="11"/>
      <c r="CA202" s="6"/>
      <c r="CB202" s="6"/>
      <c r="CC202" s="6"/>
      <c r="CD202" s="12"/>
      <c r="CE202" s="11"/>
      <c r="CF202" s="6"/>
      <c r="CG202" s="6"/>
      <c r="CH202" s="6"/>
      <c r="CI202" s="40"/>
      <c r="CJ202" s="11"/>
      <c r="CK202" s="6"/>
      <c r="CL202" s="6"/>
      <c r="CM202" s="12"/>
      <c r="CN202" s="11"/>
      <c r="CO202" s="82"/>
      <c r="CP202" s="1"/>
      <c r="CQ202" s="1"/>
      <c r="CR202" s="1"/>
      <c r="CS202" s="1"/>
      <c r="CT202" s="1"/>
      <c r="DF202" s="23"/>
    </row>
    <row r="203" spans="1:110">
      <c r="A203" s="72">
        <v>197</v>
      </c>
      <c r="B203" s="396"/>
      <c r="C203" s="397"/>
      <c r="D203" s="398"/>
      <c r="E203" s="399"/>
      <c r="F203" s="400"/>
      <c r="G203" s="400"/>
      <c r="H203" s="401"/>
      <c r="I203" s="402"/>
      <c r="J203" s="403"/>
      <c r="K203" s="404"/>
      <c r="L203" s="11"/>
      <c r="M203" s="6"/>
      <c r="N203" s="6"/>
      <c r="O203" s="6"/>
      <c r="P203" s="6"/>
      <c r="Q203" s="6"/>
      <c r="R203" s="6"/>
      <c r="S203" s="40"/>
      <c r="T203" s="43"/>
      <c r="U203" s="12"/>
      <c r="V203" s="17"/>
      <c r="W203" s="18"/>
      <c r="X203" s="18"/>
      <c r="Y203" s="18"/>
      <c r="Z203" s="18"/>
      <c r="AA203" s="18"/>
      <c r="AB203" s="18"/>
      <c r="AC203" s="45"/>
      <c r="AD203" s="43"/>
      <c r="AE203" s="12"/>
      <c r="AF203" s="290"/>
      <c r="AG203" s="11"/>
      <c r="AH203" s="6"/>
      <c r="AI203" s="6"/>
      <c r="AJ203" s="6"/>
      <c r="AK203" s="6"/>
      <c r="AL203" s="6"/>
      <c r="AM203" s="40"/>
      <c r="AN203" s="43"/>
      <c r="AO203" s="6"/>
      <c r="AP203" s="43"/>
      <c r="AQ203" s="11"/>
      <c r="AR203" s="6"/>
      <c r="AS203" s="6"/>
      <c r="AT203" s="6"/>
      <c r="AU203" s="6"/>
      <c r="AV203" s="6"/>
      <c r="AW203" s="6"/>
      <c r="AX203" s="40"/>
      <c r="AY203" s="43"/>
      <c r="AZ203" s="12"/>
      <c r="BA203" s="11"/>
      <c r="BB203" s="6"/>
      <c r="BC203" s="6"/>
      <c r="BD203" s="6"/>
      <c r="BE203" s="6"/>
      <c r="BF203" s="6"/>
      <c r="BG203" s="6"/>
      <c r="BH203" s="40"/>
      <c r="BI203" s="43"/>
      <c r="BJ203" s="12"/>
      <c r="BK203" s="11"/>
      <c r="BL203" s="6"/>
      <c r="BM203" s="6"/>
      <c r="BN203" s="6"/>
      <c r="BO203" s="6"/>
      <c r="BP203" s="6"/>
      <c r="BQ203" s="6"/>
      <c r="BR203" s="40"/>
      <c r="BS203" s="43"/>
      <c r="BT203" s="12"/>
      <c r="BU203" s="11"/>
      <c r="BV203" s="6"/>
      <c r="BW203" s="6"/>
      <c r="BX203" s="6"/>
      <c r="BY203" s="40"/>
      <c r="BZ203" s="11"/>
      <c r="CA203" s="6"/>
      <c r="CB203" s="6"/>
      <c r="CC203" s="6"/>
      <c r="CD203" s="12"/>
      <c r="CE203" s="11"/>
      <c r="CF203" s="6"/>
      <c r="CG203" s="6"/>
      <c r="CH203" s="6"/>
      <c r="CI203" s="40"/>
      <c r="CJ203" s="11"/>
      <c r="CK203" s="6"/>
      <c r="CL203" s="6"/>
      <c r="CM203" s="12"/>
      <c r="CN203" s="11"/>
      <c r="CO203" s="82"/>
      <c r="CP203" s="1"/>
      <c r="CQ203" s="1"/>
      <c r="CR203" s="1"/>
      <c r="CS203" s="1"/>
      <c r="CT203" s="1"/>
      <c r="DF203" s="23"/>
    </row>
    <row r="204" spans="1:110">
      <c r="A204" s="72">
        <v>198</v>
      </c>
      <c r="B204" s="396"/>
      <c r="C204" s="397"/>
      <c r="D204" s="398"/>
      <c r="E204" s="399"/>
      <c r="F204" s="400"/>
      <c r="G204" s="400"/>
      <c r="H204" s="401"/>
      <c r="I204" s="402"/>
      <c r="J204" s="403"/>
      <c r="K204" s="404"/>
      <c r="L204" s="11"/>
      <c r="M204" s="6"/>
      <c r="N204" s="6"/>
      <c r="O204" s="6"/>
      <c r="P204" s="6"/>
      <c r="Q204" s="6"/>
      <c r="R204" s="6"/>
      <c r="S204" s="40"/>
      <c r="T204" s="43"/>
      <c r="U204" s="12"/>
      <c r="V204" s="17"/>
      <c r="W204" s="18"/>
      <c r="X204" s="18"/>
      <c r="Y204" s="18"/>
      <c r="Z204" s="18"/>
      <c r="AA204" s="18"/>
      <c r="AB204" s="18"/>
      <c r="AC204" s="45"/>
      <c r="AD204" s="43"/>
      <c r="AE204" s="12"/>
      <c r="AF204" s="290"/>
      <c r="AG204" s="11"/>
      <c r="AH204" s="6"/>
      <c r="AI204" s="6"/>
      <c r="AJ204" s="6"/>
      <c r="AK204" s="6"/>
      <c r="AL204" s="6"/>
      <c r="AM204" s="40"/>
      <c r="AN204" s="43"/>
      <c r="AO204" s="6"/>
      <c r="AP204" s="43"/>
      <c r="AQ204" s="11"/>
      <c r="AR204" s="6"/>
      <c r="AS204" s="6"/>
      <c r="AT204" s="6"/>
      <c r="AU204" s="6"/>
      <c r="AV204" s="6"/>
      <c r="AW204" s="6"/>
      <c r="AX204" s="40"/>
      <c r="AY204" s="43"/>
      <c r="AZ204" s="12"/>
      <c r="BA204" s="11"/>
      <c r="BB204" s="6"/>
      <c r="BC204" s="6"/>
      <c r="BD204" s="6"/>
      <c r="BE204" s="6"/>
      <c r="BF204" s="6"/>
      <c r="BG204" s="6"/>
      <c r="BH204" s="40"/>
      <c r="BI204" s="43"/>
      <c r="BJ204" s="12"/>
      <c r="BK204" s="11"/>
      <c r="BL204" s="6"/>
      <c r="BM204" s="6"/>
      <c r="BN204" s="6"/>
      <c r="BO204" s="6"/>
      <c r="BP204" s="6"/>
      <c r="BQ204" s="6"/>
      <c r="BR204" s="40"/>
      <c r="BS204" s="43"/>
      <c r="BT204" s="12"/>
      <c r="BU204" s="11"/>
      <c r="BV204" s="6"/>
      <c r="BW204" s="6"/>
      <c r="BX204" s="6"/>
      <c r="BY204" s="40"/>
      <c r="BZ204" s="11"/>
      <c r="CA204" s="6"/>
      <c r="CB204" s="6"/>
      <c r="CC204" s="6"/>
      <c r="CD204" s="12"/>
      <c r="CE204" s="11"/>
      <c r="CF204" s="6"/>
      <c r="CG204" s="6"/>
      <c r="CH204" s="6"/>
      <c r="CI204" s="40"/>
      <c r="CJ204" s="11"/>
      <c r="CK204" s="6"/>
      <c r="CL204" s="6"/>
      <c r="CM204" s="12"/>
      <c r="CN204" s="11"/>
      <c r="CO204" s="82"/>
      <c r="CP204" s="1"/>
      <c r="CQ204" s="1"/>
      <c r="CR204" s="1"/>
      <c r="CS204" s="1"/>
      <c r="CT204" s="1"/>
      <c r="DF204" s="23"/>
    </row>
    <row r="205" spans="1:110">
      <c r="A205" s="72">
        <v>199</v>
      </c>
      <c r="B205" s="396"/>
      <c r="C205" s="397"/>
      <c r="D205" s="398"/>
      <c r="E205" s="399"/>
      <c r="F205" s="400"/>
      <c r="G205" s="400"/>
      <c r="H205" s="401"/>
      <c r="I205" s="402"/>
      <c r="J205" s="403"/>
      <c r="K205" s="404"/>
      <c r="L205" s="11"/>
      <c r="M205" s="6"/>
      <c r="N205" s="6"/>
      <c r="O205" s="6"/>
      <c r="P205" s="6"/>
      <c r="Q205" s="6"/>
      <c r="R205" s="6"/>
      <c r="S205" s="40"/>
      <c r="T205" s="43"/>
      <c r="U205" s="12"/>
      <c r="V205" s="17"/>
      <c r="W205" s="18"/>
      <c r="X205" s="18"/>
      <c r="Y205" s="18"/>
      <c r="Z205" s="18"/>
      <c r="AA205" s="18"/>
      <c r="AB205" s="18"/>
      <c r="AC205" s="45"/>
      <c r="AD205" s="43"/>
      <c r="AE205" s="12"/>
      <c r="AF205" s="290"/>
      <c r="AG205" s="11"/>
      <c r="AH205" s="6"/>
      <c r="AI205" s="6"/>
      <c r="AJ205" s="6"/>
      <c r="AK205" s="6"/>
      <c r="AL205" s="6"/>
      <c r="AM205" s="40"/>
      <c r="AN205" s="43"/>
      <c r="AO205" s="6"/>
      <c r="AP205" s="43"/>
      <c r="AQ205" s="11"/>
      <c r="AR205" s="6"/>
      <c r="AS205" s="6"/>
      <c r="AT205" s="6"/>
      <c r="AU205" s="6"/>
      <c r="AV205" s="6"/>
      <c r="AW205" s="6"/>
      <c r="AX205" s="40"/>
      <c r="AY205" s="43"/>
      <c r="AZ205" s="12"/>
      <c r="BA205" s="11"/>
      <c r="BB205" s="6"/>
      <c r="BC205" s="6"/>
      <c r="BD205" s="6"/>
      <c r="BE205" s="6"/>
      <c r="BF205" s="6"/>
      <c r="BG205" s="6"/>
      <c r="BH205" s="40"/>
      <c r="BI205" s="43"/>
      <c r="BJ205" s="12"/>
      <c r="BK205" s="11"/>
      <c r="BL205" s="6"/>
      <c r="BM205" s="6"/>
      <c r="BN205" s="6"/>
      <c r="BO205" s="6"/>
      <c r="BP205" s="6"/>
      <c r="BQ205" s="6"/>
      <c r="BR205" s="40"/>
      <c r="BS205" s="43"/>
      <c r="BT205" s="12"/>
      <c r="BU205" s="11"/>
      <c r="BV205" s="6"/>
      <c r="BW205" s="6"/>
      <c r="BX205" s="6"/>
      <c r="BY205" s="40"/>
      <c r="BZ205" s="11"/>
      <c r="CA205" s="6"/>
      <c r="CB205" s="6"/>
      <c r="CC205" s="6"/>
      <c r="CD205" s="12"/>
      <c r="CE205" s="11"/>
      <c r="CF205" s="6"/>
      <c r="CG205" s="6"/>
      <c r="CH205" s="6"/>
      <c r="CI205" s="40"/>
      <c r="CJ205" s="11"/>
      <c r="CK205" s="6"/>
      <c r="CL205" s="6"/>
      <c r="CM205" s="12"/>
      <c r="CN205" s="11"/>
      <c r="CO205" s="82"/>
      <c r="CP205" s="1"/>
      <c r="CQ205" s="1"/>
      <c r="CR205" s="1"/>
      <c r="CS205" s="1"/>
      <c r="CT205" s="1"/>
      <c r="DF205" s="23"/>
    </row>
    <row r="206" spans="1:110" ht="19.5" thickBot="1">
      <c r="A206" s="72">
        <v>200</v>
      </c>
      <c r="B206" s="405"/>
      <c r="C206" s="406"/>
      <c r="D206" s="407"/>
      <c r="E206" s="408"/>
      <c r="F206" s="409"/>
      <c r="G206" s="409"/>
      <c r="H206" s="410"/>
      <c r="I206" s="411"/>
      <c r="J206" s="412"/>
      <c r="K206" s="413"/>
      <c r="L206" s="13"/>
      <c r="M206" s="14"/>
      <c r="N206" s="14"/>
      <c r="O206" s="14"/>
      <c r="P206" s="14"/>
      <c r="Q206" s="14"/>
      <c r="R206" s="14"/>
      <c r="S206" s="41"/>
      <c r="T206" s="43"/>
      <c r="U206" s="12"/>
      <c r="V206" s="19"/>
      <c r="W206" s="20"/>
      <c r="X206" s="20"/>
      <c r="Y206" s="20"/>
      <c r="Z206" s="20"/>
      <c r="AA206" s="20"/>
      <c r="AB206" s="20"/>
      <c r="AC206" s="46"/>
      <c r="AD206" s="43"/>
      <c r="AE206" s="12"/>
      <c r="AF206" s="291"/>
      <c r="AG206" s="13"/>
      <c r="AH206" s="14"/>
      <c r="AI206" s="14"/>
      <c r="AJ206" s="14"/>
      <c r="AK206" s="14"/>
      <c r="AL206" s="14"/>
      <c r="AM206" s="41"/>
      <c r="AN206" s="43"/>
      <c r="AO206" s="6"/>
      <c r="AP206" s="43"/>
      <c r="AQ206" s="13"/>
      <c r="AR206" s="14"/>
      <c r="AS206" s="14"/>
      <c r="AT206" s="14"/>
      <c r="AU206" s="14"/>
      <c r="AV206" s="14"/>
      <c r="AW206" s="14"/>
      <c r="AX206" s="41"/>
      <c r="AY206" s="43"/>
      <c r="AZ206" s="12"/>
      <c r="BA206" s="13"/>
      <c r="BB206" s="14"/>
      <c r="BC206" s="14"/>
      <c r="BD206" s="14"/>
      <c r="BE206" s="14"/>
      <c r="BF206" s="14"/>
      <c r="BG206" s="14"/>
      <c r="BH206" s="41"/>
      <c r="BI206" s="43"/>
      <c r="BJ206" s="12"/>
      <c r="BK206" s="13"/>
      <c r="BL206" s="14"/>
      <c r="BM206" s="14"/>
      <c r="BN206" s="14"/>
      <c r="BO206" s="14"/>
      <c r="BP206" s="14"/>
      <c r="BQ206" s="14"/>
      <c r="BR206" s="41"/>
      <c r="BS206" s="43"/>
      <c r="BT206" s="12"/>
      <c r="BU206" s="13"/>
      <c r="BV206" s="14"/>
      <c r="BW206" s="14"/>
      <c r="BX206" s="14"/>
      <c r="BY206" s="41"/>
      <c r="BZ206" s="13"/>
      <c r="CA206" s="14"/>
      <c r="CB206" s="14"/>
      <c r="CC206" s="14"/>
      <c r="CD206" s="70"/>
      <c r="CE206" s="13"/>
      <c r="CF206" s="14"/>
      <c r="CG206" s="14"/>
      <c r="CH206" s="14"/>
      <c r="CI206" s="41"/>
      <c r="CJ206" s="13"/>
      <c r="CK206" s="14"/>
      <c r="CL206" s="14"/>
      <c r="CM206" s="70"/>
      <c r="CN206" s="13"/>
      <c r="CO206" s="83"/>
      <c r="CP206" s="1"/>
      <c r="CQ206" s="1"/>
      <c r="CR206" s="1"/>
      <c r="CS206" s="1"/>
      <c r="CT206" s="1"/>
      <c r="DF206" s="23"/>
    </row>
    <row r="207" spans="1:110">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DF207" s="23"/>
    </row>
    <row r="208" spans="1:110">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DF208" s="23"/>
    </row>
    <row r="209" spans="1:110">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DF209" s="23"/>
    </row>
    <row r="210" spans="1:110" hidden="1"/>
    <row r="211" spans="1:110" hidden="1"/>
    <row r="212" spans="1:110" hidden="1"/>
    <row r="213" spans="1:110" hidden="1"/>
    <row r="214" spans="1:110" hidden="1"/>
    <row r="215" spans="1:110" hidden="1"/>
    <row r="216" spans="1:110" hidden="1"/>
    <row r="217" spans="1:110" hidden="1"/>
    <row r="218" spans="1:110" hidden="1"/>
    <row r="219" spans="1:110" hidden="1"/>
    <row r="220" spans="1:110" hidden="1"/>
    <row r="221" spans="1:110" hidden="1"/>
    <row r="222" spans="1:110" hidden="1"/>
    <row r="223" spans="1:110" hidden="1"/>
    <row r="224" spans="1:110"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sheetData>
  <sheetProtection password="D49F" sheet="1" objects="1" scenarios="1" formatColumns="0" formatRows="0"/>
  <mergeCells count="83">
    <mergeCell ref="CJ3:CK3"/>
    <mergeCell ref="CL3:CM3"/>
    <mergeCell ref="CJ4:CK4"/>
    <mergeCell ref="CL4:CM4"/>
    <mergeCell ref="V4:W4"/>
    <mergeCell ref="X4:Y4"/>
    <mergeCell ref="AW4:AX4"/>
    <mergeCell ref="AY4:AZ4"/>
    <mergeCell ref="BU4:BY4"/>
    <mergeCell ref="BG4:BH4"/>
    <mergeCell ref="BI4:BJ4"/>
    <mergeCell ref="AG4:AH4"/>
    <mergeCell ref="AI4:AJ4"/>
    <mergeCell ref="BK4:BL4"/>
    <mergeCell ref="BM4:BN4"/>
    <mergeCell ref="BA4:BB4"/>
    <mergeCell ref="L3:O3"/>
    <mergeCell ref="V3:Y3"/>
    <mergeCell ref="F4:F6"/>
    <mergeCell ref="I4:I6"/>
    <mergeCell ref="J4:J6"/>
    <mergeCell ref="G4:G6"/>
    <mergeCell ref="R4:S4"/>
    <mergeCell ref="A3:H3"/>
    <mergeCell ref="H4:H6"/>
    <mergeCell ref="C4:C6"/>
    <mergeCell ref="A4:A6"/>
    <mergeCell ref="T4:U4"/>
    <mergeCell ref="K4:K6"/>
    <mergeCell ref="P3:U3"/>
    <mergeCell ref="P4:Q4"/>
    <mergeCell ref="L4:M4"/>
    <mergeCell ref="BQ4:BR4"/>
    <mergeCell ref="BS4:BT4"/>
    <mergeCell ref="AQ4:AR4"/>
    <mergeCell ref="AF3:AF5"/>
    <mergeCell ref="BE3:BJ3"/>
    <mergeCell ref="BO3:BT3"/>
    <mergeCell ref="BO4:BP4"/>
    <mergeCell ref="A1:R1"/>
    <mergeCell ref="CE3:CI3"/>
    <mergeCell ref="BZ3:CD3"/>
    <mergeCell ref="CN3:CO3"/>
    <mergeCell ref="BK3:BN3"/>
    <mergeCell ref="BU3:BY3"/>
    <mergeCell ref="S1:AE2"/>
    <mergeCell ref="AN1:BT2"/>
    <mergeCell ref="AQ3:AT3"/>
    <mergeCell ref="BA3:BD3"/>
    <mergeCell ref="BU1:CI2"/>
    <mergeCell ref="CN1:CO2"/>
    <mergeCell ref="I2:K2"/>
    <mergeCell ref="AF1:AM2"/>
    <mergeCell ref="A2:H2"/>
    <mergeCell ref="CJ1:CM2"/>
    <mergeCell ref="CN4:CN5"/>
    <mergeCell ref="CO4:CO5"/>
    <mergeCell ref="CQ10:CS11"/>
    <mergeCell ref="BZ4:CD4"/>
    <mergeCell ref="CE4:CI4"/>
    <mergeCell ref="CQ16:CS17"/>
    <mergeCell ref="CQ6:CS6"/>
    <mergeCell ref="CQ8:CS8"/>
    <mergeCell ref="CQ14:CS15"/>
    <mergeCell ref="CQ12:CS13"/>
    <mergeCell ref="N4:O4"/>
    <mergeCell ref="D4:D6"/>
    <mergeCell ref="B4:B6"/>
    <mergeCell ref="E4:E6"/>
    <mergeCell ref="BE4:BF4"/>
    <mergeCell ref="Z4:AA4"/>
    <mergeCell ref="BC4:BD4"/>
    <mergeCell ref="Z3:AE3"/>
    <mergeCell ref="AK4:AL4"/>
    <mergeCell ref="AU4:AV4"/>
    <mergeCell ref="AU3:AZ3"/>
    <mergeCell ref="AM4:AN4"/>
    <mergeCell ref="AO4:AP4"/>
    <mergeCell ref="AB4:AC4"/>
    <mergeCell ref="AD4:AE4"/>
    <mergeCell ref="AG3:AI3"/>
    <mergeCell ref="AJ3:AP3"/>
    <mergeCell ref="AS4:AT4"/>
  </mergeCells>
  <dataValidations count="8">
    <dataValidation type="whole" operator="lessThanOrEqual" allowBlank="1" showInputMessage="1" showErrorMessage="1" errorTitle="Write Here Proper Value" error="अधिकतम उपस्थिति से ज्यादा अंक INPUT नहीं कर सकते " sqref="CO7:CO10">
      <formula1>CN7</formula1>
    </dataValidation>
    <dataValidation type="custom" operator="lessThanOrEqual" allowBlank="1" showInputMessage="1" showErrorMessage="1" errorTitle="Write Here Proper Value" error="अधिकतम प्राप्तांक से ज्यादा अंक INPUT नहीं कर सकते " sqref="CO11:CO206 L7:AE206 AG7:CM206">
      <formula1>OR(L7&lt;=L$6,L7="ML",L7="NA",L7="ab")</formula1>
    </dataValidation>
    <dataValidation type="textLength" errorStyle="warning" operator="lessThanOrEqual" showInputMessage="1" showErrorMessage="1" errorTitle="long name" error="Please decrease the font size of this cell if name does not fit into the column." sqref="F7:H206">
      <formula1>20</formula1>
    </dataValidation>
    <dataValidation type="list" allowBlank="1" showInputMessage="1" showErrorMessage="1" sqref="J3">
      <formula1>"6"</formula1>
    </dataValidation>
    <dataValidation type="list" allowBlank="1" showInputMessage="1" showErrorMessage="1" sqref="K7:K18">
      <formula1>"GEN, OBC, SC, ST, MIN, SBC"</formula1>
    </dataValidation>
    <dataValidation type="list" allowBlank="1" showInputMessage="1" showErrorMessage="1" sqref="J7:J18">
      <formula1>"F, M"</formula1>
    </dataValidation>
    <dataValidation type="whole" operator="lessThanOrEqual" allowBlank="1" showInputMessage="1" showErrorMessage="1" errorTitle="Allert" error="अधिकतम Meetings से ज्यादा अंक INPUT नहीं कर सकते " sqref="CN7:CN206">
      <formula1>$CN$6</formula1>
    </dataValidation>
    <dataValidation type="list" allowBlank="1" showInputMessage="1" showErrorMessage="1" errorTitle="Select Language" error="भाषा का चयन करे " sqref="AF7:AF206">
      <formula1>IF($CS$37="Hindi",sub_1,Sub_2)</formula1>
    </dataValidation>
  </dataValidations>
  <hyperlinks>
    <hyperlink ref="CQ8" r:id="rId1"/>
  </hyperlinks>
  <pageMargins left="0.7" right="0.7" top="0.75" bottom="0.75" header="0.3" footer="0.3"/>
  <pageSetup orientation="portrait" r:id="rId2"/>
  <drawing r:id="rId3"/>
</worksheet>
</file>

<file path=xl/worksheets/sheet4.xml><?xml version="1.0" encoding="utf-8"?>
<worksheet xmlns="http://schemas.openxmlformats.org/spreadsheetml/2006/main" xmlns:r="http://schemas.openxmlformats.org/officeDocument/2006/relationships">
  <dimension ref="A1:FL413"/>
  <sheetViews>
    <sheetView workbookViewId="0">
      <pane xSplit="11" ySplit="6" topLeftCell="L7" activePane="bottomRight" state="frozen"/>
      <selection pane="topRight" activeCell="L1" sqref="L1"/>
      <selection pane="bottomLeft" activeCell="A7" sqref="A7"/>
      <selection pane="bottomRight" activeCell="L7" sqref="L7"/>
    </sheetView>
  </sheetViews>
  <sheetFormatPr defaultColWidth="0" defaultRowHeight="0" customHeight="1" zeroHeight="1"/>
  <cols>
    <col min="1" max="1" width="4.75" style="4" customWidth="1"/>
    <col min="2" max="2" width="4.5" style="4" customWidth="1"/>
    <col min="3" max="3" width="4.25" style="4" customWidth="1"/>
    <col min="4" max="4" width="7.875" style="4" customWidth="1"/>
    <col min="5" max="5" width="14.25" style="4" customWidth="1"/>
    <col min="6" max="6" width="19.125" style="2" customWidth="1"/>
    <col min="7" max="8" width="19.625" style="2" customWidth="1"/>
    <col min="9" max="9" width="9.75" style="2" customWidth="1"/>
    <col min="10" max="10" width="6.25" style="2" customWidth="1"/>
    <col min="11" max="11" width="5.875" style="2" customWidth="1"/>
    <col min="12" max="17" width="5.125" style="2" customWidth="1"/>
    <col min="18" max="31" width="5.75" style="2" customWidth="1"/>
    <col min="32" max="32" width="13.375" style="2" customWidth="1"/>
    <col min="33" max="72" width="5.75" style="2" customWidth="1"/>
    <col min="73" max="87" width="4.75" style="2" customWidth="1"/>
    <col min="88" max="91" width="6.625" style="2" customWidth="1"/>
    <col min="92" max="92" width="8.75" style="2" customWidth="1"/>
    <col min="93" max="93" width="9.25" style="2" customWidth="1"/>
    <col min="94" max="94" width="8.25" style="2" customWidth="1"/>
    <col min="95" max="95" width="9.25" style="2" customWidth="1"/>
    <col min="96" max="96" width="30" style="2" customWidth="1"/>
    <col min="97" max="97" width="13.25" style="2" customWidth="1"/>
    <col min="98" max="98" width="14.25" style="2" customWidth="1"/>
    <col min="99" max="99" width="9.125" style="2" customWidth="1"/>
    <col min="100" max="100" width="9.125" style="2" hidden="1" customWidth="1"/>
    <col min="101" max="110" width="6.75" style="2" hidden="1" customWidth="1"/>
    <col min="111" max="130" width="6.75" style="23" hidden="1" customWidth="1"/>
    <col min="131" max="168" width="6.75" style="2" hidden="1" customWidth="1"/>
    <col min="169" max="16384" width="5.75" style="2" hidden="1"/>
  </cols>
  <sheetData>
    <row r="1" spans="1:130" ht="26.25" customHeight="1" thickTop="1" thickBot="1">
      <c r="A1" s="621" t="str">
        <f>IF('Master sheet'!D11="Hindi",'Master sheet'!D8,'Master sheet'!D7)</f>
        <v xml:space="preserve">महात्मा गाँधी राजकीय विद्यालय (अंग्रेजी माध्यम) बर, पाली </v>
      </c>
      <c r="B1" s="622"/>
      <c r="C1" s="622"/>
      <c r="D1" s="622"/>
      <c r="E1" s="622"/>
      <c r="F1" s="622"/>
      <c r="G1" s="622"/>
      <c r="H1" s="622"/>
      <c r="I1" s="622"/>
      <c r="J1" s="622"/>
      <c r="K1" s="622"/>
      <c r="L1" s="622"/>
      <c r="M1" s="622"/>
      <c r="N1" s="622"/>
      <c r="O1" s="622"/>
      <c r="P1" s="622"/>
      <c r="Q1" s="622"/>
      <c r="R1" s="623"/>
      <c r="S1" s="632" t="s">
        <v>236</v>
      </c>
      <c r="T1" s="632"/>
      <c r="U1" s="632"/>
      <c r="V1" s="632"/>
      <c r="W1" s="632"/>
      <c r="X1" s="632"/>
      <c r="Y1" s="632"/>
      <c r="Z1" s="632"/>
      <c r="AA1" s="632"/>
      <c r="AB1" s="632"/>
      <c r="AC1" s="632"/>
      <c r="AD1" s="632"/>
      <c r="AE1" s="632"/>
      <c r="AF1" s="644" t="str">
        <f>IF('Master sheet'!$D$11="Hindi","तृतीय भाषा के लिए प्रत्येक कॉलम (सेल में) विद्यार्थी से सम्बंधित तृतीय भाषा को सलेक्ट करें I","For Third Language, Select the third language related to the student in each column")</f>
        <v>तृतीय भाषा के लिए प्रत्येक कॉलम (सेल में) विद्यार्थी से सम्बंधित तृतीय भाषा को सलेक्ट करें I</v>
      </c>
      <c r="AG1" s="645"/>
      <c r="AH1" s="645"/>
      <c r="AI1" s="645"/>
      <c r="AJ1" s="645"/>
      <c r="AK1" s="645"/>
      <c r="AL1" s="645"/>
      <c r="AM1" s="646"/>
      <c r="AN1" s="634"/>
      <c r="AO1" s="634"/>
      <c r="AP1" s="634"/>
      <c r="AQ1" s="634"/>
      <c r="AR1" s="634"/>
      <c r="AS1" s="634"/>
      <c r="AT1" s="634"/>
      <c r="AU1" s="634"/>
      <c r="AV1" s="634"/>
      <c r="AW1" s="634"/>
      <c r="AX1" s="634"/>
      <c r="AY1" s="634"/>
      <c r="AZ1" s="634"/>
      <c r="BA1" s="634"/>
      <c r="BB1" s="634"/>
      <c r="BC1" s="634"/>
      <c r="BD1" s="634"/>
      <c r="BE1" s="634"/>
      <c r="BF1" s="634"/>
      <c r="BG1" s="634"/>
      <c r="BH1" s="634"/>
      <c r="BI1" s="634"/>
      <c r="BJ1" s="634"/>
      <c r="BK1" s="634"/>
      <c r="BL1" s="634"/>
      <c r="BM1" s="634"/>
      <c r="BN1" s="634"/>
      <c r="BO1" s="634"/>
      <c r="BP1" s="634"/>
      <c r="BQ1" s="634"/>
      <c r="BR1" s="634"/>
      <c r="BS1" s="634"/>
      <c r="BT1" s="634"/>
      <c r="BU1" s="641" t="s">
        <v>42</v>
      </c>
      <c r="BV1" s="641"/>
      <c r="BW1" s="641"/>
      <c r="BX1" s="641"/>
      <c r="BY1" s="641"/>
      <c r="BZ1" s="641"/>
      <c r="CA1" s="641"/>
      <c r="CB1" s="641"/>
      <c r="CC1" s="641"/>
      <c r="CD1" s="641"/>
      <c r="CE1" s="641"/>
      <c r="CF1" s="641"/>
      <c r="CG1" s="641"/>
      <c r="CH1" s="641"/>
      <c r="CI1" s="641"/>
      <c r="CJ1" s="652" t="str">
        <f>IF('Master sheet'!$D$11="Hindi","अतिरिक्त विषय ","Extra Subject")</f>
        <v xml:space="preserve">अतिरिक्त विषय </v>
      </c>
      <c r="CK1" s="653"/>
      <c r="CL1" s="653"/>
      <c r="CM1" s="654"/>
      <c r="CN1" s="641"/>
      <c r="CO1" s="641"/>
      <c r="CP1" s="1"/>
      <c r="CQ1" s="1"/>
      <c r="CR1" s="1"/>
      <c r="CS1" s="1"/>
      <c r="CT1" s="1"/>
      <c r="DW1" s="23" t="str">
        <f>L3</f>
        <v>हिंदी</v>
      </c>
      <c r="DZ1" s="23" t="str">
        <f>BU3</f>
        <v>कार्यानुभव</v>
      </c>
    </row>
    <row r="2" spans="1:130" ht="25.5" customHeight="1" thickTop="1" thickBot="1">
      <c r="A2" s="650" t="str">
        <f>IF('Master sheet'!D11="Hindi","रिजल्ट वर्कशीट","RESULT WORKSHEET")</f>
        <v>रिजल्ट वर्कशीट</v>
      </c>
      <c r="B2" s="651"/>
      <c r="C2" s="651"/>
      <c r="D2" s="651"/>
      <c r="E2" s="651"/>
      <c r="F2" s="651"/>
      <c r="G2" s="651"/>
      <c r="H2" s="651"/>
      <c r="I2" s="643" t="str">
        <f>IF('Master sheet'!D13="","",'Master sheet'!D13)</f>
        <v>2024-2025</v>
      </c>
      <c r="J2" s="643"/>
      <c r="K2" s="643"/>
      <c r="L2" s="284"/>
      <c r="M2" s="284"/>
      <c r="N2" s="284"/>
      <c r="O2" s="284"/>
      <c r="P2" s="284"/>
      <c r="Q2" s="284"/>
      <c r="R2" s="285"/>
      <c r="S2" s="633"/>
      <c r="T2" s="633"/>
      <c r="U2" s="633"/>
      <c r="V2" s="633"/>
      <c r="W2" s="633"/>
      <c r="X2" s="633"/>
      <c r="Y2" s="633"/>
      <c r="Z2" s="633"/>
      <c r="AA2" s="633"/>
      <c r="AB2" s="633"/>
      <c r="AC2" s="633"/>
      <c r="AD2" s="633"/>
      <c r="AE2" s="633"/>
      <c r="AF2" s="647"/>
      <c r="AG2" s="648"/>
      <c r="AH2" s="648"/>
      <c r="AI2" s="648"/>
      <c r="AJ2" s="648"/>
      <c r="AK2" s="648"/>
      <c r="AL2" s="648"/>
      <c r="AM2" s="649"/>
      <c r="AN2" s="634"/>
      <c r="AO2" s="634"/>
      <c r="AP2" s="634"/>
      <c r="AQ2" s="634"/>
      <c r="AR2" s="634"/>
      <c r="AS2" s="634"/>
      <c r="AT2" s="634"/>
      <c r="AU2" s="634"/>
      <c r="AV2" s="634"/>
      <c r="AW2" s="634"/>
      <c r="AX2" s="634"/>
      <c r="AY2" s="634"/>
      <c r="AZ2" s="634"/>
      <c r="BA2" s="634"/>
      <c r="BB2" s="634"/>
      <c r="BC2" s="634"/>
      <c r="BD2" s="634"/>
      <c r="BE2" s="634"/>
      <c r="BF2" s="634"/>
      <c r="BG2" s="634"/>
      <c r="BH2" s="634"/>
      <c r="BI2" s="634"/>
      <c r="BJ2" s="634"/>
      <c r="BK2" s="634"/>
      <c r="BL2" s="634"/>
      <c r="BM2" s="634"/>
      <c r="BN2" s="634"/>
      <c r="BO2" s="634"/>
      <c r="BP2" s="634"/>
      <c r="BQ2" s="634"/>
      <c r="BR2" s="634"/>
      <c r="BS2" s="634"/>
      <c r="BT2" s="634"/>
      <c r="BU2" s="642"/>
      <c r="BV2" s="642"/>
      <c r="BW2" s="642"/>
      <c r="BX2" s="642"/>
      <c r="BY2" s="642"/>
      <c r="BZ2" s="642"/>
      <c r="CA2" s="642"/>
      <c r="CB2" s="642"/>
      <c r="CC2" s="642"/>
      <c r="CD2" s="642"/>
      <c r="CE2" s="642"/>
      <c r="CF2" s="642"/>
      <c r="CG2" s="642"/>
      <c r="CH2" s="642"/>
      <c r="CI2" s="642"/>
      <c r="CJ2" s="655"/>
      <c r="CK2" s="656"/>
      <c r="CL2" s="656"/>
      <c r="CM2" s="657"/>
      <c r="CN2" s="642"/>
      <c r="CO2" s="642"/>
      <c r="CP2" s="1"/>
      <c r="CQ2" s="1"/>
      <c r="CR2" s="1"/>
      <c r="CS2" s="1"/>
      <c r="CT2" s="1"/>
      <c r="DW2" s="23" t="str">
        <f>V3</f>
        <v>अंग्रेजी</v>
      </c>
      <c r="DZ2" s="23" t="str">
        <f>BZ3</f>
        <v>कला शिक्षा</v>
      </c>
    </row>
    <row r="3" spans="1:130" s="5" customFormat="1" ht="27" customHeight="1" thickTop="1" thickBot="1">
      <c r="A3" s="679" t="str">
        <f>IF('Master sheet'!D11="Hindi","विद्यार्थी की सामान्य जानकारी","General Information of Students")</f>
        <v>विद्यार्थी की सामान्य जानकारी</v>
      </c>
      <c r="B3" s="680"/>
      <c r="C3" s="680"/>
      <c r="D3" s="680"/>
      <c r="E3" s="680"/>
      <c r="F3" s="680"/>
      <c r="G3" s="680"/>
      <c r="H3" s="680"/>
      <c r="I3" s="266" t="str">
        <f>IF('Master sheet'!D11="Hindi","कक्षा  :-","CLASS :- ")</f>
        <v>कक्षा  :-</v>
      </c>
      <c r="J3" s="267">
        <v>7</v>
      </c>
      <c r="K3" s="268"/>
      <c r="L3" s="669" t="str">
        <f>IF('Master sheet'!$D$11="Hindi","हिंदी","Hindi")</f>
        <v>हिंदी</v>
      </c>
      <c r="M3" s="670"/>
      <c r="N3" s="671"/>
      <c r="O3" s="672"/>
      <c r="P3" s="682" t="str">
        <f>UPPER('Master sheet'!H17)</f>
        <v>RADHESHYAM</v>
      </c>
      <c r="Q3" s="683"/>
      <c r="R3" s="683"/>
      <c r="S3" s="683"/>
      <c r="T3" s="683"/>
      <c r="U3" s="684"/>
      <c r="V3" s="673" t="str">
        <f>IF('Master sheet'!$D$11="Hindi","अंग्रेजी","English")</f>
        <v>अंग्रेजी</v>
      </c>
      <c r="W3" s="674"/>
      <c r="X3" s="674"/>
      <c r="Y3" s="675"/>
      <c r="Z3" s="581" t="str">
        <f>UPPER('Master sheet'!H18)</f>
        <v>MAMTA LAWANIYA</v>
      </c>
      <c r="AA3" s="582"/>
      <c r="AB3" s="582"/>
      <c r="AC3" s="582"/>
      <c r="AD3" s="582"/>
      <c r="AE3" s="583"/>
      <c r="AF3" s="660" t="str">
        <f>IF('Master sheet'!$D$11="Hindi","तृतीय भाषा का चयन करें I","Select The Third Language")</f>
        <v>तृतीय भाषा का चयन करें I</v>
      </c>
      <c r="AG3" s="593" t="str">
        <f>IF('Master sheet'!$D$11="Hindi","तृतीय भाषा","Third Language")</f>
        <v>तृतीय भाषा</v>
      </c>
      <c r="AH3" s="594"/>
      <c r="AI3" s="595"/>
      <c r="AJ3" s="596" t="str">
        <f>UPPER('Master sheet'!H19)</f>
        <v>SURESH KUMAR</v>
      </c>
      <c r="AK3" s="597"/>
      <c r="AL3" s="597"/>
      <c r="AM3" s="597"/>
      <c r="AN3" s="597"/>
      <c r="AO3" s="597"/>
      <c r="AP3" s="598"/>
      <c r="AQ3" s="635" t="str">
        <f>IF('Master sheet'!$D$11="Hindi","गणित","Maths")</f>
        <v>गणित</v>
      </c>
      <c r="AR3" s="636"/>
      <c r="AS3" s="636"/>
      <c r="AT3" s="637"/>
      <c r="AU3" s="588" t="str">
        <f>UPPER('Master sheet'!H20)</f>
        <v>YOGENDRA</v>
      </c>
      <c r="AV3" s="589"/>
      <c r="AW3" s="589"/>
      <c r="AX3" s="589"/>
      <c r="AY3" s="589"/>
      <c r="AZ3" s="590"/>
      <c r="BA3" s="638" t="str">
        <f>IF('Master sheet'!$D$11="Hindi","विज्ञान","Science")</f>
        <v>विज्ञान</v>
      </c>
      <c r="BB3" s="639"/>
      <c r="BC3" s="639"/>
      <c r="BD3" s="640"/>
      <c r="BE3" s="663" t="str">
        <f>UPPER('Master sheet'!H21)</f>
        <v>PRAKASH CHAND</v>
      </c>
      <c r="BF3" s="664"/>
      <c r="BG3" s="664"/>
      <c r="BH3" s="664"/>
      <c r="BI3" s="664"/>
      <c r="BJ3" s="665"/>
      <c r="BK3" s="629" t="str">
        <f>IF('Master sheet'!$D$11="Hindi","सामाजिक विज्ञान","Social Science")</f>
        <v>सामाजिक विज्ञान</v>
      </c>
      <c r="BL3" s="630"/>
      <c r="BM3" s="630"/>
      <c r="BN3" s="631"/>
      <c r="BO3" s="666" t="str">
        <f>UPPER('Master sheet'!H22)</f>
        <v>SHARAD SHARMA</v>
      </c>
      <c r="BP3" s="667"/>
      <c r="BQ3" s="667"/>
      <c r="BR3" s="667"/>
      <c r="BS3" s="667"/>
      <c r="BT3" s="668"/>
      <c r="BU3" s="624" t="str">
        <f>IF('Master sheet'!$D$11="Hindi","कार्यानुभव","WORK EXP.")</f>
        <v>कार्यानुभव</v>
      </c>
      <c r="BV3" s="625"/>
      <c r="BW3" s="625"/>
      <c r="BX3" s="625"/>
      <c r="BY3" s="625"/>
      <c r="BZ3" s="624" t="str">
        <f>IF('Master sheet'!$D$11="Hindi","कला शिक्षा","ART EDU.")</f>
        <v>कला शिक्षा</v>
      </c>
      <c r="CA3" s="625"/>
      <c r="CB3" s="625"/>
      <c r="CC3" s="625"/>
      <c r="CD3" s="625"/>
      <c r="CE3" s="624" t="str">
        <f>IF('Master sheet'!$D$11="Hindi","स्वा. एवं शा. शिक्षा","HE.&amp;PH. EDU.")</f>
        <v>स्वा. एवं शा. शिक्षा</v>
      </c>
      <c r="CF3" s="625"/>
      <c r="CG3" s="625"/>
      <c r="CH3" s="625"/>
      <c r="CI3" s="626"/>
      <c r="CJ3" s="685" t="str">
        <f>UPPER('Master sheet'!G23)</f>
        <v>COMPUTER</v>
      </c>
      <c r="CK3" s="685"/>
      <c r="CL3" s="686" t="str">
        <f>UPPER('Master sheet'!G24)</f>
        <v>G.K.</v>
      </c>
      <c r="CM3" s="687"/>
      <c r="CN3" s="627" t="str">
        <f>IF('Master sheet'!$D$11="Hindi","उपस्थिति","Attendance")</f>
        <v>उपस्थिति</v>
      </c>
      <c r="CO3" s="628"/>
      <c r="CP3" s="1"/>
      <c r="CQ3" s="3"/>
      <c r="CR3" s="3"/>
      <c r="CS3" s="3"/>
      <c r="CT3" s="3"/>
      <c r="DG3" s="24"/>
      <c r="DH3" s="24"/>
      <c r="DI3" s="24"/>
      <c r="DJ3" s="24"/>
      <c r="DK3" s="24"/>
      <c r="DL3" s="24"/>
      <c r="DM3" s="24"/>
      <c r="DN3" s="24"/>
      <c r="DO3" s="24"/>
      <c r="DP3" s="24"/>
      <c r="DQ3" s="24"/>
      <c r="DR3" s="24"/>
      <c r="DS3" s="24"/>
      <c r="DT3" s="24"/>
      <c r="DU3" s="24"/>
      <c r="DV3" s="24"/>
      <c r="DW3" s="24">
        <f>AH3</f>
        <v>0</v>
      </c>
      <c r="DX3" s="24"/>
      <c r="DY3" s="24"/>
      <c r="DZ3" s="24" t="str">
        <f>CE3</f>
        <v>स्वा. एवं शा. शिक्षा</v>
      </c>
    </row>
    <row r="4" spans="1:130" ht="23.25" customHeight="1" thickTop="1" thickBot="1">
      <c r="A4" s="676" t="str">
        <f>IF('Master sheet'!D11="Hindi","क्र. स.","Sr. No. ")</f>
        <v>क्र. स.</v>
      </c>
      <c r="B4" s="601" t="str">
        <f>IF('Master sheet'!$D$11="Hindi","कक्षा","CLASS ")</f>
        <v>कक्षा</v>
      </c>
      <c r="C4" s="601" t="str">
        <f>IF('Master sheet'!$D$11="Hindi","सेक्शन","Section ")</f>
        <v>सेक्शन</v>
      </c>
      <c r="D4" s="601" t="str">
        <f>IF('Master sheet'!$D$11="Hindi","प्रवेशांक","SR. NO.")</f>
        <v>प्रवेशांक</v>
      </c>
      <c r="E4" s="601" t="str">
        <f>IF('Master sheet'!$D$11="Hindi","जन्म दिनांक","Date of Birth")</f>
        <v>जन्म दिनांक</v>
      </c>
      <c r="F4" s="676" t="str">
        <f>IF('Master sheet'!$D$11="Hindi","विद्यार्थी का नाम","Student's Name")</f>
        <v>विद्यार्थी का नाम</v>
      </c>
      <c r="G4" s="676" t="str">
        <f>IF('Master sheet'!$D$11="Hindi","पिता का नाम","Father's Name")</f>
        <v>पिता का नाम</v>
      </c>
      <c r="H4" s="676" t="str">
        <f>IF('Master sheet'!$D$11="Hindi","माता का नाम ","Mother's Name")</f>
        <v xml:space="preserve">माता का नाम </v>
      </c>
      <c r="I4" s="601" t="str">
        <f>IF('Master sheet'!$D$11="Hindi","कक्षा रोल न. ","Class Roll No.")</f>
        <v xml:space="preserve">कक्षा रोल न. </v>
      </c>
      <c r="J4" s="602" t="str">
        <f>IF('Master sheet'!$D$11="Hindi","लिंग ","Gender")</f>
        <v xml:space="preserve">लिंग </v>
      </c>
      <c r="K4" s="681" t="str">
        <f>IF('Master sheet'!$D$11="Hindi","वर्ग  ","Category")</f>
        <v xml:space="preserve">वर्ग  </v>
      </c>
      <c r="L4" s="599" t="str">
        <f>IF('Master sheet'!$D$11="Hindi","प्रथम परख ","First Test")</f>
        <v xml:space="preserve">प्रथम परख </v>
      </c>
      <c r="M4" s="600"/>
      <c r="N4" s="599" t="str">
        <f>IF('Master sheet'!$D$11="Hindi","द्वितीय परख","Second Test")</f>
        <v>द्वितीय परख</v>
      </c>
      <c r="O4" s="600"/>
      <c r="P4" s="599" t="str">
        <f>IF('Master sheet'!$D$11="Hindi","तृतीय परख","Third Test")</f>
        <v>तृतीय परख</v>
      </c>
      <c r="Q4" s="600"/>
      <c r="R4" s="599" t="str">
        <f>IF('Master sheet'!$D$11="Hindi","अर्द्धवार्षिक","Half Yearly")</f>
        <v>अर्द्धवार्षिक</v>
      </c>
      <c r="S4" s="600"/>
      <c r="T4" s="599" t="str">
        <f>IF('Master sheet'!$D$11="Hindi","वार्षिक","Yearly")</f>
        <v>वार्षिक</v>
      </c>
      <c r="U4" s="600"/>
      <c r="V4" s="591" t="str">
        <f>IF('Master sheet'!$D$11="Hindi","प्रथम परख ","First Test")</f>
        <v xml:space="preserve">प्रथम परख </v>
      </c>
      <c r="W4" s="592"/>
      <c r="X4" s="591" t="str">
        <f>IF('Master sheet'!$D$11="Hindi","द्वितीय परख","Second Test")</f>
        <v>द्वितीय परख</v>
      </c>
      <c r="Y4" s="592"/>
      <c r="Z4" s="591" t="str">
        <f>IF('Master sheet'!$D$11="Hindi","तृतीय परख","Third Test")</f>
        <v>तृतीय परख</v>
      </c>
      <c r="AA4" s="592"/>
      <c r="AB4" s="591" t="str">
        <f>IF('Master sheet'!$D$11="Hindi","अर्द्धवार्षिक","Half Yearly")</f>
        <v>अर्द्धवार्षिक</v>
      </c>
      <c r="AC4" s="592"/>
      <c r="AD4" s="591" t="str">
        <f>IF('Master sheet'!$D$11="Hindi","वार्षिक","Yearly")</f>
        <v>वार्षिक</v>
      </c>
      <c r="AE4" s="592"/>
      <c r="AF4" s="661"/>
      <c r="AG4" s="584" t="str">
        <f>IF('Master sheet'!$D$11="Hindi","प्रथम परख ","First Test")</f>
        <v xml:space="preserve">प्रथम परख </v>
      </c>
      <c r="AH4" s="585"/>
      <c r="AI4" s="584" t="str">
        <f>IF('Master sheet'!$D$11="Hindi","द्वितीय परख","Second Test")</f>
        <v>द्वितीय परख</v>
      </c>
      <c r="AJ4" s="585"/>
      <c r="AK4" s="584" t="str">
        <f>IF('Master sheet'!$D$11="Hindi","तृतीय परख","Third Test")</f>
        <v>तृतीय परख</v>
      </c>
      <c r="AL4" s="585"/>
      <c r="AM4" s="584" t="str">
        <f>IF('Master sheet'!$D$11="Hindi","अर्द्धवार्षिक","Half Yearly")</f>
        <v>अर्द्धवार्षिक</v>
      </c>
      <c r="AN4" s="585"/>
      <c r="AO4" s="584" t="str">
        <f>IF('Master sheet'!$D$11="Hindi","वार्षिक","Yearly")</f>
        <v>वार्षिक</v>
      </c>
      <c r="AP4" s="585"/>
      <c r="AQ4" s="586" t="str">
        <f>IF('Master sheet'!$D$11="Hindi","प्रथम परख ","First Test")</f>
        <v xml:space="preserve">प्रथम परख </v>
      </c>
      <c r="AR4" s="587"/>
      <c r="AS4" s="586" t="str">
        <f>IF('Master sheet'!$D$11="Hindi","द्वितीय परख","Second Test")</f>
        <v>द्वितीय परख</v>
      </c>
      <c r="AT4" s="587"/>
      <c r="AU4" s="586" t="str">
        <f>IF('Master sheet'!$D$11="Hindi","तृतीय परख","Third Test")</f>
        <v>तृतीय परख</v>
      </c>
      <c r="AV4" s="587"/>
      <c r="AW4" s="586" t="str">
        <f>IF('Master sheet'!$D$11="Hindi","अर्द्धवार्षिक","Half Yearly")</f>
        <v>अर्द्धवार्षिक</v>
      </c>
      <c r="AX4" s="587"/>
      <c r="AY4" s="586" t="str">
        <f>IF('Master sheet'!$D$11="Hindi","वार्षिक","Yearly")</f>
        <v>वार्षिक</v>
      </c>
      <c r="AZ4" s="587"/>
      <c r="BA4" s="604" t="str">
        <f>IF('Master sheet'!$D$11="Hindi","प्रथम परख ","First Test")</f>
        <v xml:space="preserve">प्रथम परख </v>
      </c>
      <c r="BB4" s="605"/>
      <c r="BC4" s="604" t="str">
        <f>IF('Master sheet'!$D$11="Hindi","द्वितीय परख","Second Test")</f>
        <v>द्वितीय परख</v>
      </c>
      <c r="BD4" s="605"/>
      <c r="BE4" s="604" t="str">
        <f>IF('Master sheet'!$D$11="Hindi","तृतीय परख","Third Test")</f>
        <v>तृतीय परख</v>
      </c>
      <c r="BF4" s="605"/>
      <c r="BG4" s="604" t="str">
        <f>IF('Master sheet'!$D$11="Hindi","अर्द्धवार्षिक","Half Yearly")</f>
        <v>अर्द्धवार्षिक</v>
      </c>
      <c r="BH4" s="605"/>
      <c r="BI4" s="604" t="str">
        <f>IF('Master sheet'!$D$11="Hindi","वार्षिक","Yearly")</f>
        <v>वार्षिक</v>
      </c>
      <c r="BJ4" s="605"/>
      <c r="BK4" s="658" t="str">
        <f>IF('Master sheet'!$D$11="Hindi","प्रथम परख ","First Test")</f>
        <v xml:space="preserve">प्रथम परख </v>
      </c>
      <c r="BL4" s="659"/>
      <c r="BM4" s="658" t="str">
        <f>IF('Master sheet'!$D$11="Hindi","द्वितीय परख","Second Test")</f>
        <v>द्वितीय परख</v>
      </c>
      <c r="BN4" s="659"/>
      <c r="BO4" s="658" t="str">
        <f>IF('Master sheet'!$D$11="Hindi","तृतीय परख","Third Test")</f>
        <v>तृतीय परख</v>
      </c>
      <c r="BP4" s="659"/>
      <c r="BQ4" s="658" t="str">
        <f>IF('Master sheet'!$D$11="Hindi","अर्द्धवार्षिक","Half Yearly")</f>
        <v>अर्द्धवार्षिक</v>
      </c>
      <c r="BR4" s="659"/>
      <c r="BS4" s="658" t="str">
        <f>IF('Master sheet'!$D$11="Hindi","वार्षिक","Yearly")</f>
        <v>वार्षिक</v>
      </c>
      <c r="BT4" s="659"/>
      <c r="BU4" s="618" t="s">
        <v>105</v>
      </c>
      <c r="BV4" s="619"/>
      <c r="BW4" s="619"/>
      <c r="BX4" s="619"/>
      <c r="BY4" s="620"/>
      <c r="BZ4" s="618" t="s">
        <v>174</v>
      </c>
      <c r="CA4" s="619"/>
      <c r="CB4" s="619"/>
      <c r="CC4" s="619"/>
      <c r="CD4" s="620"/>
      <c r="CE4" s="618" t="s">
        <v>173</v>
      </c>
      <c r="CF4" s="619"/>
      <c r="CG4" s="619"/>
      <c r="CH4" s="619"/>
      <c r="CI4" s="620"/>
      <c r="CJ4" s="688" t="str">
        <f>UPPER('Master sheet'!H23)</f>
        <v>PRADIP SINGH</v>
      </c>
      <c r="CK4" s="689"/>
      <c r="CL4" s="688" t="str">
        <f>UPPER('Master sheet'!H24)</f>
        <v>MANOJ KUMAR</v>
      </c>
      <c r="CM4" s="689"/>
      <c r="CN4" s="615" t="str">
        <f>IF('Master sheet'!$D$11="Hindi","कुल कार्य दिवस","Total Meeting")</f>
        <v>कुल कार्य दिवस</v>
      </c>
      <c r="CO4" s="615" t="str">
        <f>IF('Master sheet'!$D$11="Hindi","कुल उपस्थिति","Total Attendance")</f>
        <v>कुल उपस्थिति</v>
      </c>
      <c r="CP4" s="1"/>
      <c r="CQ4" s="1"/>
      <c r="CR4" s="1"/>
      <c r="CS4" s="1"/>
      <c r="CT4" s="1"/>
      <c r="DF4" s="23"/>
      <c r="DW4" s="23" t="str">
        <f>AQ3</f>
        <v>गणित</v>
      </c>
    </row>
    <row r="5" spans="1:130" ht="92.25" customHeight="1" thickTop="1" thickBot="1">
      <c r="A5" s="677"/>
      <c r="B5" s="602"/>
      <c r="C5" s="602"/>
      <c r="D5" s="602"/>
      <c r="E5" s="602"/>
      <c r="F5" s="677"/>
      <c r="G5" s="677"/>
      <c r="H5" s="677"/>
      <c r="I5" s="602"/>
      <c r="J5" s="602"/>
      <c r="K5" s="602"/>
      <c r="L5" s="270" t="str">
        <f>IF('Master sheet'!$D$11="Hindi","लिखित परीक्षा","Written")</f>
        <v>लिखित परीक्षा</v>
      </c>
      <c r="M5" s="269" t="str">
        <f>IF('Master sheet'!$D$11="Hindi","गतिविधि, मौखिक, प्रोजेक्ट, प्रायोगिक","Act, Oral, Project, Prac.")</f>
        <v>गतिविधि, मौखिक, प्रोजेक्ट, प्रायोगिक</v>
      </c>
      <c r="N5" s="270" t="str">
        <f>IF('Master sheet'!$D$11="Hindi","लिखित परीक्षा","Written")</f>
        <v>लिखित परीक्षा</v>
      </c>
      <c r="O5" s="269" t="str">
        <f>IF('Master sheet'!$D$11="Hindi","गतिविधि, मौखिक, प्रोजेक्ट, प्रायोगिक","Act, Oral, Project, Prac.")</f>
        <v>गतिविधि, मौखिक, प्रोजेक्ट, प्रायोगिक</v>
      </c>
      <c r="P5" s="270" t="str">
        <f>IF('Master sheet'!$D$11="Hindi","लिखित परीक्षा","Written")</f>
        <v>लिखित परीक्षा</v>
      </c>
      <c r="Q5" s="269" t="str">
        <f>IF('Master sheet'!$D$11="Hindi","गतिविधि, मौखिक, प्रोजेक्ट, प्रायोगिक","Act, Oral, Project, Prac.")</f>
        <v>गतिविधि, मौखिक, प्रोजेक्ट, प्रायोगिक</v>
      </c>
      <c r="R5" s="270" t="str">
        <f>IF('Master sheet'!$D$11="Hindi","लिखित परीक्षा","Written")</f>
        <v>लिखित परीक्षा</v>
      </c>
      <c r="S5" s="269" t="str">
        <f>IF('Master sheet'!$D$11="Hindi","गतिविधि, मौखिक, प्रोजेक्ट, प्रायोगिक","Act, Oral, Project, Prac.")</f>
        <v>गतिविधि, मौखिक, प्रोजेक्ट, प्रायोगिक</v>
      </c>
      <c r="T5" s="270" t="str">
        <f>IF('Master sheet'!$D$11="Hindi","लिखित परीक्षा","Written")</f>
        <v>लिखित परीक्षा</v>
      </c>
      <c r="U5" s="269" t="str">
        <f>IF('Master sheet'!$D$11="Hindi","गतिविधि, मौखिक, प्रोजेक्ट, प्रायोगिक","Act, Oral, Project, Prac.")</f>
        <v>गतिविधि, मौखिक, प्रोजेक्ट, प्रायोगिक</v>
      </c>
      <c r="V5" s="272" t="str">
        <f>IF('Master sheet'!$D$11="Hindi","लिखित परीक्षा","Written")</f>
        <v>लिखित परीक्षा</v>
      </c>
      <c r="W5" s="273" t="str">
        <f>IF('Master sheet'!$D$11="Hindi","गतिविधि, मौखिक, प्रोजेक्ट, प्रायोगिक","Act, Oral, Project, Prac.")</f>
        <v>गतिविधि, मौखिक, प्रोजेक्ट, प्रायोगिक</v>
      </c>
      <c r="X5" s="272" t="str">
        <f>IF('Master sheet'!$D$11="Hindi","लिखित परीक्षा","Written")</f>
        <v>लिखित परीक्षा</v>
      </c>
      <c r="Y5" s="273" t="str">
        <f>IF('Master sheet'!$D$11="Hindi","गतिविधि, मौखिक, प्रोजेक्ट, प्रायोगिक","Act, Oral, Project, Prac.")</f>
        <v>गतिविधि, मौखिक, प्रोजेक्ट, प्रायोगिक</v>
      </c>
      <c r="Z5" s="272" t="str">
        <f>IF('Master sheet'!$D$11="Hindi","लिखित परीक्षा","Written")</f>
        <v>लिखित परीक्षा</v>
      </c>
      <c r="AA5" s="273" t="str">
        <f>IF('Master sheet'!$D$11="Hindi","गतिविधि, मौखिक, प्रोजेक्ट, प्रायोगिक","Act, Oral, Project, Prac.")</f>
        <v>गतिविधि, मौखिक, प्रोजेक्ट, प्रायोगिक</v>
      </c>
      <c r="AB5" s="272" t="str">
        <f>IF('Master sheet'!$D$11="Hindi","लिखित परीक्षा","Written")</f>
        <v>लिखित परीक्षा</v>
      </c>
      <c r="AC5" s="273" t="str">
        <f>IF('Master sheet'!$D$11="Hindi","गतिविधि, मौखिक, प्रोजेक्ट, प्रायोगिक","Act, Oral, Project, Prac.")</f>
        <v>गतिविधि, मौखिक, प्रोजेक्ट, प्रायोगिक</v>
      </c>
      <c r="AD5" s="272" t="str">
        <f>IF('Master sheet'!$D$11="Hindi","लिखित परीक्षा","Written")</f>
        <v>लिखित परीक्षा</v>
      </c>
      <c r="AE5" s="273" t="str">
        <f>IF('Master sheet'!$D$11="Hindi","गतिविधि, मौखिक, प्रोजेक्ट, प्रायोगिक","Act, Oral, Project, Prac.")</f>
        <v>गतिविधि, मौखिक, प्रोजेक्ट, प्रायोगिक</v>
      </c>
      <c r="AF5" s="662"/>
      <c r="AG5" s="274" t="str">
        <f>IF('Master sheet'!$D$11="Hindi","लिखित परीक्षा","Written")</f>
        <v>लिखित परीक्षा</v>
      </c>
      <c r="AH5" s="275" t="str">
        <f>IF('Master sheet'!$D$11="Hindi","गतिविधि, मौखिक, प्रोजेक्ट, प्रायोगिक","Act, Oral, Project, Prac.")</f>
        <v>गतिविधि, मौखिक, प्रोजेक्ट, प्रायोगिक</v>
      </c>
      <c r="AI5" s="274" t="str">
        <f>IF('Master sheet'!$D$11="Hindi","लिखित परीक्षा","Written")</f>
        <v>लिखित परीक्षा</v>
      </c>
      <c r="AJ5" s="275" t="str">
        <f>IF('Master sheet'!$D$11="Hindi","गतिविधि, मौखिक, प्रोजेक्ट, प्रायोगिक","Act, Oral, Project, Prac.")</f>
        <v>गतिविधि, मौखिक, प्रोजेक्ट, प्रायोगिक</v>
      </c>
      <c r="AK5" s="274" t="str">
        <f>IF('Master sheet'!$D$11="Hindi","लिखित परीक्षा","Written")</f>
        <v>लिखित परीक्षा</v>
      </c>
      <c r="AL5" s="275" t="str">
        <f>IF('Master sheet'!$D$11="Hindi","गतिविधि, मौखिक, प्रोजेक्ट, प्रायोगिक","Act, Oral, Project, Prac.")</f>
        <v>गतिविधि, मौखिक, प्रोजेक्ट, प्रायोगिक</v>
      </c>
      <c r="AM5" s="274" t="str">
        <f>IF('Master sheet'!$D$11="Hindi","लिखित परीक्षा","Written")</f>
        <v>लिखित परीक्षा</v>
      </c>
      <c r="AN5" s="275" t="str">
        <f>IF('Master sheet'!$D$11="Hindi","गतिविधि, मौखिक, प्रोजेक्ट, प्रायोगिक","Act, Oral, Project, Prac.")</f>
        <v>गतिविधि, मौखिक, प्रोजेक्ट, प्रायोगिक</v>
      </c>
      <c r="AO5" s="274" t="str">
        <f>IF('Master sheet'!$D$11="Hindi","लिखित परीक्षा","Written")</f>
        <v>लिखित परीक्षा</v>
      </c>
      <c r="AP5" s="275" t="str">
        <f>IF('Master sheet'!$D$11="Hindi","गतिविधि, मौखिक, प्रोजेक्ट, प्रायोगिक","Act, Oral, Project, Prac.")</f>
        <v>गतिविधि, मौखिक, प्रोजेक्ट, प्रायोगिक</v>
      </c>
      <c r="AQ5" s="276" t="str">
        <f>IF('Master sheet'!$D$11="Hindi","लिखित परीक्षा","Written")</f>
        <v>लिखित परीक्षा</v>
      </c>
      <c r="AR5" s="277" t="str">
        <f>IF('Master sheet'!$D$11="Hindi","गतिविधि, मौखिक, प्रोजेक्ट, प्रायोगिक","Act, Oral, Project, Prac.")</f>
        <v>गतिविधि, मौखिक, प्रोजेक्ट, प्रायोगिक</v>
      </c>
      <c r="AS5" s="276" t="str">
        <f>IF('Master sheet'!$D$11="Hindi","लिखित परीक्षा","Written")</f>
        <v>लिखित परीक्षा</v>
      </c>
      <c r="AT5" s="277" t="str">
        <f>IF('Master sheet'!$D$11="Hindi","गतिविधि, मौखिक, प्रोजेक्ट, प्रायोगिक","Act, Oral, Project, Prac.")</f>
        <v>गतिविधि, मौखिक, प्रोजेक्ट, प्रायोगिक</v>
      </c>
      <c r="AU5" s="276" t="str">
        <f>IF('Master sheet'!$D$11="Hindi","लिखित परीक्षा","Written")</f>
        <v>लिखित परीक्षा</v>
      </c>
      <c r="AV5" s="277" t="str">
        <f>IF('Master sheet'!$D$11="Hindi","गतिविधि, मौखिक, प्रोजेक्ट, प्रायोगिक","Act, Oral, Project, Prac.")</f>
        <v>गतिविधि, मौखिक, प्रोजेक्ट, प्रायोगिक</v>
      </c>
      <c r="AW5" s="276" t="str">
        <f>IF('Master sheet'!$D$11="Hindi","लिखित परीक्षा","Written")</f>
        <v>लिखित परीक्षा</v>
      </c>
      <c r="AX5" s="277" t="str">
        <f>IF('Master sheet'!$D$11="Hindi","गतिविधि, मौखिक, प्रोजेक्ट, प्रायोगिक","Act, Oral, Project, Prac.")</f>
        <v>गतिविधि, मौखिक, प्रोजेक्ट, प्रायोगिक</v>
      </c>
      <c r="AY5" s="276" t="str">
        <f>IF('Master sheet'!$D$11="Hindi","लिखित परीक्षा","Written")</f>
        <v>लिखित परीक्षा</v>
      </c>
      <c r="AZ5" s="277" t="str">
        <f>IF('Master sheet'!$D$11="Hindi","गतिविधि, मौखिक, प्रोजेक्ट, प्रायोगिक","Act, Oral, Project, Prac.")</f>
        <v>गतिविधि, मौखिक, प्रोजेक्ट, प्रायोगिक</v>
      </c>
      <c r="BA5" s="278" t="str">
        <f>IF('Master sheet'!$D$11="Hindi","लिखित परीक्षा","Written")</f>
        <v>लिखित परीक्षा</v>
      </c>
      <c r="BB5" s="279" t="str">
        <f>IF('Master sheet'!$D$11="Hindi","गतिविधि, मौखिक, प्रोजेक्ट, प्रायोगिक","Act, Oral, Project, Prac.")</f>
        <v>गतिविधि, मौखिक, प्रोजेक्ट, प्रायोगिक</v>
      </c>
      <c r="BC5" s="278" t="str">
        <f>IF('Master sheet'!$D$11="Hindi","लिखित परीक्षा","Written")</f>
        <v>लिखित परीक्षा</v>
      </c>
      <c r="BD5" s="279" t="str">
        <f>IF('Master sheet'!$D$11="Hindi","गतिविधि, मौखिक, प्रोजेक्ट, प्रायोगिक","Act, Oral, Project, Prac.")</f>
        <v>गतिविधि, मौखिक, प्रोजेक्ट, प्रायोगिक</v>
      </c>
      <c r="BE5" s="278" t="str">
        <f>IF('Master sheet'!$D$11="Hindi","लिखित परीक्षा","Written")</f>
        <v>लिखित परीक्षा</v>
      </c>
      <c r="BF5" s="279" t="str">
        <f>IF('Master sheet'!$D$11="Hindi","गतिविधि, मौखिक, प्रोजेक्ट, प्रायोगिक","Act, Oral, Project, Prac.")</f>
        <v>गतिविधि, मौखिक, प्रोजेक्ट, प्रायोगिक</v>
      </c>
      <c r="BG5" s="278" t="str">
        <f>IF('Master sheet'!$D$11="Hindi","लिखित परीक्षा","Written")</f>
        <v>लिखित परीक्षा</v>
      </c>
      <c r="BH5" s="279" t="str">
        <f>IF('Master sheet'!$D$11="Hindi","गतिविधि, मौखिक, प्रोजेक्ट, प्रायोगिक","Act, Oral, Project, Prac.")</f>
        <v>गतिविधि, मौखिक, प्रोजेक्ट, प्रायोगिक</v>
      </c>
      <c r="BI5" s="278" t="str">
        <f>IF('Master sheet'!$D$11="Hindi","लिखित परीक्षा","Written")</f>
        <v>लिखित परीक्षा</v>
      </c>
      <c r="BJ5" s="279" t="str">
        <f>IF('Master sheet'!$D$11="Hindi","गतिविधि, मौखिक, प्रोजेक्ट, प्रायोगिक","Act, Oral, Project, Prac.")</f>
        <v>गतिविधि, मौखिक, प्रोजेक्ट, प्रायोगिक</v>
      </c>
      <c r="BK5" s="280" t="str">
        <f>IF('Master sheet'!$D$11="Hindi","लिखित परीक्षा","Written")</f>
        <v>लिखित परीक्षा</v>
      </c>
      <c r="BL5" s="281" t="str">
        <f>IF('Master sheet'!$D$11="Hindi","गतिविधि, मौखिक, प्रोजेक्ट, प्रायोगिक","Act, Oral, Project, Prac.")</f>
        <v>गतिविधि, मौखिक, प्रोजेक्ट, प्रायोगिक</v>
      </c>
      <c r="BM5" s="280" t="str">
        <f>IF('Master sheet'!$D$11="Hindi","लिखित परीक्षा","Written")</f>
        <v>लिखित परीक्षा</v>
      </c>
      <c r="BN5" s="281" t="str">
        <f>IF('Master sheet'!$D$11="Hindi","गतिविधि, मौखिक, प्रोजेक्ट, प्रायोगिक","Act, Oral, Project, Prac.")</f>
        <v>गतिविधि, मौखिक, प्रोजेक्ट, प्रायोगिक</v>
      </c>
      <c r="BO5" s="280" t="str">
        <f>IF('Master sheet'!$D$11="Hindi","लिखित परीक्षा","Written")</f>
        <v>लिखित परीक्षा</v>
      </c>
      <c r="BP5" s="281" t="str">
        <f>IF('Master sheet'!$D$11="Hindi","गतिविधि, मौखिक, प्रोजेक्ट, प्रायोगिक","Act, Oral, Project, Prac.")</f>
        <v>गतिविधि, मौखिक, प्रोजेक्ट, प्रायोगिक</v>
      </c>
      <c r="BQ5" s="280" t="str">
        <f>IF('Master sheet'!$D$11="Hindi","लिखित परीक्षा","Written")</f>
        <v>लिखित परीक्षा</v>
      </c>
      <c r="BR5" s="281" t="str">
        <f>IF('Master sheet'!$D$11="Hindi","गतिविधि, मौखिक, प्रोजेक्ट, प्रायोगिक","Act, Oral, Project, Prac.")</f>
        <v>गतिविधि, मौखिक, प्रोजेक्ट, प्रायोगिक</v>
      </c>
      <c r="BS5" s="280" t="str">
        <f>IF('Master sheet'!$D$11="Hindi","लिखित परीक्षा","Written")</f>
        <v>लिखित परीक्षा</v>
      </c>
      <c r="BT5" s="281" t="str">
        <f>IF('Master sheet'!$D$11="Hindi","गतिविधि, मौखिक, प्रोजेक्ट, प्रायोगिक","Act, Oral, Project, Prac.")</f>
        <v>गतिविधि, मौखिक, प्रोजेक्ट, प्रायोगिक</v>
      </c>
      <c r="BU5" s="282" t="str">
        <f>IF('Master sheet'!$D$11="Hindi","प्रथम मूल्यांकन","1st Assessment")</f>
        <v>प्रथम मूल्यांकन</v>
      </c>
      <c r="BV5" s="282" t="str">
        <f>IF('Master sheet'!$D$11="Hindi","द्वितीय मूल्यांकन","2nd Assessment")</f>
        <v>द्वितीय मूल्यांकन</v>
      </c>
      <c r="BW5" s="282" t="str">
        <f>IF('Master sheet'!$D$11="Hindi","तृतीय मूल्यांकन","3rd Assessment")</f>
        <v>तृतीय मूल्यांकन</v>
      </c>
      <c r="BX5" s="282" t="str">
        <f>IF('Master sheet'!$D$11="Hindi","चतुर्थ मूल्यांकन","4th Assessment")</f>
        <v>चतुर्थ मूल्यांकन</v>
      </c>
      <c r="BY5" s="282" t="str">
        <f>IF('Master sheet'!$D$11="Hindi","पंचम मूल्यांकन","5th Assessment")</f>
        <v>पंचम मूल्यांकन</v>
      </c>
      <c r="BZ5" s="282" t="str">
        <f>IF('Master sheet'!$D$11="Hindi","प्रथम मूल्यांकन","1st Assessment")</f>
        <v>प्रथम मूल्यांकन</v>
      </c>
      <c r="CA5" s="282" t="str">
        <f>IF('Master sheet'!$D$11="Hindi","द्वितीय मूल्यांकन","2nd Assessment")</f>
        <v>द्वितीय मूल्यांकन</v>
      </c>
      <c r="CB5" s="282" t="str">
        <f>IF('Master sheet'!$D$11="Hindi","तृतीय मूल्यांकन","3rd Assessment")</f>
        <v>तृतीय मूल्यांकन</v>
      </c>
      <c r="CC5" s="282" t="str">
        <f>IF('Master sheet'!$D$11="Hindi","चतुर्थ मूल्यांकन","4th Assessment")</f>
        <v>चतुर्थ मूल्यांकन</v>
      </c>
      <c r="CD5" s="282" t="str">
        <f>IF('Master sheet'!$D$11="Hindi","पंचम मूल्यांकन","5th Assessment")</f>
        <v>पंचम मूल्यांकन</v>
      </c>
      <c r="CE5" s="282" t="str">
        <f>IF('Master sheet'!$D$11="Hindi","प्रथम मूल्यांकन","1st Assessment")</f>
        <v>प्रथम मूल्यांकन</v>
      </c>
      <c r="CF5" s="282" t="str">
        <f>IF('Master sheet'!$D$11="Hindi","द्वितीय मूल्यांकन","2nd Assessment")</f>
        <v>द्वितीय मूल्यांकन</v>
      </c>
      <c r="CG5" s="282" t="str">
        <f>IF('Master sheet'!$D$11="Hindi","तृतीय मूल्यांकन","3rd Assessment")</f>
        <v>तृतीय मूल्यांकन</v>
      </c>
      <c r="CH5" s="282" t="str">
        <f>IF('Master sheet'!$D$11="Hindi","चतुर्थ मूल्यांकन","4th Assessment")</f>
        <v>चतुर्थ मूल्यांकन</v>
      </c>
      <c r="CI5" s="282" t="str">
        <f>IF('Master sheet'!$D$11="Hindi","पंचम मूल्यांकन","5th Assessment")</f>
        <v>पंचम मूल्यांकन</v>
      </c>
      <c r="CJ5" s="282" t="str">
        <f>IF('Master sheet'!$D$11="Hindi","अर्द्धवार्षिक","Half Yearly")</f>
        <v>अर्द्धवार्षिक</v>
      </c>
      <c r="CK5" s="282" t="str">
        <f>IF('Master sheet'!$D$11="Hindi","वार्षिक","Yearly")</f>
        <v>वार्षिक</v>
      </c>
      <c r="CL5" s="282" t="str">
        <f>IF('Master sheet'!$D$11="Hindi","अर्द्धवार्षिक","Half Yearly")</f>
        <v>अर्द्धवार्षिक</v>
      </c>
      <c r="CM5" s="282" t="str">
        <f>IF('Master sheet'!$D$11="Hindi","वार्षिक","Yearly")</f>
        <v>वार्षिक</v>
      </c>
      <c r="CN5" s="615"/>
      <c r="CO5" s="615"/>
      <c r="CP5" s="1"/>
      <c r="CQ5" s="1"/>
      <c r="CR5" s="1"/>
      <c r="CS5" s="1"/>
      <c r="CT5" s="1"/>
      <c r="DF5" s="23"/>
      <c r="DH5" s="23" t="e">
        <f>IF(AND(L6="",N6="",R6="",S6=""),"",SUM(L6,N6,R6,#REF!,S6))</f>
        <v>#REF!</v>
      </c>
      <c r="DI5" s="23">
        <v>20</v>
      </c>
      <c r="DJ5" s="23" t="e">
        <f>IF(AND(V6="",X6="",AB6="",AC6=""),"",SUM(V6,X6,AB6,#REF!,AC6))</f>
        <v>#REF!</v>
      </c>
      <c r="DK5" s="23">
        <v>20</v>
      </c>
      <c r="DL5" s="23">
        <f>IF(AND(AG6="",AH6="",AI6="",AM6=""),"",SUM(AG6,AH6,AI6,AJ6,AM6))</f>
        <v>70</v>
      </c>
      <c r="DM5" s="23">
        <v>20</v>
      </c>
      <c r="DN5" s="23" t="e">
        <f>IF(AND(AQ6="",AT6="",AW6="",AX6=""),"",SUM(AQ6,AT6,AW6,#REF!,AX6))</f>
        <v>#REF!</v>
      </c>
      <c r="DO5" s="23">
        <v>20</v>
      </c>
      <c r="DP5" s="23" t="e">
        <f>IF(AND(BA6="",BD6="",BG6="",BH6=""),"",SUM(BA6,BD6,BG6,#REF!,BH6))</f>
        <v>#REF!</v>
      </c>
      <c r="DQ5" s="23">
        <v>20</v>
      </c>
      <c r="DR5" s="23" t="e">
        <f>IF(AND(BK6="",BN6="",BQ6="",BR6=""),"",SUM(BK6,BN6,BQ6,#REF!,BR6))</f>
        <v>#REF!</v>
      </c>
      <c r="DS5" s="23">
        <v>20</v>
      </c>
      <c r="DW5" s="23" t="str">
        <f>BA3</f>
        <v>विज्ञान</v>
      </c>
    </row>
    <row r="6" spans="1:130" ht="21" customHeight="1" thickTop="1" thickBot="1">
      <c r="A6" s="678"/>
      <c r="B6" s="603"/>
      <c r="C6" s="603"/>
      <c r="D6" s="603"/>
      <c r="E6" s="603"/>
      <c r="F6" s="678"/>
      <c r="G6" s="678"/>
      <c r="H6" s="678"/>
      <c r="I6" s="603"/>
      <c r="J6" s="603"/>
      <c r="K6" s="603"/>
      <c r="L6" s="271">
        <v>5</v>
      </c>
      <c r="M6" s="271">
        <v>5</v>
      </c>
      <c r="N6" s="271">
        <v>5</v>
      </c>
      <c r="O6" s="271">
        <v>5</v>
      </c>
      <c r="P6" s="271">
        <v>5</v>
      </c>
      <c r="Q6" s="271">
        <v>5</v>
      </c>
      <c r="R6" s="271">
        <v>50</v>
      </c>
      <c r="S6" s="271">
        <v>20</v>
      </c>
      <c r="T6" s="271">
        <v>70</v>
      </c>
      <c r="U6" s="271">
        <v>30</v>
      </c>
      <c r="V6" s="271">
        <v>5</v>
      </c>
      <c r="W6" s="271">
        <v>5</v>
      </c>
      <c r="X6" s="271">
        <v>5</v>
      </c>
      <c r="Y6" s="271">
        <v>5</v>
      </c>
      <c r="Z6" s="271">
        <v>5</v>
      </c>
      <c r="AA6" s="271">
        <v>5</v>
      </c>
      <c r="AB6" s="271">
        <v>50</v>
      </c>
      <c r="AC6" s="271">
        <v>20</v>
      </c>
      <c r="AD6" s="271">
        <v>70</v>
      </c>
      <c r="AE6" s="271">
        <v>30</v>
      </c>
      <c r="AF6" s="271"/>
      <c r="AG6" s="271">
        <v>5</v>
      </c>
      <c r="AH6" s="271">
        <v>5</v>
      </c>
      <c r="AI6" s="271">
        <v>5</v>
      </c>
      <c r="AJ6" s="271">
        <v>5</v>
      </c>
      <c r="AK6" s="271">
        <v>5</v>
      </c>
      <c r="AL6" s="271">
        <v>5</v>
      </c>
      <c r="AM6" s="271">
        <v>50</v>
      </c>
      <c r="AN6" s="271">
        <v>20</v>
      </c>
      <c r="AO6" s="271">
        <v>70</v>
      </c>
      <c r="AP6" s="271">
        <v>30</v>
      </c>
      <c r="AQ6" s="271">
        <v>5</v>
      </c>
      <c r="AR6" s="271">
        <v>5</v>
      </c>
      <c r="AS6" s="271">
        <v>5</v>
      </c>
      <c r="AT6" s="271">
        <v>5</v>
      </c>
      <c r="AU6" s="271">
        <v>5</v>
      </c>
      <c r="AV6" s="271">
        <v>5</v>
      </c>
      <c r="AW6" s="271">
        <v>50</v>
      </c>
      <c r="AX6" s="271">
        <v>20</v>
      </c>
      <c r="AY6" s="271">
        <v>70</v>
      </c>
      <c r="AZ6" s="271">
        <v>30</v>
      </c>
      <c r="BA6" s="271">
        <v>5</v>
      </c>
      <c r="BB6" s="271">
        <v>5</v>
      </c>
      <c r="BC6" s="271">
        <v>5</v>
      </c>
      <c r="BD6" s="271">
        <v>5</v>
      </c>
      <c r="BE6" s="271">
        <v>5</v>
      </c>
      <c r="BF6" s="271">
        <v>5</v>
      </c>
      <c r="BG6" s="271">
        <v>50</v>
      </c>
      <c r="BH6" s="271">
        <v>20</v>
      </c>
      <c r="BI6" s="271">
        <v>70</v>
      </c>
      <c r="BJ6" s="271">
        <v>30</v>
      </c>
      <c r="BK6" s="271">
        <v>5</v>
      </c>
      <c r="BL6" s="271">
        <v>5</v>
      </c>
      <c r="BM6" s="271">
        <v>5</v>
      </c>
      <c r="BN6" s="271">
        <v>5</v>
      </c>
      <c r="BO6" s="271">
        <v>5</v>
      </c>
      <c r="BP6" s="271">
        <v>5</v>
      </c>
      <c r="BQ6" s="271">
        <v>50</v>
      </c>
      <c r="BR6" s="271">
        <v>20</v>
      </c>
      <c r="BS6" s="271">
        <v>70</v>
      </c>
      <c r="BT6" s="271">
        <v>30</v>
      </c>
      <c r="BU6" s="7">
        <v>20</v>
      </c>
      <c r="BV6" s="7">
        <v>20</v>
      </c>
      <c r="BW6" s="7">
        <v>20</v>
      </c>
      <c r="BX6" s="7">
        <v>20</v>
      </c>
      <c r="BY6" s="7">
        <v>20</v>
      </c>
      <c r="BZ6" s="7">
        <v>20</v>
      </c>
      <c r="CA6" s="7">
        <v>20</v>
      </c>
      <c r="CB6" s="7">
        <v>20</v>
      </c>
      <c r="CC6" s="7">
        <v>20</v>
      </c>
      <c r="CD6" s="7">
        <v>20</v>
      </c>
      <c r="CE6" s="7">
        <v>20</v>
      </c>
      <c r="CF6" s="7">
        <v>20</v>
      </c>
      <c r="CG6" s="7">
        <v>20</v>
      </c>
      <c r="CH6" s="7">
        <v>20</v>
      </c>
      <c r="CI6" s="7">
        <v>20</v>
      </c>
      <c r="CJ6" s="7">
        <v>50</v>
      </c>
      <c r="CK6" s="7">
        <v>50</v>
      </c>
      <c r="CL6" s="7">
        <v>50</v>
      </c>
      <c r="CM6" s="7">
        <v>50</v>
      </c>
      <c r="CN6" s="7">
        <v>350</v>
      </c>
      <c r="CO6" s="80"/>
      <c r="CP6" s="1"/>
      <c r="CQ6" s="608" t="s">
        <v>9</v>
      </c>
      <c r="CR6" s="609"/>
      <c r="CS6" s="609"/>
      <c r="CT6" s="1"/>
      <c r="DF6" s="23"/>
      <c r="DH6" s="23">
        <v>1</v>
      </c>
      <c r="DI6" s="23">
        <v>1</v>
      </c>
      <c r="DJ6" s="23">
        <v>2</v>
      </c>
      <c r="DK6" s="23">
        <v>2</v>
      </c>
      <c r="DL6" s="23">
        <v>3</v>
      </c>
      <c r="DM6" s="23">
        <v>3</v>
      </c>
      <c r="DN6" s="23">
        <v>4</v>
      </c>
      <c r="DO6" s="23">
        <v>4</v>
      </c>
      <c r="DP6" s="23">
        <v>5</v>
      </c>
      <c r="DQ6" s="23">
        <v>5</v>
      </c>
      <c r="DR6" s="23">
        <v>6</v>
      </c>
      <c r="DS6" s="23">
        <v>6</v>
      </c>
      <c r="DW6" s="23" t="str">
        <f>BK3</f>
        <v>सामाजिक विज्ञान</v>
      </c>
    </row>
    <row r="7" spans="1:130" ht="20.25">
      <c r="A7" s="71">
        <v>1</v>
      </c>
      <c r="B7" s="387">
        <v>7</v>
      </c>
      <c r="C7" s="388" t="s">
        <v>6</v>
      </c>
      <c r="D7" s="389">
        <v>936</v>
      </c>
      <c r="E7" s="390" t="s">
        <v>126</v>
      </c>
      <c r="F7" s="391" t="s">
        <v>127</v>
      </c>
      <c r="G7" s="391" t="s">
        <v>128</v>
      </c>
      <c r="H7" s="392" t="s">
        <v>129</v>
      </c>
      <c r="I7" s="393">
        <v>701</v>
      </c>
      <c r="J7" s="394" t="s">
        <v>169</v>
      </c>
      <c r="K7" s="395" t="s">
        <v>170</v>
      </c>
      <c r="L7" s="8">
        <v>3</v>
      </c>
      <c r="M7" s="9">
        <v>4</v>
      </c>
      <c r="N7" s="9">
        <v>5</v>
      </c>
      <c r="O7" s="9">
        <v>3</v>
      </c>
      <c r="P7" s="9">
        <v>3</v>
      </c>
      <c r="Q7" s="9">
        <v>3</v>
      </c>
      <c r="R7" s="9">
        <v>39</v>
      </c>
      <c r="S7" s="39">
        <v>10</v>
      </c>
      <c r="T7" s="42">
        <v>39</v>
      </c>
      <c r="U7" s="10">
        <v>10</v>
      </c>
      <c r="V7" s="15">
        <v>1</v>
      </c>
      <c r="W7" s="16">
        <v>5</v>
      </c>
      <c r="X7" s="16">
        <v>2</v>
      </c>
      <c r="Y7" s="16">
        <v>5</v>
      </c>
      <c r="Z7" s="16">
        <v>4</v>
      </c>
      <c r="AA7" s="16">
        <v>5</v>
      </c>
      <c r="AB7" s="9">
        <v>39</v>
      </c>
      <c r="AC7" s="44">
        <v>11</v>
      </c>
      <c r="AD7" s="42">
        <v>50</v>
      </c>
      <c r="AE7" s="39">
        <v>10</v>
      </c>
      <c r="AF7" s="289" t="s">
        <v>40</v>
      </c>
      <c r="AG7" s="9">
        <v>4</v>
      </c>
      <c r="AH7" s="9">
        <v>4</v>
      </c>
      <c r="AI7" s="9">
        <v>4</v>
      </c>
      <c r="AJ7" s="9">
        <v>4</v>
      </c>
      <c r="AK7" s="9">
        <v>4</v>
      </c>
      <c r="AL7" s="9">
        <v>5</v>
      </c>
      <c r="AM7" s="42">
        <v>45</v>
      </c>
      <c r="AN7" s="9">
        <v>14</v>
      </c>
      <c r="AO7" s="9">
        <v>45</v>
      </c>
      <c r="AP7" s="42">
        <v>10</v>
      </c>
      <c r="AQ7" s="8">
        <v>5</v>
      </c>
      <c r="AR7" s="9">
        <v>5</v>
      </c>
      <c r="AS7" s="9">
        <v>5</v>
      </c>
      <c r="AT7" s="9">
        <v>5</v>
      </c>
      <c r="AU7" s="9">
        <v>5</v>
      </c>
      <c r="AV7" s="9">
        <v>5</v>
      </c>
      <c r="AW7" s="9">
        <v>31</v>
      </c>
      <c r="AX7" s="39">
        <v>10</v>
      </c>
      <c r="AY7" s="42">
        <v>31</v>
      </c>
      <c r="AZ7" s="10">
        <v>4</v>
      </c>
      <c r="BA7" s="8">
        <v>4</v>
      </c>
      <c r="BB7" s="9">
        <v>5</v>
      </c>
      <c r="BC7" s="9">
        <v>4</v>
      </c>
      <c r="BD7" s="9">
        <v>4</v>
      </c>
      <c r="BE7" s="9">
        <v>4</v>
      </c>
      <c r="BF7" s="9">
        <v>4</v>
      </c>
      <c r="BG7" s="9">
        <v>22</v>
      </c>
      <c r="BH7" s="39">
        <v>8</v>
      </c>
      <c r="BI7" s="42">
        <v>45</v>
      </c>
      <c r="BJ7" s="10">
        <v>4</v>
      </c>
      <c r="BK7" s="8">
        <v>4</v>
      </c>
      <c r="BL7" s="9">
        <v>4</v>
      </c>
      <c r="BM7" s="9">
        <v>4</v>
      </c>
      <c r="BN7" s="9">
        <v>4</v>
      </c>
      <c r="BO7" s="9">
        <v>5</v>
      </c>
      <c r="BP7" s="9">
        <v>5</v>
      </c>
      <c r="BQ7" s="9">
        <v>45</v>
      </c>
      <c r="BR7" s="39">
        <v>10</v>
      </c>
      <c r="BS7" s="42">
        <v>62</v>
      </c>
      <c r="BT7" s="10">
        <v>17</v>
      </c>
      <c r="BU7" s="8">
        <v>18</v>
      </c>
      <c r="BV7" s="9">
        <v>18</v>
      </c>
      <c r="BW7" s="9">
        <v>15</v>
      </c>
      <c r="BX7" s="9">
        <v>21</v>
      </c>
      <c r="BY7" s="39">
        <v>19</v>
      </c>
      <c r="BZ7" s="8">
        <v>11</v>
      </c>
      <c r="CA7" s="9">
        <v>15</v>
      </c>
      <c r="CB7" s="9">
        <v>12</v>
      </c>
      <c r="CC7" s="9">
        <v>17</v>
      </c>
      <c r="CD7" s="10">
        <v>20</v>
      </c>
      <c r="CE7" s="8">
        <v>16</v>
      </c>
      <c r="CF7" s="9">
        <v>16</v>
      </c>
      <c r="CG7" s="9">
        <v>21</v>
      </c>
      <c r="CH7" s="9">
        <v>21</v>
      </c>
      <c r="CI7" s="10">
        <v>21</v>
      </c>
      <c r="CJ7" s="8">
        <v>45</v>
      </c>
      <c r="CK7" s="9">
        <v>36</v>
      </c>
      <c r="CL7" s="9">
        <v>45</v>
      </c>
      <c r="CM7" s="10">
        <v>41</v>
      </c>
      <c r="CN7" s="8">
        <v>220</v>
      </c>
      <c r="CO7" s="81">
        <v>170</v>
      </c>
      <c r="CP7" s="1"/>
      <c r="CQ7" s="1"/>
      <c r="CR7" s="1"/>
      <c r="CS7" s="1"/>
      <c r="CT7" s="3"/>
      <c r="DF7" s="23"/>
      <c r="DG7" s="23">
        <f>IF(I7="","",I7)</f>
        <v>701</v>
      </c>
      <c r="DH7" s="33" t="e">
        <f>IF(AND(L7="",N7="",R7="",S7=""),"",SUM(L7,N7,R7,#REF!,S7))</f>
        <v>#REF!</v>
      </c>
      <c r="DI7" s="33" t="str">
        <f>IFERROR(IF(DH7="","",ROUNDUP(DH7*20%,0)),"")</f>
        <v/>
      </c>
      <c r="DJ7" s="23" t="e">
        <f>IF(AND(V7="",X7="",AB7="",AC7=""),"",SUM(V7,X7,AB7,#REF!,AC7))</f>
        <v>#REF!</v>
      </c>
      <c r="DK7" s="33" t="str">
        <f>IFERROR(IF(DJ7="","",ROUNDUP(DJ7*20%,0)),"")</f>
        <v/>
      </c>
      <c r="DL7" s="23">
        <f>IF(AND(AG7="",AH7="",AI7="",AM7=""),"",SUM(AG7,AH7,AI7,AJ7,AM7))</f>
        <v>61</v>
      </c>
      <c r="DM7" s="33">
        <f>IFERROR(IF(DL7="","",ROUNDUP(DL7*20%,0)),"")</f>
        <v>13</v>
      </c>
      <c r="DN7" s="23" t="e">
        <f>IF(AND(AQ7="",AT7="",AW7="",AX7=""),"",SUM(AQ7,AT7,AW7,#REF!,AX7))</f>
        <v>#REF!</v>
      </c>
      <c r="DO7" s="33" t="str">
        <f>IFERROR(IF(DN7="","",ROUNDUP(DN7*20%,0)),"")</f>
        <v/>
      </c>
      <c r="DP7" s="23" t="e">
        <f>IF(AND(BA7="",BD7="",BG7="",BH7=""),"",SUM(BA7,BD7,BG7,#REF!,BH7))</f>
        <v>#REF!</v>
      </c>
      <c r="DQ7" s="33" t="str">
        <f>IFERROR(IF(DP7="","",ROUNDUP(DP7*20%,0)),"")</f>
        <v/>
      </c>
      <c r="DR7" s="23" t="e">
        <f>IF(AND(BK7="",BN7="",BQ7="",BR7=""),"",SUM(BK7,BN7,BQ7,#REF!,BR7))</f>
        <v>#REF!</v>
      </c>
      <c r="DS7" s="33" t="str">
        <f>IFERROR(IF(DR7="","",ROUNDUP(DR7*20%,0)),"")</f>
        <v/>
      </c>
      <c r="DT7" s="33"/>
      <c r="DU7" s="33"/>
    </row>
    <row r="8" spans="1:130" ht="18.75">
      <c r="A8" s="72">
        <v>2</v>
      </c>
      <c r="B8" s="396">
        <v>7</v>
      </c>
      <c r="C8" s="397" t="s">
        <v>6</v>
      </c>
      <c r="D8" s="398">
        <v>944</v>
      </c>
      <c r="E8" s="399">
        <v>42005</v>
      </c>
      <c r="F8" s="400" t="s">
        <v>130</v>
      </c>
      <c r="G8" s="400" t="s">
        <v>131</v>
      </c>
      <c r="H8" s="401" t="s">
        <v>132</v>
      </c>
      <c r="I8" s="402">
        <v>702</v>
      </c>
      <c r="J8" s="403" t="s">
        <v>168</v>
      </c>
      <c r="K8" s="404" t="s">
        <v>170</v>
      </c>
      <c r="L8" s="11">
        <v>4</v>
      </c>
      <c r="M8" s="6">
        <v>5</v>
      </c>
      <c r="N8" s="6">
        <v>5</v>
      </c>
      <c r="O8" s="6">
        <v>5</v>
      </c>
      <c r="P8" s="6">
        <v>5</v>
      </c>
      <c r="Q8" s="6">
        <v>3</v>
      </c>
      <c r="R8" s="6">
        <v>37</v>
      </c>
      <c r="S8" s="40">
        <v>11</v>
      </c>
      <c r="T8" s="43">
        <v>37</v>
      </c>
      <c r="U8" s="12">
        <v>11</v>
      </c>
      <c r="V8" s="17">
        <v>2</v>
      </c>
      <c r="W8" s="18">
        <v>4</v>
      </c>
      <c r="X8" s="18">
        <v>2</v>
      </c>
      <c r="Y8" s="18">
        <v>5</v>
      </c>
      <c r="Z8" s="18">
        <v>4</v>
      </c>
      <c r="AA8" s="18">
        <v>5</v>
      </c>
      <c r="AB8" s="6">
        <v>37</v>
      </c>
      <c r="AC8" s="45">
        <v>12</v>
      </c>
      <c r="AD8" s="43">
        <v>37</v>
      </c>
      <c r="AE8" s="40">
        <v>9</v>
      </c>
      <c r="AF8" s="290" t="s">
        <v>40</v>
      </c>
      <c r="AG8" s="6" t="s">
        <v>4</v>
      </c>
      <c r="AH8" s="6" t="s">
        <v>4</v>
      </c>
      <c r="AI8" s="6">
        <v>4</v>
      </c>
      <c r="AJ8" s="6">
        <v>4</v>
      </c>
      <c r="AK8" s="6">
        <v>4</v>
      </c>
      <c r="AL8" s="6">
        <v>5</v>
      </c>
      <c r="AM8" s="43">
        <v>44</v>
      </c>
      <c r="AN8" s="6">
        <v>15</v>
      </c>
      <c r="AO8" s="6">
        <v>46</v>
      </c>
      <c r="AP8" s="43">
        <v>9</v>
      </c>
      <c r="AQ8" s="11">
        <v>4</v>
      </c>
      <c r="AR8" s="6">
        <v>4</v>
      </c>
      <c r="AS8" s="6">
        <v>4</v>
      </c>
      <c r="AT8" s="6">
        <v>4</v>
      </c>
      <c r="AU8" s="6">
        <v>4</v>
      </c>
      <c r="AV8" s="6">
        <v>5</v>
      </c>
      <c r="AW8" s="6">
        <v>31</v>
      </c>
      <c r="AX8" s="40">
        <v>11</v>
      </c>
      <c r="AY8" s="43">
        <v>31</v>
      </c>
      <c r="AZ8" s="12">
        <v>4</v>
      </c>
      <c r="BA8" s="11">
        <v>5</v>
      </c>
      <c r="BB8" s="6">
        <v>5</v>
      </c>
      <c r="BC8" s="6">
        <v>5</v>
      </c>
      <c r="BD8" s="6">
        <v>5</v>
      </c>
      <c r="BE8" s="6">
        <v>4</v>
      </c>
      <c r="BF8" s="6">
        <v>4</v>
      </c>
      <c r="BG8" s="6">
        <v>14</v>
      </c>
      <c r="BH8" s="40">
        <v>9</v>
      </c>
      <c r="BI8" s="43">
        <v>14</v>
      </c>
      <c r="BJ8" s="12">
        <v>4</v>
      </c>
      <c r="BK8" s="11">
        <v>5</v>
      </c>
      <c r="BL8" s="6">
        <v>5</v>
      </c>
      <c r="BM8" s="6">
        <v>4</v>
      </c>
      <c r="BN8" s="6">
        <v>4</v>
      </c>
      <c r="BO8" s="6">
        <v>3</v>
      </c>
      <c r="BP8" s="6">
        <v>3</v>
      </c>
      <c r="BQ8" s="6">
        <v>42</v>
      </c>
      <c r="BR8" s="40">
        <v>11</v>
      </c>
      <c r="BS8" s="43">
        <v>66</v>
      </c>
      <c r="BT8" s="12">
        <v>18</v>
      </c>
      <c r="BU8" s="11">
        <v>18</v>
      </c>
      <c r="BV8" s="6">
        <v>18</v>
      </c>
      <c r="BW8" s="6">
        <v>14</v>
      </c>
      <c r="BX8" s="6">
        <v>24</v>
      </c>
      <c r="BY8" s="40">
        <v>19</v>
      </c>
      <c r="BZ8" s="11">
        <v>11</v>
      </c>
      <c r="CA8" s="6">
        <v>16</v>
      </c>
      <c r="CB8" s="6">
        <v>13</v>
      </c>
      <c r="CC8" s="6">
        <v>17</v>
      </c>
      <c r="CD8" s="12">
        <v>20</v>
      </c>
      <c r="CE8" s="11">
        <v>15</v>
      </c>
      <c r="CF8" s="6">
        <v>16</v>
      </c>
      <c r="CG8" s="6">
        <v>21</v>
      </c>
      <c r="CH8" s="6">
        <v>21</v>
      </c>
      <c r="CI8" s="12">
        <v>21</v>
      </c>
      <c r="CJ8" s="11">
        <v>30</v>
      </c>
      <c r="CK8" s="6">
        <v>32</v>
      </c>
      <c r="CL8" s="6">
        <v>40</v>
      </c>
      <c r="CM8" s="12">
        <v>41</v>
      </c>
      <c r="CN8" s="11">
        <v>220</v>
      </c>
      <c r="CO8" s="82">
        <v>168</v>
      </c>
      <c r="CP8" s="1"/>
      <c r="CQ8" s="610" t="s">
        <v>16</v>
      </c>
      <c r="CR8" s="610"/>
      <c r="CS8" s="610"/>
      <c r="CT8" s="1"/>
      <c r="DF8" s="23"/>
      <c r="DG8" s="23">
        <f t="shared" ref="DG8:DG71" si="0">IF(I8="","",I8)</f>
        <v>702</v>
      </c>
      <c r="DH8" s="33" t="e">
        <f>IF(AND(L8="",N8="",R8="",S8=""),"",SUM(L8,N8,R8,#REF!,S8))</f>
        <v>#REF!</v>
      </c>
      <c r="DI8" s="33" t="str">
        <f t="shared" ref="DI8:DI71" si="1">IFERROR(IF(DH8="","",ROUNDUP(DH8*20%,0)),"")</f>
        <v/>
      </c>
      <c r="DJ8" s="23" t="e">
        <f>IF(AND(V8="",X8="",AB8="",AC8=""),"",SUM(V8,X8,AB8,#REF!,AC8))</f>
        <v>#REF!</v>
      </c>
      <c r="DK8" s="33" t="str">
        <f t="shared" ref="DK8:DK71" si="2">IFERROR(IF(DJ8="","",ROUNDUP(DJ8*20%,0)),"")</f>
        <v/>
      </c>
      <c r="DL8" s="23">
        <f t="shared" ref="DL8:DL71" si="3">IF(AND(AG8="",AH8="",AI8="",AM8=""),"",SUM(AG8,AH8,AI8,AJ8,AM8))</f>
        <v>52</v>
      </c>
      <c r="DM8" s="33">
        <f t="shared" ref="DM8:DM71" si="4">IFERROR(IF(DL8="","",ROUNDUP(DL8*20%,0)),"")</f>
        <v>11</v>
      </c>
      <c r="DN8" s="23" t="e">
        <f>IF(AND(AQ8="",AT8="",AW8="",AX8=""),"",SUM(AQ8,AT8,AW8,#REF!,AX8))</f>
        <v>#REF!</v>
      </c>
      <c r="DO8" s="33" t="str">
        <f t="shared" ref="DO8:DO71" si="5">IFERROR(IF(DN8="","",ROUNDUP(DN8*20%,0)),"")</f>
        <v/>
      </c>
      <c r="DP8" s="23" t="e">
        <f>IF(AND(BA8="",BD8="",BG8="",BH8=""),"",SUM(BA8,BD8,BG8,#REF!,BH8))</f>
        <v>#REF!</v>
      </c>
      <c r="DQ8" s="33" t="str">
        <f t="shared" ref="DQ8:DQ71" si="6">IFERROR(IF(DP8="","",ROUNDUP(DP8*20%,0)),"")</f>
        <v/>
      </c>
      <c r="DR8" s="23" t="e">
        <f>IF(AND(BK8="",BN8="",BQ8="",BR8=""),"",SUM(BK8,BN8,BQ8,#REF!,BR8))</f>
        <v>#REF!</v>
      </c>
      <c r="DS8" s="33" t="str">
        <f t="shared" ref="DS8:DS71" si="7">IFERROR(IF(DR8="","",ROUNDUP(DR8*20%,0)),"")</f>
        <v/>
      </c>
      <c r="DT8" s="33"/>
      <c r="DU8" s="33"/>
    </row>
    <row r="9" spans="1:130" ht="18.75">
      <c r="A9" s="72">
        <v>3</v>
      </c>
      <c r="B9" s="396">
        <v>7</v>
      </c>
      <c r="C9" s="397" t="s">
        <v>6</v>
      </c>
      <c r="D9" s="398">
        <v>934</v>
      </c>
      <c r="E9" s="399">
        <v>42348</v>
      </c>
      <c r="F9" s="400" t="s">
        <v>133</v>
      </c>
      <c r="G9" s="400" t="s">
        <v>134</v>
      </c>
      <c r="H9" s="401" t="s">
        <v>135</v>
      </c>
      <c r="I9" s="402">
        <v>703</v>
      </c>
      <c r="J9" s="403" t="s">
        <v>168</v>
      </c>
      <c r="K9" s="404" t="s">
        <v>170</v>
      </c>
      <c r="L9" s="11">
        <v>4</v>
      </c>
      <c r="M9" s="6">
        <v>5</v>
      </c>
      <c r="N9" s="6">
        <v>5</v>
      </c>
      <c r="O9" s="6">
        <v>5</v>
      </c>
      <c r="P9" s="6">
        <v>5</v>
      </c>
      <c r="Q9" s="6">
        <v>3</v>
      </c>
      <c r="R9" s="6">
        <v>38</v>
      </c>
      <c r="S9" s="40">
        <v>12</v>
      </c>
      <c r="T9" s="43">
        <v>37</v>
      </c>
      <c r="U9" s="12">
        <v>11</v>
      </c>
      <c r="V9" s="17">
        <v>3</v>
      </c>
      <c r="W9" s="18">
        <v>4</v>
      </c>
      <c r="X9" s="18">
        <v>2</v>
      </c>
      <c r="Y9" s="18">
        <v>5</v>
      </c>
      <c r="Z9" s="18">
        <v>4</v>
      </c>
      <c r="AA9" s="18">
        <v>5</v>
      </c>
      <c r="AB9" s="18">
        <v>40</v>
      </c>
      <c r="AC9" s="45">
        <v>11</v>
      </c>
      <c r="AD9" s="43">
        <v>37</v>
      </c>
      <c r="AE9" s="40">
        <v>8</v>
      </c>
      <c r="AF9" s="290" t="s">
        <v>175</v>
      </c>
      <c r="AG9" s="6">
        <v>3</v>
      </c>
      <c r="AH9" s="6">
        <v>3</v>
      </c>
      <c r="AI9" s="6">
        <v>4</v>
      </c>
      <c r="AJ9" s="6">
        <v>4</v>
      </c>
      <c r="AK9" s="6">
        <v>5</v>
      </c>
      <c r="AL9" s="6">
        <v>5</v>
      </c>
      <c r="AM9" s="43">
        <v>42</v>
      </c>
      <c r="AN9" s="6">
        <v>14</v>
      </c>
      <c r="AO9" s="6">
        <v>41</v>
      </c>
      <c r="AP9" s="43">
        <v>8</v>
      </c>
      <c r="AQ9" s="11">
        <v>4</v>
      </c>
      <c r="AR9" s="6">
        <v>5</v>
      </c>
      <c r="AS9" s="6">
        <v>4</v>
      </c>
      <c r="AT9" s="6">
        <v>5</v>
      </c>
      <c r="AU9" s="6">
        <v>4</v>
      </c>
      <c r="AV9" s="6">
        <v>5</v>
      </c>
      <c r="AW9" s="6">
        <v>31</v>
      </c>
      <c r="AX9" s="40">
        <v>12</v>
      </c>
      <c r="AY9" s="43">
        <v>55</v>
      </c>
      <c r="AZ9" s="12">
        <v>8</v>
      </c>
      <c r="BA9" s="11">
        <v>5</v>
      </c>
      <c r="BB9" s="6">
        <v>5</v>
      </c>
      <c r="BC9" s="6">
        <v>5</v>
      </c>
      <c r="BD9" s="6">
        <v>5</v>
      </c>
      <c r="BE9" s="6">
        <v>4</v>
      </c>
      <c r="BF9" s="6">
        <v>4</v>
      </c>
      <c r="BG9" s="6">
        <v>23</v>
      </c>
      <c r="BH9" s="40">
        <v>10</v>
      </c>
      <c r="BI9" s="43">
        <v>58</v>
      </c>
      <c r="BJ9" s="12">
        <v>18</v>
      </c>
      <c r="BK9" s="11">
        <v>5</v>
      </c>
      <c r="BL9" s="6">
        <v>5</v>
      </c>
      <c r="BM9" s="6">
        <v>4</v>
      </c>
      <c r="BN9" s="6">
        <v>4</v>
      </c>
      <c r="BO9" s="6">
        <v>3</v>
      </c>
      <c r="BP9" s="6">
        <v>3</v>
      </c>
      <c r="BQ9" s="6">
        <v>42</v>
      </c>
      <c r="BR9" s="40">
        <v>12</v>
      </c>
      <c r="BS9" s="43">
        <v>66</v>
      </c>
      <c r="BT9" s="12">
        <v>18</v>
      </c>
      <c r="BU9" s="11">
        <v>19</v>
      </c>
      <c r="BV9" s="6">
        <v>18</v>
      </c>
      <c r="BW9" s="6">
        <v>15</v>
      </c>
      <c r="BX9" s="6">
        <v>24</v>
      </c>
      <c r="BY9" s="40">
        <v>19</v>
      </c>
      <c r="BZ9" s="11">
        <v>11</v>
      </c>
      <c r="CA9" s="6">
        <v>16</v>
      </c>
      <c r="CB9" s="6">
        <v>14</v>
      </c>
      <c r="CC9" s="6">
        <v>17</v>
      </c>
      <c r="CD9" s="12">
        <v>20</v>
      </c>
      <c r="CE9" s="11">
        <v>14</v>
      </c>
      <c r="CF9" s="6">
        <v>15</v>
      </c>
      <c r="CG9" s="6">
        <v>21</v>
      </c>
      <c r="CH9" s="6">
        <v>21</v>
      </c>
      <c r="CI9" s="12">
        <v>21</v>
      </c>
      <c r="CJ9" s="11">
        <v>41</v>
      </c>
      <c r="CK9" s="6">
        <v>42</v>
      </c>
      <c r="CL9" s="6">
        <v>43</v>
      </c>
      <c r="CM9" s="12">
        <v>44</v>
      </c>
      <c r="CN9" s="11">
        <v>360</v>
      </c>
      <c r="CO9" s="82">
        <v>160</v>
      </c>
      <c r="CP9" s="1"/>
      <c r="CQ9" s="1"/>
      <c r="CR9" s="1"/>
      <c r="CS9" s="1"/>
      <c r="CT9" s="1"/>
      <c r="DF9" s="23"/>
      <c r="DG9" s="23">
        <f t="shared" si="0"/>
        <v>703</v>
      </c>
      <c r="DH9" s="33" t="e">
        <f>IF(AND(L9="",N9="",R9="",S9=""),"",SUM(L9,N9,R9,#REF!,S9))</f>
        <v>#REF!</v>
      </c>
      <c r="DI9" s="33" t="str">
        <f t="shared" si="1"/>
        <v/>
      </c>
      <c r="DJ9" s="23" t="e">
        <f>IF(AND(V9="",X9="",AB9="",AC9=""),"",SUM(V9,X9,AB9,#REF!,AC9))</f>
        <v>#REF!</v>
      </c>
      <c r="DK9" s="33" t="str">
        <f t="shared" si="2"/>
        <v/>
      </c>
      <c r="DL9" s="23">
        <f t="shared" si="3"/>
        <v>56</v>
      </c>
      <c r="DM9" s="33">
        <f t="shared" si="4"/>
        <v>12</v>
      </c>
      <c r="DN9" s="23" t="e">
        <f>IF(AND(AQ9="",AT9="",AW9="",AX9=""),"",SUM(AQ9,AT9,AW9,#REF!,AX9))</f>
        <v>#REF!</v>
      </c>
      <c r="DO9" s="33" t="str">
        <f t="shared" si="5"/>
        <v/>
      </c>
      <c r="DP9" s="23" t="e">
        <f>IF(AND(BA9="",BD9="",BG9="",BH9=""),"",SUM(BA9,BD9,BG9,#REF!,BH9))</f>
        <v>#REF!</v>
      </c>
      <c r="DQ9" s="33" t="str">
        <f t="shared" si="6"/>
        <v/>
      </c>
      <c r="DR9" s="23" t="e">
        <f>IF(AND(BK9="",BN9="",BQ9="",BR9=""),"",SUM(BK9,BN9,BQ9,#REF!,BR9))</f>
        <v>#REF!</v>
      </c>
      <c r="DS9" s="33" t="str">
        <f t="shared" si="7"/>
        <v/>
      </c>
      <c r="DT9" s="33"/>
      <c r="DU9" s="33"/>
    </row>
    <row r="10" spans="1:130" ht="18.75">
      <c r="A10" s="72">
        <v>4</v>
      </c>
      <c r="B10" s="396">
        <v>7</v>
      </c>
      <c r="C10" s="397" t="s">
        <v>6</v>
      </c>
      <c r="D10" s="398">
        <v>926</v>
      </c>
      <c r="E10" s="399">
        <v>42491</v>
      </c>
      <c r="F10" s="400" t="s">
        <v>136</v>
      </c>
      <c r="G10" s="400" t="s">
        <v>137</v>
      </c>
      <c r="H10" s="401" t="s">
        <v>138</v>
      </c>
      <c r="I10" s="402">
        <v>704</v>
      </c>
      <c r="J10" s="403" t="s">
        <v>168</v>
      </c>
      <c r="K10" s="404" t="s">
        <v>170</v>
      </c>
      <c r="L10" s="11">
        <v>4</v>
      </c>
      <c r="M10" s="6">
        <v>5</v>
      </c>
      <c r="N10" s="6">
        <v>5</v>
      </c>
      <c r="O10" s="6">
        <v>5</v>
      </c>
      <c r="P10" s="6">
        <v>5</v>
      </c>
      <c r="Q10" s="6">
        <v>3</v>
      </c>
      <c r="R10" s="6">
        <v>35</v>
      </c>
      <c r="S10" s="40">
        <v>11</v>
      </c>
      <c r="T10" s="43">
        <v>37</v>
      </c>
      <c r="U10" s="12">
        <v>11</v>
      </c>
      <c r="V10" s="17">
        <v>4</v>
      </c>
      <c r="W10" s="18">
        <v>4</v>
      </c>
      <c r="X10" s="18" t="s">
        <v>4</v>
      </c>
      <c r="Y10" s="18">
        <v>5</v>
      </c>
      <c r="Z10" s="18">
        <v>4</v>
      </c>
      <c r="AA10" s="18">
        <v>5</v>
      </c>
      <c r="AB10" s="18">
        <v>41</v>
      </c>
      <c r="AC10" s="45">
        <v>10</v>
      </c>
      <c r="AD10" s="43">
        <v>37</v>
      </c>
      <c r="AE10" s="40">
        <v>7</v>
      </c>
      <c r="AF10" s="290" t="s">
        <v>176</v>
      </c>
      <c r="AG10" s="6">
        <v>3</v>
      </c>
      <c r="AH10" s="6">
        <v>3</v>
      </c>
      <c r="AI10" s="6">
        <v>4</v>
      </c>
      <c r="AJ10" s="6">
        <v>4</v>
      </c>
      <c r="AK10" s="6">
        <v>5</v>
      </c>
      <c r="AL10" s="6">
        <v>5</v>
      </c>
      <c r="AM10" s="43">
        <v>42</v>
      </c>
      <c r="AN10" s="6">
        <v>18</v>
      </c>
      <c r="AO10" s="6">
        <v>40</v>
      </c>
      <c r="AP10" s="43">
        <v>6</v>
      </c>
      <c r="AQ10" s="11">
        <v>4</v>
      </c>
      <c r="AR10" s="6">
        <v>5</v>
      </c>
      <c r="AS10" s="6">
        <v>4</v>
      </c>
      <c r="AT10" s="6">
        <v>5</v>
      </c>
      <c r="AU10" s="6">
        <v>4</v>
      </c>
      <c r="AV10" s="6">
        <v>5</v>
      </c>
      <c r="AW10" s="6">
        <v>31</v>
      </c>
      <c r="AX10" s="40">
        <v>10</v>
      </c>
      <c r="AY10" s="43">
        <v>55</v>
      </c>
      <c r="AZ10" s="12">
        <v>8</v>
      </c>
      <c r="BA10" s="11">
        <v>5</v>
      </c>
      <c r="BB10" s="6">
        <v>5</v>
      </c>
      <c r="BC10" s="6">
        <v>5</v>
      </c>
      <c r="BD10" s="6">
        <v>5</v>
      </c>
      <c r="BE10" s="6">
        <v>4</v>
      </c>
      <c r="BF10" s="6">
        <v>4</v>
      </c>
      <c r="BG10" s="6">
        <v>25</v>
      </c>
      <c r="BH10" s="40">
        <v>11</v>
      </c>
      <c r="BI10" s="43">
        <v>58</v>
      </c>
      <c r="BJ10" s="12">
        <v>17</v>
      </c>
      <c r="BK10" s="11">
        <v>5</v>
      </c>
      <c r="BL10" s="6">
        <v>5</v>
      </c>
      <c r="BM10" s="6">
        <v>4</v>
      </c>
      <c r="BN10" s="6">
        <v>4</v>
      </c>
      <c r="BO10" s="6">
        <v>3</v>
      </c>
      <c r="BP10" s="6">
        <v>3</v>
      </c>
      <c r="BQ10" s="6">
        <v>42</v>
      </c>
      <c r="BR10" s="40">
        <v>10</v>
      </c>
      <c r="BS10" s="43">
        <v>66</v>
      </c>
      <c r="BT10" s="12">
        <v>18</v>
      </c>
      <c r="BU10" s="11">
        <v>19</v>
      </c>
      <c r="BV10" s="6">
        <v>18</v>
      </c>
      <c r="BW10" s="6">
        <v>16</v>
      </c>
      <c r="BX10" s="6">
        <v>20</v>
      </c>
      <c r="BY10" s="40">
        <v>19</v>
      </c>
      <c r="BZ10" s="11">
        <v>11</v>
      </c>
      <c r="CA10" s="6">
        <v>16</v>
      </c>
      <c r="CB10" s="6">
        <v>15</v>
      </c>
      <c r="CC10" s="6">
        <v>17</v>
      </c>
      <c r="CD10" s="12">
        <v>20</v>
      </c>
      <c r="CE10" s="11">
        <v>15</v>
      </c>
      <c r="CF10" s="6">
        <v>14</v>
      </c>
      <c r="CG10" s="6">
        <v>15</v>
      </c>
      <c r="CH10" s="6">
        <v>18</v>
      </c>
      <c r="CI10" s="12">
        <v>19</v>
      </c>
      <c r="CJ10" s="11">
        <v>48</v>
      </c>
      <c r="CK10" s="6">
        <v>47</v>
      </c>
      <c r="CL10" s="6">
        <v>46</v>
      </c>
      <c r="CM10" s="12">
        <v>45</v>
      </c>
      <c r="CN10" s="11">
        <v>220</v>
      </c>
      <c r="CO10" s="82">
        <v>188</v>
      </c>
      <c r="CP10" s="1"/>
      <c r="CQ10" s="616" t="s">
        <v>0</v>
      </c>
      <c r="CR10" s="617"/>
      <c r="CS10" s="617"/>
      <c r="CT10" s="1"/>
      <c r="DF10" s="23"/>
      <c r="DG10" s="23">
        <f t="shared" si="0"/>
        <v>704</v>
      </c>
      <c r="DH10" s="33" t="e">
        <f>IF(AND(L10="",N10="",R10="",S10=""),"",SUM(L10,N10,R10,#REF!,S10))</f>
        <v>#REF!</v>
      </c>
      <c r="DI10" s="33" t="str">
        <f t="shared" si="1"/>
        <v/>
      </c>
      <c r="DJ10" s="23" t="e">
        <f>IF(AND(V10="",X10="",AB10="",AC10=""),"",SUM(V10,X10,AB10,#REF!,AC10))</f>
        <v>#REF!</v>
      </c>
      <c r="DK10" s="33" t="str">
        <f t="shared" si="2"/>
        <v/>
      </c>
      <c r="DL10" s="23">
        <f t="shared" si="3"/>
        <v>56</v>
      </c>
      <c r="DM10" s="33">
        <f t="shared" si="4"/>
        <v>12</v>
      </c>
      <c r="DN10" s="23" t="e">
        <f>IF(AND(AQ10="",AT10="",AW10="",AX10=""),"",SUM(AQ10,AT10,AW10,#REF!,AX10))</f>
        <v>#REF!</v>
      </c>
      <c r="DO10" s="33" t="str">
        <f t="shared" si="5"/>
        <v/>
      </c>
      <c r="DP10" s="23" t="e">
        <f>IF(AND(BA10="",BD10="",BG10="",BH10=""),"",SUM(BA10,BD10,BG10,#REF!,BH10))</f>
        <v>#REF!</v>
      </c>
      <c r="DQ10" s="33" t="str">
        <f t="shared" si="6"/>
        <v/>
      </c>
      <c r="DR10" s="23" t="e">
        <f>IF(AND(BK10="",BN10="",BQ10="",BR10=""),"",SUM(BK10,BN10,BQ10,#REF!,BR10))</f>
        <v>#REF!</v>
      </c>
      <c r="DS10" s="33" t="str">
        <f t="shared" si="7"/>
        <v/>
      </c>
      <c r="DT10" s="33"/>
      <c r="DU10" s="33"/>
    </row>
    <row r="11" spans="1:130" ht="24">
      <c r="A11" s="72">
        <v>5</v>
      </c>
      <c r="B11" s="396">
        <v>7</v>
      </c>
      <c r="C11" s="397" t="s">
        <v>6</v>
      </c>
      <c r="D11" s="398">
        <v>951</v>
      </c>
      <c r="E11" s="399" t="s">
        <v>139</v>
      </c>
      <c r="F11" s="400" t="s">
        <v>140</v>
      </c>
      <c r="G11" s="400" t="s">
        <v>141</v>
      </c>
      <c r="H11" s="401" t="s">
        <v>142</v>
      </c>
      <c r="I11" s="402">
        <v>705</v>
      </c>
      <c r="J11" s="403" t="s">
        <v>168</v>
      </c>
      <c r="K11" s="404" t="s">
        <v>171</v>
      </c>
      <c r="L11" s="11">
        <v>4</v>
      </c>
      <c r="M11" s="6">
        <v>5</v>
      </c>
      <c r="N11" s="6">
        <v>5</v>
      </c>
      <c r="O11" s="6">
        <v>5</v>
      </c>
      <c r="P11" s="6">
        <v>5</v>
      </c>
      <c r="Q11" s="6">
        <v>3</v>
      </c>
      <c r="R11" s="6" t="s">
        <v>3</v>
      </c>
      <c r="S11" s="40">
        <v>11</v>
      </c>
      <c r="T11" s="43">
        <v>37</v>
      </c>
      <c r="U11" s="12">
        <v>11</v>
      </c>
      <c r="V11" s="17">
        <v>5</v>
      </c>
      <c r="W11" s="18">
        <v>3</v>
      </c>
      <c r="X11" s="18">
        <v>3</v>
      </c>
      <c r="Y11" s="18">
        <v>5</v>
      </c>
      <c r="Z11" s="18">
        <v>4</v>
      </c>
      <c r="AA11" s="18">
        <v>5</v>
      </c>
      <c r="AB11" s="18">
        <v>40</v>
      </c>
      <c r="AC11" s="45">
        <v>10</v>
      </c>
      <c r="AD11" s="43">
        <v>37</v>
      </c>
      <c r="AE11" s="40">
        <v>6</v>
      </c>
      <c r="AF11" s="290" t="s">
        <v>177</v>
      </c>
      <c r="AG11" s="6" t="s">
        <v>3</v>
      </c>
      <c r="AH11" s="6">
        <v>4</v>
      </c>
      <c r="AI11" s="6">
        <v>4</v>
      </c>
      <c r="AJ11" s="6">
        <v>4</v>
      </c>
      <c r="AK11" s="6">
        <v>4</v>
      </c>
      <c r="AL11" s="6">
        <v>5</v>
      </c>
      <c r="AM11" s="43">
        <v>48</v>
      </c>
      <c r="AN11" s="6">
        <v>19</v>
      </c>
      <c r="AO11" s="6">
        <v>42</v>
      </c>
      <c r="AP11" s="43">
        <v>8</v>
      </c>
      <c r="AQ11" s="11">
        <v>4</v>
      </c>
      <c r="AR11" s="6">
        <v>5</v>
      </c>
      <c r="AS11" s="6">
        <v>4</v>
      </c>
      <c r="AT11" s="6">
        <v>5</v>
      </c>
      <c r="AU11" s="6">
        <v>4</v>
      </c>
      <c r="AV11" s="6">
        <v>5</v>
      </c>
      <c r="AW11" s="6">
        <v>31</v>
      </c>
      <c r="AX11" s="40">
        <v>8</v>
      </c>
      <c r="AY11" s="43">
        <v>55</v>
      </c>
      <c r="AZ11" s="12">
        <v>8</v>
      </c>
      <c r="BA11" s="11">
        <v>5</v>
      </c>
      <c r="BB11" s="6">
        <v>5</v>
      </c>
      <c r="BC11" s="6">
        <v>5</v>
      </c>
      <c r="BD11" s="6">
        <v>5</v>
      </c>
      <c r="BE11" s="6">
        <v>4</v>
      </c>
      <c r="BF11" s="6">
        <v>4</v>
      </c>
      <c r="BG11" s="6">
        <v>26</v>
      </c>
      <c r="BH11" s="40">
        <v>11</v>
      </c>
      <c r="BI11" s="43">
        <v>58</v>
      </c>
      <c r="BJ11" s="12">
        <v>16</v>
      </c>
      <c r="BK11" s="11">
        <v>5</v>
      </c>
      <c r="BL11" s="6">
        <v>5</v>
      </c>
      <c r="BM11" s="6">
        <v>4</v>
      </c>
      <c r="BN11" s="6">
        <v>4</v>
      </c>
      <c r="BO11" s="6">
        <v>3</v>
      </c>
      <c r="BP11" s="6">
        <v>3</v>
      </c>
      <c r="BQ11" s="6">
        <v>42</v>
      </c>
      <c r="BR11" s="40">
        <v>10</v>
      </c>
      <c r="BS11" s="43">
        <v>66</v>
      </c>
      <c r="BT11" s="12">
        <v>18</v>
      </c>
      <c r="BU11" s="11">
        <v>19</v>
      </c>
      <c r="BV11" s="6">
        <v>18</v>
      </c>
      <c r="BW11" s="6">
        <v>17</v>
      </c>
      <c r="BX11" s="6">
        <v>20</v>
      </c>
      <c r="BY11" s="40">
        <v>19</v>
      </c>
      <c r="BZ11" s="11">
        <v>11</v>
      </c>
      <c r="CA11" s="6">
        <v>16</v>
      </c>
      <c r="CB11" s="6">
        <v>16</v>
      </c>
      <c r="CC11" s="6">
        <v>17</v>
      </c>
      <c r="CD11" s="12">
        <v>20</v>
      </c>
      <c r="CE11" s="11">
        <v>16</v>
      </c>
      <c r="CF11" s="6">
        <v>18</v>
      </c>
      <c r="CG11" s="6">
        <v>15</v>
      </c>
      <c r="CH11" s="6">
        <v>18</v>
      </c>
      <c r="CI11" s="12">
        <v>19</v>
      </c>
      <c r="CJ11" s="11">
        <v>32</v>
      </c>
      <c r="CK11" s="6">
        <v>33</v>
      </c>
      <c r="CL11" s="6">
        <v>34</v>
      </c>
      <c r="CM11" s="12">
        <v>35</v>
      </c>
      <c r="CN11" s="11">
        <v>330</v>
      </c>
      <c r="CO11" s="82">
        <v>310</v>
      </c>
      <c r="CP11" s="1"/>
      <c r="CQ11" s="616"/>
      <c r="CR11" s="617"/>
      <c r="CS11" s="617"/>
      <c r="CT11" s="1"/>
      <c r="DF11" s="23"/>
      <c r="DG11" s="23">
        <f t="shared" si="0"/>
        <v>705</v>
      </c>
      <c r="DH11" s="33" t="e">
        <f>IF(AND(L11="",N11="",R11="",S11=""),"",SUM(L11,N11,R11,#REF!,S11))</f>
        <v>#REF!</v>
      </c>
      <c r="DI11" s="33" t="str">
        <f t="shared" si="1"/>
        <v/>
      </c>
      <c r="DJ11" s="23" t="e">
        <f>IF(AND(V11="",X11="",AB11="",AC11=""),"",SUM(V11,X11,AB11,#REF!,AC11))</f>
        <v>#REF!</v>
      </c>
      <c r="DK11" s="33" t="str">
        <f t="shared" si="2"/>
        <v/>
      </c>
      <c r="DL11" s="23">
        <f t="shared" si="3"/>
        <v>60</v>
      </c>
      <c r="DM11" s="33">
        <f t="shared" si="4"/>
        <v>12</v>
      </c>
      <c r="DN11" s="23" t="e">
        <f>IF(AND(AQ11="",AT11="",AW11="",AX11=""),"",SUM(AQ11,AT11,AW11,#REF!,AX11))</f>
        <v>#REF!</v>
      </c>
      <c r="DO11" s="33" t="str">
        <f t="shared" si="5"/>
        <v/>
      </c>
      <c r="DP11" s="23" t="e">
        <f>IF(AND(BA11="",BD11="",BG11="",BH11=""),"",SUM(BA11,BD11,BG11,#REF!,BH11))</f>
        <v>#REF!</v>
      </c>
      <c r="DQ11" s="33" t="str">
        <f t="shared" si="6"/>
        <v/>
      </c>
      <c r="DR11" s="23" t="e">
        <f>IF(AND(BK11="",BN11="",BQ11="",BR11=""),"",SUM(BK11,BN11,BQ11,#REF!,BR11))</f>
        <v>#REF!</v>
      </c>
      <c r="DS11" s="33" t="str">
        <f t="shared" si="7"/>
        <v/>
      </c>
      <c r="DT11" s="33"/>
      <c r="DU11" s="33"/>
    </row>
    <row r="12" spans="1:130" ht="18.75">
      <c r="A12" s="72">
        <v>6</v>
      </c>
      <c r="B12" s="396">
        <v>7</v>
      </c>
      <c r="C12" s="397" t="s">
        <v>6</v>
      </c>
      <c r="D12" s="398">
        <v>939</v>
      </c>
      <c r="E12" s="399" t="s">
        <v>143</v>
      </c>
      <c r="F12" s="400" t="s">
        <v>144</v>
      </c>
      <c r="G12" s="400" t="s">
        <v>145</v>
      </c>
      <c r="H12" s="401" t="s">
        <v>146</v>
      </c>
      <c r="I12" s="402">
        <v>706</v>
      </c>
      <c r="J12" s="403" t="s">
        <v>169</v>
      </c>
      <c r="K12" s="404" t="s">
        <v>170</v>
      </c>
      <c r="L12" s="11">
        <v>4</v>
      </c>
      <c r="M12" s="6">
        <v>5</v>
      </c>
      <c r="N12" s="6">
        <v>5</v>
      </c>
      <c r="O12" s="6">
        <v>5</v>
      </c>
      <c r="P12" s="6">
        <v>5</v>
      </c>
      <c r="Q12" s="6">
        <v>3</v>
      </c>
      <c r="R12" s="6">
        <v>25</v>
      </c>
      <c r="S12" s="40">
        <v>11</v>
      </c>
      <c r="T12" s="43">
        <v>37</v>
      </c>
      <c r="U12" s="12">
        <v>11</v>
      </c>
      <c r="V12" s="17">
        <v>4</v>
      </c>
      <c r="W12" s="18">
        <v>3</v>
      </c>
      <c r="X12" s="18">
        <v>3</v>
      </c>
      <c r="Y12" s="18">
        <v>5</v>
      </c>
      <c r="Z12" s="18">
        <v>4</v>
      </c>
      <c r="AA12" s="18">
        <v>5</v>
      </c>
      <c r="AB12" s="18">
        <v>33</v>
      </c>
      <c r="AC12" s="45">
        <v>11</v>
      </c>
      <c r="AD12" s="43">
        <v>37</v>
      </c>
      <c r="AE12" s="40">
        <v>9</v>
      </c>
      <c r="AF12" s="290" t="s">
        <v>178</v>
      </c>
      <c r="AG12" s="6">
        <v>5</v>
      </c>
      <c r="AH12" s="6">
        <v>4</v>
      </c>
      <c r="AI12" s="6">
        <v>4</v>
      </c>
      <c r="AJ12" s="6">
        <v>4</v>
      </c>
      <c r="AK12" s="6">
        <v>4</v>
      </c>
      <c r="AL12" s="6">
        <v>5</v>
      </c>
      <c r="AM12" s="43">
        <v>48</v>
      </c>
      <c r="AN12" s="6">
        <v>19</v>
      </c>
      <c r="AO12" s="6">
        <v>43</v>
      </c>
      <c r="AP12" s="43">
        <v>8</v>
      </c>
      <c r="AQ12" s="11">
        <v>4</v>
      </c>
      <c r="AR12" s="6">
        <v>5</v>
      </c>
      <c r="AS12" s="6">
        <v>4</v>
      </c>
      <c r="AT12" s="6">
        <v>5</v>
      </c>
      <c r="AU12" s="6">
        <v>4</v>
      </c>
      <c r="AV12" s="6">
        <v>5</v>
      </c>
      <c r="AW12" s="6">
        <v>31</v>
      </c>
      <c r="AX12" s="40">
        <v>9</v>
      </c>
      <c r="AY12" s="43">
        <v>55</v>
      </c>
      <c r="AZ12" s="12">
        <v>8</v>
      </c>
      <c r="BA12" s="11">
        <v>5</v>
      </c>
      <c r="BB12" s="6">
        <v>5</v>
      </c>
      <c r="BC12" s="6">
        <v>5</v>
      </c>
      <c r="BD12" s="6">
        <v>5</v>
      </c>
      <c r="BE12" s="6">
        <v>4</v>
      </c>
      <c r="BF12" s="6">
        <v>4</v>
      </c>
      <c r="BG12" s="6">
        <v>28</v>
      </c>
      <c r="BH12" s="40">
        <v>11</v>
      </c>
      <c r="BI12" s="43">
        <v>58</v>
      </c>
      <c r="BJ12" s="12">
        <v>16</v>
      </c>
      <c r="BK12" s="11">
        <v>5</v>
      </c>
      <c r="BL12" s="6">
        <v>5</v>
      </c>
      <c r="BM12" s="6">
        <v>4</v>
      </c>
      <c r="BN12" s="6">
        <v>4</v>
      </c>
      <c r="BO12" s="6">
        <v>3</v>
      </c>
      <c r="BP12" s="6">
        <v>3</v>
      </c>
      <c r="BQ12" s="6">
        <v>42</v>
      </c>
      <c r="BR12" s="40">
        <v>10</v>
      </c>
      <c r="BS12" s="43">
        <v>66</v>
      </c>
      <c r="BT12" s="12">
        <v>18</v>
      </c>
      <c r="BU12" s="11">
        <v>19</v>
      </c>
      <c r="BV12" s="6">
        <v>18</v>
      </c>
      <c r="BW12" s="6">
        <v>18</v>
      </c>
      <c r="BX12" s="6">
        <v>20</v>
      </c>
      <c r="BY12" s="40">
        <v>19</v>
      </c>
      <c r="BZ12" s="11">
        <v>12</v>
      </c>
      <c r="CA12" s="6">
        <v>16</v>
      </c>
      <c r="CB12" s="6">
        <v>12</v>
      </c>
      <c r="CC12" s="6">
        <v>17</v>
      </c>
      <c r="CD12" s="12">
        <v>20</v>
      </c>
      <c r="CE12" s="11">
        <v>16</v>
      </c>
      <c r="CF12" s="6">
        <v>17</v>
      </c>
      <c r="CG12" s="6">
        <v>15</v>
      </c>
      <c r="CH12" s="6">
        <v>18</v>
      </c>
      <c r="CI12" s="12">
        <v>19</v>
      </c>
      <c r="CJ12" s="11"/>
      <c r="CK12" s="6"/>
      <c r="CL12" s="6"/>
      <c r="CM12" s="12"/>
      <c r="CN12" s="11"/>
      <c r="CO12" s="82"/>
      <c r="CP12" s="1"/>
      <c r="CQ12" s="613" t="s">
        <v>1</v>
      </c>
      <c r="CR12" s="614"/>
      <c r="CS12" s="614"/>
      <c r="CT12" s="1"/>
      <c r="DF12" s="23"/>
      <c r="DG12" s="23">
        <f t="shared" si="0"/>
        <v>706</v>
      </c>
      <c r="DH12" s="33" t="e">
        <f>IF(AND(L12="",N12="",R12="",S12=""),"",SUM(L12,N12,R12,#REF!,S12))</f>
        <v>#REF!</v>
      </c>
      <c r="DI12" s="33" t="str">
        <f t="shared" si="1"/>
        <v/>
      </c>
      <c r="DJ12" s="23" t="e">
        <f>IF(AND(V12="",X12="",AB12="",AC12=""),"",SUM(V12,X12,AB12,#REF!,AC12))</f>
        <v>#REF!</v>
      </c>
      <c r="DK12" s="33" t="str">
        <f t="shared" si="2"/>
        <v/>
      </c>
      <c r="DL12" s="23">
        <f t="shared" si="3"/>
        <v>65</v>
      </c>
      <c r="DM12" s="33">
        <f t="shared" si="4"/>
        <v>13</v>
      </c>
      <c r="DN12" s="23" t="e">
        <f>IF(AND(AQ12="",AT12="",AW12="",AX12=""),"",SUM(AQ12,AT12,AW12,#REF!,AX12))</f>
        <v>#REF!</v>
      </c>
      <c r="DO12" s="33" t="str">
        <f t="shared" si="5"/>
        <v/>
      </c>
      <c r="DP12" s="23" t="e">
        <f>IF(AND(BA12="",BD12="",BG12="",BH12=""),"",SUM(BA12,BD12,BG12,#REF!,BH12))</f>
        <v>#REF!</v>
      </c>
      <c r="DQ12" s="33" t="str">
        <f t="shared" si="6"/>
        <v/>
      </c>
      <c r="DR12" s="23" t="e">
        <f>IF(AND(BK12="",BN12="",BQ12="",BR12=""),"",SUM(BK12,BN12,BQ12,#REF!,BR12))</f>
        <v>#REF!</v>
      </c>
      <c r="DS12" s="33" t="str">
        <f t="shared" si="7"/>
        <v/>
      </c>
      <c r="DT12" s="33"/>
      <c r="DU12" s="33"/>
    </row>
    <row r="13" spans="1:130" ht="18.75">
      <c r="A13" s="72">
        <v>7</v>
      </c>
      <c r="B13" s="396">
        <v>7</v>
      </c>
      <c r="C13" s="397" t="s">
        <v>6</v>
      </c>
      <c r="D13" s="398">
        <v>942</v>
      </c>
      <c r="E13" s="399" t="s">
        <v>147</v>
      </c>
      <c r="F13" s="400" t="s">
        <v>148</v>
      </c>
      <c r="G13" s="400" t="s">
        <v>149</v>
      </c>
      <c r="H13" s="401" t="s">
        <v>150</v>
      </c>
      <c r="I13" s="402">
        <v>707</v>
      </c>
      <c r="J13" s="403" t="s">
        <v>168</v>
      </c>
      <c r="K13" s="404" t="s">
        <v>170</v>
      </c>
      <c r="L13" s="11">
        <v>4</v>
      </c>
      <c r="M13" s="6">
        <v>5</v>
      </c>
      <c r="N13" s="6">
        <v>5</v>
      </c>
      <c r="O13" s="6">
        <v>5</v>
      </c>
      <c r="P13" s="6">
        <v>5</v>
      </c>
      <c r="Q13" s="6">
        <v>3</v>
      </c>
      <c r="R13" s="6">
        <v>39</v>
      </c>
      <c r="S13" s="40">
        <v>11</v>
      </c>
      <c r="T13" s="43">
        <v>37</v>
      </c>
      <c r="U13" s="12">
        <v>11</v>
      </c>
      <c r="V13" s="17">
        <v>4</v>
      </c>
      <c r="W13" s="18">
        <v>3</v>
      </c>
      <c r="X13" s="18">
        <v>3</v>
      </c>
      <c r="Y13" s="18">
        <v>5</v>
      </c>
      <c r="Z13" s="18">
        <v>5</v>
      </c>
      <c r="AA13" s="18">
        <v>5</v>
      </c>
      <c r="AB13" s="18">
        <v>39</v>
      </c>
      <c r="AC13" s="45">
        <v>12</v>
      </c>
      <c r="AD13" s="43">
        <v>37</v>
      </c>
      <c r="AE13" s="40">
        <v>8</v>
      </c>
      <c r="AF13" s="290" t="s">
        <v>40</v>
      </c>
      <c r="AG13" s="6">
        <v>5</v>
      </c>
      <c r="AH13" s="6">
        <v>4</v>
      </c>
      <c r="AI13" s="6">
        <v>4</v>
      </c>
      <c r="AJ13" s="6">
        <v>4</v>
      </c>
      <c r="AK13" s="6">
        <v>4</v>
      </c>
      <c r="AL13" s="6">
        <v>5</v>
      </c>
      <c r="AM13" s="43">
        <v>48</v>
      </c>
      <c r="AN13" s="6">
        <v>19</v>
      </c>
      <c r="AO13" s="6">
        <v>48</v>
      </c>
      <c r="AP13" s="43">
        <v>8</v>
      </c>
      <c r="AQ13" s="11">
        <v>4</v>
      </c>
      <c r="AR13" s="6">
        <v>5</v>
      </c>
      <c r="AS13" s="6">
        <v>4</v>
      </c>
      <c r="AT13" s="6">
        <v>5</v>
      </c>
      <c r="AU13" s="6">
        <v>4</v>
      </c>
      <c r="AV13" s="6">
        <v>5</v>
      </c>
      <c r="AW13" s="6">
        <v>31</v>
      </c>
      <c r="AX13" s="40">
        <v>10</v>
      </c>
      <c r="AY13" s="43">
        <v>55</v>
      </c>
      <c r="AZ13" s="12">
        <v>8</v>
      </c>
      <c r="BA13" s="11">
        <v>5</v>
      </c>
      <c r="BB13" s="6">
        <v>5</v>
      </c>
      <c r="BC13" s="6">
        <v>5</v>
      </c>
      <c r="BD13" s="6">
        <v>5</v>
      </c>
      <c r="BE13" s="6">
        <v>4</v>
      </c>
      <c r="BF13" s="6">
        <v>4</v>
      </c>
      <c r="BG13" s="6">
        <v>27</v>
      </c>
      <c r="BH13" s="40">
        <v>11</v>
      </c>
      <c r="BI13" s="43">
        <v>58</v>
      </c>
      <c r="BJ13" s="12">
        <v>16</v>
      </c>
      <c r="BK13" s="11">
        <v>5</v>
      </c>
      <c r="BL13" s="6">
        <v>5</v>
      </c>
      <c r="BM13" s="6">
        <v>4</v>
      </c>
      <c r="BN13" s="6">
        <v>4</v>
      </c>
      <c r="BO13" s="6">
        <v>3</v>
      </c>
      <c r="BP13" s="6">
        <v>3</v>
      </c>
      <c r="BQ13" s="6">
        <v>42</v>
      </c>
      <c r="BR13" s="40">
        <v>10</v>
      </c>
      <c r="BS13" s="43">
        <v>66</v>
      </c>
      <c r="BT13" s="12">
        <v>18</v>
      </c>
      <c r="BU13" s="11">
        <v>19</v>
      </c>
      <c r="BV13" s="6">
        <v>18</v>
      </c>
      <c r="BW13" s="6">
        <v>18</v>
      </c>
      <c r="BX13" s="6">
        <v>20</v>
      </c>
      <c r="BY13" s="40">
        <v>19</v>
      </c>
      <c r="BZ13" s="11">
        <v>13</v>
      </c>
      <c r="CA13" s="6">
        <v>16</v>
      </c>
      <c r="CB13" s="6">
        <v>12</v>
      </c>
      <c r="CC13" s="6">
        <v>17</v>
      </c>
      <c r="CD13" s="12">
        <v>20</v>
      </c>
      <c r="CE13" s="11">
        <v>16</v>
      </c>
      <c r="CF13" s="6">
        <v>19</v>
      </c>
      <c r="CG13" s="6">
        <v>15</v>
      </c>
      <c r="CH13" s="6">
        <v>18</v>
      </c>
      <c r="CI13" s="12">
        <v>19</v>
      </c>
      <c r="CJ13" s="11"/>
      <c r="CK13" s="6"/>
      <c r="CL13" s="6"/>
      <c r="CM13" s="12"/>
      <c r="CN13" s="11"/>
      <c r="CO13" s="82"/>
      <c r="CP13" s="1"/>
      <c r="CQ13" s="613"/>
      <c r="CR13" s="614"/>
      <c r="CS13" s="614"/>
      <c r="CT13" s="1"/>
      <c r="DF13" s="23"/>
      <c r="DG13" s="23">
        <f t="shared" si="0"/>
        <v>707</v>
      </c>
      <c r="DH13" s="33" t="e">
        <f>IF(AND(L13="",N13="",R13="",S13=""),"",SUM(L13,N13,R13,#REF!,S13))</f>
        <v>#REF!</v>
      </c>
      <c r="DI13" s="33" t="str">
        <f t="shared" si="1"/>
        <v/>
      </c>
      <c r="DJ13" s="23" t="e">
        <f>IF(AND(V13="",X13="",AB13="",AC13=""),"",SUM(V13,X13,AB13,#REF!,AC13))</f>
        <v>#REF!</v>
      </c>
      <c r="DK13" s="33" t="str">
        <f t="shared" si="2"/>
        <v/>
      </c>
      <c r="DL13" s="23">
        <f t="shared" si="3"/>
        <v>65</v>
      </c>
      <c r="DM13" s="33">
        <f t="shared" si="4"/>
        <v>13</v>
      </c>
      <c r="DN13" s="23" t="e">
        <f>IF(AND(AQ13="",AT13="",AW13="",AX13=""),"",SUM(AQ13,AT13,AW13,#REF!,AX13))</f>
        <v>#REF!</v>
      </c>
      <c r="DO13" s="33" t="str">
        <f t="shared" si="5"/>
        <v/>
      </c>
      <c r="DP13" s="23" t="e">
        <f>IF(AND(BA13="",BD13="",BG13="",BH13=""),"",SUM(BA13,BD13,BG13,#REF!,BH13))</f>
        <v>#REF!</v>
      </c>
      <c r="DQ13" s="33" t="str">
        <f t="shared" si="6"/>
        <v/>
      </c>
      <c r="DR13" s="23" t="e">
        <f>IF(AND(BK13="",BN13="",BQ13="",BR13=""),"",SUM(BK13,BN13,BQ13,#REF!,BR13))</f>
        <v>#REF!</v>
      </c>
      <c r="DS13" s="33" t="str">
        <f t="shared" si="7"/>
        <v/>
      </c>
      <c r="DT13" s="33"/>
      <c r="DU13" s="33"/>
    </row>
    <row r="14" spans="1:130" ht="18.75">
      <c r="A14" s="72">
        <v>8</v>
      </c>
      <c r="B14" s="396">
        <v>7</v>
      </c>
      <c r="C14" s="397" t="s">
        <v>6</v>
      </c>
      <c r="D14" s="398">
        <v>925</v>
      </c>
      <c r="E14" s="399" t="s">
        <v>151</v>
      </c>
      <c r="F14" s="400" t="s">
        <v>152</v>
      </c>
      <c r="G14" s="400" t="s">
        <v>153</v>
      </c>
      <c r="H14" s="401" t="s">
        <v>154</v>
      </c>
      <c r="I14" s="402">
        <v>708</v>
      </c>
      <c r="J14" s="403" t="s">
        <v>169</v>
      </c>
      <c r="K14" s="404" t="s">
        <v>170</v>
      </c>
      <c r="L14" s="11">
        <v>4</v>
      </c>
      <c r="M14" s="6">
        <v>5</v>
      </c>
      <c r="N14" s="6">
        <v>5</v>
      </c>
      <c r="O14" s="6">
        <v>5</v>
      </c>
      <c r="P14" s="6">
        <v>5</v>
      </c>
      <c r="Q14" s="6">
        <v>3</v>
      </c>
      <c r="R14" s="6">
        <v>37</v>
      </c>
      <c r="S14" s="40">
        <v>11</v>
      </c>
      <c r="T14" s="43">
        <v>37</v>
      </c>
      <c r="U14" s="12">
        <v>11</v>
      </c>
      <c r="V14" s="17">
        <v>4</v>
      </c>
      <c r="W14" s="18">
        <v>3</v>
      </c>
      <c r="X14" s="18">
        <v>3</v>
      </c>
      <c r="Y14" s="18">
        <v>5</v>
      </c>
      <c r="Z14" s="18">
        <v>5</v>
      </c>
      <c r="AA14" s="18">
        <v>5</v>
      </c>
      <c r="AB14" s="18">
        <v>45</v>
      </c>
      <c r="AC14" s="45">
        <v>10</v>
      </c>
      <c r="AD14" s="43">
        <v>37</v>
      </c>
      <c r="AE14" s="40">
        <v>7</v>
      </c>
      <c r="AF14" s="290" t="s">
        <v>40</v>
      </c>
      <c r="AG14" s="6">
        <v>5</v>
      </c>
      <c r="AH14" s="6">
        <v>4</v>
      </c>
      <c r="AI14" s="6">
        <v>4</v>
      </c>
      <c r="AJ14" s="6">
        <v>4</v>
      </c>
      <c r="AK14" s="6">
        <v>4</v>
      </c>
      <c r="AL14" s="6">
        <v>5</v>
      </c>
      <c r="AM14" s="43">
        <v>46</v>
      </c>
      <c r="AN14" s="6">
        <v>16</v>
      </c>
      <c r="AO14" s="6">
        <v>47</v>
      </c>
      <c r="AP14" s="43">
        <v>8</v>
      </c>
      <c r="AQ14" s="11">
        <v>4</v>
      </c>
      <c r="AR14" s="6">
        <v>5</v>
      </c>
      <c r="AS14" s="6">
        <v>4</v>
      </c>
      <c r="AT14" s="6">
        <v>5</v>
      </c>
      <c r="AU14" s="6">
        <v>4</v>
      </c>
      <c r="AV14" s="6">
        <v>5</v>
      </c>
      <c r="AW14" s="6">
        <v>31</v>
      </c>
      <c r="AX14" s="40">
        <v>11</v>
      </c>
      <c r="AY14" s="43">
        <v>55</v>
      </c>
      <c r="AZ14" s="12">
        <v>8</v>
      </c>
      <c r="BA14" s="11">
        <v>5</v>
      </c>
      <c r="BB14" s="6">
        <v>5</v>
      </c>
      <c r="BC14" s="6">
        <v>5</v>
      </c>
      <c r="BD14" s="6">
        <v>5</v>
      </c>
      <c r="BE14" s="6">
        <v>4</v>
      </c>
      <c r="BF14" s="6">
        <v>4</v>
      </c>
      <c r="BG14" s="6">
        <v>29</v>
      </c>
      <c r="BH14" s="40">
        <v>11</v>
      </c>
      <c r="BI14" s="43">
        <v>58</v>
      </c>
      <c r="BJ14" s="12">
        <v>16</v>
      </c>
      <c r="BK14" s="11">
        <v>5</v>
      </c>
      <c r="BL14" s="6">
        <v>5</v>
      </c>
      <c r="BM14" s="6">
        <v>4</v>
      </c>
      <c r="BN14" s="6">
        <v>4</v>
      </c>
      <c r="BO14" s="6">
        <v>3</v>
      </c>
      <c r="BP14" s="6">
        <v>3</v>
      </c>
      <c r="BQ14" s="6">
        <v>42</v>
      </c>
      <c r="BR14" s="40">
        <v>10</v>
      </c>
      <c r="BS14" s="43">
        <v>66</v>
      </c>
      <c r="BT14" s="12">
        <v>18</v>
      </c>
      <c r="BU14" s="11">
        <v>19</v>
      </c>
      <c r="BV14" s="6">
        <v>18</v>
      </c>
      <c r="BW14" s="6">
        <v>18</v>
      </c>
      <c r="BX14" s="6">
        <v>20</v>
      </c>
      <c r="BY14" s="40">
        <v>19</v>
      </c>
      <c r="BZ14" s="11">
        <v>13</v>
      </c>
      <c r="CA14" s="6">
        <v>16</v>
      </c>
      <c r="CB14" s="6">
        <v>12</v>
      </c>
      <c r="CC14" s="6">
        <v>17</v>
      </c>
      <c r="CD14" s="12">
        <v>20</v>
      </c>
      <c r="CE14" s="11">
        <v>16</v>
      </c>
      <c r="CF14" s="6">
        <v>14</v>
      </c>
      <c r="CG14" s="6">
        <v>15</v>
      </c>
      <c r="CH14" s="6">
        <v>18</v>
      </c>
      <c r="CI14" s="12">
        <v>19</v>
      </c>
      <c r="CJ14" s="11"/>
      <c r="CK14" s="6"/>
      <c r="CL14" s="6"/>
      <c r="CM14" s="12"/>
      <c r="CN14" s="11"/>
      <c r="CO14" s="82"/>
      <c r="CP14" s="1"/>
      <c r="CQ14" s="611" t="s">
        <v>5</v>
      </c>
      <c r="CR14" s="612"/>
      <c r="CS14" s="612"/>
      <c r="CT14" s="1"/>
      <c r="DF14" s="23"/>
      <c r="DG14" s="23">
        <f t="shared" si="0"/>
        <v>708</v>
      </c>
      <c r="DH14" s="33" t="e">
        <f>IF(AND(L14="",N14="",R14="",S14=""),"",SUM(L14,N14,R14,#REF!,S14))</f>
        <v>#REF!</v>
      </c>
      <c r="DI14" s="33" t="str">
        <f t="shared" si="1"/>
        <v/>
      </c>
      <c r="DJ14" s="23" t="e">
        <f>IF(AND(V14="",X14="",AB14="",AC14=""),"",SUM(V14,X14,AB14,#REF!,AC14))</f>
        <v>#REF!</v>
      </c>
      <c r="DK14" s="33" t="str">
        <f t="shared" si="2"/>
        <v/>
      </c>
      <c r="DL14" s="23">
        <f t="shared" si="3"/>
        <v>63</v>
      </c>
      <c r="DM14" s="33">
        <f t="shared" si="4"/>
        <v>13</v>
      </c>
      <c r="DN14" s="23" t="e">
        <f>IF(AND(AQ14="",AT14="",AW14="",AX14=""),"",SUM(AQ14,AT14,AW14,#REF!,AX14))</f>
        <v>#REF!</v>
      </c>
      <c r="DO14" s="33" t="str">
        <f t="shared" si="5"/>
        <v/>
      </c>
      <c r="DP14" s="23" t="e">
        <f>IF(AND(BA14="",BD14="",BG14="",BH14=""),"",SUM(BA14,BD14,BG14,#REF!,BH14))</f>
        <v>#REF!</v>
      </c>
      <c r="DQ14" s="33" t="str">
        <f t="shared" si="6"/>
        <v/>
      </c>
      <c r="DR14" s="23" t="e">
        <f>IF(AND(BK14="",BN14="",BQ14="",BR14=""),"",SUM(BK14,BN14,BQ14,#REF!,BR14))</f>
        <v>#REF!</v>
      </c>
      <c r="DS14" s="33" t="str">
        <f t="shared" si="7"/>
        <v/>
      </c>
      <c r="DT14" s="33"/>
      <c r="DU14" s="33"/>
    </row>
    <row r="15" spans="1:130" ht="18.75">
      <c r="A15" s="72">
        <v>9</v>
      </c>
      <c r="B15" s="396">
        <v>7</v>
      </c>
      <c r="C15" s="397" t="s">
        <v>6</v>
      </c>
      <c r="D15" s="398">
        <v>952</v>
      </c>
      <c r="E15" s="399">
        <v>42047</v>
      </c>
      <c r="F15" s="400" t="s">
        <v>155</v>
      </c>
      <c r="G15" s="400" t="s">
        <v>156</v>
      </c>
      <c r="H15" s="401" t="s">
        <v>157</v>
      </c>
      <c r="I15" s="402">
        <v>709</v>
      </c>
      <c r="J15" s="403" t="s">
        <v>168</v>
      </c>
      <c r="K15" s="404" t="s">
        <v>172</v>
      </c>
      <c r="L15" s="11">
        <v>4</v>
      </c>
      <c r="M15" s="6">
        <v>5</v>
      </c>
      <c r="N15" s="6">
        <v>5</v>
      </c>
      <c r="O15" s="6">
        <v>5</v>
      </c>
      <c r="P15" s="6">
        <v>5</v>
      </c>
      <c r="Q15" s="6">
        <v>3</v>
      </c>
      <c r="R15" s="6">
        <v>35</v>
      </c>
      <c r="S15" s="40">
        <v>11</v>
      </c>
      <c r="T15" s="43">
        <v>37</v>
      </c>
      <c r="U15" s="12">
        <v>11</v>
      </c>
      <c r="V15" s="17">
        <v>4</v>
      </c>
      <c r="W15" s="18">
        <v>3</v>
      </c>
      <c r="X15" s="18">
        <v>4</v>
      </c>
      <c r="Y15" s="18">
        <v>5</v>
      </c>
      <c r="Z15" s="18">
        <v>5</v>
      </c>
      <c r="AA15" s="18">
        <v>5</v>
      </c>
      <c r="AB15" s="18">
        <v>46</v>
      </c>
      <c r="AC15" s="45">
        <v>9</v>
      </c>
      <c r="AD15" s="43">
        <v>37</v>
      </c>
      <c r="AE15" s="40">
        <v>9</v>
      </c>
      <c r="AF15" s="290" t="s">
        <v>40</v>
      </c>
      <c r="AG15" s="6">
        <v>5</v>
      </c>
      <c r="AH15" s="6">
        <v>4</v>
      </c>
      <c r="AI15" s="6">
        <v>4</v>
      </c>
      <c r="AJ15" s="6">
        <v>4</v>
      </c>
      <c r="AK15" s="6">
        <v>4</v>
      </c>
      <c r="AL15" s="6">
        <v>5</v>
      </c>
      <c r="AM15" s="43">
        <v>46</v>
      </c>
      <c r="AN15" s="6">
        <v>16</v>
      </c>
      <c r="AO15" s="6">
        <v>49</v>
      </c>
      <c r="AP15" s="43">
        <v>8</v>
      </c>
      <c r="AQ15" s="11">
        <v>4</v>
      </c>
      <c r="AR15" s="6">
        <v>5</v>
      </c>
      <c r="AS15" s="6">
        <v>4</v>
      </c>
      <c r="AT15" s="6">
        <v>5</v>
      </c>
      <c r="AU15" s="6">
        <v>4</v>
      </c>
      <c r="AV15" s="6">
        <v>5</v>
      </c>
      <c r="AW15" s="6">
        <v>31</v>
      </c>
      <c r="AX15" s="40">
        <v>9</v>
      </c>
      <c r="AY15" s="43">
        <v>55</v>
      </c>
      <c r="AZ15" s="12">
        <v>8</v>
      </c>
      <c r="BA15" s="11">
        <v>5</v>
      </c>
      <c r="BB15" s="6">
        <v>5</v>
      </c>
      <c r="BC15" s="6">
        <v>5</v>
      </c>
      <c r="BD15" s="6">
        <v>5</v>
      </c>
      <c r="BE15" s="6">
        <v>4</v>
      </c>
      <c r="BF15" s="6">
        <v>4</v>
      </c>
      <c r="BG15" s="6">
        <v>30</v>
      </c>
      <c r="BH15" s="40">
        <v>11</v>
      </c>
      <c r="BI15" s="43">
        <v>58</v>
      </c>
      <c r="BJ15" s="12">
        <v>16</v>
      </c>
      <c r="BK15" s="11">
        <v>5</v>
      </c>
      <c r="BL15" s="6">
        <v>5</v>
      </c>
      <c r="BM15" s="6">
        <v>4</v>
      </c>
      <c r="BN15" s="6">
        <v>4</v>
      </c>
      <c r="BO15" s="6">
        <v>3</v>
      </c>
      <c r="BP15" s="6">
        <v>3</v>
      </c>
      <c r="BQ15" s="6">
        <v>42</v>
      </c>
      <c r="BR15" s="40">
        <v>10</v>
      </c>
      <c r="BS15" s="43">
        <v>66</v>
      </c>
      <c r="BT15" s="12">
        <v>18</v>
      </c>
      <c r="BU15" s="11">
        <v>19</v>
      </c>
      <c r="BV15" s="6">
        <v>18</v>
      </c>
      <c r="BW15" s="6">
        <v>18</v>
      </c>
      <c r="BX15" s="6">
        <v>20</v>
      </c>
      <c r="BY15" s="40">
        <v>19</v>
      </c>
      <c r="BZ15" s="11">
        <v>14</v>
      </c>
      <c r="CA15" s="6">
        <v>16</v>
      </c>
      <c r="CB15" s="6">
        <v>12</v>
      </c>
      <c r="CC15" s="6">
        <v>17</v>
      </c>
      <c r="CD15" s="12">
        <v>20</v>
      </c>
      <c r="CE15" s="11">
        <v>16</v>
      </c>
      <c r="CF15" s="6">
        <v>14</v>
      </c>
      <c r="CG15" s="6">
        <v>15</v>
      </c>
      <c r="CH15" s="6">
        <v>18</v>
      </c>
      <c r="CI15" s="12">
        <v>19</v>
      </c>
      <c r="CJ15" s="11"/>
      <c r="CK15" s="6"/>
      <c r="CL15" s="6"/>
      <c r="CM15" s="12"/>
      <c r="CN15" s="11"/>
      <c r="CO15" s="82"/>
      <c r="CP15" s="1"/>
      <c r="CQ15" s="611"/>
      <c r="CR15" s="612"/>
      <c r="CS15" s="612"/>
      <c r="CT15" s="1"/>
      <c r="DF15" s="23"/>
      <c r="DG15" s="23">
        <f t="shared" si="0"/>
        <v>709</v>
      </c>
      <c r="DH15" s="33" t="e">
        <f>IF(AND(L15="",N15="",R15="",S15=""),"",SUM(L15,N15,R15,#REF!,S15))</f>
        <v>#REF!</v>
      </c>
      <c r="DI15" s="33" t="str">
        <f t="shared" si="1"/>
        <v/>
      </c>
      <c r="DJ15" s="23" t="e">
        <f>IF(AND(V15="",X15="",AB15="",AC15=""),"",SUM(V15,X15,AB15,#REF!,AC15))</f>
        <v>#REF!</v>
      </c>
      <c r="DK15" s="33" t="str">
        <f t="shared" si="2"/>
        <v/>
      </c>
      <c r="DL15" s="23">
        <f t="shared" si="3"/>
        <v>63</v>
      </c>
      <c r="DM15" s="33">
        <f t="shared" si="4"/>
        <v>13</v>
      </c>
      <c r="DN15" s="23" t="e">
        <f>IF(AND(AQ15="",AT15="",AW15="",AX15=""),"",SUM(AQ15,AT15,AW15,#REF!,AX15))</f>
        <v>#REF!</v>
      </c>
      <c r="DO15" s="33" t="str">
        <f t="shared" si="5"/>
        <v/>
      </c>
      <c r="DP15" s="23" t="e">
        <f>IF(AND(BA15="",BD15="",BG15="",BH15=""),"",SUM(BA15,BD15,BG15,#REF!,BH15))</f>
        <v>#REF!</v>
      </c>
      <c r="DQ15" s="33" t="str">
        <f t="shared" si="6"/>
        <v/>
      </c>
      <c r="DR15" s="23" t="e">
        <f>IF(AND(BK15="",BN15="",BQ15="",BR15=""),"",SUM(BK15,BN15,BQ15,#REF!,BR15))</f>
        <v>#REF!</v>
      </c>
      <c r="DS15" s="33" t="str">
        <f t="shared" si="7"/>
        <v/>
      </c>
      <c r="DT15" s="33"/>
      <c r="DU15" s="33"/>
    </row>
    <row r="16" spans="1:130" ht="18.75">
      <c r="A16" s="72">
        <v>10</v>
      </c>
      <c r="B16" s="396">
        <v>7</v>
      </c>
      <c r="C16" s="397" t="s">
        <v>6</v>
      </c>
      <c r="D16" s="398">
        <v>931</v>
      </c>
      <c r="E16" s="399" t="s">
        <v>158</v>
      </c>
      <c r="F16" s="400" t="s">
        <v>159</v>
      </c>
      <c r="G16" s="400" t="s">
        <v>160</v>
      </c>
      <c r="H16" s="401" t="s">
        <v>161</v>
      </c>
      <c r="I16" s="402">
        <v>710</v>
      </c>
      <c r="J16" s="403" t="s">
        <v>168</v>
      </c>
      <c r="K16" s="404" t="s">
        <v>170</v>
      </c>
      <c r="L16" s="11" t="s">
        <v>4</v>
      </c>
      <c r="M16" s="6">
        <v>2</v>
      </c>
      <c r="N16" s="6">
        <v>2</v>
      </c>
      <c r="O16" s="6">
        <v>2</v>
      </c>
      <c r="P16" s="6">
        <v>2</v>
      </c>
      <c r="Q16" s="6">
        <v>5</v>
      </c>
      <c r="R16" s="6">
        <v>36</v>
      </c>
      <c r="S16" s="40">
        <v>11</v>
      </c>
      <c r="T16" s="43">
        <v>37</v>
      </c>
      <c r="U16" s="12">
        <v>11</v>
      </c>
      <c r="V16" s="17">
        <v>5</v>
      </c>
      <c r="W16" s="18">
        <v>5</v>
      </c>
      <c r="X16" s="18">
        <v>5</v>
      </c>
      <c r="Y16" s="18">
        <v>5</v>
      </c>
      <c r="Z16" s="18">
        <v>5</v>
      </c>
      <c r="AA16" s="18">
        <v>5</v>
      </c>
      <c r="AB16" s="18">
        <v>47</v>
      </c>
      <c r="AC16" s="45">
        <v>16</v>
      </c>
      <c r="AD16" s="43">
        <v>45</v>
      </c>
      <c r="AE16" s="40">
        <v>25</v>
      </c>
      <c r="AF16" s="290" t="s">
        <v>40</v>
      </c>
      <c r="AG16" s="6">
        <v>5</v>
      </c>
      <c r="AH16" s="6">
        <v>4</v>
      </c>
      <c r="AI16" s="6">
        <v>4</v>
      </c>
      <c r="AJ16" s="6">
        <v>4</v>
      </c>
      <c r="AK16" s="6">
        <v>4</v>
      </c>
      <c r="AL16" s="6">
        <v>5</v>
      </c>
      <c r="AM16" s="43">
        <v>46</v>
      </c>
      <c r="AN16" s="6">
        <v>16</v>
      </c>
      <c r="AO16" s="6">
        <v>45</v>
      </c>
      <c r="AP16" s="43">
        <v>8</v>
      </c>
      <c r="AQ16" s="11">
        <v>4</v>
      </c>
      <c r="AR16" s="6">
        <v>5</v>
      </c>
      <c r="AS16" s="6">
        <v>4</v>
      </c>
      <c r="AT16" s="6">
        <v>5</v>
      </c>
      <c r="AU16" s="6">
        <v>4</v>
      </c>
      <c r="AV16" s="6">
        <v>5</v>
      </c>
      <c r="AW16" s="6" t="s">
        <v>3</v>
      </c>
      <c r="AX16" s="40">
        <v>9</v>
      </c>
      <c r="AY16" s="43">
        <v>55</v>
      </c>
      <c r="AZ16" s="12">
        <v>8</v>
      </c>
      <c r="BA16" s="11">
        <v>5</v>
      </c>
      <c r="BB16" s="6">
        <v>5</v>
      </c>
      <c r="BC16" s="6">
        <v>5</v>
      </c>
      <c r="BD16" s="6">
        <v>5</v>
      </c>
      <c r="BE16" s="6">
        <v>4</v>
      </c>
      <c r="BF16" s="6">
        <v>4</v>
      </c>
      <c r="BG16" s="6">
        <v>32</v>
      </c>
      <c r="BH16" s="40">
        <v>11</v>
      </c>
      <c r="BI16" s="43">
        <v>58</v>
      </c>
      <c r="BJ16" s="12">
        <v>16</v>
      </c>
      <c r="BK16" s="11">
        <v>5</v>
      </c>
      <c r="BL16" s="6">
        <v>5</v>
      </c>
      <c r="BM16" s="6">
        <v>4</v>
      </c>
      <c r="BN16" s="6">
        <v>4</v>
      </c>
      <c r="BO16" s="6">
        <v>3</v>
      </c>
      <c r="BP16" s="6">
        <v>3</v>
      </c>
      <c r="BQ16" s="6">
        <v>42</v>
      </c>
      <c r="BR16" s="40">
        <v>10</v>
      </c>
      <c r="BS16" s="43">
        <v>66</v>
      </c>
      <c r="BT16" s="12">
        <v>18</v>
      </c>
      <c r="BU16" s="11">
        <v>19</v>
      </c>
      <c r="BV16" s="6">
        <v>18</v>
      </c>
      <c r="BW16" s="6">
        <v>18</v>
      </c>
      <c r="BX16" s="6">
        <v>20</v>
      </c>
      <c r="BY16" s="40">
        <v>19</v>
      </c>
      <c r="BZ16" s="11">
        <v>15</v>
      </c>
      <c r="CA16" s="6">
        <v>16</v>
      </c>
      <c r="CB16" s="6">
        <v>12</v>
      </c>
      <c r="CC16" s="6">
        <v>17</v>
      </c>
      <c r="CD16" s="12">
        <v>20</v>
      </c>
      <c r="CE16" s="11">
        <v>16</v>
      </c>
      <c r="CF16" s="6">
        <v>14</v>
      </c>
      <c r="CG16" s="6">
        <v>15</v>
      </c>
      <c r="CH16" s="6">
        <v>18</v>
      </c>
      <c r="CI16" s="12">
        <v>19</v>
      </c>
      <c r="CJ16" s="11"/>
      <c r="CK16" s="6"/>
      <c r="CL16" s="6"/>
      <c r="CM16" s="12"/>
      <c r="CN16" s="11"/>
      <c r="CO16" s="82"/>
      <c r="CP16" s="1"/>
      <c r="CQ16" s="606" t="s">
        <v>2</v>
      </c>
      <c r="CR16" s="607"/>
      <c r="CS16" s="607"/>
      <c r="CT16" s="1"/>
      <c r="DF16" s="23"/>
      <c r="DG16" s="23">
        <f t="shared" si="0"/>
        <v>710</v>
      </c>
      <c r="DH16" s="33" t="e">
        <f>IF(AND(L16="",N16="",R16="",S16=""),"",SUM(L16,N16,R16,#REF!,S16))</f>
        <v>#REF!</v>
      </c>
      <c r="DI16" s="33" t="str">
        <f t="shared" si="1"/>
        <v/>
      </c>
      <c r="DJ16" s="23" t="e">
        <f>IF(AND(V16="",X16="",AB16="",AC16=""),"",SUM(V16,X16,AB16,#REF!,AC16))</f>
        <v>#REF!</v>
      </c>
      <c r="DK16" s="33" t="str">
        <f t="shared" si="2"/>
        <v/>
      </c>
      <c r="DL16" s="23">
        <f t="shared" si="3"/>
        <v>63</v>
      </c>
      <c r="DM16" s="33">
        <f t="shared" si="4"/>
        <v>13</v>
      </c>
      <c r="DN16" s="23" t="e">
        <f>IF(AND(AQ16="",AT16="",AW16="",AX16=""),"",SUM(AQ16,AT16,AW16,#REF!,AX16))</f>
        <v>#REF!</v>
      </c>
      <c r="DO16" s="33" t="str">
        <f t="shared" si="5"/>
        <v/>
      </c>
      <c r="DP16" s="23" t="e">
        <f>IF(AND(BA16="",BD16="",BG16="",BH16=""),"",SUM(BA16,BD16,BG16,#REF!,BH16))</f>
        <v>#REF!</v>
      </c>
      <c r="DQ16" s="33" t="str">
        <f t="shared" si="6"/>
        <v/>
      </c>
      <c r="DR16" s="23" t="e">
        <f>IF(AND(BK16="",BN16="",BQ16="",BR16=""),"",SUM(BK16,BN16,BQ16,#REF!,BR16))</f>
        <v>#REF!</v>
      </c>
      <c r="DS16" s="33" t="str">
        <f t="shared" si="7"/>
        <v/>
      </c>
      <c r="DT16" s="33"/>
      <c r="DU16" s="33"/>
    </row>
    <row r="17" spans="1:125" ht="18.75">
      <c r="A17" s="72">
        <v>11</v>
      </c>
      <c r="B17" s="396">
        <v>7</v>
      </c>
      <c r="C17" s="397" t="s">
        <v>6</v>
      </c>
      <c r="D17" s="398">
        <v>932</v>
      </c>
      <c r="E17" s="399">
        <v>42319</v>
      </c>
      <c r="F17" s="400" t="s">
        <v>162</v>
      </c>
      <c r="G17" s="400" t="s">
        <v>163</v>
      </c>
      <c r="H17" s="401" t="s">
        <v>164</v>
      </c>
      <c r="I17" s="402">
        <v>711</v>
      </c>
      <c r="J17" s="403" t="s">
        <v>168</v>
      </c>
      <c r="K17" s="404" t="s">
        <v>171</v>
      </c>
      <c r="L17" s="11">
        <v>4</v>
      </c>
      <c r="M17" s="6">
        <v>4</v>
      </c>
      <c r="N17" s="6">
        <v>4</v>
      </c>
      <c r="O17" s="6">
        <v>4</v>
      </c>
      <c r="P17" s="6">
        <v>4</v>
      </c>
      <c r="Q17" s="6">
        <v>4</v>
      </c>
      <c r="R17" s="6">
        <v>39</v>
      </c>
      <c r="S17" s="40">
        <v>15</v>
      </c>
      <c r="T17" s="43">
        <v>55</v>
      </c>
      <c r="U17" s="12">
        <v>21</v>
      </c>
      <c r="V17" s="17">
        <v>5</v>
      </c>
      <c r="W17" s="18">
        <v>5</v>
      </c>
      <c r="X17" s="18">
        <v>5</v>
      </c>
      <c r="Y17" s="18">
        <v>5</v>
      </c>
      <c r="Z17" s="18">
        <v>5</v>
      </c>
      <c r="AA17" s="18">
        <v>5</v>
      </c>
      <c r="AB17" s="18">
        <v>47</v>
      </c>
      <c r="AC17" s="45">
        <v>16</v>
      </c>
      <c r="AD17" s="43">
        <v>45</v>
      </c>
      <c r="AE17" s="40">
        <v>25</v>
      </c>
      <c r="AF17" s="290" t="s">
        <v>40</v>
      </c>
      <c r="AG17" s="6">
        <v>5</v>
      </c>
      <c r="AH17" s="6">
        <v>4</v>
      </c>
      <c r="AI17" s="6">
        <v>4</v>
      </c>
      <c r="AJ17" s="6">
        <v>4</v>
      </c>
      <c r="AK17" s="6">
        <v>4</v>
      </c>
      <c r="AL17" s="6">
        <v>5</v>
      </c>
      <c r="AM17" s="43">
        <v>46</v>
      </c>
      <c r="AN17" s="6">
        <v>16</v>
      </c>
      <c r="AO17" s="6">
        <v>46</v>
      </c>
      <c r="AP17" s="43">
        <v>9</v>
      </c>
      <c r="AQ17" s="11">
        <v>4</v>
      </c>
      <c r="AR17" s="6">
        <v>5</v>
      </c>
      <c r="AS17" s="6">
        <v>4</v>
      </c>
      <c r="AT17" s="6">
        <v>5</v>
      </c>
      <c r="AU17" s="6">
        <v>4</v>
      </c>
      <c r="AV17" s="6">
        <v>5</v>
      </c>
      <c r="AW17" s="6" t="s">
        <v>4</v>
      </c>
      <c r="AX17" s="40">
        <v>9</v>
      </c>
      <c r="AY17" s="43">
        <v>55</v>
      </c>
      <c r="AZ17" s="12">
        <v>8</v>
      </c>
      <c r="BA17" s="11">
        <v>5</v>
      </c>
      <c r="BB17" s="6">
        <v>5</v>
      </c>
      <c r="BC17" s="6">
        <v>5</v>
      </c>
      <c r="BD17" s="6">
        <v>5</v>
      </c>
      <c r="BE17" s="6">
        <v>4</v>
      </c>
      <c r="BF17" s="6">
        <v>4</v>
      </c>
      <c r="BG17" s="6">
        <v>25</v>
      </c>
      <c r="BH17" s="40">
        <v>11</v>
      </c>
      <c r="BI17" s="43">
        <v>58</v>
      </c>
      <c r="BJ17" s="12">
        <v>16</v>
      </c>
      <c r="BK17" s="11">
        <v>5</v>
      </c>
      <c r="BL17" s="6">
        <v>5</v>
      </c>
      <c r="BM17" s="6">
        <v>4</v>
      </c>
      <c r="BN17" s="6">
        <v>4</v>
      </c>
      <c r="BO17" s="6">
        <v>3</v>
      </c>
      <c r="BP17" s="6">
        <v>3</v>
      </c>
      <c r="BQ17" s="6">
        <v>42</v>
      </c>
      <c r="BR17" s="40">
        <v>9</v>
      </c>
      <c r="BS17" s="43">
        <v>66</v>
      </c>
      <c r="BT17" s="12">
        <v>18</v>
      </c>
      <c r="BU17" s="11">
        <v>19</v>
      </c>
      <c r="BV17" s="6">
        <v>18</v>
      </c>
      <c r="BW17" s="6">
        <v>18</v>
      </c>
      <c r="BX17" s="6">
        <v>20</v>
      </c>
      <c r="BY17" s="40">
        <v>19</v>
      </c>
      <c r="BZ17" s="11">
        <v>15</v>
      </c>
      <c r="CA17" s="6">
        <v>16</v>
      </c>
      <c r="CB17" s="6">
        <v>12</v>
      </c>
      <c r="CC17" s="6">
        <v>17</v>
      </c>
      <c r="CD17" s="12">
        <v>20</v>
      </c>
      <c r="CE17" s="11">
        <v>16</v>
      </c>
      <c r="CF17" s="6">
        <v>14</v>
      </c>
      <c r="CG17" s="6">
        <v>15</v>
      </c>
      <c r="CH17" s="6">
        <v>18</v>
      </c>
      <c r="CI17" s="12">
        <v>19</v>
      </c>
      <c r="CJ17" s="11"/>
      <c r="CK17" s="6"/>
      <c r="CL17" s="6"/>
      <c r="CM17" s="12"/>
      <c r="CN17" s="11"/>
      <c r="CO17" s="82"/>
      <c r="CP17" s="1"/>
      <c r="CQ17" s="606"/>
      <c r="CR17" s="607"/>
      <c r="CS17" s="607"/>
      <c r="CT17" s="1"/>
      <c r="DF17" s="23"/>
      <c r="DG17" s="23">
        <f t="shared" si="0"/>
        <v>711</v>
      </c>
      <c r="DH17" s="33" t="e">
        <f>IF(AND(L17="",N17="",R17="",S17=""),"",SUM(L17,N17,R17,#REF!,S17))</f>
        <v>#REF!</v>
      </c>
      <c r="DI17" s="33" t="str">
        <f t="shared" si="1"/>
        <v/>
      </c>
      <c r="DJ17" s="23" t="e">
        <f>IF(AND(V17="",X17="",AB17="",AC17=""),"",SUM(V17,X17,AB17,#REF!,AC17))</f>
        <v>#REF!</v>
      </c>
      <c r="DK17" s="33" t="str">
        <f t="shared" si="2"/>
        <v/>
      </c>
      <c r="DL17" s="23">
        <f t="shared" si="3"/>
        <v>63</v>
      </c>
      <c r="DM17" s="33">
        <f t="shared" si="4"/>
        <v>13</v>
      </c>
      <c r="DN17" s="23" t="e">
        <f>IF(AND(AQ17="",AT17="",AW17="",AX17=""),"",SUM(AQ17,AT17,AW17,#REF!,AX17))</f>
        <v>#REF!</v>
      </c>
      <c r="DO17" s="33" t="str">
        <f t="shared" si="5"/>
        <v/>
      </c>
      <c r="DP17" s="23" t="e">
        <f>IF(AND(BA17="",BD17="",BG17="",BH17=""),"",SUM(BA17,BD17,BG17,#REF!,BH17))</f>
        <v>#REF!</v>
      </c>
      <c r="DQ17" s="33" t="str">
        <f t="shared" si="6"/>
        <v/>
      </c>
      <c r="DR17" s="23" t="e">
        <f>IF(AND(BK17="",BN17="",BQ17="",BR17=""),"",SUM(BK17,BN17,BQ17,#REF!,BR17))</f>
        <v>#REF!</v>
      </c>
      <c r="DS17" s="33" t="str">
        <f t="shared" si="7"/>
        <v/>
      </c>
      <c r="DT17" s="33"/>
      <c r="DU17" s="33"/>
    </row>
    <row r="18" spans="1:125" ht="18.75">
      <c r="A18" s="72">
        <v>12</v>
      </c>
      <c r="B18" s="396">
        <v>7</v>
      </c>
      <c r="C18" s="397" t="s">
        <v>6</v>
      </c>
      <c r="D18" s="398">
        <v>933</v>
      </c>
      <c r="E18" s="399">
        <v>42287</v>
      </c>
      <c r="F18" s="400" t="s">
        <v>165</v>
      </c>
      <c r="G18" s="400" t="s">
        <v>166</v>
      </c>
      <c r="H18" s="401" t="s">
        <v>167</v>
      </c>
      <c r="I18" s="402">
        <v>712</v>
      </c>
      <c r="J18" s="403" t="s">
        <v>168</v>
      </c>
      <c r="K18" s="404" t="s">
        <v>170</v>
      </c>
      <c r="L18" s="11">
        <v>4</v>
      </c>
      <c r="M18" s="6">
        <v>4</v>
      </c>
      <c r="N18" s="6">
        <v>4</v>
      </c>
      <c r="O18" s="6">
        <v>4</v>
      </c>
      <c r="P18" s="6">
        <v>4</v>
      </c>
      <c r="Q18" s="6">
        <v>4</v>
      </c>
      <c r="R18" s="6">
        <v>39</v>
      </c>
      <c r="S18" s="40">
        <v>15</v>
      </c>
      <c r="T18" s="43">
        <v>55</v>
      </c>
      <c r="U18" s="12">
        <v>21</v>
      </c>
      <c r="V18" s="17">
        <v>5</v>
      </c>
      <c r="W18" s="18">
        <v>5</v>
      </c>
      <c r="X18" s="18">
        <v>5</v>
      </c>
      <c r="Y18" s="18">
        <v>5</v>
      </c>
      <c r="Z18" s="18">
        <v>5</v>
      </c>
      <c r="AA18" s="18">
        <v>5</v>
      </c>
      <c r="AB18" s="18">
        <v>47</v>
      </c>
      <c r="AC18" s="45">
        <v>16</v>
      </c>
      <c r="AD18" s="43">
        <v>45</v>
      </c>
      <c r="AE18" s="40">
        <v>25</v>
      </c>
      <c r="AF18" s="290" t="s">
        <v>40</v>
      </c>
      <c r="AG18" s="6">
        <v>5</v>
      </c>
      <c r="AH18" s="6">
        <v>4</v>
      </c>
      <c r="AI18" s="6">
        <v>4</v>
      </c>
      <c r="AJ18" s="6">
        <v>4</v>
      </c>
      <c r="AK18" s="6">
        <v>4</v>
      </c>
      <c r="AL18" s="6">
        <v>5</v>
      </c>
      <c r="AM18" s="43">
        <v>46</v>
      </c>
      <c r="AN18" s="6">
        <v>16</v>
      </c>
      <c r="AO18" s="6">
        <v>63</v>
      </c>
      <c r="AP18" s="43">
        <v>10</v>
      </c>
      <c r="AQ18" s="11" t="s">
        <v>7</v>
      </c>
      <c r="AR18" s="6">
        <v>4</v>
      </c>
      <c r="AS18" s="6">
        <v>3</v>
      </c>
      <c r="AT18" s="6">
        <v>3</v>
      </c>
      <c r="AU18" s="6">
        <v>3</v>
      </c>
      <c r="AV18" s="6">
        <v>3</v>
      </c>
      <c r="AW18" s="6">
        <v>30</v>
      </c>
      <c r="AX18" s="40">
        <v>9</v>
      </c>
      <c r="AY18" s="43">
        <v>55</v>
      </c>
      <c r="AZ18" s="12">
        <v>8</v>
      </c>
      <c r="BA18" s="11">
        <v>5</v>
      </c>
      <c r="BB18" s="6">
        <v>5</v>
      </c>
      <c r="BC18" s="6">
        <v>5</v>
      </c>
      <c r="BD18" s="6">
        <v>5</v>
      </c>
      <c r="BE18" s="6">
        <v>4</v>
      </c>
      <c r="BF18" s="6">
        <v>4</v>
      </c>
      <c r="BG18" s="6">
        <v>29</v>
      </c>
      <c r="BH18" s="40">
        <v>11</v>
      </c>
      <c r="BI18" s="43">
        <v>58</v>
      </c>
      <c r="BJ18" s="12">
        <v>16</v>
      </c>
      <c r="BK18" s="11">
        <v>5</v>
      </c>
      <c r="BL18" s="6">
        <v>5</v>
      </c>
      <c r="BM18" s="6">
        <v>4</v>
      </c>
      <c r="BN18" s="6">
        <v>4</v>
      </c>
      <c r="BO18" s="6">
        <v>3</v>
      </c>
      <c r="BP18" s="6">
        <v>3</v>
      </c>
      <c r="BQ18" s="6">
        <v>42</v>
      </c>
      <c r="BR18" s="40">
        <v>8</v>
      </c>
      <c r="BS18" s="43">
        <v>66</v>
      </c>
      <c r="BT18" s="12">
        <v>18</v>
      </c>
      <c r="BU18" s="11">
        <v>19</v>
      </c>
      <c r="BV18" s="6">
        <v>18</v>
      </c>
      <c r="BW18" s="6">
        <v>18</v>
      </c>
      <c r="BX18" s="6">
        <v>20</v>
      </c>
      <c r="BY18" s="40">
        <v>19</v>
      </c>
      <c r="BZ18" s="11">
        <v>15</v>
      </c>
      <c r="CA18" s="6">
        <v>16</v>
      </c>
      <c r="CB18" s="6">
        <v>12</v>
      </c>
      <c r="CC18" s="6">
        <v>17</v>
      </c>
      <c r="CD18" s="12">
        <v>20</v>
      </c>
      <c r="CE18" s="11">
        <v>16</v>
      </c>
      <c r="CF18" s="6">
        <v>14</v>
      </c>
      <c r="CG18" s="6">
        <v>15</v>
      </c>
      <c r="CH18" s="6">
        <v>18</v>
      </c>
      <c r="CI18" s="12">
        <v>19</v>
      </c>
      <c r="CJ18" s="11"/>
      <c r="CK18" s="6"/>
      <c r="CL18" s="6"/>
      <c r="CM18" s="12"/>
      <c r="CN18" s="11"/>
      <c r="CO18" s="82"/>
      <c r="CP18" s="1"/>
      <c r="CQ18" s="1"/>
      <c r="CR18" s="1"/>
      <c r="CS18" s="1"/>
      <c r="CT18" s="1"/>
      <c r="DF18" s="23"/>
      <c r="DG18" s="23">
        <f t="shared" si="0"/>
        <v>712</v>
      </c>
      <c r="DH18" s="33" t="e">
        <f>IF(AND(L18="",N18="",R18="",S18=""),"",SUM(L18,N18,R18,#REF!,S18))</f>
        <v>#REF!</v>
      </c>
      <c r="DI18" s="33" t="str">
        <f t="shared" si="1"/>
        <v/>
      </c>
      <c r="DJ18" s="23" t="e">
        <f>IF(AND(V18="",X18="",AB18="",AC18=""),"",SUM(V18,X18,AB18,#REF!,AC18))</f>
        <v>#REF!</v>
      </c>
      <c r="DK18" s="33" t="str">
        <f t="shared" si="2"/>
        <v/>
      </c>
      <c r="DL18" s="23">
        <f t="shared" si="3"/>
        <v>63</v>
      </c>
      <c r="DM18" s="33">
        <f t="shared" si="4"/>
        <v>13</v>
      </c>
      <c r="DN18" s="23" t="e">
        <f>IF(AND(AQ18="",AT18="",AW18="",AX18=""),"",SUM(AQ18,AT18,AW18,#REF!,AX18))</f>
        <v>#REF!</v>
      </c>
      <c r="DO18" s="33" t="str">
        <f t="shared" si="5"/>
        <v/>
      </c>
      <c r="DP18" s="23" t="e">
        <f>IF(AND(BA18="",BD18="",BG18="",BH18=""),"",SUM(BA18,BD18,BG18,#REF!,BH18))</f>
        <v>#REF!</v>
      </c>
      <c r="DQ18" s="33" t="str">
        <f t="shared" si="6"/>
        <v/>
      </c>
      <c r="DR18" s="23" t="e">
        <f>IF(AND(BK18="",BN18="",BQ18="",BR18=""),"",SUM(BK18,BN18,BQ18,#REF!,BR18))</f>
        <v>#REF!</v>
      </c>
      <c r="DS18" s="33" t="str">
        <f t="shared" si="7"/>
        <v/>
      </c>
      <c r="DT18" s="33"/>
      <c r="DU18" s="33"/>
    </row>
    <row r="19" spans="1:125" ht="18.75">
      <c r="A19" s="72">
        <v>13</v>
      </c>
      <c r="B19" s="396"/>
      <c r="C19" s="397"/>
      <c r="D19" s="398"/>
      <c r="E19" s="399"/>
      <c r="F19" s="400"/>
      <c r="G19" s="400"/>
      <c r="H19" s="401"/>
      <c r="I19" s="402"/>
      <c r="J19" s="403"/>
      <c r="K19" s="404"/>
      <c r="L19" s="11">
        <v>4</v>
      </c>
      <c r="M19" s="6">
        <v>4</v>
      </c>
      <c r="N19" s="6">
        <v>4</v>
      </c>
      <c r="O19" s="6">
        <v>4</v>
      </c>
      <c r="P19" s="6">
        <v>4</v>
      </c>
      <c r="Q19" s="6">
        <v>4</v>
      </c>
      <c r="R19" s="6">
        <v>39</v>
      </c>
      <c r="S19" s="40">
        <v>15</v>
      </c>
      <c r="T19" s="43">
        <v>55</v>
      </c>
      <c r="U19" s="12">
        <v>21</v>
      </c>
      <c r="V19" s="17">
        <v>5</v>
      </c>
      <c r="W19" s="18">
        <v>5</v>
      </c>
      <c r="X19" s="18">
        <v>5</v>
      </c>
      <c r="Y19" s="18">
        <v>5</v>
      </c>
      <c r="Z19" s="18">
        <v>5</v>
      </c>
      <c r="AA19" s="18">
        <v>5</v>
      </c>
      <c r="AB19" s="18">
        <v>47</v>
      </c>
      <c r="AC19" s="45">
        <v>16</v>
      </c>
      <c r="AD19" s="43">
        <v>45</v>
      </c>
      <c r="AE19" s="40">
        <v>25</v>
      </c>
      <c r="AF19" s="290" t="s">
        <v>40</v>
      </c>
      <c r="AG19" s="6">
        <v>5</v>
      </c>
      <c r="AH19" s="6">
        <v>4</v>
      </c>
      <c r="AI19" s="6">
        <v>4</v>
      </c>
      <c r="AJ19" s="6">
        <v>4</v>
      </c>
      <c r="AK19" s="6">
        <v>4</v>
      </c>
      <c r="AL19" s="6">
        <v>5</v>
      </c>
      <c r="AM19" s="43">
        <v>46</v>
      </c>
      <c r="AN19" s="6">
        <v>16</v>
      </c>
      <c r="AO19" s="6">
        <v>63</v>
      </c>
      <c r="AP19" s="43">
        <v>8</v>
      </c>
      <c r="AQ19" s="11">
        <v>5</v>
      </c>
      <c r="AR19" s="6">
        <v>4</v>
      </c>
      <c r="AS19" s="6">
        <v>5</v>
      </c>
      <c r="AT19" s="6">
        <v>4</v>
      </c>
      <c r="AU19" s="6">
        <v>5</v>
      </c>
      <c r="AV19" s="6">
        <v>4</v>
      </c>
      <c r="AW19" s="6">
        <v>31</v>
      </c>
      <c r="AX19" s="40">
        <v>9</v>
      </c>
      <c r="AY19" s="43">
        <v>55</v>
      </c>
      <c r="AZ19" s="12">
        <v>8</v>
      </c>
      <c r="BA19" s="11">
        <v>5</v>
      </c>
      <c r="BB19" s="6">
        <v>5</v>
      </c>
      <c r="BC19" s="6">
        <v>5</v>
      </c>
      <c r="BD19" s="6">
        <v>5</v>
      </c>
      <c r="BE19" s="6">
        <v>4</v>
      </c>
      <c r="BF19" s="6">
        <v>4</v>
      </c>
      <c r="BG19" s="6">
        <v>28</v>
      </c>
      <c r="BH19" s="40">
        <v>11</v>
      </c>
      <c r="BI19" s="43">
        <v>58</v>
      </c>
      <c r="BJ19" s="12">
        <v>16</v>
      </c>
      <c r="BK19" s="11">
        <v>5</v>
      </c>
      <c r="BL19" s="6">
        <v>5</v>
      </c>
      <c r="BM19" s="6">
        <v>4</v>
      </c>
      <c r="BN19" s="6">
        <v>4</v>
      </c>
      <c r="BO19" s="6">
        <v>3</v>
      </c>
      <c r="BP19" s="6">
        <v>3</v>
      </c>
      <c r="BQ19" s="6">
        <v>42</v>
      </c>
      <c r="BR19" s="40">
        <v>8</v>
      </c>
      <c r="BS19" s="43">
        <v>66</v>
      </c>
      <c r="BT19" s="12">
        <v>18</v>
      </c>
      <c r="BU19" s="11">
        <v>19</v>
      </c>
      <c r="BV19" s="6">
        <v>18</v>
      </c>
      <c r="BW19" s="6">
        <v>18</v>
      </c>
      <c r="BX19" s="6">
        <v>20</v>
      </c>
      <c r="BY19" s="40">
        <v>19</v>
      </c>
      <c r="BZ19" s="11">
        <v>15</v>
      </c>
      <c r="CA19" s="6">
        <v>16</v>
      </c>
      <c r="CB19" s="6">
        <v>12</v>
      </c>
      <c r="CC19" s="6">
        <v>17</v>
      </c>
      <c r="CD19" s="12">
        <v>20</v>
      </c>
      <c r="CE19" s="11">
        <v>16</v>
      </c>
      <c r="CF19" s="6">
        <v>14</v>
      </c>
      <c r="CG19" s="6">
        <v>15</v>
      </c>
      <c r="CH19" s="6">
        <v>18</v>
      </c>
      <c r="CI19" s="12">
        <v>19</v>
      </c>
      <c r="CJ19" s="11"/>
      <c r="CK19" s="6"/>
      <c r="CL19" s="6"/>
      <c r="CM19" s="12"/>
      <c r="CN19" s="11"/>
      <c r="CO19" s="82"/>
      <c r="CP19" s="1"/>
      <c r="CQ19" s="1"/>
      <c r="CR19" s="1"/>
      <c r="CS19" s="1"/>
      <c r="CT19" s="1"/>
      <c r="DF19" s="23"/>
      <c r="DG19" s="23" t="str">
        <f t="shared" si="0"/>
        <v/>
      </c>
      <c r="DH19" s="33" t="e">
        <f>IF(AND(L19="",N19="",R19="",S19=""),"",SUM(L19,N19,R19,#REF!,S19))</f>
        <v>#REF!</v>
      </c>
      <c r="DI19" s="33" t="str">
        <f t="shared" si="1"/>
        <v/>
      </c>
      <c r="DJ19" s="23" t="e">
        <f>IF(AND(V19="",X19="",AB19="",AC19=""),"",SUM(V19,X19,AB19,#REF!,AC19))</f>
        <v>#REF!</v>
      </c>
      <c r="DK19" s="33" t="str">
        <f t="shared" si="2"/>
        <v/>
      </c>
      <c r="DL19" s="23">
        <f t="shared" si="3"/>
        <v>63</v>
      </c>
      <c r="DM19" s="33">
        <f t="shared" si="4"/>
        <v>13</v>
      </c>
      <c r="DN19" s="23" t="e">
        <f>IF(AND(AQ19="",AT19="",AW19="",AX19=""),"",SUM(AQ19,AT19,AW19,#REF!,AX19))</f>
        <v>#REF!</v>
      </c>
      <c r="DO19" s="33" t="str">
        <f t="shared" si="5"/>
        <v/>
      </c>
      <c r="DP19" s="23" t="e">
        <f>IF(AND(BA19="",BD19="",BG19="",BH19=""),"",SUM(BA19,BD19,BG19,#REF!,BH19))</f>
        <v>#REF!</v>
      </c>
      <c r="DQ19" s="33" t="str">
        <f t="shared" si="6"/>
        <v/>
      </c>
      <c r="DR19" s="23" t="e">
        <f>IF(AND(BK19="",BN19="",BQ19="",BR19=""),"",SUM(BK19,BN19,BQ19,#REF!,BR19))</f>
        <v>#REF!</v>
      </c>
      <c r="DS19" s="33" t="str">
        <f t="shared" si="7"/>
        <v/>
      </c>
      <c r="DT19" s="33"/>
      <c r="DU19" s="33"/>
    </row>
    <row r="20" spans="1:125" ht="18.75">
      <c r="A20" s="72">
        <v>14</v>
      </c>
      <c r="B20" s="396"/>
      <c r="C20" s="397"/>
      <c r="D20" s="398"/>
      <c r="E20" s="399"/>
      <c r="F20" s="400"/>
      <c r="G20" s="400"/>
      <c r="H20" s="401"/>
      <c r="I20" s="402"/>
      <c r="J20" s="403"/>
      <c r="K20" s="404"/>
      <c r="L20" s="11">
        <v>4</v>
      </c>
      <c r="M20" s="6">
        <v>4</v>
      </c>
      <c r="N20" s="6">
        <v>4</v>
      </c>
      <c r="O20" s="6">
        <v>4</v>
      </c>
      <c r="P20" s="6">
        <v>4</v>
      </c>
      <c r="Q20" s="6">
        <v>4</v>
      </c>
      <c r="R20" s="6">
        <v>39</v>
      </c>
      <c r="S20" s="40">
        <v>15</v>
      </c>
      <c r="T20" s="43">
        <v>55</v>
      </c>
      <c r="U20" s="12">
        <v>21</v>
      </c>
      <c r="V20" s="17">
        <v>5</v>
      </c>
      <c r="W20" s="18">
        <v>5</v>
      </c>
      <c r="X20" s="18">
        <v>5</v>
      </c>
      <c r="Y20" s="18">
        <v>5</v>
      </c>
      <c r="Z20" s="18">
        <v>5</v>
      </c>
      <c r="AA20" s="18">
        <v>5</v>
      </c>
      <c r="AB20" s="18">
        <v>47</v>
      </c>
      <c r="AC20" s="45">
        <v>16</v>
      </c>
      <c r="AD20" s="43">
        <v>45</v>
      </c>
      <c r="AE20" s="40">
        <v>25</v>
      </c>
      <c r="AF20" s="290" t="s">
        <v>40</v>
      </c>
      <c r="AG20" s="6">
        <v>5</v>
      </c>
      <c r="AH20" s="6">
        <v>4</v>
      </c>
      <c r="AI20" s="6">
        <v>4</v>
      </c>
      <c r="AJ20" s="6">
        <v>4</v>
      </c>
      <c r="AK20" s="6">
        <v>4</v>
      </c>
      <c r="AL20" s="6">
        <v>5</v>
      </c>
      <c r="AM20" s="43">
        <v>46</v>
      </c>
      <c r="AN20" s="6">
        <v>16</v>
      </c>
      <c r="AO20" s="6">
        <v>69</v>
      </c>
      <c r="AP20" s="43">
        <v>9</v>
      </c>
      <c r="AQ20" s="11">
        <v>5</v>
      </c>
      <c r="AR20" s="6">
        <v>4</v>
      </c>
      <c r="AS20" s="6">
        <v>5</v>
      </c>
      <c r="AT20" s="6">
        <v>4</v>
      </c>
      <c r="AU20" s="6">
        <v>5</v>
      </c>
      <c r="AV20" s="6">
        <v>4</v>
      </c>
      <c r="AW20" s="6">
        <v>31</v>
      </c>
      <c r="AX20" s="40">
        <v>9</v>
      </c>
      <c r="AY20" s="43">
        <v>55</v>
      </c>
      <c r="AZ20" s="12">
        <v>8</v>
      </c>
      <c r="BA20" s="11">
        <v>5</v>
      </c>
      <c r="BB20" s="6">
        <v>5</v>
      </c>
      <c r="BC20" s="6">
        <v>5</v>
      </c>
      <c r="BD20" s="6">
        <v>5</v>
      </c>
      <c r="BE20" s="6">
        <v>4</v>
      </c>
      <c r="BF20" s="6">
        <v>4</v>
      </c>
      <c r="BG20" s="6">
        <v>27</v>
      </c>
      <c r="BH20" s="40">
        <v>12</v>
      </c>
      <c r="BI20" s="43">
        <v>58</v>
      </c>
      <c r="BJ20" s="12">
        <v>16</v>
      </c>
      <c r="BK20" s="11">
        <v>5</v>
      </c>
      <c r="BL20" s="6">
        <v>5</v>
      </c>
      <c r="BM20" s="6">
        <v>4</v>
      </c>
      <c r="BN20" s="6">
        <v>4</v>
      </c>
      <c r="BO20" s="6">
        <v>3</v>
      </c>
      <c r="BP20" s="6">
        <v>3</v>
      </c>
      <c r="BQ20" s="6">
        <v>42</v>
      </c>
      <c r="BR20" s="40">
        <v>10</v>
      </c>
      <c r="BS20" s="43">
        <v>66</v>
      </c>
      <c r="BT20" s="12">
        <v>18</v>
      </c>
      <c r="BU20" s="11"/>
      <c r="BV20" s="6"/>
      <c r="BW20" s="6"/>
      <c r="BX20" s="6"/>
      <c r="BY20" s="40"/>
      <c r="BZ20" s="11"/>
      <c r="CA20" s="6"/>
      <c r="CB20" s="6"/>
      <c r="CC20" s="6"/>
      <c r="CD20" s="12"/>
      <c r="CE20" s="11"/>
      <c r="CF20" s="6"/>
      <c r="CG20" s="6"/>
      <c r="CH20" s="6"/>
      <c r="CI20" s="12"/>
      <c r="CJ20" s="11"/>
      <c r="CK20" s="6"/>
      <c r="CL20" s="6"/>
      <c r="CM20" s="12"/>
      <c r="CN20" s="11"/>
      <c r="CO20" s="82"/>
      <c r="CP20" s="1"/>
      <c r="CQ20" s="1"/>
      <c r="CR20" s="292"/>
      <c r="CS20" s="1"/>
      <c r="CT20" s="1"/>
      <c r="DF20" s="23"/>
      <c r="DG20" s="23" t="str">
        <f t="shared" si="0"/>
        <v/>
      </c>
      <c r="DH20" s="33" t="e">
        <f>IF(AND(L20="",N20="",R20="",S20=""),"",SUM(L20,N20,R20,#REF!,S20))</f>
        <v>#REF!</v>
      </c>
      <c r="DI20" s="33" t="str">
        <f t="shared" si="1"/>
        <v/>
      </c>
      <c r="DJ20" s="23" t="e">
        <f>IF(AND(V20="",X20="",AB20="",AC20=""),"",SUM(V20,X20,AB20,#REF!,AC20))</f>
        <v>#REF!</v>
      </c>
      <c r="DK20" s="33" t="str">
        <f t="shared" si="2"/>
        <v/>
      </c>
      <c r="DL20" s="23">
        <f t="shared" si="3"/>
        <v>63</v>
      </c>
      <c r="DM20" s="33">
        <f t="shared" si="4"/>
        <v>13</v>
      </c>
      <c r="DN20" s="23" t="e">
        <f>IF(AND(AQ20="",AT20="",AW20="",AX20=""),"",SUM(AQ20,AT20,AW20,#REF!,AX20))</f>
        <v>#REF!</v>
      </c>
      <c r="DO20" s="33" t="str">
        <f t="shared" si="5"/>
        <v/>
      </c>
      <c r="DP20" s="23" t="e">
        <f>IF(AND(BA20="",BD20="",BG20="",BH20=""),"",SUM(BA20,BD20,BG20,#REF!,BH20))</f>
        <v>#REF!</v>
      </c>
      <c r="DQ20" s="33" t="str">
        <f t="shared" si="6"/>
        <v/>
      </c>
      <c r="DR20" s="23" t="e">
        <f>IF(AND(BK20="",BN20="",BQ20="",BR20=""),"",SUM(BK20,BN20,BQ20,#REF!,BR20))</f>
        <v>#REF!</v>
      </c>
      <c r="DS20" s="33" t="str">
        <f t="shared" si="7"/>
        <v/>
      </c>
      <c r="DT20" s="33"/>
      <c r="DU20" s="33"/>
    </row>
    <row r="21" spans="1:125" ht="18.75">
      <c r="A21" s="72">
        <v>15</v>
      </c>
      <c r="B21" s="396"/>
      <c r="C21" s="397"/>
      <c r="D21" s="398"/>
      <c r="E21" s="399"/>
      <c r="F21" s="400"/>
      <c r="G21" s="400"/>
      <c r="H21" s="401"/>
      <c r="I21" s="402"/>
      <c r="J21" s="403"/>
      <c r="K21" s="404"/>
      <c r="L21" s="11">
        <v>4</v>
      </c>
      <c r="M21" s="6">
        <v>4</v>
      </c>
      <c r="N21" s="6">
        <v>4</v>
      </c>
      <c r="O21" s="6">
        <v>4</v>
      </c>
      <c r="P21" s="6">
        <v>4</v>
      </c>
      <c r="Q21" s="6">
        <v>4</v>
      </c>
      <c r="R21" s="6">
        <v>39</v>
      </c>
      <c r="S21" s="40">
        <v>15</v>
      </c>
      <c r="T21" s="43">
        <v>55</v>
      </c>
      <c r="U21" s="12">
        <v>21</v>
      </c>
      <c r="V21" s="17">
        <v>5</v>
      </c>
      <c r="W21" s="18">
        <v>5</v>
      </c>
      <c r="X21" s="18">
        <v>5</v>
      </c>
      <c r="Y21" s="18">
        <v>5</v>
      </c>
      <c r="Z21" s="18">
        <v>5</v>
      </c>
      <c r="AA21" s="18">
        <v>5</v>
      </c>
      <c r="AB21" s="18">
        <v>47</v>
      </c>
      <c r="AC21" s="45">
        <v>16</v>
      </c>
      <c r="AD21" s="43">
        <v>45</v>
      </c>
      <c r="AE21" s="40">
        <v>25</v>
      </c>
      <c r="AF21" s="290" t="s">
        <v>40</v>
      </c>
      <c r="AG21" s="6">
        <v>5</v>
      </c>
      <c r="AH21" s="6">
        <v>4</v>
      </c>
      <c r="AI21" s="6">
        <v>4</v>
      </c>
      <c r="AJ21" s="6">
        <v>4</v>
      </c>
      <c r="AK21" s="6">
        <v>4</v>
      </c>
      <c r="AL21" s="6">
        <v>5</v>
      </c>
      <c r="AM21" s="43">
        <v>46</v>
      </c>
      <c r="AN21" s="6">
        <v>16</v>
      </c>
      <c r="AO21" s="6">
        <v>69</v>
      </c>
      <c r="AP21" s="43">
        <v>9</v>
      </c>
      <c r="AQ21" s="11">
        <v>5</v>
      </c>
      <c r="AR21" s="6">
        <v>4</v>
      </c>
      <c r="AS21" s="6">
        <v>5</v>
      </c>
      <c r="AT21" s="6">
        <v>4</v>
      </c>
      <c r="AU21" s="6">
        <v>5</v>
      </c>
      <c r="AV21" s="6">
        <v>4</v>
      </c>
      <c r="AW21" s="6">
        <v>31</v>
      </c>
      <c r="AX21" s="40">
        <v>9</v>
      </c>
      <c r="AY21" s="43">
        <v>55</v>
      </c>
      <c r="AZ21" s="12">
        <v>8</v>
      </c>
      <c r="BA21" s="11">
        <v>5</v>
      </c>
      <c r="BB21" s="6">
        <v>5</v>
      </c>
      <c r="BC21" s="6">
        <v>5</v>
      </c>
      <c r="BD21" s="6">
        <v>5</v>
      </c>
      <c r="BE21" s="6">
        <v>4</v>
      </c>
      <c r="BF21" s="6">
        <v>4</v>
      </c>
      <c r="BG21" s="6">
        <v>24</v>
      </c>
      <c r="BH21" s="40">
        <v>12</v>
      </c>
      <c r="BI21" s="43">
        <v>58</v>
      </c>
      <c r="BJ21" s="12">
        <v>16</v>
      </c>
      <c r="BK21" s="11">
        <v>5</v>
      </c>
      <c r="BL21" s="6">
        <v>5</v>
      </c>
      <c r="BM21" s="6">
        <v>4</v>
      </c>
      <c r="BN21" s="6">
        <v>4</v>
      </c>
      <c r="BO21" s="6">
        <v>3</v>
      </c>
      <c r="BP21" s="6">
        <v>3</v>
      </c>
      <c r="BQ21" s="6">
        <v>42</v>
      </c>
      <c r="BR21" s="40">
        <v>12</v>
      </c>
      <c r="BS21" s="43">
        <v>66</v>
      </c>
      <c r="BT21" s="12">
        <v>18</v>
      </c>
      <c r="BU21" s="11"/>
      <c r="BV21" s="6"/>
      <c r="BW21" s="6"/>
      <c r="BX21" s="6"/>
      <c r="BY21" s="40"/>
      <c r="BZ21" s="11"/>
      <c r="CA21" s="6"/>
      <c r="CB21" s="6"/>
      <c r="CC21" s="6"/>
      <c r="CD21" s="12"/>
      <c r="CE21" s="11"/>
      <c r="CF21" s="6"/>
      <c r="CG21" s="6"/>
      <c r="CH21" s="6"/>
      <c r="CI21" s="12"/>
      <c r="CJ21" s="11"/>
      <c r="CK21" s="6"/>
      <c r="CL21" s="6"/>
      <c r="CM21" s="12"/>
      <c r="CN21" s="11"/>
      <c r="CO21" s="82"/>
      <c r="CP21" s="1"/>
      <c r="CQ21" s="1"/>
      <c r="CR21" s="293"/>
      <c r="CS21" s="1"/>
      <c r="CT21" s="1"/>
      <c r="DF21" s="23"/>
      <c r="DG21" s="23" t="str">
        <f t="shared" si="0"/>
        <v/>
      </c>
      <c r="DH21" s="33" t="e">
        <f>IF(AND(L21="",N21="",R21="",S21=""),"",SUM(L21,N21,R21,#REF!,S21))</f>
        <v>#REF!</v>
      </c>
      <c r="DI21" s="33" t="str">
        <f t="shared" si="1"/>
        <v/>
      </c>
      <c r="DJ21" s="23" t="e">
        <f>IF(AND(V21="",X21="",AB21="",AC21=""),"",SUM(V21,X21,AB21,#REF!,AC21))</f>
        <v>#REF!</v>
      </c>
      <c r="DK21" s="33" t="str">
        <f t="shared" si="2"/>
        <v/>
      </c>
      <c r="DL21" s="23">
        <f t="shared" si="3"/>
        <v>63</v>
      </c>
      <c r="DM21" s="33">
        <f t="shared" si="4"/>
        <v>13</v>
      </c>
      <c r="DN21" s="23" t="e">
        <f>IF(AND(AQ21="",AT21="",AW21="",AX21=""),"",SUM(AQ21,AT21,AW21,#REF!,AX21))</f>
        <v>#REF!</v>
      </c>
      <c r="DO21" s="33" t="str">
        <f t="shared" si="5"/>
        <v/>
      </c>
      <c r="DP21" s="23" t="e">
        <f>IF(AND(BA21="",BD21="",BG21="",BH21=""),"",SUM(BA21,BD21,BG21,#REF!,BH21))</f>
        <v>#REF!</v>
      </c>
      <c r="DQ21" s="33" t="str">
        <f t="shared" si="6"/>
        <v/>
      </c>
      <c r="DR21" s="23" t="e">
        <f>IF(AND(BK21="",BN21="",BQ21="",BR21=""),"",SUM(BK21,BN21,BQ21,#REF!,BR21))</f>
        <v>#REF!</v>
      </c>
      <c r="DS21" s="33" t="str">
        <f t="shared" si="7"/>
        <v/>
      </c>
      <c r="DT21" s="33"/>
      <c r="DU21" s="33"/>
    </row>
    <row r="22" spans="1:125" ht="18.75">
      <c r="A22" s="72">
        <v>16</v>
      </c>
      <c r="B22" s="396"/>
      <c r="C22" s="397"/>
      <c r="D22" s="398"/>
      <c r="E22" s="399"/>
      <c r="F22" s="400"/>
      <c r="G22" s="400"/>
      <c r="H22" s="401"/>
      <c r="I22" s="402"/>
      <c r="J22" s="403"/>
      <c r="K22" s="404"/>
      <c r="L22" s="11">
        <v>4</v>
      </c>
      <c r="M22" s="6">
        <v>4</v>
      </c>
      <c r="N22" s="6">
        <v>4</v>
      </c>
      <c r="O22" s="6">
        <v>4</v>
      </c>
      <c r="P22" s="6">
        <v>4</v>
      </c>
      <c r="Q22" s="6">
        <v>4</v>
      </c>
      <c r="R22" s="6">
        <v>39</v>
      </c>
      <c r="S22" s="40">
        <v>15</v>
      </c>
      <c r="T22" s="43">
        <v>55</v>
      </c>
      <c r="U22" s="12">
        <v>21</v>
      </c>
      <c r="V22" s="17">
        <v>5</v>
      </c>
      <c r="W22" s="18">
        <v>5</v>
      </c>
      <c r="X22" s="18">
        <v>5</v>
      </c>
      <c r="Y22" s="18">
        <v>5</v>
      </c>
      <c r="Z22" s="18">
        <v>5</v>
      </c>
      <c r="AA22" s="18">
        <v>5</v>
      </c>
      <c r="AB22" s="18">
        <v>47</v>
      </c>
      <c r="AC22" s="45">
        <v>16</v>
      </c>
      <c r="AD22" s="43">
        <v>45</v>
      </c>
      <c r="AE22" s="40">
        <v>25</v>
      </c>
      <c r="AF22" s="290" t="s">
        <v>40</v>
      </c>
      <c r="AG22" s="6">
        <v>5</v>
      </c>
      <c r="AH22" s="6">
        <v>4</v>
      </c>
      <c r="AI22" s="6">
        <v>4</v>
      </c>
      <c r="AJ22" s="6">
        <v>4</v>
      </c>
      <c r="AK22" s="6">
        <v>4</v>
      </c>
      <c r="AL22" s="6">
        <v>5</v>
      </c>
      <c r="AM22" s="43">
        <v>46</v>
      </c>
      <c r="AN22" s="6">
        <v>16</v>
      </c>
      <c r="AO22" s="6">
        <v>69</v>
      </c>
      <c r="AP22" s="43">
        <v>9</v>
      </c>
      <c r="AQ22" s="11">
        <v>5</v>
      </c>
      <c r="AR22" s="6">
        <v>4</v>
      </c>
      <c r="AS22" s="6">
        <v>5</v>
      </c>
      <c r="AT22" s="6">
        <v>4</v>
      </c>
      <c r="AU22" s="6">
        <v>5</v>
      </c>
      <c r="AV22" s="6">
        <v>4</v>
      </c>
      <c r="AW22" s="6">
        <v>31</v>
      </c>
      <c r="AX22" s="40">
        <v>9</v>
      </c>
      <c r="AY22" s="43">
        <v>55</v>
      </c>
      <c r="AZ22" s="12">
        <v>8</v>
      </c>
      <c r="BA22" s="11">
        <v>5</v>
      </c>
      <c r="BB22" s="6">
        <v>5</v>
      </c>
      <c r="BC22" s="6">
        <v>5</v>
      </c>
      <c r="BD22" s="6">
        <v>5</v>
      </c>
      <c r="BE22" s="6">
        <v>4</v>
      </c>
      <c r="BF22" s="6">
        <v>4</v>
      </c>
      <c r="BG22" s="6">
        <v>21</v>
      </c>
      <c r="BH22" s="40">
        <v>12</v>
      </c>
      <c r="BI22" s="43">
        <v>58</v>
      </c>
      <c r="BJ22" s="12">
        <v>16</v>
      </c>
      <c r="BK22" s="11">
        <v>5</v>
      </c>
      <c r="BL22" s="6">
        <v>5</v>
      </c>
      <c r="BM22" s="6">
        <v>4</v>
      </c>
      <c r="BN22" s="6">
        <v>4</v>
      </c>
      <c r="BO22" s="6">
        <v>3</v>
      </c>
      <c r="BP22" s="6">
        <v>3</v>
      </c>
      <c r="BQ22" s="6">
        <v>42</v>
      </c>
      <c r="BR22" s="40">
        <v>10</v>
      </c>
      <c r="BS22" s="43">
        <v>66</v>
      </c>
      <c r="BT22" s="12">
        <v>18</v>
      </c>
      <c r="BU22" s="11"/>
      <c r="BV22" s="6"/>
      <c r="BW22" s="6"/>
      <c r="BX22" s="6"/>
      <c r="BY22" s="40"/>
      <c r="BZ22" s="11"/>
      <c r="CA22" s="6"/>
      <c r="CB22" s="6"/>
      <c r="CC22" s="6"/>
      <c r="CD22" s="12"/>
      <c r="CE22" s="11"/>
      <c r="CF22" s="6"/>
      <c r="CG22" s="6"/>
      <c r="CH22" s="6"/>
      <c r="CI22" s="12"/>
      <c r="CJ22" s="11"/>
      <c r="CK22" s="6"/>
      <c r="CL22" s="6"/>
      <c r="CM22" s="12"/>
      <c r="CN22" s="11"/>
      <c r="CO22" s="82"/>
      <c r="CP22" s="1"/>
      <c r="CQ22" s="1"/>
      <c r="CR22" s="294"/>
      <c r="CS22" s="1"/>
      <c r="CT22" s="1"/>
      <c r="DF22" s="23"/>
      <c r="DG22" s="23" t="str">
        <f t="shared" si="0"/>
        <v/>
      </c>
      <c r="DH22" s="33" t="e">
        <f>IF(AND(L22="",N22="",R22="",S22=""),"",SUM(L22,N22,R22,#REF!,S22))</f>
        <v>#REF!</v>
      </c>
      <c r="DI22" s="33" t="str">
        <f t="shared" si="1"/>
        <v/>
      </c>
      <c r="DJ22" s="23" t="e">
        <f>IF(AND(V22="",X22="",AB22="",AC22=""),"",SUM(V22,X22,AB22,#REF!,AC22))</f>
        <v>#REF!</v>
      </c>
      <c r="DK22" s="33" t="str">
        <f t="shared" si="2"/>
        <v/>
      </c>
      <c r="DL22" s="23">
        <f t="shared" si="3"/>
        <v>63</v>
      </c>
      <c r="DM22" s="33">
        <f t="shared" si="4"/>
        <v>13</v>
      </c>
      <c r="DN22" s="23" t="e">
        <f>IF(AND(AQ22="",AT22="",AW22="",AX22=""),"",SUM(AQ22,AT22,AW22,#REF!,AX22))</f>
        <v>#REF!</v>
      </c>
      <c r="DO22" s="33" t="str">
        <f t="shared" si="5"/>
        <v/>
      </c>
      <c r="DP22" s="23" t="e">
        <f>IF(AND(BA22="",BD22="",BG22="",BH22=""),"",SUM(BA22,BD22,BG22,#REF!,BH22))</f>
        <v>#REF!</v>
      </c>
      <c r="DQ22" s="33" t="str">
        <f t="shared" si="6"/>
        <v/>
      </c>
      <c r="DR22" s="23" t="e">
        <f>IF(AND(BK22="",BN22="",BQ22="",BR22=""),"",SUM(BK22,BN22,BQ22,#REF!,BR22))</f>
        <v>#REF!</v>
      </c>
      <c r="DS22" s="33" t="str">
        <f t="shared" si="7"/>
        <v/>
      </c>
      <c r="DT22" s="33"/>
      <c r="DU22" s="33"/>
    </row>
    <row r="23" spans="1:125" ht="18.75">
      <c r="A23" s="72">
        <v>17</v>
      </c>
      <c r="B23" s="396"/>
      <c r="C23" s="397"/>
      <c r="D23" s="398"/>
      <c r="E23" s="399"/>
      <c r="F23" s="400"/>
      <c r="G23" s="400"/>
      <c r="H23" s="401"/>
      <c r="I23" s="402"/>
      <c r="J23" s="403"/>
      <c r="K23" s="404"/>
      <c r="L23" s="11">
        <v>4</v>
      </c>
      <c r="M23" s="6">
        <v>4</v>
      </c>
      <c r="N23" s="6">
        <v>4</v>
      </c>
      <c r="O23" s="6">
        <v>4</v>
      </c>
      <c r="P23" s="6">
        <v>4</v>
      </c>
      <c r="Q23" s="6">
        <v>4</v>
      </c>
      <c r="R23" s="6">
        <v>39</v>
      </c>
      <c r="S23" s="40">
        <v>15</v>
      </c>
      <c r="T23" s="43">
        <v>55</v>
      </c>
      <c r="U23" s="12">
        <v>21</v>
      </c>
      <c r="V23" s="17">
        <v>5</v>
      </c>
      <c r="W23" s="18">
        <v>5</v>
      </c>
      <c r="X23" s="18">
        <v>5</v>
      </c>
      <c r="Y23" s="18">
        <v>5</v>
      </c>
      <c r="Z23" s="18">
        <v>5</v>
      </c>
      <c r="AA23" s="18">
        <v>5</v>
      </c>
      <c r="AB23" s="18">
        <v>47</v>
      </c>
      <c r="AC23" s="45">
        <v>16</v>
      </c>
      <c r="AD23" s="43">
        <v>45</v>
      </c>
      <c r="AE23" s="40">
        <v>25</v>
      </c>
      <c r="AF23" s="290" t="s">
        <v>40</v>
      </c>
      <c r="AG23" s="6">
        <v>5</v>
      </c>
      <c r="AH23" s="6">
        <v>4</v>
      </c>
      <c r="AI23" s="6">
        <v>4</v>
      </c>
      <c r="AJ23" s="6">
        <v>4</v>
      </c>
      <c r="AK23" s="6">
        <v>4</v>
      </c>
      <c r="AL23" s="6">
        <v>5</v>
      </c>
      <c r="AM23" s="43">
        <v>46</v>
      </c>
      <c r="AN23" s="6">
        <v>16</v>
      </c>
      <c r="AO23" s="6">
        <v>63</v>
      </c>
      <c r="AP23" s="43">
        <v>9</v>
      </c>
      <c r="AQ23" s="11">
        <v>5</v>
      </c>
      <c r="AR23" s="6">
        <v>4</v>
      </c>
      <c r="AS23" s="6">
        <v>5</v>
      </c>
      <c r="AT23" s="6">
        <v>4</v>
      </c>
      <c r="AU23" s="6">
        <v>5</v>
      </c>
      <c r="AV23" s="6">
        <v>4</v>
      </c>
      <c r="AW23" s="6">
        <v>31</v>
      </c>
      <c r="AX23" s="40">
        <v>9</v>
      </c>
      <c r="AY23" s="43">
        <v>55</v>
      </c>
      <c r="AZ23" s="12">
        <v>8</v>
      </c>
      <c r="BA23" s="11">
        <v>5</v>
      </c>
      <c r="BB23" s="6">
        <v>5</v>
      </c>
      <c r="BC23" s="6">
        <v>5</v>
      </c>
      <c r="BD23" s="6">
        <v>5</v>
      </c>
      <c r="BE23" s="6">
        <v>4</v>
      </c>
      <c r="BF23" s="6">
        <v>4</v>
      </c>
      <c r="BG23" s="6">
        <v>32</v>
      </c>
      <c r="BH23" s="40">
        <v>12</v>
      </c>
      <c r="BI23" s="43">
        <v>58</v>
      </c>
      <c r="BJ23" s="12">
        <v>16</v>
      </c>
      <c r="BK23" s="11">
        <v>5</v>
      </c>
      <c r="BL23" s="6">
        <v>5</v>
      </c>
      <c r="BM23" s="6">
        <v>4</v>
      </c>
      <c r="BN23" s="6">
        <v>4</v>
      </c>
      <c r="BO23" s="6">
        <v>3</v>
      </c>
      <c r="BP23" s="6">
        <v>3</v>
      </c>
      <c r="BQ23" s="6">
        <v>42</v>
      </c>
      <c r="BR23" s="40">
        <v>10</v>
      </c>
      <c r="BS23" s="43">
        <v>66</v>
      </c>
      <c r="BT23" s="12">
        <v>18</v>
      </c>
      <c r="BU23" s="11"/>
      <c r="BV23" s="6"/>
      <c r="BW23" s="6"/>
      <c r="BX23" s="6"/>
      <c r="BY23" s="40"/>
      <c r="BZ23" s="11"/>
      <c r="CA23" s="6"/>
      <c r="CB23" s="6"/>
      <c r="CC23" s="6"/>
      <c r="CD23" s="12"/>
      <c r="CE23" s="11"/>
      <c r="CF23" s="6"/>
      <c r="CG23" s="6"/>
      <c r="CH23" s="6"/>
      <c r="CI23" s="12"/>
      <c r="CJ23" s="11"/>
      <c r="CK23" s="6"/>
      <c r="CL23" s="6"/>
      <c r="CM23" s="12"/>
      <c r="CN23" s="11"/>
      <c r="CO23" s="82"/>
      <c r="CP23" s="1"/>
      <c r="CQ23" s="1"/>
      <c r="CR23" s="294"/>
      <c r="CS23" s="1"/>
      <c r="CT23" s="1"/>
      <c r="DF23" s="23"/>
      <c r="DG23" s="23" t="str">
        <f t="shared" si="0"/>
        <v/>
      </c>
      <c r="DH23" s="33" t="e">
        <f>IF(AND(L23="",N23="",R23="",S23=""),"",SUM(L23,N23,R23,#REF!,S23))</f>
        <v>#REF!</v>
      </c>
      <c r="DI23" s="33" t="str">
        <f t="shared" si="1"/>
        <v/>
      </c>
      <c r="DJ23" s="23" t="e">
        <f>IF(AND(V23="",X23="",AB23="",AC23=""),"",SUM(V23,X23,AB23,#REF!,AC23))</f>
        <v>#REF!</v>
      </c>
      <c r="DK23" s="33" t="str">
        <f t="shared" si="2"/>
        <v/>
      </c>
      <c r="DL23" s="23">
        <f t="shared" si="3"/>
        <v>63</v>
      </c>
      <c r="DM23" s="33">
        <f t="shared" si="4"/>
        <v>13</v>
      </c>
      <c r="DN23" s="23" t="e">
        <f>IF(AND(AQ23="",AT23="",AW23="",AX23=""),"",SUM(AQ23,AT23,AW23,#REF!,AX23))</f>
        <v>#REF!</v>
      </c>
      <c r="DO23" s="33" t="str">
        <f t="shared" si="5"/>
        <v/>
      </c>
      <c r="DP23" s="23" t="e">
        <f>IF(AND(BA23="",BD23="",BG23="",BH23=""),"",SUM(BA23,BD23,BG23,#REF!,BH23))</f>
        <v>#REF!</v>
      </c>
      <c r="DQ23" s="33" t="str">
        <f t="shared" si="6"/>
        <v/>
      </c>
      <c r="DR23" s="23" t="e">
        <f>IF(AND(BK23="",BN23="",BQ23="",BR23=""),"",SUM(BK23,BN23,BQ23,#REF!,BR23))</f>
        <v>#REF!</v>
      </c>
      <c r="DS23" s="33" t="str">
        <f t="shared" si="7"/>
        <v/>
      </c>
      <c r="DT23" s="33"/>
      <c r="DU23" s="33"/>
    </row>
    <row r="24" spans="1:125" ht="19.5" thickBot="1">
      <c r="A24" s="72">
        <v>18</v>
      </c>
      <c r="B24" s="396"/>
      <c r="C24" s="397"/>
      <c r="D24" s="398"/>
      <c r="E24" s="399"/>
      <c r="F24" s="400"/>
      <c r="G24" s="400"/>
      <c r="H24" s="401"/>
      <c r="I24" s="402"/>
      <c r="J24" s="403"/>
      <c r="K24" s="404"/>
      <c r="L24" s="11">
        <v>4</v>
      </c>
      <c r="M24" s="6">
        <v>4</v>
      </c>
      <c r="N24" s="6">
        <v>4</v>
      </c>
      <c r="O24" s="6">
        <v>4</v>
      </c>
      <c r="P24" s="6">
        <v>4</v>
      </c>
      <c r="Q24" s="6">
        <v>4</v>
      </c>
      <c r="R24" s="6">
        <v>39</v>
      </c>
      <c r="S24" s="40">
        <v>15</v>
      </c>
      <c r="T24" s="43">
        <v>55</v>
      </c>
      <c r="U24" s="12">
        <v>21</v>
      </c>
      <c r="V24" s="17">
        <v>5</v>
      </c>
      <c r="W24" s="18">
        <v>5</v>
      </c>
      <c r="X24" s="18">
        <v>5</v>
      </c>
      <c r="Y24" s="18">
        <v>5</v>
      </c>
      <c r="Z24" s="18">
        <v>5</v>
      </c>
      <c r="AA24" s="18">
        <v>5</v>
      </c>
      <c r="AB24" s="18">
        <v>47</v>
      </c>
      <c r="AC24" s="45">
        <v>16</v>
      </c>
      <c r="AD24" s="43">
        <v>45</v>
      </c>
      <c r="AE24" s="40">
        <v>25</v>
      </c>
      <c r="AF24" s="290" t="s">
        <v>179</v>
      </c>
      <c r="AG24" s="6">
        <v>5</v>
      </c>
      <c r="AH24" s="6">
        <v>4</v>
      </c>
      <c r="AI24" s="6">
        <v>4</v>
      </c>
      <c r="AJ24" s="6">
        <v>4</v>
      </c>
      <c r="AK24" s="6">
        <v>4</v>
      </c>
      <c r="AL24" s="6">
        <v>5</v>
      </c>
      <c r="AM24" s="43">
        <v>46</v>
      </c>
      <c r="AN24" s="6">
        <v>16</v>
      </c>
      <c r="AO24" s="6">
        <v>69</v>
      </c>
      <c r="AP24" s="43">
        <v>9</v>
      </c>
      <c r="AQ24" s="11">
        <v>5</v>
      </c>
      <c r="AR24" s="6">
        <v>4</v>
      </c>
      <c r="AS24" s="6">
        <v>5</v>
      </c>
      <c r="AT24" s="6">
        <v>4</v>
      </c>
      <c r="AU24" s="6">
        <v>5</v>
      </c>
      <c r="AV24" s="6">
        <v>4</v>
      </c>
      <c r="AW24" s="6">
        <v>31</v>
      </c>
      <c r="AX24" s="40">
        <v>9</v>
      </c>
      <c r="AY24" s="43">
        <v>55</v>
      </c>
      <c r="AZ24" s="12">
        <v>8</v>
      </c>
      <c r="BA24" s="11">
        <v>5</v>
      </c>
      <c r="BB24" s="6">
        <v>5</v>
      </c>
      <c r="BC24" s="6">
        <v>5</v>
      </c>
      <c r="BD24" s="6">
        <v>5</v>
      </c>
      <c r="BE24" s="6">
        <v>4</v>
      </c>
      <c r="BF24" s="6">
        <v>4</v>
      </c>
      <c r="BG24" s="6">
        <v>30</v>
      </c>
      <c r="BH24" s="40">
        <v>12</v>
      </c>
      <c r="BI24" s="43">
        <v>58</v>
      </c>
      <c r="BJ24" s="12">
        <v>16</v>
      </c>
      <c r="BK24" s="11">
        <v>5</v>
      </c>
      <c r="BL24" s="6">
        <v>5</v>
      </c>
      <c r="BM24" s="6">
        <v>4</v>
      </c>
      <c r="BN24" s="6">
        <v>4</v>
      </c>
      <c r="BO24" s="6">
        <v>3</v>
      </c>
      <c r="BP24" s="6">
        <v>3</v>
      </c>
      <c r="BQ24" s="6">
        <v>42</v>
      </c>
      <c r="BR24" s="40">
        <v>11</v>
      </c>
      <c r="BS24" s="43">
        <v>62</v>
      </c>
      <c r="BT24" s="12">
        <v>18</v>
      </c>
      <c r="BU24" s="11"/>
      <c r="BV24" s="6"/>
      <c r="BW24" s="6"/>
      <c r="BX24" s="6"/>
      <c r="BY24" s="40"/>
      <c r="BZ24" s="11"/>
      <c r="CA24" s="6"/>
      <c r="CB24" s="6"/>
      <c r="CC24" s="6"/>
      <c r="CD24" s="12"/>
      <c r="CE24" s="11"/>
      <c r="CF24" s="6"/>
      <c r="CG24" s="6"/>
      <c r="CH24" s="6"/>
      <c r="CI24" s="12"/>
      <c r="CJ24" s="11"/>
      <c r="CK24" s="6"/>
      <c r="CL24" s="6"/>
      <c r="CM24" s="12"/>
      <c r="CN24" s="11"/>
      <c r="CO24" s="82"/>
      <c r="CP24" s="1"/>
      <c r="CQ24" s="1"/>
      <c r="CR24" s="294"/>
      <c r="CS24" s="1"/>
      <c r="CT24" s="1"/>
      <c r="DF24" s="23"/>
      <c r="DG24" s="23" t="str">
        <f t="shared" si="0"/>
        <v/>
      </c>
      <c r="DH24" s="33" t="e">
        <f>IF(AND(L24="",N24="",R24="",S24=""),"",SUM(L24,N24,R24,#REF!,S24))</f>
        <v>#REF!</v>
      </c>
      <c r="DI24" s="33" t="str">
        <f t="shared" si="1"/>
        <v/>
      </c>
      <c r="DJ24" s="23" t="e">
        <f>IF(AND(V24="",X24="",AB24="",AC24=""),"",SUM(V24,X24,AB24,#REF!,AC24))</f>
        <v>#REF!</v>
      </c>
      <c r="DK24" s="33" t="str">
        <f t="shared" si="2"/>
        <v/>
      </c>
      <c r="DL24" s="23">
        <f t="shared" si="3"/>
        <v>63</v>
      </c>
      <c r="DM24" s="33">
        <f t="shared" si="4"/>
        <v>13</v>
      </c>
      <c r="DN24" s="23" t="e">
        <f>IF(AND(AQ24="",AT24="",AW24="",AX24=""),"",SUM(AQ24,AT24,AW24,#REF!,AX24))</f>
        <v>#REF!</v>
      </c>
      <c r="DO24" s="33" t="str">
        <f t="shared" si="5"/>
        <v/>
      </c>
      <c r="DP24" s="23" t="e">
        <f>IF(AND(BA24="",BD24="",BG24="",BH24=""),"",SUM(BA24,BD24,BG24,#REF!,BH24))</f>
        <v>#REF!</v>
      </c>
      <c r="DQ24" s="33" t="str">
        <f t="shared" si="6"/>
        <v/>
      </c>
      <c r="DR24" s="23" t="e">
        <f>IF(AND(BK24="",BN24="",BQ24="",BR24=""),"",SUM(BK24,BN24,BQ24,#REF!,BR24))</f>
        <v>#REF!</v>
      </c>
      <c r="DS24" s="33" t="str">
        <f t="shared" si="7"/>
        <v/>
      </c>
      <c r="DT24" s="33"/>
      <c r="DU24" s="33"/>
    </row>
    <row r="25" spans="1:125" ht="18.75">
      <c r="A25" s="72">
        <v>19</v>
      </c>
      <c r="B25" s="396"/>
      <c r="C25" s="397"/>
      <c r="D25" s="398"/>
      <c r="E25" s="399"/>
      <c r="F25" s="400"/>
      <c r="G25" s="400"/>
      <c r="H25" s="401"/>
      <c r="I25" s="402"/>
      <c r="J25" s="403"/>
      <c r="K25" s="404"/>
      <c r="L25" s="11">
        <v>4</v>
      </c>
      <c r="M25" s="6">
        <v>4</v>
      </c>
      <c r="N25" s="6">
        <v>4</v>
      </c>
      <c r="O25" s="6">
        <v>4</v>
      </c>
      <c r="P25" s="6">
        <v>4</v>
      </c>
      <c r="Q25" s="6">
        <v>4</v>
      </c>
      <c r="R25" s="6">
        <v>39</v>
      </c>
      <c r="S25" s="40">
        <v>15</v>
      </c>
      <c r="T25" s="43">
        <v>55</v>
      </c>
      <c r="U25" s="12">
        <v>21</v>
      </c>
      <c r="V25" s="17">
        <v>5</v>
      </c>
      <c r="W25" s="18">
        <v>5</v>
      </c>
      <c r="X25" s="18">
        <v>5</v>
      </c>
      <c r="Y25" s="18">
        <v>5</v>
      </c>
      <c r="Z25" s="18">
        <v>5</v>
      </c>
      <c r="AA25" s="18">
        <v>5</v>
      </c>
      <c r="AB25" s="18">
        <v>47</v>
      </c>
      <c r="AC25" s="45">
        <v>16</v>
      </c>
      <c r="AD25" s="43">
        <v>45</v>
      </c>
      <c r="AE25" s="40">
        <v>25</v>
      </c>
      <c r="AF25" s="290" t="s">
        <v>179</v>
      </c>
      <c r="AG25" s="6">
        <v>5</v>
      </c>
      <c r="AH25" s="6">
        <v>4</v>
      </c>
      <c r="AI25" s="6">
        <v>4</v>
      </c>
      <c r="AJ25" s="6">
        <v>4</v>
      </c>
      <c r="AK25" s="6">
        <v>4</v>
      </c>
      <c r="AL25" s="6">
        <v>5</v>
      </c>
      <c r="AM25" s="43">
        <v>46</v>
      </c>
      <c r="AN25" s="6">
        <v>16</v>
      </c>
      <c r="AO25" s="6">
        <v>63</v>
      </c>
      <c r="AP25" s="43">
        <v>9</v>
      </c>
      <c r="AQ25" s="11">
        <v>5</v>
      </c>
      <c r="AR25" s="6">
        <v>4</v>
      </c>
      <c r="AS25" s="6">
        <v>5</v>
      </c>
      <c r="AT25" s="6">
        <v>4</v>
      </c>
      <c r="AU25" s="6">
        <v>5</v>
      </c>
      <c r="AV25" s="6">
        <v>4</v>
      </c>
      <c r="AW25" s="6">
        <v>31</v>
      </c>
      <c r="AX25" s="40">
        <v>9</v>
      </c>
      <c r="AY25" s="43">
        <v>55</v>
      </c>
      <c r="AZ25" s="12">
        <v>8</v>
      </c>
      <c r="BA25" s="11">
        <v>5</v>
      </c>
      <c r="BB25" s="6">
        <v>5</v>
      </c>
      <c r="BC25" s="6">
        <v>5</v>
      </c>
      <c r="BD25" s="6">
        <v>5</v>
      </c>
      <c r="BE25" s="6">
        <v>4</v>
      </c>
      <c r="BF25" s="6">
        <v>4</v>
      </c>
      <c r="BG25" s="6">
        <v>31</v>
      </c>
      <c r="BH25" s="40">
        <v>10</v>
      </c>
      <c r="BI25" s="43">
        <v>58</v>
      </c>
      <c r="BJ25" s="12">
        <v>16</v>
      </c>
      <c r="BK25" s="11">
        <v>5</v>
      </c>
      <c r="BL25" s="6">
        <v>5</v>
      </c>
      <c r="BM25" s="6">
        <v>4</v>
      </c>
      <c r="BN25" s="6">
        <v>4</v>
      </c>
      <c r="BO25" s="6">
        <v>3</v>
      </c>
      <c r="BP25" s="6">
        <v>3</v>
      </c>
      <c r="BQ25" s="6">
        <v>42</v>
      </c>
      <c r="BR25" s="40">
        <v>10</v>
      </c>
      <c r="BS25" s="43">
        <v>61</v>
      </c>
      <c r="BT25" s="12">
        <v>18</v>
      </c>
      <c r="BU25" s="11"/>
      <c r="BV25" s="6"/>
      <c r="BW25" s="6"/>
      <c r="BX25" s="6"/>
      <c r="BY25" s="40"/>
      <c r="BZ25" s="11"/>
      <c r="CA25" s="6"/>
      <c r="CB25" s="6"/>
      <c r="CC25" s="6"/>
      <c r="CD25" s="12"/>
      <c r="CE25" s="11"/>
      <c r="CF25" s="6"/>
      <c r="CG25" s="6"/>
      <c r="CH25" s="6"/>
      <c r="CI25" s="12"/>
      <c r="CJ25" s="11"/>
      <c r="CK25" s="6"/>
      <c r="CL25" s="6"/>
      <c r="CM25" s="12"/>
      <c r="CN25" s="11"/>
      <c r="CO25" s="82"/>
      <c r="CP25" s="1"/>
      <c r="CQ25" s="1"/>
      <c r="CR25" s="294"/>
      <c r="CS25" s="297" t="s">
        <v>189</v>
      </c>
      <c r="CT25" s="296" t="s">
        <v>183</v>
      </c>
      <c r="DF25" s="23"/>
      <c r="DG25" s="23" t="str">
        <f t="shared" si="0"/>
        <v/>
      </c>
      <c r="DH25" s="33" t="e">
        <f>IF(AND(L25="",N25="",R25="",S25=""),"",SUM(L25,N25,R25,#REF!,S25))</f>
        <v>#REF!</v>
      </c>
      <c r="DI25" s="33" t="str">
        <f t="shared" si="1"/>
        <v/>
      </c>
      <c r="DJ25" s="23" t="e">
        <f>IF(AND(V25="",X25="",AB25="",AC25=""),"",SUM(V25,X25,AB25,#REF!,AC25))</f>
        <v>#REF!</v>
      </c>
      <c r="DK25" s="33" t="str">
        <f t="shared" si="2"/>
        <v/>
      </c>
      <c r="DL25" s="23">
        <f t="shared" si="3"/>
        <v>63</v>
      </c>
      <c r="DM25" s="33">
        <f t="shared" si="4"/>
        <v>13</v>
      </c>
      <c r="DN25" s="23" t="e">
        <f>IF(AND(AQ25="",AT25="",AW25="",AX25=""),"",SUM(AQ25,AT25,AW25,#REF!,AX25))</f>
        <v>#REF!</v>
      </c>
      <c r="DO25" s="33" t="str">
        <f t="shared" si="5"/>
        <v/>
      </c>
      <c r="DP25" s="23" t="e">
        <f>IF(AND(BA25="",BD25="",BG25="",BH25=""),"",SUM(BA25,BD25,BG25,#REF!,BH25))</f>
        <v>#REF!</v>
      </c>
      <c r="DQ25" s="33" t="str">
        <f t="shared" si="6"/>
        <v/>
      </c>
      <c r="DR25" s="23" t="e">
        <f>IF(AND(BK25="",BN25="",BQ25="",BR25=""),"",SUM(BK25,BN25,BQ25,#REF!,BR25))</f>
        <v>#REF!</v>
      </c>
      <c r="DS25" s="33" t="str">
        <f t="shared" si="7"/>
        <v/>
      </c>
      <c r="DT25" s="33"/>
      <c r="DU25" s="33"/>
    </row>
    <row r="26" spans="1:125" ht="18.75">
      <c r="A26" s="72">
        <v>20</v>
      </c>
      <c r="B26" s="396"/>
      <c r="C26" s="397"/>
      <c r="D26" s="398"/>
      <c r="E26" s="399"/>
      <c r="F26" s="400"/>
      <c r="G26" s="400"/>
      <c r="H26" s="401"/>
      <c r="I26" s="402"/>
      <c r="J26" s="403"/>
      <c r="K26" s="404"/>
      <c r="L26" s="11">
        <v>4</v>
      </c>
      <c r="M26" s="6">
        <v>4</v>
      </c>
      <c r="N26" s="6">
        <v>4</v>
      </c>
      <c r="O26" s="6">
        <v>4</v>
      </c>
      <c r="P26" s="6">
        <v>4</v>
      </c>
      <c r="Q26" s="6">
        <v>4</v>
      </c>
      <c r="R26" s="6">
        <v>39</v>
      </c>
      <c r="S26" s="40">
        <v>15</v>
      </c>
      <c r="T26" s="43">
        <v>55</v>
      </c>
      <c r="U26" s="12">
        <v>21</v>
      </c>
      <c r="V26" s="17">
        <v>5</v>
      </c>
      <c r="W26" s="18">
        <v>5</v>
      </c>
      <c r="X26" s="18">
        <v>5</v>
      </c>
      <c r="Y26" s="18">
        <v>5</v>
      </c>
      <c r="Z26" s="18">
        <v>5</v>
      </c>
      <c r="AA26" s="18">
        <v>5</v>
      </c>
      <c r="AB26" s="18">
        <v>47</v>
      </c>
      <c r="AC26" s="45">
        <v>16</v>
      </c>
      <c r="AD26" s="43">
        <v>45</v>
      </c>
      <c r="AE26" s="40">
        <v>25</v>
      </c>
      <c r="AF26" s="290" t="s">
        <v>176</v>
      </c>
      <c r="AG26" s="6">
        <v>5</v>
      </c>
      <c r="AH26" s="6">
        <v>4</v>
      </c>
      <c r="AI26" s="6">
        <v>4</v>
      </c>
      <c r="AJ26" s="6">
        <v>4</v>
      </c>
      <c r="AK26" s="6">
        <v>4</v>
      </c>
      <c r="AL26" s="6">
        <v>5</v>
      </c>
      <c r="AM26" s="43">
        <v>46</v>
      </c>
      <c r="AN26" s="6">
        <v>16</v>
      </c>
      <c r="AO26" s="6">
        <v>65</v>
      </c>
      <c r="AP26" s="43">
        <v>8</v>
      </c>
      <c r="AQ26" s="11">
        <v>5</v>
      </c>
      <c r="AR26" s="6">
        <v>4</v>
      </c>
      <c r="AS26" s="6">
        <v>5</v>
      </c>
      <c r="AT26" s="6">
        <v>4</v>
      </c>
      <c r="AU26" s="6">
        <v>5</v>
      </c>
      <c r="AV26" s="6">
        <v>4</v>
      </c>
      <c r="AW26" s="6">
        <v>31</v>
      </c>
      <c r="AX26" s="40">
        <v>9</v>
      </c>
      <c r="AY26" s="43">
        <v>55</v>
      </c>
      <c r="AZ26" s="12">
        <v>8</v>
      </c>
      <c r="BA26" s="11">
        <v>5</v>
      </c>
      <c r="BB26" s="6">
        <v>5</v>
      </c>
      <c r="BC26" s="6">
        <v>5</v>
      </c>
      <c r="BD26" s="6">
        <v>5</v>
      </c>
      <c r="BE26" s="6">
        <v>4</v>
      </c>
      <c r="BF26" s="6">
        <v>4</v>
      </c>
      <c r="BG26" s="6">
        <v>32</v>
      </c>
      <c r="BH26" s="40">
        <v>10</v>
      </c>
      <c r="BI26" s="43">
        <v>58</v>
      </c>
      <c r="BJ26" s="12">
        <v>16</v>
      </c>
      <c r="BK26" s="11">
        <v>5</v>
      </c>
      <c r="BL26" s="6">
        <v>5</v>
      </c>
      <c r="BM26" s="6">
        <v>4</v>
      </c>
      <c r="BN26" s="6">
        <v>4</v>
      </c>
      <c r="BO26" s="6">
        <v>3</v>
      </c>
      <c r="BP26" s="6">
        <v>3</v>
      </c>
      <c r="BQ26" s="6">
        <v>42</v>
      </c>
      <c r="BR26" s="40">
        <v>10</v>
      </c>
      <c r="BS26" s="43">
        <v>62</v>
      </c>
      <c r="BT26" s="12">
        <v>18</v>
      </c>
      <c r="BU26" s="11"/>
      <c r="BV26" s="6"/>
      <c r="BW26" s="6"/>
      <c r="BX26" s="6"/>
      <c r="BY26" s="40"/>
      <c r="BZ26" s="11"/>
      <c r="CA26" s="6"/>
      <c r="CB26" s="6"/>
      <c r="CC26" s="6"/>
      <c r="CD26" s="12"/>
      <c r="CE26" s="11"/>
      <c r="CF26" s="6"/>
      <c r="CG26" s="6"/>
      <c r="CH26" s="6"/>
      <c r="CI26" s="12"/>
      <c r="CJ26" s="11"/>
      <c r="CK26" s="6"/>
      <c r="CL26" s="6"/>
      <c r="CM26" s="12"/>
      <c r="CN26" s="11"/>
      <c r="CO26" s="82"/>
      <c r="CP26" s="1"/>
      <c r="CQ26" s="1"/>
      <c r="CR26" s="294"/>
      <c r="CS26" s="414" t="s">
        <v>40</v>
      </c>
      <c r="CT26" s="415" t="s">
        <v>182</v>
      </c>
      <c r="DF26" s="23"/>
      <c r="DG26" s="23" t="str">
        <f t="shared" si="0"/>
        <v/>
      </c>
      <c r="DH26" s="33" t="e">
        <f>IF(AND(L26="",N26="",R26="",S26=""),"",SUM(L26,N26,R26,#REF!,S26))</f>
        <v>#REF!</v>
      </c>
      <c r="DI26" s="33" t="str">
        <f t="shared" si="1"/>
        <v/>
      </c>
      <c r="DJ26" s="23" t="e">
        <f>IF(AND(V26="",X26="",AB26="",AC26=""),"",SUM(V26,X26,AB26,#REF!,AC26))</f>
        <v>#REF!</v>
      </c>
      <c r="DK26" s="33" t="str">
        <f t="shared" si="2"/>
        <v/>
      </c>
      <c r="DL26" s="23">
        <f t="shared" si="3"/>
        <v>63</v>
      </c>
      <c r="DM26" s="33">
        <f t="shared" si="4"/>
        <v>13</v>
      </c>
      <c r="DN26" s="23" t="e">
        <f>IF(AND(AQ26="",AT26="",AW26="",AX26=""),"",SUM(AQ26,AT26,AW26,#REF!,AX26))</f>
        <v>#REF!</v>
      </c>
      <c r="DO26" s="33" t="str">
        <f t="shared" si="5"/>
        <v/>
      </c>
      <c r="DP26" s="23" t="e">
        <f>IF(AND(BA26="",BD26="",BG26="",BH26=""),"",SUM(BA26,BD26,BG26,#REF!,BH26))</f>
        <v>#REF!</v>
      </c>
      <c r="DQ26" s="33" t="str">
        <f t="shared" si="6"/>
        <v/>
      </c>
      <c r="DR26" s="23" t="e">
        <f>IF(AND(BK26="",BN26="",BQ26="",BR26=""),"",SUM(BK26,BN26,BQ26,#REF!,BR26))</f>
        <v>#REF!</v>
      </c>
      <c r="DS26" s="33" t="str">
        <f t="shared" si="7"/>
        <v/>
      </c>
      <c r="DT26" s="33"/>
      <c r="DU26" s="33"/>
    </row>
    <row r="27" spans="1:125" ht="18.75">
      <c r="A27" s="72">
        <v>21</v>
      </c>
      <c r="B27" s="396"/>
      <c r="C27" s="397"/>
      <c r="D27" s="398"/>
      <c r="E27" s="399"/>
      <c r="F27" s="400"/>
      <c r="G27" s="400"/>
      <c r="H27" s="401"/>
      <c r="I27" s="402"/>
      <c r="J27" s="403"/>
      <c r="K27" s="404"/>
      <c r="L27" s="11">
        <v>4</v>
      </c>
      <c r="M27" s="6">
        <v>4</v>
      </c>
      <c r="N27" s="6">
        <v>4</v>
      </c>
      <c r="O27" s="6">
        <v>4</v>
      </c>
      <c r="P27" s="6">
        <v>4</v>
      </c>
      <c r="Q27" s="6">
        <v>4</v>
      </c>
      <c r="R27" s="6">
        <v>39</v>
      </c>
      <c r="S27" s="40">
        <v>15</v>
      </c>
      <c r="T27" s="43">
        <v>55</v>
      </c>
      <c r="U27" s="12">
        <v>21</v>
      </c>
      <c r="V27" s="17">
        <v>5</v>
      </c>
      <c r="W27" s="18">
        <v>5</v>
      </c>
      <c r="X27" s="18">
        <v>5</v>
      </c>
      <c r="Y27" s="18">
        <v>5</v>
      </c>
      <c r="Z27" s="18">
        <v>5</v>
      </c>
      <c r="AA27" s="18">
        <v>5</v>
      </c>
      <c r="AB27" s="18">
        <v>47</v>
      </c>
      <c r="AC27" s="45">
        <v>16</v>
      </c>
      <c r="AD27" s="43">
        <v>45</v>
      </c>
      <c r="AE27" s="40">
        <v>25</v>
      </c>
      <c r="AF27" s="290" t="s">
        <v>176</v>
      </c>
      <c r="AG27" s="6">
        <v>5</v>
      </c>
      <c r="AH27" s="6">
        <v>4</v>
      </c>
      <c r="AI27" s="6">
        <v>4</v>
      </c>
      <c r="AJ27" s="6">
        <v>4</v>
      </c>
      <c r="AK27" s="6">
        <v>4</v>
      </c>
      <c r="AL27" s="6">
        <v>5</v>
      </c>
      <c r="AM27" s="43">
        <v>46</v>
      </c>
      <c r="AN27" s="6">
        <v>16</v>
      </c>
      <c r="AO27" s="6">
        <v>61</v>
      </c>
      <c r="AP27" s="43">
        <v>7</v>
      </c>
      <c r="AQ27" s="11">
        <v>5</v>
      </c>
      <c r="AR27" s="6">
        <v>4</v>
      </c>
      <c r="AS27" s="6">
        <v>5</v>
      </c>
      <c r="AT27" s="6">
        <v>4</v>
      </c>
      <c r="AU27" s="6">
        <v>5</v>
      </c>
      <c r="AV27" s="6">
        <v>4</v>
      </c>
      <c r="AW27" s="6">
        <v>31</v>
      </c>
      <c r="AX27" s="40">
        <v>9</v>
      </c>
      <c r="AY27" s="43">
        <v>55</v>
      </c>
      <c r="AZ27" s="12">
        <v>8</v>
      </c>
      <c r="BA27" s="11">
        <v>5</v>
      </c>
      <c r="BB27" s="6">
        <v>5</v>
      </c>
      <c r="BC27" s="6">
        <v>5</v>
      </c>
      <c r="BD27" s="6">
        <v>5</v>
      </c>
      <c r="BE27" s="6">
        <v>4</v>
      </c>
      <c r="BF27" s="6">
        <v>4</v>
      </c>
      <c r="BG27" s="6">
        <v>15</v>
      </c>
      <c r="BH27" s="40">
        <v>10</v>
      </c>
      <c r="BI27" s="43">
        <v>58</v>
      </c>
      <c r="BJ27" s="12">
        <v>16</v>
      </c>
      <c r="BK27" s="11">
        <v>5</v>
      </c>
      <c r="BL27" s="6">
        <v>5</v>
      </c>
      <c r="BM27" s="6">
        <v>4</v>
      </c>
      <c r="BN27" s="6">
        <v>4</v>
      </c>
      <c r="BO27" s="6">
        <v>3</v>
      </c>
      <c r="BP27" s="6">
        <v>3</v>
      </c>
      <c r="BQ27" s="6">
        <v>42</v>
      </c>
      <c r="BR27" s="40">
        <v>10</v>
      </c>
      <c r="BS27" s="43">
        <v>62</v>
      </c>
      <c r="BT27" s="12">
        <v>18</v>
      </c>
      <c r="BU27" s="11"/>
      <c r="BV27" s="6"/>
      <c r="BW27" s="6"/>
      <c r="BX27" s="6"/>
      <c r="BY27" s="40"/>
      <c r="BZ27" s="11"/>
      <c r="CA27" s="6"/>
      <c r="CB27" s="6"/>
      <c r="CC27" s="6"/>
      <c r="CD27" s="12"/>
      <c r="CE27" s="11"/>
      <c r="CF27" s="6"/>
      <c r="CG27" s="6"/>
      <c r="CH27" s="6"/>
      <c r="CI27" s="12"/>
      <c r="CJ27" s="11"/>
      <c r="CK27" s="6"/>
      <c r="CL27" s="6"/>
      <c r="CM27" s="12"/>
      <c r="CN27" s="11"/>
      <c r="CO27" s="82"/>
      <c r="CP27" s="1"/>
      <c r="CQ27" s="1"/>
      <c r="CR27" s="294"/>
      <c r="CS27" s="414" t="s">
        <v>179</v>
      </c>
      <c r="CT27" s="415" t="s">
        <v>184</v>
      </c>
      <c r="DF27" s="23"/>
      <c r="DG27" s="23" t="str">
        <f t="shared" si="0"/>
        <v/>
      </c>
      <c r="DH27" s="33" t="e">
        <f>IF(AND(L27="",N27="",R27="",S27=""),"",SUM(L27,N27,R27,#REF!,S27))</f>
        <v>#REF!</v>
      </c>
      <c r="DI27" s="33" t="str">
        <f t="shared" si="1"/>
        <v/>
      </c>
      <c r="DJ27" s="23" t="e">
        <f>IF(AND(V27="",X27="",AB27="",AC27=""),"",SUM(V27,X27,AB27,#REF!,AC27))</f>
        <v>#REF!</v>
      </c>
      <c r="DK27" s="33" t="str">
        <f t="shared" si="2"/>
        <v/>
      </c>
      <c r="DL27" s="23">
        <f t="shared" si="3"/>
        <v>63</v>
      </c>
      <c r="DM27" s="33">
        <f t="shared" si="4"/>
        <v>13</v>
      </c>
      <c r="DN27" s="23" t="e">
        <f>IF(AND(AQ27="",AT27="",AW27="",AX27=""),"",SUM(AQ27,AT27,AW27,#REF!,AX27))</f>
        <v>#REF!</v>
      </c>
      <c r="DO27" s="33" t="str">
        <f t="shared" si="5"/>
        <v/>
      </c>
      <c r="DP27" s="23" t="e">
        <f>IF(AND(BA27="",BD27="",BG27="",BH27=""),"",SUM(BA27,BD27,BG27,#REF!,BH27))</f>
        <v>#REF!</v>
      </c>
      <c r="DQ27" s="33" t="str">
        <f t="shared" si="6"/>
        <v/>
      </c>
      <c r="DR27" s="23" t="e">
        <f>IF(AND(BK27="",BN27="",BQ27="",BR27=""),"",SUM(BK27,BN27,BQ27,#REF!,BR27))</f>
        <v>#REF!</v>
      </c>
      <c r="DS27" s="33" t="str">
        <f t="shared" si="7"/>
        <v/>
      </c>
      <c r="DT27" s="33"/>
      <c r="DU27" s="33"/>
    </row>
    <row r="28" spans="1:125" ht="18.75">
      <c r="A28" s="72">
        <v>22</v>
      </c>
      <c r="B28" s="396"/>
      <c r="C28" s="397"/>
      <c r="D28" s="398"/>
      <c r="E28" s="399"/>
      <c r="F28" s="400"/>
      <c r="G28" s="400"/>
      <c r="H28" s="401"/>
      <c r="I28" s="402"/>
      <c r="J28" s="403"/>
      <c r="K28" s="404"/>
      <c r="L28" s="11">
        <v>4</v>
      </c>
      <c r="M28" s="6">
        <v>4</v>
      </c>
      <c r="N28" s="6">
        <v>4</v>
      </c>
      <c r="O28" s="6">
        <v>4</v>
      </c>
      <c r="P28" s="6">
        <v>4</v>
      </c>
      <c r="Q28" s="6">
        <v>4</v>
      </c>
      <c r="R28" s="6">
        <v>39</v>
      </c>
      <c r="S28" s="40">
        <v>15</v>
      </c>
      <c r="T28" s="43">
        <v>55</v>
      </c>
      <c r="U28" s="12">
        <v>21</v>
      </c>
      <c r="V28" s="17">
        <v>5</v>
      </c>
      <c r="W28" s="18">
        <v>5</v>
      </c>
      <c r="X28" s="18">
        <v>5</v>
      </c>
      <c r="Y28" s="18">
        <v>5</v>
      </c>
      <c r="Z28" s="18">
        <v>5</v>
      </c>
      <c r="AA28" s="18">
        <v>5</v>
      </c>
      <c r="AB28" s="18">
        <v>47</v>
      </c>
      <c r="AC28" s="45">
        <v>16</v>
      </c>
      <c r="AD28" s="43">
        <v>45</v>
      </c>
      <c r="AE28" s="40">
        <v>25</v>
      </c>
      <c r="AF28" s="290" t="s">
        <v>180</v>
      </c>
      <c r="AG28" s="6">
        <v>5</v>
      </c>
      <c r="AH28" s="6">
        <v>4</v>
      </c>
      <c r="AI28" s="6">
        <v>4</v>
      </c>
      <c r="AJ28" s="6">
        <v>4</v>
      </c>
      <c r="AK28" s="6">
        <v>4</v>
      </c>
      <c r="AL28" s="6">
        <v>5</v>
      </c>
      <c r="AM28" s="43">
        <v>46</v>
      </c>
      <c r="AN28" s="6">
        <v>16</v>
      </c>
      <c r="AO28" s="6">
        <v>62</v>
      </c>
      <c r="AP28" s="43">
        <v>6</v>
      </c>
      <c r="AQ28" s="11">
        <v>5</v>
      </c>
      <c r="AR28" s="6">
        <v>4</v>
      </c>
      <c r="AS28" s="6">
        <v>5</v>
      </c>
      <c r="AT28" s="6">
        <v>4</v>
      </c>
      <c r="AU28" s="6">
        <v>5</v>
      </c>
      <c r="AV28" s="6">
        <v>4</v>
      </c>
      <c r="AW28" s="6">
        <v>31</v>
      </c>
      <c r="AX28" s="40">
        <v>9</v>
      </c>
      <c r="AY28" s="43">
        <v>55</v>
      </c>
      <c r="AZ28" s="12">
        <v>8</v>
      </c>
      <c r="BA28" s="11">
        <v>5</v>
      </c>
      <c r="BB28" s="6">
        <v>5</v>
      </c>
      <c r="BC28" s="6">
        <v>5</v>
      </c>
      <c r="BD28" s="6">
        <v>5</v>
      </c>
      <c r="BE28" s="6">
        <v>4</v>
      </c>
      <c r="BF28" s="6">
        <v>4</v>
      </c>
      <c r="BG28" s="6">
        <v>16</v>
      </c>
      <c r="BH28" s="40">
        <v>10</v>
      </c>
      <c r="BI28" s="43">
        <v>58</v>
      </c>
      <c r="BJ28" s="12">
        <v>16</v>
      </c>
      <c r="BK28" s="11">
        <v>5</v>
      </c>
      <c r="BL28" s="6">
        <v>5</v>
      </c>
      <c r="BM28" s="6">
        <v>4</v>
      </c>
      <c r="BN28" s="6">
        <v>4</v>
      </c>
      <c r="BO28" s="6">
        <v>3</v>
      </c>
      <c r="BP28" s="6">
        <v>3</v>
      </c>
      <c r="BQ28" s="6">
        <v>42</v>
      </c>
      <c r="BR28" s="40">
        <v>10</v>
      </c>
      <c r="BS28" s="43">
        <v>62</v>
      </c>
      <c r="BT28" s="12">
        <v>18</v>
      </c>
      <c r="BU28" s="11"/>
      <c r="BV28" s="6"/>
      <c r="BW28" s="6"/>
      <c r="BX28" s="6"/>
      <c r="BY28" s="40"/>
      <c r="BZ28" s="11"/>
      <c r="CA28" s="6"/>
      <c r="CB28" s="6"/>
      <c r="CC28" s="6"/>
      <c r="CD28" s="12"/>
      <c r="CE28" s="11"/>
      <c r="CF28" s="6"/>
      <c r="CG28" s="6"/>
      <c r="CH28" s="6"/>
      <c r="CI28" s="12"/>
      <c r="CJ28" s="11"/>
      <c r="CK28" s="6"/>
      <c r="CL28" s="6"/>
      <c r="CM28" s="12"/>
      <c r="CN28" s="11"/>
      <c r="CO28" s="82"/>
      <c r="CP28" s="1"/>
      <c r="CQ28" s="1"/>
      <c r="CR28" s="294"/>
      <c r="CS28" s="414" t="s">
        <v>176</v>
      </c>
      <c r="CT28" s="415" t="s">
        <v>185</v>
      </c>
      <c r="DF28" s="23"/>
      <c r="DG28" s="23" t="str">
        <f t="shared" si="0"/>
        <v/>
      </c>
      <c r="DH28" s="33" t="e">
        <f>IF(AND(L28="",N28="",R28="",S28=""),"",SUM(L28,N28,R28,#REF!,S28))</f>
        <v>#REF!</v>
      </c>
      <c r="DI28" s="33" t="str">
        <f t="shared" si="1"/>
        <v/>
      </c>
      <c r="DJ28" s="23" t="e">
        <f>IF(AND(V28="",X28="",AB28="",AC28=""),"",SUM(V28,X28,AB28,#REF!,AC28))</f>
        <v>#REF!</v>
      </c>
      <c r="DK28" s="33" t="str">
        <f t="shared" si="2"/>
        <v/>
      </c>
      <c r="DL28" s="23">
        <f t="shared" si="3"/>
        <v>63</v>
      </c>
      <c r="DM28" s="33">
        <f t="shared" si="4"/>
        <v>13</v>
      </c>
      <c r="DN28" s="23" t="e">
        <f>IF(AND(AQ28="",AT28="",AW28="",AX28=""),"",SUM(AQ28,AT28,AW28,#REF!,AX28))</f>
        <v>#REF!</v>
      </c>
      <c r="DO28" s="33" t="str">
        <f t="shared" si="5"/>
        <v/>
      </c>
      <c r="DP28" s="23" t="e">
        <f>IF(AND(BA28="",BD28="",BG28="",BH28=""),"",SUM(BA28,BD28,BG28,#REF!,BH28))</f>
        <v>#REF!</v>
      </c>
      <c r="DQ28" s="33" t="str">
        <f t="shared" si="6"/>
        <v/>
      </c>
      <c r="DR28" s="23" t="e">
        <f>IF(AND(BK28="",BN28="",BQ28="",BR28=""),"",SUM(BK28,BN28,BQ28,#REF!,BR28))</f>
        <v>#REF!</v>
      </c>
      <c r="DS28" s="33" t="str">
        <f t="shared" si="7"/>
        <v/>
      </c>
      <c r="DT28" s="33"/>
      <c r="DU28" s="33"/>
    </row>
    <row r="29" spans="1:125" ht="18.75">
      <c r="A29" s="72">
        <v>23</v>
      </c>
      <c r="B29" s="396"/>
      <c r="C29" s="397"/>
      <c r="D29" s="398"/>
      <c r="E29" s="399"/>
      <c r="F29" s="400"/>
      <c r="G29" s="400"/>
      <c r="H29" s="401"/>
      <c r="I29" s="402"/>
      <c r="J29" s="403"/>
      <c r="K29" s="404"/>
      <c r="L29" s="11">
        <v>4</v>
      </c>
      <c r="M29" s="6">
        <v>4</v>
      </c>
      <c r="N29" s="6">
        <v>4</v>
      </c>
      <c r="O29" s="6">
        <v>4</v>
      </c>
      <c r="P29" s="6">
        <v>4</v>
      </c>
      <c r="Q29" s="6">
        <v>4</v>
      </c>
      <c r="R29" s="6">
        <v>39</v>
      </c>
      <c r="S29" s="40">
        <v>15</v>
      </c>
      <c r="T29" s="43">
        <v>55</v>
      </c>
      <c r="U29" s="12">
        <v>21</v>
      </c>
      <c r="V29" s="17">
        <v>5</v>
      </c>
      <c r="W29" s="18">
        <v>5</v>
      </c>
      <c r="X29" s="18">
        <v>5</v>
      </c>
      <c r="Y29" s="18">
        <v>5</v>
      </c>
      <c r="Z29" s="18">
        <v>5</v>
      </c>
      <c r="AA29" s="18">
        <v>5</v>
      </c>
      <c r="AB29" s="18">
        <v>47</v>
      </c>
      <c r="AC29" s="45">
        <v>16</v>
      </c>
      <c r="AD29" s="43">
        <v>45</v>
      </c>
      <c r="AE29" s="40">
        <v>25</v>
      </c>
      <c r="AF29" s="290" t="s">
        <v>180</v>
      </c>
      <c r="AG29" s="6">
        <v>5</v>
      </c>
      <c r="AH29" s="6">
        <v>4</v>
      </c>
      <c r="AI29" s="6">
        <v>4</v>
      </c>
      <c r="AJ29" s="6">
        <v>4</v>
      </c>
      <c r="AK29" s="6">
        <v>4</v>
      </c>
      <c r="AL29" s="6">
        <v>5</v>
      </c>
      <c r="AM29" s="43">
        <v>46</v>
      </c>
      <c r="AN29" s="6">
        <v>16</v>
      </c>
      <c r="AO29" s="6">
        <v>9</v>
      </c>
      <c r="AP29" s="43">
        <v>9</v>
      </c>
      <c r="AQ29" s="11">
        <v>5</v>
      </c>
      <c r="AR29" s="6">
        <v>4</v>
      </c>
      <c r="AS29" s="6">
        <v>5</v>
      </c>
      <c r="AT29" s="6">
        <v>4</v>
      </c>
      <c r="AU29" s="6">
        <v>5</v>
      </c>
      <c r="AV29" s="6">
        <v>4</v>
      </c>
      <c r="AW29" s="6">
        <v>31</v>
      </c>
      <c r="AX29" s="40">
        <v>9</v>
      </c>
      <c r="AY29" s="43">
        <v>55</v>
      </c>
      <c r="AZ29" s="12">
        <v>8</v>
      </c>
      <c r="BA29" s="11">
        <v>5</v>
      </c>
      <c r="BB29" s="6">
        <v>5</v>
      </c>
      <c r="BC29" s="6">
        <v>5</v>
      </c>
      <c r="BD29" s="6">
        <v>5</v>
      </c>
      <c r="BE29" s="6">
        <v>4</v>
      </c>
      <c r="BF29" s="6">
        <v>4</v>
      </c>
      <c r="BG29" s="6">
        <v>25</v>
      </c>
      <c r="BH29" s="40">
        <v>9</v>
      </c>
      <c r="BI29" s="43">
        <v>58</v>
      </c>
      <c r="BJ29" s="12">
        <v>16</v>
      </c>
      <c r="BK29" s="11">
        <v>5</v>
      </c>
      <c r="BL29" s="6">
        <v>5</v>
      </c>
      <c r="BM29" s="6">
        <v>4</v>
      </c>
      <c r="BN29" s="6">
        <v>4</v>
      </c>
      <c r="BO29" s="6">
        <v>3</v>
      </c>
      <c r="BP29" s="6">
        <v>3</v>
      </c>
      <c r="BQ29" s="6">
        <v>42</v>
      </c>
      <c r="BR29" s="47">
        <v>10</v>
      </c>
      <c r="BS29" s="43">
        <v>62</v>
      </c>
      <c r="BT29" s="12">
        <v>18</v>
      </c>
      <c r="BU29" s="11"/>
      <c r="BV29" s="6"/>
      <c r="BW29" s="6"/>
      <c r="BX29" s="6"/>
      <c r="BY29" s="40"/>
      <c r="BZ29" s="11"/>
      <c r="CA29" s="6"/>
      <c r="CB29" s="6"/>
      <c r="CC29" s="6"/>
      <c r="CD29" s="12"/>
      <c r="CE29" s="11"/>
      <c r="CF29" s="6"/>
      <c r="CG29" s="6"/>
      <c r="CH29" s="6"/>
      <c r="CI29" s="12"/>
      <c r="CJ29" s="11"/>
      <c r="CK29" s="6"/>
      <c r="CL29" s="6"/>
      <c r="CM29" s="12"/>
      <c r="CN29" s="11"/>
      <c r="CO29" s="82"/>
      <c r="CP29" s="1"/>
      <c r="CQ29" s="1"/>
      <c r="CR29" s="294"/>
      <c r="CS29" s="414" t="s">
        <v>180</v>
      </c>
      <c r="CT29" s="415" t="s">
        <v>186</v>
      </c>
      <c r="DF29" s="23"/>
      <c r="DG29" s="23" t="str">
        <f t="shared" si="0"/>
        <v/>
      </c>
      <c r="DH29" s="33" t="e">
        <f>IF(AND(L29="",N29="",R29="",S29=""),"",SUM(L29,N29,R29,#REF!,S29))</f>
        <v>#REF!</v>
      </c>
      <c r="DI29" s="33" t="str">
        <f t="shared" si="1"/>
        <v/>
      </c>
      <c r="DJ29" s="23" t="e">
        <f>IF(AND(V29="",X29="",AB29="",AC29=""),"",SUM(V29,X29,AB29,#REF!,AC29))</f>
        <v>#REF!</v>
      </c>
      <c r="DK29" s="33" t="str">
        <f t="shared" si="2"/>
        <v/>
      </c>
      <c r="DL29" s="23">
        <f t="shared" si="3"/>
        <v>63</v>
      </c>
      <c r="DM29" s="33">
        <f t="shared" si="4"/>
        <v>13</v>
      </c>
      <c r="DN29" s="23" t="e">
        <f>IF(AND(AQ29="",AT29="",AW29="",AX29=""),"",SUM(AQ29,AT29,AW29,#REF!,AX29))</f>
        <v>#REF!</v>
      </c>
      <c r="DO29" s="33" t="str">
        <f t="shared" si="5"/>
        <v/>
      </c>
      <c r="DP29" s="23" t="e">
        <f>IF(AND(BA29="",BD29="",BG29="",BH29=""),"",SUM(BA29,BD29,BG29,#REF!,BH29))</f>
        <v>#REF!</v>
      </c>
      <c r="DQ29" s="33" t="str">
        <f t="shared" si="6"/>
        <v/>
      </c>
      <c r="DR29" s="23" t="e">
        <f>IF(AND(BK29="",BN29="",BQ29="",BR29=""),"",SUM(BK29,BN29,BQ29,#REF!,BR29))</f>
        <v>#REF!</v>
      </c>
      <c r="DS29" s="33" t="str">
        <f t="shared" si="7"/>
        <v/>
      </c>
      <c r="DT29" s="33"/>
      <c r="DU29" s="33"/>
    </row>
    <row r="30" spans="1:125" ht="18.75">
      <c r="A30" s="72">
        <v>24</v>
      </c>
      <c r="B30" s="396"/>
      <c r="C30" s="397"/>
      <c r="D30" s="398"/>
      <c r="E30" s="399"/>
      <c r="F30" s="400"/>
      <c r="G30" s="400"/>
      <c r="H30" s="401"/>
      <c r="I30" s="402"/>
      <c r="J30" s="403"/>
      <c r="K30" s="404"/>
      <c r="L30" s="11">
        <v>4</v>
      </c>
      <c r="M30" s="6">
        <v>4</v>
      </c>
      <c r="N30" s="6">
        <v>4</v>
      </c>
      <c r="O30" s="6">
        <v>4</v>
      </c>
      <c r="P30" s="6">
        <v>4</v>
      </c>
      <c r="Q30" s="6">
        <v>4</v>
      </c>
      <c r="R30" s="6">
        <v>39</v>
      </c>
      <c r="S30" s="40">
        <v>15</v>
      </c>
      <c r="T30" s="43">
        <v>55</v>
      </c>
      <c r="U30" s="12">
        <v>21</v>
      </c>
      <c r="V30" s="17">
        <v>5</v>
      </c>
      <c r="W30" s="18">
        <v>5</v>
      </c>
      <c r="X30" s="18">
        <v>5</v>
      </c>
      <c r="Y30" s="18">
        <v>5</v>
      </c>
      <c r="Z30" s="18">
        <v>5</v>
      </c>
      <c r="AA30" s="18">
        <v>5</v>
      </c>
      <c r="AB30" s="18">
        <v>47</v>
      </c>
      <c r="AC30" s="45">
        <v>16</v>
      </c>
      <c r="AD30" s="43">
        <v>45</v>
      </c>
      <c r="AE30" s="40">
        <v>25</v>
      </c>
      <c r="AF30" s="290" t="s">
        <v>178</v>
      </c>
      <c r="AG30" s="6">
        <v>5</v>
      </c>
      <c r="AH30" s="6">
        <v>4</v>
      </c>
      <c r="AI30" s="6">
        <v>4</v>
      </c>
      <c r="AJ30" s="6">
        <v>4</v>
      </c>
      <c r="AK30" s="6">
        <v>4</v>
      </c>
      <c r="AL30" s="6">
        <v>5</v>
      </c>
      <c r="AM30" s="43">
        <v>46</v>
      </c>
      <c r="AN30" s="6">
        <v>16</v>
      </c>
      <c r="AO30" s="6">
        <v>9</v>
      </c>
      <c r="AP30" s="43">
        <v>9</v>
      </c>
      <c r="AQ30" s="11">
        <v>5</v>
      </c>
      <c r="AR30" s="6">
        <v>4</v>
      </c>
      <c r="AS30" s="6">
        <v>5</v>
      </c>
      <c r="AT30" s="6">
        <v>4</v>
      </c>
      <c r="AU30" s="6">
        <v>5</v>
      </c>
      <c r="AV30" s="6">
        <v>4</v>
      </c>
      <c r="AW30" s="6">
        <v>31</v>
      </c>
      <c r="AX30" s="40">
        <v>9</v>
      </c>
      <c r="AY30" s="43">
        <v>55</v>
      </c>
      <c r="AZ30" s="12">
        <v>8</v>
      </c>
      <c r="BA30" s="11">
        <v>5</v>
      </c>
      <c r="BB30" s="6">
        <v>5</v>
      </c>
      <c r="BC30" s="6">
        <v>5</v>
      </c>
      <c r="BD30" s="6">
        <v>5</v>
      </c>
      <c r="BE30" s="6">
        <v>4</v>
      </c>
      <c r="BF30" s="6">
        <v>4</v>
      </c>
      <c r="BG30" s="6">
        <v>32</v>
      </c>
      <c r="BH30" s="40">
        <v>9</v>
      </c>
      <c r="BI30" s="43">
        <v>58</v>
      </c>
      <c r="BJ30" s="12">
        <v>16</v>
      </c>
      <c r="BK30" s="11">
        <v>5</v>
      </c>
      <c r="BL30" s="6">
        <v>5</v>
      </c>
      <c r="BM30" s="6">
        <v>4</v>
      </c>
      <c r="BN30" s="6">
        <v>4</v>
      </c>
      <c r="BO30" s="6">
        <v>3</v>
      </c>
      <c r="BP30" s="6">
        <v>3</v>
      </c>
      <c r="BQ30" s="6">
        <v>42</v>
      </c>
      <c r="BR30" s="40">
        <v>10</v>
      </c>
      <c r="BS30" s="43">
        <v>62</v>
      </c>
      <c r="BT30" s="12">
        <v>18</v>
      </c>
      <c r="BU30" s="11"/>
      <c r="BV30" s="6"/>
      <c r="BW30" s="6"/>
      <c r="BX30" s="6"/>
      <c r="BY30" s="40"/>
      <c r="BZ30" s="11"/>
      <c r="CA30" s="6"/>
      <c r="CB30" s="6"/>
      <c r="CC30" s="6"/>
      <c r="CD30" s="12"/>
      <c r="CE30" s="11"/>
      <c r="CF30" s="6"/>
      <c r="CG30" s="6"/>
      <c r="CH30" s="6"/>
      <c r="CI30" s="12"/>
      <c r="CJ30" s="11"/>
      <c r="CK30" s="6"/>
      <c r="CL30" s="6"/>
      <c r="CM30" s="12"/>
      <c r="CN30" s="11"/>
      <c r="CO30" s="82"/>
      <c r="CP30" s="1"/>
      <c r="CQ30" s="1"/>
      <c r="CR30" s="294"/>
      <c r="CS30" s="414" t="s">
        <v>178</v>
      </c>
      <c r="CT30" s="415" t="s">
        <v>187</v>
      </c>
      <c r="DF30" s="23"/>
      <c r="DG30" s="23" t="str">
        <f t="shared" si="0"/>
        <v/>
      </c>
      <c r="DH30" s="33" t="e">
        <f>IF(AND(L30="",N30="",R30="",S30=""),"",SUM(L30,N30,R30,#REF!,S30))</f>
        <v>#REF!</v>
      </c>
      <c r="DI30" s="33" t="str">
        <f t="shared" si="1"/>
        <v/>
      </c>
      <c r="DJ30" s="23" t="e">
        <f>IF(AND(V30="",X30="",AB30="",AC30=""),"",SUM(V30,X30,AB30,#REF!,AC30))</f>
        <v>#REF!</v>
      </c>
      <c r="DK30" s="33" t="str">
        <f t="shared" si="2"/>
        <v/>
      </c>
      <c r="DL30" s="23">
        <f t="shared" si="3"/>
        <v>63</v>
      </c>
      <c r="DM30" s="33">
        <f t="shared" si="4"/>
        <v>13</v>
      </c>
      <c r="DN30" s="23" t="e">
        <f>IF(AND(AQ30="",AT30="",AW30="",AX30=""),"",SUM(AQ30,AT30,AW30,#REF!,AX30))</f>
        <v>#REF!</v>
      </c>
      <c r="DO30" s="33" t="str">
        <f t="shared" si="5"/>
        <v/>
      </c>
      <c r="DP30" s="23" t="e">
        <f>IF(AND(BA30="",BD30="",BG30="",BH30=""),"",SUM(BA30,BD30,BG30,#REF!,BH30))</f>
        <v>#REF!</v>
      </c>
      <c r="DQ30" s="33" t="str">
        <f t="shared" si="6"/>
        <v/>
      </c>
      <c r="DR30" s="23" t="e">
        <f>IF(AND(BK30="",BN30="",BQ30="",BR30=""),"",SUM(BK30,BN30,BQ30,#REF!,BR30))</f>
        <v>#REF!</v>
      </c>
      <c r="DS30" s="33" t="str">
        <f t="shared" si="7"/>
        <v/>
      </c>
      <c r="DT30" s="33"/>
      <c r="DU30" s="33"/>
    </row>
    <row r="31" spans="1:125" ht="18.75">
      <c r="A31" s="72">
        <v>25</v>
      </c>
      <c r="B31" s="396"/>
      <c r="C31" s="397"/>
      <c r="D31" s="398"/>
      <c r="E31" s="399"/>
      <c r="F31" s="400"/>
      <c r="G31" s="400"/>
      <c r="H31" s="401"/>
      <c r="I31" s="402"/>
      <c r="J31" s="403"/>
      <c r="K31" s="404"/>
      <c r="L31" s="11">
        <v>4</v>
      </c>
      <c r="M31" s="6">
        <v>4</v>
      </c>
      <c r="N31" s="6">
        <v>4</v>
      </c>
      <c r="O31" s="6">
        <v>4</v>
      </c>
      <c r="P31" s="6">
        <v>4</v>
      </c>
      <c r="Q31" s="6">
        <v>4</v>
      </c>
      <c r="R31" s="6">
        <v>39</v>
      </c>
      <c r="S31" s="40">
        <v>15</v>
      </c>
      <c r="T31" s="43">
        <v>55</v>
      </c>
      <c r="U31" s="12">
        <v>21</v>
      </c>
      <c r="V31" s="17">
        <v>5</v>
      </c>
      <c r="W31" s="18">
        <v>5</v>
      </c>
      <c r="X31" s="18">
        <v>5</v>
      </c>
      <c r="Y31" s="18">
        <v>5</v>
      </c>
      <c r="Z31" s="18">
        <v>5</v>
      </c>
      <c r="AA31" s="18">
        <v>5</v>
      </c>
      <c r="AB31" s="18">
        <v>47</v>
      </c>
      <c r="AC31" s="45">
        <v>16</v>
      </c>
      <c r="AD31" s="43">
        <v>45</v>
      </c>
      <c r="AE31" s="40">
        <v>25</v>
      </c>
      <c r="AF31" s="290" t="s">
        <v>178</v>
      </c>
      <c r="AG31" s="6">
        <v>5</v>
      </c>
      <c r="AH31" s="6">
        <v>4</v>
      </c>
      <c r="AI31" s="6">
        <v>4</v>
      </c>
      <c r="AJ31" s="6">
        <v>4</v>
      </c>
      <c r="AK31" s="6">
        <v>4</v>
      </c>
      <c r="AL31" s="6">
        <v>5</v>
      </c>
      <c r="AM31" s="43">
        <v>46</v>
      </c>
      <c r="AN31" s="6">
        <v>16</v>
      </c>
      <c r="AO31" s="6">
        <v>9</v>
      </c>
      <c r="AP31" s="43">
        <v>9</v>
      </c>
      <c r="AQ31" s="11">
        <v>5</v>
      </c>
      <c r="AR31" s="6">
        <v>4</v>
      </c>
      <c r="AS31" s="6">
        <v>5</v>
      </c>
      <c r="AT31" s="6">
        <v>4</v>
      </c>
      <c r="AU31" s="6">
        <v>5</v>
      </c>
      <c r="AV31" s="6">
        <v>4</v>
      </c>
      <c r="AW31" s="6">
        <v>31</v>
      </c>
      <c r="AX31" s="40">
        <v>9</v>
      </c>
      <c r="AY31" s="43">
        <v>55</v>
      </c>
      <c r="AZ31" s="12">
        <v>8</v>
      </c>
      <c r="BA31" s="11">
        <v>5</v>
      </c>
      <c r="BB31" s="6">
        <v>5</v>
      </c>
      <c r="BC31" s="6">
        <v>5</v>
      </c>
      <c r="BD31" s="6">
        <v>5</v>
      </c>
      <c r="BE31" s="6">
        <v>4</v>
      </c>
      <c r="BF31" s="6">
        <v>4</v>
      </c>
      <c r="BG31" s="6">
        <v>28</v>
      </c>
      <c r="BH31" s="40">
        <v>9</v>
      </c>
      <c r="BI31" s="43">
        <v>58</v>
      </c>
      <c r="BJ31" s="12">
        <v>16</v>
      </c>
      <c r="BK31" s="11">
        <v>5</v>
      </c>
      <c r="BL31" s="6">
        <v>5</v>
      </c>
      <c r="BM31" s="6">
        <v>4</v>
      </c>
      <c r="BN31" s="6">
        <v>4</v>
      </c>
      <c r="BO31" s="6">
        <v>3</v>
      </c>
      <c r="BP31" s="6">
        <v>3</v>
      </c>
      <c r="BQ31" s="6">
        <v>42</v>
      </c>
      <c r="BR31" s="40">
        <v>10</v>
      </c>
      <c r="BS31" s="43">
        <v>62</v>
      </c>
      <c r="BT31" s="12">
        <v>18</v>
      </c>
      <c r="BU31" s="11"/>
      <c r="BV31" s="6"/>
      <c r="BW31" s="6"/>
      <c r="BX31" s="6"/>
      <c r="BY31" s="40"/>
      <c r="BZ31" s="11"/>
      <c r="CA31" s="6"/>
      <c r="CB31" s="6"/>
      <c r="CC31" s="6"/>
      <c r="CD31" s="12"/>
      <c r="CE31" s="11"/>
      <c r="CF31" s="6"/>
      <c r="CG31" s="6"/>
      <c r="CH31" s="6"/>
      <c r="CI31" s="12"/>
      <c r="CJ31" s="11"/>
      <c r="CK31" s="6"/>
      <c r="CL31" s="6"/>
      <c r="CM31" s="12"/>
      <c r="CN31" s="11"/>
      <c r="CO31" s="82"/>
      <c r="CP31" s="1"/>
      <c r="CQ31" s="1"/>
      <c r="CR31" s="294"/>
      <c r="CS31" s="414" t="s">
        <v>181</v>
      </c>
      <c r="CT31" s="415" t="s">
        <v>188</v>
      </c>
      <c r="DF31" s="23"/>
      <c r="DG31" s="23" t="str">
        <f t="shared" si="0"/>
        <v/>
      </c>
      <c r="DH31" s="33" t="e">
        <f>IF(AND(L31="",N31="",R31="",S31=""),"",SUM(L31,N31,R31,#REF!,S31))</f>
        <v>#REF!</v>
      </c>
      <c r="DI31" s="33" t="str">
        <f t="shared" si="1"/>
        <v/>
      </c>
      <c r="DJ31" s="23" t="e">
        <f>IF(AND(V31="",X31="",AB31="",AC31=""),"",SUM(V31,X31,AB31,#REF!,AC31))</f>
        <v>#REF!</v>
      </c>
      <c r="DK31" s="33" t="str">
        <f t="shared" si="2"/>
        <v/>
      </c>
      <c r="DL31" s="23">
        <f t="shared" si="3"/>
        <v>63</v>
      </c>
      <c r="DM31" s="33">
        <f t="shared" si="4"/>
        <v>13</v>
      </c>
      <c r="DN31" s="23" t="e">
        <f>IF(AND(AQ31="",AT31="",AW31="",AX31=""),"",SUM(AQ31,AT31,AW31,#REF!,AX31))</f>
        <v>#REF!</v>
      </c>
      <c r="DO31" s="33" t="str">
        <f t="shared" si="5"/>
        <v/>
      </c>
      <c r="DP31" s="23" t="e">
        <f>IF(AND(BA31="",BD31="",BG31="",BH31=""),"",SUM(BA31,BD31,BG31,#REF!,BH31))</f>
        <v>#REF!</v>
      </c>
      <c r="DQ31" s="33" t="str">
        <f t="shared" si="6"/>
        <v/>
      </c>
      <c r="DR31" s="23" t="e">
        <f>IF(AND(BK31="",BN31="",BQ31="",BR31=""),"",SUM(BK31,BN31,BQ31,#REF!,BR31))</f>
        <v>#REF!</v>
      </c>
      <c r="DS31" s="33" t="str">
        <f t="shared" si="7"/>
        <v/>
      </c>
      <c r="DT31" s="33"/>
      <c r="DU31" s="33"/>
    </row>
    <row r="32" spans="1:125" ht="19.5" thickBot="1">
      <c r="A32" s="72">
        <v>26</v>
      </c>
      <c r="B32" s="396"/>
      <c r="C32" s="397"/>
      <c r="D32" s="398"/>
      <c r="E32" s="399"/>
      <c r="F32" s="400"/>
      <c r="G32" s="400"/>
      <c r="H32" s="401"/>
      <c r="I32" s="402"/>
      <c r="J32" s="403"/>
      <c r="K32" s="404"/>
      <c r="L32" s="11">
        <v>4</v>
      </c>
      <c r="M32" s="6">
        <v>4</v>
      </c>
      <c r="N32" s="6">
        <v>4</v>
      </c>
      <c r="O32" s="6">
        <v>4</v>
      </c>
      <c r="P32" s="6">
        <v>4</v>
      </c>
      <c r="Q32" s="6">
        <v>4</v>
      </c>
      <c r="R32" s="6">
        <v>39</v>
      </c>
      <c r="S32" s="40">
        <v>15</v>
      </c>
      <c r="T32" s="43">
        <v>55</v>
      </c>
      <c r="U32" s="12">
        <v>21</v>
      </c>
      <c r="V32" s="17">
        <v>5</v>
      </c>
      <c r="W32" s="18">
        <v>5</v>
      </c>
      <c r="X32" s="18">
        <v>5</v>
      </c>
      <c r="Y32" s="18">
        <v>5</v>
      </c>
      <c r="Z32" s="18">
        <v>5</v>
      </c>
      <c r="AA32" s="18">
        <v>5</v>
      </c>
      <c r="AB32" s="18">
        <v>47</v>
      </c>
      <c r="AC32" s="45">
        <v>16</v>
      </c>
      <c r="AD32" s="43">
        <v>45</v>
      </c>
      <c r="AE32" s="40">
        <v>25</v>
      </c>
      <c r="AF32" s="290"/>
      <c r="AG32" s="6">
        <v>5</v>
      </c>
      <c r="AH32" s="6">
        <v>4</v>
      </c>
      <c r="AI32" s="6">
        <v>4</v>
      </c>
      <c r="AJ32" s="6">
        <v>4</v>
      </c>
      <c r="AK32" s="6">
        <v>4</v>
      </c>
      <c r="AL32" s="6">
        <v>5</v>
      </c>
      <c r="AM32" s="43">
        <v>46</v>
      </c>
      <c r="AN32" s="6">
        <v>16</v>
      </c>
      <c r="AO32" s="6">
        <v>9</v>
      </c>
      <c r="AP32" s="43">
        <v>8</v>
      </c>
      <c r="AQ32" s="11">
        <v>5</v>
      </c>
      <c r="AR32" s="6">
        <v>4</v>
      </c>
      <c r="AS32" s="6">
        <v>5</v>
      </c>
      <c r="AT32" s="6">
        <v>4</v>
      </c>
      <c r="AU32" s="6">
        <v>5</v>
      </c>
      <c r="AV32" s="6">
        <v>4</v>
      </c>
      <c r="AW32" s="6">
        <v>31</v>
      </c>
      <c r="AX32" s="40">
        <v>9</v>
      </c>
      <c r="AY32" s="43">
        <v>55</v>
      </c>
      <c r="AZ32" s="12">
        <v>8</v>
      </c>
      <c r="BA32" s="11">
        <v>5</v>
      </c>
      <c r="BB32" s="6">
        <v>5</v>
      </c>
      <c r="BC32" s="6">
        <v>5</v>
      </c>
      <c r="BD32" s="6">
        <v>5</v>
      </c>
      <c r="BE32" s="6">
        <v>4</v>
      </c>
      <c r="BF32" s="6">
        <v>4</v>
      </c>
      <c r="BG32" s="6">
        <v>29</v>
      </c>
      <c r="BH32" s="40">
        <v>9</v>
      </c>
      <c r="BI32" s="43">
        <v>58</v>
      </c>
      <c r="BJ32" s="12">
        <v>16</v>
      </c>
      <c r="BK32" s="11">
        <v>5</v>
      </c>
      <c r="BL32" s="6">
        <v>5</v>
      </c>
      <c r="BM32" s="6">
        <v>4</v>
      </c>
      <c r="BN32" s="6">
        <v>4</v>
      </c>
      <c r="BO32" s="6">
        <v>3</v>
      </c>
      <c r="BP32" s="6">
        <v>3</v>
      </c>
      <c r="BQ32" s="6">
        <v>42</v>
      </c>
      <c r="BR32" s="40">
        <v>10</v>
      </c>
      <c r="BS32" s="43">
        <v>62</v>
      </c>
      <c r="BT32" s="12">
        <v>18</v>
      </c>
      <c r="BU32" s="11"/>
      <c r="BV32" s="6"/>
      <c r="BW32" s="6"/>
      <c r="BX32" s="6"/>
      <c r="BY32" s="40"/>
      <c r="BZ32" s="11"/>
      <c r="CA32" s="6"/>
      <c r="CB32" s="6"/>
      <c r="CC32" s="6"/>
      <c r="CD32" s="12"/>
      <c r="CE32" s="11"/>
      <c r="CF32" s="6"/>
      <c r="CG32" s="6"/>
      <c r="CH32" s="6"/>
      <c r="CI32" s="12"/>
      <c r="CJ32" s="11"/>
      <c r="CK32" s="6"/>
      <c r="CL32" s="6"/>
      <c r="CM32" s="12"/>
      <c r="CN32" s="11"/>
      <c r="CO32" s="82"/>
      <c r="CP32" s="1"/>
      <c r="CQ32" s="1"/>
      <c r="CR32" s="294"/>
      <c r="CS32" s="416"/>
      <c r="CT32" s="417"/>
      <c r="DF32" s="23"/>
      <c r="DG32" s="23" t="str">
        <f t="shared" si="0"/>
        <v/>
      </c>
      <c r="DH32" s="33" t="e">
        <f>IF(AND(L32="",N32="",R32="",S32=""),"",SUM(L32,N32,R32,#REF!,S32))</f>
        <v>#REF!</v>
      </c>
      <c r="DI32" s="33" t="str">
        <f t="shared" si="1"/>
        <v/>
      </c>
      <c r="DJ32" s="23" t="e">
        <f>IF(AND(V32="",X32="",AB32="",AC32=""),"",SUM(V32,X32,AB32,#REF!,AC32))</f>
        <v>#REF!</v>
      </c>
      <c r="DK32" s="33" t="str">
        <f t="shared" si="2"/>
        <v/>
      </c>
      <c r="DL32" s="23">
        <f t="shared" si="3"/>
        <v>63</v>
      </c>
      <c r="DM32" s="33">
        <f t="shared" si="4"/>
        <v>13</v>
      </c>
      <c r="DN32" s="23" t="e">
        <f>IF(AND(AQ32="",AT32="",AW32="",AX32=""),"",SUM(AQ32,AT32,AW32,#REF!,AX32))</f>
        <v>#REF!</v>
      </c>
      <c r="DO32" s="33" t="str">
        <f t="shared" si="5"/>
        <v/>
      </c>
      <c r="DP32" s="23" t="e">
        <f>IF(AND(BA32="",BD32="",BG32="",BH32=""),"",SUM(BA32,BD32,BG32,#REF!,BH32))</f>
        <v>#REF!</v>
      </c>
      <c r="DQ32" s="33" t="str">
        <f t="shared" si="6"/>
        <v/>
      </c>
      <c r="DR32" s="23" t="e">
        <f>IF(AND(BK32="",BN32="",BQ32="",BR32=""),"",SUM(BK32,BN32,BQ32,#REF!,BR32))</f>
        <v>#REF!</v>
      </c>
      <c r="DS32" s="33" t="str">
        <f t="shared" si="7"/>
        <v/>
      </c>
      <c r="DT32" s="33"/>
      <c r="DU32" s="33"/>
    </row>
    <row r="33" spans="1:125" ht="18.75">
      <c r="A33" s="72">
        <v>27</v>
      </c>
      <c r="B33" s="396"/>
      <c r="C33" s="397"/>
      <c r="D33" s="398"/>
      <c r="E33" s="399"/>
      <c r="F33" s="400"/>
      <c r="G33" s="400"/>
      <c r="H33" s="401"/>
      <c r="I33" s="402"/>
      <c r="J33" s="403"/>
      <c r="K33" s="404"/>
      <c r="L33" s="11">
        <v>4</v>
      </c>
      <c r="M33" s="6">
        <v>4</v>
      </c>
      <c r="N33" s="6">
        <v>4</v>
      </c>
      <c r="O33" s="6">
        <v>4</v>
      </c>
      <c r="P33" s="6">
        <v>4</v>
      </c>
      <c r="Q33" s="6">
        <v>4</v>
      </c>
      <c r="R33" s="6">
        <v>39</v>
      </c>
      <c r="S33" s="40">
        <v>15</v>
      </c>
      <c r="T33" s="43">
        <v>55</v>
      </c>
      <c r="U33" s="12">
        <v>21</v>
      </c>
      <c r="V33" s="17">
        <v>5</v>
      </c>
      <c r="W33" s="18">
        <v>5</v>
      </c>
      <c r="X33" s="18">
        <v>5</v>
      </c>
      <c r="Y33" s="18">
        <v>5</v>
      </c>
      <c r="Z33" s="18">
        <v>5</v>
      </c>
      <c r="AA33" s="18">
        <v>5</v>
      </c>
      <c r="AB33" s="18">
        <v>47</v>
      </c>
      <c r="AC33" s="45">
        <v>16</v>
      </c>
      <c r="AD33" s="43">
        <v>45</v>
      </c>
      <c r="AE33" s="40">
        <v>25</v>
      </c>
      <c r="AF33" s="290"/>
      <c r="AG33" s="6">
        <v>5</v>
      </c>
      <c r="AH33" s="6">
        <v>4</v>
      </c>
      <c r="AI33" s="6">
        <v>4</v>
      </c>
      <c r="AJ33" s="6">
        <v>4</v>
      </c>
      <c r="AK33" s="6">
        <v>4</v>
      </c>
      <c r="AL33" s="6">
        <v>5</v>
      </c>
      <c r="AM33" s="43">
        <v>46</v>
      </c>
      <c r="AN33" s="6">
        <v>16</v>
      </c>
      <c r="AO33" s="6">
        <v>9</v>
      </c>
      <c r="AP33" s="43">
        <v>9</v>
      </c>
      <c r="AQ33" s="11">
        <v>5</v>
      </c>
      <c r="AR33" s="6">
        <v>4</v>
      </c>
      <c r="AS33" s="6">
        <v>5</v>
      </c>
      <c r="AT33" s="6">
        <v>4</v>
      </c>
      <c r="AU33" s="6">
        <v>5</v>
      </c>
      <c r="AV33" s="6">
        <v>4</v>
      </c>
      <c r="AW33" s="6">
        <v>31</v>
      </c>
      <c r="AX33" s="40">
        <v>9</v>
      </c>
      <c r="AY33" s="43">
        <v>55</v>
      </c>
      <c r="AZ33" s="12">
        <v>8</v>
      </c>
      <c r="BA33" s="11">
        <v>5</v>
      </c>
      <c r="BB33" s="6">
        <v>5</v>
      </c>
      <c r="BC33" s="6">
        <v>5</v>
      </c>
      <c r="BD33" s="6">
        <v>5</v>
      </c>
      <c r="BE33" s="6">
        <v>4</v>
      </c>
      <c r="BF33" s="6">
        <v>4</v>
      </c>
      <c r="BG33" s="6">
        <v>24</v>
      </c>
      <c r="BH33" s="40">
        <v>9</v>
      </c>
      <c r="BI33" s="43">
        <v>58</v>
      </c>
      <c r="BJ33" s="12">
        <v>16</v>
      </c>
      <c r="BK33" s="11">
        <v>5</v>
      </c>
      <c r="BL33" s="6">
        <v>5</v>
      </c>
      <c r="BM33" s="6">
        <v>4</v>
      </c>
      <c r="BN33" s="6">
        <v>4</v>
      </c>
      <c r="BO33" s="6">
        <v>3</v>
      </c>
      <c r="BP33" s="6">
        <v>3</v>
      </c>
      <c r="BQ33" s="6">
        <v>42</v>
      </c>
      <c r="BR33" s="40">
        <v>10</v>
      </c>
      <c r="BS33" s="43">
        <v>62</v>
      </c>
      <c r="BT33" s="12">
        <v>18</v>
      </c>
      <c r="BU33" s="11"/>
      <c r="BV33" s="6"/>
      <c r="BW33" s="6"/>
      <c r="BX33" s="6"/>
      <c r="BY33" s="40"/>
      <c r="BZ33" s="11"/>
      <c r="CA33" s="6"/>
      <c r="CB33" s="6"/>
      <c r="CC33" s="6"/>
      <c r="CD33" s="12"/>
      <c r="CE33" s="11"/>
      <c r="CF33" s="6"/>
      <c r="CG33" s="6"/>
      <c r="CH33" s="6"/>
      <c r="CI33" s="12"/>
      <c r="CJ33" s="11"/>
      <c r="CK33" s="6"/>
      <c r="CL33" s="6"/>
      <c r="CM33" s="12"/>
      <c r="CN33" s="11"/>
      <c r="CO33" s="82"/>
      <c r="CP33" s="1"/>
      <c r="CQ33" s="1"/>
      <c r="CR33" s="294"/>
      <c r="CS33" s="1"/>
      <c r="CT33" s="1"/>
      <c r="DF33" s="23"/>
      <c r="DG33" s="23" t="str">
        <f t="shared" si="0"/>
        <v/>
      </c>
      <c r="DH33" s="33" t="e">
        <f>IF(AND(L33="",N33="",R33="",S33=""),"",SUM(L33,N33,R33,#REF!,S33))</f>
        <v>#REF!</v>
      </c>
      <c r="DI33" s="33" t="str">
        <f t="shared" si="1"/>
        <v/>
      </c>
      <c r="DJ33" s="23" t="e">
        <f>IF(AND(V33="",X33="",AB33="",AC33=""),"",SUM(V33,X33,AB33,#REF!,AC33))</f>
        <v>#REF!</v>
      </c>
      <c r="DK33" s="33" t="str">
        <f t="shared" si="2"/>
        <v/>
      </c>
      <c r="DL33" s="23">
        <f t="shared" si="3"/>
        <v>63</v>
      </c>
      <c r="DM33" s="33">
        <f t="shared" si="4"/>
        <v>13</v>
      </c>
      <c r="DN33" s="23" t="e">
        <f>IF(AND(AQ33="",AT33="",AW33="",AX33=""),"",SUM(AQ33,AT33,AW33,#REF!,AX33))</f>
        <v>#REF!</v>
      </c>
      <c r="DO33" s="33" t="str">
        <f t="shared" si="5"/>
        <v/>
      </c>
      <c r="DP33" s="23" t="e">
        <f>IF(AND(BA33="",BD33="",BG33="",BH33=""),"",SUM(BA33,BD33,BG33,#REF!,BH33))</f>
        <v>#REF!</v>
      </c>
      <c r="DQ33" s="33" t="str">
        <f t="shared" si="6"/>
        <v/>
      </c>
      <c r="DR33" s="23" t="e">
        <f>IF(AND(BK33="",BN33="",BQ33="",BR33=""),"",SUM(BK33,BN33,BQ33,#REF!,BR33))</f>
        <v>#REF!</v>
      </c>
      <c r="DS33" s="33" t="str">
        <f t="shared" si="7"/>
        <v/>
      </c>
      <c r="DT33" s="33"/>
      <c r="DU33" s="33"/>
    </row>
    <row r="34" spans="1:125" ht="18.75">
      <c r="A34" s="72">
        <v>28</v>
      </c>
      <c r="B34" s="396"/>
      <c r="C34" s="397"/>
      <c r="D34" s="398"/>
      <c r="E34" s="399"/>
      <c r="F34" s="400"/>
      <c r="G34" s="400"/>
      <c r="H34" s="401"/>
      <c r="I34" s="402"/>
      <c r="J34" s="403"/>
      <c r="K34" s="404"/>
      <c r="L34" s="11">
        <v>4</v>
      </c>
      <c r="M34" s="6">
        <v>4</v>
      </c>
      <c r="N34" s="6">
        <v>4</v>
      </c>
      <c r="O34" s="6">
        <v>4</v>
      </c>
      <c r="P34" s="6">
        <v>4</v>
      </c>
      <c r="Q34" s="6">
        <v>4</v>
      </c>
      <c r="R34" s="6">
        <v>39</v>
      </c>
      <c r="S34" s="40">
        <v>15</v>
      </c>
      <c r="T34" s="43">
        <v>55</v>
      </c>
      <c r="U34" s="12">
        <v>21</v>
      </c>
      <c r="V34" s="17">
        <v>5</v>
      </c>
      <c r="W34" s="18">
        <v>5</v>
      </c>
      <c r="X34" s="18">
        <v>5</v>
      </c>
      <c r="Y34" s="18">
        <v>5</v>
      </c>
      <c r="Z34" s="18">
        <v>5</v>
      </c>
      <c r="AA34" s="18">
        <v>5</v>
      </c>
      <c r="AB34" s="18">
        <v>47</v>
      </c>
      <c r="AC34" s="45">
        <v>16</v>
      </c>
      <c r="AD34" s="43">
        <v>45</v>
      </c>
      <c r="AE34" s="40">
        <v>25</v>
      </c>
      <c r="AF34" s="290"/>
      <c r="AG34" s="6">
        <v>5</v>
      </c>
      <c r="AH34" s="6">
        <v>4</v>
      </c>
      <c r="AI34" s="6">
        <v>4</v>
      </c>
      <c r="AJ34" s="6">
        <v>4</v>
      </c>
      <c r="AK34" s="6">
        <v>4</v>
      </c>
      <c r="AL34" s="6">
        <v>5</v>
      </c>
      <c r="AM34" s="43">
        <v>46</v>
      </c>
      <c r="AN34" s="6">
        <v>16</v>
      </c>
      <c r="AO34" s="6">
        <v>9</v>
      </c>
      <c r="AP34" s="43">
        <v>8</v>
      </c>
      <c r="AQ34" s="11">
        <v>5</v>
      </c>
      <c r="AR34" s="6">
        <v>4</v>
      </c>
      <c r="AS34" s="6">
        <v>5</v>
      </c>
      <c r="AT34" s="6">
        <v>4</v>
      </c>
      <c r="AU34" s="6">
        <v>5</v>
      </c>
      <c r="AV34" s="6">
        <v>4</v>
      </c>
      <c r="AW34" s="6">
        <v>31</v>
      </c>
      <c r="AX34" s="40">
        <v>9</v>
      </c>
      <c r="AY34" s="43">
        <v>55</v>
      </c>
      <c r="AZ34" s="12">
        <v>8</v>
      </c>
      <c r="BA34" s="11">
        <v>5</v>
      </c>
      <c r="BB34" s="6">
        <v>5</v>
      </c>
      <c r="BC34" s="6">
        <v>5</v>
      </c>
      <c r="BD34" s="6">
        <v>5</v>
      </c>
      <c r="BE34" s="6">
        <v>4</v>
      </c>
      <c r="BF34" s="6">
        <v>4</v>
      </c>
      <c r="BG34" s="6">
        <v>25</v>
      </c>
      <c r="BH34" s="40">
        <v>9</v>
      </c>
      <c r="BI34" s="43">
        <v>58</v>
      </c>
      <c r="BJ34" s="12">
        <v>16</v>
      </c>
      <c r="BK34" s="11">
        <v>5</v>
      </c>
      <c r="BL34" s="6">
        <v>5</v>
      </c>
      <c r="BM34" s="6">
        <v>4</v>
      </c>
      <c r="BN34" s="6">
        <v>4</v>
      </c>
      <c r="BO34" s="6">
        <v>3</v>
      </c>
      <c r="BP34" s="6">
        <v>3</v>
      </c>
      <c r="BQ34" s="6">
        <v>42</v>
      </c>
      <c r="BR34" s="40">
        <v>9</v>
      </c>
      <c r="BS34" s="43">
        <v>62</v>
      </c>
      <c r="BT34" s="12">
        <v>18</v>
      </c>
      <c r="BU34" s="11"/>
      <c r="BV34" s="6"/>
      <c r="BW34" s="6"/>
      <c r="BX34" s="6"/>
      <c r="BY34" s="40"/>
      <c r="BZ34" s="11"/>
      <c r="CA34" s="6"/>
      <c r="CB34" s="6"/>
      <c r="CC34" s="6"/>
      <c r="CD34" s="12"/>
      <c r="CE34" s="11"/>
      <c r="CF34" s="6"/>
      <c r="CG34" s="6"/>
      <c r="CH34" s="6"/>
      <c r="CI34" s="12"/>
      <c r="CJ34" s="11"/>
      <c r="CK34" s="6"/>
      <c r="CL34" s="6"/>
      <c r="CM34" s="12"/>
      <c r="CN34" s="11"/>
      <c r="CO34" s="82"/>
      <c r="CP34" s="1"/>
      <c r="CQ34" s="1"/>
      <c r="CR34" s="294"/>
      <c r="CS34" s="1"/>
      <c r="CT34" s="1"/>
      <c r="DF34" s="23"/>
      <c r="DG34" s="23" t="str">
        <f t="shared" si="0"/>
        <v/>
      </c>
      <c r="DH34" s="33" t="e">
        <f>IF(AND(L34="",N34="",R34="",S34=""),"",SUM(L34,N34,R34,#REF!,S34))</f>
        <v>#REF!</v>
      </c>
      <c r="DI34" s="33" t="str">
        <f t="shared" si="1"/>
        <v/>
      </c>
      <c r="DJ34" s="23" t="e">
        <f>IF(AND(V34="",X34="",AB34="",AC34=""),"",SUM(V34,X34,AB34,#REF!,AC34))</f>
        <v>#REF!</v>
      </c>
      <c r="DK34" s="33" t="str">
        <f t="shared" si="2"/>
        <v/>
      </c>
      <c r="DL34" s="23">
        <f t="shared" si="3"/>
        <v>63</v>
      </c>
      <c r="DM34" s="33">
        <f t="shared" si="4"/>
        <v>13</v>
      </c>
      <c r="DN34" s="23" t="e">
        <f>IF(AND(AQ34="",AT34="",AW34="",AX34=""),"",SUM(AQ34,AT34,AW34,#REF!,AX34))</f>
        <v>#REF!</v>
      </c>
      <c r="DO34" s="33" t="str">
        <f t="shared" si="5"/>
        <v/>
      </c>
      <c r="DP34" s="23" t="e">
        <f>IF(AND(BA34="",BD34="",BG34="",BH34=""),"",SUM(BA34,BD34,BG34,#REF!,BH34))</f>
        <v>#REF!</v>
      </c>
      <c r="DQ34" s="33" t="str">
        <f t="shared" si="6"/>
        <v/>
      </c>
      <c r="DR34" s="23" t="e">
        <f>IF(AND(BK34="",BN34="",BQ34="",BR34=""),"",SUM(BK34,BN34,BQ34,#REF!,BR34))</f>
        <v>#REF!</v>
      </c>
      <c r="DS34" s="33" t="str">
        <f t="shared" si="7"/>
        <v/>
      </c>
      <c r="DT34" s="33"/>
      <c r="DU34" s="33"/>
    </row>
    <row r="35" spans="1:125" ht="18.75">
      <c r="A35" s="72">
        <v>29</v>
      </c>
      <c r="B35" s="396"/>
      <c r="C35" s="397"/>
      <c r="D35" s="398"/>
      <c r="E35" s="399"/>
      <c r="F35" s="400"/>
      <c r="G35" s="400"/>
      <c r="H35" s="401"/>
      <c r="I35" s="402"/>
      <c r="J35" s="403"/>
      <c r="K35" s="404"/>
      <c r="L35" s="11">
        <v>4</v>
      </c>
      <c r="M35" s="6">
        <v>4</v>
      </c>
      <c r="N35" s="6">
        <v>4</v>
      </c>
      <c r="O35" s="6">
        <v>4</v>
      </c>
      <c r="P35" s="6">
        <v>4</v>
      </c>
      <c r="Q35" s="6">
        <v>4</v>
      </c>
      <c r="R35" s="6">
        <v>39</v>
      </c>
      <c r="S35" s="40">
        <v>15</v>
      </c>
      <c r="T35" s="43">
        <v>55</v>
      </c>
      <c r="U35" s="12">
        <v>21</v>
      </c>
      <c r="V35" s="17">
        <v>5</v>
      </c>
      <c r="W35" s="18">
        <v>5</v>
      </c>
      <c r="X35" s="18">
        <v>5</v>
      </c>
      <c r="Y35" s="18">
        <v>5</v>
      </c>
      <c r="Z35" s="18">
        <v>5</v>
      </c>
      <c r="AA35" s="18">
        <v>5</v>
      </c>
      <c r="AB35" s="18">
        <v>47</v>
      </c>
      <c r="AC35" s="45">
        <v>16</v>
      </c>
      <c r="AD35" s="43">
        <v>45</v>
      </c>
      <c r="AE35" s="40">
        <v>25</v>
      </c>
      <c r="AF35" s="290"/>
      <c r="AG35" s="6">
        <v>5</v>
      </c>
      <c r="AH35" s="6">
        <v>4</v>
      </c>
      <c r="AI35" s="6">
        <v>4</v>
      </c>
      <c r="AJ35" s="6">
        <v>4</v>
      </c>
      <c r="AK35" s="6">
        <v>4</v>
      </c>
      <c r="AL35" s="6">
        <v>5</v>
      </c>
      <c r="AM35" s="43">
        <v>46</v>
      </c>
      <c r="AN35" s="6">
        <v>16</v>
      </c>
      <c r="AO35" s="6">
        <v>9</v>
      </c>
      <c r="AP35" s="43">
        <v>9</v>
      </c>
      <c r="AQ35" s="11">
        <v>5</v>
      </c>
      <c r="AR35" s="6">
        <v>4</v>
      </c>
      <c r="AS35" s="6">
        <v>5</v>
      </c>
      <c r="AT35" s="6">
        <v>4</v>
      </c>
      <c r="AU35" s="6">
        <v>5</v>
      </c>
      <c r="AV35" s="6">
        <v>4</v>
      </c>
      <c r="AW35" s="6">
        <v>31</v>
      </c>
      <c r="AX35" s="40">
        <v>9</v>
      </c>
      <c r="AY35" s="43">
        <v>55</v>
      </c>
      <c r="AZ35" s="12">
        <v>8</v>
      </c>
      <c r="BA35" s="11">
        <v>5</v>
      </c>
      <c r="BB35" s="6">
        <v>5</v>
      </c>
      <c r="BC35" s="6">
        <v>5</v>
      </c>
      <c r="BD35" s="6">
        <v>5</v>
      </c>
      <c r="BE35" s="6">
        <v>4</v>
      </c>
      <c r="BF35" s="6">
        <v>4</v>
      </c>
      <c r="BG35" s="6">
        <v>26</v>
      </c>
      <c r="BH35" s="40">
        <v>8</v>
      </c>
      <c r="BI35" s="43">
        <v>58</v>
      </c>
      <c r="BJ35" s="12">
        <v>16</v>
      </c>
      <c r="BK35" s="11">
        <v>5</v>
      </c>
      <c r="BL35" s="6">
        <v>5</v>
      </c>
      <c r="BM35" s="6">
        <v>4</v>
      </c>
      <c r="BN35" s="6">
        <v>4</v>
      </c>
      <c r="BO35" s="6">
        <v>3</v>
      </c>
      <c r="BP35" s="6">
        <v>3</v>
      </c>
      <c r="BQ35" s="6">
        <v>42</v>
      </c>
      <c r="BR35" s="40">
        <v>9</v>
      </c>
      <c r="BS35" s="43">
        <v>62</v>
      </c>
      <c r="BT35" s="12">
        <v>18</v>
      </c>
      <c r="BU35" s="11"/>
      <c r="BV35" s="6"/>
      <c r="BW35" s="6"/>
      <c r="BX35" s="6"/>
      <c r="BY35" s="40"/>
      <c r="BZ35" s="11"/>
      <c r="CA35" s="6"/>
      <c r="CB35" s="6"/>
      <c r="CC35" s="6"/>
      <c r="CD35" s="12"/>
      <c r="CE35" s="11"/>
      <c r="CF35" s="6"/>
      <c r="CG35" s="6"/>
      <c r="CH35" s="6"/>
      <c r="CI35" s="12"/>
      <c r="CJ35" s="11"/>
      <c r="CK35" s="6"/>
      <c r="CL35" s="6"/>
      <c r="CM35" s="12"/>
      <c r="CN35" s="11"/>
      <c r="CO35" s="82"/>
      <c r="CP35" s="1"/>
      <c r="CQ35" s="1"/>
      <c r="CR35" s="294"/>
      <c r="CS35" s="298"/>
      <c r="CT35" s="1"/>
      <c r="DF35" s="23"/>
      <c r="DG35" s="23" t="str">
        <f t="shared" si="0"/>
        <v/>
      </c>
      <c r="DH35" s="33" t="e">
        <f>IF(AND(L35="",N35="",R35="",S35=""),"",SUM(L35,N35,R35,#REF!,S35))</f>
        <v>#REF!</v>
      </c>
      <c r="DI35" s="33" t="str">
        <f t="shared" si="1"/>
        <v/>
      </c>
      <c r="DJ35" s="23" t="e">
        <f>IF(AND(V35="",X35="",AB35="",AC35=""),"",SUM(V35,X35,AB35,#REF!,AC35))</f>
        <v>#REF!</v>
      </c>
      <c r="DK35" s="33" t="str">
        <f t="shared" si="2"/>
        <v/>
      </c>
      <c r="DL35" s="23">
        <f t="shared" si="3"/>
        <v>63</v>
      </c>
      <c r="DM35" s="33">
        <f t="shared" si="4"/>
        <v>13</v>
      </c>
      <c r="DN35" s="23" t="e">
        <f>IF(AND(AQ35="",AT35="",AW35="",AX35=""),"",SUM(AQ35,AT35,AW35,#REF!,AX35))</f>
        <v>#REF!</v>
      </c>
      <c r="DO35" s="33" t="str">
        <f t="shared" si="5"/>
        <v/>
      </c>
      <c r="DP35" s="23" t="e">
        <f>IF(AND(BA35="",BD35="",BG35="",BH35=""),"",SUM(BA35,BD35,BG35,#REF!,BH35))</f>
        <v>#REF!</v>
      </c>
      <c r="DQ35" s="33" t="str">
        <f t="shared" si="6"/>
        <v/>
      </c>
      <c r="DR35" s="23" t="e">
        <f>IF(AND(BK35="",BN35="",BQ35="",BR35=""),"",SUM(BK35,BN35,BQ35,#REF!,BR35))</f>
        <v>#REF!</v>
      </c>
      <c r="DS35" s="33" t="str">
        <f t="shared" si="7"/>
        <v/>
      </c>
      <c r="DT35" s="33"/>
      <c r="DU35" s="33"/>
    </row>
    <row r="36" spans="1:125" ht="18.75">
      <c r="A36" s="72">
        <v>30</v>
      </c>
      <c r="B36" s="396"/>
      <c r="C36" s="397"/>
      <c r="D36" s="398"/>
      <c r="E36" s="399"/>
      <c r="F36" s="400"/>
      <c r="G36" s="400"/>
      <c r="H36" s="401"/>
      <c r="I36" s="402"/>
      <c r="J36" s="403"/>
      <c r="K36" s="404"/>
      <c r="L36" s="11">
        <v>4</v>
      </c>
      <c r="M36" s="6">
        <v>4</v>
      </c>
      <c r="N36" s="6">
        <v>4</v>
      </c>
      <c r="O36" s="6">
        <v>4</v>
      </c>
      <c r="P36" s="6">
        <v>4</v>
      </c>
      <c r="Q36" s="6">
        <v>4</v>
      </c>
      <c r="R36" s="6">
        <v>39</v>
      </c>
      <c r="S36" s="40">
        <v>15</v>
      </c>
      <c r="T36" s="43">
        <v>55</v>
      </c>
      <c r="U36" s="12">
        <v>21</v>
      </c>
      <c r="V36" s="17">
        <v>5</v>
      </c>
      <c r="W36" s="18">
        <v>5</v>
      </c>
      <c r="X36" s="18">
        <v>5</v>
      </c>
      <c r="Y36" s="18">
        <v>5</v>
      </c>
      <c r="Z36" s="18">
        <v>5</v>
      </c>
      <c r="AA36" s="18">
        <v>5</v>
      </c>
      <c r="AB36" s="18">
        <v>47</v>
      </c>
      <c r="AC36" s="45">
        <v>16</v>
      </c>
      <c r="AD36" s="43">
        <v>45</v>
      </c>
      <c r="AE36" s="40">
        <v>25</v>
      </c>
      <c r="AF36" s="290"/>
      <c r="AG36" s="6">
        <v>5</v>
      </c>
      <c r="AH36" s="6">
        <v>4</v>
      </c>
      <c r="AI36" s="6">
        <v>4</v>
      </c>
      <c r="AJ36" s="6">
        <v>4</v>
      </c>
      <c r="AK36" s="6">
        <v>4</v>
      </c>
      <c r="AL36" s="6">
        <v>5</v>
      </c>
      <c r="AM36" s="43">
        <v>46</v>
      </c>
      <c r="AN36" s="6">
        <v>16</v>
      </c>
      <c r="AO36" s="6">
        <v>9</v>
      </c>
      <c r="AP36" s="43">
        <v>6</v>
      </c>
      <c r="AQ36" s="11">
        <v>5</v>
      </c>
      <c r="AR36" s="6">
        <v>4</v>
      </c>
      <c r="AS36" s="6">
        <v>5</v>
      </c>
      <c r="AT36" s="6">
        <v>4</v>
      </c>
      <c r="AU36" s="6">
        <v>5</v>
      </c>
      <c r="AV36" s="6">
        <v>4</v>
      </c>
      <c r="AW36" s="6">
        <v>31</v>
      </c>
      <c r="AX36" s="40">
        <v>9</v>
      </c>
      <c r="AY36" s="43">
        <v>55</v>
      </c>
      <c r="AZ36" s="12">
        <v>8</v>
      </c>
      <c r="BA36" s="11">
        <v>5</v>
      </c>
      <c r="BB36" s="6">
        <v>5</v>
      </c>
      <c r="BC36" s="6">
        <v>5</v>
      </c>
      <c r="BD36" s="6">
        <v>5</v>
      </c>
      <c r="BE36" s="6">
        <v>4</v>
      </c>
      <c r="BF36" s="6">
        <v>4</v>
      </c>
      <c r="BG36" s="6">
        <v>27</v>
      </c>
      <c r="BH36" s="40">
        <v>8</v>
      </c>
      <c r="BI36" s="43">
        <v>58</v>
      </c>
      <c r="BJ36" s="12">
        <v>16</v>
      </c>
      <c r="BK36" s="11">
        <v>5</v>
      </c>
      <c r="BL36" s="6">
        <v>5</v>
      </c>
      <c r="BM36" s="6">
        <v>4</v>
      </c>
      <c r="BN36" s="6">
        <v>4</v>
      </c>
      <c r="BO36" s="6">
        <v>3</v>
      </c>
      <c r="BP36" s="6">
        <v>3</v>
      </c>
      <c r="BQ36" s="6">
        <v>42</v>
      </c>
      <c r="BR36" s="40">
        <v>9</v>
      </c>
      <c r="BS36" s="43">
        <v>62</v>
      </c>
      <c r="BT36" s="12">
        <v>18</v>
      </c>
      <c r="BU36" s="11"/>
      <c r="BV36" s="6"/>
      <c r="BW36" s="6"/>
      <c r="BX36" s="6"/>
      <c r="BY36" s="40"/>
      <c r="BZ36" s="11"/>
      <c r="CA36" s="6"/>
      <c r="CB36" s="6"/>
      <c r="CC36" s="6"/>
      <c r="CD36" s="12"/>
      <c r="CE36" s="11"/>
      <c r="CF36" s="6"/>
      <c r="CG36" s="6"/>
      <c r="CH36" s="6"/>
      <c r="CI36" s="12"/>
      <c r="CJ36" s="11"/>
      <c r="CK36" s="6"/>
      <c r="CL36" s="6"/>
      <c r="CM36" s="12"/>
      <c r="CN36" s="11"/>
      <c r="CO36" s="82"/>
      <c r="CP36" s="1"/>
      <c r="CQ36" s="1"/>
      <c r="CR36" s="294"/>
      <c r="CS36" s="1"/>
      <c r="CT36" s="1"/>
      <c r="DF36" s="23"/>
      <c r="DG36" s="23" t="str">
        <f t="shared" si="0"/>
        <v/>
      </c>
      <c r="DH36" s="33" t="e">
        <f>IF(AND(L36="",N36="",R36="",S36=""),"",SUM(L36,N36,R36,#REF!,S36))</f>
        <v>#REF!</v>
      </c>
      <c r="DI36" s="33" t="str">
        <f t="shared" si="1"/>
        <v/>
      </c>
      <c r="DJ36" s="23" t="e">
        <f>IF(AND(V36="",X36="",AB36="",AC36=""),"",SUM(V36,X36,AB36,#REF!,AC36))</f>
        <v>#REF!</v>
      </c>
      <c r="DK36" s="33" t="str">
        <f t="shared" si="2"/>
        <v/>
      </c>
      <c r="DL36" s="23">
        <f t="shared" si="3"/>
        <v>63</v>
      </c>
      <c r="DM36" s="33">
        <f t="shared" si="4"/>
        <v>13</v>
      </c>
      <c r="DN36" s="23" t="e">
        <f>IF(AND(AQ36="",AT36="",AW36="",AX36=""),"",SUM(AQ36,AT36,AW36,#REF!,AX36))</f>
        <v>#REF!</v>
      </c>
      <c r="DO36" s="33" t="str">
        <f t="shared" si="5"/>
        <v/>
      </c>
      <c r="DP36" s="23" t="e">
        <f>IF(AND(BA36="",BD36="",BG36="",BH36=""),"",SUM(BA36,BD36,BG36,#REF!,BH36))</f>
        <v>#REF!</v>
      </c>
      <c r="DQ36" s="33" t="str">
        <f t="shared" si="6"/>
        <v/>
      </c>
      <c r="DR36" s="23" t="e">
        <f>IF(AND(BK36="",BN36="",BQ36="",BR36=""),"",SUM(BK36,BN36,BQ36,#REF!,BR36))</f>
        <v>#REF!</v>
      </c>
      <c r="DS36" s="33" t="str">
        <f t="shared" si="7"/>
        <v/>
      </c>
      <c r="DT36" s="33"/>
      <c r="DU36" s="33"/>
    </row>
    <row r="37" spans="1:125" ht="18.75">
      <c r="A37" s="72">
        <v>31</v>
      </c>
      <c r="B37" s="396"/>
      <c r="C37" s="397"/>
      <c r="D37" s="398"/>
      <c r="E37" s="399"/>
      <c r="F37" s="400"/>
      <c r="G37" s="400"/>
      <c r="H37" s="401"/>
      <c r="I37" s="402"/>
      <c r="J37" s="403"/>
      <c r="K37" s="404"/>
      <c r="L37" s="11">
        <v>4</v>
      </c>
      <c r="M37" s="6">
        <v>4</v>
      </c>
      <c r="N37" s="6">
        <v>4</v>
      </c>
      <c r="O37" s="6">
        <v>4</v>
      </c>
      <c r="P37" s="6">
        <v>4</v>
      </c>
      <c r="Q37" s="6">
        <v>4</v>
      </c>
      <c r="R37" s="6">
        <v>39</v>
      </c>
      <c r="S37" s="40">
        <v>15</v>
      </c>
      <c r="T37" s="43">
        <v>55</v>
      </c>
      <c r="U37" s="12">
        <v>21</v>
      </c>
      <c r="V37" s="17">
        <v>5</v>
      </c>
      <c r="W37" s="18">
        <v>5</v>
      </c>
      <c r="X37" s="18">
        <v>5</v>
      </c>
      <c r="Y37" s="18">
        <v>5</v>
      </c>
      <c r="Z37" s="18">
        <v>5</v>
      </c>
      <c r="AA37" s="18">
        <v>5</v>
      </c>
      <c r="AB37" s="18">
        <v>47</v>
      </c>
      <c r="AC37" s="45">
        <v>16</v>
      </c>
      <c r="AD37" s="43">
        <v>45</v>
      </c>
      <c r="AE37" s="40">
        <v>25</v>
      </c>
      <c r="AF37" s="290"/>
      <c r="AG37" s="6">
        <v>5</v>
      </c>
      <c r="AH37" s="6">
        <v>4</v>
      </c>
      <c r="AI37" s="6">
        <v>4</v>
      </c>
      <c r="AJ37" s="6">
        <v>4</v>
      </c>
      <c r="AK37" s="6">
        <v>4</v>
      </c>
      <c r="AL37" s="6">
        <v>5</v>
      </c>
      <c r="AM37" s="43">
        <v>46</v>
      </c>
      <c r="AN37" s="6">
        <v>16</v>
      </c>
      <c r="AO37" s="6">
        <v>9</v>
      </c>
      <c r="AP37" s="43">
        <v>5</v>
      </c>
      <c r="AQ37" s="11">
        <v>5</v>
      </c>
      <c r="AR37" s="6">
        <v>4</v>
      </c>
      <c r="AS37" s="6">
        <v>5</v>
      </c>
      <c r="AT37" s="6">
        <v>4</v>
      </c>
      <c r="AU37" s="6">
        <v>5</v>
      </c>
      <c r="AV37" s="6">
        <v>4</v>
      </c>
      <c r="AW37" s="6">
        <v>31</v>
      </c>
      <c r="AX37" s="40">
        <v>9</v>
      </c>
      <c r="AY37" s="43">
        <v>55</v>
      </c>
      <c r="AZ37" s="12">
        <v>8</v>
      </c>
      <c r="BA37" s="11">
        <v>5</v>
      </c>
      <c r="BB37" s="6">
        <v>5</v>
      </c>
      <c r="BC37" s="6">
        <v>5</v>
      </c>
      <c r="BD37" s="6">
        <v>5</v>
      </c>
      <c r="BE37" s="6">
        <v>4</v>
      </c>
      <c r="BF37" s="6">
        <v>4</v>
      </c>
      <c r="BG37" s="6">
        <v>30</v>
      </c>
      <c r="BH37" s="40">
        <v>8</v>
      </c>
      <c r="BI37" s="43">
        <v>58</v>
      </c>
      <c r="BJ37" s="12">
        <v>16</v>
      </c>
      <c r="BK37" s="11">
        <v>5</v>
      </c>
      <c r="BL37" s="6">
        <v>5</v>
      </c>
      <c r="BM37" s="6">
        <v>4</v>
      </c>
      <c r="BN37" s="6">
        <v>4</v>
      </c>
      <c r="BO37" s="6">
        <v>3</v>
      </c>
      <c r="BP37" s="6">
        <v>3</v>
      </c>
      <c r="BQ37" s="6">
        <v>42</v>
      </c>
      <c r="BR37" s="40">
        <v>8</v>
      </c>
      <c r="BS37" s="43">
        <v>62</v>
      </c>
      <c r="BT37" s="12">
        <v>18</v>
      </c>
      <c r="BU37" s="11"/>
      <c r="BV37" s="6"/>
      <c r="BW37" s="6"/>
      <c r="BX37" s="6"/>
      <c r="BY37" s="40"/>
      <c r="BZ37" s="11"/>
      <c r="CA37" s="6"/>
      <c r="CB37" s="6"/>
      <c r="CC37" s="6"/>
      <c r="CD37" s="12"/>
      <c r="CE37" s="11"/>
      <c r="CF37" s="6"/>
      <c r="CG37" s="6"/>
      <c r="CH37" s="6"/>
      <c r="CI37" s="12"/>
      <c r="CJ37" s="11"/>
      <c r="CK37" s="6"/>
      <c r="CL37" s="6"/>
      <c r="CM37" s="12"/>
      <c r="CN37" s="11"/>
      <c r="CO37" s="82"/>
      <c r="CP37" s="1"/>
      <c r="CQ37" s="1"/>
      <c r="CR37" s="294"/>
      <c r="CS37" s="299" t="str">
        <f>'Master sheet'!D11</f>
        <v>Hindi</v>
      </c>
      <c r="CT37" s="1"/>
      <c r="DF37" s="23"/>
      <c r="DG37" s="23" t="str">
        <f t="shared" si="0"/>
        <v/>
      </c>
      <c r="DH37" s="33" t="e">
        <f>IF(AND(L37="",N37="",R37="",S37=""),"",SUM(L37,N37,R37,#REF!,S37))</f>
        <v>#REF!</v>
      </c>
      <c r="DI37" s="33" t="str">
        <f t="shared" si="1"/>
        <v/>
      </c>
      <c r="DJ37" s="23" t="e">
        <f>IF(AND(V37="",X37="",AB37="",AC37=""),"",SUM(V37,X37,AB37,#REF!,AC37))</f>
        <v>#REF!</v>
      </c>
      <c r="DK37" s="33" t="str">
        <f t="shared" si="2"/>
        <v/>
      </c>
      <c r="DL37" s="23">
        <f t="shared" si="3"/>
        <v>63</v>
      </c>
      <c r="DM37" s="33">
        <f t="shared" si="4"/>
        <v>13</v>
      </c>
      <c r="DN37" s="23" t="e">
        <f>IF(AND(AQ37="",AT37="",AW37="",AX37=""),"",SUM(AQ37,AT37,AW37,#REF!,AX37))</f>
        <v>#REF!</v>
      </c>
      <c r="DO37" s="33" t="str">
        <f t="shared" si="5"/>
        <v/>
      </c>
      <c r="DP37" s="23" t="e">
        <f>IF(AND(BA37="",BD37="",BG37="",BH37=""),"",SUM(BA37,BD37,BG37,#REF!,BH37))</f>
        <v>#REF!</v>
      </c>
      <c r="DQ37" s="33" t="str">
        <f t="shared" si="6"/>
        <v/>
      </c>
      <c r="DR37" s="23" t="e">
        <f>IF(AND(BK37="",BN37="",BQ37="",BR37=""),"",SUM(BK37,BN37,BQ37,#REF!,BR37))</f>
        <v>#REF!</v>
      </c>
      <c r="DS37" s="33" t="str">
        <f t="shared" si="7"/>
        <v/>
      </c>
      <c r="DT37" s="33"/>
      <c r="DU37" s="33"/>
    </row>
    <row r="38" spans="1:125" ht="18.75">
      <c r="A38" s="72">
        <v>32</v>
      </c>
      <c r="B38" s="396"/>
      <c r="C38" s="397"/>
      <c r="D38" s="398"/>
      <c r="E38" s="399"/>
      <c r="F38" s="400"/>
      <c r="G38" s="400"/>
      <c r="H38" s="401"/>
      <c r="I38" s="402"/>
      <c r="J38" s="403"/>
      <c r="K38" s="404"/>
      <c r="L38" s="11">
        <v>4</v>
      </c>
      <c r="M38" s="6">
        <v>4</v>
      </c>
      <c r="N38" s="6">
        <v>4</v>
      </c>
      <c r="O38" s="6">
        <v>4</v>
      </c>
      <c r="P38" s="6">
        <v>4</v>
      </c>
      <c r="Q38" s="6">
        <v>4</v>
      </c>
      <c r="R38" s="6">
        <v>39</v>
      </c>
      <c r="S38" s="40">
        <v>15</v>
      </c>
      <c r="T38" s="43">
        <v>55</v>
      </c>
      <c r="U38" s="12">
        <v>21</v>
      </c>
      <c r="V38" s="17">
        <v>5</v>
      </c>
      <c r="W38" s="18">
        <v>5</v>
      </c>
      <c r="X38" s="18">
        <v>5</v>
      </c>
      <c r="Y38" s="18">
        <v>5</v>
      </c>
      <c r="Z38" s="18">
        <v>5</v>
      </c>
      <c r="AA38" s="18">
        <v>5</v>
      </c>
      <c r="AB38" s="18">
        <v>47</v>
      </c>
      <c r="AC38" s="45">
        <v>16</v>
      </c>
      <c r="AD38" s="43">
        <v>45</v>
      </c>
      <c r="AE38" s="40">
        <v>25</v>
      </c>
      <c r="AF38" s="290"/>
      <c r="AG38" s="6">
        <v>5</v>
      </c>
      <c r="AH38" s="6">
        <v>4</v>
      </c>
      <c r="AI38" s="6">
        <v>4</v>
      </c>
      <c r="AJ38" s="6">
        <v>4</v>
      </c>
      <c r="AK38" s="6">
        <v>4</v>
      </c>
      <c r="AL38" s="6">
        <v>5</v>
      </c>
      <c r="AM38" s="43">
        <v>46</v>
      </c>
      <c r="AN38" s="6">
        <v>16</v>
      </c>
      <c r="AO38" s="6">
        <v>9</v>
      </c>
      <c r="AP38" s="43">
        <v>9</v>
      </c>
      <c r="AQ38" s="11">
        <v>5</v>
      </c>
      <c r="AR38" s="6">
        <v>4</v>
      </c>
      <c r="AS38" s="6">
        <v>5</v>
      </c>
      <c r="AT38" s="6">
        <v>4</v>
      </c>
      <c r="AU38" s="6">
        <v>5</v>
      </c>
      <c r="AV38" s="6">
        <v>4</v>
      </c>
      <c r="AW38" s="6">
        <v>31</v>
      </c>
      <c r="AX38" s="40">
        <v>9</v>
      </c>
      <c r="AY38" s="43">
        <v>55</v>
      </c>
      <c r="AZ38" s="12">
        <v>8</v>
      </c>
      <c r="BA38" s="11">
        <v>5</v>
      </c>
      <c r="BB38" s="6">
        <v>5</v>
      </c>
      <c r="BC38" s="6">
        <v>5</v>
      </c>
      <c r="BD38" s="6">
        <v>5</v>
      </c>
      <c r="BE38" s="6">
        <v>4</v>
      </c>
      <c r="BF38" s="6">
        <v>4</v>
      </c>
      <c r="BG38" s="6">
        <v>30</v>
      </c>
      <c r="BH38" s="40">
        <v>8</v>
      </c>
      <c r="BI38" s="43">
        <v>58</v>
      </c>
      <c r="BJ38" s="12">
        <v>16</v>
      </c>
      <c r="BK38" s="11">
        <v>5</v>
      </c>
      <c r="BL38" s="6">
        <v>5</v>
      </c>
      <c r="BM38" s="6">
        <v>4</v>
      </c>
      <c r="BN38" s="6">
        <v>4</v>
      </c>
      <c r="BO38" s="6">
        <v>3</v>
      </c>
      <c r="BP38" s="6">
        <v>3</v>
      </c>
      <c r="BQ38" s="6">
        <v>42</v>
      </c>
      <c r="BR38" s="40">
        <v>9</v>
      </c>
      <c r="BS38" s="43">
        <v>62</v>
      </c>
      <c r="BT38" s="12">
        <v>18</v>
      </c>
      <c r="BU38" s="11"/>
      <c r="BV38" s="6"/>
      <c r="BW38" s="6"/>
      <c r="BX38" s="6"/>
      <c r="BY38" s="40"/>
      <c r="BZ38" s="11"/>
      <c r="CA38" s="6"/>
      <c r="CB38" s="6"/>
      <c r="CC38" s="6"/>
      <c r="CD38" s="12"/>
      <c r="CE38" s="11"/>
      <c r="CF38" s="6"/>
      <c r="CG38" s="6"/>
      <c r="CH38" s="6"/>
      <c r="CI38" s="12"/>
      <c r="CJ38" s="11"/>
      <c r="CK38" s="6"/>
      <c r="CL38" s="6"/>
      <c r="CM38" s="12"/>
      <c r="CN38" s="11"/>
      <c r="CO38" s="82"/>
      <c r="CP38" s="1"/>
      <c r="CQ38" s="1"/>
      <c r="CR38" s="294"/>
      <c r="CS38" s="295"/>
      <c r="CT38" s="1"/>
      <c r="DF38" s="23"/>
      <c r="DG38" s="23" t="str">
        <f t="shared" si="0"/>
        <v/>
      </c>
      <c r="DH38" s="33" t="e">
        <f>IF(AND(L38="",N38="",R38="",S38=""),"",SUM(L38,N38,R38,#REF!,S38))</f>
        <v>#REF!</v>
      </c>
      <c r="DI38" s="33" t="str">
        <f t="shared" si="1"/>
        <v/>
      </c>
      <c r="DJ38" s="23" t="e">
        <f>IF(AND(V38="",X38="",AB38="",AC38=""),"",SUM(V38,X38,AB38,#REF!,AC38))</f>
        <v>#REF!</v>
      </c>
      <c r="DK38" s="33" t="str">
        <f t="shared" si="2"/>
        <v/>
      </c>
      <c r="DL38" s="23">
        <f t="shared" si="3"/>
        <v>63</v>
      </c>
      <c r="DM38" s="33">
        <f t="shared" si="4"/>
        <v>13</v>
      </c>
      <c r="DN38" s="23" t="e">
        <f>IF(AND(AQ38="",AT38="",AW38="",AX38=""),"",SUM(AQ38,AT38,AW38,#REF!,AX38))</f>
        <v>#REF!</v>
      </c>
      <c r="DO38" s="33" t="str">
        <f t="shared" si="5"/>
        <v/>
      </c>
      <c r="DP38" s="23" t="e">
        <f>IF(AND(BA38="",BD38="",BG38="",BH38=""),"",SUM(BA38,BD38,BG38,#REF!,BH38))</f>
        <v>#REF!</v>
      </c>
      <c r="DQ38" s="33" t="str">
        <f t="shared" si="6"/>
        <v/>
      </c>
      <c r="DR38" s="23" t="e">
        <f>IF(AND(BK38="",BN38="",BQ38="",BR38=""),"",SUM(BK38,BN38,BQ38,#REF!,BR38))</f>
        <v>#REF!</v>
      </c>
      <c r="DS38" s="33" t="str">
        <f t="shared" si="7"/>
        <v/>
      </c>
      <c r="DT38" s="33"/>
      <c r="DU38" s="33"/>
    </row>
    <row r="39" spans="1:125" ht="18.75">
      <c r="A39" s="72">
        <v>33</v>
      </c>
      <c r="B39" s="396"/>
      <c r="C39" s="397"/>
      <c r="D39" s="398"/>
      <c r="E39" s="399"/>
      <c r="F39" s="400"/>
      <c r="G39" s="400"/>
      <c r="H39" s="401"/>
      <c r="I39" s="402"/>
      <c r="J39" s="403"/>
      <c r="K39" s="404"/>
      <c r="L39" s="11">
        <v>4</v>
      </c>
      <c r="M39" s="6">
        <v>4</v>
      </c>
      <c r="N39" s="6">
        <v>4</v>
      </c>
      <c r="O39" s="6">
        <v>4</v>
      </c>
      <c r="P39" s="6">
        <v>4</v>
      </c>
      <c r="Q39" s="6">
        <v>4</v>
      </c>
      <c r="R39" s="6">
        <v>39</v>
      </c>
      <c r="S39" s="40">
        <v>15</v>
      </c>
      <c r="T39" s="43">
        <v>55</v>
      </c>
      <c r="U39" s="12">
        <v>21</v>
      </c>
      <c r="V39" s="17">
        <v>5</v>
      </c>
      <c r="W39" s="18">
        <v>5</v>
      </c>
      <c r="X39" s="18">
        <v>5</v>
      </c>
      <c r="Y39" s="18">
        <v>5</v>
      </c>
      <c r="Z39" s="18">
        <v>5</v>
      </c>
      <c r="AA39" s="18">
        <v>5</v>
      </c>
      <c r="AB39" s="18">
        <v>47</v>
      </c>
      <c r="AC39" s="45">
        <v>16</v>
      </c>
      <c r="AD39" s="43">
        <v>45</v>
      </c>
      <c r="AE39" s="40">
        <v>25</v>
      </c>
      <c r="AF39" s="290"/>
      <c r="AG39" s="6">
        <v>5</v>
      </c>
      <c r="AH39" s="6">
        <v>4</v>
      </c>
      <c r="AI39" s="6">
        <v>4</v>
      </c>
      <c r="AJ39" s="6">
        <v>4</v>
      </c>
      <c r="AK39" s="6">
        <v>4</v>
      </c>
      <c r="AL39" s="6">
        <v>5</v>
      </c>
      <c r="AM39" s="43">
        <v>46</v>
      </c>
      <c r="AN39" s="6">
        <v>16</v>
      </c>
      <c r="AO39" s="6">
        <v>9</v>
      </c>
      <c r="AP39" s="43">
        <v>8</v>
      </c>
      <c r="AQ39" s="11">
        <v>5</v>
      </c>
      <c r="AR39" s="6">
        <v>4</v>
      </c>
      <c r="AS39" s="6">
        <v>5</v>
      </c>
      <c r="AT39" s="6">
        <v>4</v>
      </c>
      <c r="AU39" s="6">
        <v>5</v>
      </c>
      <c r="AV39" s="6">
        <v>4</v>
      </c>
      <c r="AW39" s="6">
        <v>31</v>
      </c>
      <c r="AX39" s="40">
        <v>9</v>
      </c>
      <c r="AY39" s="43">
        <v>55</v>
      </c>
      <c r="AZ39" s="12">
        <v>8</v>
      </c>
      <c r="BA39" s="11">
        <v>5</v>
      </c>
      <c r="BB39" s="6">
        <v>5</v>
      </c>
      <c r="BC39" s="6">
        <v>5</v>
      </c>
      <c r="BD39" s="6">
        <v>5</v>
      </c>
      <c r="BE39" s="6">
        <v>4</v>
      </c>
      <c r="BF39" s="6">
        <v>4</v>
      </c>
      <c r="BG39" s="6">
        <v>31</v>
      </c>
      <c r="BH39" s="40">
        <v>8</v>
      </c>
      <c r="BI39" s="43">
        <v>58</v>
      </c>
      <c r="BJ39" s="12">
        <v>16</v>
      </c>
      <c r="BK39" s="11">
        <v>5</v>
      </c>
      <c r="BL39" s="6">
        <v>5</v>
      </c>
      <c r="BM39" s="6">
        <v>4</v>
      </c>
      <c r="BN39" s="6">
        <v>4</v>
      </c>
      <c r="BO39" s="6">
        <v>3</v>
      </c>
      <c r="BP39" s="6">
        <v>3</v>
      </c>
      <c r="BQ39" s="6">
        <v>42</v>
      </c>
      <c r="BR39" s="40">
        <v>9</v>
      </c>
      <c r="BS39" s="43">
        <v>62</v>
      </c>
      <c r="BT39" s="12">
        <v>18</v>
      </c>
      <c r="BU39" s="11"/>
      <c r="BV39" s="6"/>
      <c r="BW39" s="6"/>
      <c r="BX39" s="6"/>
      <c r="BY39" s="40"/>
      <c r="BZ39" s="11"/>
      <c r="CA39" s="6"/>
      <c r="CB39" s="6"/>
      <c r="CC39" s="6"/>
      <c r="CD39" s="12"/>
      <c r="CE39" s="11"/>
      <c r="CF39" s="6"/>
      <c r="CG39" s="6"/>
      <c r="CH39" s="6"/>
      <c r="CI39" s="12"/>
      <c r="CJ39" s="11"/>
      <c r="CK39" s="6"/>
      <c r="CL39" s="6"/>
      <c r="CM39" s="12"/>
      <c r="CN39" s="11"/>
      <c r="CO39" s="82"/>
      <c r="CP39" s="1"/>
      <c r="CQ39" s="1"/>
      <c r="CR39" s="294"/>
      <c r="CS39" s="1"/>
      <c r="CT39" s="1"/>
      <c r="DF39" s="23"/>
      <c r="DG39" s="23" t="str">
        <f t="shared" si="0"/>
        <v/>
      </c>
      <c r="DH39" s="33" t="e">
        <f>IF(AND(L39="",N39="",R39="",S39=""),"",SUM(L39,N39,R39,#REF!,S39))</f>
        <v>#REF!</v>
      </c>
      <c r="DI39" s="33" t="str">
        <f t="shared" si="1"/>
        <v/>
      </c>
      <c r="DJ39" s="23" t="e">
        <f>IF(AND(V39="",X39="",AB39="",AC39=""),"",SUM(V39,X39,AB39,#REF!,AC39))</f>
        <v>#REF!</v>
      </c>
      <c r="DK39" s="33" t="str">
        <f t="shared" si="2"/>
        <v/>
      </c>
      <c r="DL39" s="23">
        <f t="shared" si="3"/>
        <v>63</v>
      </c>
      <c r="DM39" s="33">
        <f t="shared" si="4"/>
        <v>13</v>
      </c>
      <c r="DN39" s="23" t="e">
        <f>IF(AND(AQ39="",AT39="",AW39="",AX39=""),"",SUM(AQ39,AT39,AW39,#REF!,AX39))</f>
        <v>#REF!</v>
      </c>
      <c r="DO39" s="33" t="str">
        <f t="shared" si="5"/>
        <v/>
      </c>
      <c r="DP39" s="23" t="e">
        <f>IF(AND(BA39="",BD39="",BG39="",BH39=""),"",SUM(BA39,BD39,BG39,#REF!,BH39))</f>
        <v>#REF!</v>
      </c>
      <c r="DQ39" s="33" t="str">
        <f t="shared" si="6"/>
        <v/>
      </c>
      <c r="DR39" s="23" t="e">
        <f>IF(AND(BK39="",BN39="",BQ39="",BR39=""),"",SUM(BK39,BN39,BQ39,#REF!,BR39))</f>
        <v>#REF!</v>
      </c>
      <c r="DS39" s="33" t="str">
        <f t="shared" si="7"/>
        <v/>
      </c>
      <c r="DT39" s="33"/>
      <c r="DU39" s="33"/>
    </row>
    <row r="40" spans="1:125" ht="18.75">
      <c r="A40" s="72">
        <v>34</v>
      </c>
      <c r="B40" s="396"/>
      <c r="C40" s="397"/>
      <c r="D40" s="398"/>
      <c r="E40" s="399"/>
      <c r="F40" s="400"/>
      <c r="G40" s="400"/>
      <c r="H40" s="401"/>
      <c r="I40" s="402"/>
      <c r="J40" s="403"/>
      <c r="K40" s="404"/>
      <c r="L40" s="11">
        <v>4</v>
      </c>
      <c r="M40" s="6">
        <v>4</v>
      </c>
      <c r="N40" s="6">
        <v>4</v>
      </c>
      <c r="O40" s="6">
        <v>4</v>
      </c>
      <c r="P40" s="6">
        <v>4</v>
      </c>
      <c r="Q40" s="6">
        <v>4</v>
      </c>
      <c r="R40" s="6">
        <v>39</v>
      </c>
      <c r="S40" s="40">
        <v>15</v>
      </c>
      <c r="T40" s="43">
        <v>55</v>
      </c>
      <c r="U40" s="12">
        <v>21</v>
      </c>
      <c r="V40" s="17">
        <v>5</v>
      </c>
      <c r="W40" s="18">
        <v>5</v>
      </c>
      <c r="X40" s="18">
        <v>5</v>
      </c>
      <c r="Y40" s="18">
        <v>5</v>
      </c>
      <c r="Z40" s="18">
        <v>5</v>
      </c>
      <c r="AA40" s="18">
        <v>5</v>
      </c>
      <c r="AB40" s="18">
        <v>47</v>
      </c>
      <c r="AC40" s="45">
        <v>16</v>
      </c>
      <c r="AD40" s="43">
        <v>45</v>
      </c>
      <c r="AE40" s="40">
        <v>25</v>
      </c>
      <c r="AF40" s="290"/>
      <c r="AG40" s="6">
        <v>5</v>
      </c>
      <c r="AH40" s="6">
        <v>4</v>
      </c>
      <c r="AI40" s="6">
        <v>4</v>
      </c>
      <c r="AJ40" s="6">
        <v>4</v>
      </c>
      <c r="AK40" s="6">
        <v>4</v>
      </c>
      <c r="AL40" s="6">
        <v>5</v>
      </c>
      <c r="AM40" s="43">
        <v>46</v>
      </c>
      <c r="AN40" s="6">
        <v>16</v>
      </c>
      <c r="AO40" s="6">
        <v>9</v>
      </c>
      <c r="AP40" s="43">
        <v>9</v>
      </c>
      <c r="AQ40" s="11">
        <v>5</v>
      </c>
      <c r="AR40" s="6">
        <v>4</v>
      </c>
      <c r="AS40" s="6">
        <v>5</v>
      </c>
      <c r="AT40" s="6">
        <v>4</v>
      </c>
      <c r="AU40" s="6">
        <v>5</v>
      </c>
      <c r="AV40" s="6">
        <v>4</v>
      </c>
      <c r="AW40" s="6">
        <v>31</v>
      </c>
      <c r="AX40" s="40">
        <v>9</v>
      </c>
      <c r="AY40" s="43">
        <v>55</v>
      </c>
      <c r="AZ40" s="12">
        <v>8</v>
      </c>
      <c r="BA40" s="11">
        <v>5</v>
      </c>
      <c r="BB40" s="6">
        <v>5</v>
      </c>
      <c r="BC40" s="6">
        <v>5</v>
      </c>
      <c r="BD40" s="6">
        <v>5</v>
      </c>
      <c r="BE40" s="6">
        <v>4</v>
      </c>
      <c r="BF40" s="6">
        <v>4</v>
      </c>
      <c r="BG40" s="6">
        <v>32</v>
      </c>
      <c r="BH40" s="40">
        <v>8</v>
      </c>
      <c r="BI40" s="43">
        <v>58</v>
      </c>
      <c r="BJ40" s="12">
        <v>16</v>
      </c>
      <c r="BK40" s="11">
        <v>5</v>
      </c>
      <c r="BL40" s="6">
        <v>5</v>
      </c>
      <c r="BM40" s="6">
        <v>4</v>
      </c>
      <c r="BN40" s="6">
        <v>4</v>
      </c>
      <c r="BO40" s="6">
        <v>3</v>
      </c>
      <c r="BP40" s="6">
        <v>3</v>
      </c>
      <c r="BQ40" s="6">
        <v>42</v>
      </c>
      <c r="BR40" s="40">
        <v>9</v>
      </c>
      <c r="BS40" s="43">
        <v>62</v>
      </c>
      <c r="BT40" s="12">
        <v>18</v>
      </c>
      <c r="BU40" s="11"/>
      <c r="BV40" s="6"/>
      <c r="BW40" s="6"/>
      <c r="BX40" s="6"/>
      <c r="BY40" s="40"/>
      <c r="BZ40" s="11"/>
      <c r="CA40" s="6"/>
      <c r="CB40" s="6"/>
      <c r="CC40" s="6"/>
      <c r="CD40" s="12"/>
      <c r="CE40" s="11"/>
      <c r="CF40" s="6"/>
      <c r="CG40" s="6"/>
      <c r="CH40" s="6"/>
      <c r="CI40" s="12"/>
      <c r="CJ40" s="11"/>
      <c r="CK40" s="6"/>
      <c r="CL40" s="6"/>
      <c r="CM40" s="12"/>
      <c r="CN40" s="11"/>
      <c r="CO40" s="82"/>
      <c r="CP40" s="1"/>
      <c r="CQ40" s="1"/>
      <c r="CR40" s="294"/>
      <c r="CS40" s="1"/>
      <c r="CT40" s="1"/>
      <c r="DF40" s="23"/>
      <c r="DG40" s="23" t="str">
        <f t="shared" si="0"/>
        <v/>
      </c>
      <c r="DH40" s="33" t="e">
        <f>IF(AND(L40="",N40="",R40="",S40=""),"",SUM(L40,N40,R40,#REF!,S40))</f>
        <v>#REF!</v>
      </c>
      <c r="DI40" s="33" t="str">
        <f t="shared" si="1"/>
        <v/>
      </c>
      <c r="DJ40" s="23" t="e">
        <f>IF(AND(V40="",X40="",AB40="",AC40=""),"",SUM(V40,X40,AB40,#REF!,AC40))</f>
        <v>#REF!</v>
      </c>
      <c r="DK40" s="33" t="str">
        <f t="shared" si="2"/>
        <v/>
      </c>
      <c r="DL40" s="23">
        <f t="shared" si="3"/>
        <v>63</v>
      </c>
      <c r="DM40" s="33">
        <f t="shared" si="4"/>
        <v>13</v>
      </c>
      <c r="DN40" s="23" t="e">
        <f>IF(AND(AQ40="",AT40="",AW40="",AX40=""),"",SUM(AQ40,AT40,AW40,#REF!,AX40))</f>
        <v>#REF!</v>
      </c>
      <c r="DO40" s="33" t="str">
        <f t="shared" si="5"/>
        <v/>
      </c>
      <c r="DP40" s="23" t="e">
        <f>IF(AND(BA40="",BD40="",BG40="",BH40=""),"",SUM(BA40,BD40,BG40,#REF!,BH40))</f>
        <v>#REF!</v>
      </c>
      <c r="DQ40" s="33" t="str">
        <f t="shared" si="6"/>
        <v/>
      </c>
      <c r="DR40" s="23" t="e">
        <f>IF(AND(BK40="",BN40="",BQ40="",BR40=""),"",SUM(BK40,BN40,BQ40,#REF!,BR40))</f>
        <v>#REF!</v>
      </c>
      <c r="DS40" s="33" t="str">
        <f t="shared" si="7"/>
        <v/>
      </c>
      <c r="DT40" s="33"/>
      <c r="DU40" s="33"/>
    </row>
    <row r="41" spans="1:125" ht="18.75">
      <c r="A41" s="72">
        <v>35</v>
      </c>
      <c r="B41" s="396"/>
      <c r="C41" s="397"/>
      <c r="D41" s="398"/>
      <c r="E41" s="399"/>
      <c r="F41" s="400"/>
      <c r="G41" s="400"/>
      <c r="H41" s="401"/>
      <c r="I41" s="402"/>
      <c r="J41" s="403"/>
      <c r="K41" s="404"/>
      <c r="L41" s="11">
        <v>4</v>
      </c>
      <c r="M41" s="6">
        <v>4</v>
      </c>
      <c r="N41" s="6">
        <v>4</v>
      </c>
      <c r="O41" s="6">
        <v>4</v>
      </c>
      <c r="P41" s="6">
        <v>4</v>
      </c>
      <c r="Q41" s="6">
        <v>4</v>
      </c>
      <c r="R41" s="6">
        <v>39</v>
      </c>
      <c r="S41" s="40">
        <v>15</v>
      </c>
      <c r="T41" s="43">
        <v>55</v>
      </c>
      <c r="U41" s="12">
        <v>21</v>
      </c>
      <c r="V41" s="17">
        <v>5</v>
      </c>
      <c r="W41" s="18">
        <v>5</v>
      </c>
      <c r="X41" s="18">
        <v>5</v>
      </c>
      <c r="Y41" s="18">
        <v>5</v>
      </c>
      <c r="Z41" s="18">
        <v>5</v>
      </c>
      <c r="AA41" s="18">
        <v>5</v>
      </c>
      <c r="AB41" s="18">
        <v>47</v>
      </c>
      <c r="AC41" s="45">
        <v>16</v>
      </c>
      <c r="AD41" s="43">
        <v>45</v>
      </c>
      <c r="AE41" s="40">
        <v>25</v>
      </c>
      <c r="AF41" s="290"/>
      <c r="AG41" s="6">
        <v>5</v>
      </c>
      <c r="AH41" s="6">
        <v>4</v>
      </c>
      <c r="AI41" s="6">
        <v>4</v>
      </c>
      <c r="AJ41" s="6">
        <v>4</v>
      </c>
      <c r="AK41" s="6">
        <v>4</v>
      </c>
      <c r="AL41" s="6">
        <v>5</v>
      </c>
      <c r="AM41" s="43">
        <v>46</v>
      </c>
      <c r="AN41" s="6">
        <v>16</v>
      </c>
      <c r="AO41" s="6">
        <v>9</v>
      </c>
      <c r="AP41" s="43">
        <v>8</v>
      </c>
      <c r="AQ41" s="11">
        <v>5</v>
      </c>
      <c r="AR41" s="6">
        <v>4</v>
      </c>
      <c r="AS41" s="6">
        <v>5</v>
      </c>
      <c r="AT41" s="6">
        <v>4</v>
      </c>
      <c r="AU41" s="6">
        <v>5</v>
      </c>
      <c r="AV41" s="6">
        <v>4</v>
      </c>
      <c r="AW41" s="6">
        <v>31</v>
      </c>
      <c r="AX41" s="40">
        <v>9</v>
      </c>
      <c r="AY41" s="43">
        <v>55</v>
      </c>
      <c r="AZ41" s="12">
        <v>8</v>
      </c>
      <c r="BA41" s="11">
        <v>5</v>
      </c>
      <c r="BB41" s="6">
        <v>5</v>
      </c>
      <c r="BC41" s="6">
        <v>5</v>
      </c>
      <c r="BD41" s="6">
        <v>5</v>
      </c>
      <c r="BE41" s="6">
        <v>4</v>
      </c>
      <c r="BF41" s="6">
        <v>4</v>
      </c>
      <c r="BG41" s="6">
        <v>32</v>
      </c>
      <c r="BH41" s="40">
        <v>9</v>
      </c>
      <c r="BI41" s="43">
        <v>58</v>
      </c>
      <c r="BJ41" s="12">
        <v>16</v>
      </c>
      <c r="BK41" s="11">
        <v>5</v>
      </c>
      <c r="BL41" s="6">
        <v>5</v>
      </c>
      <c r="BM41" s="6">
        <v>4</v>
      </c>
      <c r="BN41" s="6">
        <v>4</v>
      </c>
      <c r="BO41" s="6">
        <v>3</v>
      </c>
      <c r="BP41" s="6">
        <v>3</v>
      </c>
      <c r="BQ41" s="6">
        <v>42</v>
      </c>
      <c r="BR41" s="40">
        <v>8</v>
      </c>
      <c r="BS41" s="43">
        <v>62</v>
      </c>
      <c r="BT41" s="12">
        <v>18</v>
      </c>
      <c r="BU41" s="11"/>
      <c r="BV41" s="6"/>
      <c r="BW41" s="6"/>
      <c r="BX41" s="6"/>
      <c r="BY41" s="40"/>
      <c r="BZ41" s="11"/>
      <c r="CA41" s="6"/>
      <c r="CB41" s="6"/>
      <c r="CC41" s="6"/>
      <c r="CD41" s="12"/>
      <c r="CE41" s="11"/>
      <c r="CF41" s="6"/>
      <c r="CG41" s="6"/>
      <c r="CH41" s="6"/>
      <c r="CI41" s="12"/>
      <c r="CJ41" s="11"/>
      <c r="CK41" s="6"/>
      <c r="CL41" s="6"/>
      <c r="CM41" s="12"/>
      <c r="CN41" s="11"/>
      <c r="CO41" s="82"/>
      <c r="CP41" s="1"/>
      <c r="CQ41" s="1"/>
      <c r="CR41" s="294"/>
      <c r="CS41" s="1"/>
      <c r="CT41" s="1"/>
      <c r="DF41" s="23"/>
      <c r="DG41" s="23" t="str">
        <f t="shared" si="0"/>
        <v/>
      </c>
      <c r="DH41" s="33" t="e">
        <f>IF(AND(L41="",N41="",R41="",S41=""),"",SUM(L41,N41,R41,#REF!,S41))</f>
        <v>#REF!</v>
      </c>
      <c r="DI41" s="33" t="str">
        <f t="shared" si="1"/>
        <v/>
      </c>
      <c r="DJ41" s="23" t="e">
        <f>IF(AND(V41="",X41="",AB41="",AC41=""),"",SUM(V41,X41,AB41,#REF!,AC41))</f>
        <v>#REF!</v>
      </c>
      <c r="DK41" s="33" t="str">
        <f t="shared" si="2"/>
        <v/>
      </c>
      <c r="DL41" s="23">
        <f t="shared" si="3"/>
        <v>63</v>
      </c>
      <c r="DM41" s="33">
        <f t="shared" si="4"/>
        <v>13</v>
      </c>
      <c r="DN41" s="23" t="e">
        <f>IF(AND(AQ41="",AT41="",AW41="",AX41=""),"",SUM(AQ41,AT41,AW41,#REF!,AX41))</f>
        <v>#REF!</v>
      </c>
      <c r="DO41" s="33" t="str">
        <f t="shared" si="5"/>
        <v/>
      </c>
      <c r="DP41" s="23" t="e">
        <f>IF(AND(BA41="",BD41="",BG41="",BH41=""),"",SUM(BA41,BD41,BG41,#REF!,BH41))</f>
        <v>#REF!</v>
      </c>
      <c r="DQ41" s="33" t="str">
        <f t="shared" si="6"/>
        <v/>
      </c>
      <c r="DR41" s="23" t="e">
        <f>IF(AND(BK41="",BN41="",BQ41="",BR41=""),"",SUM(BK41,BN41,BQ41,#REF!,BR41))</f>
        <v>#REF!</v>
      </c>
      <c r="DS41" s="33" t="str">
        <f t="shared" si="7"/>
        <v/>
      </c>
      <c r="DT41" s="33"/>
      <c r="DU41" s="33"/>
    </row>
    <row r="42" spans="1:125" ht="18.75">
      <c r="A42" s="72">
        <v>36</v>
      </c>
      <c r="B42" s="396"/>
      <c r="C42" s="397"/>
      <c r="D42" s="398"/>
      <c r="E42" s="399"/>
      <c r="F42" s="400"/>
      <c r="G42" s="400"/>
      <c r="H42" s="401"/>
      <c r="I42" s="402"/>
      <c r="J42" s="403"/>
      <c r="K42" s="404"/>
      <c r="L42" s="11">
        <v>4</v>
      </c>
      <c r="M42" s="6">
        <v>4</v>
      </c>
      <c r="N42" s="6">
        <v>4</v>
      </c>
      <c r="O42" s="6">
        <v>4</v>
      </c>
      <c r="P42" s="6">
        <v>4</v>
      </c>
      <c r="Q42" s="6">
        <v>4</v>
      </c>
      <c r="R42" s="6">
        <v>39</v>
      </c>
      <c r="S42" s="40">
        <v>15</v>
      </c>
      <c r="T42" s="43">
        <v>55</v>
      </c>
      <c r="U42" s="12">
        <v>21</v>
      </c>
      <c r="V42" s="17">
        <v>5</v>
      </c>
      <c r="W42" s="18">
        <v>5</v>
      </c>
      <c r="X42" s="18">
        <v>5</v>
      </c>
      <c r="Y42" s="18">
        <v>5</v>
      </c>
      <c r="Z42" s="18">
        <v>5</v>
      </c>
      <c r="AA42" s="18">
        <v>5</v>
      </c>
      <c r="AB42" s="18">
        <v>47</v>
      </c>
      <c r="AC42" s="45">
        <v>16</v>
      </c>
      <c r="AD42" s="43">
        <v>45</v>
      </c>
      <c r="AE42" s="40">
        <v>25</v>
      </c>
      <c r="AF42" s="290"/>
      <c r="AG42" s="6">
        <v>5</v>
      </c>
      <c r="AH42" s="6">
        <v>4</v>
      </c>
      <c r="AI42" s="6">
        <v>4</v>
      </c>
      <c r="AJ42" s="6">
        <v>4</v>
      </c>
      <c r="AK42" s="6">
        <v>4</v>
      </c>
      <c r="AL42" s="6">
        <v>5</v>
      </c>
      <c r="AM42" s="43">
        <v>46</v>
      </c>
      <c r="AN42" s="6">
        <v>16</v>
      </c>
      <c r="AO42" s="6">
        <v>9</v>
      </c>
      <c r="AP42" s="43">
        <v>10</v>
      </c>
      <c r="AQ42" s="11">
        <v>5</v>
      </c>
      <c r="AR42" s="6">
        <v>4</v>
      </c>
      <c r="AS42" s="6">
        <v>5</v>
      </c>
      <c r="AT42" s="6">
        <v>4</v>
      </c>
      <c r="AU42" s="6">
        <v>5</v>
      </c>
      <c r="AV42" s="6">
        <v>4</v>
      </c>
      <c r="AW42" s="6">
        <v>31</v>
      </c>
      <c r="AX42" s="40">
        <v>9</v>
      </c>
      <c r="AY42" s="43">
        <v>55</v>
      </c>
      <c r="AZ42" s="12">
        <v>8</v>
      </c>
      <c r="BA42" s="11">
        <v>5</v>
      </c>
      <c r="BB42" s="6">
        <v>5</v>
      </c>
      <c r="BC42" s="6">
        <v>5</v>
      </c>
      <c r="BD42" s="6">
        <v>5</v>
      </c>
      <c r="BE42" s="6">
        <v>4</v>
      </c>
      <c r="BF42" s="6">
        <v>4</v>
      </c>
      <c r="BG42" s="6">
        <v>32</v>
      </c>
      <c r="BH42" s="40">
        <v>9</v>
      </c>
      <c r="BI42" s="43">
        <v>58</v>
      </c>
      <c r="BJ42" s="12">
        <v>16</v>
      </c>
      <c r="BK42" s="11">
        <v>5</v>
      </c>
      <c r="BL42" s="6">
        <v>5</v>
      </c>
      <c r="BM42" s="6">
        <v>4</v>
      </c>
      <c r="BN42" s="6">
        <v>4</v>
      </c>
      <c r="BO42" s="6">
        <v>3</v>
      </c>
      <c r="BP42" s="6">
        <v>3</v>
      </c>
      <c r="BQ42" s="6">
        <v>42</v>
      </c>
      <c r="BR42" s="40">
        <v>9</v>
      </c>
      <c r="BS42" s="43">
        <v>62</v>
      </c>
      <c r="BT42" s="12">
        <v>18</v>
      </c>
      <c r="BU42" s="11"/>
      <c r="BV42" s="6"/>
      <c r="BW42" s="6"/>
      <c r="BX42" s="6"/>
      <c r="BY42" s="40"/>
      <c r="BZ42" s="11"/>
      <c r="CA42" s="6"/>
      <c r="CB42" s="6"/>
      <c r="CC42" s="6"/>
      <c r="CD42" s="12"/>
      <c r="CE42" s="11"/>
      <c r="CF42" s="6"/>
      <c r="CG42" s="6"/>
      <c r="CH42" s="6"/>
      <c r="CI42" s="12"/>
      <c r="CJ42" s="11"/>
      <c r="CK42" s="6"/>
      <c r="CL42" s="6"/>
      <c r="CM42" s="12"/>
      <c r="CN42" s="11"/>
      <c r="CO42" s="82"/>
      <c r="CP42" s="1"/>
      <c r="CQ42" s="1"/>
      <c r="CR42" s="294"/>
      <c r="CS42" s="1"/>
      <c r="CT42" s="1"/>
      <c r="DF42" s="23"/>
      <c r="DG42" s="23" t="str">
        <f t="shared" si="0"/>
        <v/>
      </c>
      <c r="DH42" s="33" t="e">
        <f>IF(AND(L42="",N42="",R42="",S42=""),"",SUM(L42,N42,R42,#REF!,S42))</f>
        <v>#REF!</v>
      </c>
      <c r="DI42" s="33" t="str">
        <f t="shared" si="1"/>
        <v/>
      </c>
      <c r="DJ42" s="23" t="e">
        <f>IF(AND(V42="",X42="",AB42="",AC42=""),"",SUM(V42,X42,AB42,#REF!,AC42))</f>
        <v>#REF!</v>
      </c>
      <c r="DK42" s="33" t="str">
        <f t="shared" si="2"/>
        <v/>
      </c>
      <c r="DL42" s="23">
        <f t="shared" si="3"/>
        <v>63</v>
      </c>
      <c r="DM42" s="33">
        <f t="shared" si="4"/>
        <v>13</v>
      </c>
      <c r="DN42" s="23" t="e">
        <f>IF(AND(AQ42="",AT42="",AW42="",AX42=""),"",SUM(AQ42,AT42,AW42,#REF!,AX42))</f>
        <v>#REF!</v>
      </c>
      <c r="DO42" s="33" t="str">
        <f t="shared" si="5"/>
        <v/>
      </c>
      <c r="DP42" s="23" t="e">
        <f>IF(AND(BA42="",BD42="",BG42="",BH42=""),"",SUM(BA42,BD42,BG42,#REF!,BH42))</f>
        <v>#REF!</v>
      </c>
      <c r="DQ42" s="33" t="str">
        <f t="shared" si="6"/>
        <v/>
      </c>
      <c r="DR42" s="23" t="e">
        <f>IF(AND(BK42="",BN42="",BQ42="",BR42=""),"",SUM(BK42,BN42,BQ42,#REF!,BR42))</f>
        <v>#REF!</v>
      </c>
      <c r="DS42" s="33" t="str">
        <f t="shared" si="7"/>
        <v/>
      </c>
      <c r="DT42" s="33"/>
      <c r="DU42" s="33"/>
    </row>
    <row r="43" spans="1:125" ht="18.75">
      <c r="A43" s="72">
        <v>37</v>
      </c>
      <c r="B43" s="396"/>
      <c r="C43" s="397"/>
      <c r="D43" s="398"/>
      <c r="E43" s="399"/>
      <c r="F43" s="400"/>
      <c r="G43" s="400"/>
      <c r="H43" s="401"/>
      <c r="I43" s="402"/>
      <c r="J43" s="403"/>
      <c r="K43" s="404"/>
      <c r="L43" s="11"/>
      <c r="M43" s="6"/>
      <c r="N43" s="6"/>
      <c r="O43" s="6"/>
      <c r="P43" s="6"/>
      <c r="Q43" s="6"/>
      <c r="R43" s="6"/>
      <c r="S43" s="40"/>
      <c r="T43" s="43"/>
      <c r="U43" s="12"/>
      <c r="V43" s="17"/>
      <c r="W43" s="18"/>
      <c r="X43" s="18"/>
      <c r="Y43" s="18"/>
      <c r="Z43" s="18"/>
      <c r="AA43" s="18"/>
      <c r="AB43" s="18"/>
      <c r="AC43" s="45"/>
      <c r="AD43" s="43"/>
      <c r="AE43" s="40"/>
      <c r="AF43" s="290"/>
      <c r="AG43" s="6"/>
      <c r="AH43" s="6"/>
      <c r="AI43" s="6"/>
      <c r="AJ43" s="6"/>
      <c r="AK43" s="6"/>
      <c r="AL43" s="6"/>
      <c r="AM43" s="43"/>
      <c r="AN43" s="43"/>
      <c r="AO43" s="6"/>
      <c r="AP43" s="43"/>
      <c r="AQ43" s="11"/>
      <c r="AR43" s="6"/>
      <c r="AS43" s="6"/>
      <c r="AT43" s="6"/>
      <c r="AU43" s="6"/>
      <c r="AV43" s="6"/>
      <c r="AW43" s="6"/>
      <c r="AX43" s="40"/>
      <c r="AY43" s="43"/>
      <c r="AZ43" s="12"/>
      <c r="BA43" s="11"/>
      <c r="BB43" s="6"/>
      <c r="BC43" s="6"/>
      <c r="BD43" s="6"/>
      <c r="BE43" s="6"/>
      <c r="BF43" s="6"/>
      <c r="BG43" s="6"/>
      <c r="BH43" s="40"/>
      <c r="BI43" s="43"/>
      <c r="BJ43" s="12"/>
      <c r="BK43" s="11"/>
      <c r="BL43" s="6"/>
      <c r="BM43" s="6"/>
      <c r="BN43" s="6"/>
      <c r="BO43" s="6"/>
      <c r="BP43" s="6"/>
      <c r="BQ43" s="6"/>
      <c r="BR43" s="40"/>
      <c r="BS43" s="43"/>
      <c r="BT43" s="12"/>
      <c r="BU43" s="11"/>
      <c r="BV43" s="6"/>
      <c r="BW43" s="6"/>
      <c r="BX43" s="6"/>
      <c r="BY43" s="40"/>
      <c r="BZ43" s="11"/>
      <c r="CA43" s="6"/>
      <c r="CB43" s="6"/>
      <c r="CC43" s="6"/>
      <c r="CD43" s="12"/>
      <c r="CE43" s="11"/>
      <c r="CF43" s="6"/>
      <c r="CG43" s="6"/>
      <c r="CH43" s="6"/>
      <c r="CI43" s="12"/>
      <c r="CJ43" s="11"/>
      <c r="CK43" s="6"/>
      <c r="CL43" s="6"/>
      <c r="CM43" s="12"/>
      <c r="CN43" s="11"/>
      <c r="CO43" s="82"/>
      <c r="CP43" s="1"/>
      <c r="CQ43" s="1"/>
      <c r="CR43" s="294"/>
      <c r="CS43" s="1"/>
      <c r="CT43" s="1"/>
      <c r="DF43" s="23"/>
      <c r="DG43" s="23" t="str">
        <f t="shared" si="0"/>
        <v/>
      </c>
      <c r="DH43" s="33" t="str">
        <f>IF(AND(L43="",N43="",R43="",S43=""),"",SUM(L43,N43,R43,#REF!,S43))</f>
        <v/>
      </c>
      <c r="DI43" s="33" t="str">
        <f t="shared" si="1"/>
        <v/>
      </c>
      <c r="DJ43" s="23" t="str">
        <f>IF(AND(V43="",X43="",AB43="",AC43=""),"",SUM(V43,X43,AB43,#REF!,AC43))</f>
        <v/>
      </c>
      <c r="DK43" s="33" t="str">
        <f t="shared" si="2"/>
        <v/>
      </c>
      <c r="DL43" s="23" t="str">
        <f t="shared" si="3"/>
        <v/>
      </c>
      <c r="DM43" s="33" t="str">
        <f t="shared" si="4"/>
        <v/>
      </c>
      <c r="DN43" s="23" t="str">
        <f>IF(AND(AQ43="",AT43="",AW43="",AX43=""),"",SUM(AQ43,AT43,AW43,#REF!,AX43))</f>
        <v/>
      </c>
      <c r="DO43" s="33" t="str">
        <f t="shared" si="5"/>
        <v/>
      </c>
      <c r="DP43" s="23" t="str">
        <f>IF(AND(BA43="",BD43="",BG43="",BH43=""),"",SUM(BA43,BD43,BG43,#REF!,BH43))</f>
        <v/>
      </c>
      <c r="DQ43" s="33" t="str">
        <f t="shared" si="6"/>
        <v/>
      </c>
      <c r="DR43" s="23" t="str">
        <f>IF(AND(BK43="",BN43="",BQ43="",BR43=""),"",SUM(BK43,BN43,BQ43,#REF!,BR43))</f>
        <v/>
      </c>
      <c r="DS43" s="33" t="str">
        <f t="shared" si="7"/>
        <v/>
      </c>
      <c r="DT43" s="33"/>
      <c r="DU43" s="33"/>
    </row>
    <row r="44" spans="1:125" ht="18.75">
      <c r="A44" s="72">
        <v>38</v>
      </c>
      <c r="B44" s="396"/>
      <c r="C44" s="397"/>
      <c r="D44" s="398"/>
      <c r="E44" s="399"/>
      <c r="F44" s="400"/>
      <c r="G44" s="400"/>
      <c r="H44" s="401"/>
      <c r="I44" s="402"/>
      <c r="J44" s="403"/>
      <c r="K44" s="404"/>
      <c r="L44" s="11"/>
      <c r="M44" s="6"/>
      <c r="N44" s="6"/>
      <c r="O44" s="6"/>
      <c r="P44" s="6"/>
      <c r="Q44" s="6"/>
      <c r="R44" s="6"/>
      <c r="S44" s="40"/>
      <c r="T44" s="43"/>
      <c r="U44" s="12"/>
      <c r="V44" s="17"/>
      <c r="W44" s="18"/>
      <c r="X44" s="18"/>
      <c r="Y44" s="18"/>
      <c r="Z44" s="18"/>
      <c r="AA44" s="18"/>
      <c r="AB44" s="18"/>
      <c r="AC44" s="45"/>
      <c r="AD44" s="43"/>
      <c r="AE44" s="40"/>
      <c r="AF44" s="290"/>
      <c r="AG44" s="6"/>
      <c r="AH44" s="6"/>
      <c r="AI44" s="6"/>
      <c r="AJ44" s="6"/>
      <c r="AK44" s="6"/>
      <c r="AL44" s="6"/>
      <c r="AM44" s="43"/>
      <c r="AN44" s="43"/>
      <c r="AO44" s="6"/>
      <c r="AP44" s="43"/>
      <c r="AQ44" s="11"/>
      <c r="AR44" s="6"/>
      <c r="AS44" s="6"/>
      <c r="AT44" s="6"/>
      <c r="AU44" s="6"/>
      <c r="AV44" s="6"/>
      <c r="AW44" s="6"/>
      <c r="AX44" s="40"/>
      <c r="AY44" s="43"/>
      <c r="AZ44" s="12"/>
      <c r="BA44" s="11"/>
      <c r="BB44" s="6"/>
      <c r="BC44" s="6"/>
      <c r="BD44" s="6"/>
      <c r="BE44" s="6"/>
      <c r="BF44" s="6"/>
      <c r="BG44" s="6"/>
      <c r="BH44" s="40"/>
      <c r="BI44" s="43"/>
      <c r="BJ44" s="12"/>
      <c r="BK44" s="11"/>
      <c r="BL44" s="6"/>
      <c r="BM44" s="6"/>
      <c r="BN44" s="6"/>
      <c r="BO44" s="6"/>
      <c r="BP44" s="6"/>
      <c r="BQ44" s="6"/>
      <c r="BR44" s="40"/>
      <c r="BS44" s="43"/>
      <c r="BT44" s="12"/>
      <c r="BU44" s="11"/>
      <c r="BV44" s="6"/>
      <c r="BW44" s="6"/>
      <c r="BX44" s="6"/>
      <c r="BY44" s="40"/>
      <c r="BZ44" s="11"/>
      <c r="CA44" s="6"/>
      <c r="CB44" s="6"/>
      <c r="CC44" s="6"/>
      <c r="CD44" s="12"/>
      <c r="CE44" s="11"/>
      <c r="CF44" s="6"/>
      <c r="CG44" s="6"/>
      <c r="CH44" s="6"/>
      <c r="CI44" s="12"/>
      <c r="CJ44" s="11"/>
      <c r="CK44" s="6"/>
      <c r="CL44" s="6"/>
      <c r="CM44" s="12"/>
      <c r="CN44" s="11"/>
      <c r="CO44" s="82"/>
      <c r="CP44" s="1"/>
      <c r="CQ44" s="1"/>
      <c r="CR44" s="294"/>
      <c r="CS44" s="1"/>
      <c r="CT44" s="1"/>
      <c r="DF44" s="23"/>
      <c r="DG44" s="23" t="str">
        <f t="shared" si="0"/>
        <v/>
      </c>
      <c r="DH44" s="33" t="str">
        <f>IF(AND(L44="",N44="",R44="",S44=""),"",SUM(L44,N44,R44,#REF!,S44))</f>
        <v/>
      </c>
      <c r="DI44" s="33" t="str">
        <f t="shared" si="1"/>
        <v/>
      </c>
      <c r="DJ44" s="23" t="str">
        <f>IF(AND(V44="",X44="",AB44="",AC44=""),"",SUM(V44,X44,AB44,#REF!,AC44))</f>
        <v/>
      </c>
      <c r="DK44" s="33" t="str">
        <f t="shared" si="2"/>
        <v/>
      </c>
      <c r="DL44" s="23" t="str">
        <f t="shared" si="3"/>
        <v/>
      </c>
      <c r="DM44" s="33" t="str">
        <f t="shared" si="4"/>
        <v/>
      </c>
      <c r="DN44" s="23" t="str">
        <f>IF(AND(AQ44="",AT44="",AW44="",AX44=""),"",SUM(AQ44,AT44,AW44,#REF!,AX44))</f>
        <v/>
      </c>
      <c r="DO44" s="33" t="str">
        <f t="shared" si="5"/>
        <v/>
      </c>
      <c r="DP44" s="23" t="str">
        <f>IF(AND(BA44="",BD44="",BG44="",BH44=""),"",SUM(BA44,BD44,BG44,#REF!,BH44))</f>
        <v/>
      </c>
      <c r="DQ44" s="33" t="str">
        <f t="shared" si="6"/>
        <v/>
      </c>
      <c r="DR44" s="23" t="str">
        <f>IF(AND(BK44="",BN44="",BQ44="",BR44=""),"",SUM(BK44,BN44,BQ44,#REF!,BR44))</f>
        <v/>
      </c>
      <c r="DS44" s="33" t="str">
        <f t="shared" si="7"/>
        <v/>
      </c>
      <c r="DT44" s="33"/>
      <c r="DU44" s="33"/>
    </row>
    <row r="45" spans="1:125" ht="18.75">
      <c r="A45" s="72">
        <v>39</v>
      </c>
      <c r="B45" s="396"/>
      <c r="C45" s="397"/>
      <c r="D45" s="398"/>
      <c r="E45" s="399"/>
      <c r="F45" s="400"/>
      <c r="G45" s="400"/>
      <c r="H45" s="401"/>
      <c r="I45" s="402"/>
      <c r="J45" s="403"/>
      <c r="K45" s="404"/>
      <c r="L45" s="11"/>
      <c r="M45" s="6"/>
      <c r="N45" s="6"/>
      <c r="O45" s="6"/>
      <c r="P45" s="6"/>
      <c r="Q45" s="6"/>
      <c r="R45" s="6"/>
      <c r="S45" s="40"/>
      <c r="T45" s="43"/>
      <c r="U45" s="12"/>
      <c r="V45" s="17"/>
      <c r="W45" s="18"/>
      <c r="X45" s="18"/>
      <c r="Y45" s="18"/>
      <c r="Z45" s="18"/>
      <c r="AA45" s="18"/>
      <c r="AB45" s="18"/>
      <c r="AC45" s="45"/>
      <c r="AD45" s="43"/>
      <c r="AE45" s="40"/>
      <c r="AF45" s="290"/>
      <c r="AG45" s="6"/>
      <c r="AH45" s="6"/>
      <c r="AI45" s="6"/>
      <c r="AJ45" s="6"/>
      <c r="AK45" s="6"/>
      <c r="AL45" s="6"/>
      <c r="AM45" s="43"/>
      <c r="AN45" s="43"/>
      <c r="AO45" s="6"/>
      <c r="AP45" s="43"/>
      <c r="AQ45" s="11"/>
      <c r="AR45" s="6"/>
      <c r="AS45" s="6"/>
      <c r="AT45" s="6"/>
      <c r="AU45" s="6"/>
      <c r="AV45" s="6"/>
      <c r="AW45" s="6"/>
      <c r="AX45" s="40"/>
      <c r="AY45" s="43"/>
      <c r="AZ45" s="12"/>
      <c r="BA45" s="11"/>
      <c r="BB45" s="6"/>
      <c r="BC45" s="6"/>
      <c r="BD45" s="6"/>
      <c r="BE45" s="6"/>
      <c r="BF45" s="6"/>
      <c r="BG45" s="6"/>
      <c r="BH45" s="40"/>
      <c r="BI45" s="43"/>
      <c r="BJ45" s="12"/>
      <c r="BK45" s="11"/>
      <c r="BL45" s="6"/>
      <c r="BM45" s="6"/>
      <c r="BN45" s="6"/>
      <c r="BO45" s="6"/>
      <c r="BP45" s="6"/>
      <c r="BQ45" s="6"/>
      <c r="BR45" s="40"/>
      <c r="BS45" s="43"/>
      <c r="BT45" s="12"/>
      <c r="BU45" s="11"/>
      <c r="BV45" s="6"/>
      <c r="BW45" s="6"/>
      <c r="BX45" s="6"/>
      <c r="BY45" s="40"/>
      <c r="BZ45" s="11"/>
      <c r="CA45" s="6"/>
      <c r="CB45" s="6"/>
      <c r="CC45" s="6"/>
      <c r="CD45" s="12"/>
      <c r="CE45" s="11"/>
      <c r="CF45" s="6"/>
      <c r="CG45" s="6"/>
      <c r="CH45" s="6"/>
      <c r="CI45" s="12"/>
      <c r="CJ45" s="11"/>
      <c r="CK45" s="6"/>
      <c r="CL45" s="6"/>
      <c r="CM45" s="12"/>
      <c r="CN45" s="11"/>
      <c r="CO45" s="82"/>
      <c r="CP45" s="1"/>
      <c r="CQ45" s="1"/>
      <c r="CR45" s="294"/>
      <c r="CS45" s="1"/>
      <c r="CT45" s="1"/>
      <c r="DF45" s="23"/>
      <c r="DG45" s="23" t="str">
        <f t="shared" si="0"/>
        <v/>
      </c>
      <c r="DH45" s="33" t="str">
        <f>IF(AND(L45="",N45="",R45="",S45=""),"",SUM(L45,N45,R45,#REF!,S45))</f>
        <v/>
      </c>
      <c r="DI45" s="33" t="str">
        <f t="shared" si="1"/>
        <v/>
      </c>
      <c r="DJ45" s="23" t="str">
        <f>IF(AND(V45="",X45="",AB45="",AC45=""),"",SUM(V45,X45,AB45,#REF!,AC45))</f>
        <v/>
      </c>
      <c r="DK45" s="33" t="str">
        <f t="shared" si="2"/>
        <v/>
      </c>
      <c r="DL45" s="23" t="str">
        <f t="shared" si="3"/>
        <v/>
      </c>
      <c r="DM45" s="33" t="str">
        <f t="shared" si="4"/>
        <v/>
      </c>
      <c r="DN45" s="23" t="str">
        <f>IF(AND(AQ45="",AT45="",AW45="",AX45=""),"",SUM(AQ45,AT45,AW45,#REF!,AX45))</f>
        <v/>
      </c>
      <c r="DO45" s="33" t="str">
        <f t="shared" si="5"/>
        <v/>
      </c>
      <c r="DP45" s="23" t="str">
        <f>IF(AND(BA45="",BD45="",BG45="",BH45=""),"",SUM(BA45,BD45,BG45,#REF!,BH45))</f>
        <v/>
      </c>
      <c r="DQ45" s="33" t="str">
        <f t="shared" si="6"/>
        <v/>
      </c>
      <c r="DR45" s="23" t="str">
        <f>IF(AND(BK45="",BN45="",BQ45="",BR45=""),"",SUM(BK45,BN45,BQ45,#REF!,BR45))</f>
        <v/>
      </c>
      <c r="DS45" s="33" t="str">
        <f t="shared" si="7"/>
        <v/>
      </c>
      <c r="DT45" s="33"/>
      <c r="DU45" s="33"/>
    </row>
    <row r="46" spans="1:125" ht="18.75">
      <c r="A46" s="72">
        <v>40</v>
      </c>
      <c r="B46" s="396"/>
      <c r="C46" s="397"/>
      <c r="D46" s="398"/>
      <c r="E46" s="399"/>
      <c r="F46" s="400"/>
      <c r="G46" s="400"/>
      <c r="H46" s="401"/>
      <c r="I46" s="402"/>
      <c r="J46" s="403"/>
      <c r="K46" s="404"/>
      <c r="L46" s="11"/>
      <c r="M46" s="6"/>
      <c r="N46" s="6"/>
      <c r="O46" s="6"/>
      <c r="P46" s="6"/>
      <c r="Q46" s="6"/>
      <c r="R46" s="6"/>
      <c r="S46" s="40"/>
      <c r="T46" s="43"/>
      <c r="U46" s="12"/>
      <c r="V46" s="17"/>
      <c r="W46" s="18"/>
      <c r="X46" s="18"/>
      <c r="Y46" s="18"/>
      <c r="Z46" s="18"/>
      <c r="AA46" s="18"/>
      <c r="AB46" s="18"/>
      <c r="AC46" s="45"/>
      <c r="AD46" s="43"/>
      <c r="AE46" s="40"/>
      <c r="AF46" s="290"/>
      <c r="AG46" s="6"/>
      <c r="AH46" s="6"/>
      <c r="AI46" s="6"/>
      <c r="AJ46" s="6"/>
      <c r="AK46" s="6"/>
      <c r="AL46" s="6"/>
      <c r="AM46" s="43"/>
      <c r="AN46" s="43"/>
      <c r="AO46" s="6"/>
      <c r="AP46" s="43"/>
      <c r="AQ46" s="11"/>
      <c r="AR46" s="6"/>
      <c r="AS46" s="6"/>
      <c r="AT46" s="6"/>
      <c r="AU46" s="6"/>
      <c r="AV46" s="6"/>
      <c r="AW46" s="6"/>
      <c r="AX46" s="40"/>
      <c r="AY46" s="43"/>
      <c r="AZ46" s="12"/>
      <c r="BA46" s="11"/>
      <c r="BB46" s="6"/>
      <c r="BC46" s="6"/>
      <c r="BD46" s="6"/>
      <c r="BE46" s="6"/>
      <c r="BF46" s="6"/>
      <c r="BG46" s="6"/>
      <c r="BH46" s="40"/>
      <c r="BI46" s="43"/>
      <c r="BJ46" s="12"/>
      <c r="BK46" s="11"/>
      <c r="BL46" s="6"/>
      <c r="BM46" s="6"/>
      <c r="BN46" s="6"/>
      <c r="BO46" s="6"/>
      <c r="BP46" s="6"/>
      <c r="BQ46" s="6"/>
      <c r="BR46" s="40"/>
      <c r="BS46" s="43"/>
      <c r="BT46" s="12"/>
      <c r="BU46" s="11"/>
      <c r="BV46" s="6"/>
      <c r="BW46" s="6"/>
      <c r="BX46" s="6"/>
      <c r="BY46" s="40"/>
      <c r="BZ46" s="11"/>
      <c r="CA46" s="6"/>
      <c r="CB46" s="6"/>
      <c r="CC46" s="6"/>
      <c r="CD46" s="12"/>
      <c r="CE46" s="11"/>
      <c r="CF46" s="6"/>
      <c r="CG46" s="6"/>
      <c r="CH46" s="6"/>
      <c r="CI46" s="12"/>
      <c r="CJ46" s="11"/>
      <c r="CK46" s="6"/>
      <c r="CL46" s="6"/>
      <c r="CM46" s="12"/>
      <c r="CN46" s="11"/>
      <c r="CO46" s="82"/>
      <c r="CP46" s="1"/>
      <c r="CQ46" s="1"/>
      <c r="CR46" s="294"/>
      <c r="CS46" s="1"/>
      <c r="CT46" s="1"/>
      <c r="DF46" s="23"/>
      <c r="DG46" s="23" t="str">
        <f t="shared" si="0"/>
        <v/>
      </c>
      <c r="DH46" s="33" t="str">
        <f>IF(AND(L46="",N46="",R46="",S46=""),"",SUM(L46,N46,R46,#REF!,S46))</f>
        <v/>
      </c>
      <c r="DI46" s="33" t="str">
        <f t="shared" si="1"/>
        <v/>
      </c>
      <c r="DJ46" s="23" t="str">
        <f>IF(AND(V46="",X46="",AB46="",AC46=""),"",SUM(V46,X46,AB46,#REF!,AC46))</f>
        <v/>
      </c>
      <c r="DK46" s="33" t="str">
        <f t="shared" si="2"/>
        <v/>
      </c>
      <c r="DL46" s="23" t="str">
        <f t="shared" si="3"/>
        <v/>
      </c>
      <c r="DM46" s="33" t="str">
        <f t="shared" si="4"/>
        <v/>
      </c>
      <c r="DN46" s="23" t="str">
        <f>IF(AND(AQ46="",AT46="",AW46="",AX46=""),"",SUM(AQ46,AT46,AW46,#REF!,AX46))</f>
        <v/>
      </c>
      <c r="DO46" s="33" t="str">
        <f t="shared" si="5"/>
        <v/>
      </c>
      <c r="DP46" s="23" t="str">
        <f>IF(AND(BA46="",BD46="",BG46="",BH46=""),"",SUM(BA46,BD46,BG46,#REF!,BH46))</f>
        <v/>
      </c>
      <c r="DQ46" s="33" t="str">
        <f t="shared" si="6"/>
        <v/>
      </c>
      <c r="DR46" s="23" t="str">
        <f>IF(AND(BK46="",BN46="",BQ46="",BR46=""),"",SUM(BK46,BN46,BQ46,#REF!,BR46))</f>
        <v/>
      </c>
      <c r="DS46" s="33" t="str">
        <f t="shared" si="7"/>
        <v/>
      </c>
      <c r="DT46" s="33"/>
      <c r="DU46" s="33"/>
    </row>
    <row r="47" spans="1:125" ht="18.75">
      <c r="A47" s="72">
        <v>41</v>
      </c>
      <c r="B47" s="396"/>
      <c r="C47" s="397"/>
      <c r="D47" s="398"/>
      <c r="E47" s="399"/>
      <c r="F47" s="400"/>
      <c r="G47" s="400"/>
      <c r="H47" s="401"/>
      <c r="I47" s="402"/>
      <c r="J47" s="403"/>
      <c r="K47" s="404"/>
      <c r="L47" s="11"/>
      <c r="M47" s="6"/>
      <c r="N47" s="6"/>
      <c r="O47" s="6"/>
      <c r="P47" s="6"/>
      <c r="Q47" s="6"/>
      <c r="R47" s="6"/>
      <c r="S47" s="40"/>
      <c r="T47" s="43"/>
      <c r="U47" s="12"/>
      <c r="V47" s="17"/>
      <c r="W47" s="18"/>
      <c r="X47" s="18"/>
      <c r="Y47" s="18"/>
      <c r="Z47" s="18"/>
      <c r="AA47" s="18"/>
      <c r="AB47" s="18"/>
      <c r="AC47" s="45"/>
      <c r="AD47" s="43"/>
      <c r="AE47" s="40"/>
      <c r="AF47" s="290"/>
      <c r="AG47" s="6"/>
      <c r="AH47" s="6"/>
      <c r="AI47" s="6"/>
      <c r="AJ47" s="6"/>
      <c r="AK47" s="6"/>
      <c r="AL47" s="6"/>
      <c r="AM47" s="43"/>
      <c r="AN47" s="43"/>
      <c r="AO47" s="6"/>
      <c r="AP47" s="43"/>
      <c r="AQ47" s="11"/>
      <c r="AR47" s="6"/>
      <c r="AS47" s="6"/>
      <c r="AT47" s="6"/>
      <c r="AU47" s="6"/>
      <c r="AV47" s="6"/>
      <c r="AW47" s="6"/>
      <c r="AX47" s="40"/>
      <c r="AY47" s="43"/>
      <c r="AZ47" s="12"/>
      <c r="BA47" s="11"/>
      <c r="BB47" s="6"/>
      <c r="BC47" s="6"/>
      <c r="BD47" s="6"/>
      <c r="BE47" s="6"/>
      <c r="BF47" s="6"/>
      <c r="BG47" s="6"/>
      <c r="BH47" s="40"/>
      <c r="BI47" s="43"/>
      <c r="BJ47" s="12"/>
      <c r="BK47" s="11"/>
      <c r="BL47" s="6"/>
      <c r="BM47" s="6"/>
      <c r="BN47" s="6"/>
      <c r="BO47" s="6"/>
      <c r="BP47" s="6"/>
      <c r="BQ47" s="6"/>
      <c r="BR47" s="40"/>
      <c r="BS47" s="43"/>
      <c r="BT47" s="12"/>
      <c r="BU47" s="11"/>
      <c r="BV47" s="6"/>
      <c r="BW47" s="6"/>
      <c r="BX47" s="6"/>
      <c r="BY47" s="40"/>
      <c r="BZ47" s="11"/>
      <c r="CA47" s="6"/>
      <c r="CB47" s="6"/>
      <c r="CC47" s="6"/>
      <c r="CD47" s="12"/>
      <c r="CE47" s="11"/>
      <c r="CF47" s="6"/>
      <c r="CG47" s="6"/>
      <c r="CH47" s="6"/>
      <c r="CI47" s="12"/>
      <c r="CJ47" s="11"/>
      <c r="CK47" s="6"/>
      <c r="CL47" s="6"/>
      <c r="CM47" s="12"/>
      <c r="CN47" s="11"/>
      <c r="CO47" s="82"/>
      <c r="CP47" s="1"/>
      <c r="CQ47" s="1"/>
      <c r="CR47" s="294"/>
      <c r="CS47" s="1"/>
      <c r="CT47" s="1"/>
      <c r="DF47" s="23"/>
      <c r="DG47" s="23" t="str">
        <f t="shared" si="0"/>
        <v/>
      </c>
      <c r="DH47" s="33" t="str">
        <f>IF(AND(L47="",N47="",R47="",S47=""),"",SUM(L47,N47,R47,#REF!,S47))</f>
        <v/>
      </c>
      <c r="DI47" s="33" t="str">
        <f t="shared" si="1"/>
        <v/>
      </c>
      <c r="DJ47" s="23" t="str">
        <f>IF(AND(V47="",X47="",AB47="",AC47=""),"",SUM(V47,X47,AB47,#REF!,AC47))</f>
        <v/>
      </c>
      <c r="DK47" s="33" t="str">
        <f t="shared" si="2"/>
        <v/>
      </c>
      <c r="DL47" s="23" t="str">
        <f t="shared" si="3"/>
        <v/>
      </c>
      <c r="DM47" s="33" t="str">
        <f t="shared" si="4"/>
        <v/>
      </c>
      <c r="DN47" s="23" t="str">
        <f>IF(AND(AQ47="",AT47="",AW47="",AX47=""),"",SUM(AQ47,AT47,AW47,#REF!,AX47))</f>
        <v/>
      </c>
      <c r="DO47" s="33" t="str">
        <f t="shared" si="5"/>
        <v/>
      </c>
      <c r="DP47" s="23" t="str">
        <f>IF(AND(BA47="",BD47="",BG47="",BH47=""),"",SUM(BA47,BD47,BG47,#REF!,BH47))</f>
        <v/>
      </c>
      <c r="DQ47" s="33" t="str">
        <f t="shared" si="6"/>
        <v/>
      </c>
      <c r="DR47" s="23" t="str">
        <f>IF(AND(BK47="",BN47="",BQ47="",BR47=""),"",SUM(BK47,BN47,BQ47,#REF!,BR47))</f>
        <v/>
      </c>
      <c r="DS47" s="33" t="str">
        <f t="shared" si="7"/>
        <v/>
      </c>
      <c r="DT47" s="33"/>
      <c r="DU47" s="33"/>
    </row>
    <row r="48" spans="1:125" ht="18.75">
      <c r="A48" s="72">
        <v>42</v>
      </c>
      <c r="B48" s="396"/>
      <c r="C48" s="397"/>
      <c r="D48" s="398"/>
      <c r="E48" s="399"/>
      <c r="F48" s="400"/>
      <c r="G48" s="400"/>
      <c r="H48" s="401"/>
      <c r="I48" s="402"/>
      <c r="J48" s="403"/>
      <c r="K48" s="404"/>
      <c r="L48" s="11"/>
      <c r="M48" s="6"/>
      <c r="N48" s="6"/>
      <c r="O48" s="6"/>
      <c r="P48" s="6"/>
      <c r="Q48" s="6"/>
      <c r="R48" s="6"/>
      <c r="S48" s="40"/>
      <c r="T48" s="43"/>
      <c r="U48" s="12"/>
      <c r="V48" s="17"/>
      <c r="W48" s="18"/>
      <c r="X48" s="18"/>
      <c r="Y48" s="18"/>
      <c r="Z48" s="18"/>
      <c r="AA48" s="18"/>
      <c r="AB48" s="18"/>
      <c r="AC48" s="45"/>
      <c r="AD48" s="43"/>
      <c r="AE48" s="40"/>
      <c r="AF48" s="290"/>
      <c r="AG48" s="6"/>
      <c r="AH48" s="6"/>
      <c r="AI48" s="6"/>
      <c r="AJ48" s="6"/>
      <c r="AK48" s="6"/>
      <c r="AL48" s="6"/>
      <c r="AM48" s="43"/>
      <c r="AN48" s="43"/>
      <c r="AO48" s="6"/>
      <c r="AP48" s="43"/>
      <c r="AQ48" s="11"/>
      <c r="AR48" s="6"/>
      <c r="AS48" s="6"/>
      <c r="AT48" s="6"/>
      <c r="AU48" s="6"/>
      <c r="AV48" s="6"/>
      <c r="AW48" s="6"/>
      <c r="AX48" s="40"/>
      <c r="AY48" s="43"/>
      <c r="AZ48" s="12"/>
      <c r="BA48" s="11"/>
      <c r="BB48" s="6"/>
      <c r="BC48" s="6"/>
      <c r="BD48" s="6"/>
      <c r="BE48" s="6"/>
      <c r="BF48" s="6"/>
      <c r="BG48" s="6"/>
      <c r="BH48" s="40"/>
      <c r="BI48" s="43"/>
      <c r="BJ48" s="12"/>
      <c r="BK48" s="11"/>
      <c r="BL48" s="6"/>
      <c r="BM48" s="6"/>
      <c r="BN48" s="6"/>
      <c r="BO48" s="6"/>
      <c r="BP48" s="6"/>
      <c r="BQ48" s="6"/>
      <c r="BR48" s="40"/>
      <c r="BS48" s="43"/>
      <c r="BT48" s="12"/>
      <c r="BU48" s="11"/>
      <c r="BV48" s="6"/>
      <c r="BW48" s="6"/>
      <c r="BX48" s="6"/>
      <c r="BY48" s="40"/>
      <c r="BZ48" s="11"/>
      <c r="CA48" s="6"/>
      <c r="CB48" s="6"/>
      <c r="CC48" s="6"/>
      <c r="CD48" s="12"/>
      <c r="CE48" s="11"/>
      <c r="CF48" s="6"/>
      <c r="CG48" s="6"/>
      <c r="CH48" s="6"/>
      <c r="CI48" s="12"/>
      <c r="CJ48" s="11"/>
      <c r="CK48" s="6"/>
      <c r="CL48" s="6"/>
      <c r="CM48" s="12"/>
      <c r="CN48" s="11"/>
      <c r="CO48" s="82"/>
      <c r="CP48" s="1"/>
      <c r="CQ48" s="1"/>
      <c r="CR48" s="294"/>
      <c r="CS48" s="1"/>
      <c r="CT48" s="1"/>
      <c r="DF48" s="23"/>
      <c r="DG48" s="23" t="str">
        <f t="shared" si="0"/>
        <v/>
      </c>
      <c r="DH48" s="33" t="str">
        <f>IF(AND(L48="",N48="",R48="",S48=""),"",SUM(L48,N48,R48,#REF!,S48))</f>
        <v/>
      </c>
      <c r="DI48" s="33" t="str">
        <f t="shared" si="1"/>
        <v/>
      </c>
      <c r="DJ48" s="23" t="str">
        <f>IF(AND(V48="",X48="",AB48="",AC48=""),"",SUM(V48,X48,AB48,#REF!,AC48))</f>
        <v/>
      </c>
      <c r="DK48" s="33" t="str">
        <f t="shared" si="2"/>
        <v/>
      </c>
      <c r="DL48" s="23" t="str">
        <f t="shared" si="3"/>
        <v/>
      </c>
      <c r="DM48" s="33" t="str">
        <f t="shared" si="4"/>
        <v/>
      </c>
      <c r="DN48" s="23" t="str">
        <f>IF(AND(AQ48="",AT48="",AW48="",AX48=""),"",SUM(AQ48,AT48,AW48,#REF!,AX48))</f>
        <v/>
      </c>
      <c r="DO48" s="33" t="str">
        <f t="shared" si="5"/>
        <v/>
      </c>
      <c r="DP48" s="23" t="str">
        <f>IF(AND(BA48="",BD48="",BG48="",BH48=""),"",SUM(BA48,BD48,BG48,#REF!,BH48))</f>
        <v/>
      </c>
      <c r="DQ48" s="33" t="str">
        <f t="shared" si="6"/>
        <v/>
      </c>
      <c r="DR48" s="23" t="str">
        <f>IF(AND(BK48="",BN48="",BQ48="",BR48=""),"",SUM(BK48,BN48,BQ48,#REF!,BR48))</f>
        <v/>
      </c>
      <c r="DS48" s="33" t="str">
        <f t="shared" si="7"/>
        <v/>
      </c>
      <c r="DT48" s="33"/>
      <c r="DU48" s="33"/>
    </row>
    <row r="49" spans="1:125" ht="18.75">
      <c r="A49" s="72">
        <v>43</v>
      </c>
      <c r="B49" s="396"/>
      <c r="C49" s="397"/>
      <c r="D49" s="398"/>
      <c r="E49" s="399"/>
      <c r="F49" s="400"/>
      <c r="G49" s="400"/>
      <c r="H49" s="401"/>
      <c r="I49" s="402"/>
      <c r="J49" s="403"/>
      <c r="K49" s="404"/>
      <c r="L49" s="11"/>
      <c r="M49" s="6"/>
      <c r="N49" s="6"/>
      <c r="O49" s="6"/>
      <c r="P49" s="6"/>
      <c r="Q49" s="6"/>
      <c r="R49" s="6"/>
      <c r="S49" s="40"/>
      <c r="T49" s="43"/>
      <c r="U49" s="12"/>
      <c r="V49" s="17"/>
      <c r="W49" s="18"/>
      <c r="X49" s="18"/>
      <c r="Y49" s="18"/>
      <c r="Z49" s="18"/>
      <c r="AA49" s="18"/>
      <c r="AB49" s="18"/>
      <c r="AC49" s="45"/>
      <c r="AD49" s="43"/>
      <c r="AE49" s="40"/>
      <c r="AF49" s="290"/>
      <c r="AG49" s="6"/>
      <c r="AH49" s="6"/>
      <c r="AI49" s="6"/>
      <c r="AJ49" s="6"/>
      <c r="AK49" s="6"/>
      <c r="AL49" s="6"/>
      <c r="AM49" s="43"/>
      <c r="AN49" s="43"/>
      <c r="AO49" s="6"/>
      <c r="AP49" s="43"/>
      <c r="AQ49" s="11"/>
      <c r="AR49" s="6"/>
      <c r="AS49" s="6"/>
      <c r="AT49" s="6"/>
      <c r="AU49" s="6"/>
      <c r="AV49" s="6"/>
      <c r="AW49" s="6"/>
      <c r="AX49" s="40"/>
      <c r="AY49" s="43"/>
      <c r="AZ49" s="12"/>
      <c r="BA49" s="11"/>
      <c r="BB49" s="6"/>
      <c r="BC49" s="6"/>
      <c r="BD49" s="6"/>
      <c r="BE49" s="6"/>
      <c r="BF49" s="6"/>
      <c r="BG49" s="6"/>
      <c r="BH49" s="40"/>
      <c r="BI49" s="43"/>
      <c r="BJ49" s="12"/>
      <c r="BK49" s="11"/>
      <c r="BL49" s="6"/>
      <c r="BM49" s="6"/>
      <c r="BN49" s="6"/>
      <c r="BO49" s="6"/>
      <c r="BP49" s="6"/>
      <c r="BQ49" s="6"/>
      <c r="BR49" s="40"/>
      <c r="BS49" s="43"/>
      <c r="BT49" s="12"/>
      <c r="BU49" s="11"/>
      <c r="BV49" s="6"/>
      <c r="BW49" s="6"/>
      <c r="BX49" s="6"/>
      <c r="BY49" s="40"/>
      <c r="BZ49" s="11"/>
      <c r="CA49" s="6"/>
      <c r="CB49" s="6"/>
      <c r="CC49" s="6"/>
      <c r="CD49" s="12"/>
      <c r="CE49" s="11"/>
      <c r="CF49" s="6"/>
      <c r="CG49" s="6"/>
      <c r="CH49" s="6"/>
      <c r="CI49" s="12"/>
      <c r="CJ49" s="11"/>
      <c r="CK49" s="6"/>
      <c r="CL49" s="6"/>
      <c r="CM49" s="12"/>
      <c r="CN49" s="11"/>
      <c r="CO49" s="82"/>
      <c r="CP49" s="1"/>
      <c r="CQ49" s="1"/>
      <c r="CR49" s="294"/>
      <c r="CS49" s="1"/>
      <c r="CT49" s="1"/>
      <c r="DF49" s="23"/>
      <c r="DG49" s="23" t="str">
        <f t="shared" si="0"/>
        <v/>
      </c>
      <c r="DH49" s="33" t="str">
        <f>IF(AND(L49="",N49="",R49="",S49=""),"",SUM(L49,N49,R49,#REF!,S49))</f>
        <v/>
      </c>
      <c r="DI49" s="33" t="str">
        <f t="shared" si="1"/>
        <v/>
      </c>
      <c r="DJ49" s="23" t="str">
        <f>IF(AND(V49="",X49="",AB49="",AC49=""),"",SUM(V49,X49,AB49,#REF!,AC49))</f>
        <v/>
      </c>
      <c r="DK49" s="33" t="str">
        <f t="shared" si="2"/>
        <v/>
      </c>
      <c r="DL49" s="23" t="str">
        <f t="shared" si="3"/>
        <v/>
      </c>
      <c r="DM49" s="33" t="str">
        <f t="shared" si="4"/>
        <v/>
      </c>
      <c r="DN49" s="23" t="str">
        <f>IF(AND(AQ49="",AT49="",AW49="",AX49=""),"",SUM(AQ49,AT49,AW49,#REF!,AX49))</f>
        <v/>
      </c>
      <c r="DO49" s="33" t="str">
        <f t="shared" si="5"/>
        <v/>
      </c>
      <c r="DP49" s="23" t="str">
        <f>IF(AND(BA49="",BD49="",BG49="",BH49=""),"",SUM(BA49,BD49,BG49,#REF!,BH49))</f>
        <v/>
      </c>
      <c r="DQ49" s="33" t="str">
        <f t="shared" si="6"/>
        <v/>
      </c>
      <c r="DR49" s="23" t="str">
        <f>IF(AND(BK49="",BN49="",BQ49="",BR49=""),"",SUM(BK49,BN49,BQ49,#REF!,BR49))</f>
        <v/>
      </c>
      <c r="DS49" s="33" t="str">
        <f t="shared" si="7"/>
        <v/>
      </c>
      <c r="DT49" s="33"/>
      <c r="DU49" s="33"/>
    </row>
    <row r="50" spans="1:125" ht="18.75">
      <c r="A50" s="72">
        <v>44</v>
      </c>
      <c r="B50" s="396"/>
      <c r="C50" s="397"/>
      <c r="D50" s="398"/>
      <c r="E50" s="399"/>
      <c r="F50" s="400"/>
      <c r="G50" s="400"/>
      <c r="H50" s="401"/>
      <c r="I50" s="402"/>
      <c r="J50" s="403"/>
      <c r="K50" s="404"/>
      <c r="L50" s="11"/>
      <c r="M50" s="6"/>
      <c r="N50" s="6"/>
      <c r="O50" s="6"/>
      <c r="P50" s="6"/>
      <c r="Q50" s="6"/>
      <c r="R50" s="6"/>
      <c r="S50" s="40"/>
      <c r="T50" s="43"/>
      <c r="U50" s="12"/>
      <c r="V50" s="17"/>
      <c r="W50" s="18"/>
      <c r="X50" s="18"/>
      <c r="Y50" s="18"/>
      <c r="Z50" s="18"/>
      <c r="AA50" s="18"/>
      <c r="AB50" s="18"/>
      <c r="AC50" s="45"/>
      <c r="AD50" s="43"/>
      <c r="AE50" s="40"/>
      <c r="AF50" s="290"/>
      <c r="AG50" s="6"/>
      <c r="AH50" s="6"/>
      <c r="AI50" s="6"/>
      <c r="AJ50" s="6"/>
      <c r="AK50" s="6"/>
      <c r="AL50" s="6"/>
      <c r="AM50" s="43"/>
      <c r="AN50" s="43"/>
      <c r="AO50" s="6"/>
      <c r="AP50" s="43"/>
      <c r="AQ50" s="11"/>
      <c r="AR50" s="6"/>
      <c r="AS50" s="6"/>
      <c r="AT50" s="6"/>
      <c r="AU50" s="6"/>
      <c r="AV50" s="6"/>
      <c r="AW50" s="6"/>
      <c r="AX50" s="40"/>
      <c r="AY50" s="43"/>
      <c r="AZ50" s="12"/>
      <c r="BA50" s="11"/>
      <c r="BB50" s="6"/>
      <c r="BC50" s="6"/>
      <c r="BD50" s="6"/>
      <c r="BE50" s="6"/>
      <c r="BF50" s="6"/>
      <c r="BG50" s="6"/>
      <c r="BH50" s="40"/>
      <c r="BI50" s="43"/>
      <c r="BJ50" s="12"/>
      <c r="BK50" s="11"/>
      <c r="BL50" s="6"/>
      <c r="BM50" s="6"/>
      <c r="BN50" s="6"/>
      <c r="BO50" s="6"/>
      <c r="BP50" s="6"/>
      <c r="BQ50" s="6"/>
      <c r="BR50" s="40"/>
      <c r="BS50" s="43"/>
      <c r="BT50" s="12"/>
      <c r="BU50" s="11"/>
      <c r="BV50" s="6"/>
      <c r="BW50" s="6"/>
      <c r="BX50" s="6"/>
      <c r="BY50" s="40"/>
      <c r="BZ50" s="11"/>
      <c r="CA50" s="6"/>
      <c r="CB50" s="6"/>
      <c r="CC50" s="6"/>
      <c r="CD50" s="12"/>
      <c r="CE50" s="11"/>
      <c r="CF50" s="6"/>
      <c r="CG50" s="6"/>
      <c r="CH50" s="6"/>
      <c r="CI50" s="12"/>
      <c r="CJ50" s="11"/>
      <c r="CK50" s="6"/>
      <c r="CL50" s="6"/>
      <c r="CM50" s="12"/>
      <c r="CN50" s="11"/>
      <c r="CO50" s="82"/>
      <c r="CP50" s="1"/>
      <c r="CQ50" s="1"/>
      <c r="CR50" s="294"/>
      <c r="CS50" s="1"/>
      <c r="CT50" s="1"/>
      <c r="DF50" s="23"/>
      <c r="DG50" s="23" t="str">
        <f t="shared" si="0"/>
        <v/>
      </c>
      <c r="DH50" s="33" t="str">
        <f>IF(AND(L50="",N50="",R50="",S50=""),"",SUM(L50,N50,R50,#REF!,S50))</f>
        <v/>
      </c>
      <c r="DI50" s="33" t="str">
        <f t="shared" si="1"/>
        <v/>
      </c>
      <c r="DJ50" s="23" t="str">
        <f>IF(AND(V50="",X50="",AB50="",AC50=""),"",SUM(V50,X50,AB50,#REF!,AC50))</f>
        <v/>
      </c>
      <c r="DK50" s="33" t="str">
        <f t="shared" si="2"/>
        <v/>
      </c>
      <c r="DL50" s="23" t="str">
        <f t="shared" si="3"/>
        <v/>
      </c>
      <c r="DM50" s="33" t="str">
        <f t="shared" si="4"/>
        <v/>
      </c>
      <c r="DN50" s="23" t="str">
        <f>IF(AND(AQ50="",AT50="",AW50="",AX50=""),"",SUM(AQ50,AT50,AW50,#REF!,AX50))</f>
        <v/>
      </c>
      <c r="DO50" s="33" t="str">
        <f t="shared" si="5"/>
        <v/>
      </c>
      <c r="DP50" s="23" t="str">
        <f>IF(AND(BA50="",BD50="",BG50="",BH50=""),"",SUM(BA50,BD50,BG50,#REF!,BH50))</f>
        <v/>
      </c>
      <c r="DQ50" s="33" t="str">
        <f t="shared" si="6"/>
        <v/>
      </c>
      <c r="DR50" s="23" t="str">
        <f>IF(AND(BK50="",BN50="",BQ50="",BR50=""),"",SUM(BK50,BN50,BQ50,#REF!,BR50))</f>
        <v/>
      </c>
      <c r="DS50" s="33" t="str">
        <f t="shared" si="7"/>
        <v/>
      </c>
      <c r="DT50" s="33"/>
      <c r="DU50" s="33"/>
    </row>
    <row r="51" spans="1:125" ht="18.75">
      <c r="A51" s="72">
        <v>45</v>
      </c>
      <c r="B51" s="396"/>
      <c r="C51" s="397"/>
      <c r="D51" s="398"/>
      <c r="E51" s="399"/>
      <c r="F51" s="400"/>
      <c r="G51" s="400"/>
      <c r="H51" s="401"/>
      <c r="I51" s="402"/>
      <c r="J51" s="403"/>
      <c r="K51" s="404"/>
      <c r="L51" s="11"/>
      <c r="M51" s="6"/>
      <c r="N51" s="6"/>
      <c r="O51" s="6"/>
      <c r="P51" s="6"/>
      <c r="Q51" s="6"/>
      <c r="R51" s="6"/>
      <c r="S51" s="40"/>
      <c r="T51" s="43"/>
      <c r="U51" s="12"/>
      <c r="V51" s="17"/>
      <c r="W51" s="18"/>
      <c r="X51" s="18"/>
      <c r="Y51" s="18"/>
      <c r="Z51" s="18"/>
      <c r="AA51" s="18"/>
      <c r="AB51" s="18"/>
      <c r="AC51" s="45"/>
      <c r="AD51" s="43"/>
      <c r="AE51" s="40"/>
      <c r="AF51" s="290"/>
      <c r="AG51" s="6"/>
      <c r="AH51" s="6"/>
      <c r="AI51" s="6"/>
      <c r="AJ51" s="6"/>
      <c r="AK51" s="6"/>
      <c r="AL51" s="6"/>
      <c r="AM51" s="43"/>
      <c r="AN51" s="43"/>
      <c r="AO51" s="6"/>
      <c r="AP51" s="43"/>
      <c r="AQ51" s="11"/>
      <c r="AR51" s="6"/>
      <c r="AS51" s="6"/>
      <c r="AT51" s="6"/>
      <c r="AU51" s="6"/>
      <c r="AV51" s="6"/>
      <c r="AW51" s="6"/>
      <c r="AX51" s="40"/>
      <c r="AY51" s="43"/>
      <c r="AZ51" s="12"/>
      <c r="BA51" s="11"/>
      <c r="BB51" s="6"/>
      <c r="BC51" s="6"/>
      <c r="BD51" s="6"/>
      <c r="BE51" s="6"/>
      <c r="BF51" s="6"/>
      <c r="BG51" s="6"/>
      <c r="BH51" s="40"/>
      <c r="BI51" s="43"/>
      <c r="BJ51" s="12"/>
      <c r="BK51" s="11"/>
      <c r="BL51" s="6"/>
      <c r="BM51" s="6"/>
      <c r="BN51" s="6"/>
      <c r="BO51" s="6"/>
      <c r="BP51" s="6"/>
      <c r="BQ51" s="6"/>
      <c r="BR51" s="40"/>
      <c r="BS51" s="43"/>
      <c r="BT51" s="12"/>
      <c r="BU51" s="11"/>
      <c r="BV51" s="6"/>
      <c r="BW51" s="6"/>
      <c r="BX51" s="6"/>
      <c r="BY51" s="40"/>
      <c r="BZ51" s="11"/>
      <c r="CA51" s="6"/>
      <c r="CB51" s="6"/>
      <c r="CC51" s="6"/>
      <c r="CD51" s="12"/>
      <c r="CE51" s="11"/>
      <c r="CF51" s="6"/>
      <c r="CG51" s="6"/>
      <c r="CH51" s="6"/>
      <c r="CI51" s="12"/>
      <c r="CJ51" s="11"/>
      <c r="CK51" s="6"/>
      <c r="CL51" s="6"/>
      <c r="CM51" s="12"/>
      <c r="CN51" s="11"/>
      <c r="CO51" s="82"/>
      <c r="CP51" s="1"/>
      <c r="CQ51" s="1"/>
      <c r="CR51" s="294"/>
      <c r="CS51" s="1"/>
      <c r="CT51" s="1"/>
      <c r="DF51" s="23"/>
      <c r="DG51" s="23" t="str">
        <f t="shared" si="0"/>
        <v/>
      </c>
      <c r="DH51" s="33" t="str">
        <f>IF(AND(L51="",N51="",R51="",S51=""),"",SUM(L51,N51,R51,#REF!,S51))</f>
        <v/>
      </c>
      <c r="DI51" s="33" t="str">
        <f t="shared" si="1"/>
        <v/>
      </c>
      <c r="DJ51" s="23" t="str">
        <f>IF(AND(V51="",X51="",AB51="",AC51=""),"",SUM(V51,X51,AB51,#REF!,AC51))</f>
        <v/>
      </c>
      <c r="DK51" s="33" t="str">
        <f t="shared" si="2"/>
        <v/>
      </c>
      <c r="DL51" s="23" t="str">
        <f t="shared" si="3"/>
        <v/>
      </c>
      <c r="DM51" s="33" t="str">
        <f t="shared" si="4"/>
        <v/>
      </c>
      <c r="DN51" s="23" t="str">
        <f>IF(AND(AQ51="",AT51="",AW51="",AX51=""),"",SUM(AQ51,AT51,AW51,#REF!,AX51))</f>
        <v/>
      </c>
      <c r="DO51" s="33" t="str">
        <f t="shared" si="5"/>
        <v/>
      </c>
      <c r="DP51" s="23" t="str">
        <f>IF(AND(BA51="",BD51="",BG51="",BH51=""),"",SUM(BA51,BD51,BG51,#REF!,BH51))</f>
        <v/>
      </c>
      <c r="DQ51" s="33" t="str">
        <f t="shared" si="6"/>
        <v/>
      </c>
      <c r="DR51" s="23" t="str">
        <f>IF(AND(BK51="",BN51="",BQ51="",BR51=""),"",SUM(BK51,BN51,BQ51,#REF!,BR51))</f>
        <v/>
      </c>
      <c r="DS51" s="33" t="str">
        <f t="shared" si="7"/>
        <v/>
      </c>
      <c r="DT51" s="33"/>
      <c r="DU51" s="33"/>
    </row>
    <row r="52" spans="1:125" ht="18.75">
      <c r="A52" s="72">
        <v>46</v>
      </c>
      <c r="B52" s="396"/>
      <c r="C52" s="397"/>
      <c r="D52" s="398"/>
      <c r="E52" s="399"/>
      <c r="F52" s="400"/>
      <c r="G52" s="400"/>
      <c r="H52" s="401"/>
      <c r="I52" s="402"/>
      <c r="J52" s="403"/>
      <c r="K52" s="404"/>
      <c r="L52" s="11"/>
      <c r="M52" s="6"/>
      <c r="N52" s="6"/>
      <c r="O52" s="6"/>
      <c r="P52" s="6"/>
      <c r="Q52" s="6"/>
      <c r="R52" s="6"/>
      <c r="S52" s="40"/>
      <c r="T52" s="43"/>
      <c r="U52" s="12"/>
      <c r="V52" s="17"/>
      <c r="W52" s="18"/>
      <c r="X52" s="18"/>
      <c r="Y52" s="18"/>
      <c r="Z52" s="18"/>
      <c r="AA52" s="18"/>
      <c r="AB52" s="18"/>
      <c r="AC52" s="45"/>
      <c r="AD52" s="43"/>
      <c r="AE52" s="40"/>
      <c r="AF52" s="290"/>
      <c r="AG52" s="6"/>
      <c r="AH52" s="6"/>
      <c r="AI52" s="6"/>
      <c r="AJ52" s="6"/>
      <c r="AK52" s="6"/>
      <c r="AL52" s="6"/>
      <c r="AM52" s="43"/>
      <c r="AN52" s="43"/>
      <c r="AO52" s="6"/>
      <c r="AP52" s="43"/>
      <c r="AQ52" s="11"/>
      <c r="AR52" s="6"/>
      <c r="AS52" s="6"/>
      <c r="AT52" s="6"/>
      <c r="AU52" s="6"/>
      <c r="AV52" s="6"/>
      <c r="AW52" s="6"/>
      <c r="AX52" s="40"/>
      <c r="AY52" s="43"/>
      <c r="AZ52" s="12"/>
      <c r="BA52" s="11"/>
      <c r="BB52" s="6"/>
      <c r="BC52" s="6"/>
      <c r="BD52" s="6"/>
      <c r="BE52" s="6"/>
      <c r="BF52" s="6"/>
      <c r="BG52" s="6"/>
      <c r="BH52" s="40"/>
      <c r="BI52" s="43"/>
      <c r="BJ52" s="12"/>
      <c r="BK52" s="11"/>
      <c r="BL52" s="6"/>
      <c r="BM52" s="6"/>
      <c r="BN52" s="6"/>
      <c r="BO52" s="6"/>
      <c r="BP52" s="6"/>
      <c r="BQ52" s="6"/>
      <c r="BR52" s="40"/>
      <c r="BS52" s="43"/>
      <c r="BT52" s="12"/>
      <c r="BU52" s="11"/>
      <c r="BV52" s="6"/>
      <c r="BW52" s="6"/>
      <c r="BX52" s="6"/>
      <c r="BY52" s="40"/>
      <c r="BZ52" s="11"/>
      <c r="CA52" s="6"/>
      <c r="CB52" s="6"/>
      <c r="CC52" s="6"/>
      <c r="CD52" s="12"/>
      <c r="CE52" s="11"/>
      <c r="CF52" s="6"/>
      <c r="CG52" s="6"/>
      <c r="CH52" s="6"/>
      <c r="CI52" s="12"/>
      <c r="CJ52" s="11"/>
      <c r="CK52" s="6"/>
      <c r="CL52" s="6"/>
      <c r="CM52" s="12"/>
      <c r="CN52" s="11"/>
      <c r="CO52" s="82"/>
      <c r="CP52" s="1"/>
      <c r="CQ52" s="1"/>
      <c r="CR52" s="294"/>
      <c r="CS52" s="1"/>
      <c r="CT52" s="1"/>
      <c r="DF52" s="23"/>
      <c r="DG52" s="23" t="str">
        <f t="shared" si="0"/>
        <v/>
      </c>
      <c r="DH52" s="33" t="str">
        <f>IF(AND(L52="",N52="",R52="",S52=""),"",SUM(L52,N52,R52,#REF!,S52))</f>
        <v/>
      </c>
      <c r="DI52" s="33" t="str">
        <f t="shared" si="1"/>
        <v/>
      </c>
      <c r="DJ52" s="23" t="str">
        <f>IF(AND(V52="",X52="",AB52="",AC52=""),"",SUM(V52,X52,AB52,#REF!,AC52))</f>
        <v/>
      </c>
      <c r="DK52" s="33" t="str">
        <f t="shared" si="2"/>
        <v/>
      </c>
      <c r="DL52" s="23" t="str">
        <f t="shared" si="3"/>
        <v/>
      </c>
      <c r="DM52" s="33" t="str">
        <f t="shared" si="4"/>
        <v/>
      </c>
      <c r="DN52" s="23" t="str">
        <f>IF(AND(AQ52="",AT52="",AW52="",AX52=""),"",SUM(AQ52,AT52,AW52,#REF!,AX52))</f>
        <v/>
      </c>
      <c r="DO52" s="33" t="str">
        <f t="shared" si="5"/>
        <v/>
      </c>
      <c r="DP52" s="23" t="str">
        <f>IF(AND(BA52="",BD52="",BG52="",BH52=""),"",SUM(BA52,BD52,BG52,#REF!,BH52))</f>
        <v/>
      </c>
      <c r="DQ52" s="33" t="str">
        <f t="shared" si="6"/>
        <v/>
      </c>
      <c r="DR52" s="23" t="str">
        <f>IF(AND(BK52="",BN52="",BQ52="",BR52=""),"",SUM(BK52,BN52,BQ52,#REF!,BR52))</f>
        <v/>
      </c>
      <c r="DS52" s="33" t="str">
        <f t="shared" si="7"/>
        <v/>
      </c>
      <c r="DT52" s="33"/>
      <c r="DU52" s="33"/>
    </row>
    <row r="53" spans="1:125" ht="18.75">
      <c r="A53" s="72">
        <v>47</v>
      </c>
      <c r="B53" s="396"/>
      <c r="C53" s="397"/>
      <c r="D53" s="398"/>
      <c r="E53" s="399"/>
      <c r="F53" s="400"/>
      <c r="G53" s="400"/>
      <c r="H53" s="401"/>
      <c r="I53" s="402"/>
      <c r="J53" s="403"/>
      <c r="K53" s="404"/>
      <c r="L53" s="11"/>
      <c r="M53" s="6"/>
      <c r="N53" s="6"/>
      <c r="O53" s="6"/>
      <c r="P53" s="6"/>
      <c r="Q53" s="6"/>
      <c r="R53" s="6"/>
      <c r="S53" s="40"/>
      <c r="T53" s="43"/>
      <c r="U53" s="12"/>
      <c r="V53" s="17"/>
      <c r="W53" s="18"/>
      <c r="X53" s="18"/>
      <c r="Y53" s="18"/>
      <c r="Z53" s="18"/>
      <c r="AA53" s="18"/>
      <c r="AB53" s="18"/>
      <c r="AC53" s="45"/>
      <c r="AD53" s="43"/>
      <c r="AE53" s="40"/>
      <c r="AF53" s="290"/>
      <c r="AG53" s="6"/>
      <c r="AH53" s="6"/>
      <c r="AI53" s="6"/>
      <c r="AJ53" s="6"/>
      <c r="AK53" s="6"/>
      <c r="AL53" s="6"/>
      <c r="AM53" s="43"/>
      <c r="AN53" s="43"/>
      <c r="AO53" s="6"/>
      <c r="AP53" s="43"/>
      <c r="AQ53" s="11"/>
      <c r="AR53" s="6"/>
      <c r="AS53" s="6"/>
      <c r="AT53" s="6"/>
      <c r="AU53" s="6"/>
      <c r="AV53" s="6"/>
      <c r="AW53" s="6"/>
      <c r="AX53" s="40"/>
      <c r="AY53" s="43"/>
      <c r="AZ53" s="12"/>
      <c r="BA53" s="11"/>
      <c r="BB53" s="6"/>
      <c r="BC53" s="6"/>
      <c r="BD53" s="6"/>
      <c r="BE53" s="6"/>
      <c r="BF53" s="6"/>
      <c r="BG53" s="6"/>
      <c r="BH53" s="40"/>
      <c r="BI53" s="43"/>
      <c r="BJ53" s="12"/>
      <c r="BK53" s="11"/>
      <c r="BL53" s="6"/>
      <c r="BM53" s="6"/>
      <c r="BN53" s="6"/>
      <c r="BO53" s="6"/>
      <c r="BP53" s="6"/>
      <c r="BQ53" s="6"/>
      <c r="BR53" s="40"/>
      <c r="BS53" s="43"/>
      <c r="BT53" s="12"/>
      <c r="BU53" s="11"/>
      <c r="BV53" s="6"/>
      <c r="BW53" s="6"/>
      <c r="BX53" s="6"/>
      <c r="BY53" s="40"/>
      <c r="BZ53" s="11"/>
      <c r="CA53" s="6"/>
      <c r="CB53" s="6"/>
      <c r="CC53" s="6"/>
      <c r="CD53" s="12"/>
      <c r="CE53" s="11"/>
      <c r="CF53" s="6"/>
      <c r="CG53" s="6"/>
      <c r="CH53" s="6"/>
      <c r="CI53" s="12"/>
      <c r="CJ53" s="11"/>
      <c r="CK53" s="6"/>
      <c r="CL53" s="6"/>
      <c r="CM53" s="12"/>
      <c r="CN53" s="11"/>
      <c r="CO53" s="82"/>
      <c r="CP53" s="1"/>
      <c r="CQ53" s="1"/>
      <c r="CR53" s="294"/>
      <c r="CS53" s="1"/>
      <c r="CT53" s="1"/>
      <c r="DF53" s="23"/>
      <c r="DG53" s="23" t="str">
        <f t="shared" si="0"/>
        <v/>
      </c>
      <c r="DH53" s="33" t="str">
        <f>IF(AND(L53="",N53="",R53="",S53=""),"",SUM(L53,N53,R53,#REF!,S53))</f>
        <v/>
      </c>
      <c r="DI53" s="33" t="str">
        <f t="shared" si="1"/>
        <v/>
      </c>
      <c r="DJ53" s="23" t="str">
        <f>IF(AND(V53="",X53="",AB53="",AC53=""),"",SUM(V53,X53,AB53,#REF!,AC53))</f>
        <v/>
      </c>
      <c r="DK53" s="33" t="str">
        <f t="shared" si="2"/>
        <v/>
      </c>
      <c r="DL53" s="23" t="str">
        <f t="shared" si="3"/>
        <v/>
      </c>
      <c r="DM53" s="33" t="str">
        <f t="shared" si="4"/>
        <v/>
      </c>
      <c r="DN53" s="23" t="str">
        <f>IF(AND(AQ53="",AT53="",AW53="",AX53=""),"",SUM(AQ53,AT53,AW53,#REF!,AX53))</f>
        <v/>
      </c>
      <c r="DO53" s="33" t="str">
        <f t="shared" si="5"/>
        <v/>
      </c>
      <c r="DP53" s="23" t="str">
        <f>IF(AND(BA53="",BD53="",BG53="",BH53=""),"",SUM(BA53,BD53,BG53,#REF!,BH53))</f>
        <v/>
      </c>
      <c r="DQ53" s="33" t="str">
        <f t="shared" si="6"/>
        <v/>
      </c>
      <c r="DR53" s="23" t="str">
        <f>IF(AND(BK53="",BN53="",BQ53="",BR53=""),"",SUM(BK53,BN53,BQ53,#REF!,BR53))</f>
        <v/>
      </c>
      <c r="DS53" s="33" t="str">
        <f t="shared" si="7"/>
        <v/>
      </c>
      <c r="DT53" s="33"/>
      <c r="DU53" s="33"/>
    </row>
    <row r="54" spans="1:125" ht="18.75">
      <c r="A54" s="72">
        <v>48</v>
      </c>
      <c r="B54" s="396"/>
      <c r="C54" s="397"/>
      <c r="D54" s="398"/>
      <c r="E54" s="399"/>
      <c r="F54" s="400"/>
      <c r="G54" s="400"/>
      <c r="H54" s="401"/>
      <c r="I54" s="402"/>
      <c r="J54" s="403"/>
      <c r="K54" s="404"/>
      <c r="L54" s="11"/>
      <c r="M54" s="6"/>
      <c r="N54" s="6"/>
      <c r="O54" s="6"/>
      <c r="P54" s="6"/>
      <c r="Q54" s="6"/>
      <c r="R54" s="6"/>
      <c r="S54" s="40"/>
      <c r="T54" s="43"/>
      <c r="U54" s="12"/>
      <c r="V54" s="17"/>
      <c r="W54" s="18"/>
      <c r="X54" s="18"/>
      <c r="Y54" s="18"/>
      <c r="Z54" s="18"/>
      <c r="AA54" s="18"/>
      <c r="AB54" s="18"/>
      <c r="AC54" s="45"/>
      <c r="AD54" s="43"/>
      <c r="AE54" s="40"/>
      <c r="AF54" s="290"/>
      <c r="AG54" s="6"/>
      <c r="AH54" s="6"/>
      <c r="AI54" s="6"/>
      <c r="AJ54" s="6"/>
      <c r="AK54" s="6"/>
      <c r="AL54" s="6"/>
      <c r="AM54" s="43"/>
      <c r="AN54" s="43"/>
      <c r="AO54" s="6"/>
      <c r="AP54" s="43"/>
      <c r="AQ54" s="11"/>
      <c r="AR54" s="6"/>
      <c r="AS54" s="6"/>
      <c r="AT54" s="6"/>
      <c r="AU54" s="6"/>
      <c r="AV54" s="6"/>
      <c r="AW54" s="6"/>
      <c r="AX54" s="40"/>
      <c r="AY54" s="43"/>
      <c r="AZ54" s="12"/>
      <c r="BA54" s="11"/>
      <c r="BB54" s="6"/>
      <c r="BC54" s="6"/>
      <c r="BD54" s="6"/>
      <c r="BE54" s="6"/>
      <c r="BF54" s="6"/>
      <c r="BG54" s="6"/>
      <c r="BH54" s="40"/>
      <c r="BI54" s="43"/>
      <c r="BJ54" s="12"/>
      <c r="BK54" s="11"/>
      <c r="BL54" s="6"/>
      <c r="BM54" s="6"/>
      <c r="BN54" s="6"/>
      <c r="BO54" s="6"/>
      <c r="BP54" s="6"/>
      <c r="BQ54" s="6"/>
      <c r="BR54" s="40"/>
      <c r="BS54" s="43"/>
      <c r="BT54" s="12"/>
      <c r="BU54" s="11"/>
      <c r="BV54" s="6"/>
      <c r="BW54" s="6"/>
      <c r="BX54" s="6"/>
      <c r="BY54" s="40"/>
      <c r="BZ54" s="11"/>
      <c r="CA54" s="6"/>
      <c r="CB54" s="6"/>
      <c r="CC54" s="6"/>
      <c r="CD54" s="12"/>
      <c r="CE54" s="11"/>
      <c r="CF54" s="6"/>
      <c r="CG54" s="6"/>
      <c r="CH54" s="6"/>
      <c r="CI54" s="12"/>
      <c r="CJ54" s="11"/>
      <c r="CK54" s="6"/>
      <c r="CL54" s="6"/>
      <c r="CM54" s="12"/>
      <c r="CN54" s="11"/>
      <c r="CO54" s="82"/>
      <c r="CP54" s="1"/>
      <c r="CQ54" s="1"/>
      <c r="CR54" s="294"/>
      <c r="CS54" s="1"/>
      <c r="CT54" s="1"/>
      <c r="DF54" s="23"/>
      <c r="DG54" s="23" t="str">
        <f t="shared" si="0"/>
        <v/>
      </c>
      <c r="DH54" s="33" t="str">
        <f>IF(AND(L54="",N54="",R54="",S54=""),"",SUM(L54,N54,R54,#REF!,S54))</f>
        <v/>
      </c>
      <c r="DI54" s="33" t="str">
        <f t="shared" si="1"/>
        <v/>
      </c>
      <c r="DJ54" s="23" t="str">
        <f>IF(AND(V54="",X54="",AB54="",AC54=""),"",SUM(V54,X54,AB54,#REF!,AC54))</f>
        <v/>
      </c>
      <c r="DK54" s="33" t="str">
        <f t="shared" si="2"/>
        <v/>
      </c>
      <c r="DL54" s="23" t="str">
        <f t="shared" si="3"/>
        <v/>
      </c>
      <c r="DM54" s="33" t="str">
        <f t="shared" si="4"/>
        <v/>
      </c>
      <c r="DN54" s="23" t="str">
        <f>IF(AND(AQ54="",AT54="",AW54="",AX54=""),"",SUM(AQ54,AT54,AW54,#REF!,AX54))</f>
        <v/>
      </c>
      <c r="DO54" s="33" t="str">
        <f t="shared" si="5"/>
        <v/>
      </c>
      <c r="DP54" s="23" t="str">
        <f>IF(AND(BA54="",BD54="",BG54="",BH54=""),"",SUM(BA54,BD54,BG54,#REF!,BH54))</f>
        <v/>
      </c>
      <c r="DQ54" s="33" t="str">
        <f t="shared" si="6"/>
        <v/>
      </c>
      <c r="DR54" s="23" t="str">
        <f>IF(AND(BK54="",BN54="",BQ54="",BR54=""),"",SUM(BK54,BN54,BQ54,#REF!,BR54))</f>
        <v/>
      </c>
      <c r="DS54" s="33" t="str">
        <f t="shared" si="7"/>
        <v/>
      </c>
      <c r="DT54" s="33"/>
      <c r="DU54" s="33"/>
    </row>
    <row r="55" spans="1:125" ht="18.75">
      <c r="A55" s="72">
        <v>49</v>
      </c>
      <c r="B55" s="396"/>
      <c r="C55" s="397"/>
      <c r="D55" s="398"/>
      <c r="E55" s="399"/>
      <c r="F55" s="400"/>
      <c r="G55" s="400"/>
      <c r="H55" s="401"/>
      <c r="I55" s="402"/>
      <c r="J55" s="403"/>
      <c r="K55" s="404"/>
      <c r="L55" s="11"/>
      <c r="M55" s="6"/>
      <c r="N55" s="6"/>
      <c r="O55" s="6"/>
      <c r="P55" s="6"/>
      <c r="Q55" s="6"/>
      <c r="R55" s="6"/>
      <c r="S55" s="40"/>
      <c r="T55" s="43"/>
      <c r="U55" s="12"/>
      <c r="V55" s="17"/>
      <c r="W55" s="18"/>
      <c r="X55" s="18"/>
      <c r="Y55" s="18"/>
      <c r="Z55" s="18"/>
      <c r="AA55" s="18"/>
      <c r="AB55" s="18"/>
      <c r="AC55" s="45"/>
      <c r="AD55" s="43"/>
      <c r="AE55" s="40"/>
      <c r="AF55" s="290"/>
      <c r="AG55" s="6"/>
      <c r="AH55" s="6"/>
      <c r="AI55" s="6"/>
      <c r="AJ55" s="6"/>
      <c r="AK55" s="6"/>
      <c r="AL55" s="6"/>
      <c r="AM55" s="43"/>
      <c r="AN55" s="43"/>
      <c r="AO55" s="6"/>
      <c r="AP55" s="43"/>
      <c r="AQ55" s="11"/>
      <c r="AR55" s="6"/>
      <c r="AS55" s="6"/>
      <c r="AT55" s="6"/>
      <c r="AU55" s="6"/>
      <c r="AV55" s="6"/>
      <c r="AW55" s="6"/>
      <c r="AX55" s="40"/>
      <c r="AY55" s="43"/>
      <c r="AZ55" s="12"/>
      <c r="BA55" s="11"/>
      <c r="BB55" s="6"/>
      <c r="BC55" s="6"/>
      <c r="BD55" s="6"/>
      <c r="BE55" s="6"/>
      <c r="BF55" s="6"/>
      <c r="BG55" s="6"/>
      <c r="BH55" s="40"/>
      <c r="BI55" s="43"/>
      <c r="BJ55" s="12"/>
      <c r="BK55" s="11"/>
      <c r="BL55" s="6"/>
      <c r="BM55" s="6"/>
      <c r="BN55" s="6"/>
      <c r="BO55" s="6"/>
      <c r="BP55" s="6"/>
      <c r="BQ55" s="6"/>
      <c r="BR55" s="40"/>
      <c r="BS55" s="43"/>
      <c r="BT55" s="12"/>
      <c r="BU55" s="11"/>
      <c r="BV55" s="6"/>
      <c r="BW55" s="6"/>
      <c r="BX55" s="6"/>
      <c r="BY55" s="40"/>
      <c r="BZ55" s="11"/>
      <c r="CA55" s="6"/>
      <c r="CB55" s="6"/>
      <c r="CC55" s="6"/>
      <c r="CD55" s="12"/>
      <c r="CE55" s="11"/>
      <c r="CF55" s="6"/>
      <c r="CG55" s="6"/>
      <c r="CH55" s="6"/>
      <c r="CI55" s="12"/>
      <c r="CJ55" s="11"/>
      <c r="CK55" s="6"/>
      <c r="CL55" s="6"/>
      <c r="CM55" s="12"/>
      <c r="CN55" s="11"/>
      <c r="CO55" s="82"/>
      <c r="CP55" s="1"/>
      <c r="CQ55" s="1"/>
      <c r="CR55" s="294"/>
      <c r="CS55" s="1"/>
      <c r="CT55" s="1"/>
      <c r="DF55" s="23"/>
      <c r="DG55" s="23" t="str">
        <f t="shared" si="0"/>
        <v/>
      </c>
      <c r="DH55" s="33" t="str">
        <f>IF(AND(L55="",N55="",R55="",S55=""),"",SUM(L55,N55,R55,#REF!,S55))</f>
        <v/>
      </c>
      <c r="DI55" s="33" t="str">
        <f t="shared" si="1"/>
        <v/>
      </c>
      <c r="DJ55" s="23" t="str">
        <f>IF(AND(V55="",X55="",AB55="",AC55=""),"",SUM(V55,X55,AB55,#REF!,AC55))</f>
        <v/>
      </c>
      <c r="DK55" s="33" t="str">
        <f t="shared" si="2"/>
        <v/>
      </c>
      <c r="DL55" s="23" t="str">
        <f t="shared" si="3"/>
        <v/>
      </c>
      <c r="DM55" s="33" t="str">
        <f t="shared" si="4"/>
        <v/>
      </c>
      <c r="DN55" s="23" t="str">
        <f>IF(AND(AQ55="",AT55="",AW55="",AX55=""),"",SUM(AQ55,AT55,AW55,#REF!,AX55))</f>
        <v/>
      </c>
      <c r="DO55" s="33" t="str">
        <f t="shared" si="5"/>
        <v/>
      </c>
      <c r="DP55" s="23" t="str">
        <f>IF(AND(BA55="",BD55="",BG55="",BH55=""),"",SUM(BA55,BD55,BG55,#REF!,BH55))</f>
        <v/>
      </c>
      <c r="DQ55" s="33" t="str">
        <f t="shared" si="6"/>
        <v/>
      </c>
      <c r="DR55" s="23" t="str">
        <f>IF(AND(BK55="",BN55="",BQ55="",BR55=""),"",SUM(BK55,BN55,BQ55,#REF!,BR55))</f>
        <v/>
      </c>
      <c r="DS55" s="33" t="str">
        <f t="shared" si="7"/>
        <v/>
      </c>
      <c r="DT55" s="33"/>
      <c r="DU55" s="33"/>
    </row>
    <row r="56" spans="1:125" ht="18.75">
      <c r="A56" s="72">
        <v>50</v>
      </c>
      <c r="B56" s="396"/>
      <c r="C56" s="397"/>
      <c r="D56" s="398"/>
      <c r="E56" s="399"/>
      <c r="F56" s="400"/>
      <c r="G56" s="400"/>
      <c r="H56" s="401"/>
      <c r="I56" s="402"/>
      <c r="J56" s="403"/>
      <c r="K56" s="404"/>
      <c r="L56" s="11"/>
      <c r="M56" s="6"/>
      <c r="N56" s="6"/>
      <c r="O56" s="6"/>
      <c r="P56" s="6"/>
      <c r="Q56" s="6"/>
      <c r="R56" s="6"/>
      <c r="S56" s="40"/>
      <c r="T56" s="43"/>
      <c r="U56" s="12"/>
      <c r="V56" s="17"/>
      <c r="W56" s="18"/>
      <c r="X56" s="18"/>
      <c r="Y56" s="18"/>
      <c r="Z56" s="18"/>
      <c r="AA56" s="18"/>
      <c r="AB56" s="18"/>
      <c r="AC56" s="45"/>
      <c r="AD56" s="43"/>
      <c r="AE56" s="40"/>
      <c r="AF56" s="290"/>
      <c r="AG56" s="6"/>
      <c r="AH56" s="6"/>
      <c r="AI56" s="6"/>
      <c r="AJ56" s="6"/>
      <c r="AK56" s="6"/>
      <c r="AL56" s="6"/>
      <c r="AM56" s="43"/>
      <c r="AN56" s="43"/>
      <c r="AO56" s="6"/>
      <c r="AP56" s="43"/>
      <c r="AQ56" s="11"/>
      <c r="AR56" s="6"/>
      <c r="AS56" s="6"/>
      <c r="AT56" s="6"/>
      <c r="AU56" s="6"/>
      <c r="AV56" s="6"/>
      <c r="AW56" s="6"/>
      <c r="AX56" s="40"/>
      <c r="AY56" s="43"/>
      <c r="AZ56" s="12"/>
      <c r="BA56" s="11"/>
      <c r="BB56" s="6"/>
      <c r="BC56" s="6"/>
      <c r="BD56" s="6"/>
      <c r="BE56" s="6"/>
      <c r="BF56" s="6"/>
      <c r="BG56" s="6"/>
      <c r="BH56" s="40"/>
      <c r="BI56" s="43"/>
      <c r="BJ56" s="12"/>
      <c r="BK56" s="11"/>
      <c r="BL56" s="6"/>
      <c r="BM56" s="6"/>
      <c r="BN56" s="6"/>
      <c r="BO56" s="6"/>
      <c r="BP56" s="6"/>
      <c r="BQ56" s="6"/>
      <c r="BR56" s="40"/>
      <c r="BS56" s="43"/>
      <c r="BT56" s="12"/>
      <c r="BU56" s="11"/>
      <c r="BV56" s="6"/>
      <c r="BW56" s="6"/>
      <c r="BX56" s="6"/>
      <c r="BY56" s="40"/>
      <c r="BZ56" s="11"/>
      <c r="CA56" s="6"/>
      <c r="CB56" s="6"/>
      <c r="CC56" s="6"/>
      <c r="CD56" s="12"/>
      <c r="CE56" s="11"/>
      <c r="CF56" s="6"/>
      <c r="CG56" s="6"/>
      <c r="CH56" s="6"/>
      <c r="CI56" s="12"/>
      <c r="CJ56" s="11"/>
      <c r="CK56" s="6"/>
      <c r="CL56" s="6"/>
      <c r="CM56" s="12"/>
      <c r="CN56" s="11"/>
      <c r="CO56" s="82"/>
      <c r="CP56" s="1"/>
      <c r="CQ56" s="1"/>
      <c r="CR56" s="294"/>
      <c r="CS56" s="1"/>
      <c r="CT56" s="1"/>
      <c r="DF56" s="23"/>
      <c r="DG56" s="23" t="str">
        <f t="shared" si="0"/>
        <v/>
      </c>
      <c r="DH56" s="33" t="str">
        <f>IF(AND(L56="",N56="",R56="",S56=""),"",SUM(L56,N56,R56,#REF!,S56))</f>
        <v/>
      </c>
      <c r="DI56" s="33" t="str">
        <f t="shared" si="1"/>
        <v/>
      </c>
      <c r="DJ56" s="23" t="str">
        <f>IF(AND(V56="",X56="",AB56="",AC56=""),"",SUM(V56,X56,AB56,#REF!,AC56))</f>
        <v/>
      </c>
      <c r="DK56" s="33" t="str">
        <f t="shared" si="2"/>
        <v/>
      </c>
      <c r="DL56" s="23" t="str">
        <f t="shared" si="3"/>
        <v/>
      </c>
      <c r="DM56" s="33" t="str">
        <f t="shared" si="4"/>
        <v/>
      </c>
      <c r="DN56" s="23" t="str">
        <f>IF(AND(AQ56="",AT56="",AW56="",AX56=""),"",SUM(AQ56,AT56,AW56,#REF!,AX56))</f>
        <v/>
      </c>
      <c r="DO56" s="33" t="str">
        <f t="shared" si="5"/>
        <v/>
      </c>
      <c r="DP56" s="23" t="str">
        <f>IF(AND(BA56="",BD56="",BG56="",BH56=""),"",SUM(BA56,BD56,BG56,#REF!,BH56))</f>
        <v/>
      </c>
      <c r="DQ56" s="33" t="str">
        <f t="shared" si="6"/>
        <v/>
      </c>
      <c r="DR56" s="23" t="str">
        <f>IF(AND(BK56="",BN56="",BQ56="",BR56=""),"",SUM(BK56,BN56,BQ56,#REF!,BR56))</f>
        <v/>
      </c>
      <c r="DS56" s="33" t="str">
        <f t="shared" si="7"/>
        <v/>
      </c>
      <c r="DT56" s="33"/>
      <c r="DU56" s="33"/>
    </row>
    <row r="57" spans="1:125" ht="18.75">
      <c r="A57" s="72">
        <v>51</v>
      </c>
      <c r="B57" s="396"/>
      <c r="C57" s="397"/>
      <c r="D57" s="398"/>
      <c r="E57" s="399"/>
      <c r="F57" s="400"/>
      <c r="G57" s="400"/>
      <c r="H57" s="401"/>
      <c r="I57" s="402"/>
      <c r="J57" s="403"/>
      <c r="K57" s="404"/>
      <c r="L57" s="11"/>
      <c r="M57" s="6"/>
      <c r="N57" s="6"/>
      <c r="O57" s="6"/>
      <c r="P57" s="6"/>
      <c r="Q57" s="6"/>
      <c r="R57" s="6"/>
      <c r="S57" s="40"/>
      <c r="T57" s="43"/>
      <c r="U57" s="12"/>
      <c r="V57" s="17"/>
      <c r="W57" s="18"/>
      <c r="X57" s="18"/>
      <c r="Y57" s="18"/>
      <c r="Z57" s="18"/>
      <c r="AA57" s="18"/>
      <c r="AB57" s="18"/>
      <c r="AC57" s="45"/>
      <c r="AD57" s="43"/>
      <c r="AE57" s="40"/>
      <c r="AF57" s="290"/>
      <c r="AG57" s="6"/>
      <c r="AH57" s="6"/>
      <c r="AI57" s="6"/>
      <c r="AJ57" s="6"/>
      <c r="AK57" s="6"/>
      <c r="AL57" s="6"/>
      <c r="AM57" s="43"/>
      <c r="AN57" s="43"/>
      <c r="AO57" s="6"/>
      <c r="AP57" s="43"/>
      <c r="AQ57" s="11"/>
      <c r="AR57" s="6"/>
      <c r="AS57" s="6"/>
      <c r="AT57" s="6"/>
      <c r="AU57" s="6"/>
      <c r="AV57" s="6"/>
      <c r="AW57" s="6"/>
      <c r="AX57" s="40"/>
      <c r="AY57" s="43"/>
      <c r="AZ57" s="12"/>
      <c r="BA57" s="11"/>
      <c r="BB57" s="6"/>
      <c r="BC57" s="6"/>
      <c r="BD57" s="6"/>
      <c r="BE57" s="6"/>
      <c r="BF57" s="6"/>
      <c r="BG57" s="6"/>
      <c r="BH57" s="40"/>
      <c r="BI57" s="43"/>
      <c r="BJ57" s="12"/>
      <c r="BK57" s="11"/>
      <c r="BL57" s="6"/>
      <c r="BM57" s="6"/>
      <c r="BN57" s="6"/>
      <c r="BO57" s="6"/>
      <c r="BP57" s="6"/>
      <c r="BQ57" s="6"/>
      <c r="BR57" s="40"/>
      <c r="BS57" s="43"/>
      <c r="BT57" s="12"/>
      <c r="BU57" s="11"/>
      <c r="BV57" s="6"/>
      <c r="BW57" s="6"/>
      <c r="BX57" s="6"/>
      <c r="BY57" s="40"/>
      <c r="BZ57" s="11"/>
      <c r="CA57" s="6"/>
      <c r="CB57" s="6"/>
      <c r="CC57" s="6"/>
      <c r="CD57" s="12"/>
      <c r="CE57" s="11"/>
      <c r="CF57" s="6"/>
      <c r="CG57" s="6"/>
      <c r="CH57" s="6"/>
      <c r="CI57" s="12"/>
      <c r="CJ57" s="11"/>
      <c r="CK57" s="6"/>
      <c r="CL57" s="6"/>
      <c r="CM57" s="12"/>
      <c r="CN57" s="11"/>
      <c r="CO57" s="82"/>
      <c r="CP57" s="1"/>
      <c r="CQ57" s="1"/>
      <c r="CR57" s="294"/>
      <c r="CS57" s="1"/>
      <c r="CT57" s="1"/>
      <c r="DF57" s="23"/>
      <c r="DG57" s="23" t="str">
        <f t="shared" si="0"/>
        <v/>
      </c>
      <c r="DH57" s="33" t="str">
        <f>IF(AND(L57="",N57="",R57="",S57=""),"",SUM(L57,N57,R57,#REF!,S57))</f>
        <v/>
      </c>
      <c r="DI57" s="33" t="str">
        <f t="shared" si="1"/>
        <v/>
      </c>
      <c r="DJ57" s="23" t="str">
        <f>IF(AND(V57="",X57="",AB57="",AC57=""),"",SUM(V57,X57,AB57,#REF!,AC57))</f>
        <v/>
      </c>
      <c r="DK57" s="33" t="str">
        <f t="shared" si="2"/>
        <v/>
      </c>
      <c r="DL57" s="23" t="str">
        <f t="shared" si="3"/>
        <v/>
      </c>
      <c r="DM57" s="33" t="str">
        <f t="shared" si="4"/>
        <v/>
      </c>
      <c r="DN57" s="23" t="str">
        <f>IF(AND(AQ57="",AT57="",AW57="",AX57=""),"",SUM(AQ57,AT57,AW57,#REF!,AX57))</f>
        <v/>
      </c>
      <c r="DO57" s="33" t="str">
        <f t="shared" si="5"/>
        <v/>
      </c>
      <c r="DP57" s="23" t="str">
        <f>IF(AND(BA57="",BD57="",BG57="",BH57=""),"",SUM(BA57,BD57,BG57,#REF!,BH57))</f>
        <v/>
      </c>
      <c r="DQ57" s="33" t="str">
        <f t="shared" si="6"/>
        <v/>
      </c>
      <c r="DR57" s="23" t="str">
        <f>IF(AND(BK57="",BN57="",BQ57="",BR57=""),"",SUM(BK57,BN57,BQ57,#REF!,BR57))</f>
        <v/>
      </c>
      <c r="DS57" s="33" t="str">
        <f t="shared" si="7"/>
        <v/>
      </c>
      <c r="DT57" s="33"/>
      <c r="DU57" s="33"/>
    </row>
    <row r="58" spans="1:125" ht="18.75">
      <c r="A58" s="72">
        <v>52</v>
      </c>
      <c r="B58" s="396"/>
      <c r="C58" s="397"/>
      <c r="D58" s="398"/>
      <c r="E58" s="399"/>
      <c r="F58" s="400"/>
      <c r="G58" s="400"/>
      <c r="H58" s="401"/>
      <c r="I58" s="402"/>
      <c r="J58" s="403"/>
      <c r="K58" s="404"/>
      <c r="L58" s="11"/>
      <c r="M58" s="6"/>
      <c r="N58" s="6"/>
      <c r="O58" s="6"/>
      <c r="P58" s="6"/>
      <c r="Q58" s="6"/>
      <c r="R58" s="6"/>
      <c r="S58" s="40"/>
      <c r="T58" s="43"/>
      <c r="U58" s="12"/>
      <c r="V58" s="17"/>
      <c r="W58" s="18"/>
      <c r="X58" s="18"/>
      <c r="Y58" s="18"/>
      <c r="Z58" s="18"/>
      <c r="AA58" s="18"/>
      <c r="AB58" s="18"/>
      <c r="AC58" s="45"/>
      <c r="AD58" s="43"/>
      <c r="AE58" s="40"/>
      <c r="AF58" s="290"/>
      <c r="AG58" s="6"/>
      <c r="AH58" s="6"/>
      <c r="AI58" s="6"/>
      <c r="AJ58" s="6"/>
      <c r="AK58" s="6"/>
      <c r="AL58" s="6"/>
      <c r="AM58" s="43"/>
      <c r="AN58" s="43"/>
      <c r="AO58" s="6"/>
      <c r="AP58" s="43"/>
      <c r="AQ58" s="11"/>
      <c r="AR58" s="6"/>
      <c r="AS58" s="6"/>
      <c r="AT58" s="6"/>
      <c r="AU58" s="6"/>
      <c r="AV58" s="6"/>
      <c r="AW58" s="6"/>
      <c r="AX58" s="40"/>
      <c r="AY58" s="43"/>
      <c r="AZ58" s="12"/>
      <c r="BA58" s="11"/>
      <c r="BB58" s="6"/>
      <c r="BC58" s="6"/>
      <c r="BD58" s="6"/>
      <c r="BE58" s="6"/>
      <c r="BF58" s="6"/>
      <c r="BG58" s="6"/>
      <c r="BH58" s="40"/>
      <c r="BI58" s="43"/>
      <c r="BJ58" s="12"/>
      <c r="BK58" s="11"/>
      <c r="BL58" s="6"/>
      <c r="BM58" s="6"/>
      <c r="BN58" s="6"/>
      <c r="BO58" s="6"/>
      <c r="BP58" s="6"/>
      <c r="BQ58" s="6"/>
      <c r="BR58" s="40"/>
      <c r="BS58" s="43"/>
      <c r="BT58" s="12"/>
      <c r="BU58" s="11"/>
      <c r="BV58" s="6"/>
      <c r="BW58" s="6"/>
      <c r="BX58" s="6"/>
      <c r="BY58" s="40"/>
      <c r="BZ58" s="11"/>
      <c r="CA58" s="6"/>
      <c r="CB58" s="6"/>
      <c r="CC58" s="6"/>
      <c r="CD58" s="12"/>
      <c r="CE58" s="11"/>
      <c r="CF58" s="6"/>
      <c r="CG58" s="6"/>
      <c r="CH58" s="6"/>
      <c r="CI58" s="12"/>
      <c r="CJ58" s="11"/>
      <c r="CK58" s="6"/>
      <c r="CL58" s="6"/>
      <c r="CM58" s="12"/>
      <c r="CN58" s="11"/>
      <c r="CO58" s="82"/>
      <c r="CP58" s="1"/>
      <c r="CQ58" s="1"/>
      <c r="CR58" s="294"/>
      <c r="CS58" s="1"/>
      <c r="CT58" s="1"/>
      <c r="DF58" s="23"/>
      <c r="DG58" s="23" t="str">
        <f t="shared" si="0"/>
        <v/>
      </c>
      <c r="DH58" s="33" t="str">
        <f>IF(AND(L58="",N58="",R58="",S58=""),"",SUM(L58,N58,R58,#REF!,S58))</f>
        <v/>
      </c>
      <c r="DI58" s="33" t="str">
        <f t="shared" si="1"/>
        <v/>
      </c>
      <c r="DJ58" s="23" t="str">
        <f>IF(AND(V58="",X58="",AB58="",AC58=""),"",SUM(V58,X58,AB58,#REF!,AC58))</f>
        <v/>
      </c>
      <c r="DK58" s="33" t="str">
        <f t="shared" si="2"/>
        <v/>
      </c>
      <c r="DL58" s="23" t="str">
        <f t="shared" si="3"/>
        <v/>
      </c>
      <c r="DM58" s="33" t="str">
        <f t="shared" si="4"/>
        <v/>
      </c>
      <c r="DN58" s="23" t="str">
        <f>IF(AND(AQ58="",AT58="",AW58="",AX58=""),"",SUM(AQ58,AT58,AW58,#REF!,AX58))</f>
        <v/>
      </c>
      <c r="DO58" s="33" t="str">
        <f t="shared" si="5"/>
        <v/>
      </c>
      <c r="DP58" s="23" t="str">
        <f>IF(AND(BA58="",BD58="",BG58="",BH58=""),"",SUM(BA58,BD58,BG58,#REF!,BH58))</f>
        <v/>
      </c>
      <c r="DQ58" s="33" t="str">
        <f t="shared" si="6"/>
        <v/>
      </c>
      <c r="DR58" s="23" t="str">
        <f>IF(AND(BK58="",BN58="",BQ58="",BR58=""),"",SUM(BK58,BN58,BQ58,#REF!,BR58))</f>
        <v/>
      </c>
      <c r="DS58" s="33" t="str">
        <f t="shared" si="7"/>
        <v/>
      </c>
      <c r="DT58" s="33"/>
      <c r="DU58" s="33"/>
    </row>
    <row r="59" spans="1:125" ht="18.75">
      <c r="A59" s="72">
        <v>53</v>
      </c>
      <c r="B59" s="396"/>
      <c r="C59" s="397"/>
      <c r="D59" s="398"/>
      <c r="E59" s="399"/>
      <c r="F59" s="400"/>
      <c r="G59" s="400"/>
      <c r="H59" s="401"/>
      <c r="I59" s="402"/>
      <c r="J59" s="403"/>
      <c r="K59" s="404"/>
      <c r="L59" s="11"/>
      <c r="M59" s="6"/>
      <c r="N59" s="6"/>
      <c r="O59" s="6"/>
      <c r="P59" s="6"/>
      <c r="Q59" s="6"/>
      <c r="R59" s="6"/>
      <c r="S59" s="40"/>
      <c r="T59" s="43"/>
      <c r="U59" s="12"/>
      <c r="V59" s="17"/>
      <c r="W59" s="18"/>
      <c r="X59" s="18"/>
      <c r="Y59" s="18"/>
      <c r="Z59" s="18"/>
      <c r="AA59" s="18"/>
      <c r="AB59" s="18"/>
      <c r="AC59" s="45"/>
      <c r="AD59" s="43"/>
      <c r="AE59" s="40"/>
      <c r="AF59" s="290"/>
      <c r="AG59" s="6"/>
      <c r="AH59" s="6"/>
      <c r="AI59" s="6"/>
      <c r="AJ59" s="6"/>
      <c r="AK59" s="6"/>
      <c r="AL59" s="6"/>
      <c r="AM59" s="43"/>
      <c r="AN59" s="43"/>
      <c r="AO59" s="6"/>
      <c r="AP59" s="43"/>
      <c r="AQ59" s="11"/>
      <c r="AR59" s="6"/>
      <c r="AS59" s="6"/>
      <c r="AT59" s="6"/>
      <c r="AU59" s="6"/>
      <c r="AV59" s="6"/>
      <c r="AW59" s="6"/>
      <c r="AX59" s="40"/>
      <c r="AY59" s="43"/>
      <c r="AZ59" s="12"/>
      <c r="BA59" s="11"/>
      <c r="BB59" s="6"/>
      <c r="BC59" s="6"/>
      <c r="BD59" s="6"/>
      <c r="BE59" s="6"/>
      <c r="BF59" s="6"/>
      <c r="BG59" s="6"/>
      <c r="BH59" s="40"/>
      <c r="BI59" s="43"/>
      <c r="BJ59" s="12"/>
      <c r="BK59" s="11"/>
      <c r="BL59" s="6"/>
      <c r="BM59" s="6"/>
      <c r="BN59" s="6"/>
      <c r="BO59" s="6"/>
      <c r="BP59" s="6"/>
      <c r="BQ59" s="6"/>
      <c r="BR59" s="40"/>
      <c r="BS59" s="43"/>
      <c r="BT59" s="12"/>
      <c r="BU59" s="11"/>
      <c r="BV59" s="6"/>
      <c r="BW59" s="6"/>
      <c r="BX59" s="6"/>
      <c r="BY59" s="40"/>
      <c r="BZ59" s="11"/>
      <c r="CA59" s="6"/>
      <c r="CB59" s="6"/>
      <c r="CC59" s="6"/>
      <c r="CD59" s="12"/>
      <c r="CE59" s="11"/>
      <c r="CF59" s="6"/>
      <c r="CG59" s="6"/>
      <c r="CH59" s="6"/>
      <c r="CI59" s="12"/>
      <c r="CJ59" s="11"/>
      <c r="CK59" s="6"/>
      <c r="CL59" s="6"/>
      <c r="CM59" s="12"/>
      <c r="CN59" s="11"/>
      <c r="CO59" s="82"/>
      <c r="CP59" s="1"/>
      <c r="CQ59" s="1"/>
      <c r="CR59" s="294"/>
      <c r="CS59" s="1"/>
      <c r="CT59" s="1"/>
      <c r="DF59" s="23"/>
      <c r="DG59" s="35" t="str">
        <f t="shared" si="0"/>
        <v/>
      </c>
      <c r="DH59" s="36" t="str">
        <f>IF(AND(L59="",N59="",R59="",S59=""),"",SUM(L59,N59,R59,#REF!,S59))</f>
        <v/>
      </c>
      <c r="DI59" s="36" t="str">
        <f t="shared" si="1"/>
        <v/>
      </c>
      <c r="DJ59" s="35" t="str">
        <f>IF(AND(V59="",X59="",AB59="",AC59=""),"",SUM(V59,X59,AB59,#REF!,AC59))</f>
        <v/>
      </c>
      <c r="DK59" s="36" t="str">
        <f t="shared" si="2"/>
        <v/>
      </c>
      <c r="DL59" s="35" t="str">
        <f t="shared" si="3"/>
        <v/>
      </c>
      <c r="DM59" s="36" t="str">
        <f t="shared" si="4"/>
        <v/>
      </c>
      <c r="DN59" s="35" t="str">
        <f>IF(AND(AQ59="",AT59="",AW59="",AX59=""),"",SUM(AQ59,AT59,AW59,#REF!,AX59))</f>
        <v/>
      </c>
      <c r="DO59" s="36" t="str">
        <f t="shared" si="5"/>
        <v/>
      </c>
      <c r="DP59" s="35" t="str">
        <f>IF(AND(BA59="",BD59="",BG59="",BH59=""),"",SUM(BA59,BD59,BG59,#REF!,BH59))</f>
        <v/>
      </c>
      <c r="DQ59" s="36" t="str">
        <f t="shared" si="6"/>
        <v/>
      </c>
      <c r="DR59" s="35" t="str">
        <f>IF(AND(BK59="",BN59="",BQ59="",BR59=""),"",SUM(BK59,BN59,BQ59,#REF!,BR59))</f>
        <v/>
      </c>
      <c r="DS59" s="36" t="str">
        <f t="shared" si="7"/>
        <v/>
      </c>
      <c r="DT59" s="33"/>
      <c r="DU59" s="33"/>
    </row>
    <row r="60" spans="1:125" ht="18.75">
      <c r="A60" s="72">
        <v>54</v>
      </c>
      <c r="B60" s="396"/>
      <c r="C60" s="397"/>
      <c r="D60" s="398"/>
      <c r="E60" s="399"/>
      <c r="F60" s="400"/>
      <c r="G60" s="400"/>
      <c r="H60" s="401"/>
      <c r="I60" s="402"/>
      <c r="J60" s="403"/>
      <c r="K60" s="404"/>
      <c r="L60" s="11"/>
      <c r="M60" s="6"/>
      <c r="N60" s="6"/>
      <c r="O60" s="6"/>
      <c r="P60" s="6"/>
      <c r="Q60" s="6"/>
      <c r="R60" s="6"/>
      <c r="S60" s="40"/>
      <c r="T60" s="43"/>
      <c r="U60" s="12"/>
      <c r="V60" s="17"/>
      <c r="W60" s="18"/>
      <c r="X60" s="18"/>
      <c r="Y60" s="18"/>
      <c r="Z60" s="18"/>
      <c r="AA60" s="18"/>
      <c r="AB60" s="18"/>
      <c r="AC60" s="45"/>
      <c r="AD60" s="43"/>
      <c r="AE60" s="40"/>
      <c r="AF60" s="290"/>
      <c r="AG60" s="6"/>
      <c r="AH60" s="6"/>
      <c r="AI60" s="6"/>
      <c r="AJ60" s="6"/>
      <c r="AK60" s="6"/>
      <c r="AL60" s="6"/>
      <c r="AM60" s="43"/>
      <c r="AN60" s="43"/>
      <c r="AO60" s="6"/>
      <c r="AP60" s="43"/>
      <c r="AQ60" s="11"/>
      <c r="AR60" s="6"/>
      <c r="AS60" s="6"/>
      <c r="AT60" s="6"/>
      <c r="AU60" s="6"/>
      <c r="AV60" s="6"/>
      <c r="AW60" s="6"/>
      <c r="AX60" s="40"/>
      <c r="AY60" s="43"/>
      <c r="AZ60" s="12"/>
      <c r="BA60" s="11"/>
      <c r="BB60" s="6"/>
      <c r="BC60" s="6"/>
      <c r="BD60" s="6"/>
      <c r="BE60" s="6"/>
      <c r="BF60" s="6"/>
      <c r="BG60" s="6"/>
      <c r="BH60" s="40"/>
      <c r="BI60" s="43"/>
      <c r="BJ60" s="12"/>
      <c r="BK60" s="11"/>
      <c r="BL60" s="6"/>
      <c r="BM60" s="6"/>
      <c r="BN60" s="6"/>
      <c r="BO60" s="6"/>
      <c r="BP60" s="6"/>
      <c r="BQ60" s="6"/>
      <c r="BR60" s="40"/>
      <c r="BS60" s="43"/>
      <c r="BT60" s="12"/>
      <c r="BU60" s="11"/>
      <c r="BV60" s="6"/>
      <c r="BW60" s="6"/>
      <c r="BX60" s="6"/>
      <c r="BY60" s="40"/>
      <c r="BZ60" s="11"/>
      <c r="CA60" s="6"/>
      <c r="CB60" s="6"/>
      <c r="CC60" s="6"/>
      <c r="CD60" s="12"/>
      <c r="CE60" s="11"/>
      <c r="CF60" s="6"/>
      <c r="CG60" s="6"/>
      <c r="CH60" s="6"/>
      <c r="CI60" s="12"/>
      <c r="CJ60" s="11"/>
      <c r="CK60" s="6"/>
      <c r="CL60" s="6"/>
      <c r="CM60" s="12"/>
      <c r="CN60" s="11"/>
      <c r="CO60" s="82"/>
      <c r="CP60" s="1"/>
      <c r="CQ60" s="1"/>
      <c r="CR60" s="294"/>
      <c r="CS60" s="1"/>
      <c r="CT60" s="1"/>
      <c r="DF60" s="23"/>
      <c r="DG60" s="35" t="str">
        <f t="shared" si="0"/>
        <v/>
      </c>
      <c r="DH60" s="36" t="str">
        <f>IF(AND(L60="",N60="",R60="",S60=""),"",SUM(L60,N60,R60,#REF!,S60))</f>
        <v/>
      </c>
      <c r="DI60" s="36" t="str">
        <f t="shared" si="1"/>
        <v/>
      </c>
      <c r="DJ60" s="35" t="str">
        <f>IF(AND(V60="",X60="",AB60="",AC60=""),"",SUM(V60,X60,AB60,#REF!,AC60))</f>
        <v/>
      </c>
      <c r="DK60" s="36" t="str">
        <f t="shared" si="2"/>
        <v/>
      </c>
      <c r="DL60" s="35" t="str">
        <f t="shared" si="3"/>
        <v/>
      </c>
      <c r="DM60" s="36" t="str">
        <f t="shared" si="4"/>
        <v/>
      </c>
      <c r="DN60" s="35" t="str">
        <f>IF(AND(AQ60="",AT60="",AW60="",AX60=""),"",SUM(AQ60,AT60,AW60,#REF!,AX60))</f>
        <v/>
      </c>
      <c r="DO60" s="36" t="str">
        <f t="shared" si="5"/>
        <v/>
      </c>
      <c r="DP60" s="35" t="str">
        <f>IF(AND(BA60="",BD60="",BG60="",BH60=""),"",SUM(BA60,BD60,BG60,#REF!,BH60))</f>
        <v/>
      </c>
      <c r="DQ60" s="36" t="str">
        <f t="shared" si="6"/>
        <v/>
      </c>
      <c r="DR60" s="35" t="str">
        <f>IF(AND(BK60="",BN60="",BQ60="",BR60=""),"",SUM(BK60,BN60,BQ60,#REF!,BR60))</f>
        <v/>
      </c>
      <c r="DS60" s="36" t="str">
        <f t="shared" si="7"/>
        <v/>
      </c>
      <c r="DT60" s="33"/>
      <c r="DU60" s="33"/>
    </row>
    <row r="61" spans="1:125" ht="18.75">
      <c r="A61" s="72">
        <v>55</v>
      </c>
      <c r="B61" s="396"/>
      <c r="C61" s="397"/>
      <c r="D61" s="398"/>
      <c r="E61" s="399"/>
      <c r="F61" s="400"/>
      <c r="G61" s="400"/>
      <c r="H61" s="401"/>
      <c r="I61" s="402"/>
      <c r="J61" s="403"/>
      <c r="K61" s="404"/>
      <c r="L61" s="11"/>
      <c r="M61" s="6"/>
      <c r="N61" s="6"/>
      <c r="O61" s="6"/>
      <c r="P61" s="6"/>
      <c r="Q61" s="6"/>
      <c r="R61" s="6"/>
      <c r="S61" s="40"/>
      <c r="T61" s="43"/>
      <c r="U61" s="12"/>
      <c r="V61" s="17"/>
      <c r="W61" s="18"/>
      <c r="X61" s="18"/>
      <c r="Y61" s="18"/>
      <c r="Z61" s="18"/>
      <c r="AA61" s="18"/>
      <c r="AB61" s="18"/>
      <c r="AC61" s="45"/>
      <c r="AD61" s="43"/>
      <c r="AE61" s="40"/>
      <c r="AF61" s="290"/>
      <c r="AG61" s="6"/>
      <c r="AH61" s="6"/>
      <c r="AI61" s="6"/>
      <c r="AJ61" s="6"/>
      <c r="AK61" s="6"/>
      <c r="AL61" s="6"/>
      <c r="AM61" s="43"/>
      <c r="AN61" s="43"/>
      <c r="AO61" s="6"/>
      <c r="AP61" s="43"/>
      <c r="AQ61" s="11"/>
      <c r="AR61" s="6"/>
      <c r="AS61" s="6"/>
      <c r="AT61" s="6"/>
      <c r="AU61" s="6"/>
      <c r="AV61" s="6"/>
      <c r="AW61" s="6"/>
      <c r="AX61" s="40"/>
      <c r="AY61" s="43"/>
      <c r="AZ61" s="12"/>
      <c r="BA61" s="11"/>
      <c r="BB61" s="6"/>
      <c r="BC61" s="6"/>
      <c r="BD61" s="6"/>
      <c r="BE61" s="6"/>
      <c r="BF61" s="6"/>
      <c r="BG61" s="6"/>
      <c r="BH61" s="40"/>
      <c r="BI61" s="43"/>
      <c r="BJ61" s="12"/>
      <c r="BK61" s="11"/>
      <c r="BL61" s="6"/>
      <c r="BM61" s="6"/>
      <c r="BN61" s="6"/>
      <c r="BO61" s="6"/>
      <c r="BP61" s="6"/>
      <c r="BQ61" s="6"/>
      <c r="BR61" s="40"/>
      <c r="BS61" s="43"/>
      <c r="BT61" s="12"/>
      <c r="BU61" s="11"/>
      <c r="BV61" s="6"/>
      <c r="BW61" s="6"/>
      <c r="BX61" s="6"/>
      <c r="BY61" s="40"/>
      <c r="BZ61" s="11"/>
      <c r="CA61" s="6"/>
      <c r="CB61" s="6"/>
      <c r="CC61" s="6"/>
      <c r="CD61" s="12"/>
      <c r="CE61" s="11"/>
      <c r="CF61" s="6"/>
      <c r="CG61" s="6"/>
      <c r="CH61" s="6"/>
      <c r="CI61" s="12"/>
      <c r="CJ61" s="11"/>
      <c r="CK61" s="6"/>
      <c r="CL61" s="6"/>
      <c r="CM61" s="12"/>
      <c r="CN61" s="11"/>
      <c r="CO61" s="82"/>
      <c r="CP61" s="1"/>
      <c r="CQ61" s="1"/>
      <c r="CR61" s="294"/>
      <c r="CS61" s="1"/>
      <c r="CT61" s="1"/>
      <c r="DF61" s="23"/>
      <c r="DG61" s="35" t="str">
        <f t="shared" si="0"/>
        <v/>
      </c>
      <c r="DH61" s="36" t="str">
        <f>IF(AND(L61="",N61="",R61="",S61=""),"",SUM(L61,N61,R61,#REF!,S61))</f>
        <v/>
      </c>
      <c r="DI61" s="36" t="str">
        <f t="shared" si="1"/>
        <v/>
      </c>
      <c r="DJ61" s="35" t="str">
        <f>IF(AND(V61="",X61="",AB61="",AC61=""),"",SUM(V61,X61,AB61,#REF!,AC61))</f>
        <v/>
      </c>
      <c r="DK61" s="36" t="str">
        <f t="shared" si="2"/>
        <v/>
      </c>
      <c r="DL61" s="35" t="str">
        <f t="shared" si="3"/>
        <v/>
      </c>
      <c r="DM61" s="36" t="str">
        <f t="shared" si="4"/>
        <v/>
      </c>
      <c r="DN61" s="35" t="str">
        <f>IF(AND(AQ61="",AT61="",AW61="",AX61=""),"",SUM(AQ61,AT61,AW61,#REF!,AX61))</f>
        <v/>
      </c>
      <c r="DO61" s="36" t="str">
        <f t="shared" si="5"/>
        <v/>
      </c>
      <c r="DP61" s="35" t="str">
        <f>IF(AND(BA61="",BD61="",BG61="",BH61=""),"",SUM(BA61,BD61,BG61,#REF!,BH61))</f>
        <v/>
      </c>
      <c r="DQ61" s="36" t="str">
        <f t="shared" si="6"/>
        <v/>
      </c>
      <c r="DR61" s="35" t="str">
        <f>IF(AND(BK61="",BN61="",BQ61="",BR61=""),"",SUM(BK61,BN61,BQ61,#REF!,BR61))</f>
        <v/>
      </c>
      <c r="DS61" s="36" t="str">
        <f t="shared" si="7"/>
        <v/>
      </c>
      <c r="DT61" s="33"/>
      <c r="DU61" s="33"/>
    </row>
    <row r="62" spans="1:125" ht="18.75">
      <c r="A62" s="72">
        <v>56</v>
      </c>
      <c r="B62" s="396"/>
      <c r="C62" s="397"/>
      <c r="D62" s="398"/>
      <c r="E62" s="399"/>
      <c r="F62" s="400"/>
      <c r="G62" s="400"/>
      <c r="H62" s="401"/>
      <c r="I62" s="402"/>
      <c r="J62" s="403"/>
      <c r="K62" s="404"/>
      <c r="L62" s="11"/>
      <c r="M62" s="6"/>
      <c r="N62" s="6"/>
      <c r="O62" s="6"/>
      <c r="P62" s="6"/>
      <c r="Q62" s="6"/>
      <c r="R62" s="6"/>
      <c r="S62" s="40"/>
      <c r="T62" s="43"/>
      <c r="U62" s="12"/>
      <c r="V62" s="17"/>
      <c r="W62" s="18"/>
      <c r="X62" s="18"/>
      <c r="Y62" s="18"/>
      <c r="Z62" s="18"/>
      <c r="AA62" s="18"/>
      <c r="AB62" s="18"/>
      <c r="AC62" s="45"/>
      <c r="AD62" s="43"/>
      <c r="AE62" s="40"/>
      <c r="AF62" s="290"/>
      <c r="AG62" s="6"/>
      <c r="AH62" s="6"/>
      <c r="AI62" s="6"/>
      <c r="AJ62" s="6"/>
      <c r="AK62" s="6"/>
      <c r="AL62" s="6"/>
      <c r="AM62" s="43"/>
      <c r="AN62" s="43"/>
      <c r="AO62" s="6"/>
      <c r="AP62" s="43"/>
      <c r="AQ62" s="11"/>
      <c r="AR62" s="6"/>
      <c r="AS62" s="6"/>
      <c r="AT62" s="6"/>
      <c r="AU62" s="6"/>
      <c r="AV62" s="6"/>
      <c r="AW62" s="6"/>
      <c r="AX62" s="40"/>
      <c r="AY62" s="43"/>
      <c r="AZ62" s="12"/>
      <c r="BA62" s="11"/>
      <c r="BB62" s="6"/>
      <c r="BC62" s="6"/>
      <c r="BD62" s="6"/>
      <c r="BE62" s="6"/>
      <c r="BF62" s="6"/>
      <c r="BG62" s="6"/>
      <c r="BH62" s="40"/>
      <c r="BI62" s="43"/>
      <c r="BJ62" s="12"/>
      <c r="BK62" s="11"/>
      <c r="BL62" s="6"/>
      <c r="BM62" s="6"/>
      <c r="BN62" s="6"/>
      <c r="BO62" s="6"/>
      <c r="BP62" s="6"/>
      <c r="BQ62" s="6"/>
      <c r="BR62" s="40"/>
      <c r="BS62" s="43"/>
      <c r="BT62" s="12"/>
      <c r="BU62" s="11"/>
      <c r="BV62" s="6"/>
      <c r="BW62" s="6"/>
      <c r="BX62" s="6"/>
      <c r="BY62" s="40"/>
      <c r="BZ62" s="11"/>
      <c r="CA62" s="6"/>
      <c r="CB62" s="6"/>
      <c r="CC62" s="6"/>
      <c r="CD62" s="12"/>
      <c r="CE62" s="11"/>
      <c r="CF62" s="6"/>
      <c r="CG62" s="6"/>
      <c r="CH62" s="6"/>
      <c r="CI62" s="12"/>
      <c r="CJ62" s="11"/>
      <c r="CK62" s="6"/>
      <c r="CL62" s="6"/>
      <c r="CM62" s="12"/>
      <c r="CN62" s="11"/>
      <c r="CO62" s="82"/>
      <c r="CP62" s="1"/>
      <c r="CQ62" s="1"/>
      <c r="CR62" s="294"/>
      <c r="CS62" s="1"/>
      <c r="CT62" s="1"/>
      <c r="DF62" s="23"/>
      <c r="DG62" s="35" t="str">
        <f t="shared" si="0"/>
        <v/>
      </c>
      <c r="DH62" s="36" t="str">
        <f>IF(AND(L62="",N62="",R62="",S62=""),"",SUM(L62,N62,R62,#REF!,S62))</f>
        <v/>
      </c>
      <c r="DI62" s="36" t="str">
        <f t="shared" si="1"/>
        <v/>
      </c>
      <c r="DJ62" s="35" t="str">
        <f>IF(AND(V62="",X62="",AB62="",AC62=""),"",SUM(V62,X62,AB62,#REF!,AC62))</f>
        <v/>
      </c>
      <c r="DK62" s="36" t="str">
        <f t="shared" si="2"/>
        <v/>
      </c>
      <c r="DL62" s="35" t="str">
        <f t="shared" si="3"/>
        <v/>
      </c>
      <c r="DM62" s="36" t="str">
        <f t="shared" si="4"/>
        <v/>
      </c>
      <c r="DN62" s="35" t="str">
        <f>IF(AND(AQ62="",AT62="",AW62="",AX62=""),"",SUM(AQ62,AT62,AW62,#REF!,AX62))</f>
        <v/>
      </c>
      <c r="DO62" s="36" t="str">
        <f t="shared" si="5"/>
        <v/>
      </c>
      <c r="DP62" s="35" t="str">
        <f>IF(AND(BA62="",BD62="",BG62="",BH62=""),"",SUM(BA62,BD62,BG62,#REF!,BH62))</f>
        <v/>
      </c>
      <c r="DQ62" s="36" t="str">
        <f t="shared" si="6"/>
        <v/>
      </c>
      <c r="DR62" s="35" t="str">
        <f>IF(AND(BK62="",BN62="",BQ62="",BR62=""),"",SUM(BK62,BN62,BQ62,#REF!,BR62))</f>
        <v/>
      </c>
      <c r="DS62" s="36" t="str">
        <f t="shared" si="7"/>
        <v/>
      </c>
      <c r="DT62" s="33"/>
      <c r="DU62" s="33"/>
    </row>
    <row r="63" spans="1:125" ht="18.75">
      <c r="A63" s="72">
        <v>57</v>
      </c>
      <c r="B63" s="396"/>
      <c r="C63" s="397"/>
      <c r="D63" s="398"/>
      <c r="E63" s="399"/>
      <c r="F63" s="400"/>
      <c r="G63" s="400"/>
      <c r="H63" s="401"/>
      <c r="I63" s="402"/>
      <c r="J63" s="403"/>
      <c r="K63" s="404"/>
      <c r="L63" s="11"/>
      <c r="M63" s="6"/>
      <c r="N63" s="6"/>
      <c r="O63" s="6"/>
      <c r="P63" s="6"/>
      <c r="Q63" s="6"/>
      <c r="R63" s="6"/>
      <c r="S63" s="40"/>
      <c r="T63" s="43"/>
      <c r="U63" s="12"/>
      <c r="V63" s="17"/>
      <c r="W63" s="18"/>
      <c r="X63" s="18"/>
      <c r="Y63" s="18"/>
      <c r="Z63" s="18"/>
      <c r="AA63" s="18"/>
      <c r="AB63" s="18"/>
      <c r="AC63" s="45"/>
      <c r="AD63" s="43"/>
      <c r="AE63" s="40"/>
      <c r="AF63" s="290"/>
      <c r="AG63" s="6"/>
      <c r="AH63" s="6"/>
      <c r="AI63" s="6"/>
      <c r="AJ63" s="6"/>
      <c r="AK63" s="6"/>
      <c r="AL63" s="6"/>
      <c r="AM63" s="43"/>
      <c r="AN63" s="43"/>
      <c r="AO63" s="6"/>
      <c r="AP63" s="43"/>
      <c r="AQ63" s="11"/>
      <c r="AR63" s="6"/>
      <c r="AS63" s="6"/>
      <c r="AT63" s="6"/>
      <c r="AU63" s="6"/>
      <c r="AV63" s="6"/>
      <c r="AW63" s="6"/>
      <c r="AX63" s="40"/>
      <c r="AY63" s="43"/>
      <c r="AZ63" s="12"/>
      <c r="BA63" s="11"/>
      <c r="BB63" s="6"/>
      <c r="BC63" s="6"/>
      <c r="BD63" s="6"/>
      <c r="BE63" s="6"/>
      <c r="BF63" s="6"/>
      <c r="BG63" s="6"/>
      <c r="BH63" s="40"/>
      <c r="BI63" s="43"/>
      <c r="BJ63" s="12"/>
      <c r="BK63" s="11"/>
      <c r="BL63" s="6"/>
      <c r="BM63" s="6"/>
      <c r="BN63" s="6"/>
      <c r="BO63" s="6"/>
      <c r="BP63" s="6"/>
      <c r="BQ63" s="6"/>
      <c r="BR63" s="40"/>
      <c r="BS63" s="43"/>
      <c r="BT63" s="12"/>
      <c r="BU63" s="11"/>
      <c r="BV63" s="6"/>
      <c r="BW63" s="6"/>
      <c r="BX63" s="6"/>
      <c r="BY63" s="40"/>
      <c r="BZ63" s="11"/>
      <c r="CA63" s="6"/>
      <c r="CB63" s="6"/>
      <c r="CC63" s="6"/>
      <c r="CD63" s="12"/>
      <c r="CE63" s="11"/>
      <c r="CF63" s="6"/>
      <c r="CG63" s="6"/>
      <c r="CH63" s="6"/>
      <c r="CI63" s="12"/>
      <c r="CJ63" s="11"/>
      <c r="CK63" s="6"/>
      <c r="CL63" s="6"/>
      <c r="CM63" s="12"/>
      <c r="CN63" s="11"/>
      <c r="CO63" s="82"/>
      <c r="CP63" s="1"/>
      <c r="CQ63" s="1"/>
      <c r="CR63" s="294"/>
      <c r="CS63" s="1"/>
      <c r="CT63" s="1"/>
      <c r="DF63" s="23"/>
      <c r="DG63" s="35" t="str">
        <f t="shared" si="0"/>
        <v/>
      </c>
      <c r="DH63" s="36" t="str">
        <f>IF(AND(L63="",N63="",R63="",S63=""),"",SUM(L63,N63,R63,#REF!,S63))</f>
        <v/>
      </c>
      <c r="DI63" s="36" t="str">
        <f t="shared" si="1"/>
        <v/>
      </c>
      <c r="DJ63" s="35" t="str">
        <f>IF(AND(V63="",X63="",AB63="",AC63=""),"",SUM(V63,X63,AB63,#REF!,AC63))</f>
        <v/>
      </c>
      <c r="DK63" s="36" t="str">
        <f t="shared" si="2"/>
        <v/>
      </c>
      <c r="DL63" s="35" t="str">
        <f t="shared" si="3"/>
        <v/>
      </c>
      <c r="DM63" s="36" t="str">
        <f t="shared" si="4"/>
        <v/>
      </c>
      <c r="DN63" s="35" t="str">
        <f>IF(AND(AQ63="",AT63="",AW63="",AX63=""),"",SUM(AQ63,AT63,AW63,#REF!,AX63))</f>
        <v/>
      </c>
      <c r="DO63" s="36" t="str">
        <f t="shared" si="5"/>
        <v/>
      </c>
      <c r="DP63" s="35" t="str">
        <f>IF(AND(BA63="",BD63="",BG63="",BH63=""),"",SUM(BA63,BD63,BG63,#REF!,BH63))</f>
        <v/>
      </c>
      <c r="DQ63" s="36" t="str">
        <f t="shared" si="6"/>
        <v/>
      </c>
      <c r="DR63" s="35" t="str">
        <f>IF(AND(BK63="",BN63="",BQ63="",BR63=""),"",SUM(BK63,BN63,BQ63,#REF!,BR63))</f>
        <v/>
      </c>
      <c r="DS63" s="36" t="str">
        <f t="shared" si="7"/>
        <v/>
      </c>
      <c r="DT63" s="33"/>
      <c r="DU63" s="33"/>
    </row>
    <row r="64" spans="1:125" ht="18.75">
      <c r="A64" s="72">
        <v>58</v>
      </c>
      <c r="B64" s="396"/>
      <c r="C64" s="397"/>
      <c r="D64" s="398"/>
      <c r="E64" s="399"/>
      <c r="F64" s="400"/>
      <c r="G64" s="400"/>
      <c r="H64" s="401"/>
      <c r="I64" s="402"/>
      <c r="J64" s="403"/>
      <c r="K64" s="404"/>
      <c r="L64" s="11"/>
      <c r="M64" s="6"/>
      <c r="N64" s="6"/>
      <c r="O64" s="6"/>
      <c r="P64" s="6"/>
      <c r="Q64" s="6"/>
      <c r="R64" s="6"/>
      <c r="S64" s="40"/>
      <c r="T64" s="43"/>
      <c r="U64" s="12"/>
      <c r="V64" s="17"/>
      <c r="W64" s="18"/>
      <c r="X64" s="18"/>
      <c r="Y64" s="18"/>
      <c r="Z64" s="18"/>
      <c r="AA64" s="18"/>
      <c r="AB64" s="18"/>
      <c r="AC64" s="45"/>
      <c r="AD64" s="43"/>
      <c r="AE64" s="40"/>
      <c r="AF64" s="290"/>
      <c r="AG64" s="6"/>
      <c r="AH64" s="6"/>
      <c r="AI64" s="6"/>
      <c r="AJ64" s="6"/>
      <c r="AK64" s="6"/>
      <c r="AL64" s="6"/>
      <c r="AM64" s="43"/>
      <c r="AN64" s="43"/>
      <c r="AO64" s="6"/>
      <c r="AP64" s="43"/>
      <c r="AQ64" s="11"/>
      <c r="AR64" s="6"/>
      <c r="AS64" s="6"/>
      <c r="AT64" s="6"/>
      <c r="AU64" s="6"/>
      <c r="AV64" s="6"/>
      <c r="AW64" s="6"/>
      <c r="AX64" s="40"/>
      <c r="AY64" s="43"/>
      <c r="AZ64" s="12"/>
      <c r="BA64" s="11"/>
      <c r="BB64" s="6"/>
      <c r="BC64" s="6"/>
      <c r="BD64" s="6"/>
      <c r="BE64" s="6"/>
      <c r="BF64" s="6"/>
      <c r="BG64" s="6"/>
      <c r="BH64" s="40"/>
      <c r="BI64" s="43"/>
      <c r="BJ64" s="12"/>
      <c r="BK64" s="11"/>
      <c r="BL64" s="6"/>
      <c r="BM64" s="6"/>
      <c r="BN64" s="6"/>
      <c r="BO64" s="6"/>
      <c r="BP64" s="6"/>
      <c r="BQ64" s="6"/>
      <c r="BR64" s="40"/>
      <c r="BS64" s="43"/>
      <c r="BT64" s="12"/>
      <c r="BU64" s="11"/>
      <c r="BV64" s="6"/>
      <c r="BW64" s="6"/>
      <c r="BX64" s="6"/>
      <c r="BY64" s="40"/>
      <c r="BZ64" s="11"/>
      <c r="CA64" s="6"/>
      <c r="CB64" s="6"/>
      <c r="CC64" s="6"/>
      <c r="CD64" s="12"/>
      <c r="CE64" s="11"/>
      <c r="CF64" s="6"/>
      <c r="CG64" s="6"/>
      <c r="CH64" s="6"/>
      <c r="CI64" s="12"/>
      <c r="CJ64" s="11"/>
      <c r="CK64" s="6"/>
      <c r="CL64" s="6"/>
      <c r="CM64" s="12"/>
      <c r="CN64" s="11"/>
      <c r="CO64" s="82"/>
      <c r="CP64" s="1"/>
      <c r="CQ64" s="1"/>
      <c r="CR64" s="294"/>
      <c r="CS64" s="1"/>
      <c r="CT64" s="1"/>
      <c r="DF64" s="23"/>
      <c r="DG64" s="35" t="str">
        <f t="shared" si="0"/>
        <v/>
      </c>
      <c r="DH64" s="36" t="str">
        <f>IF(AND(L64="",N64="",R64="",S64=""),"",SUM(L64,N64,R64,#REF!,S64))</f>
        <v/>
      </c>
      <c r="DI64" s="36" t="str">
        <f t="shared" si="1"/>
        <v/>
      </c>
      <c r="DJ64" s="35" t="str">
        <f>IF(AND(V64="",X64="",AB64="",AC64=""),"",SUM(V64,X64,AB64,#REF!,AC64))</f>
        <v/>
      </c>
      <c r="DK64" s="36" t="str">
        <f t="shared" si="2"/>
        <v/>
      </c>
      <c r="DL64" s="35" t="str">
        <f t="shared" si="3"/>
        <v/>
      </c>
      <c r="DM64" s="36" t="str">
        <f t="shared" si="4"/>
        <v/>
      </c>
      <c r="DN64" s="35" t="str">
        <f>IF(AND(AQ64="",AT64="",AW64="",AX64=""),"",SUM(AQ64,AT64,AW64,#REF!,AX64))</f>
        <v/>
      </c>
      <c r="DO64" s="36" t="str">
        <f t="shared" si="5"/>
        <v/>
      </c>
      <c r="DP64" s="35" t="str">
        <f>IF(AND(BA64="",BD64="",BG64="",BH64=""),"",SUM(BA64,BD64,BG64,#REF!,BH64))</f>
        <v/>
      </c>
      <c r="DQ64" s="36" t="str">
        <f t="shared" si="6"/>
        <v/>
      </c>
      <c r="DR64" s="35" t="str">
        <f>IF(AND(BK64="",BN64="",BQ64="",BR64=""),"",SUM(BK64,BN64,BQ64,#REF!,BR64))</f>
        <v/>
      </c>
      <c r="DS64" s="36" t="str">
        <f t="shared" si="7"/>
        <v/>
      </c>
      <c r="DT64" s="33"/>
      <c r="DU64" s="33"/>
    </row>
    <row r="65" spans="1:125" ht="18.75">
      <c r="A65" s="72">
        <v>59</v>
      </c>
      <c r="B65" s="396"/>
      <c r="C65" s="397"/>
      <c r="D65" s="398"/>
      <c r="E65" s="399"/>
      <c r="F65" s="400"/>
      <c r="G65" s="400"/>
      <c r="H65" s="401"/>
      <c r="I65" s="402"/>
      <c r="J65" s="403"/>
      <c r="K65" s="404"/>
      <c r="L65" s="11"/>
      <c r="M65" s="6"/>
      <c r="N65" s="6"/>
      <c r="O65" s="6"/>
      <c r="P65" s="6"/>
      <c r="Q65" s="6"/>
      <c r="R65" s="6"/>
      <c r="S65" s="40"/>
      <c r="T65" s="43"/>
      <c r="U65" s="12"/>
      <c r="V65" s="17"/>
      <c r="W65" s="18"/>
      <c r="X65" s="18"/>
      <c r="Y65" s="18"/>
      <c r="Z65" s="18"/>
      <c r="AA65" s="18"/>
      <c r="AB65" s="18"/>
      <c r="AC65" s="45"/>
      <c r="AD65" s="43"/>
      <c r="AE65" s="40"/>
      <c r="AF65" s="290"/>
      <c r="AG65" s="6"/>
      <c r="AH65" s="6"/>
      <c r="AI65" s="6"/>
      <c r="AJ65" s="6"/>
      <c r="AK65" s="6"/>
      <c r="AL65" s="6"/>
      <c r="AM65" s="43"/>
      <c r="AN65" s="43"/>
      <c r="AO65" s="6"/>
      <c r="AP65" s="43"/>
      <c r="AQ65" s="11"/>
      <c r="AR65" s="6"/>
      <c r="AS65" s="6"/>
      <c r="AT65" s="6"/>
      <c r="AU65" s="6"/>
      <c r="AV65" s="6"/>
      <c r="AW65" s="6"/>
      <c r="AX65" s="40"/>
      <c r="AY65" s="43"/>
      <c r="AZ65" s="12"/>
      <c r="BA65" s="11"/>
      <c r="BB65" s="6"/>
      <c r="BC65" s="6"/>
      <c r="BD65" s="6"/>
      <c r="BE65" s="6"/>
      <c r="BF65" s="6"/>
      <c r="BG65" s="6"/>
      <c r="BH65" s="40"/>
      <c r="BI65" s="43"/>
      <c r="BJ65" s="12"/>
      <c r="BK65" s="11"/>
      <c r="BL65" s="6"/>
      <c r="BM65" s="6"/>
      <c r="BN65" s="6"/>
      <c r="BO65" s="6"/>
      <c r="BP65" s="6"/>
      <c r="BQ65" s="6"/>
      <c r="BR65" s="40"/>
      <c r="BS65" s="43"/>
      <c r="BT65" s="12"/>
      <c r="BU65" s="11"/>
      <c r="BV65" s="6"/>
      <c r="BW65" s="6"/>
      <c r="BX65" s="6"/>
      <c r="BY65" s="40"/>
      <c r="BZ65" s="11"/>
      <c r="CA65" s="6"/>
      <c r="CB65" s="6"/>
      <c r="CC65" s="6"/>
      <c r="CD65" s="12"/>
      <c r="CE65" s="11"/>
      <c r="CF65" s="6"/>
      <c r="CG65" s="6"/>
      <c r="CH65" s="6"/>
      <c r="CI65" s="12"/>
      <c r="CJ65" s="11"/>
      <c r="CK65" s="6"/>
      <c r="CL65" s="6"/>
      <c r="CM65" s="12"/>
      <c r="CN65" s="11"/>
      <c r="CO65" s="82"/>
      <c r="CP65" s="1"/>
      <c r="CQ65" s="1"/>
      <c r="CR65" s="294"/>
      <c r="CS65" s="1"/>
      <c r="CT65" s="1"/>
      <c r="DF65" s="23"/>
      <c r="DG65" s="35" t="str">
        <f t="shared" si="0"/>
        <v/>
      </c>
      <c r="DH65" s="36" t="str">
        <f>IF(AND(L65="",N65="",R65="",S65=""),"",SUM(L65,N65,R65,#REF!,S65))</f>
        <v/>
      </c>
      <c r="DI65" s="36" t="str">
        <f t="shared" si="1"/>
        <v/>
      </c>
      <c r="DJ65" s="35" t="str">
        <f>IF(AND(V65="",X65="",AB65="",AC65=""),"",SUM(V65,X65,AB65,#REF!,AC65))</f>
        <v/>
      </c>
      <c r="DK65" s="36" t="str">
        <f t="shared" si="2"/>
        <v/>
      </c>
      <c r="DL65" s="35" t="str">
        <f t="shared" si="3"/>
        <v/>
      </c>
      <c r="DM65" s="36" t="str">
        <f t="shared" si="4"/>
        <v/>
      </c>
      <c r="DN65" s="35" t="str">
        <f>IF(AND(AQ65="",AT65="",AW65="",AX65=""),"",SUM(AQ65,AT65,AW65,#REF!,AX65))</f>
        <v/>
      </c>
      <c r="DO65" s="36" t="str">
        <f t="shared" si="5"/>
        <v/>
      </c>
      <c r="DP65" s="35" t="str">
        <f>IF(AND(BA65="",BD65="",BG65="",BH65=""),"",SUM(BA65,BD65,BG65,#REF!,BH65))</f>
        <v/>
      </c>
      <c r="DQ65" s="36" t="str">
        <f t="shared" si="6"/>
        <v/>
      </c>
      <c r="DR65" s="35" t="str">
        <f>IF(AND(BK65="",BN65="",BQ65="",BR65=""),"",SUM(BK65,BN65,BQ65,#REF!,BR65))</f>
        <v/>
      </c>
      <c r="DS65" s="36" t="str">
        <f t="shared" si="7"/>
        <v/>
      </c>
      <c r="DT65" s="33"/>
      <c r="DU65" s="33"/>
    </row>
    <row r="66" spans="1:125" ht="18.75">
      <c r="A66" s="72">
        <v>60</v>
      </c>
      <c r="B66" s="396"/>
      <c r="C66" s="397"/>
      <c r="D66" s="398"/>
      <c r="E66" s="399"/>
      <c r="F66" s="400"/>
      <c r="G66" s="400"/>
      <c r="H66" s="401"/>
      <c r="I66" s="402"/>
      <c r="J66" s="403"/>
      <c r="K66" s="404"/>
      <c r="L66" s="11"/>
      <c r="M66" s="6"/>
      <c r="N66" s="6"/>
      <c r="O66" s="6"/>
      <c r="P66" s="6"/>
      <c r="Q66" s="6"/>
      <c r="R66" s="6"/>
      <c r="S66" s="40"/>
      <c r="T66" s="43"/>
      <c r="U66" s="12"/>
      <c r="V66" s="17"/>
      <c r="W66" s="18"/>
      <c r="X66" s="18"/>
      <c r="Y66" s="18"/>
      <c r="Z66" s="18"/>
      <c r="AA66" s="18"/>
      <c r="AB66" s="18"/>
      <c r="AC66" s="45"/>
      <c r="AD66" s="43"/>
      <c r="AE66" s="40"/>
      <c r="AF66" s="290"/>
      <c r="AG66" s="6"/>
      <c r="AH66" s="6"/>
      <c r="AI66" s="6"/>
      <c r="AJ66" s="6"/>
      <c r="AK66" s="6"/>
      <c r="AL66" s="6"/>
      <c r="AM66" s="43"/>
      <c r="AN66" s="43"/>
      <c r="AO66" s="6"/>
      <c r="AP66" s="43"/>
      <c r="AQ66" s="11"/>
      <c r="AR66" s="6"/>
      <c r="AS66" s="6"/>
      <c r="AT66" s="6"/>
      <c r="AU66" s="6"/>
      <c r="AV66" s="6"/>
      <c r="AW66" s="6"/>
      <c r="AX66" s="40"/>
      <c r="AY66" s="43"/>
      <c r="AZ66" s="12"/>
      <c r="BA66" s="11"/>
      <c r="BB66" s="6"/>
      <c r="BC66" s="6"/>
      <c r="BD66" s="6"/>
      <c r="BE66" s="6"/>
      <c r="BF66" s="6"/>
      <c r="BG66" s="6"/>
      <c r="BH66" s="40"/>
      <c r="BI66" s="43"/>
      <c r="BJ66" s="12"/>
      <c r="BK66" s="11"/>
      <c r="BL66" s="6"/>
      <c r="BM66" s="6"/>
      <c r="BN66" s="6"/>
      <c r="BO66" s="6"/>
      <c r="BP66" s="6"/>
      <c r="BQ66" s="6"/>
      <c r="BR66" s="40"/>
      <c r="BS66" s="43"/>
      <c r="BT66" s="12"/>
      <c r="BU66" s="11"/>
      <c r="BV66" s="6"/>
      <c r="BW66" s="6"/>
      <c r="BX66" s="6"/>
      <c r="BY66" s="40"/>
      <c r="BZ66" s="11"/>
      <c r="CA66" s="6"/>
      <c r="CB66" s="6"/>
      <c r="CC66" s="6"/>
      <c r="CD66" s="12"/>
      <c r="CE66" s="11"/>
      <c r="CF66" s="6"/>
      <c r="CG66" s="6"/>
      <c r="CH66" s="6"/>
      <c r="CI66" s="12"/>
      <c r="CJ66" s="11"/>
      <c r="CK66" s="6"/>
      <c r="CL66" s="6"/>
      <c r="CM66" s="12"/>
      <c r="CN66" s="11"/>
      <c r="CO66" s="82"/>
      <c r="CP66" s="1"/>
      <c r="CQ66" s="1"/>
      <c r="CR66" s="294"/>
      <c r="CS66" s="1"/>
      <c r="CT66" s="1"/>
      <c r="DF66" s="23"/>
      <c r="DG66" s="35" t="str">
        <f t="shared" si="0"/>
        <v/>
      </c>
      <c r="DH66" s="36" t="str">
        <f>IF(AND(L66="",N66="",R66="",S66=""),"",SUM(L66,N66,R66,#REF!,S66))</f>
        <v/>
      </c>
      <c r="DI66" s="36" t="str">
        <f t="shared" si="1"/>
        <v/>
      </c>
      <c r="DJ66" s="35" t="str">
        <f>IF(AND(V66="",X66="",AB66="",AC66=""),"",SUM(V66,X66,AB66,#REF!,AC66))</f>
        <v/>
      </c>
      <c r="DK66" s="36" t="str">
        <f t="shared" si="2"/>
        <v/>
      </c>
      <c r="DL66" s="35" t="str">
        <f t="shared" si="3"/>
        <v/>
      </c>
      <c r="DM66" s="36" t="str">
        <f t="shared" si="4"/>
        <v/>
      </c>
      <c r="DN66" s="35" t="str">
        <f>IF(AND(AQ66="",AT66="",AW66="",AX66=""),"",SUM(AQ66,AT66,AW66,#REF!,AX66))</f>
        <v/>
      </c>
      <c r="DO66" s="36" t="str">
        <f t="shared" si="5"/>
        <v/>
      </c>
      <c r="DP66" s="35" t="str">
        <f>IF(AND(BA66="",BD66="",BG66="",BH66=""),"",SUM(BA66,BD66,BG66,#REF!,BH66))</f>
        <v/>
      </c>
      <c r="DQ66" s="36" t="str">
        <f t="shared" si="6"/>
        <v/>
      </c>
      <c r="DR66" s="35" t="str">
        <f>IF(AND(BK66="",BN66="",BQ66="",BR66=""),"",SUM(BK66,BN66,BQ66,#REF!,BR66))</f>
        <v/>
      </c>
      <c r="DS66" s="36" t="str">
        <f t="shared" si="7"/>
        <v/>
      </c>
      <c r="DT66" s="33"/>
      <c r="DU66" s="33"/>
    </row>
    <row r="67" spans="1:125" ht="18.75">
      <c r="A67" s="72">
        <v>61</v>
      </c>
      <c r="B67" s="396"/>
      <c r="C67" s="397"/>
      <c r="D67" s="398"/>
      <c r="E67" s="399"/>
      <c r="F67" s="400"/>
      <c r="G67" s="400"/>
      <c r="H67" s="401"/>
      <c r="I67" s="402"/>
      <c r="J67" s="403"/>
      <c r="K67" s="404"/>
      <c r="L67" s="11"/>
      <c r="M67" s="6"/>
      <c r="N67" s="6"/>
      <c r="O67" s="6"/>
      <c r="P67" s="6"/>
      <c r="Q67" s="6"/>
      <c r="R67" s="6"/>
      <c r="S67" s="40"/>
      <c r="T67" s="43"/>
      <c r="U67" s="12"/>
      <c r="V67" s="17"/>
      <c r="W67" s="18"/>
      <c r="X67" s="18"/>
      <c r="Y67" s="18"/>
      <c r="Z67" s="18"/>
      <c r="AA67" s="18"/>
      <c r="AB67" s="18"/>
      <c r="AC67" s="45"/>
      <c r="AD67" s="43"/>
      <c r="AE67" s="40"/>
      <c r="AF67" s="290"/>
      <c r="AG67" s="6"/>
      <c r="AH67" s="6"/>
      <c r="AI67" s="6"/>
      <c r="AJ67" s="6"/>
      <c r="AK67" s="6"/>
      <c r="AL67" s="6"/>
      <c r="AM67" s="43"/>
      <c r="AN67" s="43"/>
      <c r="AO67" s="6"/>
      <c r="AP67" s="43"/>
      <c r="AQ67" s="11"/>
      <c r="AR67" s="6"/>
      <c r="AS67" s="6"/>
      <c r="AT67" s="6"/>
      <c r="AU67" s="6"/>
      <c r="AV67" s="6"/>
      <c r="AW67" s="6"/>
      <c r="AX67" s="40"/>
      <c r="AY67" s="43"/>
      <c r="AZ67" s="12"/>
      <c r="BA67" s="11"/>
      <c r="BB67" s="6"/>
      <c r="BC67" s="6"/>
      <c r="BD67" s="6"/>
      <c r="BE67" s="6"/>
      <c r="BF67" s="6"/>
      <c r="BG67" s="6"/>
      <c r="BH67" s="40"/>
      <c r="BI67" s="43"/>
      <c r="BJ67" s="12"/>
      <c r="BK67" s="11"/>
      <c r="BL67" s="6"/>
      <c r="BM67" s="6"/>
      <c r="BN67" s="6"/>
      <c r="BO67" s="6"/>
      <c r="BP67" s="6"/>
      <c r="BQ67" s="6"/>
      <c r="BR67" s="40"/>
      <c r="BS67" s="43"/>
      <c r="BT67" s="12"/>
      <c r="BU67" s="11"/>
      <c r="BV67" s="6"/>
      <c r="BW67" s="6"/>
      <c r="BX67" s="6"/>
      <c r="BY67" s="40"/>
      <c r="BZ67" s="11"/>
      <c r="CA67" s="6"/>
      <c r="CB67" s="6"/>
      <c r="CC67" s="6"/>
      <c r="CD67" s="12"/>
      <c r="CE67" s="11"/>
      <c r="CF67" s="6"/>
      <c r="CG67" s="6"/>
      <c r="CH67" s="6"/>
      <c r="CI67" s="12"/>
      <c r="CJ67" s="11"/>
      <c r="CK67" s="6"/>
      <c r="CL67" s="6"/>
      <c r="CM67" s="12"/>
      <c r="CN67" s="11"/>
      <c r="CO67" s="82"/>
      <c r="CP67" s="1"/>
      <c r="CQ67" s="1"/>
      <c r="CR67" s="1"/>
      <c r="CS67" s="1"/>
      <c r="CT67" s="1"/>
      <c r="DF67" s="23"/>
      <c r="DG67" s="35" t="str">
        <f t="shared" si="0"/>
        <v/>
      </c>
      <c r="DH67" s="36" t="str">
        <f>IF(AND(L67="",N67="",R67="",S67=""),"",SUM(L67,N67,R67,#REF!,S67))</f>
        <v/>
      </c>
      <c r="DI67" s="36" t="str">
        <f t="shared" si="1"/>
        <v/>
      </c>
      <c r="DJ67" s="35" t="str">
        <f>IF(AND(V67="",X67="",AB67="",AC67=""),"",SUM(V67,X67,AB67,#REF!,AC67))</f>
        <v/>
      </c>
      <c r="DK67" s="36" t="str">
        <f t="shared" si="2"/>
        <v/>
      </c>
      <c r="DL67" s="35" t="str">
        <f t="shared" si="3"/>
        <v/>
      </c>
      <c r="DM67" s="36" t="str">
        <f t="shared" si="4"/>
        <v/>
      </c>
      <c r="DN67" s="35" t="str">
        <f>IF(AND(AQ67="",AT67="",AW67="",AX67=""),"",SUM(AQ67,AT67,AW67,#REF!,AX67))</f>
        <v/>
      </c>
      <c r="DO67" s="36" t="str">
        <f t="shared" si="5"/>
        <v/>
      </c>
      <c r="DP67" s="35" t="str">
        <f>IF(AND(BA67="",BD67="",BG67="",BH67=""),"",SUM(BA67,BD67,BG67,#REF!,BH67))</f>
        <v/>
      </c>
      <c r="DQ67" s="36" t="str">
        <f t="shared" si="6"/>
        <v/>
      </c>
      <c r="DR67" s="35" t="str">
        <f>IF(AND(BK67="",BN67="",BQ67="",BR67=""),"",SUM(BK67,BN67,BQ67,#REF!,BR67))</f>
        <v/>
      </c>
      <c r="DS67" s="36" t="str">
        <f t="shared" si="7"/>
        <v/>
      </c>
      <c r="DT67" s="33"/>
      <c r="DU67" s="33"/>
    </row>
    <row r="68" spans="1:125" ht="18.75">
      <c r="A68" s="72">
        <v>62</v>
      </c>
      <c r="B68" s="396"/>
      <c r="C68" s="397"/>
      <c r="D68" s="398"/>
      <c r="E68" s="399"/>
      <c r="F68" s="400"/>
      <c r="G68" s="400"/>
      <c r="H68" s="401"/>
      <c r="I68" s="402"/>
      <c r="J68" s="403"/>
      <c r="K68" s="404"/>
      <c r="L68" s="11"/>
      <c r="M68" s="6"/>
      <c r="N68" s="6"/>
      <c r="O68" s="6"/>
      <c r="P68" s="6"/>
      <c r="Q68" s="6"/>
      <c r="R68" s="6"/>
      <c r="S68" s="40"/>
      <c r="T68" s="43"/>
      <c r="U68" s="12"/>
      <c r="V68" s="17"/>
      <c r="W68" s="18"/>
      <c r="X68" s="18"/>
      <c r="Y68" s="18"/>
      <c r="Z68" s="18"/>
      <c r="AA68" s="18"/>
      <c r="AB68" s="18"/>
      <c r="AC68" s="45"/>
      <c r="AD68" s="43"/>
      <c r="AE68" s="40"/>
      <c r="AF68" s="290"/>
      <c r="AG68" s="6"/>
      <c r="AH68" s="6"/>
      <c r="AI68" s="6"/>
      <c r="AJ68" s="6"/>
      <c r="AK68" s="6"/>
      <c r="AL68" s="6"/>
      <c r="AM68" s="43"/>
      <c r="AN68" s="43"/>
      <c r="AO68" s="6"/>
      <c r="AP68" s="43"/>
      <c r="AQ68" s="11"/>
      <c r="AR68" s="6"/>
      <c r="AS68" s="6"/>
      <c r="AT68" s="6"/>
      <c r="AU68" s="6"/>
      <c r="AV68" s="6"/>
      <c r="AW68" s="6"/>
      <c r="AX68" s="40"/>
      <c r="AY68" s="43"/>
      <c r="AZ68" s="12"/>
      <c r="BA68" s="11"/>
      <c r="BB68" s="6"/>
      <c r="BC68" s="6"/>
      <c r="BD68" s="6"/>
      <c r="BE68" s="6"/>
      <c r="BF68" s="6"/>
      <c r="BG68" s="6"/>
      <c r="BH68" s="40"/>
      <c r="BI68" s="43"/>
      <c r="BJ68" s="12"/>
      <c r="BK68" s="11"/>
      <c r="BL68" s="6"/>
      <c r="BM68" s="6"/>
      <c r="BN68" s="6"/>
      <c r="BO68" s="6"/>
      <c r="BP68" s="6"/>
      <c r="BQ68" s="6"/>
      <c r="BR68" s="40"/>
      <c r="BS68" s="43"/>
      <c r="BT68" s="12"/>
      <c r="BU68" s="11"/>
      <c r="BV68" s="6"/>
      <c r="BW68" s="6"/>
      <c r="BX68" s="6"/>
      <c r="BY68" s="40"/>
      <c r="BZ68" s="11"/>
      <c r="CA68" s="6"/>
      <c r="CB68" s="6"/>
      <c r="CC68" s="6"/>
      <c r="CD68" s="12"/>
      <c r="CE68" s="11"/>
      <c r="CF68" s="6"/>
      <c r="CG68" s="6"/>
      <c r="CH68" s="6"/>
      <c r="CI68" s="12"/>
      <c r="CJ68" s="11"/>
      <c r="CK68" s="6"/>
      <c r="CL68" s="6"/>
      <c r="CM68" s="12"/>
      <c r="CN68" s="11"/>
      <c r="CO68" s="82"/>
      <c r="CP68" s="1"/>
      <c r="CQ68" s="1"/>
      <c r="CR68" s="1"/>
      <c r="CS68" s="1"/>
      <c r="CT68" s="1"/>
      <c r="DF68" s="23"/>
      <c r="DG68" s="35" t="str">
        <f t="shared" si="0"/>
        <v/>
      </c>
      <c r="DH68" s="36" t="str">
        <f>IF(AND(L68="",N68="",R68="",S68=""),"",SUM(L68,N68,R68,#REF!,S68))</f>
        <v/>
      </c>
      <c r="DI68" s="36" t="str">
        <f t="shared" si="1"/>
        <v/>
      </c>
      <c r="DJ68" s="35" t="str">
        <f>IF(AND(V68="",X68="",AB68="",AC68=""),"",SUM(V68,X68,AB68,#REF!,AC68))</f>
        <v/>
      </c>
      <c r="DK68" s="36" t="str">
        <f t="shared" si="2"/>
        <v/>
      </c>
      <c r="DL68" s="35" t="str">
        <f t="shared" si="3"/>
        <v/>
      </c>
      <c r="DM68" s="36" t="str">
        <f t="shared" si="4"/>
        <v/>
      </c>
      <c r="DN68" s="35" t="str">
        <f>IF(AND(AQ68="",AT68="",AW68="",AX68=""),"",SUM(AQ68,AT68,AW68,#REF!,AX68))</f>
        <v/>
      </c>
      <c r="DO68" s="36" t="str">
        <f t="shared" si="5"/>
        <v/>
      </c>
      <c r="DP68" s="35" t="str">
        <f>IF(AND(BA68="",BD68="",BG68="",BH68=""),"",SUM(BA68,BD68,BG68,#REF!,BH68))</f>
        <v/>
      </c>
      <c r="DQ68" s="36" t="str">
        <f t="shared" si="6"/>
        <v/>
      </c>
      <c r="DR68" s="35" t="str">
        <f>IF(AND(BK68="",BN68="",BQ68="",BR68=""),"",SUM(BK68,BN68,BQ68,#REF!,BR68))</f>
        <v/>
      </c>
      <c r="DS68" s="36" t="str">
        <f t="shared" si="7"/>
        <v/>
      </c>
      <c r="DT68" s="33"/>
      <c r="DU68" s="33"/>
    </row>
    <row r="69" spans="1:125" ht="18.75">
      <c r="A69" s="72">
        <v>63</v>
      </c>
      <c r="B69" s="396"/>
      <c r="C69" s="397"/>
      <c r="D69" s="398"/>
      <c r="E69" s="399"/>
      <c r="F69" s="400"/>
      <c r="G69" s="400"/>
      <c r="H69" s="401"/>
      <c r="I69" s="402"/>
      <c r="J69" s="403"/>
      <c r="K69" s="404"/>
      <c r="L69" s="11"/>
      <c r="M69" s="6"/>
      <c r="N69" s="6"/>
      <c r="O69" s="6"/>
      <c r="P69" s="6"/>
      <c r="Q69" s="6"/>
      <c r="R69" s="6"/>
      <c r="S69" s="40"/>
      <c r="T69" s="43"/>
      <c r="U69" s="12"/>
      <c r="V69" s="17"/>
      <c r="W69" s="18"/>
      <c r="X69" s="18"/>
      <c r="Y69" s="18"/>
      <c r="Z69" s="18"/>
      <c r="AA69" s="18"/>
      <c r="AB69" s="18"/>
      <c r="AC69" s="45"/>
      <c r="AD69" s="43"/>
      <c r="AE69" s="40"/>
      <c r="AF69" s="290"/>
      <c r="AG69" s="6"/>
      <c r="AH69" s="6"/>
      <c r="AI69" s="6"/>
      <c r="AJ69" s="6"/>
      <c r="AK69" s="6"/>
      <c r="AL69" s="6"/>
      <c r="AM69" s="43"/>
      <c r="AN69" s="43"/>
      <c r="AO69" s="6"/>
      <c r="AP69" s="43"/>
      <c r="AQ69" s="11"/>
      <c r="AR69" s="6"/>
      <c r="AS69" s="6"/>
      <c r="AT69" s="6"/>
      <c r="AU69" s="6"/>
      <c r="AV69" s="6"/>
      <c r="AW69" s="6"/>
      <c r="AX69" s="40"/>
      <c r="AY69" s="43"/>
      <c r="AZ69" s="12"/>
      <c r="BA69" s="11"/>
      <c r="BB69" s="6"/>
      <c r="BC69" s="6"/>
      <c r="BD69" s="6"/>
      <c r="BE69" s="6"/>
      <c r="BF69" s="6"/>
      <c r="BG69" s="6"/>
      <c r="BH69" s="40"/>
      <c r="BI69" s="43"/>
      <c r="BJ69" s="12"/>
      <c r="BK69" s="11"/>
      <c r="BL69" s="6"/>
      <c r="BM69" s="6"/>
      <c r="BN69" s="6"/>
      <c r="BO69" s="6"/>
      <c r="BP69" s="6"/>
      <c r="BQ69" s="6"/>
      <c r="BR69" s="40"/>
      <c r="BS69" s="43"/>
      <c r="BT69" s="12"/>
      <c r="BU69" s="11"/>
      <c r="BV69" s="6"/>
      <c r="BW69" s="6"/>
      <c r="BX69" s="6"/>
      <c r="BY69" s="40"/>
      <c r="BZ69" s="11"/>
      <c r="CA69" s="6"/>
      <c r="CB69" s="6"/>
      <c r="CC69" s="6"/>
      <c r="CD69" s="12"/>
      <c r="CE69" s="11"/>
      <c r="CF69" s="6"/>
      <c r="CG69" s="6"/>
      <c r="CH69" s="6"/>
      <c r="CI69" s="12"/>
      <c r="CJ69" s="11"/>
      <c r="CK69" s="6"/>
      <c r="CL69" s="6"/>
      <c r="CM69" s="12"/>
      <c r="CN69" s="11"/>
      <c r="CO69" s="82"/>
      <c r="CP69" s="1"/>
      <c r="CQ69" s="1"/>
      <c r="CR69" s="1"/>
      <c r="CS69" s="1"/>
      <c r="CT69" s="1"/>
      <c r="DF69" s="23"/>
      <c r="DG69" s="35" t="str">
        <f t="shared" si="0"/>
        <v/>
      </c>
      <c r="DH69" s="36" t="str">
        <f>IF(AND(L69="",N69="",R69="",S69=""),"",SUM(L69,N69,R69,#REF!,S69))</f>
        <v/>
      </c>
      <c r="DI69" s="36" t="str">
        <f t="shared" si="1"/>
        <v/>
      </c>
      <c r="DJ69" s="35" t="str">
        <f>IF(AND(V69="",X69="",AB69="",AC69=""),"",SUM(V69,X69,AB69,#REF!,AC69))</f>
        <v/>
      </c>
      <c r="DK69" s="36" t="str">
        <f t="shared" si="2"/>
        <v/>
      </c>
      <c r="DL69" s="35" t="str">
        <f t="shared" si="3"/>
        <v/>
      </c>
      <c r="DM69" s="36" t="str">
        <f t="shared" si="4"/>
        <v/>
      </c>
      <c r="DN69" s="35" t="str">
        <f>IF(AND(AQ69="",AT69="",AW69="",AX69=""),"",SUM(AQ69,AT69,AW69,#REF!,AX69))</f>
        <v/>
      </c>
      <c r="DO69" s="36" t="str">
        <f t="shared" si="5"/>
        <v/>
      </c>
      <c r="DP69" s="35" t="str">
        <f>IF(AND(BA69="",BD69="",BG69="",BH69=""),"",SUM(BA69,BD69,BG69,#REF!,BH69))</f>
        <v/>
      </c>
      <c r="DQ69" s="36" t="str">
        <f t="shared" si="6"/>
        <v/>
      </c>
      <c r="DR69" s="35" t="str">
        <f>IF(AND(BK69="",BN69="",BQ69="",BR69=""),"",SUM(BK69,BN69,BQ69,#REF!,BR69))</f>
        <v/>
      </c>
      <c r="DS69" s="36" t="str">
        <f t="shared" si="7"/>
        <v/>
      </c>
      <c r="DT69" s="33"/>
      <c r="DU69" s="33"/>
    </row>
    <row r="70" spans="1:125" ht="18.75">
      <c r="A70" s="72">
        <v>64</v>
      </c>
      <c r="B70" s="396"/>
      <c r="C70" s="397"/>
      <c r="D70" s="398"/>
      <c r="E70" s="399"/>
      <c r="F70" s="400"/>
      <c r="G70" s="400"/>
      <c r="H70" s="401"/>
      <c r="I70" s="402"/>
      <c r="J70" s="403"/>
      <c r="K70" s="404"/>
      <c r="L70" s="11"/>
      <c r="M70" s="6"/>
      <c r="N70" s="6"/>
      <c r="O70" s="6"/>
      <c r="P70" s="6"/>
      <c r="Q70" s="6"/>
      <c r="R70" s="6"/>
      <c r="S70" s="40"/>
      <c r="T70" s="43"/>
      <c r="U70" s="12"/>
      <c r="V70" s="17"/>
      <c r="W70" s="18"/>
      <c r="X70" s="18"/>
      <c r="Y70" s="18"/>
      <c r="Z70" s="18"/>
      <c r="AA70" s="18"/>
      <c r="AB70" s="18"/>
      <c r="AC70" s="45"/>
      <c r="AD70" s="43"/>
      <c r="AE70" s="40"/>
      <c r="AF70" s="290"/>
      <c r="AG70" s="6"/>
      <c r="AH70" s="6"/>
      <c r="AI70" s="6"/>
      <c r="AJ70" s="6"/>
      <c r="AK70" s="6"/>
      <c r="AL70" s="6"/>
      <c r="AM70" s="43"/>
      <c r="AN70" s="43"/>
      <c r="AO70" s="6"/>
      <c r="AP70" s="43"/>
      <c r="AQ70" s="11"/>
      <c r="AR70" s="6"/>
      <c r="AS70" s="6"/>
      <c r="AT70" s="6"/>
      <c r="AU70" s="6"/>
      <c r="AV70" s="6"/>
      <c r="AW70" s="6"/>
      <c r="AX70" s="40"/>
      <c r="AY70" s="43"/>
      <c r="AZ70" s="12"/>
      <c r="BA70" s="11"/>
      <c r="BB70" s="6"/>
      <c r="BC70" s="6"/>
      <c r="BD70" s="6"/>
      <c r="BE70" s="6"/>
      <c r="BF70" s="6"/>
      <c r="BG70" s="6"/>
      <c r="BH70" s="40"/>
      <c r="BI70" s="43"/>
      <c r="BJ70" s="12"/>
      <c r="BK70" s="11"/>
      <c r="BL70" s="6"/>
      <c r="BM70" s="6"/>
      <c r="BN70" s="6"/>
      <c r="BO70" s="6"/>
      <c r="BP70" s="6"/>
      <c r="BQ70" s="6"/>
      <c r="BR70" s="40"/>
      <c r="BS70" s="43"/>
      <c r="BT70" s="12"/>
      <c r="BU70" s="11"/>
      <c r="BV70" s="6"/>
      <c r="BW70" s="6"/>
      <c r="BX70" s="6"/>
      <c r="BY70" s="40"/>
      <c r="BZ70" s="11"/>
      <c r="CA70" s="6"/>
      <c r="CB70" s="6"/>
      <c r="CC70" s="6"/>
      <c r="CD70" s="12"/>
      <c r="CE70" s="11"/>
      <c r="CF70" s="6"/>
      <c r="CG70" s="6"/>
      <c r="CH70" s="6"/>
      <c r="CI70" s="12"/>
      <c r="CJ70" s="11"/>
      <c r="CK70" s="6"/>
      <c r="CL70" s="6"/>
      <c r="CM70" s="12"/>
      <c r="CN70" s="11"/>
      <c r="CO70" s="82"/>
      <c r="CP70" s="1"/>
      <c r="CQ70" s="1"/>
      <c r="CR70" s="1"/>
      <c r="CS70" s="1"/>
      <c r="CT70" s="1"/>
      <c r="DF70" s="23"/>
      <c r="DG70" s="35" t="str">
        <f t="shared" si="0"/>
        <v/>
      </c>
      <c r="DH70" s="36" t="str">
        <f>IF(AND(L70="",N70="",R70="",S70=""),"",SUM(L70,N70,R70,#REF!,S70))</f>
        <v/>
      </c>
      <c r="DI70" s="36" t="str">
        <f t="shared" si="1"/>
        <v/>
      </c>
      <c r="DJ70" s="35" t="str">
        <f>IF(AND(V70="",X70="",AB70="",AC70=""),"",SUM(V70,X70,AB70,#REF!,AC70))</f>
        <v/>
      </c>
      <c r="DK70" s="36" t="str">
        <f t="shared" si="2"/>
        <v/>
      </c>
      <c r="DL70" s="35" t="str">
        <f t="shared" si="3"/>
        <v/>
      </c>
      <c r="DM70" s="36" t="str">
        <f t="shared" si="4"/>
        <v/>
      </c>
      <c r="DN70" s="35" t="str">
        <f>IF(AND(AQ70="",AT70="",AW70="",AX70=""),"",SUM(AQ70,AT70,AW70,#REF!,AX70))</f>
        <v/>
      </c>
      <c r="DO70" s="36" t="str">
        <f t="shared" si="5"/>
        <v/>
      </c>
      <c r="DP70" s="35" t="str">
        <f>IF(AND(BA70="",BD70="",BG70="",BH70=""),"",SUM(BA70,BD70,BG70,#REF!,BH70))</f>
        <v/>
      </c>
      <c r="DQ70" s="36" t="str">
        <f t="shared" si="6"/>
        <v/>
      </c>
      <c r="DR70" s="35" t="str">
        <f>IF(AND(BK70="",BN70="",BQ70="",BR70=""),"",SUM(BK70,BN70,BQ70,#REF!,BR70))</f>
        <v/>
      </c>
      <c r="DS70" s="36" t="str">
        <f t="shared" si="7"/>
        <v/>
      </c>
      <c r="DT70" s="33"/>
      <c r="DU70" s="33"/>
    </row>
    <row r="71" spans="1:125" ht="18.75">
      <c r="A71" s="72">
        <v>65</v>
      </c>
      <c r="B71" s="396"/>
      <c r="C71" s="397"/>
      <c r="D71" s="398"/>
      <c r="E71" s="399"/>
      <c r="F71" s="400"/>
      <c r="G71" s="400"/>
      <c r="H71" s="401"/>
      <c r="I71" s="402"/>
      <c r="J71" s="403"/>
      <c r="K71" s="404"/>
      <c r="L71" s="11"/>
      <c r="M71" s="6"/>
      <c r="N71" s="6"/>
      <c r="O71" s="6"/>
      <c r="P71" s="6"/>
      <c r="Q71" s="6"/>
      <c r="R71" s="6"/>
      <c r="S71" s="40"/>
      <c r="T71" s="43"/>
      <c r="U71" s="12"/>
      <c r="V71" s="17"/>
      <c r="W71" s="18"/>
      <c r="X71" s="18"/>
      <c r="Y71" s="18"/>
      <c r="Z71" s="18"/>
      <c r="AA71" s="18"/>
      <c r="AB71" s="18"/>
      <c r="AC71" s="45"/>
      <c r="AD71" s="43"/>
      <c r="AE71" s="40"/>
      <c r="AF71" s="290"/>
      <c r="AG71" s="6"/>
      <c r="AH71" s="6"/>
      <c r="AI71" s="6"/>
      <c r="AJ71" s="6"/>
      <c r="AK71" s="6"/>
      <c r="AL71" s="6"/>
      <c r="AM71" s="43"/>
      <c r="AN71" s="43"/>
      <c r="AO71" s="6"/>
      <c r="AP71" s="43"/>
      <c r="AQ71" s="11"/>
      <c r="AR71" s="6"/>
      <c r="AS71" s="6"/>
      <c r="AT71" s="6"/>
      <c r="AU71" s="6"/>
      <c r="AV71" s="6"/>
      <c r="AW71" s="6"/>
      <c r="AX71" s="40"/>
      <c r="AY71" s="43"/>
      <c r="AZ71" s="12"/>
      <c r="BA71" s="11"/>
      <c r="BB71" s="6"/>
      <c r="BC71" s="6"/>
      <c r="BD71" s="6"/>
      <c r="BE71" s="6"/>
      <c r="BF71" s="6"/>
      <c r="BG71" s="6"/>
      <c r="BH71" s="40"/>
      <c r="BI71" s="43"/>
      <c r="BJ71" s="12"/>
      <c r="BK71" s="11"/>
      <c r="BL71" s="6"/>
      <c r="BM71" s="6"/>
      <c r="BN71" s="6"/>
      <c r="BO71" s="6"/>
      <c r="BP71" s="6"/>
      <c r="BQ71" s="6"/>
      <c r="BR71" s="40"/>
      <c r="BS71" s="43"/>
      <c r="BT71" s="12"/>
      <c r="BU71" s="11"/>
      <c r="BV71" s="6"/>
      <c r="BW71" s="6"/>
      <c r="BX71" s="6"/>
      <c r="BY71" s="40"/>
      <c r="BZ71" s="11"/>
      <c r="CA71" s="6"/>
      <c r="CB71" s="6"/>
      <c r="CC71" s="6"/>
      <c r="CD71" s="12"/>
      <c r="CE71" s="11"/>
      <c r="CF71" s="6"/>
      <c r="CG71" s="6"/>
      <c r="CH71" s="6"/>
      <c r="CI71" s="12"/>
      <c r="CJ71" s="11"/>
      <c r="CK71" s="6"/>
      <c r="CL71" s="6"/>
      <c r="CM71" s="12"/>
      <c r="CN71" s="11"/>
      <c r="CO71" s="82"/>
      <c r="CP71" s="1"/>
      <c r="CQ71" s="1"/>
      <c r="CR71" s="1"/>
      <c r="CS71" s="1"/>
      <c r="CT71" s="1"/>
      <c r="DF71" s="23"/>
      <c r="DG71" s="35" t="str">
        <f t="shared" si="0"/>
        <v/>
      </c>
      <c r="DH71" s="36" t="str">
        <f>IF(AND(L71="",N71="",R71="",S71=""),"",SUM(L71,N71,R71,#REF!,S71))</f>
        <v/>
      </c>
      <c r="DI71" s="36" t="str">
        <f t="shared" si="1"/>
        <v/>
      </c>
      <c r="DJ71" s="35" t="str">
        <f>IF(AND(V71="",X71="",AB71="",AC71=""),"",SUM(V71,X71,AB71,#REF!,AC71))</f>
        <v/>
      </c>
      <c r="DK71" s="36" t="str">
        <f t="shared" si="2"/>
        <v/>
      </c>
      <c r="DL71" s="35" t="str">
        <f t="shared" si="3"/>
        <v/>
      </c>
      <c r="DM71" s="36" t="str">
        <f t="shared" si="4"/>
        <v/>
      </c>
      <c r="DN71" s="35" t="str">
        <f>IF(AND(AQ71="",AT71="",AW71="",AX71=""),"",SUM(AQ71,AT71,AW71,#REF!,AX71))</f>
        <v/>
      </c>
      <c r="DO71" s="36" t="str">
        <f t="shared" si="5"/>
        <v/>
      </c>
      <c r="DP71" s="35" t="str">
        <f>IF(AND(BA71="",BD71="",BG71="",BH71=""),"",SUM(BA71,BD71,BG71,#REF!,BH71))</f>
        <v/>
      </c>
      <c r="DQ71" s="36" t="str">
        <f t="shared" si="6"/>
        <v/>
      </c>
      <c r="DR71" s="35" t="str">
        <f>IF(AND(BK71="",BN71="",BQ71="",BR71=""),"",SUM(BK71,BN71,BQ71,#REF!,BR71))</f>
        <v/>
      </c>
      <c r="DS71" s="36" t="str">
        <f t="shared" si="7"/>
        <v/>
      </c>
      <c r="DT71" s="33"/>
      <c r="DU71" s="33"/>
    </row>
    <row r="72" spans="1:125" ht="18.75">
      <c r="A72" s="72">
        <v>66</v>
      </c>
      <c r="B72" s="396"/>
      <c r="C72" s="397"/>
      <c r="D72" s="398"/>
      <c r="E72" s="399"/>
      <c r="F72" s="400"/>
      <c r="G72" s="400"/>
      <c r="H72" s="401"/>
      <c r="I72" s="402"/>
      <c r="J72" s="403"/>
      <c r="K72" s="404"/>
      <c r="L72" s="11"/>
      <c r="M72" s="6"/>
      <c r="N72" s="6"/>
      <c r="O72" s="6"/>
      <c r="P72" s="6"/>
      <c r="Q72" s="6"/>
      <c r="R72" s="6"/>
      <c r="S72" s="40"/>
      <c r="T72" s="43"/>
      <c r="U72" s="12"/>
      <c r="V72" s="17"/>
      <c r="W72" s="18"/>
      <c r="X72" s="18"/>
      <c r="Y72" s="18"/>
      <c r="Z72" s="18"/>
      <c r="AA72" s="18"/>
      <c r="AB72" s="18"/>
      <c r="AC72" s="45"/>
      <c r="AD72" s="43"/>
      <c r="AE72" s="40"/>
      <c r="AF72" s="290"/>
      <c r="AG72" s="6"/>
      <c r="AH72" s="6"/>
      <c r="AI72" s="6"/>
      <c r="AJ72" s="6"/>
      <c r="AK72" s="6"/>
      <c r="AL72" s="6"/>
      <c r="AM72" s="43"/>
      <c r="AN72" s="43"/>
      <c r="AO72" s="6"/>
      <c r="AP72" s="43"/>
      <c r="AQ72" s="11"/>
      <c r="AR72" s="6"/>
      <c r="AS72" s="6"/>
      <c r="AT72" s="6"/>
      <c r="AU72" s="6"/>
      <c r="AV72" s="6"/>
      <c r="AW72" s="6"/>
      <c r="AX72" s="40"/>
      <c r="AY72" s="43"/>
      <c r="AZ72" s="12"/>
      <c r="BA72" s="11"/>
      <c r="BB72" s="6"/>
      <c r="BC72" s="6"/>
      <c r="BD72" s="6"/>
      <c r="BE72" s="6"/>
      <c r="BF72" s="6"/>
      <c r="BG72" s="6"/>
      <c r="BH72" s="40"/>
      <c r="BI72" s="43"/>
      <c r="BJ72" s="12"/>
      <c r="BK72" s="11"/>
      <c r="BL72" s="6"/>
      <c r="BM72" s="6"/>
      <c r="BN72" s="6"/>
      <c r="BO72" s="6"/>
      <c r="BP72" s="6"/>
      <c r="BQ72" s="6"/>
      <c r="BR72" s="40"/>
      <c r="BS72" s="43"/>
      <c r="BT72" s="12"/>
      <c r="BU72" s="11"/>
      <c r="BV72" s="6"/>
      <c r="BW72" s="6"/>
      <c r="BX72" s="6"/>
      <c r="BY72" s="40"/>
      <c r="BZ72" s="11"/>
      <c r="CA72" s="6"/>
      <c r="CB72" s="6"/>
      <c r="CC72" s="6"/>
      <c r="CD72" s="12"/>
      <c r="CE72" s="11"/>
      <c r="CF72" s="6"/>
      <c r="CG72" s="6"/>
      <c r="CH72" s="6"/>
      <c r="CI72" s="12"/>
      <c r="CJ72" s="11"/>
      <c r="CK72" s="6"/>
      <c r="CL72" s="6"/>
      <c r="CM72" s="12"/>
      <c r="CN72" s="11"/>
      <c r="CO72" s="82"/>
      <c r="CP72" s="1"/>
      <c r="CQ72" s="1"/>
      <c r="CR72" s="1"/>
      <c r="CS72" s="1"/>
      <c r="CT72" s="1"/>
      <c r="DF72" s="23"/>
      <c r="DG72" s="35" t="str">
        <f t="shared" ref="DG72:DG135" si="8">IF(I72="","",I72)</f>
        <v/>
      </c>
      <c r="DH72" s="36" t="str">
        <f>IF(AND(L72="",N72="",R72="",S72=""),"",SUM(L72,N72,R72,#REF!,S72))</f>
        <v/>
      </c>
      <c r="DI72" s="36" t="str">
        <f t="shared" ref="DI72:DI135" si="9">IFERROR(IF(DH72="","",ROUNDUP(DH72*20%,0)),"")</f>
        <v/>
      </c>
      <c r="DJ72" s="35" t="str">
        <f>IF(AND(V72="",X72="",AB72="",AC72=""),"",SUM(V72,X72,AB72,#REF!,AC72))</f>
        <v/>
      </c>
      <c r="DK72" s="36" t="str">
        <f t="shared" ref="DK72:DK135" si="10">IFERROR(IF(DJ72="","",ROUNDUP(DJ72*20%,0)),"")</f>
        <v/>
      </c>
      <c r="DL72" s="35" t="str">
        <f t="shared" ref="DL72:DL135" si="11">IF(AND(AG72="",AH72="",AI72="",AM72=""),"",SUM(AG72,AH72,AI72,AJ72,AM72))</f>
        <v/>
      </c>
      <c r="DM72" s="36" t="str">
        <f t="shared" ref="DM72:DM135" si="12">IFERROR(IF(DL72="","",ROUNDUP(DL72*20%,0)),"")</f>
        <v/>
      </c>
      <c r="DN72" s="35" t="str">
        <f>IF(AND(AQ72="",AT72="",AW72="",AX72=""),"",SUM(AQ72,AT72,AW72,#REF!,AX72))</f>
        <v/>
      </c>
      <c r="DO72" s="36" t="str">
        <f t="shared" ref="DO72:DO135" si="13">IFERROR(IF(DN72="","",ROUNDUP(DN72*20%,0)),"")</f>
        <v/>
      </c>
      <c r="DP72" s="35" t="str">
        <f>IF(AND(BA72="",BD72="",BG72="",BH72=""),"",SUM(BA72,BD72,BG72,#REF!,BH72))</f>
        <v/>
      </c>
      <c r="DQ72" s="36" t="str">
        <f t="shared" ref="DQ72:DQ135" si="14">IFERROR(IF(DP72="","",ROUNDUP(DP72*20%,0)),"")</f>
        <v/>
      </c>
      <c r="DR72" s="35" t="str">
        <f>IF(AND(BK72="",BN72="",BQ72="",BR72=""),"",SUM(BK72,BN72,BQ72,#REF!,BR72))</f>
        <v/>
      </c>
      <c r="DS72" s="36" t="str">
        <f t="shared" ref="DS72:DS135" si="15">IFERROR(IF(DR72="","",ROUNDUP(DR72*20%,0)),"")</f>
        <v/>
      </c>
      <c r="DT72" s="33"/>
      <c r="DU72" s="33"/>
    </row>
    <row r="73" spans="1:125" ht="18.75">
      <c r="A73" s="72">
        <v>67</v>
      </c>
      <c r="B73" s="396"/>
      <c r="C73" s="397"/>
      <c r="D73" s="398"/>
      <c r="E73" s="399"/>
      <c r="F73" s="400"/>
      <c r="G73" s="400"/>
      <c r="H73" s="401"/>
      <c r="I73" s="402"/>
      <c r="J73" s="403"/>
      <c r="K73" s="404"/>
      <c r="L73" s="11"/>
      <c r="M73" s="6"/>
      <c r="N73" s="6"/>
      <c r="O73" s="6"/>
      <c r="P73" s="6"/>
      <c r="Q73" s="6"/>
      <c r="R73" s="6"/>
      <c r="S73" s="40"/>
      <c r="T73" s="43"/>
      <c r="U73" s="12"/>
      <c r="V73" s="17"/>
      <c r="W73" s="18"/>
      <c r="X73" s="18"/>
      <c r="Y73" s="18"/>
      <c r="Z73" s="18"/>
      <c r="AA73" s="18"/>
      <c r="AB73" s="18"/>
      <c r="AC73" s="45"/>
      <c r="AD73" s="43"/>
      <c r="AE73" s="40"/>
      <c r="AF73" s="290"/>
      <c r="AG73" s="6"/>
      <c r="AH73" s="6"/>
      <c r="AI73" s="6"/>
      <c r="AJ73" s="6"/>
      <c r="AK73" s="6"/>
      <c r="AL73" s="6"/>
      <c r="AM73" s="43"/>
      <c r="AN73" s="43"/>
      <c r="AO73" s="6"/>
      <c r="AP73" s="43"/>
      <c r="AQ73" s="11"/>
      <c r="AR73" s="6"/>
      <c r="AS73" s="6"/>
      <c r="AT73" s="6"/>
      <c r="AU73" s="6"/>
      <c r="AV73" s="6"/>
      <c r="AW73" s="6"/>
      <c r="AX73" s="40"/>
      <c r="AY73" s="43"/>
      <c r="AZ73" s="12"/>
      <c r="BA73" s="11"/>
      <c r="BB73" s="6"/>
      <c r="BC73" s="6"/>
      <c r="BD73" s="6"/>
      <c r="BE73" s="6"/>
      <c r="BF73" s="6"/>
      <c r="BG73" s="6"/>
      <c r="BH73" s="40"/>
      <c r="BI73" s="43"/>
      <c r="BJ73" s="12"/>
      <c r="BK73" s="11"/>
      <c r="BL73" s="6"/>
      <c r="BM73" s="6"/>
      <c r="BN73" s="6"/>
      <c r="BO73" s="6"/>
      <c r="BP73" s="6"/>
      <c r="BQ73" s="6"/>
      <c r="BR73" s="40"/>
      <c r="BS73" s="43"/>
      <c r="BT73" s="12"/>
      <c r="BU73" s="11"/>
      <c r="BV73" s="6"/>
      <c r="BW73" s="6"/>
      <c r="BX73" s="6"/>
      <c r="BY73" s="40"/>
      <c r="BZ73" s="11"/>
      <c r="CA73" s="6"/>
      <c r="CB73" s="6"/>
      <c r="CC73" s="6"/>
      <c r="CD73" s="12"/>
      <c r="CE73" s="11"/>
      <c r="CF73" s="6"/>
      <c r="CG73" s="6"/>
      <c r="CH73" s="6"/>
      <c r="CI73" s="12"/>
      <c r="CJ73" s="11"/>
      <c r="CK73" s="6"/>
      <c r="CL73" s="6"/>
      <c r="CM73" s="12"/>
      <c r="CN73" s="11"/>
      <c r="CO73" s="82"/>
      <c r="CP73" s="1"/>
      <c r="CQ73" s="1"/>
      <c r="CR73" s="1"/>
      <c r="CS73" s="1"/>
      <c r="CT73" s="1"/>
      <c r="DF73" s="23"/>
      <c r="DG73" s="35" t="str">
        <f t="shared" si="8"/>
        <v/>
      </c>
      <c r="DH73" s="36" t="str">
        <f>IF(AND(L73="",N73="",R73="",S73=""),"",SUM(L73,N73,R73,#REF!,S73))</f>
        <v/>
      </c>
      <c r="DI73" s="36" t="str">
        <f t="shared" si="9"/>
        <v/>
      </c>
      <c r="DJ73" s="35" t="str">
        <f>IF(AND(V73="",X73="",AB73="",AC73=""),"",SUM(V73,X73,AB73,#REF!,AC73))</f>
        <v/>
      </c>
      <c r="DK73" s="36" t="str">
        <f t="shared" si="10"/>
        <v/>
      </c>
      <c r="DL73" s="35" t="str">
        <f t="shared" si="11"/>
        <v/>
      </c>
      <c r="DM73" s="36" t="str">
        <f t="shared" si="12"/>
        <v/>
      </c>
      <c r="DN73" s="35" t="str">
        <f>IF(AND(AQ73="",AT73="",AW73="",AX73=""),"",SUM(AQ73,AT73,AW73,#REF!,AX73))</f>
        <v/>
      </c>
      <c r="DO73" s="36" t="str">
        <f t="shared" si="13"/>
        <v/>
      </c>
      <c r="DP73" s="35" t="str">
        <f>IF(AND(BA73="",BD73="",BG73="",BH73=""),"",SUM(BA73,BD73,BG73,#REF!,BH73))</f>
        <v/>
      </c>
      <c r="DQ73" s="36" t="str">
        <f t="shared" si="14"/>
        <v/>
      </c>
      <c r="DR73" s="35" t="str">
        <f>IF(AND(BK73="",BN73="",BQ73="",BR73=""),"",SUM(BK73,BN73,BQ73,#REF!,BR73))</f>
        <v/>
      </c>
      <c r="DS73" s="36" t="str">
        <f t="shared" si="15"/>
        <v/>
      </c>
      <c r="DT73" s="33"/>
      <c r="DU73" s="33"/>
    </row>
    <row r="74" spans="1:125" ht="18.75">
      <c r="A74" s="72">
        <v>68</v>
      </c>
      <c r="B74" s="396"/>
      <c r="C74" s="397"/>
      <c r="D74" s="398"/>
      <c r="E74" s="399"/>
      <c r="F74" s="400"/>
      <c r="G74" s="400"/>
      <c r="H74" s="401"/>
      <c r="I74" s="402"/>
      <c r="J74" s="403"/>
      <c r="K74" s="404"/>
      <c r="L74" s="11"/>
      <c r="M74" s="6"/>
      <c r="N74" s="6"/>
      <c r="O74" s="6"/>
      <c r="P74" s="6"/>
      <c r="Q74" s="6"/>
      <c r="R74" s="6"/>
      <c r="S74" s="40"/>
      <c r="T74" s="43"/>
      <c r="U74" s="12"/>
      <c r="V74" s="17"/>
      <c r="W74" s="18"/>
      <c r="X74" s="18"/>
      <c r="Y74" s="18"/>
      <c r="Z74" s="18"/>
      <c r="AA74" s="18"/>
      <c r="AB74" s="18"/>
      <c r="AC74" s="45"/>
      <c r="AD74" s="43"/>
      <c r="AE74" s="40"/>
      <c r="AF74" s="290"/>
      <c r="AG74" s="6"/>
      <c r="AH74" s="6"/>
      <c r="AI74" s="6"/>
      <c r="AJ74" s="6"/>
      <c r="AK74" s="6"/>
      <c r="AL74" s="6"/>
      <c r="AM74" s="43"/>
      <c r="AN74" s="43"/>
      <c r="AO74" s="6"/>
      <c r="AP74" s="43"/>
      <c r="AQ74" s="11"/>
      <c r="AR74" s="6"/>
      <c r="AS74" s="6"/>
      <c r="AT74" s="6"/>
      <c r="AU74" s="6"/>
      <c r="AV74" s="6"/>
      <c r="AW74" s="6"/>
      <c r="AX74" s="40"/>
      <c r="AY74" s="43"/>
      <c r="AZ74" s="12"/>
      <c r="BA74" s="11"/>
      <c r="BB74" s="6"/>
      <c r="BC74" s="6"/>
      <c r="BD74" s="6"/>
      <c r="BE74" s="6"/>
      <c r="BF74" s="6"/>
      <c r="BG74" s="6"/>
      <c r="BH74" s="40"/>
      <c r="BI74" s="43"/>
      <c r="BJ74" s="12"/>
      <c r="BK74" s="11"/>
      <c r="BL74" s="6"/>
      <c r="BM74" s="6"/>
      <c r="BN74" s="6"/>
      <c r="BO74" s="6"/>
      <c r="BP74" s="6"/>
      <c r="BQ74" s="6"/>
      <c r="BR74" s="40"/>
      <c r="BS74" s="43"/>
      <c r="BT74" s="12"/>
      <c r="BU74" s="11"/>
      <c r="BV74" s="6"/>
      <c r="BW74" s="6"/>
      <c r="BX74" s="6"/>
      <c r="BY74" s="40"/>
      <c r="BZ74" s="11"/>
      <c r="CA74" s="6"/>
      <c r="CB74" s="6"/>
      <c r="CC74" s="6"/>
      <c r="CD74" s="12"/>
      <c r="CE74" s="11"/>
      <c r="CF74" s="6"/>
      <c r="CG74" s="6"/>
      <c r="CH74" s="6"/>
      <c r="CI74" s="12"/>
      <c r="CJ74" s="11"/>
      <c r="CK74" s="6"/>
      <c r="CL74" s="6"/>
      <c r="CM74" s="12"/>
      <c r="CN74" s="11"/>
      <c r="CO74" s="82"/>
      <c r="CP74" s="1"/>
      <c r="CQ74" s="1"/>
      <c r="CR74" s="1"/>
      <c r="CS74" s="1"/>
      <c r="CT74" s="1"/>
      <c r="DF74" s="23"/>
      <c r="DG74" s="35" t="str">
        <f t="shared" si="8"/>
        <v/>
      </c>
      <c r="DH74" s="36" t="str">
        <f>IF(AND(L74="",N74="",R74="",S74=""),"",SUM(L74,N74,R74,#REF!,S74))</f>
        <v/>
      </c>
      <c r="DI74" s="36" t="str">
        <f t="shared" si="9"/>
        <v/>
      </c>
      <c r="DJ74" s="35" t="str">
        <f>IF(AND(V74="",X74="",AB74="",AC74=""),"",SUM(V74,X74,AB74,#REF!,AC74))</f>
        <v/>
      </c>
      <c r="DK74" s="36" t="str">
        <f t="shared" si="10"/>
        <v/>
      </c>
      <c r="DL74" s="35" t="str">
        <f t="shared" si="11"/>
        <v/>
      </c>
      <c r="DM74" s="36" t="str">
        <f t="shared" si="12"/>
        <v/>
      </c>
      <c r="DN74" s="35" t="str">
        <f>IF(AND(AQ74="",AT74="",AW74="",AX74=""),"",SUM(AQ74,AT74,AW74,#REF!,AX74))</f>
        <v/>
      </c>
      <c r="DO74" s="36" t="str">
        <f t="shared" si="13"/>
        <v/>
      </c>
      <c r="DP74" s="35" t="str">
        <f>IF(AND(BA74="",BD74="",BG74="",BH74=""),"",SUM(BA74,BD74,BG74,#REF!,BH74))</f>
        <v/>
      </c>
      <c r="DQ74" s="36" t="str">
        <f t="shared" si="14"/>
        <v/>
      </c>
      <c r="DR74" s="35" t="str">
        <f>IF(AND(BK74="",BN74="",BQ74="",BR74=""),"",SUM(BK74,BN74,BQ74,#REF!,BR74))</f>
        <v/>
      </c>
      <c r="DS74" s="36" t="str">
        <f t="shared" si="15"/>
        <v/>
      </c>
      <c r="DT74" s="33"/>
      <c r="DU74" s="33"/>
    </row>
    <row r="75" spans="1:125" ht="18.75">
      <c r="A75" s="72">
        <v>69</v>
      </c>
      <c r="B75" s="396"/>
      <c r="C75" s="397"/>
      <c r="D75" s="398"/>
      <c r="E75" s="399"/>
      <c r="F75" s="400"/>
      <c r="G75" s="400"/>
      <c r="H75" s="401"/>
      <c r="I75" s="402"/>
      <c r="J75" s="403"/>
      <c r="K75" s="404"/>
      <c r="L75" s="11"/>
      <c r="M75" s="6"/>
      <c r="N75" s="6"/>
      <c r="O75" s="6"/>
      <c r="P75" s="6"/>
      <c r="Q75" s="6"/>
      <c r="R75" s="6"/>
      <c r="S75" s="40"/>
      <c r="T75" s="43"/>
      <c r="U75" s="12"/>
      <c r="V75" s="17"/>
      <c r="W75" s="18"/>
      <c r="X75" s="18"/>
      <c r="Y75" s="18"/>
      <c r="Z75" s="18"/>
      <c r="AA75" s="18"/>
      <c r="AB75" s="18"/>
      <c r="AC75" s="45"/>
      <c r="AD75" s="43"/>
      <c r="AE75" s="40"/>
      <c r="AF75" s="290"/>
      <c r="AG75" s="6"/>
      <c r="AH75" s="6"/>
      <c r="AI75" s="6"/>
      <c r="AJ75" s="6"/>
      <c r="AK75" s="6"/>
      <c r="AL75" s="6"/>
      <c r="AM75" s="43"/>
      <c r="AN75" s="43"/>
      <c r="AO75" s="6"/>
      <c r="AP75" s="43"/>
      <c r="AQ75" s="11"/>
      <c r="AR75" s="6"/>
      <c r="AS75" s="6"/>
      <c r="AT75" s="6"/>
      <c r="AU75" s="6"/>
      <c r="AV75" s="6"/>
      <c r="AW75" s="6"/>
      <c r="AX75" s="40"/>
      <c r="AY75" s="43"/>
      <c r="AZ75" s="12"/>
      <c r="BA75" s="11"/>
      <c r="BB75" s="6"/>
      <c r="BC75" s="6"/>
      <c r="BD75" s="6"/>
      <c r="BE75" s="6"/>
      <c r="BF75" s="6"/>
      <c r="BG75" s="6"/>
      <c r="BH75" s="40"/>
      <c r="BI75" s="43"/>
      <c r="BJ75" s="12"/>
      <c r="BK75" s="11"/>
      <c r="BL75" s="6"/>
      <c r="BM75" s="6"/>
      <c r="BN75" s="6"/>
      <c r="BO75" s="6"/>
      <c r="BP75" s="6"/>
      <c r="BQ75" s="6"/>
      <c r="BR75" s="40"/>
      <c r="BS75" s="43"/>
      <c r="BT75" s="12"/>
      <c r="BU75" s="11"/>
      <c r="BV75" s="6"/>
      <c r="BW75" s="6"/>
      <c r="BX75" s="6"/>
      <c r="BY75" s="40"/>
      <c r="BZ75" s="11"/>
      <c r="CA75" s="6"/>
      <c r="CB75" s="6"/>
      <c r="CC75" s="6"/>
      <c r="CD75" s="12"/>
      <c r="CE75" s="11"/>
      <c r="CF75" s="6"/>
      <c r="CG75" s="6"/>
      <c r="CH75" s="6"/>
      <c r="CI75" s="12"/>
      <c r="CJ75" s="11"/>
      <c r="CK75" s="6"/>
      <c r="CL75" s="6"/>
      <c r="CM75" s="12"/>
      <c r="CN75" s="11"/>
      <c r="CO75" s="82"/>
      <c r="CP75" s="1"/>
      <c r="CQ75" s="1"/>
      <c r="CR75" s="1"/>
      <c r="CS75" s="1"/>
      <c r="CT75" s="1"/>
      <c r="DF75" s="23"/>
      <c r="DG75" s="35" t="str">
        <f t="shared" si="8"/>
        <v/>
      </c>
      <c r="DH75" s="36" t="str">
        <f>IF(AND(L75="",N75="",R75="",S75=""),"",SUM(L75,N75,R75,#REF!,S75))</f>
        <v/>
      </c>
      <c r="DI75" s="36" t="str">
        <f t="shared" si="9"/>
        <v/>
      </c>
      <c r="DJ75" s="35" t="str">
        <f>IF(AND(V75="",X75="",AB75="",AC75=""),"",SUM(V75,X75,AB75,#REF!,AC75))</f>
        <v/>
      </c>
      <c r="DK75" s="36" t="str">
        <f t="shared" si="10"/>
        <v/>
      </c>
      <c r="DL75" s="35" t="str">
        <f t="shared" si="11"/>
        <v/>
      </c>
      <c r="DM75" s="36" t="str">
        <f t="shared" si="12"/>
        <v/>
      </c>
      <c r="DN75" s="35" t="str">
        <f>IF(AND(AQ75="",AT75="",AW75="",AX75=""),"",SUM(AQ75,AT75,AW75,#REF!,AX75))</f>
        <v/>
      </c>
      <c r="DO75" s="36" t="str">
        <f t="shared" si="13"/>
        <v/>
      </c>
      <c r="DP75" s="35" t="str">
        <f>IF(AND(BA75="",BD75="",BG75="",BH75=""),"",SUM(BA75,BD75,BG75,#REF!,BH75))</f>
        <v/>
      </c>
      <c r="DQ75" s="36" t="str">
        <f t="shared" si="14"/>
        <v/>
      </c>
      <c r="DR75" s="35" t="str">
        <f>IF(AND(BK75="",BN75="",BQ75="",BR75=""),"",SUM(BK75,BN75,BQ75,#REF!,BR75))</f>
        <v/>
      </c>
      <c r="DS75" s="36" t="str">
        <f t="shared" si="15"/>
        <v/>
      </c>
      <c r="DT75" s="33"/>
      <c r="DU75" s="33"/>
    </row>
    <row r="76" spans="1:125" ht="18.75">
      <c r="A76" s="72">
        <v>70</v>
      </c>
      <c r="B76" s="396"/>
      <c r="C76" s="397"/>
      <c r="D76" s="398"/>
      <c r="E76" s="399"/>
      <c r="F76" s="400"/>
      <c r="G76" s="400"/>
      <c r="H76" s="401"/>
      <c r="I76" s="402"/>
      <c r="J76" s="403"/>
      <c r="K76" s="404"/>
      <c r="L76" s="11"/>
      <c r="M76" s="6"/>
      <c r="N76" s="6"/>
      <c r="O76" s="6"/>
      <c r="P76" s="6"/>
      <c r="Q76" s="6"/>
      <c r="R76" s="6"/>
      <c r="S76" s="40"/>
      <c r="T76" s="43"/>
      <c r="U76" s="12"/>
      <c r="V76" s="17"/>
      <c r="W76" s="18"/>
      <c r="X76" s="18"/>
      <c r="Y76" s="18"/>
      <c r="Z76" s="18"/>
      <c r="AA76" s="18"/>
      <c r="AB76" s="18"/>
      <c r="AC76" s="45"/>
      <c r="AD76" s="43"/>
      <c r="AE76" s="40"/>
      <c r="AF76" s="290"/>
      <c r="AG76" s="6"/>
      <c r="AH76" s="6"/>
      <c r="AI76" s="6"/>
      <c r="AJ76" s="6"/>
      <c r="AK76" s="6"/>
      <c r="AL76" s="6"/>
      <c r="AM76" s="43"/>
      <c r="AN76" s="43"/>
      <c r="AO76" s="6"/>
      <c r="AP76" s="43"/>
      <c r="AQ76" s="11"/>
      <c r="AR76" s="6"/>
      <c r="AS76" s="6"/>
      <c r="AT76" s="6"/>
      <c r="AU76" s="6"/>
      <c r="AV76" s="6"/>
      <c r="AW76" s="6"/>
      <c r="AX76" s="40"/>
      <c r="AY76" s="43"/>
      <c r="AZ76" s="12"/>
      <c r="BA76" s="11"/>
      <c r="BB76" s="6"/>
      <c r="BC76" s="6"/>
      <c r="BD76" s="6"/>
      <c r="BE76" s="6"/>
      <c r="BF76" s="6"/>
      <c r="BG76" s="6"/>
      <c r="BH76" s="40"/>
      <c r="BI76" s="43"/>
      <c r="BJ76" s="12"/>
      <c r="BK76" s="11"/>
      <c r="BL76" s="6"/>
      <c r="BM76" s="6"/>
      <c r="BN76" s="6"/>
      <c r="BO76" s="6"/>
      <c r="BP76" s="6"/>
      <c r="BQ76" s="6"/>
      <c r="BR76" s="40"/>
      <c r="BS76" s="43"/>
      <c r="BT76" s="12"/>
      <c r="BU76" s="11"/>
      <c r="BV76" s="6"/>
      <c r="BW76" s="6"/>
      <c r="BX76" s="6"/>
      <c r="BY76" s="40"/>
      <c r="BZ76" s="11"/>
      <c r="CA76" s="6"/>
      <c r="CB76" s="6"/>
      <c r="CC76" s="6"/>
      <c r="CD76" s="12"/>
      <c r="CE76" s="11"/>
      <c r="CF76" s="6"/>
      <c r="CG76" s="6"/>
      <c r="CH76" s="6"/>
      <c r="CI76" s="12"/>
      <c r="CJ76" s="11"/>
      <c r="CK76" s="6"/>
      <c r="CL76" s="6"/>
      <c r="CM76" s="12"/>
      <c r="CN76" s="11"/>
      <c r="CO76" s="82"/>
      <c r="CP76" s="1"/>
      <c r="CQ76" s="1"/>
      <c r="CR76" s="1"/>
      <c r="CS76" s="1"/>
      <c r="CT76" s="1"/>
      <c r="DF76" s="23"/>
      <c r="DG76" s="35" t="str">
        <f t="shared" si="8"/>
        <v/>
      </c>
      <c r="DH76" s="36" t="str">
        <f>IF(AND(L76="",N76="",R76="",S76=""),"",SUM(L76,N76,R76,#REF!,S76))</f>
        <v/>
      </c>
      <c r="DI76" s="36" t="str">
        <f t="shared" si="9"/>
        <v/>
      </c>
      <c r="DJ76" s="35" t="str">
        <f>IF(AND(V76="",X76="",AB76="",AC76=""),"",SUM(V76,X76,AB76,#REF!,AC76))</f>
        <v/>
      </c>
      <c r="DK76" s="36" t="str">
        <f t="shared" si="10"/>
        <v/>
      </c>
      <c r="DL76" s="35" t="str">
        <f t="shared" si="11"/>
        <v/>
      </c>
      <c r="DM76" s="36" t="str">
        <f t="shared" si="12"/>
        <v/>
      </c>
      <c r="DN76" s="35" t="str">
        <f>IF(AND(AQ76="",AT76="",AW76="",AX76=""),"",SUM(AQ76,AT76,AW76,#REF!,AX76))</f>
        <v/>
      </c>
      <c r="DO76" s="36" t="str">
        <f t="shared" si="13"/>
        <v/>
      </c>
      <c r="DP76" s="35" t="str">
        <f>IF(AND(BA76="",BD76="",BG76="",BH76=""),"",SUM(BA76,BD76,BG76,#REF!,BH76))</f>
        <v/>
      </c>
      <c r="DQ76" s="36" t="str">
        <f t="shared" si="14"/>
        <v/>
      </c>
      <c r="DR76" s="35" t="str">
        <f>IF(AND(BK76="",BN76="",BQ76="",BR76=""),"",SUM(BK76,BN76,BQ76,#REF!,BR76))</f>
        <v/>
      </c>
      <c r="DS76" s="36" t="str">
        <f t="shared" si="15"/>
        <v/>
      </c>
      <c r="DT76" s="33"/>
      <c r="DU76" s="33"/>
    </row>
    <row r="77" spans="1:125" ht="18.75">
      <c r="A77" s="72">
        <v>71</v>
      </c>
      <c r="B77" s="396"/>
      <c r="C77" s="397"/>
      <c r="D77" s="398"/>
      <c r="E77" s="399"/>
      <c r="F77" s="400"/>
      <c r="G77" s="400"/>
      <c r="H77" s="401"/>
      <c r="I77" s="402"/>
      <c r="J77" s="403"/>
      <c r="K77" s="404"/>
      <c r="L77" s="11"/>
      <c r="M77" s="6"/>
      <c r="N77" s="6"/>
      <c r="O77" s="6"/>
      <c r="P77" s="6"/>
      <c r="Q77" s="6"/>
      <c r="R77" s="6"/>
      <c r="S77" s="40"/>
      <c r="T77" s="43"/>
      <c r="U77" s="12"/>
      <c r="V77" s="17"/>
      <c r="W77" s="18"/>
      <c r="X77" s="18"/>
      <c r="Y77" s="18"/>
      <c r="Z77" s="18"/>
      <c r="AA77" s="18"/>
      <c r="AB77" s="18"/>
      <c r="AC77" s="45"/>
      <c r="AD77" s="43"/>
      <c r="AE77" s="40"/>
      <c r="AF77" s="290"/>
      <c r="AG77" s="6"/>
      <c r="AH77" s="6"/>
      <c r="AI77" s="6"/>
      <c r="AJ77" s="6"/>
      <c r="AK77" s="6"/>
      <c r="AL77" s="6"/>
      <c r="AM77" s="43"/>
      <c r="AN77" s="43"/>
      <c r="AO77" s="6"/>
      <c r="AP77" s="43"/>
      <c r="AQ77" s="11"/>
      <c r="AR77" s="6"/>
      <c r="AS77" s="6"/>
      <c r="AT77" s="6"/>
      <c r="AU77" s="6"/>
      <c r="AV77" s="6"/>
      <c r="AW77" s="6"/>
      <c r="AX77" s="40"/>
      <c r="AY77" s="43"/>
      <c r="AZ77" s="12"/>
      <c r="BA77" s="11"/>
      <c r="BB77" s="6"/>
      <c r="BC77" s="6"/>
      <c r="BD77" s="6"/>
      <c r="BE77" s="6"/>
      <c r="BF77" s="6"/>
      <c r="BG77" s="6"/>
      <c r="BH77" s="40"/>
      <c r="BI77" s="43"/>
      <c r="BJ77" s="12"/>
      <c r="BK77" s="11"/>
      <c r="BL77" s="6"/>
      <c r="BM77" s="6"/>
      <c r="BN77" s="6"/>
      <c r="BO77" s="6"/>
      <c r="BP77" s="6"/>
      <c r="BQ77" s="6"/>
      <c r="BR77" s="40"/>
      <c r="BS77" s="43"/>
      <c r="BT77" s="12"/>
      <c r="BU77" s="11"/>
      <c r="BV77" s="6"/>
      <c r="BW77" s="6"/>
      <c r="BX77" s="6"/>
      <c r="BY77" s="40"/>
      <c r="BZ77" s="11"/>
      <c r="CA77" s="6"/>
      <c r="CB77" s="6"/>
      <c r="CC77" s="6"/>
      <c r="CD77" s="12"/>
      <c r="CE77" s="11"/>
      <c r="CF77" s="6"/>
      <c r="CG77" s="6"/>
      <c r="CH77" s="6"/>
      <c r="CI77" s="12"/>
      <c r="CJ77" s="11"/>
      <c r="CK77" s="6"/>
      <c r="CL77" s="6"/>
      <c r="CM77" s="12"/>
      <c r="CN77" s="11"/>
      <c r="CO77" s="82"/>
      <c r="CP77" s="1"/>
      <c r="CQ77" s="1"/>
      <c r="CR77" s="1"/>
      <c r="CS77" s="1"/>
      <c r="CT77" s="1"/>
      <c r="DF77" s="23"/>
      <c r="DG77" s="35" t="str">
        <f t="shared" si="8"/>
        <v/>
      </c>
      <c r="DH77" s="36" t="str">
        <f>IF(AND(L77="",N77="",R77="",S77=""),"",SUM(L77,N77,R77,#REF!,S77))</f>
        <v/>
      </c>
      <c r="DI77" s="36" t="str">
        <f t="shared" si="9"/>
        <v/>
      </c>
      <c r="DJ77" s="35" t="str">
        <f>IF(AND(V77="",X77="",AB77="",AC77=""),"",SUM(V77,X77,AB77,#REF!,AC77))</f>
        <v/>
      </c>
      <c r="DK77" s="36" t="str">
        <f t="shared" si="10"/>
        <v/>
      </c>
      <c r="DL77" s="35" t="str">
        <f t="shared" si="11"/>
        <v/>
      </c>
      <c r="DM77" s="36" t="str">
        <f t="shared" si="12"/>
        <v/>
      </c>
      <c r="DN77" s="35" t="str">
        <f>IF(AND(AQ77="",AT77="",AW77="",AX77=""),"",SUM(AQ77,AT77,AW77,#REF!,AX77))</f>
        <v/>
      </c>
      <c r="DO77" s="36" t="str">
        <f t="shared" si="13"/>
        <v/>
      </c>
      <c r="DP77" s="35" t="str">
        <f>IF(AND(BA77="",BD77="",BG77="",BH77=""),"",SUM(BA77,BD77,BG77,#REF!,BH77))</f>
        <v/>
      </c>
      <c r="DQ77" s="36" t="str">
        <f t="shared" si="14"/>
        <v/>
      </c>
      <c r="DR77" s="35" t="str">
        <f>IF(AND(BK77="",BN77="",BQ77="",BR77=""),"",SUM(BK77,BN77,BQ77,#REF!,BR77))</f>
        <v/>
      </c>
      <c r="DS77" s="36" t="str">
        <f t="shared" si="15"/>
        <v/>
      </c>
      <c r="DT77" s="33"/>
      <c r="DU77" s="33"/>
    </row>
    <row r="78" spans="1:125" ht="18.75">
      <c r="A78" s="72">
        <v>72</v>
      </c>
      <c r="B78" s="396"/>
      <c r="C78" s="397"/>
      <c r="D78" s="398"/>
      <c r="E78" s="399"/>
      <c r="F78" s="400"/>
      <c r="G78" s="400"/>
      <c r="H78" s="401"/>
      <c r="I78" s="402"/>
      <c r="J78" s="403"/>
      <c r="K78" s="404"/>
      <c r="L78" s="11"/>
      <c r="M78" s="6"/>
      <c r="N78" s="6"/>
      <c r="O78" s="6"/>
      <c r="P78" s="6"/>
      <c r="Q78" s="6"/>
      <c r="R78" s="6"/>
      <c r="S78" s="40"/>
      <c r="T78" s="43"/>
      <c r="U78" s="12"/>
      <c r="V78" s="17"/>
      <c r="W78" s="18"/>
      <c r="X78" s="18"/>
      <c r="Y78" s="18"/>
      <c r="Z78" s="18"/>
      <c r="AA78" s="18"/>
      <c r="AB78" s="18"/>
      <c r="AC78" s="45"/>
      <c r="AD78" s="43"/>
      <c r="AE78" s="40"/>
      <c r="AF78" s="290"/>
      <c r="AG78" s="6"/>
      <c r="AH78" s="6"/>
      <c r="AI78" s="6"/>
      <c r="AJ78" s="6"/>
      <c r="AK78" s="6"/>
      <c r="AL78" s="6"/>
      <c r="AM78" s="43"/>
      <c r="AN78" s="43"/>
      <c r="AO78" s="6"/>
      <c r="AP78" s="43"/>
      <c r="AQ78" s="11"/>
      <c r="AR78" s="6"/>
      <c r="AS78" s="6"/>
      <c r="AT78" s="6"/>
      <c r="AU78" s="6"/>
      <c r="AV78" s="6"/>
      <c r="AW78" s="6"/>
      <c r="AX78" s="40"/>
      <c r="AY78" s="43"/>
      <c r="AZ78" s="12"/>
      <c r="BA78" s="11"/>
      <c r="BB78" s="6"/>
      <c r="BC78" s="6"/>
      <c r="BD78" s="6"/>
      <c r="BE78" s="6"/>
      <c r="BF78" s="6"/>
      <c r="BG78" s="6"/>
      <c r="BH78" s="40"/>
      <c r="BI78" s="43"/>
      <c r="BJ78" s="12"/>
      <c r="BK78" s="11"/>
      <c r="BL78" s="6"/>
      <c r="BM78" s="6"/>
      <c r="BN78" s="6"/>
      <c r="BO78" s="6"/>
      <c r="BP78" s="6"/>
      <c r="BQ78" s="6"/>
      <c r="BR78" s="40"/>
      <c r="BS78" s="43"/>
      <c r="BT78" s="12"/>
      <c r="BU78" s="11"/>
      <c r="BV78" s="6"/>
      <c r="BW78" s="6"/>
      <c r="BX78" s="6"/>
      <c r="BY78" s="40"/>
      <c r="BZ78" s="11"/>
      <c r="CA78" s="6"/>
      <c r="CB78" s="6"/>
      <c r="CC78" s="6"/>
      <c r="CD78" s="12"/>
      <c r="CE78" s="11"/>
      <c r="CF78" s="6"/>
      <c r="CG78" s="6"/>
      <c r="CH78" s="6"/>
      <c r="CI78" s="12"/>
      <c r="CJ78" s="11"/>
      <c r="CK78" s="6"/>
      <c r="CL78" s="6"/>
      <c r="CM78" s="12"/>
      <c r="CN78" s="11"/>
      <c r="CO78" s="82"/>
      <c r="CP78" s="1"/>
      <c r="CQ78" s="1"/>
      <c r="CR78" s="1"/>
      <c r="CS78" s="1"/>
      <c r="CT78" s="1"/>
      <c r="DF78" s="23"/>
      <c r="DG78" s="35" t="str">
        <f t="shared" si="8"/>
        <v/>
      </c>
      <c r="DH78" s="36" t="str">
        <f>IF(AND(L78="",N78="",R78="",S78=""),"",SUM(L78,N78,R78,#REF!,S78))</f>
        <v/>
      </c>
      <c r="DI78" s="36" t="str">
        <f t="shared" si="9"/>
        <v/>
      </c>
      <c r="DJ78" s="35" t="str">
        <f>IF(AND(V78="",X78="",AB78="",AC78=""),"",SUM(V78,X78,AB78,#REF!,AC78))</f>
        <v/>
      </c>
      <c r="DK78" s="36" t="str">
        <f t="shared" si="10"/>
        <v/>
      </c>
      <c r="DL78" s="35" t="str">
        <f t="shared" si="11"/>
        <v/>
      </c>
      <c r="DM78" s="36" t="str">
        <f t="shared" si="12"/>
        <v/>
      </c>
      <c r="DN78" s="35" t="str">
        <f>IF(AND(AQ78="",AT78="",AW78="",AX78=""),"",SUM(AQ78,AT78,AW78,#REF!,AX78))</f>
        <v/>
      </c>
      <c r="DO78" s="36" t="str">
        <f t="shared" si="13"/>
        <v/>
      </c>
      <c r="DP78" s="35" t="str">
        <f>IF(AND(BA78="",BD78="",BG78="",BH78=""),"",SUM(BA78,BD78,BG78,#REF!,BH78))</f>
        <v/>
      </c>
      <c r="DQ78" s="36" t="str">
        <f t="shared" si="14"/>
        <v/>
      </c>
      <c r="DR78" s="35" t="str">
        <f>IF(AND(BK78="",BN78="",BQ78="",BR78=""),"",SUM(BK78,BN78,BQ78,#REF!,BR78))</f>
        <v/>
      </c>
      <c r="DS78" s="36" t="str">
        <f t="shared" si="15"/>
        <v/>
      </c>
      <c r="DT78" s="33"/>
      <c r="DU78" s="33"/>
    </row>
    <row r="79" spans="1:125" ht="18.75">
      <c r="A79" s="72">
        <v>73</v>
      </c>
      <c r="B79" s="396"/>
      <c r="C79" s="397"/>
      <c r="D79" s="398"/>
      <c r="E79" s="399"/>
      <c r="F79" s="400"/>
      <c r="G79" s="400"/>
      <c r="H79" s="401"/>
      <c r="I79" s="402"/>
      <c r="J79" s="403"/>
      <c r="K79" s="404"/>
      <c r="L79" s="11"/>
      <c r="M79" s="6"/>
      <c r="N79" s="6"/>
      <c r="O79" s="6"/>
      <c r="P79" s="6"/>
      <c r="Q79" s="6"/>
      <c r="R79" s="6"/>
      <c r="S79" s="40"/>
      <c r="T79" s="43"/>
      <c r="U79" s="12"/>
      <c r="V79" s="17"/>
      <c r="W79" s="18"/>
      <c r="X79" s="18"/>
      <c r="Y79" s="18"/>
      <c r="Z79" s="18"/>
      <c r="AA79" s="18"/>
      <c r="AB79" s="18"/>
      <c r="AC79" s="45"/>
      <c r="AD79" s="43"/>
      <c r="AE79" s="40"/>
      <c r="AF79" s="290"/>
      <c r="AG79" s="6"/>
      <c r="AH79" s="6"/>
      <c r="AI79" s="6"/>
      <c r="AJ79" s="6"/>
      <c r="AK79" s="6"/>
      <c r="AL79" s="6"/>
      <c r="AM79" s="43"/>
      <c r="AN79" s="43"/>
      <c r="AO79" s="6"/>
      <c r="AP79" s="43"/>
      <c r="AQ79" s="11"/>
      <c r="AR79" s="6"/>
      <c r="AS79" s="6"/>
      <c r="AT79" s="6"/>
      <c r="AU79" s="6"/>
      <c r="AV79" s="6"/>
      <c r="AW79" s="6"/>
      <c r="AX79" s="40"/>
      <c r="AY79" s="43"/>
      <c r="AZ79" s="12"/>
      <c r="BA79" s="11"/>
      <c r="BB79" s="6"/>
      <c r="BC79" s="6"/>
      <c r="BD79" s="6"/>
      <c r="BE79" s="6"/>
      <c r="BF79" s="6"/>
      <c r="BG79" s="6"/>
      <c r="BH79" s="40"/>
      <c r="BI79" s="43"/>
      <c r="BJ79" s="12"/>
      <c r="BK79" s="11"/>
      <c r="BL79" s="6"/>
      <c r="BM79" s="6"/>
      <c r="BN79" s="6"/>
      <c r="BO79" s="6"/>
      <c r="BP79" s="6"/>
      <c r="BQ79" s="6"/>
      <c r="BR79" s="40"/>
      <c r="BS79" s="43"/>
      <c r="BT79" s="12"/>
      <c r="BU79" s="11"/>
      <c r="BV79" s="6"/>
      <c r="BW79" s="6"/>
      <c r="BX79" s="6"/>
      <c r="BY79" s="40"/>
      <c r="BZ79" s="11"/>
      <c r="CA79" s="6"/>
      <c r="CB79" s="6"/>
      <c r="CC79" s="6"/>
      <c r="CD79" s="12"/>
      <c r="CE79" s="11"/>
      <c r="CF79" s="6"/>
      <c r="CG79" s="6"/>
      <c r="CH79" s="6"/>
      <c r="CI79" s="12"/>
      <c r="CJ79" s="11"/>
      <c r="CK79" s="6"/>
      <c r="CL79" s="6"/>
      <c r="CM79" s="12"/>
      <c r="CN79" s="11"/>
      <c r="CO79" s="82"/>
      <c r="CP79" s="1"/>
      <c r="CQ79" s="1"/>
      <c r="CR79" s="1"/>
      <c r="CS79" s="1"/>
      <c r="CT79" s="1"/>
      <c r="DF79" s="23"/>
      <c r="DG79" s="35" t="str">
        <f t="shared" si="8"/>
        <v/>
      </c>
      <c r="DH79" s="36" t="str">
        <f>IF(AND(L79="",N79="",R79="",S79=""),"",SUM(L79,N79,R79,#REF!,S79))</f>
        <v/>
      </c>
      <c r="DI79" s="36" t="str">
        <f t="shared" si="9"/>
        <v/>
      </c>
      <c r="DJ79" s="35" t="str">
        <f>IF(AND(V79="",X79="",AB79="",AC79=""),"",SUM(V79,X79,AB79,#REF!,AC79))</f>
        <v/>
      </c>
      <c r="DK79" s="36" t="str">
        <f t="shared" si="10"/>
        <v/>
      </c>
      <c r="DL79" s="35" t="str">
        <f t="shared" si="11"/>
        <v/>
      </c>
      <c r="DM79" s="36" t="str">
        <f t="shared" si="12"/>
        <v/>
      </c>
      <c r="DN79" s="35" t="str">
        <f>IF(AND(AQ79="",AT79="",AW79="",AX79=""),"",SUM(AQ79,AT79,AW79,#REF!,AX79))</f>
        <v/>
      </c>
      <c r="DO79" s="36" t="str">
        <f t="shared" si="13"/>
        <v/>
      </c>
      <c r="DP79" s="35" t="str">
        <f>IF(AND(BA79="",BD79="",BG79="",BH79=""),"",SUM(BA79,BD79,BG79,#REF!,BH79))</f>
        <v/>
      </c>
      <c r="DQ79" s="36" t="str">
        <f t="shared" si="14"/>
        <v/>
      </c>
      <c r="DR79" s="35" t="str">
        <f>IF(AND(BK79="",BN79="",BQ79="",BR79=""),"",SUM(BK79,BN79,BQ79,#REF!,BR79))</f>
        <v/>
      </c>
      <c r="DS79" s="36" t="str">
        <f t="shared" si="15"/>
        <v/>
      </c>
      <c r="DT79" s="33"/>
      <c r="DU79" s="33"/>
    </row>
    <row r="80" spans="1:125" ht="18.75">
      <c r="A80" s="72">
        <v>74</v>
      </c>
      <c r="B80" s="396"/>
      <c r="C80" s="397"/>
      <c r="D80" s="398"/>
      <c r="E80" s="399"/>
      <c r="F80" s="400"/>
      <c r="G80" s="400"/>
      <c r="H80" s="401"/>
      <c r="I80" s="402"/>
      <c r="J80" s="403"/>
      <c r="K80" s="404"/>
      <c r="L80" s="11"/>
      <c r="M80" s="6"/>
      <c r="N80" s="6"/>
      <c r="O80" s="6"/>
      <c r="P80" s="6"/>
      <c r="Q80" s="6"/>
      <c r="R80" s="6"/>
      <c r="S80" s="40"/>
      <c r="T80" s="43"/>
      <c r="U80" s="12"/>
      <c r="V80" s="17"/>
      <c r="W80" s="18"/>
      <c r="X80" s="18"/>
      <c r="Y80" s="18"/>
      <c r="Z80" s="18"/>
      <c r="AA80" s="18"/>
      <c r="AB80" s="18"/>
      <c r="AC80" s="45"/>
      <c r="AD80" s="43"/>
      <c r="AE80" s="40"/>
      <c r="AF80" s="290"/>
      <c r="AG80" s="6"/>
      <c r="AH80" s="6"/>
      <c r="AI80" s="6"/>
      <c r="AJ80" s="6"/>
      <c r="AK80" s="6"/>
      <c r="AL80" s="6"/>
      <c r="AM80" s="43"/>
      <c r="AN80" s="43"/>
      <c r="AO80" s="6"/>
      <c r="AP80" s="43"/>
      <c r="AQ80" s="11"/>
      <c r="AR80" s="6"/>
      <c r="AS80" s="6"/>
      <c r="AT80" s="6"/>
      <c r="AU80" s="6"/>
      <c r="AV80" s="6"/>
      <c r="AW80" s="6"/>
      <c r="AX80" s="40"/>
      <c r="AY80" s="43"/>
      <c r="AZ80" s="12"/>
      <c r="BA80" s="11"/>
      <c r="BB80" s="6"/>
      <c r="BC80" s="6"/>
      <c r="BD80" s="6"/>
      <c r="BE80" s="6"/>
      <c r="BF80" s="6"/>
      <c r="BG80" s="6"/>
      <c r="BH80" s="40"/>
      <c r="BI80" s="43"/>
      <c r="BJ80" s="12"/>
      <c r="BK80" s="11"/>
      <c r="BL80" s="6"/>
      <c r="BM80" s="6"/>
      <c r="BN80" s="6"/>
      <c r="BO80" s="6"/>
      <c r="BP80" s="6"/>
      <c r="BQ80" s="6"/>
      <c r="BR80" s="40"/>
      <c r="BS80" s="43"/>
      <c r="BT80" s="12"/>
      <c r="BU80" s="11"/>
      <c r="BV80" s="6"/>
      <c r="BW80" s="6"/>
      <c r="BX80" s="6"/>
      <c r="BY80" s="40"/>
      <c r="BZ80" s="11"/>
      <c r="CA80" s="6"/>
      <c r="CB80" s="6"/>
      <c r="CC80" s="6"/>
      <c r="CD80" s="12"/>
      <c r="CE80" s="11"/>
      <c r="CF80" s="6"/>
      <c r="CG80" s="6"/>
      <c r="CH80" s="6"/>
      <c r="CI80" s="12"/>
      <c r="CJ80" s="11"/>
      <c r="CK80" s="6"/>
      <c r="CL80" s="6"/>
      <c r="CM80" s="12"/>
      <c r="CN80" s="11"/>
      <c r="CO80" s="82"/>
      <c r="CP80" s="1"/>
      <c r="CQ80" s="1"/>
      <c r="CR80" s="1"/>
      <c r="CS80" s="1"/>
      <c r="CT80" s="1"/>
      <c r="DF80" s="23"/>
      <c r="DG80" s="35" t="str">
        <f t="shared" si="8"/>
        <v/>
      </c>
      <c r="DH80" s="36" t="str">
        <f>IF(AND(L80="",N80="",R80="",S80=""),"",SUM(L80,N80,R80,#REF!,S80))</f>
        <v/>
      </c>
      <c r="DI80" s="36" t="str">
        <f t="shared" si="9"/>
        <v/>
      </c>
      <c r="DJ80" s="35" t="str">
        <f>IF(AND(V80="",X80="",AB80="",AC80=""),"",SUM(V80,X80,AB80,#REF!,AC80))</f>
        <v/>
      </c>
      <c r="DK80" s="36" t="str">
        <f t="shared" si="10"/>
        <v/>
      </c>
      <c r="DL80" s="35" t="str">
        <f t="shared" si="11"/>
        <v/>
      </c>
      <c r="DM80" s="36" t="str">
        <f t="shared" si="12"/>
        <v/>
      </c>
      <c r="DN80" s="35" t="str">
        <f>IF(AND(AQ80="",AT80="",AW80="",AX80=""),"",SUM(AQ80,AT80,AW80,#REF!,AX80))</f>
        <v/>
      </c>
      <c r="DO80" s="36" t="str">
        <f t="shared" si="13"/>
        <v/>
      </c>
      <c r="DP80" s="35" t="str">
        <f>IF(AND(BA80="",BD80="",BG80="",BH80=""),"",SUM(BA80,BD80,BG80,#REF!,BH80))</f>
        <v/>
      </c>
      <c r="DQ80" s="36" t="str">
        <f t="shared" si="14"/>
        <v/>
      </c>
      <c r="DR80" s="35" t="str">
        <f>IF(AND(BK80="",BN80="",BQ80="",BR80=""),"",SUM(BK80,BN80,BQ80,#REF!,BR80))</f>
        <v/>
      </c>
      <c r="DS80" s="36" t="str">
        <f t="shared" si="15"/>
        <v/>
      </c>
      <c r="DT80" s="33"/>
      <c r="DU80" s="33"/>
    </row>
    <row r="81" spans="1:125" ht="18.75">
      <c r="A81" s="72">
        <v>75</v>
      </c>
      <c r="B81" s="396"/>
      <c r="C81" s="397"/>
      <c r="D81" s="398"/>
      <c r="E81" s="399"/>
      <c r="F81" s="400"/>
      <c r="G81" s="400"/>
      <c r="H81" s="401"/>
      <c r="I81" s="402"/>
      <c r="J81" s="403"/>
      <c r="K81" s="404"/>
      <c r="L81" s="11"/>
      <c r="M81" s="6"/>
      <c r="N81" s="6"/>
      <c r="O81" s="6"/>
      <c r="P81" s="6"/>
      <c r="Q81" s="6"/>
      <c r="R81" s="6"/>
      <c r="S81" s="40"/>
      <c r="T81" s="43"/>
      <c r="U81" s="12"/>
      <c r="V81" s="17"/>
      <c r="W81" s="18"/>
      <c r="X81" s="18"/>
      <c r="Y81" s="18"/>
      <c r="Z81" s="18"/>
      <c r="AA81" s="18"/>
      <c r="AB81" s="18"/>
      <c r="AC81" s="45"/>
      <c r="AD81" s="43"/>
      <c r="AE81" s="40"/>
      <c r="AF81" s="290"/>
      <c r="AG81" s="6"/>
      <c r="AH81" s="6"/>
      <c r="AI81" s="6"/>
      <c r="AJ81" s="6"/>
      <c r="AK81" s="6"/>
      <c r="AL81" s="6"/>
      <c r="AM81" s="43"/>
      <c r="AN81" s="43"/>
      <c r="AO81" s="6"/>
      <c r="AP81" s="43"/>
      <c r="AQ81" s="11"/>
      <c r="AR81" s="6"/>
      <c r="AS81" s="6"/>
      <c r="AT81" s="6"/>
      <c r="AU81" s="6"/>
      <c r="AV81" s="6"/>
      <c r="AW81" s="6"/>
      <c r="AX81" s="40"/>
      <c r="AY81" s="43"/>
      <c r="AZ81" s="12"/>
      <c r="BA81" s="11"/>
      <c r="BB81" s="6"/>
      <c r="BC81" s="6"/>
      <c r="BD81" s="6"/>
      <c r="BE81" s="6"/>
      <c r="BF81" s="6"/>
      <c r="BG81" s="6"/>
      <c r="BH81" s="40"/>
      <c r="BI81" s="43"/>
      <c r="BJ81" s="12"/>
      <c r="BK81" s="11"/>
      <c r="BL81" s="6"/>
      <c r="BM81" s="6"/>
      <c r="BN81" s="6"/>
      <c r="BO81" s="6"/>
      <c r="BP81" s="6"/>
      <c r="BQ81" s="6"/>
      <c r="BR81" s="40"/>
      <c r="BS81" s="43"/>
      <c r="BT81" s="12"/>
      <c r="BU81" s="11"/>
      <c r="BV81" s="6"/>
      <c r="BW81" s="6"/>
      <c r="BX81" s="6"/>
      <c r="BY81" s="40"/>
      <c r="BZ81" s="11"/>
      <c r="CA81" s="6"/>
      <c r="CB81" s="6"/>
      <c r="CC81" s="6"/>
      <c r="CD81" s="12"/>
      <c r="CE81" s="11"/>
      <c r="CF81" s="6"/>
      <c r="CG81" s="6"/>
      <c r="CH81" s="6"/>
      <c r="CI81" s="12"/>
      <c r="CJ81" s="11"/>
      <c r="CK81" s="6"/>
      <c r="CL81" s="6"/>
      <c r="CM81" s="12"/>
      <c r="CN81" s="11"/>
      <c r="CO81" s="82"/>
      <c r="CP81" s="1"/>
      <c r="CQ81" s="1"/>
      <c r="CR81" s="1"/>
      <c r="CS81" s="1"/>
      <c r="CT81" s="1"/>
      <c r="DF81" s="23"/>
      <c r="DG81" s="35" t="str">
        <f t="shared" si="8"/>
        <v/>
      </c>
      <c r="DH81" s="36" t="str">
        <f>IF(AND(L81="",N81="",R81="",S81=""),"",SUM(L81,N81,R81,#REF!,S81))</f>
        <v/>
      </c>
      <c r="DI81" s="36" t="str">
        <f t="shared" si="9"/>
        <v/>
      </c>
      <c r="DJ81" s="35" t="str">
        <f>IF(AND(V81="",X81="",AB81="",AC81=""),"",SUM(V81,X81,AB81,#REF!,AC81))</f>
        <v/>
      </c>
      <c r="DK81" s="36" t="str">
        <f t="shared" si="10"/>
        <v/>
      </c>
      <c r="DL81" s="35" t="str">
        <f t="shared" si="11"/>
        <v/>
      </c>
      <c r="DM81" s="36" t="str">
        <f t="shared" si="12"/>
        <v/>
      </c>
      <c r="DN81" s="35" t="str">
        <f>IF(AND(AQ81="",AT81="",AW81="",AX81=""),"",SUM(AQ81,AT81,AW81,#REF!,AX81))</f>
        <v/>
      </c>
      <c r="DO81" s="36" t="str">
        <f t="shared" si="13"/>
        <v/>
      </c>
      <c r="DP81" s="35" t="str">
        <f>IF(AND(BA81="",BD81="",BG81="",BH81=""),"",SUM(BA81,BD81,BG81,#REF!,BH81))</f>
        <v/>
      </c>
      <c r="DQ81" s="36" t="str">
        <f t="shared" si="14"/>
        <v/>
      </c>
      <c r="DR81" s="35" t="str">
        <f>IF(AND(BK81="",BN81="",BQ81="",BR81=""),"",SUM(BK81,BN81,BQ81,#REF!,BR81))</f>
        <v/>
      </c>
      <c r="DS81" s="36" t="str">
        <f t="shared" si="15"/>
        <v/>
      </c>
      <c r="DT81" s="33"/>
      <c r="DU81" s="33"/>
    </row>
    <row r="82" spans="1:125" ht="18.75">
      <c r="A82" s="72">
        <v>76</v>
      </c>
      <c r="B82" s="396"/>
      <c r="C82" s="397"/>
      <c r="D82" s="398"/>
      <c r="E82" s="399"/>
      <c r="F82" s="400"/>
      <c r="G82" s="400"/>
      <c r="H82" s="401"/>
      <c r="I82" s="402"/>
      <c r="J82" s="403"/>
      <c r="K82" s="404"/>
      <c r="L82" s="11"/>
      <c r="M82" s="6"/>
      <c r="N82" s="6"/>
      <c r="O82" s="6"/>
      <c r="P82" s="6"/>
      <c r="Q82" s="6"/>
      <c r="R82" s="6"/>
      <c r="S82" s="40"/>
      <c r="T82" s="43"/>
      <c r="U82" s="12"/>
      <c r="V82" s="17"/>
      <c r="W82" s="18"/>
      <c r="X82" s="18"/>
      <c r="Y82" s="18"/>
      <c r="Z82" s="18"/>
      <c r="AA82" s="18"/>
      <c r="AB82" s="18"/>
      <c r="AC82" s="45"/>
      <c r="AD82" s="43"/>
      <c r="AE82" s="40"/>
      <c r="AF82" s="290"/>
      <c r="AG82" s="6"/>
      <c r="AH82" s="6"/>
      <c r="AI82" s="6"/>
      <c r="AJ82" s="6"/>
      <c r="AK82" s="6"/>
      <c r="AL82" s="6"/>
      <c r="AM82" s="43"/>
      <c r="AN82" s="43"/>
      <c r="AO82" s="6"/>
      <c r="AP82" s="43"/>
      <c r="AQ82" s="11"/>
      <c r="AR82" s="6"/>
      <c r="AS82" s="6"/>
      <c r="AT82" s="6"/>
      <c r="AU82" s="6"/>
      <c r="AV82" s="6"/>
      <c r="AW82" s="6"/>
      <c r="AX82" s="40"/>
      <c r="AY82" s="43"/>
      <c r="AZ82" s="12"/>
      <c r="BA82" s="11"/>
      <c r="BB82" s="6"/>
      <c r="BC82" s="6"/>
      <c r="BD82" s="6"/>
      <c r="BE82" s="6"/>
      <c r="BF82" s="6"/>
      <c r="BG82" s="6"/>
      <c r="BH82" s="40"/>
      <c r="BI82" s="43"/>
      <c r="BJ82" s="12"/>
      <c r="BK82" s="11"/>
      <c r="BL82" s="6"/>
      <c r="BM82" s="6"/>
      <c r="BN82" s="6"/>
      <c r="BO82" s="6"/>
      <c r="BP82" s="6"/>
      <c r="BQ82" s="6"/>
      <c r="BR82" s="40"/>
      <c r="BS82" s="43"/>
      <c r="BT82" s="12"/>
      <c r="BU82" s="11"/>
      <c r="BV82" s="6"/>
      <c r="BW82" s="6"/>
      <c r="BX82" s="6"/>
      <c r="BY82" s="40"/>
      <c r="BZ82" s="11"/>
      <c r="CA82" s="6"/>
      <c r="CB82" s="6"/>
      <c r="CC82" s="6"/>
      <c r="CD82" s="12"/>
      <c r="CE82" s="11"/>
      <c r="CF82" s="6"/>
      <c r="CG82" s="6"/>
      <c r="CH82" s="6"/>
      <c r="CI82" s="12"/>
      <c r="CJ82" s="11"/>
      <c r="CK82" s="6"/>
      <c r="CL82" s="6"/>
      <c r="CM82" s="12"/>
      <c r="CN82" s="11"/>
      <c r="CO82" s="82"/>
      <c r="CP82" s="1"/>
      <c r="CQ82" s="1"/>
      <c r="CR82" s="1"/>
      <c r="CS82" s="1"/>
      <c r="CT82" s="1"/>
      <c r="DF82" s="23"/>
      <c r="DG82" s="35" t="str">
        <f t="shared" si="8"/>
        <v/>
      </c>
      <c r="DH82" s="36" t="str">
        <f>IF(AND(L82="",N82="",R82="",S82=""),"",SUM(L82,N82,R82,#REF!,S82))</f>
        <v/>
      </c>
      <c r="DI82" s="36" t="str">
        <f t="shared" si="9"/>
        <v/>
      </c>
      <c r="DJ82" s="35" t="str">
        <f>IF(AND(V82="",X82="",AB82="",AC82=""),"",SUM(V82,X82,AB82,#REF!,AC82))</f>
        <v/>
      </c>
      <c r="DK82" s="36" t="str">
        <f t="shared" si="10"/>
        <v/>
      </c>
      <c r="DL82" s="35" t="str">
        <f t="shared" si="11"/>
        <v/>
      </c>
      <c r="DM82" s="36" t="str">
        <f t="shared" si="12"/>
        <v/>
      </c>
      <c r="DN82" s="35" t="str">
        <f>IF(AND(AQ82="",AT82="",AW82="",AX82=""),"",SUM(AQ82,AT82,AW82,#REF!,AX82))</f>
        <v/>
      </c>
      <c r="DO82" s="36" t="str">
        <f t="shared" si="13"/>
        <v/>
      </c>
      <c r="DP82" s="35" t="str">
        <f>IF(AND(BA82="",BD82="",BG82="",BH82=""),"",SUM(BA82,BD82,BG82,#REF!,BH82))</f>
        <v/>
      </c>
      <c r="DQ82" s="36" t="str">
        <f t="shared" si="14"/>
        <v/>
      </c>
      <c r="DR82" s="35" t="str">
        <f>IF(AND(BK82="",BN82="",BQ82="",BR82=""),"",SUM(BK82,BN82,BQ82,#REF!,BR82))</f>
        <v/>
      </c>
      <c r="DS82" s="36" t="str">
        <f t="shared" si="15"/>
        <v/>
      </c>
      <c r="DT82" s="33"/>
      <c r="DU82" s="33"/>
    </row>
    <row r="83" spans="1:125" ht="18.75">
      <c r="A83" s="72">
        <v>77</v>
      </c>
      <c r="B83" s="396"/>
      <c r="C83" s="397"/>
      <c r="D83" s="398"/>
      <c r="E83" s="399"/>
      <c r="F83" s="400"/>
      <c r="G83" s="400"/>
      <c r="H83" s="401"/>
      <c r="I83" s="402"/>
      <c r="J83" s="403"/>
      <c r="K83" s="404"/>
      <c r="L83" s="11"/>
      <c r="M83" s="6"/>
      <c r="N83" s="6"/>
      <c r="O83" s="6"/>
      <c r="P83" s="6"/>
      <c r="Q83" s="6"/>
      <c r="R83" s="6"/>
      <c r="S83" s="40"/>
      <c r="T83" s="43"/>
      <c r="U83" s="12"/>
      <c r="V83" s="17"/>
      <c r="W83" s="18"/>
      <c r="X83" s="18"/>
      <c r="Y83" s="18"/>
      <c r="Z83" s="18"/>
      <c r="AA83" s="18"/>
      <c r="AB83" s="18"/>
      <c r="AC83" s="45"/>
      <c r="AD83" s="43"/>
      <c r="AE83" s="40"/>
      <c r="AF83" s="290"/>
      <c r="AG83" s="6"/>
      <c r="AH83" s="6"/>
      <c r="AI83" s="6"/>
      <c r="AJ83" s="6"/>
      <c r="AK83" s="6"/>
      <c r="AL83" s="6"/>
      <c r="AM83" s="43"/>
      <c r="AN83" s="43"/>
      <c r="AO83" s="6"/>
      <c r="AP83" s="43"/>
      <c r="AQ83" s="11"/>
      <c r="AR83" s="6"/>
      <c r="AS83" s="6"/>
      <c r="AT83" s="6"/>
      <c r="AU83" s="6"/>
      <c r="AV83" s="6"/>
      <c r="AW83" s="6"/>
      <c r="AX83" s="40"/>
      <c r="AY83" s="43"/>
      <c r="AZ83" s="12"/>
      <c r="BA83" s="11"/>
      <c r="BB83" s="6"/>
      <c r="BC83" s="6"/>
      <c r="BD83" s="6"/>
      <c r="BE83" s="6"/>
      <c r="BF83" s="6"/>
      <c r="BG83" s="6"/>
      <c r="BH83" s="40"/>
      <c r="BI83" s="43"/>
      <c r="BJ83" s="12"/>
      <c r="BK83" s="11"/>
      <c r="BL83" s="6"/>
      <c r="BM83" s="6"/>
      <c r="BN83" s="6"/>
      <c r="BO83" s="6"/>
      <c r="BP83" s="6"/>
      <c r="BQ83" s="6"/>
      <c r="BR83" s="40"/>
      <c r="BS83" s="43"/>
      <c r="BT83" s="12"/>
      <c r="BU83" s="11"/>
      <c r="BV83" s="6"/>
      <c r="BW83" s="6"/>
      <c r="BX83" s="6"/>
      <c r="BY83" s="40"/>
      <c r="BZ83" s="11"/>
      <c r="CA83" s="6"/>
      <c r="CB83" s="6"/>
      <c r="CC83" s="6"/>
      <c r="CD83" s="12"/>
      <c r="CE83" s="11"/>
      <c r="CF83" s="6"/>
      <c r="CG83" s="6"/>
      <c r="CH83" s="6"/>
      <c r="CI83" s="12"/>
      <c r="CJ83" s="11"/>
      <c r="CK83" s="6"/>
      <c r="CL83" s="6"/>
      <c r="CM83" s="12"/>
      <c r="CN83" s="11"/>
      <c r="CO83" s="82"/>
      <c r="CP83" s="1"/>
      <c r="CQ83" s="1"/>
      <c r="CR83" s="1"/>
      <c r="CS83" s="1"/>
      <c r="CT83" s="1"/>
      <c r="DF83" s="23"/>
      <c r="DG83" s="35" t="str">
        <f t="shared" si="8"/>
        <v/>
      </c>
      <c r="DH83" s="36" t="str">
        <f>IF(AND(L83="",N83="",R83="",S83=""),"",SUM(L83,N83,R83,#REF!,S83))</f>
        <v/>
      </c>
      <c r="DI83" s="36" t="str">
        <f t="shared" si="9"/>
        <v/>
      </c>
      <c r="DJ83" s="35" t="str">
        <f>IF(AND(V83="",X83="",AB83="",AC83=""),"",SUM(V83,X83,AB83,#REF!,AC83))</f>
        <v/>
      </c>
      <c r="DK83" s="36" t="str">
        <f t="shared" si="10"/>
        <v/>
      </c>
      <c r="DL83" s="35" t="str">
        <f t="shared" si="11"/>
        <v/>
      </c>
      <c r="DM83" s="36" t="str">
        <f t="shared" si="12"/>
        <v/>
      </c>
      <c r="DN83" s="35" t="str">
        <f>IF(AND(AQ83="",AT83="",AW83="",AX83=""),"",SUM(AQ83,AT83,AW83,#REF!,AX83))</f>
        <v/>
      </c>
      <c r="DO83" s="36" t="str">
        <f t="shared" si="13"/>
        <v/>
      </c>
      <c r="DP83" s="35" t="str">
        <f>IF(AND(BA83="",BD83="",BG83="",BH83=""),"",SUM(BA83,BD83,BG83,#REF!,BH83))</f>
        <v/>
      </c>
      <c r="DQ83" s="36" t="str">
        <f t="shared" si="14"/>
        <v/>
      </c>
      <c r="DR83" s="35" t="str">
        <f>IF(AND(BK83="",BN83="",BQ83="",BR83=""),"",SUM(BK83,BN83,BQ83,#REF!,BR83))</f>
        <v/>
      </c>
      <c r="DS83" s="36" t="str">
        <f t="shared" si="15"/>
        <v/>
      </c>
      <c r="DT83" s="33"/>
      <c r="DU83" s="33"/>
    </row>
    <row r="84" spans="1:125" ht="18.75">
      <c r="A84" s="72">
        <v>78</v>
      </c>
      <c r="B84" s="396"/>
      <c r="C84" s="397"/>
      <c r="D84" s="398"/>
      <c r="E84" s="399"/>
      <c r="F84" s="400"/>
      <c r="G84" s="400"/>
      <c r="H84" s="401"/>
      <c r="I84" s="402"/>
      <c r="J84" s="403"/>
      <c r="K84" s="404"/>
      <c r="L84" s="11"/>
      <c r="M84" s="6"/>
      <c r="N84" s="6"/>
      <c r="O84" s="6"/>
      <c r="P84" s="6"/>
      <c r="Q84" s="6"/>
      <c r="R84" s="6"/>
      <c r="S84" s="40"/>
      <c r="T84" s="43"/>
      <c r="U84" s="12"/>
      <c r="V84" s="17"/>
      <c r="W84" s="18"/>
      <c r="X84" s="18"/>
      <c r="Y84" s="18"/>
      <c r="Z84" s="18"/>
      <c r="AA84" s="18"/>
      <c r="AB84" s="18"/>
      <c r="AC84" s="45"/>
      <c r="AD84" s="43"/>
      <c r="AE84" s="40"/>
      <c r="AF84" s="290"/>
      <c r="AG84" s="6"/>
      <c r="AH84" s="6"/>
      <c r="AI84" s="6"/>
      <c r="AJ84" s="6"/>
      <c r="AK84" s="6"/>
      <c r="AL84" s="6"/>
      <c r="AM84" s="43"/>
      <c r="AN84" s="43"/>
      <c r="AO84" s="6"/>
      <c r="AP84" s="43"/>
      <c r="AQ84" s="11"/>
      <c r="AR84" s="6"/>
      <c r="AS84" s="6"/>
      <c r="AT84" s="6"/>
      <c r="AU84" s="6"/>
      <c r="AV84" s="6"/>
      <c r="AW84" s="6"/>
      <c r="AX84" s="40"/>
      <c r="AY84" s="43"/>
      <c r="AZ84" s="12"/>
      <c r="BA84" s="11"/>
      <c r="BB84" s="6"/>
      <c r="BC84" s="6"/>
      <c r="BD84" s="6"/>
      <c r="BE84" s="6"/>
      <c r="BF84" s="6"/>
      <c r="BG84" s="6"/>
      <c r="BH84" s="40"/>
      <c r="BI84" s="43"/>
      <c r="BJ84" s="12"/>
      <c r="BK84" s="11"/>
      <c r="BL84" s="6"/>
      <c r="BM84" s="6"/>
      <c r="BN84" s="6"/>
      <c r="BO84" s="6"/>
      <c r="BP84" s="6"/>
      <c r="BQ84" s="6"/>
      <c r="BR84" s="40"/>
      <c r="BS84" s="43"/>
      <c r="BT84" s="12"/>
      <c r="BU84" s="11"/>
      <c r="BV84" s="6"/>
      <c r="BW84" s="6"/>
      <c r="BX84" s="6"/>
      <c r="BY84" s="40"/>
      <c r="BZ84" s="11"/>
      <c r="CA84" s="6"/>
      <c r="CB84" s="6"/>
      <c r="CC84" s="6"/>
      <c r="CD84" s="12"/>
      <c r="CE84" s="11"/>
      <c r="CF84" s="6"/>
      <c r="CG84" s="6"/>
      <c r="CH84" s="6"/>
      <c r="CI84" s="12"/>
      <c r="CJ84" s="11"/>
      <c r="CK84" s="6"/>
      <c r="CL84" s="6"/>
      <c r="CM84" s="12"/>
      <c r="CN84" s="11"/>
      <c r="CO84" s="82"/>
      <c r="CP84" s="1"/>
      <c r="CQ84" s="1"/>
      <c r="CR84" s="1"/>
      <c r="CS84" s="1"/>
      <c r="CT84" s="1"/>
      <c r="DF84" s="23"/>
      <c r="DG84" s="35" t="str">
        <f t="shared" si="8"/>
        <v/>
      </c>
      <c r="DH84" s="36" t="str">
        <f>IF(AND(L84="",N84="",R84="",S84=""),"",SUM(L84,N84,R84,#REF!,S84))</f>
        <v/>
      </c>
      <c r="DI84" s="36" t="str">
        <f t="shared" si="9"/>
        <v/>
      </c>
      <c r="DJ84" s="35" t="str">
        <f>IF(AND(V84="",X84="",AB84="",AC84=""),"",SUM(V84,X84,AB84,#REF!,AC84))</f>
        <v/>
      </c>
      <c r="DK84" s="36" t="str">
        <f t="shared" si="10"/>
        <v/>
      </c>
      <c r="DL84" s="35" t="str">
        <f t="shared" si="11"/>
        <v/>
      </c>
      <c r="DM84" s="36" t="str">
        <f t="shared" si="12"/>
        <v/>
      </c>
      <c r="DN84" s="35" t="str">
        <f>IF(AND(AQ84="",AT84="",AW84="",AX84=""),"",SUM(AQ84,AT84,AW84,#REF!,AX84))</f>
        <v/>
      </c>
      <c r="DO84" s="36" t="str">
        <f t="shared" si="13"/>
        <v/>
      </c>
      <c r="DP84" s="35" t="str">
        <f>IF(AND(BA84="",BD84="",BG84="",BH84=""),"",SUM(BA84,BD84,BG84,#REF!,BH84))</f>
        <v/>
      </c>
      <c r="DQ84" s="36" t="str">
        <f t="shared" si="14"/>
        <v/>
      </c>
      <c r="DR84" s="35" t="str">
        <f>IF(AND(BK84="",BN84="",BQ84="",BR84=""),"",SUM(BK84,BN84,BQ84,#REF!,BR84))</f>
        <v/>
      </c>
      <c r="DS84" s="36" t="str">
        <f t="shared" si="15"/>
        <v/>
      </c>
      <c r="DT84" s="33"/>
      <c r="DU84" s="33"/>
    </row>
    <row r="85" spans="1:125" ht="18.75">
      <c r="A85" s="72">
        <v>79</v>
      </c>
      <c r="B85" s="396"/>
      <c r="C85" s="397"/>
      <c r="D85" s="398"/>
      <c r="E85" s="399"/>
      <c r="F85" s="400"/>
      <c r="G85" s="400"/>
      <c r="H85" s="401"/>
      <c r="I85" s="402"/>
      <c r="J85" s="403"/>
      <c r="K85" s="404"/>
      <c r="L85" s="11"/>
      <c r="M85" s="6"/>
      <c r="N85" s="6"/>
      <c r="O85" s="6"/>
      <c r="P85" s="6"/>
      <c r="Q85" s="6"/>
      <c r="R85" s="6"/>
      <c r="S85" s="40"/>
      <c r="T85" s="43"/>
      <c r="U85" s="12"/>
      <c r="V85" s="17"/>
      <c r="W85" s="18"/>
      <c r="X85" s="18"/>
      <c r="Y85" s="18"/>
      <c r="Z85" s="18"/>
      <c r="AA85" s="18"/>
      <c r="AB85" s="18"/>
      <c r="AC85" s="45"/>
      <c r="AD85" s="43"/>
      <c r="AE85" s="40"/>
      <c r="AF85" s="290"/>
      <c r="AG85" s="6"/>
      <c r="AH85" s="6"/>
      <c r="AI85" s="6"/>
      <c r="AJ85" s="6"/>
      <c r="AK85" s="6"/>
      <c r="AL85" s="6"/>
      <c r="AM85" s="43"/>
      <c r="AN85" s="43"/>
      <c r="AO85" s="6"/>
      <c r="AP85" s="43"/>
      <c r="AQ85" s="11"/>
      <c r="AR85" s="6"/>
      <c r="AS85" s="6"/>
      <c r="AT85" s="6"/>
      <c r="AU85" s="6"/>
      <c r="AV85" s="6"/>
      <c r="AW85" s="6"/>
      <c r="AX85" s="40"/>
      <c r="AY85" s="43"/>
      <c r="AZ85" s="12"/>
      <c r="BA85" s="11"/>
      <c r="BB85" s="6"/>
      <c r="BC85" s="6"/>
      <c r="BD85" s="6"/>
      <c r="BE85" s="6"/>
      <c r="BF85" s="6"/>
      <c r="BG85" s="6"/>
      <c r="BH85" s="40"/>
      <c r="BI85" s="43"/>
      <c r="BJ85" s="12"/>
      <c r="BK85" s="11"/>
      <c r="BL85" s="6"/>
      <c r="BM85" s="6"/>
      <c r="BN85" s="6"/>
      <c r="BO85" s="6"/>
      <c r="BP85" s="6"/>
      <c r="BQ85" s="6"/>
      <c r="BR85" s="40"/>
      <c r="BS85" s="43"/>
      <c r="BT85" s="12"/>
      <c r="BU85" s="11"/>
      <c r="BV85" s="6"/>
      <c r="BW85" s="6"/>
      <c r="BX85" s="6"/>
      <c r="BY85" s="40"/>
      <c r="BZ85" s="11"/>
      <c r="CA85" s="6"/>
      <c r="CB85" s="6"/>
      <c r="CC85" s="6"/>
      <c r="CD85" s="12"/>
      <c r="CE85" s="11"/>
      <c r="CF85" s="6"/>
      <c r="CG85" s="6"/>
      <c r="CH85" s="6"/>
      <c r="CI85" s="12"/>
      <c r="CJ85" s="11"/>
      <c r="CK85" s="6"/>
      <c r="CL85" s="6"/>
      <c r="CM85" s="12"/>
      <c r="CN85" s="11"/>
      <c r="CO85" s="82"/>
      <c r="CP85" s="1"/>
      <c r="CQ85" s="1"/>
      <c r="CR85" s="1"/>
      <c r="CS85" s="1"/>
      <c r="CT85" s="1"/>
      <c r="DF85" s="23"/>
      <c r="DG85" s="35" t="str">
        <f t="shared" si="8"/>
        <v/>
      </c>
      <c r="DH85" s="36" t="str">
        <f>IF(AND(L85="",N85="",R85="",S85=""),"",SUM(L85,N85,R85,#REF!,S85))</f>
        <v/>
      </c>
      <c r="DI85" s="36" t="str">
        <f t="shared" si="9"/>
        <v/>
      </c>
      <c r="DJ85" s="35" t="str">
        <f>IF(AND(V85="",X85="",AB85="",AC85=""),"",SUM(V85,X85,AB85,#REF!,AC85))</f>
        <v/>
      </c>
      <c r="DK85" s="36" t="str">
        <f t="shared" si="10"/>
        <v/>
      </c>
      <c r="DL85" s="35" t="str">
        <f t="shared" si="11"/>
        <v/>
      </c>
      <c r="DM85" s="36" t="str">
        <f t="shared" si="12"/>
        <v/>
      </c>
      <c r="DN85" s="35" t="str">
        <f>IF(AND(AQ85="",AT85="",AW85="",AX85=""),"",SUM(AQ85,AT85,AW85,#REF!,AX85))</f>
        <v/>
      </c>
      <c r="DO85" s="36" t="str">
        <f t="shared" si="13"/>
        <v/>
      </c>
      <c r="DP85" s="35" t="str">
        <f>IF(AND(BA85="",BD85="",BG85="",BH85=""),"",SUM(BA85,BD85,BG85,#REF!,BH85))</f>
        <v/>
      </c>
      <c r="DQ85" s="36" t="str">
        <f t="shared" si="14"/>
        <v/>
      </c>
      <c r="DR85" s="35" t="str">
        <f>IF(AND(BK85="",BN85="",BQ85="",BR85=""),"",SUM(BK85,BN85,BQ85,#REF!,BR85))</f>
        <v/>
      </c>
      <c r="DS85" s="36" t="str">
        <f t="shared" si="15"/>
        <v/>
      </c>
      <c r="DT85" s="33"/>
      <c r="DU85" s="33"/>
    </row>
    <row r="86" spans="1:125" ht="18.75">
      <c r="A86" s="72">
        <v>80</v>
      </c>
      <c r="B86" s="396"/>
      <c r="C86" s="397"/>
      <c r="D86" s="398"/>
      <c r="E86" s="399"/>
      <c r="F86" s="400"/>
      <c r="G86" s="400"/>
      <c r="H86" s="401"/>
      <c r="I86" s="402"/>
      <c r="J86" s="403"/>
      <c r="K86" s="404"/>
      <c r="L86" s="11"/>
      <c r="M86" s="6"/>
      <c r="N86" s="6"/>
      <c r="O86" s="6"/>
      <c r="P86" s="6"/>
      <c r="Q86" s="6"/>
      <c r="R86" s="6"/>
      <c r="S86" s="40"/>
      <c r="T86" s="43"/>
      <c r="U86" s="12"/>
      <c r="V86" s="17"/>
      <c r="W86" s="18"/>
      <c r="X86" s="18"/>
      <c r="Y86" s="18"/>
      <c r="Z86" s="18"/>
      <c r="AA86" s="18"/>
      <c r="AB86" s="18"/>
      <c r="AC86" s="45"/>
      <c r="AD86" s="43"/>
      <c r="AE86" s="40"/>
      <c r="AF86" s="290"/>
      <c r="AG86" s="6"/>
      <c r="AH86" s="6"/>
      <c r="AI86" s="6"/>
      <c r="AJ86" s="6"/>
      <c r="AK86" s="6"/>
      <c r="AL86" s="6"/>
      <c r="AM86" s="43"/>
      <c r="AN86" s="43"/>
      <c r="AO86" s="6"/>
      <c r="AP86" s="43"/>
      <c r="AQ86" s="11"/>
      <c r="AR86" s="6"/>
      <c r="AS86" s="6"/>
      <c r="AT86" s="6"/>
      <c r="AU86" s="6"/>
      <c r="AV86" s="6"/>
      <c r="AW86" s="6"/>
      <c r="AX86" s="40"/>
      <c r="AY86" s="43"/>
      <c r="AZ86" s="12"/>
      <c r="BA86" s="11"/>
      <c r="BB86" s="6"/>
      <c r="BC86" s="6"/>
      <c r="BD86" s="6"/>
      <c r="BE86" s="6"/>
      <c r="BF86" s="6"/>
      <c r="BG86" s="6"/>
      <c r="BH86" s="40"/>
      <c r="BI86" s="43"/>
      <c r="BJ86" s="12"/>
      <c r="BK86" s="11"/>
      <c r="BL86" s="6"/>
      <c r="BM86" s="6"/>
      <c r="BN86" s="6"/>
      <c r="BO86" s="6"/>
      <c r="BP86" s="6"/>
      <c r="BQ86" s="6"/>
      <c r="BR86" s="40"/>
      <c r="BS86" s="43"/>
      <c r="BT86" s="12"/>
      <c r="BU86" s="11"/>
      <c r="BV86" s="6"/>
      <c r="BW86" s="6"/>
      <c r="BX86" s="6"/>
      <c r="BY86" s="40"/>
      <c r="BZ86" s="11"/>
      <c r="CA86" s="6"/>
      <c r="CB86" s="6"/>
      <c r="CC86" s="6"/>
      <c r="CD86" s="12"/>
      <c r="CE86" s="11"/>
      <c r="CF86" s="6"/>
      <c r="CG86" s="6"/>
      <c r="CH86" s="6"/>
      <c r="CI86" s="12"/>
      <c r="CJ86" s="11"/>
      <c r="CK86" s="6"/>
      <c r="CL86" s="6"/>
      <c r="CM86" s="12"/>
      <c r="CN86" s="11"/>
      <c r="CO86" s="82"/>
      <c r="CP86" s="1"/>
      <c r="CQ86" s="1"/>
      <c r="CR86" s="1"/>
      <c r="CS86" s="1"/>
      <c r="CT86" s="1"/>
      <c r="DF86" s="23"/>
      <c r="DG86" s="35" t="str">
        <f t="shared" si="8"/>
        <v/>
      </c>
      <c r="DH86" s="36" t="str">
        <f>IF(AND(L86="",N86="",R86="",S86=""),"",SUM(L86,N86,R86,#REF!,S86))</f>
        <v/>
      </c>
      <c r="DI86" s="36" t="str">
        <f t="shared" si="9"/>
        <v/>
      </c>
      <c r="DJ86" s="35" t="str">
        <f>IF(AND(V86="",X86="",AB86="",AC86=""),"",SUM(V86,X86,AB86,#REF!,AC86))</f>
        <v/>
      </c>
      <c r="DK86" s="36" t="str">
        <f t="shared" si="10"/>
        <v/>
      </c>
      <c r="DL86" s="35" t="str">
        <f t="shared" si="11"/>
        <v/>
      </c>
      <c r="DM86" s="36" t="str">
        <f t="shared" si="12"/>
        <v/>
      </c>
      <c r="DN86" s="35" t="str">
        <f>IF(AND(AQ86="",AT86="",AW86="",AX86=""),"",SUM(AQ86,AT86,AW86,#REF!,AX86))</f>
        <v/>
      </c>
      <c r="DO86" s="36" t="str">
        <f t="shared" si="13"/>
        <v/>
      </c>
      <c r="DP86" s="35" t="str">
        <f>IF(AND(BA86="",BD86="",BG86="",BH86=""),"",SUM(BA86,BD86,BG86,#REF!,BH86))</f>
        <v/>
      </c>
      <c r="DQ86" s="36" t="str">
        <f t="shared" si="14"/>
        <v/>
      </c>
      <c r="DR86" s="35" t="str">
        <f>IF(AND(BK86="",BN86="",BQ86="",BR86=""),"",SUM(BK86,BN86,BQ86,#REF!,BR86))</f>
        <v/>
      </c>
      <c r="DS86" s="36" t="str">
        <f t="shared" si="15"/>
        <v/>
      </c>
      <c r="DT86" s="33"/>
      <c r="DU86" s="33"/>
    </row>
    <row r="87" spans="1:125" ht="18.75">
      <c r="A87" s="72">
        <v>81</v>
      </c>
      <c r="B87" s="396"/>
      <c r="C87" s="397"/>
      <c r="D87" s="398"/>
      <c r="E87" s="399"/>
      <c r="F87" s="400"/>
      <c r="G87" s="400"/>
      <c r="H87" s="401"/>
      <c r="I87" s="402"/>
      <c r="J87" s="403"/>
      <c r="K87" s="404"/>
      <c r="L87" s="11"/>
      <c r="M87" s="6"/>
      <c r="N87" s="6"/>
      <c r="O87" s="6"/>
      <c r="P87" s="6"/>
      <c r="Q87" s="6"/>
      <c r="R87" s="6"/>
      <c r="S87" s="40"/>
      <c r="T87" s="43"/>
      <c r="U87" s="12"/>
      <c r="V87" s="17"/>
      <c r="W87" s="18"/>
      <c r="X87" s="18"/>
      <c r="Y87" s="18"/>
      <c r="Z87" s="18"/>
      <c r="AA87" s="18"/>
      <c r="AB87" s="18"/>
      <c r="AC87" s="45"/>
      <c r="AD87" s="43"/>
      <c r="AE87" s="40"/>
      <c r="AF87" s="290"/>
      <c r="AG87" s="6"/>
      <c r="AH87" s="6"/>
      <c r="AI87" s="6"/>
      <c r="AJ87" s="6"/>
      <c r="AK87" s="6"/>
      <c r="AL87" s="6"/>
      <c r="AM87" s="43"/>
      <c r="AN87" s="43"/>
      <c r="AO87" s="6"/>
      <c r="AP87" s="43"/>
      <c r="AQ87" s="11"/>
      <c r="AR87" s="6"/>
      <c r="AS87" s="6"/>
      <c r="AT87" s="6"/>
      <c r="AU87" s="6"/>
      <c r="AV87" s="6"/>
      <c r="AW87" s="6"/>
      <c r="AX87" s="40"/>
      <c r="AY87" s="43"/>
      <c r="AZ87" s="12"/>
      <c r="BA87" s="11"/>
      <c r="BB87" s="6"/>
      <c r="BC87" s="6"/>
      <c r="BD87" s="6"/>
      <c r="BE87" s="6"/>
      <c r="BF87" s="6"/>
      <c r="BG87" s="6"/>
      <c r="BH87" s="40"/>
      <c r="BI87" s="43"/>
      <c r="BJ87" s="12"/>
      <c r="BK87" s="11"/>
      <c r="BL87" s="6"/>
      <c r="BM87" s="6"/>
      <c r="BN87" s="6"/>
      <c r="BO87" s="6"/>
      <c r="BP87" s="6"/>
      <c r="BQ87" s="6"/>
      <c r="BR87" s="40"/>
      <c r="BS87" s="43"/>
      <c r="BT87" s="12"/>
      <c r="BU87" s="11"/>
      <c r="BV87" s="6"/>
      <c r="BW87" s="6"/>
      <c r="BX87" s="6"/>
      <c r="BY87" s="40"/>
      <c r="BZ87" s="11"/>
      <c r="CA87" s="6"/>
      <c r="CB87" s="6"/>
      <c r="CC87" s="6"/>
      <c r="CD87" s="12"/>
      <c r="CE87" s="11"/>
      <c r="CF87" s="6"/>
      <c r="CG87" s="6"/>
      <c r="CH87" s="6"/>
      <c r="CI87" s="12"/>
      <c r="CJ87" s="11"/>
      <c r="CK87" s="6"/>
      <c r="CL87" s="6"/>
      <c r="CM87" s="12"/>
      <c r="CN87" s="11"/>
      <c r="CO87" s="82"/>
      <c r="CP87" s="1"/>
      <c r="CQ87" s="1"/>
      <c r="CR87" s="1"/>
      <c r="CS87" s="1"/>
      <c r="CT87" s="1"/>
      <c r="DF87" s="23"/>
      <c r="DG87" s="35" t="str">
        <f t="shared" si="8"/>
        <v/>
      </c>
      <c r="DH87" s="36" t="str">
        <f>IF(AND(L87="",N87="",R87="",S87=""),"",SUM(L87,N87,R87,#REF!,S87))</f>
        <v/>
      </c>
      <c r="DI87" s="36" t="str">
        <f t="shared" si="9"/>
        <v/>
      </c>
      <c r="DJ87" s="35" t="str">
        <f>IF(AND(V87="",X87="",AB87="",AC87=""),"",SUM(V87,X87,AB87,#REF!,AC87))</f>
        <v/>
      </c>
      <c r="DK87" s="36" t="str">
        <f t="shared" si="10"/>
        <v/>
      </c>
      <c r="DL87" s="35" t="str">
        <f t="shared" si="11"/>
        <v/>
      </c>
      <c r="DM87" s="36" t="str">
        <f t="shared" si="12"/>
        <v/>
      </c>
      <c r="DN87" s="35" t="str">
        <f>IF(AND(AQ87="",AT87="",AW87="",AX87=""),"",SUM(AQ87,AT87,AW87,#REF!,AX87))</f>
        <v/>
      </c>
      <c r="DO87" s="36" t="str">
        <f t="shared" si="13"/>
        <v/>
      </c>
      <c r="DP87" s="35" t="str">
        <f>IF(AND(BA87="",BD87="",BG87="",BH87=""),"",SUM(BA87,BD87,BG87,#REF!,BH87))</f>
        <v/>
      </c>
      <c r="DQ87" s="36" t="str">
        <f t="shared" si="14"/>
        <v/>
      </c>
      <c r="DR87" s="35" t="str">
        <f>IF(AND(BK87="",BN87="",BQ87="",BR87=""),"",SUM(BK87,BN87,BQ87,#REF!,BR87))</f>
        <v/>
      </c>
      <c r="DS87" s="36" t="str">
        <f t="shared" si="15"/>
        <v/>
      </c>
      <c r="DT87" s="33"/>
      <c r="DU87" s="33"/>
    </row>
    <row r="88" spans="1:125" ht="18.75">
      <c r="A88" s="72">
        <v>82</v>
      </c>
      <c r="B88" s="396"/>
      <c r="C88" s="397"/>
      <c r="D88" s="398"/>
      <c r="E88" s="399"/>
      <c r="F88" s="400"/>
      <c r="G88" s="400"/>
      <c r="H88" s="401"/>
      <c r="I88" s="402"/>
      <c r="J88" s="403"/>
      <c r="K88" s="404"/>
      <c r="L88" s="11"/>
      <c r="M88" s="6"/>
      <c r="N88" s="6"/>
      <c r="O88" s="6"/>
      <c r="P88" s="6"/>
      <c r="Q88" s="6"/>
      <c r="R88" s="6"/>
      <c r="S88" s="40"/>
      <c r="T88" s="43"/>
      <c r="U88" s="12"/>
      <c r="V88" s="17"/>
      <c r="W88" s="18"/>
      <c r="X88" s="18"/>
      <c r="Y88" s="18"/>
      <c r="Z88" s="18"/>
      <c r="AA88" s="18"/>
      <c r="AB88" s="18"/>
      <c r="AC88" s="45"/>
      <c r="AD88" s="43"/>
      <c r="AE88" s="40"/>
      <c r="AF88" s="290"/>
      <c r="AG88" s="6"/>
      <c r="AH88" s="6"/>
      <c r="AI88" s="6"/>
      <c r="AJ88" s="6"/>
      <c r="AK88" s="6"/>
      <c r="AL88" s="6"/>
      <c r="AM88" s="43"/>
      <c r="AN88" s="43"/>
      <c r="AO88" s="6"/>
      <c r="AP88" s="43"/>
      <c r="AQ88" s="11"/>
      <c r="AR88" s="6"/>
      <c r="AS88" s="6"/>
      <c r="AT88" s="6"/>
      <c r="AU88" s="6"/>
      <c r="AV88" s="6"/>
      <c r="AW88" s="6"/>
      <c r="AX88" s="40"/>
      <c r="AY88" s="43"/>
      <c r="AZ88" s="12"/>
      <c r="BA88" s="11"/>
      <c r="BB88" s="6"/>
      <c r="BC88" s="6"/>
      <c r="BD88" s="6"/>
      <c r="BE88" s="6"/>
      <c r="BF88" s="6"/>
      <c r="BG88" s="6"/>
      <c r="BH88" s="40"/>
      <c r="BI88" s="43"/>
      <c r="BJ88" s="12"/>
      <c r="BK88" s="11"/>
      <c r="BL88" s="6"/>
      <c r="BM88" s="6"/>
      <c r="BN88" s="6"/>
      <c r="BO88" s="6"/>
      <c r="BP88" s="6"/>
      <c r="BQ88" s="6"/>
      <c r="BR88" s="40"/>
      <c r="BS88" s="43"/>
      <c r="BT88" s="12"/>
      <c r="BU88" s="11"/>
      <c r="BV88" s="6"/>
      <c r="BW88" s="6"/>
      <c r="BX88" s="6"/>
      <c r="BY88" s="40"/>
      <c r="BZ88" s="11"/>
      <c r="CA88" s="6"/>
      <c r="CB88" s="6"/>
      <c r="CC88" s="6"/>
      <c r="CD88" s="12"/>
      <c r="CE88" s="11"/>
      <c r="CF88" s="6"/>
      <c r="CG88" s="6"/>
      <c r="CH88" s="6"/>
      <c r="CI88" s="12"/>
      <c r="CJ88" s="11"/>
      <c r="CK88" s="6"/>
      <c r="CL88" s="6"/>
      <c r="CM88" s="12"/>
      <c r="CN88" s="11"/>
      <c r="CO88" s="82"/>
      <c r="CP88" s="1"/>
      <c r="CQ88" s="1"/>
      <c r="CR88" s="1"/>
      <c r="CS88" s="1"/>
      <c r="CT88" s="1"/>
      <c r="DF88" s="23"/>
      <c r="DG88" s="35" t="str">
        <f t="shared" si="8"/>
        <v/>
      </c>
      <c r="DH88" s="36" t="str">
        <f>IF(AND(L88="",N88="",R88="",S88=""),"",SUM(L88,N88,R88,#REF!,S88))</f>
        <v/>
      </c>
      <c r="DI88" s="36" t="str">
        <f t="shared" si="9"/>
        <v/>
      </c>
      <c r="DJ88" s="35" t="str">
        <f>IF(AND(V88="",X88="",AB88="",AC88=""),"",SUM(V88,X88,AB88,#REF!,AC88))</f>
        <v/>
      </c>
      <c r="DK88" s="36" t="str">
        <f t="shared" si="10"/>
        <v/>
      </c>
      <c r="DL88" s="35" t="str">
        <f t="shared" si="11"/>
        <v/>
      </c>
      <c r="DM88" s="36" t="str">
        <f t="shared" si="12"/>
        <v/>
      </c>
      <c r="DN88" s="35" t="str">
        <f>IF(AND(AQ88="",AT88="",AW88="",AX88=""),"",SUM(AQ88,AT88,AW88,#REF!,AX88))</f>
        <v/>
      </c>
      <c r="DO88" s="36" t="str">
        <f t="shared" si="13"/>
        <v/>
      </c>
      <c r="DP88" s="35" t="str">
        <f>IF(AND(BA88="",BD88="",BG88="",BH88=""),"",SUM(BA88,BD88,BG88,#REF!,BH88))</f>
        <v/>
      </c>
      <c r="DQ88" s="36" t="str">
        <f t="shared" si="14"/>
        <v/>
      </c>
      <c r="DR88" s="35" t="str">
        <f>IF(AND(BK88="",BN88="",BQ88="",BR88=""),"",SUM(BK88,BN88,BQ88,#REF!,BR88))</f>
        <v/>
      </c>
      <c r="DS88" s="36" t="str">
        <f t="shared" si="15"/>
        <v/>
      </c>
      <c r="DT88" s="33"/>
      <c r="DU88" s="33"/>
    </row>
    <row r="89" spans="1:125" ht="18.75">
      <c r="A89" s="72">
        <v>83</v>
      </c>
      <c r="B89" s="396"/>
      <c r="C89" s="397"/>
      <c r="D89" s="398"/>
      <c r="E89" s="399"/>
      <c r="F89" s="400"/>
      <c r="G89" s="400"/>
      <c r="H89" s="401"/>
      <c r="I89" s="402"/>
      <c r="J89" s="403"/>
      <c r="K89" s="404"/>
      <c r="L89" s="11"/>
      <c r="M89" s="6"/>
      <c r="N89" s="6"/>
      <c r="O89" s="6"/>
      <c r="P89" s="6"/>
      <c r="Q89" s="6"/>
      <c r="R89" s="6"/>
      <c r="S89" s="40"/>
      <c r="T89" s="43"/>
      <c r="U89" s="12"/>
      <c r="V89" s="17"/>
      <c r="W89" s="18"/>
      <c r="X89" s="18"/>
      <c r="Y89" s="18"/>
      <c r="Z89" s="18"/>
      <c r="AA89" s="18"/>
      <c r="AB89" s="18"/>
      <c r="AC89" s="45"/>
      <c r="AD89" s="43"/>
      <c r="AE89" s="40"/>
      <c r="AF89" s="290"/>
      <c r="AG89" s="6"/>
      <c r="AH89" s="6"/>
      <c r="AI89" s="6"/>
      <c r="AJ89" s="6"/>
      <c r="AK89" s="6"/>
      <c r="AL89" s="6"/>
      <c r="AM89" s="43"/>
      <c r="AN89" s="43"/>
      <c r="AO89" s="6"/>
      <c r="AP89" s="43"/>
      <c r="AQ89" s="11"/>
      <c r="AR89" s="6"/>
      <c r="AS89" s="6"/>
      <c r="AT89" s="6"/>
      <c r="AU89" s="6"/>
      <c r="AV89" s="6"/>
      <c r="AW89" s="6"/>
      <c r="AX89" s="40"/>
      <c r="AY89" s="43"/>
      <c r="AZ89" s="12"/>
      <c r="BA89" s="11"/>
      <c r="BB89" s="6"/>
      <c r="BC89" s="6"/>
      <c r="BD89" s="6"/>
      <c r="BE89" s="6"/>
      <c r="BF89" s="6"/>
      <c r="BG89" s="6"/>
      <c r="BH89" s="40"/>
      <c r="BI89" s="43"/>
      <c r="BJ89" s="12"/>
      <c r="BK89" s="11"/>
      <c r="BL89" s="6"/>
      <c r="BM89" s="6"/>
      <c r="BN89" s="6"/>
      <c r="BO89" s="6"/>
      <c r="BP89" s="6"/>
      <c r="BQ89" s="6"/>
      <c r="BR89" s="40"/>
      <c r="BS89" s="43"/>
      <c r="BT89" s="12"/>
      <c r="BU89" s="11"/>
      <c r="BV89" s="6"/>
      <c r="BW89" s="6"/>
      <c r="BX89" s="6"/>
      <c r="BY89" s="40"/>
      <c r="BZ89" s="11"/>
      <c r="CA89" s="6"/>
      <c r="CB89" s="6"/>
      <c r="CC89" s="6"/>
      <c r="CD89" s="12"/>
      <c r="CE89" s="11"/>
      <c r="CF89" s="6"/>
      <c r="CG89" s="6"/>
      <c r="CH89" s="6"/>
      <c r="CI89" s="12"/>
      <c r="CJ89" s="11"/>
      <c r="CK89" s="6"/>
      <c r="CL89" s="6"/>
      <c r="CM89" s="12"/>
      <c r="CN89" s="11"/>
      <c r="CO89" s="82"/>
      <c r="CP89" s="1"/>
      <c r="CQ89" s="1"/>
      <c r="CR89" s="1"/>
      <c r="CS89" s="1"/>
      <c r="CT89" s="1"/>
      <c r="DF89" s="23"/>
      <c r="DG89" s="35" t="str">
        <f t="shared" si="8"/>
        <v/>
      </c>
      <c r="DH89" s="36" t="str">
        <f>IF(AND(L89="",N89="",R89="",S89=""),"",SUM(L89,N89,R89,#REF!,S89))</f>
        <v/>
      </c>
      <c r="DI89" s="36" t="str">
        <f t="shared" si="9"/>
        <v/>
      </c>
      <c r="DJ89" s="35" t="str">
        <f>IF(AND(V89="",X89="",AB89="",AC89=""),"",SUM(V89,X89,AB89,#REF!,AC89))</f>
        <v/>
      </c>
      <c r="DK89" s="36" t="str">
        <f t="shared" si="10"/>
        <v/>
      </c>
      <c r="DL89" s="35" t="str">
        <f t="shared" si="11"/>
        <v/>
      </c>
      <c r="DM89" s="36" t="str">
        <f t="shared" si="12"/>
        <v/>
      </c>
      <c r="DN89" s="35" t="str">
        <f>IF(AND(AQ89="",AT89="",AW89="",AX89=""),"",SUM(AQ89,AT89,AW89,#REF!,AX89))</f>
        <v/>
      </c>
      <c r="DO89" s="36" t="str">
        <f t="shared" si="13"/>
        <v/>
      </c>
      <c r="DP89" s="35" t="str">
        <f>IF(AND(BA89="",BD89="",BG89="",BH89=""),"",SUM(BA89,BD89,BG89,#REF!,BH89))</f>
        <v/>
      </c>
      <c r="DQ89" s="36" t="str">
        <f t="shared" si="14"/>
        <v/>
      </c>
      <c r="DR89" s="35" t="str">
        <f>IF(AND(BK89="",BN89="",BQ89="",BR89=""),"",SUM(BK89,BN89,BQ89,#REF!,BR89))</f>
        <v/>
      </c>
      <c r="DS89" s="36" t="str">
        <f t="shared" si="15"/>
        <v/>
      </c>
      <c r="DT89" s="33"/>
      <c r="DU89" s="33"/>
    </row>
    <row r="90" spans="1:125" ht="18.75">
      <c r="A90" s="72">
        <v>84</v>
      </c>
      <c r="B90" s="396"/>
      <c r="C90" s="397"/>
      <c r="D90" s="398"/>
      <c r="E90" s="399"/>
      <c r="F90" s="400"/>
      <c r="G90" s="400"/>
      <c r="H90" s="401"/>
      <c r="I90" s="402"/>
      <c r="J90" s="403"/>
      <c r="K90" s="404"/>
      <c r="L90" s="11"/>
      <c r="M90" s="6"/>
      <c r="N90" s="6"/>
      <c r="O90" s="6"/>
      <c r="P90" s="6"/>
      <c r="Q90" s="6"/>
      <c r="R90" s="6"/>
      <c r="S90" s="40"/>
      <c r="T90" s="43"/>
      <c r="U90" s="12"/>
      <c r="V90" s="17"/>
      <c r="W90" s="18"/>
      <c r="X90" s="18"/>
      <c r="Y90" s="18"/>
      <c r="Z90" s="18"/>
      <c r="AA90" s="18"/>
      <c r="AB90" s="18"/>
      <c r="AC90" s="45"/>
      <c r="AD90" s="43"/>
      <c r="AE90" s="40"/>
      <c r="AF90" s="290"/>
      <c r="AG90" s="6"/>
      <c r="AH90" s="6"/>
      <c r="AI90" s="6"/>
      <c r="AJ90" s="6"/>
      <c r="AK90" s="6"/>
      <c r="AL90" s="6"/>
      <c r="AM90" s="43"/>
      <c r="AN90" s="43"/>
      <c r="AO90" s="6"/>
      <c r="AP90" s="43"/>
      <c r="AQ90" s="11"/>
      <c r="AR90" s="6"/>
      <c r="AS90" s="6"/>
      <c r="AT90" s="6"/>
      <c r="AU90" s="6"/>
      <c r="AV90" s="6"/>
      <c r="AW90" s="6"/>
      <c r="AX90" s="40"/>
      <c r="AY90" s="43"/>
      <c r="AZ90" s="12"/>
      <c r="BA90" s="11"/>
      <c r="BB90" s="6"/>
      <c r="BC90" s="6"/>
      <c r="BD90" s="6"/>
      <c r="BE90" s="6"/>
      <c r="BF90" s="6"/>
      <c r="BG90" s="6"/>
      <c r="BH90" s="40"/>
      <c r="BI90" s="43"/>
      <c r="BJ90" s="12"/>
      <c r="BK90" s="11"/>
      <c r="BL90" s="6"/>
      <c r="BM90" s="6"/>
      <c r="BN90" s="6"/>
      <c r="BO90" s="6"/>
      <c r="BP90" s="6"/>
      <c r="BQ90" s="6"/>
      <c r="BR90" s="40"/>
      <c r="BS90" s="43"/>
      <c r="BT90" s="12"/>
      <c r="BU90" s="11"/>
      <c r="BV90" s="6"/>
      <c r="BW90" s="6"/>
      <c r="BX90" s="6"/>
      <c r="BY90" s="40"/>
      <c r="BZ90" s="11"/>
      <c r="CA90" s="6"/>
      <c r="CB90" s="6"/>
      <c r="CC90" s="6"/>
      <c r="CD90" s="12"/>
      <c r="CE90" s="11"/>
      <c r="CF90" s="6"/>
      <c r="CG90" s="6"/>
      <c r="CH90" s="6"/>
      <c r="CI90" s="12"/>
      <c r="CJ90" s="11"/>
      <c r="CK90" s="6"/>
      <c r="CL90" s="6"/>
      <c r="CM90" s="12"/>
      <c r="CN90" s="11"/>
      <c r="CO90" s="82"/>
      <c r="CP90" s="1"/>
      <c r="CQ90" s="1"/>
      <c r="CR90" s="1"/>
      <c r="CS90" s="1"/>
      <c r="CT90" s="1"/>
      <c r="DF90" s="23"/>
      <c r="DG90" s="35" t="str">
        <f t="shared" si="8"/>
        <v/>
      </c>
      <c r="DH90" s="36" t="str">
        <f>IF(AND(L90="",N90="",R90="",S90=""),"",SUM(L90,N90,R90,#REF!,S90))</f>
        <v/>
      </c>
      <c r="DI90" s="36" t="str">
        <f t="shared" si="9"/>
        <v/>
      </c>
      <c r="DJ90" s="35" t="str">
        <f>IF(AND(V90="",X90="",AB90="",AC90=""),"",SUM(V90,X90,AB90,#REF!,AC90))</f>
        <v/>
      </c>
      <c r="DK90" s="36" t="str">
        <f t="shared" si="10"/>
        <v/>
      </c>
      <c r="DL90" s="35" t="str">
        <f t="shared" si="11"/>
        <v/>
      </c>
      <c r="DM90" s="36" t="str">
        <f t="shared" si="12"/>
        <v/>
      </c>
      <c r="DN90" s="35" t="str">
        <f>IF(AND(AQ90="",AT90="",AW90="",AX90=""),"",SUM(AQ90,AT90,AW90,#REF!,AX90))</f>
        <v/>
      </c>
      <c r="DO90" s="36" t="str">
        <f t="shared" si="13"/>
        <v/>
      </c>
      <c r="DP90" s="35" t="str">
        <f>IF(AND(BA90="",BD90="",BG90="",BH90=""),"",SUM(BA90,BD90,BG90,#REF!,BH90))</f>
        <v/>
      </c>
      <c r="DQ90" s="36" t="str">
        <f t="shared" si="14"/>
        <v/>
      </c>
      <c r="DR90" s="35" t="str">
        <f>IF(AND(BK90="",BN90="",BQ90="",BR90=""),"",SUM(BK90,BN90,BQ90,#REF!,BR90))</f>
        <v/>
      </c>
      <c r="DS90" s="36" t="str">
        <f t="shared" si="15"/>
        <v/>
      </c>
      <c r="DT90" s="33"/>
      <c r="DU90" s="33"/>
    </row>
    <row r="91" spans="1:125" ht="18.75">
      <c r="A91" s="72">
        <v>85</v>
      </c>
      <c r="B91" s="396"/>
      <c r="C91" s="397"/>
      <c r="D91" s="398"/>
      <c r="E91" s="399"/>
      <c r="F91" s="400"/>
      <c r="G91" s="400"/>
      <c r="H91" s="401"/>
      <c r="I91" s="402"/>
      <c r="J91" s="403"/>
      <c r="K91" s="404"/>
      <c r="L91" s="11"/>
      <c r="M91" s="6"/>
      <c r="N91" s="6"/>
      <c r="O91" s="6"/>
      <c r="P91" s="6"/>
      <c r="Q91" s="6"/>
      <c r="R91" s="6"/>
      <c r="S91" s="40"/>
      <c r="T91" s="43"/>
      <c r="U91" s="12"/>
      <c r="V91" s="17"/>
      <c r="W91" s="18"/>
      <c r="X91" s="18"/>
      <c r="Y91" s="18"/>
      <c r="Z91" s="18"/>
      <c r="AA91" s="18"/>
      <c r="AB91" s="18"/>
      <c r="AC91" s="45"/>
      <c r="AD91" s="43"/>
      <c r="AE91" s="40"/>
      <c r="AF91" s="290"/>
      <c r="AG91" s="6"/>
      <c r="AH91" s="6"/>
      <c r="AI91" s="6"/>
      <c r="AJ91" s="6"/>
      <c r="AK91" s="6"/>
      <c r="AL91" s="6"/>
      <c r="AM91" s="43"/>
      <c r="AN91" s="43"/>
      <c r="AO91" s="6"/>
      <c r="AP91" s="43"/>
      <c r="AQ91" s="11"/>
      <c r="AR91" s="6"/>
      <c r="AS91" s="6"/>
      <c r="AT91" s="6"/>
      <c r="AU91" s="6"/>
      <c r="AV91" s="6"/>
      <c r="AW91" s="6"/>
      <c r="AX91" s="40"/>
      <c r="AY91" s="43"/>
      <c r="AZ91" s="12"/>
      <c r="BA91" s="11"/>
      <c r="BB91" s="6"/>
      <c r="BC91" s="6"/>
      <c r="BD91" s="6"/>
      <c r="BE91" s="6"/>
      <c r="BF91" s="6"/>
      <c r="BG91" s="6"/>
      <c r="BH91" s="40"/>
      <c r="BI91" s="43"/>
      <c r="BJ91" s="12"/>
      <c r="BK91" s="11"/>
      <c r="BL91" s="6"/>
      <c r="BM91" s="6"/>
      <c r="BN91" s="6"/>
      <c r="BO91" s="6"/>
      <c r="BP91" s="6"/>
      <c r="BQ91" s="6"/>
      <c r="BR91" s="40"/>
      <c r="BS91" s="43"/>
      <c r="BT91" s="12"/>
      <c r="BU91" s="11"/>
      <c r="BV91" s="6"/>
      <c r="BW91" s="6"/>
      <c r="BX91" s="6"/>
      <c r="BY91" s="40"/>
      <c r="BZ91" s="11"/>
      <c r="CA91" s="6"/>
      <c r="CB91" s="6"/>
      <c r="CC91" s="6"/>
      <c r="CD91" s="12"/>
      <c r="CE91" s="11"/>
      <c r="CF91" s="6"/>
      <c r="CG91" s="6"/>
      <c r="CH91" s="6"/>
      <c r="CI91" s="12"/>
      <c r="CJ91" s="11"/>
      <c r="CK91" s="6"/>
      <c r="CL91" s="6"/>
      <c r="CM91" s="12"/>
      <c r="CN91" s="11"/>
      <c r="CO91" s="82"/>
      <c r="CP91" s="1"/>
      <c r="CQ91" s="1"/>
      <c r="CR91" s="1"/>
      <c r="CS91" s="1"/>
      <c r="CT91" s="1"/>
      <c r="DF91" s="23"/>
      <c r="DG91" s="35" t="str">
        <f t="shared" si="8"/>
        <v/>
      </c>
      <c r="DH91" s="36" t="str">
        <f>IF(AND(L91="",N91="",R91="",S91=""),"",SUM(L91,N91,R91,#REF!,S91))</f>
        <v/>
      </c>
      <c r="DI91" s="36" t="str">
        <f t="shared" si="9"/>
        <v/>
      </c>
      <c r="DJ91" s="35" t="str">
        <f>IF(AND(V91="",X91="",AB91="",AC91=""),"",SUM(V91,X91,AB91,#REF!,AC91))</f>
        <v/>
      </c>
      <c r="DK91" s="36" t="str">
        <f t="shared" si="10"/>
        <v/>
      </c>
      <c r="DL91" s="35" t="str">
        <f t="shared" si="11"/>
        <v/>
      </c>
      <c r="DM91" s="36" t="str">
        <f t="shared" si="12"/>
        <v/>
      </c>
      <c r="DN91" s="35" t="str">
        <f>IF(AND(AQ91="",AT91="",AW91="",AX91=""),"",SUM(AQ91,AT91,AW91,#REF!,AX91))</f>
        <v/>
      </c>
      <c r="DO91" s="36" t="str">
        <f t="shared" si="13"/>
        <v/>
      </c>
      <c r="DP91" s="35" t="str">
        <f>IF(AND(BA91="",BD91="",BG91="",BH91=""),"",SUM(BA91,BD91,BG91,#REF!,BH91))</f>
        <v/>
      </c>
      <c r="DQ91" s="36" t="str">
        <f t="shared" si="14"/>
        <v/>
      </c>
      <c r="DR91" s="35" t="str">
        <f>IF(AND(BK91="",BN91="",BQ91="",BR91=""),"",SUM(BK91,BN91,BQ91,#REF!,BR91))</f>
        <v/>
      </c>
      <c r="DS91" s="36" t="str">
        <f t="shared" si="15"/>
        <v/>
      </c>
      <c r="DT91" s="33"/>
      <c r="DU91" s="33"/>
    </row>
    <row r="92" spans="1:125" ht="18.75">
      <c r="A92" s="72">
        <v>86</v>
      </c>
      <c r="B92" s="396"/>
      <c r="C92" s="397"/>
      <c r="D92" s="398"/>
      <c r="E92" s="399"/>
      <c r="F92" s="400"/>
      <c r="G92" s="400"/>
      <c r="H92" s="401"/>
      <c r="I92" s="402"/>
      <c r="J92" s="403"/>
      <c r="K92" s="404"/>
      <c r="L92" s="11"/>
      <c r="M92" s="6"/>
      <c r="N92" s="6"/>
      <c r="O92" s="6"/>
      <c r="P92" s="6"/>
      <c r="Q92" s="6"/>
      <c r="R92" s="6"/>
      <c r="S92" s="40"/>
      <c r="T92" s="43"/>
      <c r="U92" s="12"/>
      <c r="V92" s="17"/>
      <c r="W92" s="18"/>
      <c r="X92" s="18"/>
      <c r="Y92" s="18"/>
      <c r="Z92" s="18"/>
      <c r="AA92" s="18"/>
      <c r="AB92" s="18"/>
      <c r="AC92" s="45"/>
      <c r="AD92" s="43"/>
      <c r="AE92" s="40"/>
      <c r="AF92" s="290"/>
      <c r="AG92" s="6"/>
      <c r="AH92" s="6"/>
      <c r="AI92" s="6"/>
      <c r="AJ92" s="6"/>
      <c r="AK92" s="6"/>
      <c r="AL92" s="6"/>
      <c r="AM92" s="43"/>
      <c r="AN92" s="43"/>
      <c r="AO92" s="6"/>
      <c r="AP92" s="43"/>
      <c r="AQ92" s="11"/>
      <c r="AR92" s="6"/>
      <c r="AS92" s="6"/>
      <c r="AT92" s="6"/>
      <c r="AU92" s="6"/>
      <c r="AV92" s="6"/>
      <c r="AW92" s="6"/>
      <c r="AX92" s="40"/>
      <c r="AY92" s="43"/>
      <c r="AZ92" s="12"/>
      <c r="BA92" s="11"/>
      <c r="BB92" s="6"/>
      <c r="BC92" s="6"/>
      <c r="BD92" s="6"/>
      <c r="BE92" s="6"/>
      <c r="BF92" s="6"/>
      <c r="BG92" s="6"/>
      <c r="BH92" s="40"/>
      <c r="BI92" s="43"/>
      <c r="BJ92" s="12"/>
      <c r="BK92" s="11"/>
      <c r="BL92" s="6"/>
      <c r="BM92" s="6"/>
      <c r="BN92" s="6"/>
      <c r="BO92" s="6"/>
      <c r="BP92" s="6"/>
      <c r="BQ92" s="6"/>
      <c r="BR92" s="40"/>
      <c r="BS92" s="43"/>
      <c r="BT92" s="12"/>
      <c r="BU92" s="11"/>
      <c r="BV92" s="6"/>
      <c r="BW92" s="6"/>
      <c r="BX92" s="6"/>
      <c r="BY92" s="40"/>
      <c r="BZ92" s="11"/>
      <c r="CA92" s="6"/>
      <c r="CB92" s="6"/>
      <c r="CC92" s="6"/>
      <c r="CD92" s="12"/>
      <c r="CE92" s="11"/>
      <c r="CF92" s="6"/>
      <c r="CG92" s="6"/>
      <c r="CH92" s="6"/>
      <c r="CI92" s="12"/>
      <c r="CJ92" s="11"/>
      <c r="CK92" s="6"/>
      <c r="CL92" s="6"/>
      <c r="CM92" s="12"/>
      <c r="CN92" s="11"/>
      <c r="CO92" s="82"/>
      <c r="CP92" s="1"/>
      <c r="CQ92" s="1"/>
      <c r="CR92" s="1"/>
      <c r="CS92" s="1"/>
      <c r="CT92" s="1"/>
      <c r="DF92" s="23"/>
      <c r="DG92" s="35" t="str">
        <f t="shared" si="8"/>
        <v/>
      </c>
      <c r="DH92" s="36" t="str">
        <f>IF(AND(L92="",N92="",R92="",S92=""),"",SUM(L92,N92,R92,#REF!,S92))</f>
        <v/>
      </c>
      <c r="DI92" s="36" t="str">
        <f t="shared" si="9"/>
        <v/>
      </c>
      <c r="DJ92" s="35" t="str">
        <f>IF(AND(V92="",X92="",AB92="",AC92=""),"",SUM(V92,X92,AB92,#REF!,AC92))</f>
        <v/>
      </c>
      <c r="DK92" s="36" t="str">
        <f t="shared" si="10"/>
        <v/>
      </c>
      <c r="DL92" s="35" t="str">
        <f t="shared" si="11"/>
        <v/>
      </c>
      <c r="DM92" s="36" t="str">
        <f t="shared" si="12"/>
        <v/>
      </c>
      <c r="DN92" s="35" t="str">
        <f>IF(AND(AQ92="",AT92="",AW92="",AX92=""),"",SUM(AQ92,AT92,AW92,#REF!,AX92))</f>
        <v/>
      </c>
      <c r="DO92" s="36" t="str">
        <f t="shared" si="13"/>
        <v/>
      </c>
      <c r="DP92" s="35" t="str">
        <f>IF(AND(BA92="",BD92="",BG92="",BH92=""),"",SUM(BA92,BD92,BG92,#REF!,BH92))</f>
        <v/>
      </c>
      <c r="DQ92" s="36" t="str">
        <f t="shared" si="14"/>
        <v/>
      </c>
      <c r="DR92" s="35" t="str">
        <f>IF(AND(BK92="",BN92="",BQ92="",BR92=""),"",SUM(BK92,BN92,BQ92,#REF!,BR92))</f>
        <v/>
      </c>
      <c r="DS92" s="36" t="str">
        <f t="shared" si="15"/>
        <v/>
      </c>
      <c r="DT92" s="33"/>
      <c r="DU92" s="33"/>
    </row>
    <row r="93" spans="1:125" ht="18.75">
      <c r="A93" s="72">
        <v>87</v>
      </c>
      <c r="B93" s="396"/>
      <c r="C93" s="397"/>
      <c r="D93" s="398"/>
      <c r="E93" s="399"/>
      <c r="F93" s="400"/>
      <c r="G93" s="400"/>
      <c r="H93" s="401"/>
      <c r="I93" s="402"/>
      <c r="J93" s="403"/>
      <c r="K93" s="404"/>
      <c r="L93" s="11"/>
      <c r="M93" s="6"/>
      <c r="N93" s="6"/>
      <c r="O93" s="6"/>
      <c r="P93" s="6"/>
      <c r="Q93" s="6"/>
      <c r="R93" s="6"/>
      <c r="S93" s="40"/>
      <c r="T93" s="43"/>
      <c r="U93" s="12"/>
      <c r="V93" s="17"/>
      <c r="W93" s="18"/>
      <c r="X93" s="18"/>
      <c r="Y93" s="18"/>
      <c r="Z93" s="18"/>
      <c r="AA93" s="18"/>
      <c r="AB93" s="18"/>
      <c r="AC93" s="45"/>
      <c r="AD93" s="43"/>
      <c r="AE93" s="40"/>
      <c r="AF93" s="290"/>
      <c r="AG93" s="6"/>
      <c r="AH93" s="6"/>
      <c r="AI93" s="6"/>
      <c r="AJ93" s="6"/>
      <c r="AK93" s="6"/>
      <c r="AL93" s="6"/>
      <c r="AM93" s="43"/>
      <c r="AN93" s="43"/>
      <c r="AO93" s="6"/>
      <c r="AP93" s="43"/>
      <c r="AQ93" s="11"/>
      <c r="AR93" s="6"/>
      <c r="AS93" s="6"/>
      <c r="AT93" s="6"/>
      <c r="AU93" s="6"/>
      <c r="AV93" s="6"/>
      <c r="AW93" s="6"/>
      <c r="AX93" s="40"/>
      <c r="AY93" s="43"/>
      <c r="AZ93" s="12"/>
      <c r="BA93" s="11"/>
      <c r="BB93" s="6"/>
      <c r="BC93" s="6"/>
      <c r="BD93" s="6"/>
      <c r="BE93" s="6"/>
      <c r="BF93" s="6"/>
      <c r="BG93" s="6"/>
      <c r="BH93" s="40"/>
      <c r="BI93" s="43"/>
      <c r="BJ93" s="12"/>
      <c r="BK93" s="11"/>
      <c r="BL93" s="6"/>
      <c r="BM93" s="6"/>
      <c r="BN93" s="6"/>
      <c r="BO93" s="6"/>
      <c r="BP93" s="6"/>
      <c r="BQ93" s="6"/>
      <c r="BR93" s="40"/>
      <c r="BS93" s="43"/>
      <c r="BT93" s="12"/>
      <c r="BU93" s="11"/>
      <c r="BV93" s="6"/>
      <c r="BW93" s="6"/>
      <c r="BX93" s="6"/>
      <c r="BY93" s="40"/>
      <c r="BZ93" s="11"/>
      <c r="CA93" s="6"/>
      <c r="CB93" s="6"/>
      <c r="CC93" s="6"/>
      <c r="CD93" s="12"/>
      <c r="CE93" s="11"/>
      <c r="CF93" s="6"/>
      <c r="CG93" s="6"/>
      <c r="CH93" s="6"/>
      <c r="CI93" s="12"/>
      <c r="CJ93" s="11"/>
      <c r="CK93" s="6"/>
      <c r="CL93" s="6"/>
      <c r="CM93" s="12"/>
      <c r="CN93" s="11"/>
      <c r="CO93" s="82"/>
      <c r="CP93" s="1"/>
      <c r="CQ93" s="1"/>
      <c r="CR93" s="1"/>
      <c r="CS93" s="1"/>
      <c r="CT93" s="1"/>
      <c r="DF93" s="23"/>
      <c r="DG93" s="35" t="str">
        <f t="shared" si="8"/>
        <v/>
      </c>
      <c r="DH93" s="36" t="str">
        <f>IF(AND(L93="",N93="",R93="",S93=""),"",SUM(L93,N93,R93,#REF!,S93))</f>
        <v/>
      </c>
      <c r="DI93" s="36" t="str">
        <f t="shared" si="9"/>
        <v/>
      </c>
      <c r="DJ93" s="35" t="str">
        <f>IF(AND(V93="",X93="",AB93="",AC93=""),"",SUM(V93,X93,AB93,#REF!,AC93))</f>
        <v/>
      </c>
      <c r="DK93" s="36" t="str">
        <f t="shared" si="10"/>
        <v/>
      </c>
      <c r="DL93" s="35" t="str">
        <f t="shared" si="11"/>
        <v/>
      </c>
      <c r="DM93" s="36" t="str">
        <f t="shared" si="12"/>
        <v/>
      </c>
      <c r="DN93" s="35" t="str">
        <f>IF(AND(AQ93="",AT93="",AW93="",AX93=""),"",SUM(AQ93,AT93,AW93,#REF!,AX93))</f>
        <v/>
      </c>
      <c r="DO93" s="36" t="str">
        <f t="shared" si="13"/>
        <v/>
      </c>
      <c r="DP93" s="35" t="str">
        <f>IF(AND(BA93="",BD93="",BG93="",BH93=""),"",SUM(BA93,BD93,BG93,#REF!,BH93))</f>
        <v/>
      </c>
      <c r="DQ93" s="36" t="str">
        <f t="shared" si="14"/>
        <v/>
      </c>
      <c r="DR93" s="35" t="str">
        <f>IF(AND(BK93="",BN93="",BQ93="",BR93=""),"",SUM(BK93,BN93,BQ93,#REF!,BR93))</f>
        <v/>
      </c>
      <c r="DS93" s="36" t="str">
        <f t="shared" si="15"/>
        <v/>
      </c>
      <c r="DT93" s="33"/>
      <c r="DU93" s="33"/>
    </row>
    <row r="94" spans="1:125" ht="18.75">
      <c r="A94" s="72">
        <v>88</v>
      </c>
      <c r="B94" s="396"/>
      <c r="C94" s="397"/>
      <c r="D94" s="398"/>
      <c r="E94" s="399"/>
      <c r="F94" s="400"/>
      <c r="G94" s="400"/>
      <c r="H94" s="401"/>
      <c r="I94" s="402"/>
      <c r="J94" s="403"/>
      <c r="K94" s="404"/>
      <c r="L94" s="11"/>
      <c r="M94" s="6"/>
      <c r="N94" s="6"/>
      <c r="O94" s="6"/>
      <c r="P94" s="6"/>
      <c r="Q94" s="6"/>
      <c r="R94" s="6"/>
      <c r="S94" s="40"/>
      <c r="T94" s="43"/>
      <c r="U94" s="12"/>
      <c r="V94" s="17"/>
      <c r="W94" s="18"/>
      <c r="X94" s="18"/>
      <c r="Y94" s="18"/>
      <c r="Z94" s="18"/>
      <c r="AA94" s="18"/>
      <c r="AB94" s="18"/>
      <c r="AC94" s="45"/>
      <c r="AD94" s="43"/>
      <c r="AE94" s="40"/>
      <c r="AF94" s="290"/>
      <c r="AG94" s="6"/>
      <c r="AH94" s="6"/>
      <c r="AI94" s="6"/>
      <c r="AJ94" s="6"/>
      <c r="AK94" s="6"/>
      <c r="AL94" s="6"/>
      <c r="AM94" s="43"/>
      <c r="AN94" s="43"/>
      <c r="AO94" s="6"/>
      <c r="AP94" s="43"/>
      <c r="AQ94" s="11"/>
      <c r="AR94" s="6"/>
      <c r="AS94" s="6"/>
      <c r="AT94" s="6"/>
      <c r="AU94" s="6"/>
      <c r="AV94" s="6"/>
      <c r="AW94" s="6"/>
      <c r="AX94" s="40"/>
      <c r="AY94" s="43"/>
      <c r="AZ94" s="12"/>
      <c r="BA94" s="11"/>
      <c r="BB94" s="6"/>
      <c r="BC94" s="6"/>
      <c r="BD94" s="6"/>
      <c r="BE94" s="6"/>
      <c r="BF94" s="6"/>
      <c r="BG94" s="6"/>
      <c r="BH94" s="40"/>
      <c r="BI94" s="43"/>
      <c r="BJ94" s="12"/>
      <c r="BK94" s="11"/>
      <c r="BL94" s="6"/>
      <c r="BM94" s="6"/>
      <c r="BN94" s="6"/>
      <c r="BO94" s="6"/>
      <c r="BP94" s="6"/>
      <c r="BQ94" s="6"/>
      <c r="BR94" s="40"/>
      <c r="BS94" s="43"/>
      <c r="BT94" s="12"/>
      <c r="BU94" s="11"/>
      <c r="BV94" s="6"/>
      <c r="BW94" s="6"/>
      <c r="BX94" s="6"/>
      <c r="BY94" s="40"/>
      <c r="BZ94" s="11"/>
      <c r="CA94" s="6"/>
      <c r="CB94" s="6"/>
      <c r="CC94" s="6"/>
      <c r="CD94" s="12"/>
      <c r="CE94" s="11"/>
      <c r="CF94" s="6"/>
      <c r="CG94" s="6"/>
      <c r="CH94" s="6"/>
      <c r="CI94" s="12"/>
      <c r="CJ94" s="11"/>
      <c r="CK94" s="6"/>
      <c r="CL94" s="6"/>
      <c r="CM94" s="12"/>
      <c r="CN94" s="11"/>
      <c r="CO94" s="82"/>
      <c r="CP94" s="1"/>
      <c r="CQ94" s="1"/>
      <c r="CR94" s="1"/>
      <c r="CS94" s="1"/>
      <c r="CT94" s="1"/>
      <c r="DF94" s="23"/>
      <c r="DG94" s="35" t="str">
        <f t="shared" si="8"/>
        <v/>
      </c>
      <c r="DH94" s="36" t="str">
        <f>IF(AND(L94="",N94="",R94="",S94=""),"",SUM(L94,N94,R94,#REF!,S94))</f>
        <v/>
      </c>
      <c r="DI94" s="36" t="str">
        <f t="shared" si="9"/>
        <v/>
      </c>
      <c r="DJ94" s="35" t="str">
        <f>IF(AND(V94="",X94="",AB94="",AC94=""),"",SUM(V94,X94,AB94,#REF!,AC94))</f>
        <v/>
      </c>
      <c r="DK94" s="36" t="str">
        <f t="shared" si="10"/>
        <v/>
      </c>
      <c r="DL94" s="35" t="str">
        <f t="shared" si="11"/>
        <v/>
      </c>
      <c r="DM94" s="36" t="str">
        <f t="shared" si="12"/>
        <v/>
      </c>
      <c r="DN94" s="35" t="str">
        <f>IF(AND(AQ94="",AT94="",AW94="",AX94=""),"",SUM(AQ94,AT94,AW94,#REF!,AX94))</f>
        <v/>
      </c>
      <c r="DO94" s="36" t="str">
        <f t="shared" si="13"/>
        <v/>
      </c>
      <c r="DP94" s="35" t="str">
        <f>IF(AND(BA94="",BD94="",BG94="",BH94=""),"",SUM(BA94,BD94,BG94,#REF!,BH94))</f>
        <v/>
      </c>
      <c r="DQ94" s="36" t="str">
        <f t="shared" si="14"/>
        <v/>
      </c>
      <c r="DR94" s="35" t="str">
        <f>IF(AND(BK94="",BN94="",BQ94="",BR94=""),"",SUM(BK94,BN94,BQ94,#REF!,BR94))</f>
        <v/>
      </c>
      <c r="DS94" s="36" t="str">
        <f t="shared" si="15"/>
        <v/>
      </c>
      <c r="DT94" s="33"/>
      <c r="DU94" s="33"/>
    </row>
    <row r="95" spans="1:125" ht="18.75">
      <c r="A95" s="72">
        <v>89</v>
      </c>
      <c r="B95" s="396"/>
      <c r="C95" s="397"/>
      <c r="D95" s="398"/>
      <c r="E95" s="399"/>
      <c r="F95" s="400"/>
      <c r="G95" s="400"/>
      <c r="H95" s="401"/>
      <c r="I95" s="402"/>
      <c r="J95" s="403"/>
      <c r="K95" s="404"/>
      <c r="L95" s="11"/>
      <c r="M95" s="6"/>
      <c r="N95" s="6"/>
      <c r="O95" s="6"/>
      <c r="P95" s="6"/>
      <c r="Q95" s="6"/>
      <c r="R95" s="6"/>
      <c r="S95" s="40"/>
      <c r="T95" s="43"/>
      <c r="U95" s="12"/>
      <c r="V95" s="17"/>
      <c r="W95" s="18"/>
      <c r="X95" s="18"/>
      <c r="Y95" s="18"/>
      <c r="Z95" s="18"/>
      <c r="AA95" s="18"/>
      <c r="AB95" s="18"/>
      <c r="AC95" s="45"/>
      <c r="AD95" s="43"/>
      <c r="AE95" s="40"/>
      <c r="AF95" s="290"/>
      <c r="AG95" s="6"/>
      <c r="AH95" s="6"/>
      <c r="AI95" s="6"/>
      <c r="AJ95" s="6"/>
      <c r="AK95" s="6"/>
      <c r="AL95" s="6"/>
      <c r="AM95" s="43"/>
      <c r="AN95" s="43"/>
      <c r="AO95" s="6"/>
      <c r="AP95" s="43"/>
      <c r="AQ95" s="11"/>
      <c r="AR95" s="6"/>
      <c r="AS95" s="6"/>
      <c r="AT95" s="6"/>
      <c r="AU95" s="6"/>
      <c r="AV95" s="6"/>
      <c r="AW95" s="6"/>
      <c r="AX95" s="40"/>
      <c r="AY95" s="43"/>
      <c r="AZ95" s="12"/>
      <c r="BA95" s="11"/>
      <c r="BB95" s="6"/>
      <c r="BC95" s="6"/>
      <c r="BD95" s="6"/>
      <c r="BE95" s="6"/>
      <c r="BF95" s="6"/>
      <c r="BG95" s="6"/>
      <c r="BH95" s="40"/>
      <c r="BI95" s="43"/>
      <c r="BJ95" s="12"/>
      <c r="BK95" s="11"/>
      <c r="BL95" s="6"/>
      <c r="BM95" s="6"/>
      <c r="BN95" s="6"/>
      <c r="BO95" s="6"/>
      <c r="BP95" s="6"/>
      <c r="BQ95" s="6"/>
      <c r="BR95" s="40"/>
      <c r="BS95" s="43"/>
      <c r="BT95" s="12"/>
      <c r="BU95" s="11"/>
      <c r="BV95" s="6"/>
      <c r="BW95" s="6"/>
      <c r="BX95" s="6"/>
      <c r="BY95" s="40"/>
      <c r="BZ95" s="11"/>
      <c r="CA95" s="6"/>
      <c r="CB95" s="6"/>
      <c r="CC95" s="6"/>
      <c r="CD95" s="12"/>
      <c r="CE95" s="11"/>
      <c r="CF95" s="6"/>
      <c r="CG95" s="6"/>
      <c r="CH95" s="6"/>
      <c r="CI95" s="12"/>
      <c r="CJ95" s="11"/>
      <c r="CK95" s="6"/>
      <c r="CL95" s="6"/>
      <c r="CM95" s="12"/>
      <c r="CN95" s="11"/>
      <c r="CO95" s="82"/>
      <c r="CP95" s="1"/>
      <c r="CQ95" s="1"/>
      <c r="CR95" s="1"/>
      <c r="CS95" s="1"/>
      <c r="CT95" s="1"/>
      <c r="DF95" s="23"/>
      <c r="DG95" s="35" t="str">
        <f t="shared" si="8"/>
        <v/>
      </c>
      <c r="DH95" s="36" t="str">
        <f>IF(AND(L95="",N95="",R95="",S95=""),"",SUM(L95,N95,R95,#REF!,S95))</f>
        <v/>
      </c>
      <c r="DI95" s="36" t="str">
        <f t="shared" si="9"/>
        <v/>
      </c>
      <c r="DJ95" s="35" t="str">
        <f>IF(AND(V95="",X95="",AB95="",AC95=""),"",SUM(V95,X95,AB95,#REF!,AC95))</f>
        <v/>
      </c>
      <c r="DK95" s="36" t="str">
        <f t="shared" si="10"/>
        <v/>
      </c>
      <c r="DL95" s="35" t="str">
        <f t="shared" si="11"/>
        <v/>
      </c>
      <c r="DM95" s="36" t="str">
        <f t="shared" si="12"/>
        <v/>
      </c>
      <c r="DN95" s="35" t="str">
        <f>IF(AND(AQ95="",AT95="",AW95="",AX95=""),"",SUM(AQ95,AT95,AW95,#REF!,AX95))</f>
        <v/>
      </c>
      <c r="DO95" s="36" t="str">
        <f t="shared" si="13"/>
        <v/>
      </c>
      <c r="DP95" s="35" t="str">
        <f>IF(AND(BA95="",BD95="",BG95="",BH95=""),"",SUM(BA95,BD95,BG95,#REF!,BH95))</f>
        <v/>
      </c>
      <c r="DQ95" s="36" t="str">
        <f t="shared" si="14"/>
        <v/>
      </c>
      <c r="DR95" s="35" t="str">
        <f>IF(AND(BK95="",BN95="",BQ95="",BR95=""),"",SUM(BK95,BN95,BQ95,#REF!,BR95))</f>
        <v/>
      </c>
      <c r="DS95" s="36" t="str">
        <f t="shared" si="15"/>
        <v/>
      </c>
      <c r="DT95" s="33"/>
      <c r="DU95" s="33"/>
    </row>
    <row r="96" spans="1:125" ht="18.75">
      <c r="A96" s="72">
        <v>90</v>
      </c>
      <c r="B96" s="396"/>
      <c r="C96" s="397"/>
      <c r="D96" s="398"/>
      <c r="E96" s="399"/>
      <c r="F96" s="400"/>
      <c r="G96" s="400"/>
      <c r="H96" s="401"/>
      <c r="I96" s="402"/>
      <c r="J96" s="403"/>
      <c r="K96" s="404"/>
      <c r="L96" s="11"/>
      <c r="M96" s="6"/>
      <c r="N96" s="6"/>
      <c r="O96" s="6"/>
      <c r="P96" s="6"/>
      <c r="Q96" s="6"/>
      <c r="R96" s="6"/>
      <c r="S96" s="40"/>
      <c r="T96" s="43"/>
      <c r="U96" s="12"/>
      <c r="V96" s="17"/>
      <c r="W96" s="18"/>
      <c r="X96" s="18"/>
      <c r="Y96" s="18"/>
      <c r="Z96" s="18"/>
      <c r="AA96" s="18"/>
      <c r="AB96" s="18"/>
      <c r="AC96" s="45"/>
      <c r="AD96" s="43"/>
      <c r="AE96" s="40"/>
      <c r="AF96" s="290"/>
      <c r="AG96" s="6"/>
      <c r="AH96" s="6"/>
      <c r="AI96" s="6"/>
      <c r="AJ96" s="6"/>
      <c r="AK96" s="6"/>
      <c r="AL96" s="6"/>
      <c r="AM96" s="43"/>
      <c r="AN96" s="43"/>
      <c r="AO96" s="6"/>
      <c r="AP96" s="43"/>
      <c r="AQ96" s="11"/>
      <c r="AR96" s="6"/>
      <c r="AS96" s="6"/>
      <c r="AT96" s="6"/>
      <c r="AU96" s="6"/>
      <c r="AV96" s="6"/>
      <c r="AW96" s="6"/>
      <c r="AX96" s="40"/>
      <c r="AY96" s="43"/>
      <c r="AZ96" s="12"/>
      <c r="BA96" s="11"/>
      <c r="BB96" s="6"/>
      <c r="BC96" s="6"/>
      <c r="BD96" s="6"/>
      <c r="BE96" s="6"/>
      <c r="BF96" s="6"/>
      <c r="BG96" s="6"/>
      <c r="BH96" s="40"/>
      <c r="BI96" s="43"/>
      <c r="BJ96" s="12"/>
      <c r="BK96" s="11"/>
      <c r="BL96" s="6"/>
      <c r="BM96" s="6"/>
      <c r="BN96" s="6"/>
      <c r="BO96" s="6"/>
      <c r="BP96" s="6"/>
      <c r="BQ96" s="6"/>
      <c r="BR96" s="40"/>
      <c r="BS96" s="43"/>
      <c r="BT96" s="12"/>
      <c r="BU96" s="11"/>
      <c r="BV96" s="6"/>
      <c r="BW96" s="6"/>
      <c r="BX96" s="6"/>
      <c r="BY96" s="40"/>
      <c r="BZ96" s="11"/>
      <c r="CA96" s="6"/>
      <c r="CB96" s="6"/>
      <c r="CC96" s="6"/>
      <c r="CD96" s="12"/>
      <c r="CE96" s="11"/>
      <c r="CF96" s="6"/>
      <c r="CG96" s="6"/>
      <c r="CH96" s="6"/>
      <c r="CI96" s="12"/>
      <c r="CJ96" s="11"/>
      <c r="CK96" s="6"/>
      <c r="CL96" s="6"/>
      <c r="CM96" s="12"/>
      <c r="CN96" s="11"/>
      <c r="CO96" s="82"/>
      <c r="CP96" s="1"/>
      <c r="CQ96" s="1"/>
      <c r="CR96" s="1"/>
      <c r="CS96" s="1"/>
      <c r="CT96" s="1"/>
      <c r="DF96" s="23"/>
      <c r="DG96" s="35" t="str">
        <f t="shared" si="8"/>
        <v/>
      </c>
      <c r="DH96" s="36" t="str">
        <f>IF(AND(L96="",N96="",R96="",S96=""),"",SUM(L96,N96,R96,#REF!,S96))</f>
        <v/>
      </c>
      <c r="DI96" s="36" t="str">
        <f t="shared" si="9"/>
        <v/>
      </c>
      <c r="DJ96" s="35" t="str">
        <f>IF(AND(V96="",X96="",AB96="",AC96=""),"",SUM(V96,X96,AB96,#REF!,AC96))</f>
        <v/>
      </c>
      <c r="DK96" s="36" t="str">
        <f t="shared" si="10"/>
        <v/>
      </c>
      <c r="DL96" s="35" t="str">
        <f t="shared" si="11"/>
        <v/>
      </c>
      <c r="DM96" s="36" t="str">
        <f t="shared" si="12"/>
        <v/>
      </c>
      <c r="DN96" s="35" t="str">
        <f>IF(AND(AQ96="",AT96="",AW96="",AX96=""),"",SUM(AQ96,AT96,AW96,#REF!,AX96))</f>
        <v/>
      </c>
      <c r="DO96" s="36" t="str">
        <f t="shared" si="13"/>
        <v/>
      </c>
      <c r="DP96" s="35" t="str">
        <f>IF(AND(BA96="",BD96="",BG96="",BH96=""),"",SUM(BA96,BD96,BG96,#REF!,BH96))</f>
        <v/>
      </c>
      <c r="DQ96" s="36" t="str">
        <f t="shared" si="14"/>
        <v/>
      </c>
      <c r="DR96" s="35" t="str">
        <f>IF(AND(BK96="",BN96="",BQ96="",BR96=""),"",SUM(BK96,BN96,BQ96,#REF!,BR96))</f>
        <v/>
      </c>
      <c r="DS96" s="36" t="str">
        <f t="shared" si="15"/>
        <v/>
      </c>
      <c r="DT96" s="33"/>
      <c r="DU96" s="33"/>
    </row>
    <row r="97" spans="1:125" ht="18.75">
      <c r="A97" s="72">
        <v>91</v>
      </c>
      <c r="B97" s="396"/>
      <c r="C97" s="397"/>
      <c r="D97" s="398"/>
      <c r="E97" s="399"/>
      <c r="F97" s="400"/>
      <c r="G97" s="400"/>
      <c r="H97" s="401"/>
      <c r="I97" s="402"/>
      <c r="J97" s="403"/>
      <c r="K97" s="404"/>
      <c r="L97" s="11"/>
      <c r="M97" s="6"/>
      <c r="N97" s="6"/>
      <c r="O97" s="6"/>
      <c r="P97" s="6"/>
      <c r="Q97" s="6"/>
      <c r="R97" s="6"/>
      <c r="S97" s="40"/>
      <c r="T97" s="43"/>
      <c r="U97" s="12"/>
      <c r="V97" s="17"/>
      <c r="W97" s="18"/>
      <c r="X97" s="18"/>
      <c r="Y97" s="18"/>
      <c r="Z97" s="18"/>
      <c r="AA97" s="18"/>
      <c r="AB97" s="18"/>
      <c r="AC97" s="45"/>
      <c r="AD97" s="43"/>
      <c r="AE97" s="40"/>
      <c r="AF97" s="290"/>
      <c r="AG97" s="6"/>
      <c r="AH97" s="6"/>
      <c r="AI97" s="6"/>
      <c r="AJ97" s="6"/>
      <c r="AK97" s="6"/>
      <c r="AL97" s="6"/>
      <c r="AM97" s="43"/>
      <c r="AN97" s="43"/>
      <c r="AO97" s="6"/>
      <c r="AP97" s="43"/>
      <c r="AQ97" s="11"/>
      <c r="AR97" s="6"/>
      <c r="AS97" s="6"/>
      <c r="AT97" s="6"/>
      <c r="AU97" s="6"/>
      <c r="AV97" s="6"/>
      <c r="AW97" s="6"/>
      <c r="AX97" s="40"/>
      <c r="AY97" s="43"/>
      <c r="AZ97" s="12"/>
      <c r="BA97" s="11"/>
      <c r="BB97" s="6"/>
      <c r="BC97" s="6"/>
      <c r="BD97" s="6"/>
      <c r="BE97" s="6"/>
      <c r="BF97" s="6"/>
      <c r="BG97" s="6"/>
      <c r="BH97" s="40"/>
      <c r="BI97" s="43"/>
      <c r="BJ97" s="12"/>
      <c r="BK97" s="11"/>
      <c r="BL97" s="6"/>
      <c r="BM97" s="6"/>
      <c r="BN97" s="6"/>
      <c r="BO97" s="6"/>
      <c r="BP97" s="6"/>
      <c r="BQ97" s="6"/>
      <c r="BR97" s="40"/>
      <c r="BS97" s="43"/>
      <c r="BT97" s="12"/>
      <c r="BU97" s="11"/>
      <c r="BV97" s="6"/>
      <c r="BW97" s="6"/>
      <c r="BX97" s="6"/>
      <c r="BY97" s="40"/>
      <c r="BZ97" s="11"/>
      <c r="CA97" s="6"/>
      <c r="CB97" s="6"/>
      <c r="CC97" s="6"/>
      <c r="CD97" s="12"/>
      <c r="CE97" s="11"/>
      <c r="CF97" s="6"/>
      <c r="CG97" s="6"/>
      <c r="CH97" s="6"/>
      <c r="CI97" s="12"/>
      <c r="CJ97" s="11"/>
      <c r="CK97" s="6"/>
      <c r="CL97" s="6"/>
      <c r="CM97" s="12"/>
      <c r="CN97" s="11"/>
      <c r="CO97" s="82"/>
      <c r="CP97" s="1"/>
      <c r="CQ97" s="1"/>
      <c r="CR97" s="1"/>
      <c r="CS97" s="1"/>
      <c r="CT97" s="1"/>
      <c r="DF97" s="23"/>
      <c r="DG97" s="35" t="str">
        <f t="shared" si="8"/>
        <v/>
      </c>
      <c r="DH97" s="36" t="str">
        <f>IF(AND(L97="",N97="",R97="",S97=""),"",SUM(L97,N97,R97,#REF!,S97))</f>
        <v/>
      </c>
      <c r="DI97" s="36" t="str">
        <f t="shared" si="9"/>
        <v/>
      </c>
      <c r="DJ97" s="35" t="str">
        <f>IF(AND(V97="",X97="",AB97="",AC97=""),"",SUM(V97,X97,AB97,#REF!,AC97))</f>
        <v/>
      </c>
      <c r="DK97" s="36" t="str">
        <f t="shared" si="10"/>
        <v/>
      </c>
      <c r="DL97" s="35" t="str">
        <f t="shared" si="11"/>
        <v/>
      </c>
      <c r="DM97" s="36" t="str">
        <f t="shared" si="12"/>
        <v/>
      </c>
      <c r="DN97" s="35" t="str">
        <f>IF(AND(AQ97="",AT97="",AW97="",AX97=""),"",SUM(AQ97,AT97,AW97,#REF!,AX97))</f>
        <v/>
      </c>
      <c r="DO97" s="36" t="str">
        <f t="shared" si="13"/>
        <v/>
      </c>
      <c r="DP97" s="35" t="str">
        <f>IF(AND(BA97="",BD97="",BG97="",BH97=""),"",SUM(BA97,BD97,BG97,#REF!,BH97))</f>
        <v/>
      </c>
      <c r="DQ97" s="36" t="str">
        <f t="shared" si="14"/>
        <v/>
      </c>
      <c r="DR97" s="35" t="str">
        <f>IF(AND(BK97="",BN97="",BQ97="",BR97=""),"",SUM(BK97,BN97,BQ97,#REF!,BR97))</f>
        <v/>
      </c>
      <c r="DS97" s="36" t="str">
        <f t="shared" si="15"/>
        <v/>
      </c>
      <c r="DT97" s="33"/>
      <c r="DU97" s="33"/>
    </row>
    <row r="98" spans="1:125" ht="18.75">
      <c r="A98" s="72">
        <v>92</v>
      </c>
      <c r="B98" s="396"/>
      <c r="C98" s="397"/>
      <c r="D98" s="398"/>
      <c r="E98" s="399"/>
      <c r="F98" s="400"/>
      <c r="G98" s="400"/>
      <c r="H98" s="401"/>
      <c r="I98" s="402"/>
      <c r="J98" s="403"/>
      <c r="K98" s="404"/>
      <c r="L98" s="11"/>
      <c r="M98" s="6"/>
      <c r="N98" s="6"/>
      <c r="O98" s="6"/>
      <c r="P98" s="6"/>
      <c r="Q98" s="6"/>
      <c r="R98" s="6"/>
      <c r="S98" s="40"/>
      <c r="T98" s="43"/>
      <c r="U98" s="12"/>
      <c r="V98" s="17"/>
      <c r="W98" s="18"/>
      <c r="X98" s="18"/>
      <c r="Y98" s="18"/>
      <c r="Z98" s="18"/>
      <c r="AA98" s="18"/>
      <c r="AB98" s="18"/>
      <c r="AC98" s="45"/>
      <c r="AD98" s="43"/>
      <c r="AE98" s="40"/>
      <c r="AF98" s="290"/>
      <c r="AG98" s="6"/>
      <c r="AH98" s="6"/>
      <c r="AI98" s="6"/>
      <c r="AJ98" s="6"/>
      <c r="AK98" s="6"/>
      <c r="AL98" s="6"/>
      <c r="AM98" s="43"/>
      <c r="AN98" s="43"/>
      <c r="AO98" s="6"/>
      <c r="AP98" s="43"/>
      <c r="AQ98" s="11"/>
      <c r="AR98" s="6"/>
      <c r="AS98" s="6"/>
      <c r="AT98" s="6"/>
      <c r="AU98" s="6"/>
      <c r="AV98" s="6"/>
      <c r="AW98" s="6"/>
      <c r="AX98" s="40"/>
      <c r="AY98" s="43"/>
      <c r="AZ98" s="12"/>
      <c r="BA98" s="11"/>
      <c r="BB98" s="6"/>
      <c r="BC98" s="6"/>
      <c r="BD98" s="6"/>
      <c r="BE98" s="6"/>
      <c r="BF98" s="6"/>
      <c r="BG98" s="6"/>
      <c r="BH98" s="40"/>
      <c r="BI98" s="43"/>
      <c r="BJ98" s="12"/>
      <c r="BK98" s="11"/>
      <c r="BL98" s="6"/>
      <c r="BM98" s="6"/>
      <c r="BN98" s="6"/>
      <c r="BO98" s="6"/>
      <c r="BP98" s="6"/>
      <c r="BQ98" s="6"/>
      <c r="BR98" s="40"/>
      <c r="BS98" s="43"/>
      <c r="BT98" s="12"/>
      <c r="BU98" s="11"/>
      <c r="BV98" s="6"/>
      <c r="BW98" s="6"/>
      <c r="BX98" s="6"/>
      <c r="BY98" s="40"/>
      <c r="BZ98" s="11"/>
      <c r="CA98" s="6"/>
      <c r="CB98" s="6"/>
      <c r="CC98" s="6"/>
      <c r="CD98" s="12"/>
      <c r="CE98" s="11"/>
      <c r="CF98" s="6"/>
      <c r="CG98" s="6"/>
      <c r="CH98" s="6"/>
      <c r="CI98" s="12"/>
      <c r="CJ98" s="11"/>
      <c r="CK98" s="6"/>
      <c r="CL98" s="6"/>
      <c r="CM98" s="12"/>
      <c r="CN98" s="11"/>
      <c r="CO98" s="82"/>
      <c r="CP98" s="1"/>
      <c r="CQ98" s="1"/>
      <c r="CR98" s="1"/>
      <c r="CS98" s="1"/>
      <c r="CT98" s="1"/>
      <c r="DF98" s="23"/>
      <c r="DG98" s="35" t="str">
        <f t="shared" si="8"/>
        <v/>
      </c>
      <c r="DH98" s="36" t="str">
        <f>IF(AND(L98="",N98="",R98="",S98=""),"",SUM(L98,N98,R98,#REF!,S98))</f>
        <v/>
      </c>
      <c r="DI98" s="36" t="str">
        <f t="shared" si="9"/>
        <v/>
      </c>
      <c r="DJ98" s="35" t="str">
        <f>IF(AND(V98="",X98="",AB98="",AC98=""),"",SUM(V98,X98,AB98,#REF!,AC98))</f>
        <v/>
      </c>
      <c r="DK98" s="36" t="str">
        <f t="shared" si="10"/>
        <v/>
      </c>
      <c r="DL98" s="35" t="str">
        <f t="shared" si="11"/>
        <v/>
      </c>
      <c r="DM98" s="36" t="str">
        <f t="shared" si="12"/>
        <v/>
      </c>
      <c r="DN98" s="35" t="str">
        <f>IF(AND(AQ98="",AT98="",AW98="",AX98=""),"",SUM(AQ98,AT98,AW98,#REF!,AX98))</f>
        <v/>
      </c>
      <c r="DO98" s="36" t="str">
        <f t="shared" si="13"/>
        <v/>
      </c>
      <c r="DP98" s="35" t="str">
        <f>IF(AND(BA98="",BD98="",BG98="",BH98=""),"",SUM(BA98,BD98,BG98,#REF!,BH98))</f>
        <v/>
      </c>
      <c r="DQ98" s="36" t="str">
        <f t="shared" si="14"/>
        <v/>
      </c>
      <c r="DR98" s="35" t="str">
        <f>IF(AND(BK98="",BN98="",BQ98="",BR98=""),"",SUM(BK98,BN98,BQ98,#REF!,BR98))</f>
        <v/>
      </c>
      <c r="DS98" s="36" t="str">
        <f t="shared" si="15"/>
        <v/>
      </c>
      <c r="DT98" s="33"/>
      <c r="DU98" s="33"/>
    </row>
    <row r="99" spans="1:125" ht="18.75">
      <c r="A99" s="72">
        <v>93</v>
      </c>
      <c r="B99" s="396"/>
      <c r="C99" s="397"/>
      <c r="D99" s="398"/>
      <c r="E99" s="399"/>
      <c r="F99" s="400"/>
      <c r="G99" s="400"/>
      <c r="H99" s="401"/>
      <c r="I99" s="402"/>
      <c r="J99" s="403"/>
      <c r="K99" s="404"/>
      <c r="L99" s="11"/>
      <c r="M99" s="6"/>
      <c r="N99" s="6"/>
      <c r="O99" s="6"/>
      <c r="P99" s="6"/>
      <c r="Q99" s="6"/>
      <c r="R99" s="6"/>
      <c r="S99" s="40"/>
      <c r="T99" s="43"/>
      <c r="U99" s="12"/>
      <c r="V99" s="17"/>
      <c r="W99" s="18"/>
      <c r="X99" s="18"/>
      <c r="Y99" s="18"/>
      <c r="Z99" s="18"/>
      <c r="AA99" s="18"/>
      <c r="AB99" s="18"/>
      <c r="AC99" s="45"/>
      <c r="AD99" s="43"/>
      <c r="AE99" s="40"/>
      <c r="AF99" s="290"/>
      <c r="AG99" s="6"/>
      <c r="AH99" s="6"/>
      <c r="AI99" s="6"/>
      <c r="AJ99" s="6"/>
      <c r="AK99" s="6"/>
      <c r="AL99" s="6"/>
      <c r="AM99" s="43"/>
      <c r="AN99" s="43"/>
      <c r="AO99" s="6"/>
      <c r="AP99" s="43"/>
      <c r="AQ99" s="11"/>
      <c r="AR99" s="6"/>
      <c r="AS99" s="6"/>
      <c r="AT99" s="6"/>
      <c r="AU99" s="6"/>
      <c r="AV99" s="6"/>
      <c r="AW99" s="6"/>
      <c r="AX99" s="40"/>
      <c r="AY99" s="43"/>
      <c r="AZ99" s="12"/>
      <c r="BA99" s="11"/>
      <c r="BB99" s="6"/>
      <c r="BC99" s="6"/>
      <c r="BD99" s="6"/>
      <c r="BE99" s="6"/>
      <c r="BF99" s="6"/>
      <c r="BG99" s="6"/>
      <c r="BH99" s="40"/>
      <c r="BI99" s="43"/>
      <c r="BJ99" s="12"/>
      <c r="BK99" s="11"/>
      <c r="BL99" s="6"/>
      <c r="BM99" s="6"/>
      <c r="BN99" s="6"/>
      <c r="BO99" s="6"/>
      <c r="BP99" s="6"/>
      <c r="BQ99" s="6"/>
      <c r="BR99" s="40"/>
      <c r="BS99" s="43"/>
      <c r="BT99" s="12"/>
      <c r="BU99" s="11"/>
      <c r="BV99" s="6"/>
      <c r="BW99" s="6"/>
      <c r="BX99" s="6"/>
      <c r="BY99" s="40"/>
      <c r="BZ99" s="11"/>
      <c r="CA99" s="6"/>
      <c r="CB99" s="6"/>
      <c r="CC99" s="6"/>
      <c r="CD99" s="12"/>
      <c r="CE99" s="11"/>
      <c r="CF99" s="6"/>
      <c r="CG99" s="6"/>
      <c r="CH99" s="6"/>
      <c r="CI99" s="12"/>
      <c r="CJ99" s="11"/>
      <c r="CK99" s="6"/>
      <c r="CL99" s="6"/>
      <c r="CM99" s="12"/>
      <c r="CN99" s="11"/>
      <c r="CO99" s="82"/>
      <c r="CP99" s="1"/>
      <c r="CQ99" s="1"/>
      <c r="CR99" s="1"/>
      <c r="CS99" s="1"/>
      <c r="CT99" s="1"/>
      <c r="DF99" s="23"/>
      <c r="DG99" s="35" t="str">
        <f t="shared" si="8"/>
        <v/>
      </c>
      <c r="DH99" s="36" t="str">
        <f>IF(AND(L99="",N99="",R99="",S99=""),"",SUM(L99,N99,R99,#REF!,S99))</f>
        <v/>
      </c>
      <c r="DI99" s="36" t="str">
        <f t="shared" si="9"/>
        <v/>
      </c>
      <c r="DJ99" s="35" t="str">
        <f>IF(AND(V99="",X99="",AB99="",AC99=""),"",SUM(V99,X99,AB99,#REF!,AC99))</f>
        <v/>
      </c>
      <c r="DK99" s="36" t="str">
        <f t="shared" si="10"/>
        <v/>
      </c>
      <c r="DL99" s="35" t="str">
        <f t="shared" si="11"/>
        <v/>
      </c>
      <c r="DM99" s="36" t="str">
        <f t="shared" si="12"/>
        <v/>
      </c>
      <c r="DN99" s="35" t="str">
        <f>IF(AND(AQ99="",AT99="",AW99="",AX99=""),"",SUM(AQ99,AT99,AW99,#REF!,AX99))</f>
        <v/>
      </c>
      <c r="DO99" s="36" t="str">
        <f t="shared" si="13"/>
        <v/>
      </c>
      <c r="DP99" s="35" t="str">
        <f>IF(AND(BA99="",BD99="",BG99="",BH99=""),"",SUM(BA99,BD99,BG99,#REF!,BH99))</f>
        <v/>
      </c>
      <c r="DQ99" s="36" t="str">
        <f t="shared" si="14"/>
        <v/>
      </c>
      <c r="DR99" s="35" t="str">
        <f>IF(AND(BK99="",BN99="",BQ99="",BR99=""),"",SUM(BK99,BN99,BQ99,#REF!,BR99))</f>
        <v/>
      </c>
      <c r="DS99" s="36" t="str">
        <f t="shared" si="15"/>
        <v/>
      </c>
      <c r="DT99" s="33"/>
      <c r="DU99" s="33"/>
    </row>
    <row r="100" spans="1:125" ht="18.75">
      <c r="A100" s="72">
        <v>94</v>
      </c>
      <c r="B100" s="396"/>
      <c r="C100" s="397"/>
      <c r="D100" s="398"/>
      <c r="E100" s="399"/>
      <c r="F100" s="400"/>
      <c r="G100" s="400"/>
      <c r="H100" s="401"/>
      <c r="I100" s="402"/>
      <c r="J100" s="403"/>
      <c r="K100" s="404"/>
      <c r="L100" s="11"/>
      <c r="M100" s="6"/>
      <c r="N100" s="6"/>
      <c r="O100" s="6"/>
      <c r="P100" s="6"/>
      <c r="Q100" s="6"/>
      <c r="R100" s="6"/>
      <c r="S100" s="40"/>
      <c r="T100" s="43"/>
      <c r="U100" s="12"/>
      <c r="V100" s="17"/>
      <c r="W100" s="18"/>
      <c r="X100" s="18"/>
      <c r="Y100" s="18"/>
      <c r="Z100" s="18"/>
      <c r="AA100" s="18"/>
      <c r="AB100" s="18"/>
      <c r="AC100" s="45"/>
      <c r="AD100" s="43"/>
      <c r="AE100" s="40"/>
      <c r="AF100" s="290"/>
      <c r="AG100" s="6"/>
      <c r="AH100" s="6"/>
      <c r="AI100" s="6"/>
      <c r="AJ100" s="6"/>
      <c r="AK100" s="6"/>
      <c r="AL100" s="6"/>
      <c r="AM100" s="43"/>
      <c r="AN100" s="43"/>
      <c r="AO100" s="6"/>
      <c r="AP100" s="43"/>
      <c r="AQ100" s="11"/>
      <c r="AR100" s="6"/>
      <c r="AS100" s="6"/>
      <c r="AT100" s="6"/>
      <c r="AU100" s="6"/>
      <c r="AV100" s="6"/>
      <c r="AW100" s="6"/>
      <c r="AX100" s="40"/>
      <c r="AY100" s="43"/>
      <c r="AZ100" s="12"/>
      <c r="BA100" s="11"/>
      <c r="BB100" s="6"/>
      <c r="BC100" s="6"/>
      <c r="BD100" s="6"/>
      <c r="BE100" s="6"/>
      <c r="BF100" s="6"/>
      <c r="BG100" s="6"/>
      <c r="BH100" s="40"/>
      <c r="BI100" s="43"/>
      <c r="BJ100" s="12"/>
      <c r="BK100" s="11"/>
      <c r="BL100" s="6"/>
      <c r="BM100" s="6"/>
      <c r="BN100" s="6"/>
      <c r="BO100" s="6"/>
      <c r="BP100" s="6"/>
      <c r="BQ100" s="6"/>
      <c r="BR100" s="40"/>
      <c r="BS100" s="43"/>
      <c r="BT100" s="12"/>
      <c r="BU100" s="11"/>
      <c r="BV100" s="6"/>
      <c r="BW100" s="6"/>
      <c r="BX100" s="6"/>
      <c r="BY100" s="40"/>
      <c r="BZ100" s="11"/>
      <c r="CA100" s="6"/>
      <c r="CB100" s="6"/>
      <c r="CC100" s="6"/>
      <c r="CD100" s="12"/>
      <c r="CE100" s="11"/>
      <c r="CF100" s="6"/>
      <c r="CG100" s="6"/>
      <c r="CH100" s="6"/>
      <c r="CI100" s="12"/>
      <c r="CJ100" s="11"/>
      <c r="CK100" s="6"/>
      <c r="CL100" s="6"/>
      <c r="CM100" s="12"/>
      <c r="CN100" s="11"/>
      <c r="CO100" s="82"/>
      <c r="CP100" s="1"/>
      <c r="CQ100" s="1"/>
      <c r="CR100" s="1"/>
      <c r="CS100" s="1"/>
      <c r="CT100" s="1"/>
      <c r="DF100" s="23"/>
      <c r="DG100" s="35" t="str">
        <f t="shared" si="8"/>
        <v/>
      </c>
      <c r="DH100" s="36" t="str">
        <f>IF(AND(L100="",N100="",R100="",S100=""),"",SUM(L100,N100,R100,#REF!,S100))</f>
        <v/>
      </c>
      <c r="DI100" s="36" t="str">
        <f t="shared" si="9"/>
        <v/>
      </c>
      <c r="DJ100" s="35" t="str">
        <f>IF(AND(V100="",X100="",AB100="",AC100=""),"",SUM(V100,X100,AB100,#REF!,AC100))</f>
        <v/>
      </c>
      <c r="DK100" s="36" t="str">
        <f t="shared" si="10"/>
        <v/>
      </c>
      <c r="DL100" s="35" t="str">
        <f t="shared" si="11"/>
        <v/>
      </c>
      <c r="DM100" s="36" t="str">
        <f t="shared" si="12"/>
        <v/>
      </c>
      <c r="DN100" s="35" t="str">
        <f>IF(AND(AQ100="",AT100="",AW100="",AX100=""),"",SUM(AQ100,AT100,AW100,#REF!,AX100))</f>
        <v/>
      </c>
      <c r="DO100" s="36" t="str">
        <f t="shared" si="13"/>
        <v/>
      </c>
      <c r="DP100" s="35" t="str">
        <f>IF(AND(BA100="",BD100="",BG100="",BH100=""),"",SUM(BA100,BD100,BG100,#REF!,BH100))</f>
        <v/>
      </c>
      <c r="DQ100" s="36" t="str">
        <f t="shared" si="14"/>
        <v/>
      </c>
      <c r="DR100" s="35" t="str">
        <f>IF(AND(BK100="",BN100="",BQ100="",BR100=""),"",SUM(BK100,BN100,BQ100,#REF!,BR100))</f>
        <v/>
      </c>
      <c r="DS100" s="36" t="str">
        <f t="shared" si="15"/>
        <v/>
      </c>
      <c r="DT100" s="33"/>
      <c r="DU100" s="33"/>
    </row>
    <row r="101" spans="1:125" ht="18.75">
      <c r="A101" s="72">
        <v>95</v>
      </c>
      <c r="B101" s="396"/>
      <c r="C101" s="397"/>
      <c r="D101" s="398"/>
      <c r="E101" s="399"/>
      <c r="F101" s="400"/>
      <c r="G101" s="400"/>
      <c r="H101" s="401"/>
      <c r="I101" s="402"/>
      <c r="J101" s="403"/>
      <c r="K101" s="404"/>
      <c r="L101" s="11"/>
      <c r="M101" s="6"/>
      <c r="N101" s="6"/>
      <c r="O101" s="6"/>
      <c r="P101" s="6"/>
      <c r="Q101" s="6"/>
      <c r="R101" s="6"/>
      <c r="S101" s="40"/>
      <c r="T101" s="43"/>
      <c r="U101" s="12"/>
      <c r="V101" s="17"/>
      <c r="W101" s="18"/>
      <c r="X101" s="18"/>
      <c r="Y101" s="18"/>
      <c r="Z101" s="18"/>
      <c r="AA101" s="18"/>
      <c r="AB101" s="18"/>
      <c r="AC101" s="45"/>
      <c r="AD101" s="43"/>
      <c r="AE101" s="40"/>
      <c r="AF101" s="290"/>
      <c r="AG101" s="6"/>
      <c r="AH101" s="6"/>
      <c r="AI101" s="6"/>
      <c r="AJ101" s="6"/>
      <c r="AK101" s="6"/>
      <c r="AL101" s="6"/>
      <c r="AM101" s="43"/>
      <c r="AN101" s="43"/>
      <c r="AO101" s="6"/>
      <c r="AP101" s="43"/>
      <c r="AQ101" s="11"/>
      <c r="AR101" s="6"/>
      <c r="AS101" s="6"/>
      <c r="AT101" s="6"/>
      <c r="AU101" s="6"/>
      <c r="AV101" s="6"/>
      <c r="AW101" s="6"/>
      <c r="AX101" s="40"/>
      <c r="AY101" s="43"/>
      <c r="AZ101" s="12"/>
      <c r="BA101" s="11"/>
      <c r="BB101" s="6"/>
      <c r="BC101" s="6"/>
      <c r="BD101" s="6"/>
      <c r="BE101" s="6"/>
      <c r="BF101" s="6"/>
      <c r="BG101" s="6"/>
      <c r="BH101" s="40"/>
      <c r="BI101" s="43"/>
      <c r="BJ101" s="12"/>
      <c r="BK101" s="11"/>
      <c r="BL101" s="6"/>
      <c r="BM101" s="6"/>
      <c r="BN101" s="6"/>
      <c r="BO101" s="6"/>
      <c r="BP101" s="6"/>
      <c r="BQ101" s="6"/>
      <c r="BR101" s="40"/>
      <c r="BS101" s="43"/>
      <c r="BT101" s="12"/>
      <c r="BU101" s="11"/>
      <c r="BV101" s="6"/>
      <c r="BW101" s="6"/>
      <c r="BX101" s="6"/>
      <c r="BY101" s="40"/>
      <c r="BZ101" s="11"/>
      <c r="CA101" s="6"/>
      <c r="CB101" s="6"/>
      <c r="CC101" s="6"/>
      <c r="CD101" s="12"/>
      <c r="CE101" s="11"/>
      <c r="CF101" s="6"/>
      <c r="CG101" s="6"/>
      <c r="CH101" s="6"/>
      <c r="CI101" s="12"/>
      <c r="CJ101" s="11"/>
      <c r="CK101" s="6"/>
      <c r="CL101" s="6"/>
      <c r="CM101" s="12"/>
      <c r="CN101" s="11"/>
      <c r="CO101" s="82"/>
      <c r="CP101" s="1"/>
      <c r="CQ101" s="1"/>
      <c r="CR101" s="1"/>
      <c r="CS101" s="1"/>
      <c r="CT101" s="1"/>
      <c r="DF101" s="23"/>
      <c r="DG101" s="35" t="str">
        <f t="shared" si="8"/>
        <v/>
      </c>
      <c r="DH101" s="36" t="str">
        <f>IF(AND(L101="",N101="",R101="",S101=""),"",SUM(L101,N101,R101,#REF!,S101))</f>
        <v/>
      </c>
      <c r="DI101" s="36" t="str">
        <f t="shared" si="9"/>
        <v/>
      </c>
      <c r="DJ101" s="35" t="str">
        <f>IF(AND(V101="",X101="",AB101="",AC101=""),"",SUM(V101,X101,AB101,#REF!,AC101))</f>
        <v/>
      </c>
      <c r="DK101" s="36" t="str">
        <f t="shared" si="10"/>
        <v/>
      </c>
      <c r="DL101" s="35" t="str">
        <f t="shared" si="11"/>
        <v/>
      </c>
      <c r="DM101" s="36" t="str">
        <f t="shared" si="12"/>
        <v/>
      </c>
      <c r="DN101" s="35" t="str">
        <f>IF(AND(AQ101="",AT101="",AW101="",AX101=""),"",SUM(AQ101,AT101,AW101,#REF!,AX101))</f>
        <v/>
      </c>
      <c r="DO101" s="36" t="str">
        <f t="shared" si="13"/>
        <v/>
      </c>
      <c r="DP101" s="35" t="str">
        <f>IF(AND(BA101="",BD101="",BG101="",BH101=""),"",SUM(BA101,BD101,BG101,#REF!,BH101))</f>
        <v/>
      </c>
      <c r="DQ101" s="36" t="str">
        <f t="shared" si="14"/>
        <v/>
      </c>
      <c r="DR101" s="35" t="str">
        <f>IF(AND(BK101="",BN101="",BQ101="",BR101=""),"",SUM(BK101,BN101,BQ101,#REF!,BR101))</f>
        <v/>
      </c>
      <c r="DS101" s="36" t="str">
        <f t="shared" si="15"/>
        <v/>
      </c>
      <c r="DT101" s="33"/>
      <c r="DU101" s="33"/>
    </row>
    <row r="102" spans="1:125" ht="18.75">
      <c r="A102" s="72">
        <v>96</v>
      </c>
      <c r="B102" s="396"/>
      <c r="C102" s="397"/>
      <c r="D102" s="398"/>
      <c r="E102" s="399"/>
      <c r="F102" s="400"/>
      <c r="G102" s="400"/>
      <c r="H102" s="401"/>
      <c r="I102" s="402"/>
      <c r="J102" s="403"/>
      <c r="K102" s="404"/>
      <c r="L102" s="11"/>
      <c r="M102" s="6"/>
      <c r="N102" s="6"/>
      <c r="O102" s="6"/>
      <c r="P102" s="6"/>
      <c r="Q102" s="6"/>
      <c r="R102" s="6"/>
      <c r="S102" s="40"/>
      <c r="T102" s="43"/>
      <c r="U102" s="12"/>
      <c r="V102" s="17"/>
      <c r="W102" s="18"/>
      <c r="X102" s="18"/>
      <c r="Y102" s="18"/>
      <c r="Z102" s="18"/>
      <c r="AA102" s="18"/>
      <c r="AB102" s="18"/>
      <c r="AC102" s="45"/>
      <c r="AD102" s="43"/>
      <c r="AE102" s="40"/>
      <c r="AF102" s="290"/>
      <c r="AG102" s="6"/>
      <c r="AH102" s="6"/>
      <c r="AI102" s="6"/>
      <c r="AJ102" s="6"/>
      <c r="AK102" s="6"/>
      <c r="AL102" s="6"/>
      <c r="AM102" s="43"/>
      <c r="AN102" s="43"/>
      <c r="AO102" s="6"/>
      <c r="AP102" s="43"/>
      <c r="AQ102" s="11"/>
      <c r="AR102" s="6"/>
      <c r="AS102" s="6"/>
      <c r="AT102" s="6"/>
      <c r="AU102" s="6"/>
      <c r="AV102" s="6"/>
      <c r="AW102" s="6"/>
      <c r="AX102" s="40"/>
      <c r="AY102" s="43"/>
      <c r="AZ102" s="12"/>
      <c r="BA102" s="11"/>
      <c r="BB102" s="6"/>
      <c r="BC102" s="6"/>
      <c r="BD102" s="6"/>
      <c r="BE102" s="6"/>
      <c r="BF102" s="6"/>
      <c r="BG102" s="6"/>
      <c r="BH102" s="40"/>
      <c r="BI102" s="43"/>
      <c r="BJ102" s="12"/>
      <c r="BK102" s="11"/>
      <c r="BL102" s="6"/>
      <c r="BM102" s="6"/>
      <c r="BN102" s="6"/>
      <c r="BO102" s="6"/>
      <c r="BP102" s="6"/>
      <c r="BQ102" s="6"/>
      <c r="BR102" s="40"/>
      <c r="BS102" s="43"/>
      <c r="BT102" s="12"/>
      <c r="BU102" s="11"/>
      <c r="BV102" s="6"/>
      <c r="BW102" s="6"/>
      <c r="BX102" s="6"/>
      <c r="BY102" s="40"/>
      <c r="BZ102" s="11"/>
      <c r="CA102" s="6"/>
      <c r="CB102" s="6"/>
      <c r="CC102" s="6"/>
      <c r="CD102" s="12"/>
      <c r="CE102" s="11"/>
      <c r="CF102" s="6"/>
      <c r="CG102" s="6"/>
      <c r="CH102" s="6"/>
      <c r="CI102" s="12"/>
      <c r="CJ102" s="11"/>
      <c r="CK102" s="6"/>
      <c r="CL102" s="6"/>
      <c r="CM102" s="12"/>
      <c r="CN102" s="11"/>
      <c r="CO102" s="82"/>
      <c r="CP102" s="1"/>
      <c r="CQ102" s="1"/>
      <c r="CR102" s="1"/>
      <c r="CS102" s="1"/>
      <c r="CT102" s="1"/>
      <c r="DF102" s="23"/>
      <c r="DG102" s="35" t="str">
        <f t="shared" si="8"/>
        <v/>
      </c>
      <c r="DH102" s="36" t="str">
        <f>IF(AND(L102="",N102="",R102="",S102=""),"",SUM(L102,N102,R102,#REF!,S102))</f>
        <v/>
      </c>
      <c r="DI102" s="36" t="str">
        <f t="shared" si="9"/>
        <v/>
      </c>
      <c r="DJ102" s="35" t="str">
        <f>IF(AND(V102="",X102="",AB102="",AC102=""),"",SUM(V102,X102,AB102,#REF!,AC102))</f>
        <v/>
      </c>
      <c r="DK102" s="36" t="str">
        <f t="shared" si="10"/>
        <v/>
      </c>
      <c r="DL102" s="35" t="str">
        <f t="shared" si="11"/>
        <v/>
      </c>
      <c r="DM102" s="36" t="str">
        <f t="shared" si="12"/>
        <v/>
      </c>
      <c r="DN102" s="35" t="str">
        <f>IF(AND(AQ102="",AT102="",AW102="",AX102=""),"",SUM(AQ102,AT102,AW102,#REF!,AX102))</f>
        <v/>
      </c>
      <c r="DO102" s="36" t="str">
        <f t="shared" si="13"/>
        <v/>
      </c>
      <c r="DP102" s="35" t="str">
        <f>IF(AND(BA102="",BD102="",BG102="",BH102=""),"",SUM(BA102,BD102,BG102,#REF!,BH102))</f>
        <v/>
      </c>
      <c r="DQ102" s="36" t="str">
        <f t="shared" si="14"/>
        <v/>
      </c>
      <c r="DR102" s="35" t="str">
        <f>IF(AND(BK102="",BN102="",BQ102="",BR102=""),"",SUM(BK102,BN102,BQ102,#REF!,BR102))</f>
        <v/>
      </c>
      <c r="DS102" s="36" t="str">
        <f t="shared" si="15"/>
        <v/>
      </c>
      <c r="DT102" s="33"/>
      <c r="DU102" s="33"/>
    </row>
    <row r="103" spans="1:125" ht="18.75">
      <c r="A103" s="72">
        <v>97</v>
      </c>
      <c r="B103" s="396"/>
      <c r="C103" s="397"/>
      <c r="D103" s="398"/>
      <c r="E103" s="399"/>
      <c r="F103" s="400"/>
      <c r="G103" s="400"/>
      <c r="H103" s="401"/>
      <c r="I103" s="402"/>
      <c r="J103" s="403"/>
      <c r="K103" s="404"/>
      <c r="L103" s="11"/>
      <c r="M103" s="6"/>
      <c r="N103" s="6"/>
      <c r="O103" s="6"/>
      <c r="P103" s="6"/>
      <c r="Q103" s="6"/>
      <c r="R103" s="6"/>
      <c r="S103" s="40"/>
      <c r="T103" s="43"/>
      <c r="U103" s="12"/>
      <c r="V103" s="17"/>
      <c r="W103" s="18"/>
      <c r="X103" s="18"/>
      <c r="Y103" s="18"/>
      <c r="Z103" s="18"/>
      <c r="AA103" s="18"/>
      <c r="AB103" s="18"/>
      <c r="AC103" s="45"/>
      <c r="AD103" s="43"/>
      <c r="AE103" s="40"/>
      <c r="AF103" s="290"/>
      <c r="AG103" s="6"/>
      <c r="AH103" s="6"/>
      <c r="AI103" s="6"/>
      <c r="AJ103" s="6"/>
      <c r="AK103" s="6"/>
      <c r="AL103" s="6"/>
      <c r="AM103" s="43"/>
      <c r="AN103" s="43"/>
      <c r="AO103" s="6"/>
      <c r="AP103" s="43"/>
      <c r="AQ103" s="11"/>
      <c r="AR103" s="6"/>
      <c r="AS103" s="6"/>
      <c r="AT103" s="6"/>
      <c r="AU103" s="6"/>
      <c r="AV103" s="6"/>
      <c r="AW103" s="6"/>
      <c r="AX103" s="40"/>
      <c r="AY103" s="43"/>
      <c r="AZ103" s="12"/>
      <c r="BA103" s="11"/>
      <c r="BB103" s="6"/>
      <c r="BC103" s="6"/>
      <c r="BD103" s="6"/>
      <c r="BE103" s="6"/>
      <c r="BF103" s="6"/>
      <c r="BG103" s="6"/>
      <c r="BH103" s="40"/>
      <c r="BI103" s="43"/>
      <c r="BJ103" s="12"/>
      <c r="BK103" s="11"/>
      <c r="BL103" s="6"/>
      <c r="BM103" s="6"/>
      <c r="BN103" s="6"/>
      <c r="BO103" s="6"/>
      <c r="BP103" s="6"/>
      <c r="BQ103" s="6"/>
      <c r="BR103" s="40"/>
      <c r="BS103" s="43"/>
      <c r="BT103" s="12"/>
      <c r="BU103" s="11"/>
      <c r="BV103" s="6"/>
      <c r="BW103" s="6"/>
      <c r="BX103" s="6"/>
      <c r="BY103" s="40"/>
      <c r="BZ103" s="11"/>
      <c r="CA103" s="6"/>
      <c r="CB103" s="6"/>
      <c r="CC103" s="6"/>
      <c r="CD103" s="12"/>
      <c r="CE103" s="11"/>
      <c r="CF103" s="6"/>
      <c r="CG103" s="6"/>
      <c r="CH103" s="6"/>
      <c r="CI103" s="12"/>
      <c r="CJ103" s="11"/>
      <c r="CK103" s="6"/>
      <c r="CL103" s="6"/>
      <c r="CM103" s="12"/>
      <c r="CN103" s="11"/>
      <c r="CO103" s="82"/>
      <c r="CP103" s="1"/>
      <c r="CQ103" s="1"/>
      <c r="CR103" s="1"/>
      <c r="CS103" s="1"/>
      <c r="CT103" s="1"/>
      <c r="DF103" s="23"/>
      <c r="DG103" s="35" t="str">
        <f t="shared" si="8"/>
        <v/>
      </c>
      <c r="DH103" s="36" t="str">
        <f>IF(AND(L103="",N103="",R103="",S103=""),"",SUM(L103,N103,R103,#REF!,S103))</f>
        <v/>
      </c>
      <c r="DI103" s="36" t="str">
        <f t="shared" si="9"/>
        <v/>
      </c>
      <c r="DJ103" s="35" t="str">
        <f>IF(AND(V103="",X103="",AB103="",AC103=""),"",SUM(V103,X103,AB103,#REF!,AC103))</f>
        <v/>
      </c>
      <c r="DK103" s="36" t="str">
        <f t="shared" si="10"/>
        <v/>
      </c>
      <c r="DL103" s="35" t="str">
        <f t="shared" si="11"/>
        <v/>
      </c>
      <c r="DM103" s="36" t="str">
        <f t="shared" si="12"/>
        <v/>
      </c>
      <c r="DN103" s="35" t="str">
        <f>IF(AND(AQ103="",AT103="",AW103="",AX103=""),"",SUM(AQ103,AT103,AW103,#REF!,AX103))</f>
        <v/>
      </c>
      <c r="DO103" s="36" t="str">
        <f t="shared" si="13"/>
        <v/>
      </c>
      <c r="DP103" s="35" t="str">
        <f>IF(AND(BA103="",BD103="",BG103="",BH103=""),"",SUM(BA103,BD103,BG103,#REF!,BH103))</f>
        <v/>
      </c>
      <c r="DQ103" s="36" t="str">
        <f t="shared" si="14"/>
        <v/>
      </c>
      <c r="DR103" s="35" t="str">
        <f>IF(AND(BK103="",BN103="",BQ103="",BR103=""),"",SUM(BK103,BN103,BQ103,#REF!,BR103))</f>
        <v/>
      </c>
      <c r="DS103" s="36" t="str">
        <f t="shared" si="15"/>
        <v/>
      </c>
      <c r="DT103" s="33"/>
      <c r="DU103" s="33"/>
    </row>
    <row r="104" spans="1:125" ht="18.75">
      <c r="A104" s="72">
        <v>98</v>
      </c>
      <c r="B104" s="396"/>
      <c r="C104" s="397"/>
      <c r="D104" s="398"/>
      <c r="E104" s="399"/>
      <c r="F104" s="400"/>
      <c r="G104" s="400"/>
      <c r="H104" s="401"/>
      <c r="I104" s="402"/>
      <c r="J104" s="403"/>
      <c r="K104" s="404"/>
      <c r="L104" s="11"/>
      <c r="M104" s="6"/>
      <c r="N104" s="6"/>
      <c r="O104" s="6"/>
      <c r="P104" s="6"/>
      <c r="Q104" s="6"/>
      <c r="R104" s="6"/>
      <c r="S104" s="40"/>
      <c r="T104" s="43"/>
      <c r="U104" s="12"/>
      <c r="V104" s="17"/>
      <c r="W104" s="18"/>
      <c r="X104" s="18"/>
      <c r="Y104" s="18"/>
      <c r="Z104" s="18"/>
      <c r="AA104" s="18"/>
      <c r="AB104" s="18"/>
      <c r="AC104" s="45"/>
      <c r="AD104" s="43"/>
      <c r="AE104" s="40"/>
      <c r="AF104" s="290"/>
      <c r="AG104" s="6"/>
      <c r="AH104" s="6"/>
      <c r="AI104" s="6"/>
      <c r="AJ104" s="6"/>
      <c r="AK104" s="6"/>
      <c r="AL104" s="6"/>
      <c r="AM104" s="43"/>
      <c r="AN104" s="43"/>
      <c r="AO104" s="6"/>
      <c r="AP104" s="43"/>
      <c r="AQ104" s="11"/>
      <c r="AR104" s="6"/>
      <c r="AS104" s="6"/>
      <c r="AT104" s="6"/>
      <c r="AU104" s="6"/>
      <c r="AV104" s="6"/>
      <c r="AW104" s="6"/>
      <c r="AX104" s="40"/>
      <c r="AY104" s="43"/>
      <c r="AZ104" s="12"/>
      <c r="BA104" s="11"/>
      <c r="BB104" s="6"/>
      <c r="BC104" s="6"/>
      <c r="BD104" s="6"/>
      <c r="BE104" s="6"/>
      <c r="BF104" s="6"/>
      <c r="BG104" s="6"/>
      <c r="BH104" s="40"/>
      <c r="BI104" s="43"/>
      <c r="BJ104" s="12"/>
      <c r="BK104" s="11"/>
      <c r="BL104" s="6"/>
      <c r="BM104" s="6"/>
      <c r="BN104" s="6"/>
      <c r="BO104" s="6"/>
      <c r="BP104" s="6"/>
      <c r="BQ104" s="6"/>
      <c r="BR104" s="40"/>
      <c r="BS104" s="43"/>
      <c r="BT104" s="12"/>
      <c r="BU104" s="11"/>
      <c r="BV104" s="6"/>
      <c r="BW104" s="6"/>
      <c r="BX104" s="6"/>
      <c r="BY104" s="40"/>
      <c r="BZ104" s="11"/>
      <c r="CA104" s="6"/>
      <c r="CB104" s="6"/>
      <c r="CC104" s="6"/>
      <c r="CD104" s="12"/>
      <c r="CE104" s="11"/>
      <c r="CF104" s="6"/>
      <c r="CG104" s="6"/>
      <c r="CH104" s="6"/>
      <c r="CI104" s="12"/>
      <c r="CJ104" s="11"/>
      <c r="CK104" s="6"/>
      <c r="CL104" s="6"/>
      <c r="CM104" s="12"/>
      <c r="CN104" s="11"/>
      <c r="CO104" s="82"/>
      <c r="CP104" s="1"/>
      <c r="CQ104" s="1"/>
      <c r="CR104" s="1"/>
      <c r="CS104" s="1"/>
      <c r="CT104" s="1"/>
      <c r="DF104" s="23"/>
      <c r="DG104" s="35" t="str">
        <f t="shared" si="8"/>
        <v/>
      </c>
      <c r="DH104" s="36" t="str">
        <f>IF(AND(L104="",N104="",R104="",S104=""),"",SUM(L104,N104,R104,#REF!,S104))</f>
        <v/>
      </c>
      <c r="DI104" s="36" t="str">
        <f t="shared" si="9"/>
        <v/>
      </c>
      <c r="DJ104" s="35" t="str">
        <f>IF(AND(V104="",X104="",AB104="",AC104=""),"",SUM(V104,X104,AB104,#REF!,AC104))</f>
        <v/>
      </c>
      <c r="DK104" s="36" t="str">
        <f t="shared" si="10"/>
        <v/>
      </c>
      <c r="DL104" s="35" t="str">
        <f t="shared" si="11"/>
        <v/>
      </c>
      <c r="DM104" s="36" t="str">
        <f t="shared" si="12"/>
        <v/>
      </c>
      <c r="DN104" s="35" t="str">
        <f>IF(AND(AQ104="",AT104="",AW104="",AX104=""),"",SUM(AQ104,AT104,AW104,#REF!,AX104))</f>
        <v/>
      </c>
      <c r="DO104" s="36" t="str">
        <f t="shared" si="13"/>
        <v/>
      </c>
      <c r="DP104" s="35" t="str">
        <f>IF(AND(BA104="",BD104="",BG104="",BH104=""),"",SUM(BA104,BD104,BG104,#REF!,BH104))</f>
        <v/>
      </c>
      <c r="DQ104" s="36" t="str">
        <f t="shared" si="14"/>
        <v/>
      </c>
      <c r="DR104" s="35" t="str">
        <f>IF(AND(BK104="",BN104="",BQ104="",BR104=""),"",SUM(BK104,BN104,BQ104,#REF!,BR104))</f>
        <v/>
      </c>
      <c r="DS104" s="36" t="str">
        <f t="shared" si="15"/>
        <v/>
      </c>
      <c r="DT104" s="33"/>
      <c r="DU104" s="33"/>
    </row>
    <row r="105" spans="1:125" ht="18.75">
      <c r="A105" s="72">
        <v>99</v>
      </c>
      <c r="B105" s="396"/>
      <c r="C105" s="397"/>
      <c r="D105" s="398"/>
      <c r="E105" s="399"/>
      <c r="F105" s="400"/>
      <c r="G105" s="400"/>
      <c r="H105" s="401"/>
      <c r="I105" s="402"/>
      <c r="J105" s="403"/>
      <c r="K105" s="404"/>
      <c r="L105" s="11"/>
      <c r="M105" s="6"/>
      <c r="N105" s="6"/>
      <c r="O105" s="6"/>
      <c r="P105" s="6"/>
      <c r="Q105" s="6"/>
      <c r="R105" s="6"/>
      <c r="S105" s="40"/>
      <c r="T105" s="43"/>
      <c r="U105" s="12"/>
      <c r="V105" s="17"/>
      <c r="W105" s="18"/>
      <c r="X105" s="18"/>
      <c r="Y105" s="18"/>
      <c r="Z105" s="18"/>
      <c r="AA105" s="18"/>
      <c r="AB105" s="18"/>
      <c r="AC105" s="45"/>
      <c r="AD105" s="43"/>
      <c r="AE105" s="40"/>
      <c r="AF105" s="290"/>
      <c r="AG105" s="6"/>
      <c r="AH105" s="6"/>
      <c r="AI105" s="6"/>
      <c r="AJ105" s="6"/>
      <c r="AK105" s="6"/>
      <c r="AL105" s="6"/>
      <c r="AM105" s="43"/>
      <c r="AN105" s="43"/>
      <c r="AO105" s="6"/>
      <c r="AP105" s="43"/>
      <c r="AQ105" s="11"/>
      <c r="AR105" s="6"/>
      <c r="AS105" s="6"/>
      <c r="AT105" s="6"/>
      <c r="AU105" s="6"/>
      <c r="AV105" s="6"/>
      <c r="AW105" s="6"/>
      <c r="AX105" s="40"/>
      <c r="AY105" s="43"/>
      <c r="AZ105" s="12"/>
      <c r="BA105" s="11"/>
      <c r="BB105" s="6"/>
      <c r="BC105" s="6"/>
      <c r="BD105" s="6"/>
      <c r="BE105" s="6"/>
      <c r="BF105" s="6"/>
      <c r="BG105" s="6"/>
      <c r="BH105" s="40"/>
      <c r="BI105" s="43"/>
      <c r="BJ105" s="12"/>
      <c r="BK105" s="11"/>
      <c r="BL105" s="6"/>
      <c r="BM105" s="6"/>
      <c r="BN105" s="6"/>
      <c r="BO105" s="6"/>
      <c r="BP105" s="6"/>
      <c r="BQ105" s="6"/>
      <c r="BR105" s="40"/>
      <c r="BS105" s="43"/>
      <c r="BT105" s="12"/>
      <c r="BU105" s="11"/>
      <c r="BV105" s="6"/>
      <c r="BW105" s="6"/>
      <c r="BX105" s="6"/>
      <c r="BY105" s="40"/>
      <c r="BZ105" s="11"/>
      <c r="CA105" s="6"/>
      <c r="CB105" s="6"/>
      <c r="CC105" s="6"/>
      <c r="CD105" s="12"/>
      <c r="CE105" s="11"/>
      <c r="CF105" s="6"/>
      <c r="CG105" s="6"/>
      <c r="CH105" s="6"/>
      <c r="CI105" s="12"/>
      <c r="CJ105" s="11"/>
      <c r="CK105" s="6"/>
      <c r="CL105" s="6"/>
      <c r="CM105" s="12"/>
      <c r="CN105" s="11"/>
      <c r="CO105" s="82"/>
      <c r="CP105" s="1"/>
      <c r="CQ105" s="1"/>
      <c r="CR105" s="1"/>
      <c r="CS105" s="1"/>
      <c r="CT105" s="1"/>
      <c r="DF105" s="23"/>
      <c r="DG105" s="35" t="str">
        <f t="shared" si="8"/>
        <v/>
      </c>
      <c r="DH105" s="36" t="str">
        <f>IF(AND(L105="",N105="",R105="",S105=""),"",SUM(L105,N105,R105,#REF!,S105))</f>
        <v/>
      </c>
      <c r="DI105" s="36" t="str">
        <f t="shared" si="9"/>
        <v/>
      </c>
      <c r="DJ105" s="35" t="str">
        <f>IF(AND(V105="",X105="",AB105="",AC105=""),"",SUM(V105,X105,AB105,#REF!,AC105))</f>
        <v/>
      </c>
      <c r="DK105" s="36" t="str">
        <f t="shared" si="10"/>
        <v/>
      </c>
      <c r="DL105" s="35" t="str">
        <f t="shared" si="11"/>
        <v/>
      </c>
      <c r="DM105" s="36" t="str">
        <f t="shared" si="12"/>
        <v/>
      </c>
      <c r="DN105" s="35" t="str">
        <f>IF(AND(AQ105="",AT105="",AW105="",AX105=""),"",SUM(AQ105,AT105,AW105,#REF!,AX105))</f>
        <v/>
      </c>
      <c r="DO105" s="36" t="str">
        <f t="shared" si="13"/>
        <v/>
      </c>
      <c r="DP105" s="35" t="str">
        <f>IF(AND(BA105="",BD105="",BG105="",BH105=""),"",SUM(BA105,BD105,BG105,#REF!,BH105))</f>
        <v/>
      </c>
      <c r="DQ105" s="36" t="str">
        <f t="shared" si="14"/>
        <v/>
      </c>
      <c r="DR105" s="35" t="str">
        <f>IF(AND(BK105="",BN105="",BQ105="",BR105=""),"",SUM(BK105,BN105,BQ105,#REF!,BR105))</f>
        <v/>
      </c>
      <c r="DS105" s="36" t="str">
        <f t="shared" si="15"/>
        <v/>
      </c>
      <c r="DT105" s="33"/>
      <c r="DU105" s="33"/>
    </row>
    <row r="106" spans="1:125" ht="18.75">
      <c r="A106" s="72">
        <v>100</v>
      </c>
      <c r="B106" s="396"/>
      <c r="C106" s="397"/>
      <c r="D106" s="398"/>
      <c r="E106" s="399"/>
      <c r="F106" s="400"/>
      <c r="G106" s="400"/>
      <c r="H106" s="401"/>
      <c r="I106" s="402"/>
      <c r="J106" s="403"/>
      <c r="K106" s="404"/>
      <c r="L106" s="11"/>
      <c r="M106" s="6"/>
      <c r="N106" s="6"/>
      <c r="O106" s="6"/>
      <c r="P106" s="6"/>
      <c r="Q106" s="6"/>
      <c r="R106" s="6"/>
      <c r="S106" s="40"/>
      <c r="T106" s="43"/>
      <c r="U106" s="12"/>
      <c r="V106" s="17"/>
      <c r="W106" s="18"/>
      <c r="X106" s="18"/>
      <c r="Y106" s="18"/>
      <c r="Z106" s="18"/>
      <c r="AA106" s="18"/>
      <c r="AB106" s="18"/>
      <c r="AC106" s="45"/>
      <c r="AD106" s="43"/>
      <c r="AE106" s="40"/>
      <c r="AF106" s="290"/>
      <c r="AG106" s="6"/>
      <c r="AH106" s="6"/>
      <c r="AI106" s="6"/>
      <c r="AJ106" s="6"/>
      <c r="AK106" s="6"/>
      <c r="AL106" s="6"/>
      <c r="AM106" s="43"/>
      <c r="AN106" s="43"/>
      <c r="AO106" s="6"/>
      <c r="AP106" s="43"/>
      <c r="AQ106" s="11"/>
      <c r="AR106" s="6"/>
      <c r="AS106" s="6"/>
      <c r="AT106" s="6"/>
      <c r="AU106" s="6"/>
      <c r="AV106" s="6"/>
      <c r="AW106" s="6"/>
      <c r="AX106" s="40"/>
      <c r="AY106" s="43"/>
      <c r="AZ106" s="12"/>
      <c r="BA106" s="11"/>
      <c r="BB106" s="6"/>
      <c r="BC106" s="6"/>
      <c r="BD106" s="6"/>
      <c r="BE106" s="6"/>
      <c r="BF106" s="6"/>
      <c r="BG106" s="6"/>
      <c r="BH106" s="40"/>
      <c r="BI106" s="43"/>
      <c r="BJ106" s="12"/>
      <c r="BK106" s="11"/>
      <c r="BL106" s="6"/>
      <c r="BM106" s="6"/>
      <c r="BN106" s="6"/>
      <c r="BO106" s="6"/>
      <c r="BP106" s="6"/>
      <c r="BQ106" s="6"/>
      <c r="BR106" s="40"/>
      <c r="BS106" s="43"/>
      <c r="BT106" s="12"/>
      <c r="BU106" s="11"/>
      <c r="BV106" s="6"/>
      <c r="BW106" s="6"/>
      <c r="BX106" s="6"/>
      <c r="BY106" s="40"/>
      <c r="BZ106" s="11"/>
      <c r="CA106" s="6"/>
      <c r="CB106" s="6"/>
      <c r="CC106" s="6"/>
      <c r="CD106" s="12"/>
      <c r="CE106" s="11"/>
      <c r="CF106" s="6"/>
      <c r="CG106" s="6"/>
      <c r="CH106" s="6"/>
      <c r="CI106" s="12"/>
      <c r="CJ106" s="11"/>
      <c r="CK106" s="6"/>
      <c r="CL106" s="6"/>
      <c r="CM106" s="12"/>
      <c r="CN106" s="11"/>
      <c r="CO106" s="82"/>
      <c r="CP106" s="1"/>
      <c r="CQ106" s="1"/>
      <c r="CR106" s="1"/>
      <c r="CS106" s="1"/>
      <c r="CT106" s="1"/>
      <c r="DF106" s="23"/>
      <c r="DG106" s="35" t="str">
        <f t="shared" si="8"/>
        <v/>
      </c>
      <c r="DH106" s="36" t="str">
        <f>IF(AND(L106="",N106="",R106="",S106=""),"",SUM(L106,N106,R106,#REF!,S106))</f>
        <v/>
      </c>
      <c r="DI106" s="36" t="str">
        <f t="shared" si="9"/>
        <v/>
      </c>
      <c r="DJ106" s="35" t="str">
        <f>IF(AND(V106="",X106="",AB106="",AC106=""),"",SUM(V106,X106,AB106,#REF!,AC106))</f>
        <v/>
      </c>
      <c r="DK106" s="36" t="str">
        <f t="shared" si="10"/>
        <v/>
      </c>
      <c r="DL106" s="35" t="str">
        <f t="shared" si="11"/>
        <v/>
      </c>
      <c r="DM106" s="36" t="str">
        <f t="shared" si="12"/>
        <v/>
      </c>
      <c r="DN106" s="35" t="str">
        <f>IF(AND(AQ106="",AT106="",AW106="",AX106=""),"",SUM(AQ106,AT106,AW106,#REF!,AX106))</f>
        <v/>
      </c>
      <c r="DO106" s="36" t="str">
        <f t="shared" si="13"/>
        <v/>
      </c>
      <c r="DP106" s="35" t="str">
        <f>IF(AND(BA106="",BD106="",BG106="",BH106=""),"",SUM(BA106,BD106,BG106,#REF!,BH106))</f>
        <v/>
      </c>
      <c r="DQ106" s="36" t="str">
        <f t="shared" si="14"/>
        <v/>
      </c>
      <c r="DR106" s="35" t="str">
        <f>IF(AND(BK106="",BN106="",BQ106="",BR106=""),"",SUM(BK106,BN106,BQ106,#REF!,BR106))</f>
        <v/>
      </c>
      <c r="DS106" s="36" t="str">
        <f t="shared" si="15"/>
        <v/>
      </c>
      <c r="DT106" s="33"/>
      <c r="DU106" s="33"/>
    </row>
    <row r="107" spans="1:125" ht="18.75">
      <c r="A107" s="72">
        <v>101</v>
      </c>
      <c r="B107" s="396"/>
      <c r="C107" s="397"/>
      <c r="D107" s="398"/>
      <c r="E107" s="399"/>
      <c r="F107" s="400"/>
      <c r="G107" s="400"/>
      <c r="H107" s="401"/>
      <c r="I107" s="402"/>
      <c r="J107" s="403"/>
      <c r="K107" s="404"/>
      <c r="L107" s="11"/>
      <c r="M107" s="6"/>
      <c r="N107" s="6"/>
      <c r="O107" s="6"/>
      <c r="P107" s="6"/>
      <c r="Q107" s="6"/>
      <c r="R107" s="6"/>
      <c r="S107" s="40"/>
      <c r="T107" s="43"/>
      <c r="U107" s="12"/>
      <c r="V107" s="17"/>
      <c r="W107" s="18"/>
      <c r="X107" s="18"/>
      <c r="Y107" s="18"/>
      <c r="Z107" s="18"/>
      <c r="AA107" s="18"/>
      <c r="AB107" s="18"/>
      <c r="AC107" s="45"/>
      <c r="AD107" s="43"/>
      <c r="AE107" s="40"/>
      <c r="AF107" s="290"/>
      <c r="AG107" s="6"/>
      <c r="AH107" s="6"/>
      <c r="AI107" s="6"/>
      <c r="AJ107" s="6"/>
      <c r="AK107" s="6"/>
      <c r="AL107" s="6"/>
      <c r="AM107" s="43"/>
      <c r="AN107" s="43"/>
      <c r="AO107" s="6"/>
      <c r="AP107" s="43"/>
      <c r="AQ107" s="11"/>
      <c r="AR107" s="6"/>
      <c r="AS107" s="6"/>
      <c r="AT107" s="6"/>
      <c r="AU107" s="6"/>
      <c r="AV107" s="6"/>
      <c r="AW107" s="6"/>
      <c r="AX107" s="40"/>
      <c r="AY107" s="43"/>
      <c r="AZ107" s="12"/>
      <c r="BA107" s="11"/>
      <c r="BB107" s="6"/>
      <c r="BC107" s="6"/>
      <c r="BD107" s="6"/>
      <c r="BE107" s="6"/>
      <c r="BF107" s="6"/>
      <c r="BG107" s="6"/>
      <c r="BH107" s="40"/>
      <c r="BI107" s="43"/>
      <c r="BJ107" s="12"/>
      <c r="BK107" s="11"/>
      <c r="BL107" s="6"/>
      <c r="BM107" s="6"/>
      <c r="BN107" s="6"/>
      <c r="BO107" s="6"/>
      <c r="BP107" s="6"/>
      <c r="BQ107" s="6"/>
      <c r="BR107" s="40"/>
      <c r="BS107" s="43"/>
      <c r="BT107" s="12"/>
      <c r="BU107" s="11"/>
      <c r="BV107" s="6"/>
      <c r="BW107" s="6"/>
      <c r="BX107" s="6"/>
      <c r="BY107" s="40"/>
      <c r="BZ107" s="11"/>
      <c r="CA107" s="6"/>
      <c r="CB107" s="6"/>
      <c r="CC107" s="6"/>
      <c r="CD107" s="12"/>
      <c r="CE107" s="11"/>
      <c r="CF107" s="6"/>
      <c r="CG107" s="6"/>
      <c r="CH107" s="6"/>
      <c r="CI107" s="12"/>
      <c r="CJ107" s="11"/>
      <c r="CK107" s="6"/>
      <c r="CL107" s="6"/>
      <c r="CM107" s="12"/>
      <c r="CN107" s="11"/>
      <c r="CO107" s="82"/>
      <c r="CP107" s="1"/>
      <c r="CQ107" s="1"/>
      <c r="CR107" s="1"/>
      <c r="CS107" s="1"/>
      <c r="CT107" s="1"/>
      <c r="DF107" s="23"/>
      <c r="DG107" s="35" t="str">
        <f t="shared" si="8"/>
        <v/>
      </c>
      <c r="DH107" s="36" t="str">
        <f>IF(AND(L107="",N107="",R107="",S107=""),"",SUM(L107,N107,R107,#REF!,S107))</f>
        <v/>
      </c>
      <c r="DI107" s="36" t="str">
        <f t="shared" si="9"/>
        <v/>
      </c>
      <c r="DJ107" s="35" t="str">
        <f>IF(AND(V107="",X107="",AB107="",AC107=""),"",SUM(V107,X107,AB107,#REF!,AC107))</f>
        <v/>
      </c>
      <c r="DK107" s="36" t="str">
        <f t="shared" si="10"/>
        <v/>
      </c>
      <c r="DL107" s="35" t="str">
        <f t="shared" si="11"/>
        <v/>
      </c>
      <c r="DM107" s="36" t="str">
        <f t="shared" si="12"/>
        <v/>
      </c>
      <c r="DN107" s="35" t="str">
        <f>IF(AND(AQ107="",AT107="",AW107="",AX107=""),"",SUM(AQ107,AT107,AW107,#REF!,AX107))</f>
        <v/>
      </c>
      <c r="DO107" s="36" t="str">
        <f t="shared" si="13"/>
        <v/>
      </c>
      <c r="DP107" s="35" t="str">
        <f>IF(AND(BA107="",BD107="",BG107="",BH107=""),"",SUM(BA107,BD107,BG107,#REF!,BH107))</f>
        <v/>
      </c>
      <c r="DQ107" s="36" t="str">
        <f t="shared" si="14"/>
        <v/>
      </c>
      <c r="DR107" s="35" t="str">
        <f>IF(AND(BK107="",BN107="",BQ107="",BR107=""),"",SUM(BK107,BN107,BQ107,#REF!,BR107))</f>
        <v/>
      </c>
      <c r="DS107" s="36" t="str">
        <f t="shared" si="15"/>
        <v/>
      </c>
      <c r="DT107" s="33"/>
      <c r="DU107" s="33"/>
    </row>
    <row r="108" spans="1:125" ht="18.75">
      <c r="A108" s="72">
        <v>102</v>
      </c>
      <c r="B108" s="396"/>
      <c r="C108" s="397"/>
      <c r="D108" s="398"/>
      <c r="E108" s="399"/>
      <c r="F108" s="400"/>
      <c r="G108" s="400"/>
      <c r="H108" s="401"/>
      <c r="I108" s="402"/>
      <c r="J108" s="403"/>
      <c r="K108" s="404"/>
      <c r="L108" s="11"/>
      <c r="M108" s="6"/>
      <c r="N108" s="6"/>
      <c r="O108" s="6"/>
      <c r="P108" s="6"/>
      <c r="Q108" s="6"/>
      <c r="R108" s="6"/>
      <c r="S108" s="40"/>
      <c r="T108" s="43"/>
      <c r="U108" s="12"/>
      <c r="V108" s="17"/>
      <c r="W108" s="18"/>
      <c r="X108" s="18"/>
      <c r="Y108" s="18"/>
      <c r="Z108" s="18"/>
      <c r="AA108" s="18"/>
      <c r="AB108" s="18"/>
      <c r="AC108" s="45"/>
      <c r="AD108" s="43"/>
      <c r="AE108" s="40"/>
      <c r="AF108" s="290"/>
      <c r="AG108" s="6"/>
      <c r="AH108" s="6"/>
      <c r="AI108" s="6"/>
      <c r="AJ108" s="6"/>
      <c r="AK108" s="6"/>
      <c r="AL108" s="6"/>
      <c r="AM108" s="43"/>
      <c r="AN108" s="43"/>
      <c r="AO108" s="6"/>
      <c r="AP108" s="43"/>
      <c r="AQ108" s="11"/>
      <c r="AR108" s="6"/>
      <c r="AS108" s="6"/>
      <c r="AT108" s="6"/>
      <c r="AU108" s="6"/>
      <c r="AV108" s="6"/>
      <c r="AW108" s="6"/>
      <c r="AX108" s="40"/>
      <c r="AY108" s="43"/>
      <c r="AZ108" s="12"/>
      <c r="BA108" s="11"/>
      <c r="BB108" s="6"/>
      <c r="BC108" s="6"/>
      <c r="BD108" s="6"/>
      <c r="BE108" s="6"/>
      <c r="BF108" s="6"/>
      <c r="BG108" s="6"/>
      <c r="BH108" s="40"/>
      <c r="BI108" s="43"/>
      <c r="BJ108" s="12"/>
      <c r="BK108" s="11"/>
      <c r="BL108" s="6"/>
      <c r="BM108" s="6"/>
      <c r="BN108" s="6"/>
      <c r="BO108" s="6"/>
      <c r="BP108" s="6"/>
      <c r="BQ108" s="6"/>
      <c r="BR108" s="40"/>
      <c r="BS108" s="43"/>
      <c r="BT108" s="12"/>
      <c r="BU108" s="11"/>
      <c r="BV108" s="6"/>
      <c r="BW108" s="6"/>
      <c r="BX108" s="6"/>
      <c r="BY108" s="40"/>
      <c r="BZ108" s="11"/>
      <c r="CA108" s="6"/>
      <c r="CB108" s="6"/>
      <c r="CC108" s="6"/>
      <c r="CD108" s="12"/>
      <c r="CE108" s="11"/>
      <c r="CF108" s="6"/>
      <c r="CG108" s="6"/>
      <c r="CH108" s="6"/>
      <c r="CI108" s="12"/>
      <c r="CJ108" s="11"/>
      <c r="CK108" s="6"/>
      <c r="CL108" s="6"/>
      <c r="CM108" s="12"/>
      <c r="CN108" s="11"/>
      <c r="CO108" s="82"/>
      <c r="CP108" s="1"/>
      <c r="CQ108" s="1"/>
      <c r="CR108" s="1"/>
      <c r="CS108" s="1"/>
      <c r="CT108" s="1"/>
      <c r="DF108" s="23"/>
      <c r="DG108" s="35" t="str">
        <f t="shared" si="8"/>
        <v/>
      </c>
      <c r="DH108" s="36" t="str">
        <f>IF(AND(L108="",N108="",R108="",S108=""),"",SUM(L108,N108,R108,#REF!,S108))</f>
        <v/>
      </c>
      <c r="DI108" s="36" t="str">
        <f t="shared" si="9"/>
        <v/>
      </c>
      <c r="DJ108" s="35" t="str">
        <f>IF(AND(V108="",X108="",AB108="",AC108=""),"",SUM(V108,X108,AB108,#REF!,AC108))</f>
        <v/>
      </c>
      <c r="DK108" s="36" t="str">
        <f t="shared" si="10"/>
        <v/>
      </c>
      <c r="DL108" s="35" t="str">
        <f t="shared" si="11"/>
        <v/>
      </c>
      <c r="DM108" s="36" t="str">
        <f t="shared" si="12"/>
        <v/>
      </c>
      <c r="DN108" s="35" t="str">
        <f>IF(AND(AQ108="",AT108="",AW108="",AX108=""),"",SUM(AQ108,AT108,AW108,#REF!,AX108))</f>
        <v/>
      </c>
      <c r="DO108" s="36" t="str">
        <f t="shared" si="13"/>
        <v/>
      </c>
      <c r="DP108" s="35" t="str">
        <f>IF(AND(BA108="",BD108="",BG108="",BH108=""),"",SUM(BA108,BD108,BG108,#REF!,BH108))</f>
        <v/>
      </c>
      <c r="DQ108" s="36" t="str">
        <f t="shared" si="14"/>
        <v/>
      </c>
      <c r="DR108" s="35" t="str">
        <f>IF(AND(BK108="",BN108="",BQ108="",BR108=""),"",SUM(BK108,BN108,BQ108,#REF!,BR108))</f>
        <v/>
      </c>
      <c r="DS108" s="36" t="str">
        <f t="shared" si="15"/>
        <v/>
      </c>
      <c r="DT108" s="33"/>
      <c r="DU108" s="33"/>
    </row>
    <row r="109" spans="1:125" ht="18.75">
      <c r="A109" s="72">
        <v>103</v>
      </c>
      <c r="B109" s="396"/>
      <c r="C109" s="397"/>
      <c r="D109" s="398"/>
      <c r="E109" s="399"/>
      <c r="F109" s="400"/>
      <c r="G109" s="400"/>
      <c r="H109" s="401"/>
      <c r="I109" s="402"/>
      <c r="J109" s="403"/>
      <c r="K109" s="404"/>
      <c r="L109" s="11"/>
      <c r="M109" s="6"/>
      <c r="N109" s="6"/>
      <c r="O109" s="6"/>
      <c r="P109" s="6"/>
      <c r="Q109" s="6"/>
      <c r="R109" s="6"/>
      <c r="S109" s="40"/>
      <c r="T109" s="43"/>
      <c r="U109" s="12"/>
      <c r="V109" s="17"/>
      <c r="W109" s="18"/>
      <c r="X109" s="18"/>
      <c r="Y109" s="18"/>
      <c r="Z109" s="18"/>
      <c r="AA109" s="18"/>
      <c r="AB109" s="18"/>
      <c r="AC109" s="45"/>
      <c r="AD109" s="43"/>
      <c r="AE109" s="40"/>
      <c r="AF109" s="290"/>
      <c r="AG109" s="6"/>
      <c r="AH109" s="6"/>
      <c r="AI109" s="6"/>
      <c r="AJ109" s="6"/>
      <c r="AK109" s="6"/>
      <c r="AL109" s="6"/>
      <c r="AM109" s="43"/>
      <c r="AN109" s="43"/>
      <c r="AO109" s="6"/>
      <c r="AP109" s="43"/>
      <c r="AQ109" s="11"/>
      <c r="AR109" s="6"/>
      <c r="AS109" s="6"/>
      <c r="AT109" s="6"/>
      <c r="AU109" s="6"/>
      <c r="AV109" s="6"/>
      <c r="AW109" s="6"/>
      <c r="AX109" s="40"/>
      <c r="AY109" s="43"/>
      <c r="AZ109" s="12"/>
      <c r="BA109" s="11"/>
      <c r="BB109" s="6"/>
      <c r="BC109" s="6"/>
      <c r="BD109" s="6"/>
      <c r="BE109" s="6"/>
      <c r="BF109" s="6"/>
      <c r="BG109" s="6"/>
      <c r="BH109" s="40"/>
      <c r="BI109" s="43"/>
      <c r="BJ109" s="12"/>
      <c r="BK109" s="11"/>
      <c r="BL109" s="6"/>
      <c r="BM109" s="6"/>
      <c r="BN109" s="6"/>
      <c r="BO109" s="6"/>
      <c r="BP109" s="6"/>
      <c r="BQ109" s="6"/>
      <c r="BR109" s="40"/>
      <c r="BS109" s="43"/>
      <c r="BT109" s="12"/>
      <c r="BU109" s="11"/>
      <c r="BV109" s="6"/>
      <c r="BW109" s="6"/>
      <c r="BX109" s="6"/>
      <c r="BY109" s="40"/>
      <c r="BZ109" s="11"/>
      <c r="CA109" s="6"/>
      <c r="CB109" s="6"/>
      <c r="CC109" s="6"/>
      <c r="CD109" s="12"/>
      <c r="CE109" s="11"/>
      <c r="CF109" s="6"/>
      <c r="CG109" s="6"/>
      <c r="CH109" s="6"/>
      <c r="CI109" s="12"/>
      <c r="CJ109" s="11"/>
      <c r="CK109" s="6"/>
      <c r="CL109" s="6"/>
      <c r="CM109" s="12"/>
      <c r="CN109" s="11"/>
      <c r="CO109" s="82"/>
      <c r="CP109" s="1"/>
      <c r="CQ109" s="1"/>
      <c r="CR109" s="1"/>
      <c r="CS109" s="1"/>
      <c r="CT109" s="1"/>
      <c r="DF109" s="23"/>
      <c r="DG109" s="35" t="str">
        <f t="shared" si="8"/>
        <v/>
      </c>
      <c r="DH109" s="36" t="str">
        <f>IF(AND(L109="",N109="",R109="",S109=""),"",SUM(L109,N109,R109,#REF!,S109))</f>
        <v/>
      </c>
      <c r="DI109" s="36" t="str">
        <f t="shared" si="9"/>
        <v/>
      </c>
      <c r="DJ109" s="35" t="str">
        <f>IF(AND(V109="",X109="",AB109="",AC109=""),"",SUM(V109,X109,AB109,#REF!,AC109))</f>
        <v/>
      </c>
      <c r="DK109" s="36" t="str">
        <f t="shared" si="10"/>
        <v/>
      </c>
      <c r="DL109" s="35" t="str">
        <f t="shared" si="11"/>
        <v/>
      </c>
      <c r="DM109" s="36" t="str">
        <f t="shared" si="12"/>
        <v/>
      </c>
      <c r="DN109" s="35" t="str">
        <f>IF(AND(AQ109="",AT109="",AW109="",AX109=""),"",SUM(AQ109,AT109,AW109,#REF!,AX109))</f>
        <v/>
      </c>
      <c r="DO109" s="36" t="str">
        <f t="shared" si="13"/>
        <v/>
      </c>
      <c r="DP109" s="35" t="str">
        <f>IF(AND(BA109="",BD109="",BG109="",BH109=""),"",SUM(BA109,BD109,BG109,#REF!,BH109))</f>
        <v/>
      </c>
      <c r="DQ109" s="36" t="str">
        <f t="shared" si="14"/>
        <v/>
      </c>
      <c r="DR109" s="35" t="str">
        <f>IF(AND(BK109="",BN109="",BQ109="",BR109=""),"",SUM(BK109,BN109,BQ109,#REF!,BR109))</f>
        <v/>
      </c>
      <c r="DS109" s="36" t="str">
        <f t="shared" si="15"/>
        <v/>
      </c>
      <c r="DT109" s="33"/>
      <c r="DU109" s="33"/>
    </row>
    <row r="110" spans="1:125" ht="18.75">
      <c r="A110" s="72">
        <v>104</v>
      </c>
      <c r="B110" s="396"/>
      <c r="C110" s="397"/>
      <c r="D110" s="398"/>
      <c r="E110" s="399"/>
      <c r="F110" s="400"/>
      <c r="G110" s="400"/>
      <c r="H110" s="401"/>
      <c r="I110" s="402"/>
      <c r="J110" s="403"/>
      <c r="K110" s="404"/>
      <c r="L110" s="11"/>
      <c r="M110" s="6"/>
      <c r="N110" s="6"/>
      <c r="O110" s="6"/>
      <c r="P110" s="6"/>
      <c r="Q110" s="6"/>
      <c r="R110" s="6"/>
      <c r="S110" s="40"/>
      <c r="T110" s="43"/>
      <c r="U110" s="12"/>
      <c r="V110" s="17"/>
      <c r="W110" s="18"/>
      <c r="X110" s="18"/>
      <c r="Y110" s="18"/>
      <c r="Z110" s="18"/>
      <c r="AA110" s="18"/>
      <c r="AB110" s="18"/>
      <c r="AC110" s="45"/>
      <c r="AD110" s="43"/>
      <c r="AE110" s="40"/>
      <c r="AF110" s="290"/>
      <c r="AG110" s="6"/>
      <c r="AH110" s="6"/>
      <c r="AI110" s="6"/>
      <c r="AJ110" s="6"/>
      <c r="AK110" s="6"/>
      <c r="AL110" s="6"/>
      <c r="AM110" s="43"/>
      <c r="AN110" s="43"/>
      <c r="AO110" s="6"/>
      <c r="AP110" s="43"/>
      <c r="AQ110" s="11"/>
      <c r="AR110" s="6"/>
      <c r="AS110" s="6"/>
      <c r="AT110" s="6"/>
      <c r="AU110" s="6"/>
      <c r="AV110" s="6"/>
      <c r="AW110" s="6"/>
      <c r="AX110" s="40"/>
      <c r="AY110" s="43"/>
      <c r="AZ110" s="12"/>
      <c r="BA110" s="11"/>
      <c r="BB110" s="6"/>
      <c r="BC110" s="6"/>
      <c r="BD110" s="6"/>
      <c r="BE110" s="6"/>
      <c r="BF110" s="6"/>
      <c r="BG110" s="6"/>
      <c r="BH110" s="40"/>
      <c r="BI110" s="43"/>
      <c r="BJ110" s="12"/>
      <c r="BK110" s="11"/>
      <c r="BL110" s="6"/>
      <c r="BM110" s="6"/>
      <c r="BN110" s="6"/>
      <c r="BO110" s="6"/>
      <c r="BP110" s="6"/>
      <c r="BQ110" s="6"/>
      <c r="BR110" s="40"/>
      <c r="BS110" s="43"/>
      <c r="BT110" s="12"/>
      <c r="BU110" s="11"/>
      <c r="BV110" s="6"/>
      <c r="BW110" s="6"/>
      <c r="BX110" s="6"/>
      <c r="BY110" s="40"/>
      <c r="BZ110" s="11"/>
      <c r="CA110" s="6"/>
      <c r="CB110" s="6"/>
      <c r="CC110" s="6"/>
      <c r="CD110" s="12"/>
      <c r="CE110" s="11"/>
      <c r="CF110" s="6"/>
      <c r="CG110" s="6"/>
      <c r="CH110" s="6"/>
      <c r="CI110" s="12"/>
      <c r="CJ110" s="11"/>
      <c r="CK110" s="6"/>
      <c r="CL110" s="6"/>
      <c r="CM110" s="12"/>
      <c r="CN110" s="11"/>
      <c r="CO110" s="82"/>
      <c r="CP110" s="1"/>
      <c r="CQ110" s="1"/>
      <c r="CR110" s="1"/>
      <c r="CS110" s="1"/>
      <c r="CT110" s="1"/>
      <c r="DF110" s="23"/>
      <c r="DG110" s="35" t="str">
        <f t="shared" si="8"/>
        <v/>
      </c>
      <c r="DH110" s="36" t="str">
        <f>IF(AND(L110="",N110="",R110="",S110=""),"",SUM(L110,N110,R110,#REF!,S110))</f>
        <v/>
      </c>
      <c r="DI110" s="36" t="str">
        <f t="shared" si="9"/>
        <v/>
      </c>
      <c r="DJ110" s="35" t="str">
        <f>IF(AND(V110="",X110="",AB110="",AC110=""),"",SUM(V110,X110,AB110,#REF!,AC110))</f>
        <v/>
      </c>
      <c r="DK110" s="36" t="str">
        <f t="shared" si="10"/>
        <v/>
      </c>
      <c r="DL110" s="35" t="str">
        <f t="shared" si="11"/>
        <v/>
      </c>
      <c r="DM110" s="36" t="str">
        <f t="shared" si="12"/>
        <v/>
      </c>
      <c r="DN110" s="35" t="str">
        <f>IF(AND(AQ110="",AT110="",AW110="",AX110=""),"",SUM(AQ110,AT110,AW110,#REF!,AX110))</f>
        <v/>
      </c>
      <c r="DO110" s="36" t="str">
        <f t="shared" si="13"/>
        <v/>
      </c>
      <c r="DP110" s="35" t="str">
        <f>IF(AND(BA110="",BD110="",BG110="",BH110=""),"",SUM(BA110,BD110,BG110,#REF!,BH110))</f>
        <v/>
      </c>
      <c r="DQ110" s="36" t="str">
        <f t="shared" si="14"/>
        <v/>
      </c>
      <c r="DR110" s="35" t="str">
        <f>IF(AND(BK110="",BN110="",BQ110="",BR110=""),"",SUM(BK110,BN110,BQ110,#REF!,BR110))</f>
        <v/>
      </c>
      <c r="DS110" s="36" t="str">
        <f t="shared" si="15"/>
        <v/>
      </c>
      <c r="DT110" s="33"/>
      <c r="DU110" s="33"/>
    </row>
    <row r="111" spans="1:125" ht="18.75">
      <c r="A111" s="72">
        <v>105</v>
      </c>
      <c r="B111" s="396"/>
      <c r="C111" s="397"/>
      <c r="D111" s="398"/>
      <c r="E111" s="399"/>
      <c r="F111" s="400"/>
      <c r="G111" s="400"/>
      <c r="H111" s="401"/>
      <c r="I111" s="402"/>
      <c r="J111" s="403"/>
      <c r="K111" s="404"/>
      <c r="L111" s="11"/>
      <c r="M111" s="6"/>
      <c r="N111" s="6"/>
      <c r="O111" s="6"/>
      <c r="P111" s="6"/>
      <c r="Q111" s="6"/>
      <c r="R111" s="6"/>
      <c r="S111" s="40"/>
      <c r="T111" s="43"/>
      <c r="U111" s="12"/>
      <c r="V111" s="17"/>
      <c r="W111" s="18"/>
      <c r="X111" s="18"/>
      <c r="Y111" s="18"/>
      <c r="Z111" s="18"/>
      <c r="AA111" s="18"/>
      <c r="AB111" s="18"/>
      <c r="AC111" s="45"/>
      <c r="AD111" s="43"/>
      <c r="AE111" s="40"/>
      <c r="AF111" s="290"/>
      <c r="AG111" s="6"/>
      <c r="AH111" s="6"/>
      <c r="AI111" s="6"/>
      <c r="AJ111" s="6"/>
      <c r="AK111" s="6"/>
      <c r="AL111" s="6"/>
      <c r="AM111" s="43"/>
      <c r="AN111" s="43"/>
      <c r="AO111" s="6"/>
      <c r="AP111" s="43"/>
      <c r="AQ111" s="11"/>
      <c r="AR111" s="6"/>
      <c r="AS111" s="6"/>
      <c r="AT111" s="6"/>
      <c r="AU111" s="6"/>
      <c r="AV111" s="6"/>
      <c r="AW111" s="6"/>
      <c r="AX111" s="40"/>
      <c r="AY111" s="43"/>
      <c r="AZ111" s="12"/>
      <c r="BA111" s="11"/>
      <c r="BB111" s="6"/>
      <c r="BC111" s="6"/>
      <c r="BD111" s="6"/>
      <c r="BE111" s="6"/>
      <c r="BF111" s="6"/>
      <c r="BG111" s="6"/>
      <c r="BH111" s="40"/>
      <c r="BI111" s="43"/>
      <c r="BJ111" s="12"/>
      <c r="BK111" s="11"/>
      <c r="BL111" s="6"/>
      <c r="BM111" s="6"/>
      <c r="BN111" s="6"/>
      <c r="BO111" s="6"/>
      <c r="BP111" s="6"/>
      <c r="BQ111" s="6"/>
      <c r="BR111" s="40"/>
      <c r="BS111" s="43"/>
      <c r="BT111" s="12"/>
      <c r="BU111" s="11"/>
      <c r="BV111" s="6"/>
      <c r="BW111" s="6"/>
      <c r="BX111" s="6"/>
      <c r="BY111" s="40"/>
      <c r="BZ111" s="11"/>
      <c r="CA111" s="6"/>
      <c r="CB111" s="6"/>
      <c r="CC111" s="6"/>
      <c r="CD111" s="12"/>
      <c r="CE111" s="11"/>
      <c r="CF111" s="6"/>
      <c r="CG111" s="6"/>
      <c r="CH111" s="6"/>
      <c r="CI111" s="12"/>
      <c r="CJ111" s="11"/>
      <c r="CK111" s="6"/>
      <c r="CL111" s="6"/>
      <c r="CM111" s="12"/>
      <c r="CN111" s="11"/>
      <c r="CO111" s="82"/>
      <c r="CP111" s="1"/>
      <c r="CQ111" s="1"/>
      <c r="CR111" s="1"/>
      <c r="CS111" s="1"/>
      <c r="CT111" s="1"/>
      <c r="DF111" s="23"/>
      <c r="DG111" s="35" t="str">
        <f t="shared" si="8"/>
        <v/>
      </c>
      <c r="DH111" s="36" t="str">
        <f>IF(AND(L111="",N111="",R111="",S111=""),"",SUM(L111,N111,R111,#REF!,S111))</f>
        <v/>
      </c>
      <c r="DI111" s="36" t="str">
        <f t="shared" si="9"/>
        <v/>
      </c>
      <c r="DJ111" s="35" t="str">
        <f>IF(AND(V111="",X111="",AB111="",AC111=""),"",SUM(V111,X111,AB111,#REF!,AC111))</f>
        <v/>
      </c>
      <c r="DK111" s="36" t="str">
        <f t="shared" si="10"/>
        <v/>
      </c>
      <c r="DL111" s="35" t="str">
        <f t="shared" si="11"/>
        <v/>
      </c>
      <c r="DM111" s="36" t="str">
        <f t="shared" si="12"/>
        <v/>
      </c>
      <c r="DN111" s="35" t="str">
        <f>IF(AND(AQ111="",AT111="",AW111="",AX111=""),"",SUM(AQ111,AT111,AW111,#REF!,AX111))</f>
        <v/>
      </c>
      <c r="DO111" s="36" t="str">
        <f t="shared" si="13"/>
        <v/>
      </c>
      <c r="DP111" s="35" t="str">
        <f>IF(AND(BA111="",BD111="",BG111="",BH111=""),"",SUM(BA111,BD111,BG111,#REF!,BH111))</f>
        <v/>
      </c>
      <c r="DQ111" s="36" t="str">
        <f t="shared" si="14"/>
        <v/>
      </c>
      <c r="DR111" s="35" t="str">
        <f>IF(AND(BK111="",BN111="",BQ111="",BR111=""),"",SUM(BK111,BN111,BQ111,#REF!,BR111))</f>
        <v/>
      </c>
      <c r="DS111" s="36" t="str">
        <f t="shared" si="15"/>
        <v/>
      </c>
      <c r="DT111" s="33"/>
      <c r="DU111" s="33"/>
    </row>
    <row r="112" spans="1:125" ht="18.75">
      <c r="A112" s="72">
        <v>106</v>
      </c>
      <c r="B112" s="396"/>
      <c r="C112" s="397"/>
      <c r="D112" s="398"/>
      <c r="E112" s="399"/>
      <c r="F112" s="400"/>
      <c r="G112" s="400"/>
      <c r="H112" s="401"/>
      <c r="I112" s="402"/>
      <c r="J112" s="403"/>
      <c r="K112" s="404"/>
      <c r="L112" s="11"/>
      <c r="M112" s="6"/>
      <c r="N112" s="6"/>
      <c r="O112" s="6"/>
      <c r="P112" s="6"/>
      <c r="Q112" s="6"/>
      <c r="R112" s="6"/>
      <c r="S112" s="40"/>
      <c r="T112" s="43"/>
      <c r="U112" s="12"/>
      <c r="V112" s="17"/>
      <c r="W112" s="18"/>
      <c r="X112" s="18"/>
      <c r="Y112" s="18"/>
      <c r="Z112" s="18"/>
      <c r="AA112" s="18"/>
      <c r="AB112" s="18"/>
      <c r="AC112" s="45"/>
      <c r="AD112" s="43"/>
      <c r="AE112" s="40"/>
      <c r="AF112" s="290"/>
      <c r="AG112" s="6"/>
      <c r="AH112" s="6"/>
      <c r="AI112" s="6"/>
      <c r="AJ112" s="6"/>
      <c r="AK112" s="6"/>
      <c r="AL112" s="6"/>
      <c r="AM112" s="43"/>
      <c r="AN112" s="43"/>
      <c r="AO112" s="6"/>
      <c r="AP112" s="43"/>
      <c r="AQ112" s="11"/>
      <c r="AR112" s="6"/>
      <c r="AS112" s="6"/>
      <c r="AT112" s="6"/>
      <c r="AU112" s="6"/>
      <c r="AV112" s="6"/>
      <c r="AW112" s="6"/>
      <c r="AX112" s="40"/>
      <c r="AY112" s="43"/>
      <c r="AZ112" s="12"/>
      <c r="BA112" s="11"/>
      <c r="BB112" s="6"/>
      <c r="BC112" s="6"/>
      <c r="BD112" s="6"/>
      <c r="BE112" s="6"/>
      <c r="BF112" s="6"/>
      <c r="BG112" s="6"/>
      <c r="BH112" s="40"/>
      <c r="BI112" s="43"/>
      <c r="BJ112" s="12"/>
      <c r="BK112" s="11"/>
      <c r="BL112" s="6"/>
      <c r="BM112" s="6"/>
      <c r="BN112" s="6"/>
      <c r="BO112" s="6"/>
      <c r="BP112" s="6"/>
      <c r="BQ112" s="6"/>
      <c r="BR112" s="40"/>
      <c r="BS112" s="43"/>
      <c r="BT112" s="12"/>
      <c r="BU112" s="11"/>
      <c r="BV112" s="6"/>
      <c r="BW112" s="6"/>
      <c r="BX112" s="6"/>
      <c r="BY112" s="40"/>
      <c r="BZ112" s="11"/>
      <c r="CA112" s="6"/>
      <c r="CB112" s="6"/>
      <c r="CC112" s="6"/>
      <c r="CD112" s="12"/>
      <c r="CE112" s="11"/>
      <c r="CF112" s="6"/>
      <c r="CG112" s="6"/>
      <c r="CH112" s="6"/>
      <c r="CI112" s="12"/>
      <c r="CJ112" s="11"/>
      <c r="CK112" s="6"/>
      <c r="CL112" s="6"/>
      <c r="CM112" s="12"/>
      <c r="CN112" s="11"/>
      <c r="CO112" s="82"/>
      <c r="CP112" s="1"/>
      <c r="CQ112" s="1"/>
      <c r="CR112" s="1"/>
      <c r="CS112" s="1"/>
      <c r="CT112" s="1"/>
      <c r="DF112" s="23"/>
      <c r="DG112" s="35" t="str">
        <f t="shared" si="8"/>
        <v/>
      </c>
      <c r="DH112" s="36" t="str">
        <f>IF(AND(L112="",N112="",R112="",S112=""),"",SUM(L112,N112,R112,#REF!,S112))</f>
        <v/>
      </c>
      <c r="DI112" s="36" t="str">
        <f t="shared" si="9"/>
        <v/>
      </c>
      <c r="DJ112" s="35" t="str">
        <f>IF(AND(V112="",X112="",AB112="",AC112=""),"",SUM(V112,X112,AB112,#REF!,AC112))</f>
        <v/>
      </c>
      <c r="DK112" s="36" t="str">
        <f t="shared" si="10"/>
        <v/>
      </c>
      <c r="DL112" s="35" t="str">
        <f t="shared" si="11"/>
        <v/>
      </c>
      <c r="DM112" s="36" t="str">
        <f t="shared" si="12"/>
        <v/>
      </c>
      <c r="DN112" s="35" t="str">
        <f>IF(AND(AQ112="",AT112="",AW112="",AX112=""),"",SUM(AQ112,AT112,AW112,#REF!,AX112))</f>
        <v/>
      </c>
      <c r="DO112" s="36" t="str">
        <f t="shared" si="13"/>
        <v/>
      </c>
      <c r="DP112" s="35" t="str">
        <f>IF(AND(BA112="",BD112="",BG112="",BH112=""),"",SUM(BA112,BD112,BG112,#REF!,BH112))</f>
        <v/>
      </c>
      <c r="DQ112" s="36" t="str">
        <f t="shared" si="14"/>
        <v/>
      </c>
      <c r="DR112" s="35" t="str">
        <f>IF(AND(BK112="",BN112="",BQ112="",BR112=""),"",SUM(BK112,BN112,BQ112,#REF!,BR112))</f>
        <v/>
      </c>
      <c r="DS112" s="36" t="str">
        <f t="shared" si="15"/>
        <v/>
      </c>
      <c r="DT112" s="33"/>
      <c r="DU112" s="33"/>
    </row>
    <row r="113" spans="1:125" ht="18.75">
      <c r="A113" s="72">
        <v>107</v>
      </c>
      <c r="B113" s="396"/>
      <c r="C113" s="397"/>
      <c r="D113" s="398"/>
      <c r="E113" s="399"/>
      <c r="F113" s="400"/>
      <c r="G113" s="400"/>
      <c r="H113" s="401"/>
      <c r="I113" s="402"/>
      <c r="J113" s="403"/>
      <c r="K113" s="404"/>
      <c r="L113" s="11"/>
      <c r="M113" s="6"/>
      <c r="N113" s="6"/>
      <c r="O113" s="6"/>
      <c r="P113" s="6"/>
      <c r="Q113" s="6"/>
      <c r="R113" s="6"/>
      <c r="S113" s="40"/>
      <c r="T113" s="43"/>
      <c r="U113" s="12"/>
      <c r="V113" s="17"/>
      <c r="W113" s="18"/>
      <c r="X113" s="18"/>
      <c r="Y113" s="18"/>
      <c r="Z113" s="18"/>
      <c r="AA113" s="18"/>
      <c r="AB113" s="18"/>
      <c r="AC113" s="45"/>
      <c r="AD113" s="43"/>
      <c r="AE113" s="40"/>
      <c r="AF113" s="290"/>
      <c r="AG113" s="6"/>
      <c r="AH113" s="6"/>
      <c r="AI113" s="6"/>
      <c r="AJ113" s="6"/>
      <c r="AK113" s="6"/>
      <c r="AL113" s="6"/>
      <c r="AM113" s="43"/>
      <c r="AN113" s="43"/>
      <c r="AO113" s="6"/>
      <c r="AP113" s="43"/>
      <c r="AQ113" s="11"/>
      <c r="AR113" s="6"/>
      <c r="AS113" s="6"/>
      <c r="AT113" s="6"/>
      <c r="AU113" s="6"/>
      <c r="AV113" s="6"/>
      <c r="AW113" s="6"/>
      <c r="AX113" s="40"/>
      <c r="AY113" s="43"/>
      <c r="AZ113" s="12"/>
      <c r="BA113" s="11"/>
      <c r="BB113" s="6"/>
      <c r="BC113" s="6"/>
      <c r="BD113" s="6"/>
      <c r="BE113" s="6"/>
      <c r="BF113" s="6"/>
      <c r="BG113" s="6"/>
      <c r="BH113" s="40"/>
      <c r="BI113" s="43"/>
      <c r="BJ113" s="12"/>
      <c r="BK113" s="11"/>
      <c r="BL113" s="6"/>
      <c r="BM113" s="6"/>
      <c r="BN113" s="6"/>
      <c r="BO113" s="6"/>
      <c r="BP113" s="6"/>
      <c r="BQ113" s="6"/>
      <c r="BR113" s="40"/>
      <c r="BS113" s="43"/>
      <c r="BT113" s="12"/>
      <c r="BU113" s="11"/>
      <c r="BV113" s="6"/>
      <c r="BW113" s="6"/>
      <c r="BX113" s="6"/>
      <c r="BY113" s="40"/>
      <c r="BZ113" s="11"/>
      <c r="CA113" s="6"/>
      <c r="CB113" s="6"/>
      <c r="CC113" s="6"/>
      <c r="CD113" s="12"/>
      <c r="CE113" s="11"/>
      <c r="CF113" s="6"/>
      <c r="CG113" s="6"/>
      <c r="CH113" s="6"/>
      <c r="CI113" s="12"/>
      <c r="CJ113" s="11"/>
      <c r="CK113" s="6"/>
      <c r="CL113" s="6"/>
      <c r="CM113" s="12"/>
      <c r="CN113" s="11"/>
      <c r="CO113" s="82"/>
      <c r="CP113" s="1"/>
      <c r="CQ113" s="1"/>
      <c r="CR113" s="1"/>
      <c r="CS113" s="1"/>
      <c r="CT113" s="1"/>
      <c r="DF113" s="23"/>
      <c r="DG113" s="35" t="str">
        <f t="shared" si="8"/>
        <v/>
      </c>
      <c r="DH113" s="36" t="str">
        <f>IF(AND(L113="",N113="",R113="",S113=""),"",SUM(L113,N113,R113,#REF!,S113))</f>
        <v/>
      </c>
      <c r="DI113" s="36" t="str">
        <f t="shared" si="9"/>
        <v/>
      </c>
      <c r="DJ113" s="35" t="str">
        <f>IF(AND(V113="",X113="",AB113="",AC113=""),"",SUM(V113,X113,AB113,#REF!,AC113))</f>
        <v/>
      </c>
      <c r="DK113" s="36" t="str">
        <f t="shared" si="10"/>
        <v/>
      </c>
      <c r="DL113" s="35" t="str">
        <f t="shared" si="11"/>
        <v/>
      </c>
      <c r="DM113" s="36" t="str">
        <f t="shared" si="12"/>
        <v/>
      </c>
      <c r="DN113" s="35" t="str">
        <f>IF(AND(AQ113="",AT113="",AW113="",AX113=""),"",SUM(AQ113,AT113,AW113,#REF!,AX113))</f>
        <v/>
      </c>
      <c r="DO113" s="36" t="str">
        <f t="shared" si="13"/>
        <v/>
      </c>
      <c r="DP113" s="35" t="str">
        <f>IF(AND(BA113="",BD113="",BG113="",BH113=""),"",SUM(BA113,BD113,BG113,#REF!,BH113))</f>
        <v/>
      </c>
      <c r="DQ113" s="36" t="str">
        <f t="shared" si="14"/>
        <v/>
      </c>
      <c r="DR113" s="35" t="str">
        <f>IF(AND(BK113="",BN113="",BQ113="",BR113=""),"",SUM(BK113,BN113,BQ113,#REF!,BR113))</f>
        <v/>
      </c>
      <c r="DS113" s="36" t="str">
        <f t="shared" si="15"/>
        <v/>
      </c>
      <c r="DT113" s="33"/>
      <c r="DU113" s="33"/>
    </row>
    <row r="114" spans="1:125" ht="18.75">
      <c r="A114" s="72">
        <v>108</v>
      </c>
      <c r="B114" s="396"/>
      <c r="C114" s="397"/>
      <c r="D114" s="398"/>
      <c r="E114" s="399"/>
      <c r="F114" s="400"/>
      <c r="G114" s="400"/>
      <c r="H114" s="401"/>
      <c r="I114" s="402"/>
      <c r="J114" s="403"/>
      <c r="K114" s="404"/>
      <c r="L114" s="11"/>
      <c r="M114" s="6"/>
      <c r="N114" s="6"/>
      <c r="O114" s="6"/>
      <c r="P114" s="6"/>
      <c r="Q114" s="6"/>
      <c r="R114" s="6"/>
      <c r="S114" s="40"/>
      <c r="T114" s="43"/>
      <c r="U114" s="12"/>
      <c r="V114" s="17"/>
      <c r="W114" s="18"/>
      <c r="X114" s="18"/>
      <c r="Y114" s="18"/>
      <c r="Z114" s="18"/>
      <c r="AA114" s="18"/>
      <c r="AB114" s="18"/>
      <c r="AC114" s="45"/>
      <c r="AD114" s="43"/>
      <c r="AE114" s="40"/>
      <c r="AF114" s="290"/>
      <c r="AG114" s="6"/>
      <c r="AH114" s="6"/>
      <c r="AI114" s="6"/>
      <c r="AJ114" s="6"/>
      <c r="AK114" s="6"/>
      <c r="AL114" s="6"/>
      <c r="AM114" s="43"/>
      <c r="AN114" s="43"/>
      <c r="AO114" s="6"/>
      <c r="AP114" s="43"/>
      <c r="AQ114" s="11"/>
      <c r="AR114" s="6"/>
      <c r="AS114" s="6"/>
      <c r="AT114" s="6"/>
      <c r="AU114" s="6"/>
      <c r="AV114" s="6"/>
      <c r="AW114" s="6"/>
      <c r="AX114" s="40"/>
      <c r="AY114" s="43"/>
      <c r="AZ114" s="12"/>
      <c r="BA114" s="11"/>
      <c r="BB114" s="6"/>
      <c r="BC114" s="6"/>
      <c r="BD114" s="6"/>
      <c r="BE114" s="6"/>
      <c r="BF114" s="6"/>
      <c r="BG114" s="6"/>
      <c r="BH114" s="40"/>
      <c r="BI114" s="43"/>
      <c r="BJ114" s="12"/>
      <c r="BK114" s="11"/>
      <c r="BL114" s="6"/>
      <c r="BM114" s="6"/>
      <c r="BN114" s="6"/>
      <c r="BO114" s="6"/>
      <c r="BP114" s="6"/>
      <c r="BQ114" s="6"/>
      <c r="BR114" s="40"/>
      <c r="BS114" s="43"/>
      <c r="BT114" s="12"/>
      <c r="BU114" s="11"/>
      <c r="BV114" s="6"/>
      <c r="BW114" s="6"/>
      <c r="BX114" s="6"/>
      <c r="BY114" s="40"/>
      <c r="BZ114" s="11"/>
      <c r="CA114" s="6"/>
      <c r="CB114" s="6"/>
      <c r="CC114" s="6"/>
      <c r="CD114" s="12"/>
      <c r="CE114" s="11"/>
      <c r="CF114" s="6"/>
      <c r="CG114" s="6"/>
      <c r="CH114" s="6"/>
      <c r="CI114" s="12"/>
      <c r="CJ114" s="11"/>
      <c r="CK114" s="6"/>
      <c r="CL114" s="6"/>
      <c r="CM114" s="12"/>
      <c r="CN114" s="11"/>
      <c r="CO114" s="82"/>
      <c r="CP114" s="1"/>
      <c r="CQ114" s="1"/>
      <c r="CR114" s="1"/>
      <c r="CS114" s="1"/>
      <c r="CT114" s="1"/>
      <c r="DF114" s="23"/>
      <c r="DG114" s="35" t="str">
        <f t="shared" si="8"/>
        <v/>
      </c>
      <c r="DH114" s="36" t="str">
        <f>IF(AND(L114="",N114="",R114="",S114=""),"",SUM(L114,N114,R114,#REF!,S114))</f>
        <v/>
      </c>
      <c r="DI114" s="36" t="str">
        <f t="shared" si="9"/>
        <v/>
      </c>
      <c r="DJ114" s="35" t="str">
        <f>IF(AND(V114="",X114="",AB114="",AC114=""),"",SUM(V114,X114,AB114,#REF!,AC114))</f>
        <v/>
      </c>
      <c r="DK114" s="36" t="str">
        <f t="shared" si="10"/>
        <v/>
      </c>
      <c r="DL114" s="35" t="str">
        <f t="shared" si="11"/>
        <v/>
      </c>
      <c r="DM114" s="36" t="str">
        <f t="shared" si="12"/>
        <v/>
      </c>
      <c r="DN114" s="35" t="str">
        <f>IF(AND(AQ114="",AT114="",AW114="",AX114=""),"",SUM(AQ114,AT114,AW114,#REF!,AX114))</f>
        <v/>
      </c>
      <c r="DO114" s="36" t="str">
        <f t="shared" si="13"/>
        <v/>
      </c>
      <c r="DP114" s="35" t="str">
        <f>IF(AND(BA114="",BD114="",BG114="",BH114=""),"",SUM(BA114,BD114,BG114,#REF!,BH114))</f>
        <v/>
      </c>
      <c r="DQ114" s="36" t="str">
        <f t="shared" si="14"/>
        <v/>
      </c>
      <c r="DR114" s="35" t="str">
        <f>IF(AND(BK114="",BN114="",BQ114="",BR114=""),"",SUM(BK114,BN114,BQ114,#REF!,BR114))</f>
        <v/>
      </c>
      <c r="DS114" s="36" t="str">
        <f t="shared" si="15"/>
        <v/>
      </c>
      <c r="DT114" s="33"/>
      <c r="DU114" s="33"/>
    </row>
    <row r="115" spans="1:125" ht="18.75">
      <c r="A115" s="72">
        <v>109</v>
      </c>
      <c r="B115" s="396"/>
      <c r="C115" s="397"/>
      <c r="D115" s="398"/>
      <c r="E115" s="399"/>
      <c r="F115" s="400"/>
      <c r="G115" s="400"/>
      <c r="H115" s="401"/>
      <c r="I115" s="402"/>
      <c r="J115" s="403"/>
      <c r="K115" s="404"/>
      <c r="L115" s="11"/>
      <c r="M115" s="6"/>
      <c r="N115" s="6"/>
      <c r="O115" s="6"/>
      <c r="P115" s="6"/>
      <c r="Q115" s="6"/>
      <c r="R115" s="6"/>
      <c r="S115" s="40"/>
      <c r="T115" s="43"/>
      <c r="U115" s="12"/>
      <c r="V115" s="17"/>
      <c r="W115" s="18"/>
      <c r="X115" s="18"/>
      <c r="Y115" s="18"/>
      <c r="Z115" s="18"/>
      <c r="AA115" s="18"/>
      <c r="AB115" s="18"/>
      <c r="AC115" s="45"/>
      <c r="AD115" s="43"/>
      <c r="AE115" s="40"/>
      <c r="AF115" s="290"/>
      <c r="AG115" s="6"/>
      <c r="AH115" s="6"/>
      <c r="AI115" s="6"/>
      <c r="AJ115" s="6"/>
      <c r="AK115" s="6"/>
      <c r="AL115" s="6"/>
      <c r="AM115" s="43"/>
      <c r="AN115" s="43"/>
      <c r="AO115" s="6"/>
      <c r="AP115" s="43"/>
      <c r="AQ115" s="11"/>
      <c r="AR115" s="6"/>
      <c r="AS115" s="6"/>
      <c r="AT115" s="6"/>
      <c r="AU115" s="6"/>
      <c r="AV115" s="6"/>
      <c r="AW115" s="6"/>
      <c r="AX115" s="40"/>
      <c r="AY115" s="43"/>
      <c r="AZ115" s="12"/>
      <c r="BA115" s="11"/>
      <c r="BB115" s="6"/>
      <c r="BC115" s="6"/>
      <c r="BD115" s="6"/>
      <c r="BE115" s="6"/>
      <c r="BF115" s="6"/>
      <c r="BG115" s="6"/>
      <c r="BH115" s="40"/>
      <c r="BI115" s="43"/>
      <c r="BJ115" s="12"/>
      <c r="BK115" s="11"/>
      <c r="BL115" s="6"/>
      <c r="BM115" s="6"/>
      <c r="BN115" s="6"/>
      <c r="BO115" s="6"/>
      <c r="BP115" s="6"/>
      <c r="BQ115" s="6"/>
      <c r="BR115" s="40"/>
      <c r="BS115" s="43"/>
      <c r="BT115" s="12"/>
      <c r="BU115" s="11"/>
      <c r="BV115" s="6"/>
      <c r="BW115" s="6"/>
      <c r="BX115" s="6"/>
      <c r="BY115" s="40"/>
      <c r="BZ115" s="11"/>
      <c r="CA115" s="6"/>
      <c r="CB115" s="6"/>
      <c r="CC115" s="6"/>
      <c r="CD115" s="12"/>
      <c r="CE115" s="11"/>
      <c r="CF115" s="6"/>
      <c r="CG115" s="6"/>
      <c r="CH115" s="6"/>
      <c r="CI115" s="12"/>
      <c r="CJ115" s="11"/>
      <c r="CK115" s="6"/>
      <c r="CL115" s="6"/>
      <c r="CM115" s="12"/>
      <c r="CN115" s="11"/>
      <c r="CO115" s="82"/>
      <c r="CP115" s="1"/>
      <c r="CQ115" s="1"/>
      <c r="CR115" s="1"/>
      <c r="CS115" s="1"/>
      <c r="CT115" s="1"/>
      <c r="DF115" s="23"/>
      <c r="DG115" s="35" t="str">
        <f t="shared" si="8"/>
        <v/>
      </c>
      <c r="DH115" s="36" t="str">
        <f>IF(AND(L115="",N115="",R115="",S115=""),"",SUM(L115,N115,R115,#REF!,S115))</f>
        <v/>
      </c>
      <c r="DI115" s="36" t="str">
        <f t="shared" si="9"/>
        <v/>
      </c>
      <c r="DJ115" s="35" t="str">
        <f>IF(AND(V115="",X115="",AB115="",AC115=""),"",SUM(V115,X115,AB115,#REF!,AC115))</f>
        <v/>
      </c>
      <c r="DK115" s="36" t="str">
        <f t="shared" si="10"/>
        <v/>
      </c>
      <c r="DL115" s="35" t="str">
        <f t="shared" si="11"/>
        <v/>
      </c>
      <c r="DM115" s="36" t="str">
        <f t="shared" si="12"/>
        <v/>
      </c>
      <c r="DN115" s="35" t="str">
        <f>IF(AND(AQ115="",AT115="",AW115="",AX115=""),"",SUM(AQ115,AT115,AW115,#REF!,AX115))</f>
        <v/>
      </c>
      <c r="DO115" s="36" t="str">
        <f t="shared" si="13"/>
        <v/>
      </c>
      <c r="DP115" s="35" t="str">
        <f>IF(AND(BA115="",BD115="",BG115="",BH115=""),"",SUM(BA115,BD115,BG115,#REF!,BH115))</f>
        <v/>
      </c>
      <c r="DQ115" s="36" t="str">
        <f t="shared" si="14"/>
        <v/>
      </c>
      <c r="DR115" s="35" t="str">
        <f>IF(AND(BK115="",BN115="",BQ115="",BR115=""),"",SUM(BK115,BN115,BQ115,#REF!,BR115))</f>
        <v/>
      </c>
      <c r="DS115" s="36" t="str">
        <f t="shared" si="15"/>
        <v/>
      </c>
      <c r="DT115" s="33"/>
      <c r="DU115" s="33"/>
    </row>
    <row r="116" spans="1:125" ht="18.75">
      <c r="A116" s="72">
        <v>110</v>
      </c>
      <c r="B116" s="396"/>
      <c r="C116" s="397"/>
      <c r="D116" s="398"/>
      <c r="E116" s="399"/>
      <c r="F116" s="400"/>
      <c r="G116" s="400"/>
      <c r="H116" s="401"/>
      <c r="I116" s="402"/>
      <c r="J116" s="403"/>
      <c r="K116" s="404"/>
      <c r="L116" s="11"/>
      <c r="M116" s="6"/>
      <c r="N116" s="6"/>
      <c r="O116" s="6"/>
      <c r="P116" s="6"/>
      <c r="Q116" s="6"/>
      <c r="R116" s="6"/>
      <c r="S116" s="40"/>
      <c r="T116" s="43"/>
      <c r="U116" s="12"/>
      <c r="V116" s="17"/>
      <c r="W116" s="18"/>
      <c r="X116" s="18"/>
      <c r="Y116" s="18"/>
      <c r="Z116" s="18"/>
      <c r="AA116" s="18"/>
      <c r="AB116" s="18"/>
      <c r="AC116" s="45"/>
      <c r="AD116" s="43"/>
      <c r="AE116" s="40"/>
      <c r="AF116" s="290"/>
      <c r="AG116" s="6"/>
      <c r="AH116" s="6"/>
      <c r="AI116" s="6"/>
      <c r="AJ116" s="6"/>
      <c r="AK116" s="6"/>
      <c r="AL116" s="6"/>
      <c r="AM116" s="43"/>
      <c r="AN116" s="43"/>
      <c r="AO116" s="6"/>
      <c r="AP116" s="43"/>
      <c r="AQ116" s="11"/>
      <c r="AR116" s="6"/>
      <c r="AS116" s="6"/>
      <c r="AT116" s="6"/>
      <c r="AU116" s="6"/>
      <c r="AV116" s="6"/>
      <c r="AW116" s="6"/>
      <c r="AX116" s="40"/>
      <c r="AY116" s="43"/>
      <c r="AZ116" s="12"/>
      <c r="BA116" s="11"/>
      <c r="BB116" s="6"/>
      <c r="BC116" s="6"/>
      <c r="BD116" s="6"/>
      <c r="BE116" s="6"/>
      <c r="BF116" s="6"/>
      <c r="BG116" s="6"/>
      <c r="BH116" s="40"/>
      <c r="BI116" s="43"/>
      <c r="BJ116" s="12"/>
      <c r="BK116" s="11"/>
      <c r="BL116" s="6"/>
      <c r="BM116" s="6"/>
      <c r="BN116" s="6"/>
      <c r="BO116" s="6"/>
      <c r="BP116" s="6"/>
      <c r="BQ116" s="6"/>
      <c r="BR116" s="40"/>
      <c r="BS116" s="43"/>
      <c r="BT116" s="12"/>
      <c r="BU116" s="11"/>
      <c r="BV116" s="6"/>
      <c r="BW116" s="6"/>
      <c r="BX116" s="6"/>
      <c r="BY116" s="40"/>
      <c r="BZ116" s="11"/>
      <c r="CA116" s="6"/>
      <c r="CB116" s="6"/>
      <c r="CC116" s="6"/>
      <c r="CD116" s="12"/>
      <c r="CE116" s="11"/>
      <c r="CF116" s="6"/>
      <c r="CG116" s="6"/>
      <c r="CH116" s="6"/>
      <c r="CI116" s="12"/>
      <c r="CJ116" s="11"/>
      <c r="CK116" s="6"/>
      <c r="CL116" s="6"/>
      <c r="CM116" s="12"/>
      <c r="CN116" s="11"/>
      <c r="CO116" s="82"/>
      <c r="CP116" s="1"/>
      <c r="CQ116" s="1"/>
      <c r="CR116" s="1"/>
      <c r="CS116" s="1"/>
      <c r="CT116" s="1"/>
      <c r="DF116" s="23"/>
      <c r="DG116" s="35" t="str">
        <f t="shared" si="8"/>
        <v/>
      </c>
      <c r="DH116" s="36" t="str">
        <f>IF(AND(L116="",N116="",R116="",S116=""),"",SUM(L116,N116,R116,#REF!,S116))</f>
        <v/>
      </c>
      <c r="DI116" s="36" t="str">
        <f t="shared" si="9"/>
        <v/>
      </c>
      <c r="DJ116" s="35" t="str">
        <f>IF(AND(V116="",X116="",AB116="",AC116=""),"",SUM(V116,X116,AB116,#REF!,AC116))</f>
        <v/>
      </c>
      <c r="DK116" s="36" t="str">
        <f t="shared" si="10"/>
        <v/>
      </c>
      <c r="DL116" s="35" t="str">
        <f t="shared" si="11"/>
        <v/>
      </c>
      <c r="DM116" s="36" t="str">
        <f t="shared" si="12"/>
        <v/>
      </c>
      <c r="DN116" s="35" t="str">
        <f>IF(AND(AQ116="",AT116="",AW116="",AX116=""),"",SUM(AQ116,AT116,AW116,#REF!,AX116))</f>
        <v/>
      </c>
      <c r="DO116" s="36" t="str">
        <f t="shared" si="13"/>
        <v/>
      </c>
      <c r="DP116" s="35" t="str">
        <f>IF(AND(BA116="",BD116="",BG116="",BH116=""),"",SUM(BA116,BD116,BG116,#REF!,BH116))</f>
        <v/>
      </c>
      <c r="DQ116" s="36" t="str">
        <f t="shared" si="14"/>
        <v/>
      </c>
      <c r="DR116" s="35" t="str">
        <f>IF(AND(BK116="",BN116="",BQ116="",BR116=""),"",SUM(BK116,BN116,BQ116,#REF!,BR116))</f>
        <v/>
      </c>
      <c r="DS116" s="36" t="str">
        <f t="shared" si="15"/>
        <v/>
      </c>
      <c r="DT116" s="33"/>
      <c r="DU116" s="33"/>
    </row>
    <row r="117" spans="1:125" ht="18.75">
      <c r="A117" s="72">
        <v>111</v>
      </c>
      <c r="B117" s="396"/>
      <c r="C117" s="397"/>
      <c r="D117" s="398"/>
      <c r="E117" s="399"/>
      <c r="F117" s="400"/>
      <c r="G117" s="400"/>
      <c r="H117" s="401"/>
      <c r="I117" s="402"/>
      <c r="J117" s="403"/>
      <c r="K117" s="404"/>
      <c r="L117" s="11"/>
      <c r="M117" s="6"/>
      <c r="N117" s="6"/>
      <c r="O117" s="6"/>
      <c r="P117" s="6"/>
      <c r="Q117" s="6"/>
      <c r="R117" s="6"/>
      <c r="S117" s="40"/>
      <c r="T117" s="43"/>
      <c r="U117" s="12"/>
      <c r="V117" s="17"/>
      <c r="W117" s="18"/>
      <c r="X117" s="18"/>
      <c r="Y117" s="18"/>
      <c r="Z117" s="18"/>
      <c r="AA117" s="18"/>
      <c r="AB117" s="18"/>
      <c r="AC117" s="45"/>
      <c r="AD117" s="43"/>
      <c r="AE117" s="40"/>
      <c r="AF117" s="290"/>
      <c r="AG117" s="6"/>
      <c r="AH117" s="6"/>
      <c r="AI117" s="6"/>
      <c r="AJ117" s="6"/>
      <c r="AK117" s="6"/>
      <c r="AL117" s="6"/>
      <c r="AM117" s="43"/>
      <c r="AN117" s="43"/>
      <c r="AO117" s="6"/>
      <c r="AP117" s="43"/>
      <c r="AQ117" s="11"/>
      <c r="AR117" s="6"/>
      <c r="AS117" s="6"/>
      <c r="AT117" s="6"/>
      <c r="AU117" s="6"/>
      <c r="AV117" s="6"/>
      <c r="AW117" s="6"/>
      <c r="AX117" s="40"/>
      <c r="AY117" s="43"/>
      <c r="AZ117" s="12"/>
      <c r="BA117" s="11"/>
      <c r="BB117" s="6"/>
      <c r="BC117" s="6"/>
      <c r="BD117" s="6"/>
      <c r="BE117" s="6"/>
      <c r="BF117" s="6"/>
      <c r="BG117" s="6"/>
      <c r="BH117" s="40"/>
      <c r="BI117" s="43"/>
      <c r="BJ117" s="12"/>
      <c r="BK117" s="11"/>
      <c r="BL117" s="6"/>
      <c r="BM117" s="6"/>
      <c r="BN117" s="6"/>
      <c r="BO117" s="6"/>
      <c r="BP117" s="6"/>
      <c r="BQ117" s="6"/>
      <c r="BR117" s="40"/>
      <c r="BS117" s="43"/>
      <c r="BT117" s="12"/>
      <c r="BU117" s="11"/>
      <c r="BV117" s="6"/>
      <c r="BW117" s="6"/>
      <c r="BX117" s="6"/>
      <c r="BY117" s="40"/>
      <c r="BZ117" s="11"/>
      <c r="CA117" s="6"/>
      <c r="CB117" s="6"/>
      <c r="CC117" s="6"/>
      <c r="CD117" s="12"/>
      <c r="CE117" s="11"/>
      <c r="CF117" s="6"/>
      <c r="CG117" s="6"/>
      <c r="CH117" s="6"/>
      <c r="CI117" s="12"/>
      <c r="CJ117" s="11"/>
      <c r="CK117" s="6"/>
      <c r="CL117" s="6"/>
      <c r="CM117" s="12"/>
      <c r="CN117" s="11"/>
      <c r="CO117" s="82"/>
      <c r="CP117" s="1"/>
      <c r="CQ117" s="1"/>
      <c r="CR117" s="1"/>
      <c r="CS117" s="1"/>
      <c r="CT117" s="1"/>
      <c r="DF117" s="23"/>
      <c r="DG117" s="35" t="str">
        <f t="shared" si="8"/>
        <v/>
      </c>
      <c r="DH117" s="36" t="str">
        <f>IF(AND(L117="",N117="",R117="",S117=""),"",SUM(L117,N117,R117,#REF!,S117))</f>
        <v/>
      </c>
      <c r="DI117" s="36" t="str">
        <f t="shared" si="9"/>
        <v/>
      </c>
      <c r="DJ117" s="35" t="str">
        <f>IF(AND(V117="",X117="",AB117="",AC117=""),"",SUM(V117,X117,AB117,#REF!,AC117))</f>
        <v/>
      </c>
      <c r="DK117" s="36" t="str">
        <f t="shared" si="10"/>
        <v/>
      </c>
      <c r="DL117" s="35" t="str">
        <f t="shared" si="11"/>
        <v/>
      </c>
      <c r="DM117" s="36" t="str">
        <f t="shared" si="12"/>
        <v/>
      </c>
      <c r="DN117" s="35" t="str">
        <f>IF(AND(AQ117="",AT117="",AW117="",AX117=""),"",SUM(AQ117,AT117,AW117,#REF!,AX117))</f>
        <v/>
      </c>
      <c r="DO117" s="36" t="str">
        <f t="shared" si="13"/>
        <v/>
      </c>
      <c r="DP117" s="35" t="str">
        <f>IF(AND(BA117="",BD117="",BG117="",BH117=""),"",SUM(BA117,BD117,BG117,#REF!,BH117))</f>
        <v/>
      </c>
      <c r="DQ117" s="36" t="str">
        <f t="shared" si="14"/>
        <v/>
      </c>
      <c r="DR117" s="35" t="str">
        <f>IF(AND(BK117="",BN117="",BQ117="",BR117=""),"",SUM(BK117,BN117,BQ117,#REF!,BR117))</f>
        <v/>
      </c>
      <c r="DS117" s="36" t="str">
        <f t="shared" si="15"/>
        <v/>
      </c>
      <c r="DT117" s="33"/>
      <c r="DU117" s="33"/>
    </row>
    <row r="118" spans="1:125" ht="18.75">
      <c r="A118" s="72">
        <v>112</v>
      </c>
      <c r="B118" s="396"/>
      <c r="C118" s="397"/>
      <c r="D118" s="398"/>
      <c r="E118" s="399"/>
      <c r="F118" s="400"/>
      <c r="G118" s="400"/>
      <c r="H118" s="401"/>
      <c r="I118" s="402"/>
      <c r="J118" s="403"/>
      <c r="K118" s="404"/>
      <c r="L118" s="11"/>
      <c r="M118" s="6"/>
      <c r="N118" s="6"/>
      <c r="O118" s="6"/>
      <c r="P118" s="6"/>
      <c r="Q118" s="6"/>
      <c r="R118" s="6"/>
      <c r="S118" s="40"/>
      <c r="T118" s="43"/>
      <c r="U118" s="12"/>
      <c r="V118" s="17"/>
      <c r="W118" s="18"/>
      <c r="X118" s="18"/>
      <c r="Y118" s="18"/>
      <c r="Z118" s="18"/>
      <c r="AA118" s="18"/>
      <c r="AB118" s="18"/>
      <c r="AC118" s="45"/>
      <c r="AD118" s="43"/>
      <c r="AE118" s="40"/>
      <c r="AF118" s="290"/>
      <c r="AG118" s="6"/>
      <c r="AH118" s="6"/>
      <c r="AI118" s="6"/>
      <c r="AJ118" s="6"/>
      <c r="AK118" s="6"/>
      <c r="AL118" s="6"/>
      <c r="AM118" s="43"/>
      <c r="AN118" s="43"/>
      <c r="AO118" s="6"/>
      <c r="AP118" s="43"/>
      <c r="AQ118" s="11"/>
      <c r="AR118" s="6"/>
      <c r="AS118" s="6"/>
      <c r="AT118" s="6"/>
      <c r="AU118" s="6"/>
      <c r="AV118" s="6"/>
      <c r="AW118" s="6"/>
      <c r="AX118" s="40"/>
      <c r="AY118" s="43"/>
      <c r="AZ118" s="12"/>
      <c r="BA118" s="11"/>
      <c r="BB118" s="6"/>
      <c r="BC118" s="6"/>
      <c r="BD118" s="6"/>
      <c r="BE118" s="6"/>
      <c r="BF118" s="6"/>
      <c r="BG118" s="6"/>
      <c r="BH118" s="40"/>
      <c r="BI118" s="43"/>
      <c r="BJ118" s="12"/>
      <c r="BK118" s="11"/>
      <c r="BL118" s="6"/>
      <c r="BM118" s="6"/>
      <c r="BN118" s="6"/>
      <c r="BO118" s="6"/>
      <c r="BP118" s="6"/>
      <c r="BQ118" s="6"/>
      <c r="BR118" s="40"/>
      <c r="BS118" s="43"/>
      <c r="BT118" s="12"/>
      <c r="BU118" s="11"/>
      <c r="BV118" s="6"/>
      <c r="BW118" s="6"/>
      <c r="BX118" s="6"/>
      <c r="BY118" s="40"/>
      <c r="BZ118" s="11"/>
      <c r="CA118" s="6"/>
      <c r="CB118" s="6"/>
      <c r="CC118" s="6"/>
      <c r="CD118" s="12"/>
      <c r="CE118" s="11"/>
      <c r="CF118" s="6"/>
      <c r="CG118" s="6"/>
      <c r="CH118" s="6"/>
      <c r="CI118" s="12"/>
      <c r="CJ118" s="11"/>
      <c r="CK118" s="6"/>
      <c r="CL118" s="6"/>
      <c r="CM118" s="12"/>
      <c r="CN118" s="11"/>
      <c r="CO118" s="82"/>
      <c r="CP118" s="1"/>
      <c r="CQ118" s="1"/>
      <c r="CR118" s="1"/>
      <c r="CS118" s="1"/>
      <c r="CT118" s="1"/>
      <c r="DF118" s="23"/>
      <c r="DG118" s="35" t="str">
        <f t="shared" si="8"/>
        <v/>
      </c>
      <c r="DH118" s="36" t="str">
        <f>IF(AND(L118="",N118="",R118="",S118=""),"",SUM(L118,N118,R118,#REF!,S118))</f>
        <v/>
      </c>
      <c r="DI118" s="36" t="str">
        <f t="shared" si="9"/>
        <v/>
      </c>
      <c r="DJ118" s="35" t="str">
        <f>IF(AND(V118="",X118="",AB118="",AC118=""),"",SUM(V118,X118,AB118,#REF!,AC118))</f>
        <v/>
      </c>
      <c r="DK118" s="36" t="str">
        <f t="shared" si="10"/>
        <v/>
      </c>
      <c r="DL118" s="35" t="str">
        <f t="shared" si="11"/>
        <v/>
      </c>
      <c r="DM118" s="36" t="str">
        <f t="shared" si="12"/>
        <v/>
      </c>
      <c r="DN118" s="35" t="str">
        <f>IF(AND(AQ118="",AT118="",AW118="",AX118=""),"",SUM(AQ118,AT118,AW118,#REF!,AX118))</f>
        <v/>
      </c>
      <c r="DO118" s="36" t="str">
        <f t="shared" si="13"/>
        <v/>
      </c>
      <c r="DP118" s="35" t="str">
        <f>IF(AND(BA118="",BD118="",BG118="",BH118=""),"",SUM(BA118,BD118,BG118,#REF!,BH118))</f>
        <v/>
      </c>
      <c r="DQ118" s="36" t="str">
        <f t="shared" si="14"/>
        <v/>
      </c>
      <c r="DR118" s="35" t="str">
        <f>IF(AND(BK118="",BN118="",BQ118="",BR118=""),"",SUM(BK118,BN118,BQ118,#REF!,BR118))</f>
        <v/>
      </c>
      <c r="DS118" s="36" t="str">
        <f t="shared" si="15"/>
        <v/>
      </c>
      <c r="DT118" s="33"/>
      <c r="DU118" s="33"/>
    </row>
    <row r="119" spans="1:125" ht="18.75">
      <c r="A119" s="72">
        <v>113</v>
      </c>
      <c r="B119" s="396"/>
      <c r="C119" s="397"/>
      <c r="D119" s="398"/>
      <c r="E119" s="399"/>
      <c r="F119" s="400"/>
      <c r="G119" s="400"/>
      <c r="H119" s="401"/>
      <c r="I119" s="402"/>
      <c r="J119" s="403"/>
      <c r="K119" s="404"/>
      <c r="L119" s="11"/>
      <c r="M119" s="6"/>
      <c r="N119" s="6"/>
      <c r="O119" s="6"/>
      <c r="P119" s="6"/>
      <c r="Q119" s="6"/>
      <c r="R119" s="6"/>
      <c r="S119" s="40"/>
      <c r="T119" s="43"/>
      <c r="U119" s="12"/>
      <c r="V119" s="17"/>
      <c r="W119" s="18"/>
      <c r="X119" s="18"/>
      <c r="Y119" s="18"/>
      <c r="Z119" s="18"/>
      <c r="AA119" s="18"/>
      <c r="AB119" s="18"/>
      <c r="AC119" s="45"/>
      <c r="AD119" s="43"/>
      <c r="AE119" s="40"/>
      <c r="AF119" s="290"/>
      <c r="AG119" s="6"/>
      <c r="AH119" s="6"/>
      <c r="AI119" s="6"/>
      <c r="AJ119" s="6"/>
      <c r="AK119" s="6"/>
      <c r="AL119" s="6"/>
      <c r="AM119" s="43"/>
      <c r="AN119" s="43"/>
      <c r="AO119" s="6"/>
      <c r="AP119" s="43"/>
      <c r="AQ119" s="11"/>
      <c r="AR119" s="6"/>
      <c r="AS119" s="6"/>
      <c r="AT119" s="6"/>
      <c r="AU119" s="6"/>
      <c r="AV119" s="6"/>
      <c r="AW119" s="6"/>
      <c r="AX119" s="40"/>
      <c r="AY119" s="43"/>
      <c r="AZ119" s="12"/>
      <c r="BA119" s="11"/>
      <c r="BB119" s="6"/>
      <c r="BC119" s="6"/>
      <c r="BD119" s="6"/>
      <c r="BE119" s="6"/>
      <c r="BF119" s="6"/>
      <c r="BG119" s="6"/>
      <c r="BH119" s="40"/>
      <c r="BI119" s="43"/>
      <c r="BJ119" s="12"/>
      <c r="BK119" s="11"/>
      <c r="BL119" s="6"/>
      <c r="BM119" s="6"/>
      <c r="BN119" s="6"/>
      <c r="BO119" s="6"/>
      <c r="BP119" s="6"/>
      <c r="BQ119" s="6"/>
      <c r="BR119" s="40"/>
      <c r="BS119" s="43"/>
      <c r="BT119" s="12"/>
      <c r="BU119" s="11"/>
      <c r="BV119" s="6"/>
      <c r="BW119" s="6"/>
      <c r="BX119" s="6"/>
      <c r="BY119" s="40"/>
      <c r="BZ119" s="11"/>
      <c r="CA119" s="6"/>
      <c r="CB119" s="6"/>
      <c r="CC119" s="6"/>
      <c r="CD119" s="12"/>
      <c r="CE119" s="11"/>
      <c r="CF119" s="6"/>
      <c r="CG119" s="6"/>
      <c r="CH119" s="6"/>
      <c r="CI119" s="12"/>
      <c r="CJ119" s="11"/>
      <c r="CK119" s="6"/>
      <c r="CL119" s="6"/>
      <c r="CM119" s="12"/>
      <c r="CN119" s="11"/>
      <c r="CO119" s="82"/>
      <c r="CP119" s="1"/>
      <c r="CQ119" s="1"/>
      <c r="CR119" s="1"/>
      <c r="CS119" s="1"/>
      <c r="CT119" s="1"/>
      <c r="DF119" s="23"/>
      <c r="DG119" s="35" t="str">
        <f t="shared" si="8"/>
        <v/>
      </c>
      <c r="DH119" s="36" t="str">
        <f>IF(AND(L119="",N119="",R119="",S119=""),"",SUM(L119,N119,R119,#REF!,S119))</f>
        <v/>
      </c>
      <c r="DI119" s="36" t="str">
        <f t="shared" si="9"/>
        <v/>
      </c>
      <c r="DJ119" s="35" t="str">
        <f>IF(AND(V119="",X119="",AB119="",AC119=""),"",SUM(V119,X119,AB119,#REF!,AC119))</f>
        <v/>
      </c>
      <c r="DK119" s="36" t="str">
        <f t="shared" si="10"/>
        <v/>
      </c>
      <c r="DL119" s="35" t="str">
        <f t="shared" si="11"/>
        <v/>
      </c>
      <c r="DM119" s="36" t="str">
        <f t="shared" si="12"/>
        <v/>
      </c>
      <c r="DN119" s="35" t="str">
        <f>IF(AND(AQ119="",AT119="",AW119="",AX119=""),"",SUM(AQ119,AT119,AW119,#REF!,AX119))</f>
        <v/>
      </c>
      <c r="DO119" s="36" t="str">
        <f t="shared" si="13"/>
        <v/>
      </c>
      <c r="DP119" s="35" t="str">
        <f>IF(AND(BA119="",BD119="",BG119="",BH119=""),"",SUM(BA119,BD119,BG119,#REF!,BH119))</f>
        <v/>
      </c>
      <c r="DQ119" s="36" t="str">
        <f t="shared" si="14"/>
        <v/>
      </c>
      <c r="DR119" s="35" t="str">
        <f>IF(AND(BK119="",BN119="",BQ119="",BR119=""),"",SUM(BK119,BN119,BQ119,#REF!,BR119))</f>
        <v/>
      </c>
      <c r="DS119" s="36" t="str">
        <f t="shared" si="15"/>
        <v/>
      </c>
      <c r="DT119" s="33"/>
      <c r="DU119" s="33"/>
    </row>
    <row r="120" spans="1:125" ht="18.75">
      <c r="A120" s="72">
        <v>114</v>
      </c>
      <c r="B120" s="396"/>
      <c r="C120" s="397"/>
      <c r="D120" s="398"/>
      <c r="E120" s="399"/>
      <c r="F120" s="400"/>
      <c r="G120" s="400"/>
      <c r="H120" s="401"/>
      <c r="I120" s="402"/>
      <c r="J120" s="403"/>
      <c r="K120" s="404"/>
      <c r="L120" s="11"/>
      <c r="M120" s="6"/>
      <c r="N120" s="6"/>
      <c r="O120" s="6"/>
      <c r="P120" s="6"/>
      <c r="Q120" s="6"/>
      <c r="R120" s="6"/>
      <c r="S120" s="40"/>
      <c r="T120" s="43"/>
      <c r="U120" s="12"/>
      <c r="V120" s="17"/>
      <c r="W120" s="18"/>
      <c r="X120" s="18"/>
      <c r="Y120" s="18"/>
      <c r="Z120" s="18"/>
      <c r="AA120" s="18"/>
      <c r="AB120" s="18"/>
      <c r="AC120" s="45"/>
      <c r="AD120" s="43"/>
      <c r="AE120" s="40"/>
      <c r="AF120" s="290"/>
      <c r="AG120" s="6"/>
      <c r="AH120" s="6"/>
      <c r="AI120" s="6"/>
      <c r="AJ120" s="6"/>
      <c r="AK120" s="6"/>
      <c r="AL120" s="6"/>
      <c r="AM120" s="43"/>
      <c r="AN120" s="43"/>
      <c r="AO120" s="6"/>
      <c r="AP120" s="43"/>
      <c r="AQ120" s="11"/>
      <c r="AR120" s="6"/>
      <c r="AS120" s="6"/>
      <c r="AT120" s="6"/>
      <c r="AU120" s="6"/>
      <c r="AV120" s="6"/>
      <c r="AW120" s="6"/>
      <c r="AX120" s="40"/>
      <c r="AY120" s="43"/>
      <c r="AZ120" s="12"/>
      <c r="BA120" s="11"/>
      <c r="BB120" s="6"/>
      <c r="BC120" s="6"/>
      <c r="BD120" s="6"/>
      <c r="BE120" s="6"/>
      <c r="BF120" s="6"/>
      <c r="BG120" s="6"/>
      <c r="BH120" s="40"/>
      <c r="BI120" s="43"/>
      <c r="BJ120" s="12"/>
      <c r="BK120" s="11"/>
      <c r="BL120" s="6"/>
      <c r="BM120" s="6"/>
      <c r="BN120" s="6"/>
      <c r="BO120" s="6"/>
      <c r="BP120" s="6"/>
      <c r="BQ120" s="6"/>
      <c r="BR120" s="40"/>
      <c r="BS120" s="43"/>
      <c r="BT120" s="12"/>
      <c r="BU120" s="11"/>
      <c r="BV120" s="6"/>
      <c r="BW120" s="6"/>
      <c r="BX120" s="6"/>
      <c r="BY120" s="40"/>
      <c r="BZ120" s="11"/>
      <c r="CA120" s="6"/>
      <c r="CB120" s="6"/>
      <c r="CC120" s="6"/>
      <c r="CD120" s="12"/>
      <c r="CE120" s="11"/>
      <c r="CF120" s="6"/>
      <c r="CG120" s="6"/>
      <c r="CH120" s="6"/>
      <c r="CI120" s="12"/>
      <c r="CJ120" s="11"/>
      <c r="CK120" s="6"/>
      <c r="CL120" s="6"/>
      <c r="CM120" s="12"/>
      <c r="CN120" s="11"/>
      <c r="CO120" s="82"/>
      <c r="CP120" s="1"/>
      <c r="CQ120" s="1"/>
      <c r="CR120" s="1"/>
      <c r="CS120" s="1"/>
      <c r="CT120" s="1"/>
      <c r="DF120" s="23"/>
      <c r="DG120" s="35" t="str">
        <f t="shared" si="8"/>
        <v/>
      </c>
      <c r="DH120" s="36" t="str">
        <f>IF(AND(L120="",N120="",R120="",S120=""),"",SUM(L120,N120,R120,#REF!,S120))</f>
        <v/>
      </c>
      <c r="DI120" s="36" t="str">
        <f t="shared" si="9"/>
        <v/>
      </c>
      <c r="DJ120" s="35" t="str">
        <f>IF(AND(V120="",X120="",AB120="",AC120=""),"",SUM(V120,X120,AB120,#REF!,AC120))</f>
        <v/>
      </c>
      <c r="DK120" s="36" t="str">
        <f t="shared" si="10"/>
        <v/>
      </c>
      <c r="DL120" s="35" t="str">
        <f t="shared" si="11"/>
        <v/>
      </c>
      <c r="DM120" s="36" t="str">
        <f t="shared" si="12"/>
        <v/>
      </c>
      <c r="DN120" s="35" t="str">
        <f>IF(AND(AQ120="",AT120="",AW120="",AX120=""),"",SUM(AQ120,AT120,AW120,#REF!,AX120))</f>
        <v/>
      </c>
      <c r="DO120" s="36" t="str">
        <f t="shared" si="13"/>
        <v/>
      </c>
      <c r="DP120" s="35" t="str">
        <f>IF(AND(BA120="",BD120="",BG120="",BH120=""),"",SUM(BA120,BD120,BG120,#REF!,BH120))</f>
        <v/>
      </c>
      <c r="DQ120" s="36" t="str">
        <f t="shared" si="14"/>
        <v/>
      </c>
      <c r="DR120" s="35" t="str">
        <f>IF(AND(BK120="",BN120="",BQ120="",BR120=""),"",SUM(BK120,BN120,BQ120,#REF!,BR120))</f>
        <v/>
      </c>
      <c r="DS120" s="36" t="str">
        <f t="shared" si="15"/>
        <v/>
      </c>
      <c r="DT120" s="33"/>
      <c r="DU120" s="33"/>
    </row>
    <row r="121" spans="1:125" ht="18.75">
      <c r="A121" s="72">
        <v>115</v>
      </c>
      <c r="B121" s="396"/>
      <c r="C121" s="397"/>
      <c r="D121" s="398"/>
      <c r="E121" s="399"/>
      <c r="F121" s="400"/>
      <c r="G121" s="400"/>
      <c r="H121" s="401"/>
      <c r="I121" s="402"/>
      <c r="J121" s="403"/>
      <c r="K121" s="404"/>
      <c r="L121" s="11"/>
      <c r="M121" s="6"/>
      <c r="N121" s="6"/>
      <c r="O121" s="6"/>
      <c r="P121" s="6"/>
      <c r="Q121" s="6"/>
      <c r="R121" s="6"/>
      <c r="S121" s="40"/>
      <c r="T121" s="43"/>
      <c r="U121" s="12"/>
      <c r="V121" s="17"/>
      <c r="W121" s="18"/>
      <c r="X121" s="18"/>
      <c r="Y121" s="18"/>
      <c r="Z121" s="18"/>
      <c r="AA121" s="18"/>
      <c r="AB121" s="18"/>
      <c r="AC121" s="45"/>
      <c r="AD121" s="43"/>
      <c r="AE121" s="40"/>
      <c r="AF121" s="290"/>
      <c r="AG121" s="6"/>
      <c r="AH121" s="6"/>
      <c r="AI121" s="6"/>
      <c r="AJ121" s="6"/>
      <c r="AK121" s="6"/>
      <c r="AL121" s="6"/>
      <c r="AM121" s="43"/>
      <c r="AN121" s="43"/>
      <c r="AO121" s="6"/>
      <c r="AP121" s="43"/>
      <c r="AQ121" s="11"/>
      <c r="AR121" s="6"/>
      <c r="AS121" s="6"/>
      <c r="AT121" s="6"/>
      <c r="AU121" s="6"/>
      <c r="AV121" s="6"/>
      <c r="AW121" s="6"/>
      <c r="AX121" s="40"/>
      <c r="AY121" s="43"/>
      <c r="AZ121" s="12"/>
      <c r="BA121" s="11"/>
      <c r="BB121" s="6"/>
      <c r="BC121" s="6"/>
      <c r="BD121" s="6"/>
      <c r="BE121" s="6"/>
      <c r="BF121" s="6"/>
      <c r="BG121" s="6"/>
      <c r="BH121" s="40"/>
      <c r="BI121" s="43"/>
      <c r="BJ121" s="12"/>
      <c r="BK121" s="11"/>
      <c r="BL121" s="6"/>
      <c r="BM121" s="6"/>
      <c r="BN121" s="6"/>
      <c r="BO121" s="6"/>
      <c r="BP121" s="6"/>
      <c r="BQ121" s="6"/>
      <c r="BR121" s="40"/>
      <c r="BS121" s="43"/>
      <c r="BT121" s="12"/>
      <c r="BU121" s="11"/>
      <c r="BV121" s="6"/>
      <c r="BW121" s="6"/>
      <c r="BX121" s="6"/>
      <c r="BY121" s="40"/>
      <c r="BZ121" s="11"/>
      <c r="CA121" s="6"/>
      <c r="CB121" s="6"/>
      <c r="CC121" s="6"/>
      <c r="CD121" s="12"/>
      <c r="CE121" s="11"/>
      <c r="CF121" s="6"/>
      <c r="CG121" s="6"/>
      <c r="CH121" s="6"/>
      <c r="CI121" s="12"/>
      <c r="CJ121" s="11"/>
      <c r="CK121" s="6"/>
      <c r="CL121" s="6"/>
      <c r="CM121" s="12"/>
      <c r="CN121" s="11"/>
      <c r="CO121" s="82"/>
      <c r="CP121" s="1"/>
      <c r="CQ121" s="1"/>
      <c r="CR121" s="1"/>
      <c r="CS121" s="1"/>
      <c r="CT121" s="1"/>
      <c r="DF121" s="23"/>
      <c r="DG121" s="35" t="str">
        <f t="shared" si="8"/>
        <v/>
      </c>
      <c r="DH121" s="36" t="str">
        <f>IF(AND(L121="",N121="",R121="",S121=""),"",SUM(L121,N121,R121,#REF!,S121))</f>
        <v/>
      </c>
      <c r="DI121" s="36" t="str">
        <f t="shared" si="9"/>
        <v/>
      </c>
      <c r="DJ121" s="35" t="str">
        <f>IF(AND(V121="",X121="",AB121="",AC121=""),"",SUM(V121,X121,AB121,#REF!,AC121))</f>
        <v/>
      </c>
      <c r="DK121" s="36" t="str">
        <f t="shared" si="10"/>
        <v/>
      </c>
      <c r="DL121" s="35" t="str">
        <f t="shared" si="11"/>
        <v/>
      </c>
      <c r="DM121" s="36" t="str">
        <f t="shared" si="12"/>
        <v/>
      </c>
      <c r="DN121" s="35" t="str">
        <f>IF(AND(AQ121="",AT121="",AW121="",AX121=""),"",SUM(AQ121,AT121,AW121,#REF!,AX121))</f>
        <v/>
      </c>
      <c r="DO121" s="36" t="str">
        <f t="shared" si="13"/>
        <v/>
      </c>
      <c r="DP121" s="35" t="str">
        <f>IF(AND(BA121="",BD121="",BG121="",BH121=""),"",SUM(BA121,BD121,BG121,#REF!,BH121))</f>
        <v/>
      </c>
      <c r="DQ121" s="36" t="str">
        <f t="shared" si="14"/>
        <v/>
      </c>
      <c r="DR121" s="35" t="str">
        <f>IF(AND(BK121="",BN121="",BQ121="",BR121=""),"",SUM(BK121,BN121,BQ121,#REF!,BR121))</f>
        <v/>
      </c>
      <c r="DS121" s="36" t="str">
        <f t="shared" si="15"/>
        <v/>
      </c>
      <c r="DT121" s="33"/>
      <c r="DU121" s="33"/>
    </row>
    <row r="122" spans="1:125" ht="18.75">
      <c r="A122" s="72">
        <v>116</v>
      </c>
      <c r="B122" s="396"/>
      <c r="C122" s="397"/>
      <c r="D122" s="398"/>
      <c r="E122" s="399"/>
      <c r="F122" s="400"/>
      <c r="G122" s="400"/>
      <c r="H122" s="401"/>
      <c r="I122" s="402"/>
      <c r="J122" s="403"/>
      <c r="K122" s="404"/>
      <c r="L122" s="11"/>
      <c r="M122" s="6"/>
      <c r="N122" s="6"/>
      <c r="O122" s="6"/>
      <c r="P122" s="6"/>
      <c r="Q122" s="6"/>
      <c r="R122" s="6"/>
      <c r="S122" s="40"/>
      <c r="T122" s="43"/>
      <c r="U122" s="12"/>
      <c r="V122" s="17"/>
      <c r="W122" s="18"/>
      <c r="X122" s="18"/>
      <c r="Y122" s="18"/>
      <c r="Z122" s="18"/>
      <c r="AA122" s="18"/>
      <c r="AB122" s="18"/>
      <c r="AC122" s="45"/>
      <c r="AD122" s="43"/>
      <c r="AE122" s="40"/>
      <c r="AF122" s="290"/>
      <c r="AG122" s="6"/>
      <c r="AH122" s="6"/>
      <c r="AI122" s="6"/>
      <c r="AJ122" s="6"/>
      <c r="AK122" s="6"/>
      <c r="AL122" s="6"/>
      <c r="AM122" s="43"/>
      <c r="AN122" s="43"/>
      <c r="AO122" s="6"/>
      <c r="AP122" s="43"/>
      <c r="AQ122" s="11"/>
      <c r="AR122" s="6"/>
      <c r="AS122" s="6"/>
      <c r="AT122" s="6"/>
      <c r="AU122" s="6"/>
      <c r="AV122" s="6"/>
      <c r="AW122" s="6"/>
      <c r="AX122" s="40"/>
      <c r="AY122" s="43"/>
      <c r="AZ122" s="12"/>
      <c r="BA122" s="11"/>
      <c r="BB122" s="6"/>
      <c r="BC122" s="6"/>
      <c r="BD122" s="6"/>
      <c r="BE122" s="6"/>
      <c r="BF122" s="6"/>
      <c r="BG122" s="6"/>
      <c r="BH122" s="40"/>
      <c r="BI122" s="43"/>
      <c r="BJ122" s="12"/>
      <c r="BK122" s="11"/>
      <c r="BL122" s="6"/>
      <c r="BM122" s="6"/>
      <c r="BN122" s="6"/>
      <c r="BO122" s="6"/>
      <c r="BP122" s="6"/>
      <c r="BQ122" s="6"/>
      <c r="BR122" s="40"/>
      <c r="BS122" s="43"/>
      <c r="BT122" s="12"/>
      <c r="BU122" s="11"/>
      <c r="BV122" s="6"/>
      <c r="BW122" s="6"/>
      <c r="BX122" s="6"/>
      <c r="BY122" s="40"/>
      <c r="BZ122" s="11"/>
      <c r="CA122" s="6"/>
      <c r="CB122" s="6"/>
      <c r="CC122" s="6"/>
      <c r="CD122" s="12"/>
      <c r="CE122" s="11"/>
      <c r="CF122" s="6"/>
      <c r="CG122" s="6"/>
      <c r="CH122" s="6"/>
      <c r="CI122" s="12"/>
      <c r="CJ122" s="11"/>
      <c r="CK122" s="6"/>
      <c r="CL122" s="6"/>
      <c r="CM122" s="12"/>
      <c r="CN122" s="11"/>
      <c r="CO122" s="82"/>
      <c r="CP122" s="1"/>
      <c r="CQ122" s="1"/>
      <c r="CR122" s="1"/>
      <c r="CS122" s="1"/>
      <c r="CT122" s="1"/>
      <c r="DF122" s="23"/>
      <c r="DG122" s="35" t="str">
        <f t="shared" si="8"/>
        <v/>
      </c>
      <c r="DH122" s="36" t="str">
        <f>IF(AND(L122="",N122="",R122="",S122=""),"",SUM(L122,N122,R122,#REF!,S122))</f>
        <v/>
      </c>
      <c r="DI122" s="36" t="str">
        <f t="shared" si="9"/>
        <v/>
      </c>
      <c r="DJ122" s="35" t="str">
        <f>IF(AND(V122="",X122="",AB122="",AC122=""),"",SUM(V122,X122,AB122,#REF!,AC122))</f>
        <v/>
      </c>
      <c r="DK122" s="36" t="str">
        <f t="shared" si="10"/>
        <v/>
      </c>
      <c r="DL122" s="35" t="str">
        <f t="shared" si="11"/>
        <v/>
      </c>
      <c r="DM122" s="36" t="str">
        <f t="shared" si="12"/>
        <v/>
      </c>
      <c r="DN122" s="35" t="str">
        <f>IF(AND(AQ122="",AT122="",AW122="",AX122=""),"",SUM(AQ122,AT122,AW122,#REF!,AX122))</f>
        <v/>
      </c>
      <c r="DO122" s="36" t="str">
        <f t="shared" si="13"/>
        <v/>
      </c>
      <c r="DP122" s="35" t="str">
        <f>IF(AND(BA122="",BD122="",BG122="",BH122=""),"",SUM(BA122,BD122,BG122,#REF!,BH122))</f>
        <v/>
      </c>
      <c r="DQ122" s="36" t="str">
        <f t="shared" si="14"/>
        <v/>
      </c>
      <c r="DR122" s="35" t="str">
        <f>IF(AND(BK122="",BN122="",BQ122="",BR122=""),"",SUM(BK122,BN122,BQ122,#REF!,BR122))</f>
        <v/>
      </c>
      <c r="DS122" s="36" t="str">
        <f t="shared" si="15"/>
        <v/>
      </c>
      <c r="DT122" s="33"/>
      <c r="DU122" s="33"/>
    </row>
    <row r="123" spans="1:125" ht="18.75">
      <c r="A123" s="72">
        <v>117</v>
      </c>
      <c r="B123" s="396"/>
      <c r="C123" s="397"/>
      <c r="D123" s="398"/>
      <c r="E123" s="399"/>
      <c r="F123" s="400"/>
      <c r="G123" s="400"/>
      <c r="H123" s="401"/>
      <c r="I123" s="402"/>
      <c r="J123" s="403"/>
      <c r="K123" s="404"/>
      <c r="L123" s="11"/>
      <c r="M123" s="6"/>
      <c r="N123" s="6"/>
      <c r="O123" s="6"/>
      <c r="P123" s="6"/>
      <c r="Q123" s="6"/>
      <c r="R123" s="6"/>
      <c r="S123" s="40"/>
      <c r="T123" s="43"/>
      <c r="U123" s="12"/>
      <c r="V123" s="17"/>
      <c r="W123" s="18"/>
      <c r="X123" s="18"/>
      <c r="Y123" s="18"/>
      <c r="Z123" s="18"/>
      <c r="AA123" s="18"/>
      <c r="AB123" s="18"/>
      <c r="AC123" s="45"/>
      <c r="AD123" s="43"/>
      <c r="AE123" s="40"/>
      <c r="AF123" s="290"/>
      <c r="AG123" s="6"/>
      <c r="AH123" s="6"/>
      <c r="AI123" s="6"/>
      <c r="AJ123" s="6"/>
      <c r="AK123" s="6"/>
      <c r="AL123" s="6"/>
      <c r="AM123" s="43"/>
      <c r="AN123" s="43"/>
      <c r="AO123" s="6"/>
      <c r="AP123" s="43"/>
      <c r="AQ123" s="11"/>
      <c r="AR123" s="6"/>
      <c r="AS123" s="6"/>
      <c r="AT123" s="6"/>
      <c r="AU123" s="6"/>
      <c r="AV123" s="6"/>
      <c r="AW123" s="6"/>
      <c r="AX123" s="40"/>
      <c r="AY123" s="43"/>
      <c r="AZ123" s="12"/>
      <c r="BA123" s="11"/>
      <c r="BB123" s="6"/>
      <c r="BC123" s="6"/>
      <c r="BD123" s="6"/>
      <c r="BE123" s="6"/>
      <c r="BF123" s="6"/>
      <c r="BG123" s="6"/>
      <c r="BH123" s="40"/>
      <c r="BI123" s="43"/>
      <c r="BJ123" s="12"/>
      <c r="BK123" s="11"/>
      <c r="BL123" s="6"/>
      <c r="BM123" s="6"/>
      <c r="BN123" s="6"/>
      <c r="BO123" s="6"/>
      <c r="BP123" s="6"/>
      <c r="BQ123" s="6"/>
      <c r="BR123" s="40"/>
      <c r="BS123" s="43"/>
      <c r="BT123" s="12"/>
      <c r="BU123" s="11"/>
      <c r="BV123" s="6"/>
      <c r="BW123" s="6"/>
      <c r="BX123" s="6"/>
      <c r="BY123" s="40"/>
      <c r="BZ123" s="11"/>
      <c r="CA123" s="6"/>
      <c r="CB123" s="6"/>
      <c r="CC123" s="6"/>
      <c r="CD123" s="12"/>
      <c r="CE123" s="11"/>
      <c r="CF123" s="6"/>
      <c r="CG123" s="6"/>
      <c r="CH123" s="6"/>
      <c r="CI123" s="12"/>
      <c r="CJ123" s="11"/>
      <c r="CK123" s="6"/>
      <c r="CL123" s="6"/>
      <c r="CM123" s="12"/>
      <c r="CN123" s="11"/>
      <c r="CO123" s="82"/>
      <c r="CP123" s="1"/>
      <c r="CQ123" s="1"/>
      <c r="CR123" s="1"/>
      <c r="CS123" s="1"/>
      <c r="CT123" s="1"/>
      <c r="DF123" s="23"/>
      <c r="DG123" s="35" t="str">
        <f t="shared" si="8"/>
        <v/>
      </c>
      <c r="DH123" s="36" t="str">
        <f>IF(AND(L123="",N123="",R123="",S123=""),"",SUM(L123,N123,R123,#REF!,S123))</f>
        <v/>
      </c>
      <c r="DI123" s="36" t="str">
        <f t="shared" si="9"/>
        <v/>
      </c>
      <c r="DJ123" s="35" t="str">
        <f>IF(AND(V123="",X123="",AB123="",AC123=""),"",SUM(V123,X123,AB123,#REF!,AC123))</f>
        <v/>
      </c>
      <c r="DK123" s="36" t="str">
        <f t="shared" si="10"/>
        <v/>
      </c>
      <c r="DL123" s="35" t="str">
        <f t="shared" si="11"/>
        <v/>
      </c>
      <c r="DM123" s="36" t="str">
        <f t="shared" si="12"/>
        <v/>
      </c>
      <c r="DN123" s="35" t="str">
        <f>IF(AND(AQ123="",AT123="",AW123="",AX123=""),"",SUM(AQ123,AT123,AW123,#REF!,AX123))</f>
        <v/>
      </c>
      <c r="DO123" s="36" t="str">
        <f t="shared" si="13"/>
        <v/>
      </c>
      <c r="DP123" s="35" t="str">
        <f>IF(AND(BA123="",BD123="",BG123="",BH123=""),"",SUM(BA123,BD123,BG123,#REF!,BH123))</f>
        <v/>
      </c>
      <c r="DQ123" s="36" t="str">
        <f t="shared" si="14"/>
        <v/>
      </c>
      <c r="DR123" s="35" t="str">
        <f>IF(AND(BK123="",BN123="",BQ123="",BR123=""),"",SUM(BK123,BN123,BQ123,#REF!,BR123))</f>
        <v/>
      </c>
      <c r="DS123" s="36" t="str">
        <f t="shared" si="15"/>
        <v/>
      </c>
      <c r="DT123" s="33"/>
      <c r="DU123" s="33"/>
    </row>
    <row r="124" spans="1:125" ht="18.75">
      <c r="A124" s="72">
        <v>118</v>
      </c>
      <c r="B124" s="396"/>
      <c r="C124" s="397"/>
      <c r="D124" s="398"/>
      <c r="E124" s="399"/>
      <c r="F124" s="400"/>
      <c r="G124" s="400"/>
      <c r="H124" s="401"/>
      <c r="I124" s="402"/>
      <c r="J124" s="403"/>
      <c r="K124" s="404"/>
      <c r="L124" s="11"/>
      <c r="M124" s="6"/>
      <c r="N124" s="6"/>
      <c r="O124" s="6"/>
      <c r="P124" s="6"/>
      <c r="Q124" s="6"/>
      <c r="R124" s="6"/>
      <c r="S124" s="40"/>
      <c r="T124" s="43"/>
      <c r="U124" s="12"/>
      <c r="V124" s="17"/>
      <c r="W124" s="18"/>
      <c r="X124" s="18"/>
      <c r="Y124" s="18"/>
      <c r="Z124" s="18"/>
      <c r="AA124" s="18"/>
      <c r="AB124" s="18"/>
      <c r="AC124" s="45"/>
      <c r="AD124" s="43"/>
      <c r="AE124" s="40"/>
      <c r="AF124" s="290"/>
      <c r="AG124" s="6"/>
      <c r="AH124" s="6"/>
      <c r="AI124" s="6"/>
      <c r="AJ124" s="6"/>
      <c r="AK124" s="6"/>
      <c r="AL124" s="6"/>
      <c r="AM124" s="43"/>
      <c r="AN124" s="43"/>
      <c r="AO124" s="6"/>
      <c r="AP124" s="43"/>
      <c r="AQ124" s="11"/>
      <c r="AR124" s="6"/>
      <c r="AS124" s="6"/>
      <c r="AT124" s="6"/>
      <c r="AU124" s="6"/>
      <c r="AV124" s="6"/>
      <c r="AW124" s="6"/>
      <c r="AX124" s="40"/>
      <c r="AY124" s="43"/>
      <c r="AZ124" s="12"/>
      <c r="BA124" s="11"/>
      <c r="BB124" s="6"/>
      <c r="BC124" s="6"/>
      <c r="BD124" s="6"/>
      <c r="BE124" s="6"/>
      <c r="BF124" s="6"/>
      <c r="BG124" s="6"/>
      <c r="BH124" s="40"/>
      <c r="BI124" s="43"/>
      <c r="BJ124" s="12"/>
      <c r="BK124" s="11"/>
      <c r="BL124" s="6"/>
      <c r="BM124" s="6"/>
      <c r="BN124" s="6"/>
      <c r="BO124" s="6"/>
      <c r="BP124" s="6"/>
      <c r="BQ124" s="6"/>
      <c r="BR124" s="40"/>
      <c r="BS124" s="43"/>
      <c r="BT124" s="12"/>
      <c r="BU124" s="11"/>
      <c r="BV124" s="6"/>
      <c r="BW124" s="6"/>
      <c r="BX124" s="6"/>
      <c r="BY124" s="40"/>
      <c r="BZ124" s="11"/>
      <c r="CA124" s="6"/>
      <c r="CB124" s="6"/>
      <c r="CC124" s="6"/>
      <c r="CD124" s="12"/>
      <c r="CE124" s="11"/>
      <c r="CF124" s="6"/>
      <c r="CG124" s="6"/>
      <c r="CH124" s="6"/>
      <c r="CI124" s="12"/>
      <c r="CJ124" s="11"/>
      <c r="CK124" s="6"/>
      <c r="CL124" s="6"/>
      <c r="CM124" s="12"/>
      <c r="CN124" s="11"/>
      <c r="CO124" s="82"/>
      <c r="CP124" s="1"/>
      <c r="CQ124" s="1"/>
      <c r="CR124" s="1"/>
      <c r="CS124" s="1"/>
      <c r="CT124" s="1"/>
      <c r="DF124" s="23"/>
      <c r="DG124" s="35" t="str">
        <f t="shared" si="8"/>
        <v/>
      </c>
      <c r="DH124" s="36" t="str">
        <f>IF(AND(L124="",N124="",R124="",S124=""),"",SUM(L124,N124,R124,#REF!,S124))</f>
        <v/>
      </c>
      <c r="DI124" s="36" t="str">
        <f t="shared" si="9"/>
        <v/>
      </c>
      <c r="DJ124" s="35" t="str">
        <f>IF(AND(V124="",X124="",AB124="",AC124=""),"",SUM(V124,X124,AB124,#REF!,AC124))</f>
        <v/>
      </c>
      <c r="DK124" s="36" t="str">
        <f t="shared" si="10"/>
        <v/>
      </c>
      <c r="DL124" s="35" t="str">
        <f t="shared" si="11"/>
        <v/>
      </c>
      <c r="DM124" s="36" t="str">
        <f t="shared" si="12"/>
        <v/>
      </c>
      <c r="DN124" s="35" t="str">
        <f>IF(AND(AQ124="",AT124="",AW124="",AX124=""),"",SUM(AQ124,AT124,AW124,#REF!,AX124))</f>
        <v/>
      </c>
      <c r="DO124" s="36" t="str">
        <f t="shared" si="13"/>
        <v/>
      </c>
      <c r="DP124" s="35" t="str">
        <f>IF(AND(BA124="",BD124="",BG124="",BH124=""),"",SUM(BA124,BD124,BG124,#REF!,BH124))</f>
        <v/>
      </c>
      <c r="DQ124" s="36" t="str">
        <f t="shared" si="14"/>
        <v/>
      </c>
      <c r="DR124" s="35" t="str">
        <f>IF(AND(BK124="",BN124="",BQ124="",BR124=""),"",SUM(BK124,BN124,BQ124,#REF!,BR124))</f>
        <v/>
      </c>
      <c r="DS124" s="36" t="str">
        <f t="shared" si="15"/>
        <v/>
      </c>
      <c r="DT124" s="33"/>
      <c r="DU124" s="33"/>
    </row>
    <row r="125" spans="1:125" ht="18.75">
      <c r="A125" s="72">
        <v>119</v>
      </c>
      <c r="B125" s="396"/>
      <c r="C125" s="397"/>
      <c r="D125" s="398"/>
      <c r="E125" s="399"/>
      <c r="F125" s="400"/>
      <c r="G125" s="400"/>
      <c r="H125" s="401"/>
      <c r="I125" s="402"/>
      <c r="J125" s="403"/>
      <c r="K125" s="404"/>
      <c r="L125" s="11"/>
      <c r="M125" s="6"/>
      <c r="N125" s="6"/>
      <c r="O125" s="6"/>
      <c r="P125" s="6"/>
      <c r="Q125" s="6"/>
      <c r="R125" s="6"/>
      <c r="S125" s="40"/>
      <c r="T125" s="43"/>
      <c r="U125" s="12"/>
      <c r="V125" s="17"/>
      <c r="W125" s="18"/>
      <c r="X125" s="18"/>
      <c r="Y125" s="18"/>
      <c r="Z125" s="18"/>
      <c r="AA125" s="18"/>
      <c r="AB125" s="18"/>
      <c r="AC125" s="45"/>
      <c r="AD125" s="43"/>
      <c r="AE125" s="40"/>
      <c r="AF125" s="290"/>
      <c r="AG125" s="6"/>
      <c r="AH125" s="6"/>
      <c r="AI125" s="6"/>
      <c r="AJ125" s="6"/>
      <c r="AK125" s="6"/>
      <c r="AL125" s="6"/>
      <c r="AM125" s="43"/>
      <c r="AN125" s="43"/>
      <c r="AO125" s="6"/>
      <c r="AP125" s="43"/>
      <c r="AQ125" s="11"/>
      <c r="AR125" s="6"/>
      <c r="AS125" s="6"/>
      <c r="AT125" s="6"/>
      <c r="AU125" s="6"/>
      <c r="AV125" s="6"/>
      <c r="AW125" s="6"/>
      <c r="AX125" s="40"/>
      <c r="AY125" s="43"/>
      <c r="AZ125" s="12"/>
      <c r="BA125" s="11"/>
      <c r="BB125" s="6"/>
      <c r="BC125" s="6"/>
      <c r="BD125" s="6"/>
      <c r="BE125" s="6"/>
      <c r="BF125" s="6"/>
      <c r="BG125" s="6"/>
      <c r="BH125" s="40"/>
      <c r="BI125" s="43"/>
      <c r="BJ125" s="12"/>
      <c r="BK125" s="11"/>
      <c r="BL125" s="6"/>
      <c r="BM125" s="6"/>
      <c r="BN125" s="6"/>
      <c r="BO125" s="6"/>
      <c r="BP125" s="6"/>
      <c r="BQ125" s="6"/>
      <c r="BR125" s="40"/>
      <c r="BS125" s="43"/>
      <c r="BT125" s="12"/>
      <c r="BU125" s="11"/>
      <c r="BV125" s="6"/>
      <c r="BW125" s="6"/>
      <c r="BX125" s="6"/>
      <c r="BY125" s="40"/>
      <c r="BZ125" s="11"/>
      <c r="CA125" s="6"/>
      <c r="CB125" s="6"/>
      <c r="CC125" s="6"/>
      <c r="CD125" s="12"/>
      <c r="CE125" s="11"/>
      <c r="CF125" s="6"/>
      <c r="CG125" s="6"/>
      <c r="CH125" s="6"/>
      <c r="CI125" s="12"/>
      <c r="CJ125" s="11"/>
      <c r="CK125" s="6"/>
      <c r="CL125" s="6"/>
      <c r="CM125" s="12"/>
      <c r="CN125" s="11"/>
      <c r="CO125" s="82"/>
      <c r="CP125" s="1"/>
      <c r="CQ125" s="1"/>
      <c r="CR125" s="1"/>
      <c r="CS125" s="1"/>
      <c r="CT125" s="1"/>
      <c r="DF125" s="23"/>
      <c r="DG125" s="35" t="str">
        <f t="shared" si="8"/>
        <v/>
      </c>
      <c r="DH125" s="36" t="str">
        <f>IF(AND(L125="",N125="",R125="",S125=""),"",SUM(L125,N125,R125,#REF!,S125))</f>
        <v/>
      </c>
      <c r="DI125" s="36" t="str">
        <f t="shared" si="9"/>
        <v/>
      </c>
      <c r="DJ125" s="35" t="str">
        <f>IF(AND(V125="",X125="",AB125="",AC125=""),"",SUM(V125,X125,AB125,#REF!,AC125))</f>
        <v/>
      </c>
      <c r="DK125" s="36" t="str">
        <f t="shared" si="10"/>
        <v/>
      </c>
      <c r="DL125" s="35" t="str">
        <f t="shared" si="11"/>
        <v/>
      </c>
      <c r="DM125" s="36" t="str">
        <f t="shared" si="12"/>
        <v/>
      </c>
      <c r="DN125" s="35" t="str">
        <f>IF(AND(AQ125="",AT125="",AW125="",AX125=""),"",SUM(AQ125,AT125,AW125,#REF!,AX125))</f>
        <v/>
      </c>
      <c r="DO125" s="36" t="str">
        <f t="shared" si="13"/>
        <v/>
      </c>
      <c r="DP125" s="35" t="str">
        <f>IF(AND(BA125="",BD125="",BG125="",BH125=""),"",SUM(BA125,BD125,BG125,#REF!,BH125))</f>
        <v/>
      </c>
      <c r="DQ125" s="36" t="str">
        <f t="shared" si="14"/>
        <v/>
      </c>
      <c r="DR125" s="35" t="str">
        <f>IF(AND(BK125="",BN125="",BQ125="",BR125=""),"",SUM(BK125,BN125,BQ125,#REF!,BR125))</f>
        <v/>
      </c>
      <c r="DS125" s="36" t="str">
        <f t="shared" si="15"/>
        <v/>
      </c>
      <c r="DT125" s="33"/>
      <c r="DU125" s="33"/>
    </row>
    <row r="126" spans="1:125" ht="18.75">
      <c r="A126" s="72">
        <v>120</v>
      </c>
      <c r="B126" s="396"/>
      <c r="C126" s="397"/>
      <c r="D126" s="398"/>
      <c r="E126" s="399"/>
      <c r="F126" s="400"/>
      <c r="G126" s="400"/>
      <c r="H126" s="401"/>
      <c r="I126" s="402"/>
      <c r="J126" s="403"/>
      <c r="K126" s="404"/>
      <c r="L126" s="11"/>
      <c r="M126" s="6"/>
      <c r="N126" s="6"/>
      <c r="O126" s="6"/>
      <c r="P126" s="6"/>
      <c r="Q126" s="6"/>
      <c r="R126" s="6"/>
      <c r="S126" s="40"/>
      <c r="T126" s="43"/>
      <c r="U126" s="12"/>
      <c r="V126" s="17"/>
      <c r="W126" s="18"/>
      <c r="X126" s="18"/>
      <c r="Y126" s="18"/>
      <c r="Z126" s="18"/>
      <c r="AA126" s="18"/>
      <c r="AB126" s="18"/>
      <c r="AC126" s="45"/>
      <c r="AD126" s="43"/>
      <c r="AE126" s="40"/>
      <c r="AF126" s="290"/>
      <c r="AG126" s="6"/>
      <c r="AH126" s="6"/>
      <c r="AI126" s="6"/>
      <c r="AJ126" s="6"/>
      <c r="AK126" s="6"/>
      <c r="AL126" s="6"/>
      <c r="AM126" s="43"/>
      <c r="AN126" s="43"/>
      <c r="AO126" s="6"/>
      <c r="AP126" s="43"/>
      <c r="AQ126" s="11"/>
      <c r="AR126" s="6"/>
      <c r="AS126" s="6"/>
      <c r="AT126" s="6"/>
      <c r="AU126" s="6"/>
      <c r="AV126" s="6"/>
      <c r="AW126" s="6"/>
      <c r="AX126" s="40"/>
      <c r="AY126" s="43"/>
      <c r="AZ126" s="12"/>
      <c r="BA126" s="11"/>
      <c r="BB126" s="6"/>
      <c r="BC126" s="6"/>
      <c r="BD126" s="6"/>
      <c r="BE126" s="6"/>
      <c r="BF126" s="6"/>
      <c r="BG126" s="6"/>
      <c r="BH126" s="40"/>
      <c r="BI126" s="43"/>
      <c r="BJ126" s="12"/>
      <c r="BK126" s="11"/>
      <c r="BL126" s="6"/>
      <c r="BM126" s="6"/>
      <c r="BN126" s="6"/>
      <c r="BO126" s="6"/>
      <c r="BP126" s="6"/>
      <c r="BQ126" s="6"/>
      <c r="BR126" s="40"/>
      <c r="BS126" s="43"/>
      <c r="BT126" s="12"/>
      <c r="BU126" s="11"/>
      <c r="BV126" s="6"/>
      <c r="BW126" s="6"/>
      <c r="BX126" s="6"/>
      <c r="BY126" s="40"/>
      <c r="BZ126" s="11"/>
      <c r="CA126" s="6"/>
      <c r="CB126" s="6"/>
      <c r="CC126" s="6"/>
      <c r="CD126" s="12"/>
      <c r="CE126" s="11"/>
      <c r="CF126" s="6"/>
      <c r="CG126" s="6"/>
      <c r="CH126" s="6"/>
      <c r="CI126" s="12"/>
      <c r="CJ126" s="11"/>
      <c r="CK126" s="6"/>
      <c r="CL126" s="6"/>
      <c r="CM126" s="12"/>
      <c r="CN126" s="11"/>
      <c r="CO126" s="82"/>
      <c r="CP126" s="1"/>
      <c r="CQ126" s="1"/>
      <c r="CR126" s="1"/>
      <c r="CS126" s="1"/>
      <c r="CT126" s="1"/>
      <c r="DF126" s="23"/>
      <c r="DG126" s="35" t="str">
        <f t="shared" si="8"/>
        <v/>
      </c>
      <c r="DH126" s="36" t="str">
        <f>IF(AND(L126="",N126="",R126="",S126=""),"",SUM(L126,N126,R126,#REF!,S126))</f>
        <v/>
      </c>
      <c r="DI126" s="36" t="str">
        <f t="shared" si="9"/>
        <v/>
      </c>
      <c r="DJ126" s="35" t="str">
        <f>IF(AND(V126="",X126="",AB126="",AC126=""),"",SUM(V126,X126,AB126,#REF!,AC126))</f>
        <v/>
      </c>
      <c r="DK126" s="36" t="str">
        <f t="shared" si="10"/>
        <v/>
      </c>
      <c r="DL126" s="35" t="str">
        <f t="shared" si="11"/>
        <v/>
      </c>
      <c r="DM126" s="36" t="str">
        <f t="shared" si="12"/>
        <v/>
      </c>
      <c r="DN126" s="35" t="str">
        <f>IF(AND(AQ126="",AT126="",AW126="",AX126=""),"",SUM(AQ126,AT126,AW126,#REF!,AX126))</f>
        <v/>
      </c>
      <c r="DO126" s="36" t="str">
        <f t="shared" si="13"/>
        <v/>
      </c>
      <c r="DP126" s="35" t="str">
        <f>IF(AND(BA126="",BD126="",BG126="",BH126=""),"",SUM(BA126,BD126,BG126,#REF!,BH126))</f>
        <v/>
      </c>
      <c r="DQ126" s="36" t="str">
        <f t="shared" si="14"/>
        <v/>
      </c>
      <c r="DR126" s="35" t="str">
        <f>IF(AND(BK126="",BN126="",BQ126="",BR126=""),"",SUM(BK126,BN126,BQ126,#REF!,BR126))</f>
        <v/>
      </c>
      <c r="DS126" s="36" t="str">
        <f t="shared" si="15"/>
        <v/>
      </c>
      <c r="DT126" s="33"/>
      <c r="DU126" s="33"/>
    </row>
    <row r="127" spans="1:125" ht="18.75">
      <c r="A127" s="72">
        <v>121</v>
      </c>
      <c r="B127" s="396"/>
      <c r="C127" s="397"/>
      <c r="D127" s="398"/>
      <c r="E127" s="399"/>
      <c r="F127" s="400"/>
      <c r="G127" s="400"/>
      <c r="H127" s="401"/>
      <c r="I127" s="402"/>
      <c r="J127" s="403"/>
      <c r="K127" s="404"/>
      <c r="L127" s="11"/>
      <c r="M127" s="6"/>
      <c r="N127" s="6"/>
      <c r="O127" s="6"/>
      <c r="P127" s="6"/>
      <c r="Q127" s="6"/>
      <c r="R127" s="6"/>
      <c r="S127" s="40"/>
      <c r="T127" s="43"/>
      <c r="U127" s="12"/>
      <c r="V127" s="17"/>
      <c r="W127" s="18"/>
      <c r="X127" s="18"/>
      <c r="Y127" s="18"/>
      <c r="Z127" s="18"/>
      <c r="AA127" s="18"/>
      <c r="AB127" s="18"/>
      <c r="AC127" s="45"/>
      <c r="AD127" s="43"/>
      <c r="AE127" s="40"/>
      <c r="AF127" s="290"/>
      <c r="AG127" s="6"/>
      <c r="AH127" s="6"/>
      <c r="AI127" s="6"/>
      <c r="AJ127" s="6"/>
      <c r="AK127" s="6"/>
      <c r="AL127" s="6"/>
      <c r="AM127" s="43"/>
      <c r="AN127" s="43"/>
      <c r="AO127" s="6"/>
      <c r="AP127" s="43"/>
      <c r="AQ127" s="11"/>
      <c r="AR127" s="6"/>
      <c r="AS127" s="6"/>
      <c r="AT127" s="6"/>
      <c r="AU127" s="6"/>
      <c r="AV127" s="6"/>
      <c r="AW127" s="6"/>
      <c r="AX127" s="40"/>
      <c r="AY127" s="43"/>
      <c r="AZ127" s="12"/>
      <c r="BA127" s="11"/>
      <c r="BB127" s="6"/>
      <c r="BC127" s="6"/>
      <c r="BD127" s="6"/>
      <c r="BE127" s="6"/>
      <c r="BF127" s="6"/>
      <c r="BG127" s="6"/>
      <c r="BH127" s="40"/>
      <c r="BI127" s="43"/>
      <c r="BJ127" s="12"/>
      <c r="BK127" s="11"/>
      <c r="BL127" s="6"/>
      <c r="BM127" s="6"/>
      <c r="BN127" s="6"/>
      <c r="BO127" s="6"/>
      <c r="BP127" s="6"/>
      <c r="BQ127" s="6"/>
      <c r="BR127" s="40"/>
      <c r="BS127" s="43"/>
      <c r="BT127" s="12"/>
      <c r="BU127" s="11"/>
      <c r="BV127" s="6"/>
      <c r="BW127" s="6"/>
      <c r="BX127" s="6"/>
      <c r="BY127" s="40"/>
      <c r="BZ127" s="11"/>
      <c r="CA127" s="6"/>
      <c r="CB127" s="6"/>
      <c r="CC127" s="6"/>
      <c r="CD127" s="12"/>
      <c r="CE127" s="11"/>
      <c r="CF127" s="6"/>
      <c r="CG127" s="6"/>
      <c r="CH127" s="6"/>
      <c r="CI127" s="12"/>
      <c r="CJ127" s="11"/>
      <c r="CK127" s="6"/>
      <c r="CL127" s="6"/>
      <c r="CM127" s="12"/>
      <c r="CN127" s="11"/>
      <c r="CO127" s="82"/>
      <c r="CP127" s="1"/>
      <c r="CQ127" s="1"/>
      <c r="CR127" s="1"/>
      <c r="CS127" s="1"/>
      <c r="CT127" s="1"/>
      <c r="DF127" s="23"/>
      <c r="DG127" s="35" t="str">
        <f t="shared" si="8"/>
        <v/>
      </c>
      <c r="DH127" s="36" t="str">
        <f>IF(AND(L127="",N127="",R127="",S127=""),"",SUM(L127,N127,R127,#REF!,S127))</f>
        <v/>
      </c>
      <c r="DI127" s="36" t="str">
        <f t="shared" si="9"/>
        <v/>
      </c>
      <c r="DJ127" s="35" t="str">
        <f>IF(AND(V127="",X127="",AB127="",AC127=""),"",SUM(V127,X127,AB127,#REF!,AC127))</f>
        <v/>
      </c>
      <c r="DK127" s="36" t="str">
        <f t="shared" si="10"/>
        <v/>
      </c>
      <c r="DL127" s="35" t="str">
        <f t="shared" si="11"/>
        <v/>
      </c>
      <c r="DM127" s="36" t="str">
        <f t="shared" si="12"/>
        <v/>
      </c>
      <c r="DN127" s="35" t="str">
        <f>IF(AND(AQ127="",AT127="",AW127="",AX127=""),"",SUM(AQ127,AT127,AW127,#REF!,AX127))</f>
        <v/>
      </c>
      <c r="DO127" s="36" t="str">
        <f t="shared" si="13"/>
        <v/>
      </c>
      <c r="DP127" s="35" t="str">
        <f>IF(AND(BA127="",BD127="",BG127="",BH127=""),"",SUM(BA127,BD127,BG127,#REF!,BH127))</f>
        <v/>
      </c>
      <c r="DQ127" s="36" t="str">
        <f t="shared" si="14"/>
        <v/>
      </c>
      <c r="DR127" s="35" t="str">
        <f>IF(AND(BK127="",BN127="",BQ127="",BR127=""),"",SUM(BK127,BN127,BQ127,#REF!,BR127))</f>
        <v/>
      </c>
      <c r="DS127" s="36" t="str">
        <f t="shared" si="15"/>
        <v/>
      </c>
      <c r="DT127" s="33" t="e">
        <f>IF(AND(#REF!="",#REF!="",#REF!="",#REF!=""),"",SUM(#REF!,#REF!,#REF!,#REF!))</f>
        <v>#REF!</v>
      </c>
      <c r="DU127" s="33" t="str">
        <f t="shared" ref="DU127:DU190" si="16">IFERROR(IF(DT127="","",IF($DT$5=100,ROUNDUP(DT127*20%,0),IF($DT$5=86,ROUNDUP((DT127/$DT$5)*$DU$5,0),IF($DT$5=66,ROUNDUP((DT127/$DT$5)*$DU$5,0),"")))),"")</f>
        <v/>
      </c>
    </row>
    <row r="128" spans="1:125" ht="18.75">
      <c r="A128" s="72">
        <v>122</v>
      </c>
      <c r="B128" s="396"/>
      <c r="C128" s="397"/>
      <c r="D128" s="398"/>
      <c r="E128" s="399"/>
      <c r="F128" s="400"/>
      <c r="G128" s="400"/>
      <c r="H128" s="401"/>
      <c r="I128" s="402"/>
      <c r="J128" s="403"/>
      <c r="K128" s="404"/>
      <c r="L128" s="11"/>
      <c r="M128" s="6"/>
      <c r="N128" s="6"/>
      <c r="O128" s="6"/>
      <c r="P128" s="6"/>
      <c r="Q128" s="6"/>
      <c r="R128" s="6"/>
      <c r="S128" s="40"/>
      <c r="T128" s="43"/>
      <c r="U128" s="12"/>
      <c r="V128" s="17"/>
      <c r="W128" s="18"/>
      <c r="X128" s="18"/>
      <c r="Y128" s="18"/>
      <c r="Z128" s="18"/>
      <c r="AA128" s="18"/>
      <c r="AB128" s="18"/>
      <c r="AC128" s="45"/>
      <c r="AD128" s="43"/>
      <c r="AE128" s="40"/>
      <c r="AF128" s="290"/>
      <c r="AG128" s="6"/>
      <c r="AH128" s="6"/>
      <c r="AI128" s="6"/>
      <c r="AJ128" s="6"/>
      <c r="AK128" s="6"/>
      <c r="AL128" s="6"/>
      <c r="AM128" s="43"/>
      <c r="AN128" s="43"/>
      <c r="AO128" s="6"/>
      <c r="AP128" s="43"/>
      <c r="AQ128" s="11"/>
      <c r="AR128" s="6"/>
      <c r="AS128" s="6"/>
      <c r="AT128" s="6"/>
      <c r="AU128" s="6"/>
      <c r="AV128" s="6"/>
      <c r="AW128" s="6"/>
      <c r="AX128" s="40"/>
      <c r="AY128" s="43"/>
      <c r="AZ128" s="12"/>
      <c r="BA128" s="11"/>
      <c r="BB128" s="6"/>
      <c r="BC128" s="6"/>
      <c r="BD128" s="6"/>
      <c r="BE128" s="6"/>
      <c r="BF128" s="6"/>
      <c r="BG128" s="6"/>
      <c r="BH128" s="40"/>
      <c r="BI128" s="43"/>
      <c r="BJ128" s="12"/>
      <c r="BK128" s="11"/>
      <c r="BL128" s="6"/>
      <c r="BM128" s="6"/>
      <c r="BN128" s="6"/>
      <c r="BO128" s="6"/>
      <c r="BP128" s="6"/>
      <c r="BQ128" s="6"/>
      <c r="BR128" s="40"/>
      <c r="BS128" s="43"/>
      <c r="BT128" s="12"/>
      <c r="BU128" s="11"/>
      <c r="BV128" s="6"/>
      <c r="BW128" s="6"/>
      <c r="BX128" s="6"/>
      <c r="BY128" s="40"/>
      <c r="BZ128" s="11"/>
      <c r="CA128" s="6"/>
      <c r="CB128" s="6"/>
      <c r="CC128" s="6"/>
      <c r="CD128" s="12"/>
      <c r="CE128" s="11"/>
      <c r="CF128" s="6"/>
      <c r="CG128" s="6"/>
      <c r="CH128" s="6"/>
      <c r="CI128" s="12"/>
      <c r="CJ128" s="11"/>
      <c r="CK128" s="6"/>
      <c r="CL128" s="6"/>
      <c r="CM128" s="12"/>
      <c r="CN128" s="11"/>
      <c r="CO128" s="82"/>
      <c r="CP128" s="1"/>
      <c r="CQ128" s="1"/>
      <c r="CR128" s="1"/>
      <c r="CS128" s="1"/>
      <c r="CT128" s="1"/>
      <c r="DF128" s="23"/>
      <c r="DG128" s="35" t="str">
        <f t="shared" si="8"/>
        <v/>
      </c>
      <c r="DH128" s="36" t="str">
        <f>IF(AND(L128="",N128="",R128="",S128=""),"",SUM(L128,N128,R128,#REF!,S128))</f>
        <v/>
      </c>
      <c r="DI128" s="36" t="str">
        <f t="shared" si="9"/>
        <v/>
      </c>
      <c r="DJ128" s="35" t="str">
        <f>IF(AND(V128="",X128="",AB128="",AC128=""),"",SUM(V128,X128,AB128,#REF!,AC128))</f>
        <v/>
      </c>
      <c r="DK128" s="36" t="str">
        <f t="shared" si="10"/>
        <v/>
      </c>
      <c r="DL128" s="35" t="str">
        <f t="shared" si="11"/>
        <v/>
      </c>
      <c r="DM128" s="36" t="str">
        <f t="shared" si="12"/>
        <v/>
      </c>
      <c r="DN128" s="35" t="str">
        <f>IF(AND(AQ128="",AT128="",AW128="",AX128=""),"",SUM(AQ128,AT128,AW128,#REF!,AX128))</f>
        <v/>
      </c>
      <c r="DO128" s="36" t="str">
        <f t="shared" si="13"/>
        <v/>
      </c>
      <c r="DP128" s="35" t="str">
        <f>IF(AND(BA128="",BD128="",BG128="",BH128=""),"",SUM(BA128,BD128,BG128,#REF!,BH128))</f>
        <v/>
      </c>
      <c r="DQ128" s="36" t="str">
        <f t="shared" si="14"/>
        <v/>
      </c>
      <c r="DR128" s="35" t="str">
        <f>IF(AND(BK128="",BN128="",BQ128="",BR128=""),"",SUM(BK128,BN128,BQ128,#REF!,BR128))</f>
        <v/>
      </c>
      <c r="DS128" s="36" t="str">
        <f t="shared" si="15"/>
        <v/>
      </c>
      <c r="DT128" s="33" t="e">
        <f>IF(AND(#REF!="",#REF!="",#REF!="",#REF!=""),"",SUM(#REF!,#REF!,#REF!,#REF!))</f>
        <v>#REF!</v>
      </c>
      <c r="DU128" s="33" t="str">
        <f t="shared" si="16"/>
        <v/>
      </c>
    </row>
    <row r="129" spans="1:125" ht="18.75">
      <c r="A129" s="72">
        <v>123</v>
      </c>
      <c r="B129" s="396"/>
      <c r="C129" s="397"/>
      <c r="D129" s="398"/>
      <c r="E129" s="399"/>
      <c r="F129" s="400"/>
      <c r="G129" s="400"/>
      <c r="H129" s="401"/>
      <c r="I129" s="402"/>
      <c r="J129" s="403"/>
      <c r="K129" s="404"/>
      <c r="L129" s="11"/>
      <c r="M129" s="6"/>
      <c r="N129" s="6"/>
      <c r="O129" s="6"/>
      <c r="P129" s="6"/>
      <c r="Q129" s="6"/>
      <c r="R129" s="6"/>
      <c r="S129" s="40"/>
      <c r="T129" s="43"/>
      <c r="U129" s="12"/>
      <c r="V129" s="17"/>
      <c r="W129" s="18"/>
      <c r="X129" s="18"/>
      <c r="Y129" s="18"/>
      <c r="Z129" s="18"/>
      <c r="AA129" s="18"/>
      <c r="AB129" s="18"/>
      <c r="AC129" s="45"/>
      <c r="AD129" s="43"/>
      <c r="AE129" s="40"/>
      <c r="AF129" s="290"/>
      <c r="AG129" s="6"/>
      <c r="AH129" s="6"/>
      <c r="AI129" s="6"/>
      <c r="AJ129" s="6"/>
      <c r="AK129" s="6"/>
      <c r="AL129" s="6"/>
      <c r="AM129" s="43"/>
      <c r="AN129" s="43"/>
      <c r="AO129" s="6"/>
      <c r="AP129" s="43"/>
      <c r="AQ129" s="11"/>
      <c r="AR129" s="6"/>
      <c r="AS129" s="6"/>
      <c r="AT129" s="6"/>
      <c r="AU129" s="6"/>
      <c r="AV129" s="6"/>
      <c r="AW129" s="6"/>
      <c r="AX129" s="40"/>
      <c r="AY129" s="43"/>
      <c r="AZ129" s="12"/>
      <c r="BA129" s="11"/>
      <c r="BB129" s="6"/>
      <c r="BC129" s="6"/>
      <c r="BD129" s="6"/>
      <c r="BE129" s="6"/>
      <c r="BF129" s="6"/>
      <c r="BG129" s="6"/>
      <c r="BH129" s="40"/>
      <c r="BI129" s="43"/>
      <c r="BJ129" s="12"/>
      <c r="BK129" s="11"/>
      <c r="BL129" s="6"/>
      <c r="BM129" s="6"/>
      <c r="BN129" s="6"/>
      <c r="BO129" s="6"/>
      <c r="BP129" s="6"/>
      <c r="BQ129" s="6"/>
      <c r="BR129" s="40"/>
      <c r="BS129" s="43"/>
      <c r="BT129" s="12"/>
      <c r="BU129" s="11"/>
      <c r="BV129" s="6"/>
      <c r="BW129" s="6"/>
      <c r="BX129" s="6"/>
      <c r="BY129" s="40"/>
      <c r="BZ129" s="11"/>
      <c r="CA129" s="6"/>
      <c r="CB129" s="6"/>
      <c r="CC129" s="6"/>
      <c r="CD129" s="12"/>
      <c r="CE129" s="11"/>
      <c r="CF129" s="6"/>
      <c r="CG129" s="6"/>
      <c r="CH129" s="6"/>
      <c r="CI129" s="12"/>
      <c r="CJ129" s="11"/>
      <c r="CK129" s="6"/>
      <c r="CL129" s="6"/>
      <c r="CM129" s="12"/>
      <c r="CN129" s="11"/>
      <c r="CO129" s="82"/>
      <c r="CP129" s="1"/>
      <c r="CQ129" s="1"/>
      <c r="CR129" s="1"/>
      <c r="CS129" s="1"/>
      <c r="CT129" s="1"/>
      <c r="DF129" s="23"/>
      <c r="DG129" s="35" t="str">
        <f t="shared" si="8"/>
        <v/>
      </c>
      <c r="DH129" s="36" t="str">
        <f>IF(AND(L129="",N129="",R129="",S129=""),"",SUM(L129,N129,R129,#REF!,S129))</f>
        <v/>
      </c>
      <c r="DI129" s="36" t="str">
        <f t="shared" si="9"/>
        <v/>
      </c>
      <c r="DJ129" s="35" t="str">
        <f>IF(AND(V129="",X129="",AB129="",AC129=""),"",SUM(V129,X129,AB129,#REF!,AC129))</f>
        <v/>
      </c>
      <c r="DK129" s="36" t="str">
        <f t="shared" si="10"/>
        <v/>
      </c>
      <c r="DL129" s="35" t="str">
        <f t="shared" si="11"/>
        <v/>
      </c>
      <c r="DM129" s="36" t="str">
        <f t="shared" si="12"/>
        <v/>
      </c>
      <c r="DN129" s="35" t="str">
        <f>IF(AND(AQ129="",AT129="",AW129="",AX129=""),"",SUM(AQ129,AT129,AW129,#REF!,AX129))</f>
        <v/>
      </c>
      <c r="DO129" s="36" t="str">
        <f t="shared" si="13"/>
        <v/>
      </c>
      <c r="DP129" s="35" t="str">
        <f>IF(AND(BA129="",BD129="",BG129="",BH129=""),"",SUM(BA129,BD129,BG129,#REF!,BH129))</f>
        <v/>
      </c>
      <c r="DQ129" s="36" t="str">
        <f t="shared" si="14"/>
        <v/>
      </c>
      <c r="DR129" s="35" t="str">
        <f>IF(AND(BK129="",BN129="",BQ129="",BR129=""),"",SUM(BK129,BN129,BQ129,#REF!,BR129))</f>
        <v/>
      </c>
      <c r="DS129" s="36" t="str">
        <f t="shared" si="15"/>
        <v/>
      </c>
      <c r="DT129" s="33" t="e">
        <f>IF(AND(#REF!="",#REF!="",#REF!="",#REF!=""),"",SUM(#REF!,#REF!,#REF!,#REF!))</f>
        <v>#REF!</v>
      </c>
      <c r="DU129" s="33" t="str">
        <f t="shared" si="16"/>
        <v/>
      </c>
    </row>
    <row r="130" spans="1:125" ht="18.75">
      <c r="A130" s="72">
        <v>124</v>
      </c>
      <c r="B130" s="396"/>
      <c r="C130" s="397"/>
      <c r="D130" s="398"/>
      <c r="E130" s="399"/>
      <c r="F130" s="400"/>
      <c r="G130" s="400"/>
      <c r="H130" s="401"/>
      <c r="I130" s="402"/>
      <c r="J130" s="403"/>
      <c r="K130" s="404"/>
      <c r="L130" s="11"/>
      <c r="M130" s="6"/>
      <c r="N130" s="6"/>
      <c r="O130" s="6"/>
      <c r="P130" s="6"/>
      <c r="Q130" s="6"/>
      <c r="R130" s="6"/>
      <c r="S130" s="40"/>
      <c r="T130" s="43"/>
      <c r="U130" s="12"/>
      <c r="V130" s="17"/>
      <c r="W130" s="18"/>
      <c r="X130" s="18"/>
      <c r="Y130" s="18"/>
      <c r="Z130" s="18"/>
      <c r="AA130" s="18"/>
      <c r="AB130" s="18"/>
      <c r="AC130" s="45"/>
      <c r="AD130" s="43"/>
      <c r="AE130" s="40"/>
      <c r="AF130" s="290"/>
      <c r="AG130" s="6"/>
      <c r="AH130" s="6"/>
      <c r="AI130" s="6"/>
      <c r="AJ130" s="6"/>
      <c r="AK130" s="6"/>
      <c r="AL130" s="6"/>
      <c r="AM130" s="43"/>
      <c r="AN130" s="43"/>
      <c r="AO130" s="6"/>
      <c r="AP130" s="43"/>
      <c r="AQ130" s="11"/>
      <c r="AR130" s="6"/>
      <c r="AS130" s="6"/>
      <c r="AT130" s="6"/>
      <c r="AU130" s="6"/>
      <c r="AV130" s="6"/>
      <c r="AW130" s="6"/>
      <c r="AX130" s="40"/>
      <c r="AY130" s="43"/>
      <c r="AZ130" s="12"/>
      <c r="BA130" s="11"/>
      <c r="BB130" s="6"/>
      <c r="BC130" s="6"/>
      <c r="BD130" s="6"/>
      <c r="BE130" s="6"/>
      <c r="BF130" s="6"/>
      <c r="BG130" s="6"/>
      <c r="BH130" s="40"/>
      <c r="BI130" s="43"/>
      <c r="BJ130" s="12"/>
      <c r="BK130" s="11"/>
      <c r="BL130" s="6"/>
      <c r="BM130" s="6"/>
      <c r="BN130" s="6"/>
      <c r="BO130" s="6"/>
      <c r="BP130" s="6"/>
      <c r="BQ130" s="6"/>
      <c r="BR130" s="40"/>
      <c r="BS130" s="43"/>
      <c r="BT130" s="12"/>
      <c r="BU130" s="11"/>
      <c r="BV130" s="6"/>
      <c r="BW130" s="6"/>
      <c r="BX130" s="6"/>
      <c r="BY130" s="40"/>
      <c r="BZ130" s="11"/>
      <c r="CA130" s="6"/>
      <c r="CB130" s="6"/>
      <c r="CC130" s="6"/>
      <c r="CD130" s="12"/>
      <c r="CE130" s="11"/>
      <c r="CF130" s="6"/>
      <c r="CG130" s="6"/>
      <c r="CH130" s="6"/>
      <c r="CI130" s="12"/>
      <c r="CJ130" s="11"/>
      <c r="CK130" s="6"/>
      <c r="CL130" s="6"/>
      <c r="CM130" s="12"/>
      <c r="CN130" s="11"/>
      <c r="CO130" s="82"/>
      <c r="CP130" s="1"/>
      <c r="CQ130" s="1"/>
      <c r="CR130" s="1"/>
      <c r="CS130" s="1"/>
      <c r="CT130" s="1"/>
      <c r="DF130" s="23"/>
      <c r="DG130" s="35" t="str">
        <f t="shared" si="8"/>
        <v/>
      </c>
      <c r="DH130" s="36" t="str">
        <f>IF(AND(L130="",N130="",R130="",S130=""),"",SUM(L130,N130,R130,#REF!,S130))</f>
        <v/>
      </c>
      <c r="DI130" s="36" t="str">
        <f t="shared" si="9"/>
        <v/>
      </c>
      <c r="DJ130" s="35" t="str">
        <f>IF(AND(V130="",X130="",AB130="",AC130=""),"",SUM(V130,X130,AB130,#REF!,AC130))</f>
        <v/>
      </c>
      <c r="DK130" s="36" t="str">
        <f t="shared" si="10"/>
        <v/>
      </c>
      <c r="DL130" s="35" t="str">
        <f t="shared" si="11"/>
        <v/>
      </c>
      <c r="DM130" s="36" t="str">
        <f t="shared" si="12"/>
        <v/>
      </c>
      <c r="DN130" s="35" t="str">
        <f>IF(AND(AQ130="",AT130="",AW130="",AX130=""),"",SUM(AQ130,AT130,AW130,#REF!,AX130))</f>
        <v/>
      </c>
      <c r="DO130" s="36" t="str">
        <f t="shared" si="13"/>
        <v/>
      </c>
      <c r="DP130" s="35" t="str">
        <f>IF(AND(BA130="",BD130="",BG130="",BH130=""),"",SUM(BA130,BD130,BG130,#REF!,BH130))</f>
        <v/>
      </c>
      <c r="DQ130" s="36" t="str">
        <f t="shared" si="14"/>
        <v/>
      </c>
      <c r="DR130" s="35" t="str">
        <f>IF(AND(BK130="",BN130="",BQ130="",BR130=""),"",SUM(BK130,BN130,BQ130,#REF!,BR130))</f>
        <v/>
      </c>
      <c r="DS130" s="36" t="str">
        <f t="shared" si="15"/>
        <v/>
      </c>
      <c r="DT130" s="33" t="e">
        <f>IF(AND(#REF!="",#REF!="",#REF!="",#REF!=""),"",SUM(#REF!,#REF!,#REF!,#REF!))</f>
        <v>#REF!</v>
      </c>
      <c r="DU130" s="33" t="str">
        <f t="shared" si="16"/>
        <v/>
      </c>
    </row>
    <row r="131" spans="1:125" ht="18.75">
      <c r="A131" s="72">
        <v>125</v>
      </c>
      <c r="B131" s="396"/>
      <c r="C131" s="397"/>
      <c r="D131" s="398"/>
      <c r="E131" s="399"/>
      <c r="F131" s="400"/>
      <c r="G131" s="400"/>
      <c r="H131" s="401"/>
      <c r="I131" s="402"/>
      <c r="J131" s="403"/>
      <c r="K131" s="404"/>
      <c r="L131" s="11"/>
      <c r="M131" s="6"/>
      <c r="N131" s="6"/>
      <c r="O131" s="6"/>
      <c r="P131" s="6"/>
      <c r="Q131" s="6"/>
      <c r="R131" s="6"/>
      <c r="S131" s="40"/>
      <c r="T131" s="43"/>
      <c r="U131" s="12"/>
      <c r="V131" s="17"/>
      <c r="W131" s="18"/>
      <c r="X131" s="18"/>
      <c r="Y131" s="18"/>
      <c r="Z131" s="18"/>
      <c r="AA131" s="18"/>
      <c r="AB131" s="18"/>
      <c r="AC131" s="45"/>
      <c r="AD131" s="43"/>
      <c r="AE131" s="40"/>
      <c r="AF131" s="290"/>
      <c r="AG131" s="6"/>
      <c r="AH131" s="6"/>
      <c r="AI131" s="6"/>
      <c r="AJ131" s="6"/>
      <c r="AK131" s="6"/>
      <c r="AL131" s="6"/>
      <c r="AM131" s="43"/>
      <c r="AN131" s="43"/>
      <c r="AO131" s="6"/>
      <c r="AP131" s="43"/>
      <c r="AQ131" s="11"/>
      <c r="AR131" s="6"/>
      <c r="AS131" s="6"/>
      <c r="AT131" s="6"/>
      <c r="AU131" s="6"/>
      <c r="AV131" s="6"/>
      <c r="AW131" s="6"/>
      <c r="AX131" s="40"/>
      <c r="AY131" s="43"/>
      <c r="AZ131" s="12"/>
      <c r="BA131" s="11"/>
      <c r="BB131" s="6"/>
      <c r="BC131" s="6"/>
      <c r="BD131" s="6"/>
      <c r="BE131" s="6"/>
      <c r="BF131" s="6"/>
      <c r="BG131" s="6"/>
      <c r="BH131" s="40"/>
      <c r="BI131" s="43"/>
      <c r="BJ131" s="12"/>
      <c r="BK131" s="11"/>
      <c r="BL131" s="6"/>
      <c r="BM131" s="6"/>
      <c r="BN131" s="6"/>
      <c r="BO131" s="6"/>
      <c r="BP131" s="6"/>
      <c r="BQ131" s="6"/>
      <c r="BR131" s="40"/>
      <c r="BS131" s="43"/>
      <c r="BT131" s="12"/>
      <c r="BU131" s="11"/>
      <c r="BV131" s="6"/>
      <c r="BW131" s="6"/>
      <c r="BX131" s="6"/>
      <c r="BY131" s="40"/>
      <c r="BZ131" s="11"/>
      <c r="CA131" s="6"/>
      <c r="CB131" s="6"/>
      <c r="CC131" s="6"/>
      <c r="CD131" s="12"/>
      <c r="CE131" s="11"/>
      <c r="CF131" s="6"/>
      <c r="CG131" s="6"/>
      <c r="CH131" s="6"/>
      <c r="CI131" s="12"/>
      <c r="CJ131" s="11"/>
      <c r="CK131" s="6"/>
      <c r="CL131" s="6"/>
      <c r="CM131" s="12"/>
      <c r="CN131" s="11"/>
      <c r="CO131" s="82"/>
      <c r="CP131" s="1"/>
      <c r="CQ131" s="1"/>
      <c r="CR131" s="1"/>
      <c r="CS131" s="1"/>
      <c r="CT131" s="1"/>
      <c r="DF131" s="23"/>
      <c r="DG131" s="35" t="str">
        <f t="shared" si="8"/>
        <v/>
      </c>
      <c r="DH131" s="36" t="str">
        <f>IF(AND(L131="",N131="",R131="",S131=""),"",SUM(L131,N131,R131,#REF!,S131))</f>
        <v/>
      </c>
      <c r="DI131" s="36" t="str">
        <f t="shared" si="9"/>
        <v/>
      </c>
      <c r="DJ131" s="35" t="str">
        <f>IF(AND(V131="",X131="",AB131="",AC131=""),"",SUM(V131,X131,AB131,#REF!,AC131))</f>
        <v/>
      </c>
      <c r="DK131" s="36" t="str">
        <f t="shared" si="10"/>
        <v/>
      </c>
      <c r="DL131" s="35" t="str">
        <f t="shared" si="11"/>
        <v/>
      </c>
      <c r="DM131" s="36" t="str">
        <f t="shared" si="12"/>
        <v/>
      </c>
      <c r="DN131" s="35" t="str">
        <f>IF(AND(AQ131="",AT131="",AW131="",AX131=""),"",SUM(AQ131,AT131,AW131,#REF!,AX131))</f>
        <v/>
      </c>
      <c r="DO131" s="36" t="str">
        <f t="shared" si="13"/>
        <v/>
      </c>
      <c r="DP131" s="35" t="str">
        <f>IF(AND(BA131="",BD131="",BG131="",BH131=""),"",SUM(BA131,BD131,BG131,#REF!,BH131))</f>
        <v/>
      </c>
      <c r="DQ131" s="36" t="str">
        <f t="shared" si="14"/>
        <v/>
      </c>
      <c r="DR131" s="35" t="str">
        <f>IF(AND(BK131="",BN131="",BQ131="",BR131=""),"",SUM(BK131,BN131,BQ131,#REF!,BR131))</f>
        <v/>
      </c>
      <c r="DS131" s="36" t="str">
        <f t="shared" si="15"/>
        <v/>
      </c>
      <c r="DT131" s="33" t="e">
        <f>IF(AND(#REF!="",#REF!="",#REF!="",#REF!=""),"",SUM(#REF!,#REF!,#REF!,#REF!))</f>
        <v>#REF!</v>
      </c>
      <c r="DU131" s="33" t="str">
        <f t="shared" si="16"/>
        <v/>
      </c>
    </row>
    <row r="132" spans="1:125" ht="18.75">
      <c r="A132" s="72">
        <v>126</v>
      </c>
      <c r="B132" s="396"/>
      <c r="C132" s="397"/>
      <c r="D132" s="398"/>
      <c r="E132" s="399"/>
      <c r="F132" s="400"/>
      <c r="G132" s="400"/>
      <c r="H132" s="401"/>
      <c r="I132" s="402"/>
      <c r="J132" s="403"/>
      <c r="K132" s="404"/>
      <c r="L132" s="11"/>
      <c r="M132" s="6"/>
      <c r="N132" s="6"/>
      <c r="O132" s="6"/>
      <c r="P132" s="6"/>
      <c r="Q132" s="6"/>
      <c r="R132" s="6"/>
      <c r="S132" s="40"/>
      <c r="T132" s="43"/>
      <c r="U132" s="12"/>
      <c r="V132" s="17"/>
      <c r="W132" s="18"/>
      <c r="X132" s="18"/>
      <c r="Y132" s="18"/>
      <c r="Z132" s="18"/>
      <c r="AA132" s="18"/>
      <c r="AB132" s="18"/>
      <c r="AC132" s="45"/>
      <c r="AD132" s="43"/>
      <c r="AE132" s="40"/>
      <c r="AF132" s="290"/>
      <c r="AG132" s="6"/>
      <c r="AH132" s="6"/>
      <c r="AI132" s="6"/>
      <c r="AJ132" s="6"/>
      <c r="AK132" s="6"/>
      <c r="AL132" s="6"/>
      <c r="AM132" s="43"/>
      <c r="AN132" s="43"/>
      <c r="AO132" s="6"/>
      <c r="AP132" s="43"/>
      <c r="AQ132" s="11"/>
      <c r="AR132" s="6"/>
      <c r="AS132" s="6"/>
      <c r="AT132" s="6"/>
      <c r="AU132" s="6"/>
      <c r="AV132" s="6"/>
      <c r="AW132" s="6"/>
      <c r="AX132" s="40"/>
      <c r="AY132" s="43"/>
      <c r="AZ132" s="12"/>
      <c r="BA132" s="11"/>
      <c r="BB132" s="6"/>
      <c r="BC132" s="6"/>
      <c r="BD132" s="6"/>
      <c r="BE132" s="6"/>
      <c r="BF132" s="6"/>
      <c r="BG132" s="6"/>
      <c r="BH132" s="40"/>
      <c r="BI132" s="43"/>
      <c r="BJ132" s="12"/>
      <c r="BK132" s="11"/>
      <c r="BL132" s="6"/>
      <c r="BM132" s="6"/>
      <c r="BN132" s="6"/>
      <c r="BO132" s="6"/>
      <c r="BP132" s="6"/>
      <c r="BQ132" s="6"/>
      <c r="BR132" s="40"/>
      <c r="BS132" s="43"/>
      <c r="BT132" s="12"/>
      <c r="BU132" s="11"/>
      <c r="BV132" s="6"/>
      <c r="BW132" s="6"/>
      <c r="BX132" s="6"/>
      <c r="BY132" s="40"/>
      <c r="BZ132" s="11"/>
      <c r="CA132" s="6"/>
      <c r="CB132" s="6"/>
      <c r="CC132" s="6"/>
      <c r="CD132" s="12"/>
      <c r="CE132" s="11"/>
      <c r="CF132" s="6"/>
      <c r="CG132" s="6"/>
      <c r="CH132" s="6"/>
      <c r="CI132" s="12"/>
      <c r="CJ132" s="11"/>
      <c r="CK132" s="6"/>
      <c r="CL132" s="6"/>
      <c r="CM132" s="12"/>
      <c r="CN132" s="11"/>
      <c r="CO132" s="82"/>
      <c r="CP132" s="1"/>
      <c r="CQ132" s="1"/>
      <c r="CR132" s="1"/>
      <c r="CS132" s="1"/>
      <c r="CT132" s="1"/>
      <c r="DF132" s="23"/>
      <c r="DG132" s="35" t="str">
        <f t="shared" si="8"/>
        <v/>
      </c>
      <c r="DH132" s="36" t="str">
        <f>IF(AND(L132="",N132="",R132="",S132=""),"",SUM(L132,N132,R132,#REF!,S132))</f>
        <v/>
      </c>
      <c r="DI132" s="36" t="str">
        <f t="shared" si="9"/>
        <v/>
      </c>
      <c r="DJ132" s="35" t="str">
        <f>IF(AND(V132="",X132="",AB132="",AC132=""),"",SUM(V132,X132,AB132,#REF!,AC132))</f>
        <v/>
      </c>
      <c r="DK132" s="36" t="str">
        <f t="shared" si="10"/>
        <v/>
      </c>
      <c r="DL132" s="35" t="str">
        <f t="shared" si="11"/>
        <v/>
      </c>
      <c r="DM132" s="36" t="str">
        <f t="shared" si="12"/>
        <v/>
      </c>
      <c r="DN132" s="35" t="str">
        <f>IF(AND(AQ132="",AT132="",AW132="",AX132=""),"",SUM(AQ132,AT132,AW132,#REF!,AX132))</f>
        <v/>
      </c>
      <c r="DO132" s="36" t="str">
        <f t="shared" si="13"/>
        <v/>
      </c>
      <c r="DP132" s="35" t="str">
        <f>IF(AND(BA132="",BD132="",BG132="",BH132=""),"",SUM(BA132,BD132,BG132,#REF!,BH132))</f>
        <v/>
      </c>
      <c r="DQ132" s="36" t="str">
        <f t="shared" si="14"/>
        <v/>
      </c>
      <c r="DR132" s="35" t="str">
        <f>IF(AND(BK132="",BN132="",BQ132="",BR132=""),"",SUM(BK132,BN132,BQ132,#REF!,BR132))</f>
        <v/>
      </c>
      <c r="DS132" s="36" t="str">
        <f t="shared" si="15"/>
        <v/>
      </c>
      <c r="DT132" s="33" t="e">
        <f>IF(AND(#REF!="",#REF!="",#REF!="",#REF!=""),"",SUM(#REF!,#REF!,#REF!,#REF!))</f>
        <v>#REF!</v>
      </c>
      <c r="DU132" s="33" t="str">
        <f t="shared" si="16"/>
        <v/>
      </c>
    </row>
    <row r="133" spans="1:125" ht="18.75">
      <c r="A133" s="72">
        <v>127</v>
      </c>
      <c r="B133" s="396"/>
      <c r="C133" s="397"/>
      <c r="D133" s="398"/>
      <c r="E133" s="399"/>
      <c r="F133" s="400"/>
      <c r="G133" s="400"/>
      <c r="H133" s="401"/>
      <c r="I133" s="402"/>
      <c r="J133" s="403"/>
      <c r="K133" s="404"/>
      <c r="L133" s="11"/>
      <c r="M133" s="6"/>
      <c r="N133" s="6"/>
      <c r="O133" s="6"/>
      <c r="P133" s="6"/>
      <c r="Q133" s="6"/>
      <c r="R133" s="6"/>
      <c r="S133" s="40"/>
      <c r="T133" s="43"/>
      <c r="U133" s="12"/>
      <c r="V133" s="17"/>
      <c r="W133" s="18"/>
      <c r="X133" s="18"/>
      <c r="Y133" s="18"/>
      <c r="Z133" s="18"/>
      <c r="AA133" s="18"/>
      <c r="AB133" s="18"/>
      <c r="AC133" s="45"/>
      <c r="AD133" s="43"/>
      <c r="AE133" s="40"/>
      <c r="AF133" s="290"/>
      <c r="AG133" s="6"/>
      <c r="AH133" s="6"/>
      <c r="AI133" s="6"/>
      <c r="AJ133" s="6"/>
      <c r="AK133" s="6"/>
      <c r="AL133" s="6"/>
      <c r="AM133" s="43"/>
      <c r="AN133" s="43"/>
      <c r="AO133" s="6"/>
      <c r="AP133" s="43"/>
      <c r="AQ133" s="11"/>
      <c r="AR133" s="6"/>
      <c r="AS133" s="6"/>
      <c r="AT133" s="6"/>
      <c r="AU133" s="6"/>
      <c r="AV133" s="6"/>
      <c r="AW133" s="6"/>
      <c r="AX133" s="40"/>
      <c r="AY133" s="43"/>
      <c r="AZ133" s="12"/>
      <c r="BA133" s="11"/>
      <c r="BB133" s="6"/>
      <c r="BC133" s="6"/>
      <c r="BD133" s="6"/>
      <c r="BE133" s="6"/>
      <c r="BF133" s="6"/>
      <c r="BG133" s="6"/>
      <c r="BH133" s="40"/>
      <c r="BI133" s="43"/>
      <c r="BJ133" s="12"/>
      <c r="BK133" s="11"/>
      <c r="BL133" s="6"/>
      <c r="BM133" s="6"/>
      <c r="BN133" s="6"/>
      <c r="BO133" s="6"/>
      <c r="BP133" s="6"/>
      <c r="BQ133" s="6"/>
      <c r="BR133" s="40"/>
      <c r="BS133" s="43"/>
      <c r="BT133" s="12"/>
      <c r="BU133" s="11"/>
      <c r="BV133" s="6"/>
      <c r="BW133" s="6"/>
      <c r="BX133" s="6"/>
      <c r="BY133" s="40"/>
      <c r="BZ133" s="11"/>
      <c r="CA133" s="6"/>
      <c r="CB133" s="6"/>
      <c r="CC133" s="6"/>
      <c r="CD133" s="12"/>
      <c r="CE133" s="11"/>
      <c r="CF133" s="6"/>
      <c r="CG133" s="6"/>
      <c r="CH133" s="6"/>
      <c r="CI133" s="12"/>
      <c r="CJ133" s="11"/>
      <c r="CK133" s="6"/>
      <c r="CL133" s="6"/>
      <c r="CM133" s="12"/>
      <c r="CN133" s="11"/>
      <c r="CO133" s="82"/>
      <c r="CP133" s="1"/>
      <c r="CQ133" s="1"/>
      <c r="CR133" s="1"/>
      <c r="CS133" s="1"/>
      <c r="CT133" s="1"/>
      <c r="DF133" s="23"/>
      <c r="DG133" s="35" t="str">
        <f t="shared" si="8"/>
        <v/>
      </c>
      <c r="DH133" s="36" t="str">
        <f>IF(AND(L133="",N133="",R133="",S133=""),"",SUM(L133,N133,R133,#REF!,S133))</f>
        <v/>
      </c>
      <c r="DI133" s="36" t="str">
        <f t="shared" si="9"/>
        <v/>
      </c>
      <c r="DJ133" s="35" t="str">
        <f>IF(AND(V133="",X133="",AB133="",AC133=""),"",SUM(V133,X133,AB133,#REF!,AC133))</f>
        <v/>
      </c>
      <c r="DK133" s="36" t="str">
        <f t="shared" si="10"/>
        <v/>
      </c>
      <c r="DL133" s="35" t="str">
        <f t="shared" si="11"/>
        <v/>
      </c>
      <c r="DM133" s="36" t="str">
        <f t="shared" si="12"/>
        <v/>
      </c>
      <c r="DN133" s="35" t="str">
        <f>IF(AND(AQ133="",AT133="",AW133="",AX133=""),"",SUM(AQ133,AT133,AW133,#REF!,AX133))</f>
        <v/>
      </c>
      <c r="DO133" s="36" t="str">
        <f t="shared" si="13"/>
        <v/>
      </c>
      <c r="DP133" s="35" t="str">
        <f>IF(AND(BA133="",BD133="",BG133="",BH133=""),"",SUM(BA133,BD133,BG133,#REF!,BH133))</f>
        <v/>
      </c>
      <c r="DQ133" s="36" t="str">
        <f t="shared" si="14"/>
        <v/>
      </c>
      <c r="DR133" s="35" t="str">
        <f>IF(AND(BK133="",BN133="",BQ133="",BR133=""),"",SUM(BK133,BN133,BQ133,#REF!,BR133))</f>
        <v/>
      </c>
      <c r="DS133" s="36" t="str">
        <f t="shared" si="15"/>
        <v/>
      </c>
      <c r="DT133" s="33" t="e">
        <f>IF(AND(#REF!="",#REF!="",#REF!="",#REF!=""),"",SUM(#REF!,#REF!,#REF!,#REF!))</f>
        <v>#REF!</v>
      </c>
      <c r="DU133" s="33" t="str">
        <f t="shared" si="16"/>
        <v/>
      </c>
    </row>
    <row r="134" spans="1:125" ht="18.75">
      <c r="A134" s="72">
        <v>128</v>
      </c>
      <c r="B134" s="396"/>
      <c r="C134" s="397"/>
      <c r="D134" s="398"/>
      <c r="E134" s="399"/>
      <c r="F134" s="400"/>
      <c r="G134" s="400"/>
      <c r="H134" s="401"/>
      <c r="I134" s="402"/>
      <c r="J134" s="403"/>
      <c r="K134" s="404"/>
      <c r="L134" s="11"/>
      <c r="M134" s="6"/>
      <c r="N134" s="6"/>
      <c r="O134" s="6"/>
      <c r="P134" s="6"/>
      <c r="Q134" s="6"/>
      <c r="R134" s="6"/>
      <c r="S134" s="40"/>
      <c r="T134" s="43"/>
      <c r="U134" s="12"/>
      <c r="V134" s="17"/>
      <c r="W134" s="18"/>
      <c r="X134" s="18"/>
      <c r="Y134" s="18"/>
      <c r="Z134" s="18"/>
      <c r="AA134" s="18"/>
      <c r="AB134" s="18"/>
      <c r="AC134" s="45"/>
      <c r="AD134" s="43"/>
      <c r="AE134" s="40"/>
      <c r="AF134" s="290"/>
      <c r="AG134" s="6"/>
      <c r="AH134" s="6"/>
      <c r="AI134" s="6"/>
      <c r="AJ134" s="6"/>
      <c r="AK134" s="6"/>
      <c r="AL134" s="6"/>
      <c r="AM134" s="43"/>
      <c r="AN134" s="43"/>
      <c r="AO134" s="6"/>
      <c r="AP134" s="43"/>
      <c r="AQ134" s="11"/>
      <c r="AR134" s="6"/>
      <c r="AS134" s="6"/>
      <c r="AT134" s="6"/>
      <c r="AU134" s="6"/>
      <c r="AV134" s="6"/>
      <c r="AW134" s="6"/>
      <c r="AX134" s="40"/>
      <c r="AY134" s="43"/>
      <c r="AZ134" s="12"/>
      <c r="BA134" s="11"/>
      <c r="BB134" s="6"/>
      <c r="BC134" s="6"/>
      <c r="BD134" s="6"/>
      <c r="BE134" s="6"/>
      <c r="BF134" s="6"/>
      <c r="BG134" s="6"/>
      <c r="BH134" s="40"/>
      <c r="BI134" s="43"/>
      <c r="BJ134" s="12"/>
      <c r="BK134" s="11"/>
      <c r="BL134" s="6"/>
      <c r="BM134" s="6"/>
      <c r="BN134" s="6"/>
      <c r="BO134" s="6"/>
      <c r="BP134" s="6"/>
      <c r="BQ134" s="6"/>
      <c r="BR134" s="40"/>
      <c r="BS134" s="43"/>
      <c r="BT134" s="12"/>
      <c r="BU134" s="11"/>
      <c r="BV134" s="6"/>
      <c r="BW134" s="6"/>
      <c r="BX134" s="6"/>
      <c r="BY134" s="40"/>
      <c r="BZ134" s="11"/>
      <c r="CA134" s="6"/>
      <c r="CB134" s="6"/>
      <c r="CC134" s="6"/>
      <c r="CD134" s="12"/>
      <c r="CE134" s="11"/>
      <c r="CF134" s="6"/>
      <c r="CG134" s="6"/>
      <c r="CH134" s="6"/>
      <c r="CI134" s="12"/>
      <c r="CJ134" s="11"/>
      <c r="CK134" s="6"/>
      <c r="CL134" s="6"/>
      <c r="CM134" s="12"/>
      <c r="CN134" s="11"/>
      <c r="CO134" s="82"/>
      <c r="CP134" s="1"/>
      <c r="CQ134" s="1"/>
      <c r="CR134" s="1"/>
      <c r="CS134" s="1"/>
      <c r="CT134" s="1"/>
      <c r="DF134" s="23"/>
      <c r="DG134" s="35" t="str">
        <f t="shared" si="8"/>
        <v/>
      </c>
      <c r="DH134" s="36" t="str">
        <f>IF(AND(L134="",N134="",R134="",S134=""),"",SUM(L134,N134,R134,#REF!,S134))</f>
        <v/>
      </c>
      <c r="DI134" s="36" t="str">
        <f t="shared" si="9"/>
        <v/>
      </c>
      <c r="DJ134" s="35" t="str">
        <f>IF(AND(V134="",X134="",AB134="",AC134=""),"",SUM(V134,X134,AB134,#REF!,AC134))</f>
        <v/>
      </c>
      <c r="DK134" s="36" t="str">
        <f t="shared" si="10"/>
        <v/>
      </c>
      <c r="DL134" s="35" t="str">
        <f t="shared" si="11"/>
        <v/>
      </c>
      <c r="DM134" s="36" t="str">
        <f t="shared" si="12"/>
        <v/>
      </c>
      <c r="DN134" s="35" t="str">
        <f>IF(AND(AQ134="",AT134="",AW134="",AX134=""),"",SUM(AQ134,AT134,AW134,#REF!,AX134))</f>
        <v/>
      </c>
      <c r="DO134" s="36" t="str">
        <f t="shared" si="13"/>
        <v/>
      </c>
      <c r="DP134" s="35" t="str">
        <f>IF(AND(BA134="",BD134="",BG134="",BH134=""),"",SUM(BA134,BD134,BG134,#REF!,BH134))</f>
        <v/>
      </c>
      <c r="DQ134" s="36" t="str">
        <f t="shared" si="14"/>
        <v/>
      </c>
      <c r="DR134" s="35" t="str">
        <f>IF(AND(BK134="",BN134="",BQ134="",BR134=""),"",SUM(BK134,BN134,BQ134,#REF!,BR134))</f>
        <v/>
      </c>
      <c r="DS134" s="36" t="str">
        <f t="shared" si="15"/>
        <v/>
      </c>
      <c r="DT134" s="33" t="e">
        <f>IF(AND(#REF!="",#REF!="",#REF!="",#REF!=""),"",SUM(#REF!,#REF!,#REF!,#REF!))</f>
        <v>#REF!</v>
      </c>
      <c r="DU134" s="33" t="str">
        <f t="shared" si="16"/>
        <v/>
      </c>
    </row>
    <row r="135" spans="1:125" ht="18.75">
      <c r="A135" s="72">
        <v>129</v>
      </c>
      <c r="B135" s="396"/>
      <c r="C135" s="397"/>
      <c r="D135" s="398"/>
      <c r="E135" s="399"/>
      <c r="F135" s="400"/>
      <c r="G135" s="400"/>
      <c r="H135" s="401"/>
      <c r="I135" s="402"/>
      <c r="J135" s="403"/>
      <c r="K135" s="404"/>
      <c r="L135" s="11"/>
      <c r="M135" s="6"/>
      <c r="N135" s="6"/>
      <c r="O135" s="6"/>
      <c r="P135" s="6"/>
      <c r="Q135" s="6"/>
      <c r="R135" s="6"/>
      <c r="S135" s="40"/>
      <c r="T135" s="43"/>
      <c r="U135" s="12"/>
      <c r="V135" s="17"/>
      <c r="W135" s="18"/>
      <c r="X135" s="18"/>
      <c r="Y135" s="18"/>
      <c r="Z135" s="18"/>
      <c r="AA135" s="18"/>
      <c r="AB135" s="18"/>
      <c r="AC135" s="45"/>
      <c r="AD135" s="43"/>
      <c r="AE135" s="40"/>
      <c r="AF135" s="290"/>
      <c r="AG135" s="6"/>
      <c r="AH135" s="6"/>
      <c r="AI135" s="6"/>
      <c r="AJ135" s="6"/>
      <c r="AK135" s="6"/>
      <c r="AL135" s="6"/>
      <c r="AM135" s="43"/>
      <c r="AN135" s="43"/>
      <c r="AO135" s="6"/>
      <c r="AP135" s="43"/>
      <c r="AQ135" s="11"/>
      <c r="AR135" s="6"/>
      <c r="AS135" s="6"/>
      <c r="AT135" s="6"/>
      <c r="AU135" s="6"/>
      <c r="AV135" s="6"/>
      <c r="AW135" s="6"/>
      <c r="AX135" s="40"/>
      <c r="AY135" s="43"/>
      <c r="AZ135" s="12"/>
      <c r="BA135" s="11"/>
      <c r="BB135" s="6"/>
      <c r="BC135" s="6"/>
      <c r="BD135" s="6"/>
      <c r="BE135" s="6"/>
      <c r="BF135" s="6"/>
      <c r="BG135" s="6"/>
      <c r="BH135" s="40"/>
      <c r="BI135" s="43"/>
      <c r="BJ135" s="12"/>
      <c r="BK135" s="11"/>
      <c r="BL135" s="6"/>
      <c r="BM135" s="6"/>
      <c r="BN135" s="6"/>
      <c r="BO135" s="6"/>
      <c r="BP135" s="6"/>
      <c r="BQ135" s="6"/>
      <c r="BR135" s="40"/>
      <c r="BS135" s="43"/>
      <c r="BT135" s="12"/>
      <c r="BU135" s="11"/>
      <c r="BV135" s="6"/>
      <c r="BW135" s="6"/>
      <c r="BX135" s="6"/>
      <c r="BY135" s="40"/>
      <c r="BZ135" s="11"/>
      <c r="CA135" s="6"/>
      <c r="CB135" s="6"/>
      <c r="CC135" s="6"/>
      <c r="CD135" s="12"/>
      <c r="CE135" s="11"/>
      <c r="CF135" s="6"/>
      <c r="CG135" s="6"/>
      <c r="CH135" s="6"/>
      <c r="CI135" s="12"/>
      <c r="CJ135" s="11"/>
      <c r="CK135" s="6"/>
      <c r="CL135" s="6"/>
      <c r="CM135" s="12"/>
      <c r="CN135" s="11"/>
      <c r="CO135" s="82"/>
      <c r="CP135" s="1"/>
      <c r="CQ135" s="1"/>
      <c r="CR135" s="1"/>
      <c r="CS135" s="1"/>
      <c r="CT135" s="1"/>
      <c r="DF135" s="23"/>
      <c r="DG135" s="35" t="str">
        <f t="shared" si="8"/>
        <v/>
      </c>
      <c r="DH135" s="36" t="str">
        <f>IF(AND(L135="",N135="",R135="",S135=""),"",SUM(L135,N135,R135,#REF!,S135))</f>
        <v/>
      </c>
      <c r="DI135" s="36" t="str">
        <f t="shared" si="9"/>
        <v/>
      </c>
      <c r="DJ135" s="35" t="str">
        <f>IF(AND(V135="",X135="",AB135="",AC135=""),"",SUM(V135,X135,AB135,#REF!,AC135))</f>
        <v/>
      </c>
      <c r="DK135" s="36" t="str">
        <f t="shared" si="10"/>
        <v/>
      </c>
      <c r="DL135" s="35" t="str">
        <f t="shared" si="11"/>
        <v/>
      </c>
      <c r="DM135" s="36" t="str">
        <f t="shared" si="12"/>
        <v/>
      </c>
      <c r="DN135" s="35" t="str">
        <f>IF(AND(AQ135="",AT135="",AW135="",AX135=""),"",SUM(AQ135,AT135,AW135,#REF!,AX135))</f>
        <v/>
      </c>
      <c r="DO135" s="36" t="str">
        <f t="shared" si="13"/>
        <v/>
      </c>
      <c r="DP135" s="35" t="str">
        <f>IF(AND(BA135="",BD135="",BG135="",BH135=""),"",SUM(BA135,BD135,BG135,#REF!,BH135))</f>
        <v/>
      </c>
      <c r="DQ135" s="36" t="str">
        <f t="shared" si="14"/>
        <v/>
      </c>
      <c r="DR135" s="35" t="str">
        <f>IF(AND(BK135="",BN135="",BQ135="",BR135=""),"",SUM(BK135,BN135,BQ135,#REF!,BR135))</f>
        <v/>
      </c>
      <c r="DS135" s="36" t="str">
        <f t="shared" si="15"/>
        <v/>
      </c>
      <c r="DT135" s="33" t="e">
        <f>IF(AND(#REF!="",#REF!="",#REF!="",#REF!=""),"",SUM(#REF!,#REF!,#REF!,#REF!))</f>
        <v>#REF!</v>
      </c>
      <c r="DU135" s="33" t="str">
        <f t="shared" si="16"/>
        <v/>
      </c>
    </row>
    <row r="136" spans="1:125" ht="18.75">
      <c r="A136" s="72">
        <v>130</v>
      </c>
      <c r="B136" s="396"/>
      <c r="C136" s="397"/>
      <c r="D136" s="398"/>
      <c r="E136" s="399"/>
      <c r="F136" s="400"/>
      <c r="G136" s="400"/>
      <c r="H136" s="401"/>
      <c r="I136" s="402"/>
      <c r="J136" s="403"/>
      <c r="K136" s="404"/>
      <c r="L136" s="11"/>
      <c r="M136" s="6"/>
      <c r="N136" s="6"/>
      <c r="O136" s="6"/>
      <c r="P136" s="6"/>
      <c r="Q136" s="6"/>
      <c r="R136" s="6"/>
      <c r="S136" s="40"/>
      <c r="T136" s="43"/>
      <c r="U136" s="12"/>
      <c r="V136" s="17"/>
      <c r="W136" s="18"/>
      <c r="X136" s="18"/>
      <c r="Y136" s="18"/>
      <c r="Z136" s="18"/>
      <c r="AA136" s="18"/>
      <c r="AB136" s="18"/>
      <c r="AC136" s="45"/>
      <c r="AD136" s="43"/>
      <c r="AE136" s="40"/>
      <c r="AF136" s="290"/>
      <c r="AG136" s="6"/>
      <c r="AH136" s="6"/>
      <c r="AI136" s="6"/>
      <c r="AJ136" s="6"/>
      <c r="AK136" s="6"/>
      <c r="AL136" s="6"/>
      <c r="AM136" s="43"/>
      <c r="AN136" s="43"/>
      <c r="AO136" s="6"/>
      <c r="AP136" s="43"/>
      <c r="AQ136" s="11"/>
      <c r="AR136" s="6"/>
      <c r="AS136" s="6"/>
      <c r="AT136" s="6"/>
      <c r="AU136" s="6"/>
      <c r="AV136" s="6"/>
      <c r="AW136" s="6"/>
      <c r="AX136" s="40"/>
      <c r="AY136" s="43"/>
      <c r="AZ136" s="12"/>
      <c r="BA136" s="11"/>
      <c r="BB136" s="6"/>
      <c r="BC136" s="6"/>
      <c r="BD136" s="6"/>
      <c r="BE136" s="6"/>
      <c r="BF136" s="6"/>
      <c r="BG136" s="6"/>
      <c r="BH136" s="40"/>
      <c r="BI136" s="43"/>
      <c r="BJ136" s="12"/>
      <c r="BK136" s="11"/>
      <c r="BL136" s="6"/>
      <c r="BM136" s="6"/>
      <c r="BN136" s="6"/>
      <c r="BO136" s="6"/>
      <c r="BP136" s="6"/>
      <c r="BQ136" s="6"/>
      <c r="BR136" s="40"/>
      <c r="BS136" s="43"/>
      <c r="BT136" s="12"/>
      <c r="BU136" s="11"/>
      <c r="BV136" s="6"/>
      <c r="BW136" s="6"/>
      <c r="BX136" s="6"/>
      <c r="BY136" s="40"/>
      <c r="BZ136" s="11"/>
      <c r="CA136" s="6"/>
      <c r="CB136" s="6"/>
      <c r="CC136" s="6"/>
      <c r="CD136" s="12"/>
      <c r="CE136" s="11"/>
      <c r="CF136" s="6"/>
      <c r="CG136" s="6"/>
      <c r="CH136" s="6"/>
      <c r="CI136" s="12"/>
      <c r="CJ136" s="11"/>
      <c r="CK136" s="6"/>
      <c r="CL136" s="6"/>
      <c r="CM136" s="12"/>
      <c r="CN136" s="11"/>
      <c r="CO136" s="82"/>
      <c r="CP136" s="1"/>
      <c r="CQ136" s="1"/>
      <c r="CR136" s="1"/>
      <c r="CS136" s="1"/>
      <c r="CT136" s="1"/>
      <c r="DF136" s="23"/>
      <c r="DG136" s="35" t="str">
        <f t="shared" ref="DG136:DG199" si="17">IF(I136="","",I136)</f>
        <v/>
      </c>
      <c r="DH136" s="36" t="str">
        <f>IF(AND(L136="",N136="",R136="",S136=""),"",SUM(L136,N136,R136,#REF!,S136))</f>
        <v/>
      </c>
      <c r="DI136" s="36" t="str">
        <f t="shared" ref="DI136:DI199" si="18">IFERROR(IF(DH136="","",ROUNDUP(DH136*20%,0)),"")</f>
        <v/>
      </c>
      <c r="DJ136" s="35" t="str">
        <f>IF(AND(V136="",X136="",AB136="",AC136=""),"",SUM(V136,X136,AB136,#REF!,AC136))</f>
        <v/>
      </c>
      <c r="DK136" s="36" t="str">
        <f t="shared" ref="DK136:DK199" si="19">IFERROR(IF(DJ136="","",ROUNDUP(DJ136*20%,0)),"")</f>
        <v/>
      </c>
      <c r="DL136" s="35" t="str">
        <f t="shared" ref="DL136:DL199" si="20">IF(AND(AG136="",AH136="",AI136="",AM136=""),"",SUM(AG136,AH136,AI136,AJ136,AM136))</f>
        <v/>
      </c>
      <c r="DM136" s="36" t="str">
        <f t="shared" ref="DM136:DM199" si="21">IFERROR(IF(DL136="","",ROUNDUP(DL136*20%,0)),"")</f>
        <v/>
      </c>
      <c r="DN136" s="35" t="str">
        <f>IF(AND(AQ136="",AT136="",AW136="",AX136=""),"",SUM(AQ136,AT136,AW136,#REF!,AX136))</f>
        <v/>
      </c>
      <c r="DO136" s="36" t="str">
        <f t="shared" ref="DO136:DO199" si="22">IFERROR(IF(DN136="","",ROUNDUP(DN136*20%,0)),"")</f>
        <v/>
      </c>
      <c r="DP136" s="35" t="str">
        <f>IF(AND(BA136="",BD136="",BG136="",BH136=""),"",SUM(BA136,BD136,BG136,#REF!,BH136))</f>
        <v/>
      </c>
      <c r="DQ136" s="36" t="str">
        <f t="shared" ref="DQ136:DQ199" si="23">IFERROR(IF(DP136="","",ROUNDUP(DP136*20%,0)),"")</f>
        <v/>
      </c>
      <c r="DR136" s="35" t="str">
        <f>IF(AND(BK136="",BN136="",BQ136="",BR136=""),"",SUM(BK136,BN136,BQ136,#REF!,BR136))</f>
        <v/>
      </c>
      <c r="DS136" s="36" t="str">
        <f t="shared" ref="DS136:DS199" si="24">IFERROR(IF(DR136="","",ROUNDUP(DR136*20%,0)),"")</f>
        <v/>
      </c>
      <c r="DT136" s="33" t="e">
        <f>IF(AND(#REF!="",#REF!="",#REF!="",#REF!=""),"",SUM(#REF!,#REF!,#REF!,#REF!))</f>
        <v>#REF!</v>
      </c>
      <c r="DU136" s="33" t="str">
        <f t="shared" si="16"/>
        <v/>
      </c>
    </row>
    <row r="137" spans="1:125" ht="18.75">
      <c r="A137" s="72">
        <v>131</v>
      </c>
      <c r="B137" s="396"/>
      <c r="C137" s="397"/>
      <c r="D137" s="398"/>
      <c r="E137" s="399"/>
      <c r="F137" s="400"/>
      <c r="G137" s="400"/>
      <c r="H137" s="401"/>
      <c r="I137" s="402"/>
      <c r="J137" s="403"/>
      <c r="K137" s="404"/>
      <c r="L137" s="11"/>
      <c r="M137" s="6"/>
      <c r="N137" s="6"/>
      <c r="O137" s="6"/>
      <c r="P137" s="6"/>
      <c r="Q137" s="6"/>
      <c r="R137" s="6"/>
      <c r="S137" s="40"/>
      <c r="T137" s="43"/>
      <c r="U137" s="12"/>
      <c r="V137" s="17"/>
      <c r="W137" s="18"/>
      <c r="X137" s="18"/>
      <c r="Y137" s="18"/>
      <c r="Z137" s="18"/>
      <c r="AA137" s="18"/>
      <c r="AB137" s="18"/>
      <c r="AC137" s="45"/>
      <c r="AD137" s="43"/>
      <c r="AE137" s="40"/>
      <c r="AF137" s="290"/>
      <c r="AG137" s="6"/>
      <c r="AH137" s="6"/>
      <c r="AI137" s="6"/>
      <c r="AJ137" s="6"/>
      <c r="AK137" s="6"/>
      <c r="AL137" s="6"/>
      <c r="AM137" s="43"/>
      <c r="AN137" s="43"/>
      <c r="AO137" s="6"/>
      <c r="AP137" s="43"/>
      <c r="AQ137" s="11"/>
      <c r="AR137" s="6"/>
      <c r="AS137" s="6"/>
      <c r="AT137" s="6"/>
      <c r="AU137" s="6"/>
      <c r="AV137" s="6"/>
      <c r="AW137" s="6"/>
      <c r="AX137" s="40"/>
      <c r="AY137" s="43"/>
      <c r="AZ137" s="12"/>
      <c r="BA137" s="11"/>
      <c r="BB137" s="6"/>
      <c r="BC137" s="6"/>
      <c r="BD137" s="6"/>
      <c r="BE137" s="6"/>
      <c r="BF137" s="6"/>
      <c r="BG137" s="6"/>
      <c r="BH137" s="40"/>
      <c r="BI137" s="43"/>
      <c r="BJ137" s="12"/>
      <c r="BK137" s="11"/>
      <c r="BL137" s="6"/>
      <c r="BM137" s="6"/>
      <c r="BN137" s="6"/>
      <c r="BO137" s="6"/>
      <c r="BP137" s="6"/>
      <c r="BQ137" s="6"/>
      <c r="BR137" s="40"/>
      <c r="BS137" s="43"/>
      <c r="BT137" s="12"/>
      <c r="BU137" s="11"/>
      <c r="BV137" s="6"/>
      <c r="BW137" s="6"/>
      <c r="BX137" s="6"/>
      <c r="BY137" s="40"/>
      <c r="BZ137" s="11"/>
      <c r="CA137" s="6"/>
      <c r="CB137" s="6"/>
      <c r="CC137" s="6"/>
      <c r="CD137" s="12"/>
      <c r="CE137" s="11"/>
      <c r="CF137" s="6"/>
      <c r="CG137" s="6"/>
      <c r="CH137" s="6"/>
      <c r="CI137" s="12"/>
      <c r="CJ137" s="11"/>
      <c r="CK137" s="6"/>
      <c r="CL137" s="6"/>
      <c r="CM137" s="12"/>
      <c r="CN137" s="11"/>
      <c r="CO137" s="82"/>
      <c r="CP137" s="1"/>
      <c r="CQ137" s="1"/>
      <c r="CR137" s="1"/>
      <c r="CS137" s="1"/>
      <c r="CT137" s="1"/>
      <c r="DF137" s="23"/>
      <c r="DG137" s="35" t="str">
        <f t="shared" si="17"/>
        <v/>
      </c>
      <c r="DH137" s="36" t="str">
        <f>IF(AND(L137="",N137="",R137="",S137=""),"",SUM(L137,N137,R137,#REF!,S137))</f>
        <v/>
      </c>
      <c r="DI137" s="36" t="str">
        <f t="shared" si="18"/>
        <v/>
      </c>
      <c r="DJ137" s="35" t="str">
        <f>IF(AND(V137="",X137="",AB137="",AC137=""),"",SUM(V137,X137,AB137,#REF!,AC137))</f>
        <v/>
      </c>
      <c r="DK137" s="36" t="str">
        <f t="shared" si="19"/>
        <v/>
      </c>
      <c r="DL137" s="35" t="str">
        <f t="shared" si="20"/>
        <v/>
      </c>
      <c r="DM137" s="36" t="str">
        <f t="shared" si="21"/>
        <v/>
      </c>
      <c r="DN137" s="35" t="str">
        <f>IF(AND(AQ137="",AT137="",AW137="",AX137=""),"",SUM(AQ137,AT137,AW137,#REF!,AX137))</f>
        <v/>
      </c>
      <c r="DO137" s="36" t="str">
        <f t="shared" si="22"/>
        <v/>
      </c>
      <c r="DP137" s="35" t="str">
        <f>IF(AND(BA137="",BD137="",BG137="",BH137=""),"",SUM(BA137,BD137,BG137,#REF!,BH137))</f>
        <v/>
      </c>
      <c r="DQ137" s="36" t="str">
        <f t="shared" si="23"/>
        <v/>
      </c>
      <c r="DR137" s="35" t="str">
        <f>IF(AND(BK137="",BN137="",BQ137="",BR137=""),"",SUM(BK137,BN137,BQ137,#REF!,BR137))</f>
        <v/>
      </c>
      <c r="DS137" s="36" t="str">
        <f t="shared" si="24"/>
        <v/>
      </c>
      <c r="DT137" s="33" t="e">
        <f>IF(AND(#REF!="",#REF!="",#REF!="",#REF!=""),"",SUM(#REF!,#REF!,#REF!,#REF!))</f>
        <v>#REF!</v>
      </c>
      <c r="DU137" s="33" t="str">
        <f t="shared" si="16"/>
        <v/>
      </c>
    </row>
    <row r="138" spans="1:125" ht="18.75">
      <c r="A138" s="72">
        <v>132</v>
      </c>
      <c r="B138" s="396"/>
      <c r="C138" s="397"/>
      <c r="D138" s="398"/>
      <c r="E138" s="399"/>
      <c r="F138" s="400"/>
      <c r="G138" s="400"/>
      <c r="H138" s="401"/>
      <c r="I138" s="402"/>
      <c r="J138" s="403"/>
      <c r="K138" s="404"/>
      <c r="L138" s="11"/>
      <c r="M138" s="6"/>
      <c r="N138" s="6"/>
      <c r="O138" s="6"/>
      <c r="P138" s="6"/>
      <c r="Q138" s="6"/>
      <c r="R138" s="6"/>
      <c r="S138" s="40"/>
      <c r="T138" s="43"/>
      <c r="U138" s="12"/>
      <c r="V138" s="17"/>
      <c r="W138" s="18"/>
      <c r="X138" s="18"/>
      <c r="Y138" s="18"/>
      <c r="Z138" s="18"/>
      <c r="AA138" s="18"/>
      <c r="AB138" s="18"/>
      <c r="AC138" s="45"/>
      <c r="AD138" s="43"/>
      <c r="AE138" s="40"/>
      <c r="AF138" s="290"/>
      <c r="AG138" s="6"/>
      <c r="AH138" s="6"/>
      <c r="AI138" s="6"/>
      <c r="AJ138" s="6"/>
      <c r="AK138" s="6"/>
      <c r="AL138" s="6"/>
      <c r="AM138" s="43"/>
      <c r="AN138" s="43"/>
      <c r="AO138" s="6"/>
      <c r="AP138" s="43"/>
      <c r="AQ138" s="11"/>
      <c r="AR138" s="6"/>
      <c r="AS138" s="6"/>
      <c r="AT138" s="6"/>
      <c r="AU138" s="6"/>
      <c r="AV138" s="6"/>
      <c r="AW138" s="6"/>
      <c r="AX138" s="40"/>
      <c r="AY138" s="43"/>
      <c r="AZ138" s="12"/>
      <c r="BA138" s="11"/>
      <c r="BB138" s="6"/>
      <c r="BC138" s="6"/>
      <c r="BD138" s="6"/>
      <c r="BE138" s="6"/>
      <c r="BF138" s="6"/>
      <c r="BG138" s="6"/>
      <c r="BH138" s="40"/>
      <c r="BI138" s="43"/>
      <c r="BJ138" s="12"/>
      <c r="BK138" s="11"/>
      <c r="BL138" s="6"/>
      <c r="BM138" s="6"/>
      <c r="BN138" s="6"/>
      <c r="BO138" s="6"/>
      <c r="BP138" s="6"/>
      <c r="BQ138" s="6"/>
      <c r="BR138" s="40"/>
      <c r="BS138" s="43"/>
      <c r="BT138" s="12"/>
      <c r="BU138" s="11"/>
      <c r="BV138" s="6"/>
      <c r="BW138" s="6"/>
      <c r="BX138" s="6"/>
      <c r="BY138" s="40"/>
      <c r="BZ138" s="11"/>
      <c r="CA138" s="6"/>
      <c r="CB138" s="6"/>
      <c r="CC138" s="6"/>
      <c r="CD138" s="12"/>
      <c r="CE138" s="11"/>
      <c r="CF138" s="6"/>
      <c r="CG138" s="6"/>
      <c r="CH138" s="6"/>
      <c r="CI138" s="12"/>
      <c r="CJ138" s="11"/>
      <c r="CK138" s="6"/>
      <c r="CL138" s="6"/>
      <c r="CM138" s="12"/>
      <c r="CN138" s="11"/>
      <c r="CO138" s="82"/>
      <c r="CP138" s="1"/>
      <c r="CQ138" s="1"/>
      <c r="CR138" s="1"/>
      <c r="CS138" s="1"/>
      <c r="CT138" s="1"/>
      <c r="DF138" s="23"/>
      <c r="DG138" s="35" t="str">
        <f t="shared" si="17"/>
        <v/>
      </c>
      <c r="DH138" s="36" t="str">
        <f>IF(AND(L138="",N138="",R138="",S138=""),"",SUM(L138,N138,R138,#REF!,S138))</f>
        <v/>
      </c>
      <c r="DI138" s="36" t="str">
        <f t="shared" si="18"/>
        <v/>
      </c>
      <c r="DJ138" s="35" t="str">
        <f>IF(AND(V138="",X138="",AB138="",AC138=""),"",SUM(V138,X138,AB138,#REF!,AC138))</f>
        <v/>
      </c>
      <c r="DK138" s="36" t="str">
        <f t="shared" si="19"/>
        <v/>
      </c>
      <c r="DL138" s="35" t="str">
        <f t="shared" si="20"/>
        <v/>
      </c>
      <c r="DM138" s="36" t="str">
        <f t="shared" si="21"/>
        <v/>
      </c>
      <c r="DN138" s="35" t="str">
        <f>IF(AND(AQ138="",AT138="",AW138="",AX138=""),"",SUM(AQ138,AT138,AW138,#REF!,AX138))</f>
        <v/>
      </c>
      <c r="DO138" s="36" t="str">
        <f t="shared" si="22"/>
        <v/>
      </c>
      <c r="DP138" s="35" t="str">
        <f>IF(AND(BA138="",BD138="",BG138="",BH138=""),"",SUM(BA138,BD138,BG138,#REF!,BH138))</f>
        <v/>
      </c>
      <c r="DQ138" s="36" t="str">
        <f t="shared" si="23"/>
        <v/>
      </c>
      <c r="DR138" s="35" t="str">
        <f>IF(AND(BK138="",BN138="",BQ138="",BR138=""),"",SUM(BK138,BN138,BQ138,#REF!,BR138))</f>
        <v/>
      </c>
      <c r="DS138" s="36" t="str">
        <f t="shared" si="24"/>
        <v/>
      </c>
      <c r="DT138" s="33" t="e">
        <f>IF(AND(#REF!="",#REF!="",#REF!="",#REF!=""),"",SUM(#REF!,#REF!,#REF!,#REF!))</f>
        <v>#REF!</v>
      </c>
      <c r="DU138" s="33" t="str">
        <f t="shared" si="16"/>
        <v/>
      </c>
    </row>
    <row r="139" spans="1:125" ht="18.75">
      <c r="A139" s="72">
        <v>133</v>
      </c>
      <c r="B139" s="396"/>
      <c r="C139" s="397"/>
      <c r="D139" s="398"/>
      <c r="E139" s="399"/>
      <c r="F139" s="400"/>
      <c r="G139" s="400"/>
      <c r="H139" s="401"/>
      <c r="I139" s="402"/>
      <c r="J139" s="403"/>
      <c r="K139" s="404"/>
      <c r="L139" s="11"/>
      <c r="M139" s="6"/>
      <c r="N139" s="6"/>
      <c r="O139" s="6"/>
      <c r="P139" s="6"/>
      <c r="Q139" s="6"/>
      <c r="R139" s="6"/>
      <c r="S139" s="40"/>
      <c r="T139" s="43"/>
      <c r="U139" s="12"/>
      <c r="V139" s="17"/>
      <c r="W139" s="18"/>
      <c r="X139" s="18"/>
      <c r="Y139" s="18"/>
      <c r="Z139" s="18"/>
      <c r="AA139" s="18"/>
      <c r="AB139" s="18"/>
      <c r="AC139" s="45"/>
      <c r="AD139" s="43"/>
      <c r="AE139" s="40"/>
      <c r="AF139" s="290"/>
      <c r="AG139" s="6"/>
      <c r="AH139" s="6"/>
      <c r="AI139" s="6"/>
      <c r="AJ139" s="6"/>
      <c r="AK139" s="6"/>
      <c r="AL139" s="6"/>
      <c r="AM139" s="43"/>
      <c r="AN139" s="43"/>
      <c r="AO139" s="6"/>
      <c r="AP139" s="43"/>
      <c r="AQ139" s="11"/>
      <c r="AR139" s="6"/>
      <c r="AS139" s="6"/>
      <c r="AT139" s="6"/>
      <c r="AU139" s="6"/>
      <c r="AV139" s="6"/>
      <c r="AW139" s="6"/>
      <c r="AX139" s="40"/>
      <c r="AY139" s="43"/>
      <c r="AZ139" s="12"/>
      <c r="BA139" s="11"/>
      <c r="BB139" s="6"/>
      <c r="BC139" s="6"/>
      <c r="BD139" s="6"/>
      <c r="BE139" s="6"/>
      <c r="BF139" s="6"/>
      <c r="BG139" s="6"/>
      <c r="BH139" s="40"/>
      <c r="BI139" s="43"/>
      <c r="BJ139" s="12"/>
      <c r="BK139" s="11"/>
      <c r="BL139" s="6"/>
      <c r="BM139" s="6"/>
      <c r="BN139" s="6"/>
      <c r="BO139" s="6"/>
      <c r="BP139" s="6"/>
      <c r="BQ139" s="6"/>
      <c r="BR139" s="40"/>
      <c r="BS139" s="43"/>
      <c r="BT139" s="12"/>
      <c r="BU139" s="11"/>
      <c r="BV139" s="6"/>
      <c r="BW139" s="6"/>
      <c r="BX139" s="6"/>
      <c r="BY139" s="40"/>
      <c r="BZ139" s="11"/>
      <c r="CA139" s="6"/>
      <c r="CB139" s="6"/>
      <c r="CC139" s="6"/>
      <c r="CD139" s="12"/>
      <c r="CE139" s="11"/>
      <c r="CF139" s="6"/>
      <c r="CG139" s="6"/>
      <c r="CH139" s="6"/>
      <c r="CI139" s="12"/>
      <c r="CJ139" s="11"/>
      <c r="CK139" s="6"/>
      <c r="CL139" s="6"/>
      <c r="CM139" s="12"/>
      <c r="CN139" s="11"/>
      <c r="CO139" s="82"/>
      <c r="CP139" s="1"/>
      <c r="CQ139" s="1"/>
      <c r="CR139" s="1"/>
      <c r="CS139" s="1"/>
      <c r="CT139" s="1"/>
      <c r="DF139" s="23"/>
      <c r="DG139" s="35" t="str">
        <f t="shared" si="17"/>
        <v/>
      </c>
      <c r="DH139" s="36" t="str">
        <f>IF(AND(L139="",N139="",R139="",S139=""),"",SUM(L139,N139,R139,#REF!,S139))</f>
        <v/>
      </c>
      <c r="DI139" s="36" t="str">
        <f t="shared" si="18"/>
        <v/>
      </c>
      <c r="DJ139" s="35" t="str">
        <f>IF(AND(V139="",X139="",AB139="",AC139=""),"",SUM(V139,X139,AB139,#REF!,AC139))</f>
        <v/>
      </c>
      <c r="DK139" s="36" t="str">
        <f t="shared" si="19"/>
        <v/>
      </c>
      <c r="DL139" s="35" t="str">
        <f t="shared" si="20"/>
        <v/>
      </c>
      <c r="DM139" s="36" t="str">
        <f t="shared" si="21"/>
        <v/>
      </c>
      <c r="DN139" s="35" t="str">
        <f>IF(AND(AQ139="",AT139="",AW139="",AX139=""),"",SUM(AQ139,AT139,AW139,#REF!,AX139))</f>
        <v/>
      </c>
      <c r="DO139" s="36" t="str">
        <f t="shared" si="22"/>
        <v/>
      </c>
      <c r="DP139" s="35" t="str">
        <f>IF(AND(BA139="",BD139="",BG139="",BH139=""),"",SUM(BA139,BD139,BG139,#REF!,BH139))</f>
        <v/>
      </c>
      <c r="DQ139" s="36" t="str">
        <f t="shared" si="23"/>
        <v/>
      </c>
      <c r="DR139" s="35" t="str">
        <f>IF(AND(BK139="",BN139="",BQ139="",BR139=""),"",SUM(BK139,BN139,BQ139,#REF!,BR139))</f>
        <v/>
      </c>
      <c r="DS139" s="36" t="str">
        <f t="shared" si="24"/>
        <v/>
      </c>
      <c r="DT139" s="33" t="e">
        <f>IF(AND(#REF!="",#REF!="",#REF!="",#REF!=""),"",SUM(#REF!,#REF!,#REF!,#REF!))</f>
        <v>#REF!</v>
      </c>
      <c r="DU139" s="33" t="str">
        <f t="shared" si="16"/>
        <v/>
      </c>
    </row>
    <row r="140" spans="1:125" ht="18.75">
      <c r="A140" s="72">
        <v>134</v>
      </c>
      <c r="B140" s="396"/>
      <c r="C140" s="397"/>
      <c r="D140" s="398"/>
      <c r="E140" s="399"/>
      <c r="F140" s="400"/>
      <c r="G140" s="400"/>
      <c r="H140" s="401"/>
      <c r="I140" s="402"/>
      <c r="J140" s="403"/>
      <c r="K140" s="404"/>
      <c r="L140" s="11"/>
      <c r="M140" s="6"/>
      <c r="N140" s="6"/>
      <c r="O140" s="6"/>
      <c r="P140" s="6"/>
      <c r="Q140" s="6"/>
      <c r="R140" s="6"/>
      <c r="S140" s="40"/>
      <c r="T140" s="43"/>
      <c r="U140" s="12"/>
      <c r="V140" s="17"/>
      <c r="W140" s="18"/>
      <c r="X140" s="18"/>
      <c r="Y140" s="18"/>
      <c r="Z140" s="18"/>
      <c r="AA140" s="18"/>
      <c r="AB140" s="18"/>
      <c r="AC140" s="45"/>
      <c r="AD140" s="43"/>
      <c r="AE140" s="40"/>
      <c r="AF140" s="290"/>
      <c r="AG140" s="6"/>
      <c r="AH140" s="6"/>
      <c r="AI140" s="6"/>
      <c r="AJ140" s="6"/>
      <c r="AK140" s="6"/>
      <c r="AL140" s="6"/>
      <c r="AM140" s="43"/>
      <c r="AN140" s="43"/>
      <c r="AO140" s="6"/>
      <c r="AP140" s="43"/>
      <c r="AQ140" s="11"/>
      <c r="AR140" s="6"/>
      <c r="AS140" s="6"/>
      <c r="AT140" s="6"/>
      <c r="AU140" s="6"/>
      <c r="AV140" s="6"/>
      <c r="AW140" s="6"/>
      <c r="AX140" s="40"/>
      <c r="AY140" s="43"/>
      <c r="AZ140" s="12"/>
      <c r="BA140" s="11"/>
      <c r="BB140" s="6"/>
      <c r="BC140" s="6"/>
      <c r="BD140" s="6"/>
      <c r="BE140" s="6"/>
      <c r="BF140" s="6"/>
      <c r="BG140" s="6"/>
      <c r="BH140" s="40"/>
      <c r="BI140" s="43"/>
      <c r="BJ140" s="12"/>
      <c r="BK140" s="11"/>
      <c r="BL140" s="6"/>
      <c r="BM140" s="6"/>
      <c r="BN140" s="6"/>
      <c r="BO140" s="6"/>
      <c r="BP140" s="6"/>
      <c r="BQ140" s="6"/>
      <c r="BR140" s="40"/>
      <c r="BS140" s="43"/>
      <c r="BT140" s="12"/>
      <c r="BU140" s="11"/>
      <c r="BV140" s="6"/>
      <c r="BW140" s="6"/>
      <c r="BX140" s="6"/>
      <c r="BY140" s="40"/>
      <c r="BZ140" s="11"/>
      <c r="CA140" s="6"/>
      <c r="CB140" s="6"/>
      <c r="CC140" s="6"/>
      <c r="CD140" s="12"/>
      <c r="CE140" s="11"/>
      <c r="CF140" s="6"/>
      <c r="CG140" s="6"/>
      <c r="CH140" s="6"/>
      <c r="CI140" s="12"/>
      <c r="CJ140" s="11"/>
      <c r="CK140" s="6"/>
      <c r="CL140" s="6"/>
      <c r="CM140" s="12"/>
      <c r="CN140" s="11"/>
      <c r="CO140" s="82"/>
      <c r="CP140" s="1"/>
      <c r="CQ140" s="1"/>
      <c r="CR140" s="1"/>
      <c r="CS140" s="1"/>
      <c r="CT140" s="1"/>
      <c r="DF140" s="23"/>
      <c r="DG140" s="35" t="str">
        <f t="shared" si="17"/>
        <v/>
      </c>
      <c r="DH140" s="36" t="str">
        <f>IF(AND(L140="",N140="",R140="",S140=""),"",SUM(L140,N140,R140,#REF!,S140))</f>
        <v/>
      </c>
      <c r="DI140" s="36" t="str">
        <f t="shared" si="18"/>
        <v/>
      </c>
      <c r="DJ140" s="35" t="str">
        <f>IF(AND(V140="",X140="",AB140="",AC140=""),"",SUM(V140,X140,AB140,#REF!,AC140))</f>
        <v/>
      </c>
      <c r="DK140" s="36" t="str">
        <f t="shared" si="19"/>
        <v/>
      </c>
      <c r="DL140" s="35" t="str">
        <f t="shared" si="20"/>
        <v/>
      </c>
      <c r="DM140" s="36" t="str">
        <f t="shared" si="21"/>
        <v/>
      </c>
      <c r="DN140" s="35" t="str">
        <f>IF(AND(AQ140="",AT140="",AW140="",AX140=""),"",SUM(AQ140,AT140,AW140,#REF!,AX140))</f>
        <v/>
      </c>
      <c r="DO140" s="36" t="str">
        <f t="shared" si="22"/>
        <v/>
      </c>
      <c r="DP140" s="35" t="str">
        <f>IF(AND(BA140="",BD140="",BG140="",BH140=""),"",SUM(BA140,BD140,BG140,#REF!,BH140))</f>
        <v/>
      </c>
      <c r="DQ140" s="36" t="str">
        <f t="shared" si="23"/>
        <v/>
      </c>
      <c r="DR140" s="35" t="str">
        <f>IF(AND(BK140="",BN140="",BQ140="",BR140=""),"",SUM(BK140,BN140,BQ140,#REF!,BR140))</f>
        <v/>
      </c>
      <c r="DS140" s="36" t="str">
        <f t="shared" si="24"/>
        <v/>
      </c>
      <c r="DT140" s="33" t="e">
        <f>IF(AND(#REF!="",#REF!="",#REF!="",#REF!=""),"",SUM(#REF!,#REF!,#REF!,#REF!))</f>
        <v>#REF!</v>
      </c>
      <c r="DU140" s="33" t="str">
        <f t="shared" si="16"/>
        <v/>
      </c>
    </row>
    <row r="141" spans="1:125" ht="18.75">
      <c r="A141" s="72">
        <v>135</v>
      </c>
      <c r="B141" s="396"/>
      <c r="C141" s="397"/>
      <c r="D141" s="398"/>
      <c r="E141" s="399"/>
      <c r="F141" s="400"/>
      <c r="G141" s="400"/>
      <c r="H141" s="401"/>
      <c r="I141" s="402"/>
      <c r="J141" s="403"/>
      <c r="K141" s="404"/>
      <c r="L141" s="11"/>
      <c r="M141" s="6"/>
      <c r="N141" s="6"/>
      <c r="O141" s="6"/>
      <c r="P141" s="6"/>
      <c r="Q141" s="6"/>
      <c r="R141" s="6"/>
      <c r="S141" s="40"/>
      <c r="T141" s="43"/>
      <c r="U141" s="12"/>
      <c r="V141" s="17"/>
      <c r="W141" s="18"/>
      <c r="X141" s="18"/>
      <c r="Y141" s="18"/>
      <c r="Z141" s="18"/>
      <c r="AA141" s="18"/>
      <c r="AB141" s="18"/>
      <c r="AC141" s="45"/>
      <c r="AD141" s="43"/>
      <c r="AE141" s="40"/>
      <c r="AF141" s="290"/>
      <c r="AG141" s="6"/>
      <c r="AH141" s="6"/>
      <c r="AI141" s="6"/>
      <c r="AJ141" s="6"/>
      <c r="AK141" s="6"/>
      <c r="AL141" s="6"/>
      <c r="AM141" s="43"/>
      <c r="AN141" s="43"/>
      <c r="AO141" s="6"/>
      <c r="AP141" s="43"/>
      <c r="AQ141" s="11"/>
      <c r="AR141" s="6"/>
      <c r="AS141" s="6"/>
      <c r="AT141" s="6"/>
      <c r="AU141" s="6"/>
      <c r="AV141" s="6"/>
      <c r="AW141" s="6"/>
      <c r="AX141" s="40"/>
      <c r="AY141" s="43"/>
      <c r="AZ141" s="12"/>
      <c r="BA141" s="11"/>
      <c r="BB141" s="6"/>
      <c r="BC141" s="6"/>
      <c r="BD141" s="6"/>
      <c r="BE141" s="6"/>
      <c r="BF141" s="6"/>
      <c r="BG141" s="6"/>
      <c r="BH141" s="40"/>
      <c r="BI141" s="43"/>
      <c r="BJ141" s="12"/>
      <c r="BK141" s="11"/>
      <c r="BL141" s="6"/>
      <c r="BM141" s="6"/>
      <c r="BN141" s="6"/>
      <c r="BO141" s="6"/>
      <c r="BP141" s="6"/>
      <c r="BQ141" s="6"/>
      <c r="BR141" s="40"/>
      <c r="BS141" s="43"/>
      <c r="BT141" s="12"/>
      <c r="BU141" s="11"/>
      <c r="BV141" s="6"/>
      <c r="BW141" s="6"/>
      <c r="BX141" s="6"/>
      <c r="BY141" s="40"/>
      <c r="BZ141" s="11"/>
      <c r="CA141" s="6"/>
      <c r="CB141" s="6"/>
      <c r="CC141" s="6"/>
      <c r="CD141" s="12"/>
      <c r="CE141" s="11"/>
      <c r="CF141" s="6"/>
      <c r="CG141" s="6"/>
      <c r="CH141" s="6"/>
      <c r="CI141" s="12"/>
      <c r="CJ141" s="11"/>
      <c r="CK141" s="6"/>
      <c r="CL141" s="6"/>
      <c r="CM141" s="12"/>
      <c r="CN141" s="11"/>
      <c r="CO141" s="82"/>
      <c r="CP141" s="1"/>
      <c r="CQ141" s="1"/>
      <c r="CR141" s="1"/>
      <c r="CS141" s="1"/>
      <c r="CT141" s="1"/>
      <c r="DF141" s="23"/>
      <c r="DG141" s="35" t="str">
        <f t="shared" si="17"/>
        <v/>
      </c>
      <c r="DH141" s="36" t="str">
        <f>IF(AND(L141="",N141="",R141="",S141=""),"",SUM(L141,N141,R141,#REF!,S141))</f>
        <v/>
      </c>
      <c r="DI141" s="36" t="str">
        <f t="shared" si="18"/>
        <v/>
      </c>
      <c r="DJ141" s="35" t="str">
        <f>IF(AND(V141="",X141="",AB141="",AC141=""),"",SUM(V141,X141,AB141,#REF!,AC141))</f>
        <v/>
      </c>
      <c r="DK141" s="36" t="str">
        <f t="shared" si="19"/>
        <v/>
      </c>
      <c r="DL141" s="35" t="str">
        <f t="shared" si="20"/>
        <v/>
      </c>
      <c r="DM141" s="36" t="str">
        <f t="shared" si="21"/>
        <v/>
      </c>
      <c r="DN141" s="35" t="str">
        <f>IF(AND(AQ141="",AT141="",AW141="",AX141=""),"",SUM(AQ141,AT141,AW141,#REF!,AX141))</f>
        <v/>
      </c>
      <c r="DO141" s="36" t="str">
        <f t="shared" si="22"/>
        <v/>
      </c>
      <c r="DP141" s="35" t="str">
        <f>IF(AND(BA141="",BD141="",BG141="",BH141=""),"",SUM(BA141,BD141,BG141,#REF!,BH141))</f>
        <v/>
      </c>
      <c r="DQ141" s="36" t="str">
        <f t="shared" si="23"/>
        <v/>
      </c>
      <c r="DR141" s="35" t="str">
        <f>IF(AND(BK141="",BN141="",BQ141="",BR141=""),"",SUM(BK141,BN141,BQ141,#REF!,BR141))</f>
        <v/>
      </c>
      <c r="DS141" s="36" t="str">
        <f t="shared" si="24"/>
        <v/>
      </c>
      <c r="DT141" s="33" t="e">
        <f>IF(AND(#REF!="",#REF!="",#REF!="",#REF!=""),"",SUM(#REF!,#REF!,#REF!,#REF!))</f>
        <v>#REF!</v>
      </c>
      <c r="DU141" s="33" t="str">
        <f t="shared" si="16"/>
        <v/>
      </c>
    </row>
    <row r="142" spans="1:125" ht="18.75">
      <c r="A142" s="72">
        <v>136</v>
      </c>
      <c r="B142" s="396"/>
      <c r="C142" s="397"/>
      <c r="D142" s="398"/>
      <c r="E142" s="399"/>
      <c r="F142" s="400"/>
      <c r="G142" s="400"/>
      <c r="H142" s="401"/>
      <c r="I142" s="402"/>
      <c r="J142" s="403"/>
      <c r="K142" s="404"/>
      <c r="L142" s="11"/>
      <c r="M142" s="6"/>
      <c r="N142" s="6"/>
      <c r="O142" s="6"/>
      <c r="P142" s="6"/>
      <c r="Q142" s="6"/>
      <c r="R142" s="6"/>
      <c r="S142" s="40"/>
      <c r="T142" s="43"/>
      <c r="U142" s="12"/>
      <c r="V142" s="17"/>
      <c r="W142" s="18"/>
      <c r="X142" s="18"/>
      <c r="Y142" s="18"/>
      <c r="Z142" s="18"/>
      <c r="AA142" s="18"/>
      <c r="AB142" s="18"/>
      <c r="AC142" s="45"/>
      <c r="AD142" s="43"/>
      <c r="AE142" s="40"/>
      <c r="AF142" s="290"/>
      <c r="AG142" s="6"/>
      <c r="AH142" s="6"/>
      <c r="AI142" s="6"/>
      <c r="AJ142" s="6"/>
      <c r="AK142" s="6"/>
      <c r="AL142" s="6"/>
      <c r="AM142" s="43"/>
      <c r="AN142" s="43"/>
      <c r="AO142" s="6"/>
      <c r="AP142" s="43"/>
      <c r="AQ142" s="11"/>
      <c r="AR142" s="6"/>
      <c r="AS142" s="6"/>
      <c r="AT142" s="6"/>
      <c r="AU142" s="6"/>
      <c r="AV142" s="6"/>
      <c r="AW142" s="6"/>
      <c r="AX142" s="40"/>
      <c r="AY142" s="43"/>
      <c r="AZ142" s="12"/>
      <c r="BA142" s="11"/>
      <c r="BB142" s="6"/>
      <c r="BC142" s="6"/>
      <c r="BD142" s="6"/>
      <c r="BE142" s="6"/>
      <c r="BF142" s="6"/>
      <c r="BG142" s="6"/>
      <c r="BH142" s="40"/>
      <c r="BI142" s="43"/>
      <c r="BJ142" s="12"/>
      <c r="BK142" s="11"/>
      <c r="BL142" s="6"/>
      <c r="BM142" s="6"/>
      <c r="BN142" s="6"/>
      <c r="BO142" s="6"/>
      <c r="BP142" s="6"/>
      <c r="BQ142" s="6"/>
      <c r="BR142" s="40"/>
      <c r="BS142" s="43"/>
      <c r="BT142" s="12"/>
      <c r="BU142" s="11"/>
      <c r="BV142" s="6"/>
      <c r="BW142" s="6"/>
      <c r="BX142" s="6"/>
      <c r="BY142" s="40"/>
      <c r="BZ142" s="11"/>
      <c r="CA142" s="6"/>
      <c r="CB142" s="6"/>
      <c r="CC142" s="6"/>
      <c r="CD142" s="12"/>
      <c r="CE142" s="11"/>
      <c r="CF142" s="6"/>
      <c r="CG142" s="6"/>
      <c r="CH142" s="6"/>
      <c r="CI142" s="12"/>
      <c r="CJ142" s="11"/>
      <c r="CK142" s="6"/>
      <c r="CL142" s="6"/>
      <c r="CM142" s="12"/>
      <c r="CN142" s="11"/>
      <c r="CO142" s="82"/>
      <c r="CP142" s="1"/>
      <c r="CQ142" s="1"/>
      <c r="CR142" s="1"/>
      <c r="CS142" s="1"/>
      <c r="CT142" s="1"/>
      <c r="DF142" s="23"/>
      <c r="DG142" s="35" t="str">
        <f t="shared" si="17"/>
        <v/>
      </c>
      <c r="DH142" s="36" t="str">
        <f>IF(AND(L142="",N142="",R142="",S142=""),"",SUM(L142,N142,R142,#REF!,S142))</f>
        <v/>
      </c>
      <c r="DI142" s="36" t="str">
        <f t="shared" si="18"/>
        <v/>
      </c>
      <c r="DJ142" s="35" t="str">
        <f>IF(AND(V142="",X142="",AB142="",AC142=""),"",SUM(V142,X142,AB142,#REF!,AC142))</f>
        <v/>
      </c>
      <c r="DK142" s="36" t="str">
        <f t="shared" si="19"/>
        <v/>
      </c>
      <c r="DL142" s="35" t="str">
        <f t="shared" si="20"/>
        <v/>
      </c>
      <c r="DM142" s="36" t="str">
        <f t="shared" si="21"/>
        <v/>
      </c>
      <c r="DN142" s="35" t="str">
        <f>IF(AND(AQ142="",AT142="",AW142="",AX142=""),"",SUM(AQ142,AT142,AW142,#REF!,AX142))</f>
        <v/>
      </c>
      <c r="DO142" s="36" t="str">
        <f t="shared" si="22"/>
        <v/>
      </c>
      <c r="DP142" s="35" t="str">
        <f>IF(AND(BA142="",BD142="",BG142="",BH142=""),"",SUM(BA142,BD142,BG142,#REF!,BH142))</f>
        <v/>
      </c>
      <c r="DQ142" s="36" t="str">
        <f t="shared" si="23"/>
        <v/>
      </c>
      <c r="DR142" s="35" t="str">
        <f>IF(AND(BK142="",BN142="",BQ142="",BR142=""),"",SUM(BK142,BN142,BQ142,#REF!,BR142))</f>
        <v/>
      </c>
      <c r="DS142" s="36" t="str">
        <f t="shared" si="24"/>
        <v/>
      </c>
      <c r="DT142" s="33" t="e">
        <f>IF(AND(#REF!="",#REF!="",#REF!="",#REF!=""),"",SUM(#REF!,#REF!,#REF!,#REF!))</f>
        <v>#REF!</v>
      </c>
      <c r="DU142" s="33" t="str">
        <f t="shared" si="16"/>
        <v/>
      </c>
    </row>
    <row r="143" spans="1:125" ht="18.75">
      <c r="A143" s="72">
        <v>137</v>
      </c>
      <c r="B143" s="396"/>
      <c r="C143" s="397"/>
      <c r="D143" s="398"/>
      <c r="E143" s="399"/>
      <c r="F143" s="400"/>
      <c r="G143" s="400"/>
      <c r="H143" s="401"/>
      <c r="I143" s="402"/>
      <c r="J143" s="403"/>
      <c r="K143" s="404"/>
      <c r="L143" s="11"/>
      <c r="M143" s="6"/>
      <c r="N143" s="6"/>
      <c r="O143" s="6"/>
      <c r="P143" s="6"/>
      <c r="Q143" s="6"/>
      <c r="R143" s="6"/>
      <c r="S143" s="40"/>
      <c r="T143" s="43"/>
      <c r="U143" s="12"/>
      <c r="V143" s="17"/>
      <c r="W143" s="18"/>
      <c r="X143" s="18"/>
      <c r="Y143" s="18"/>
      <c r="Z143" s="18"/>
      <c r="AA143" s="18"/>
      <c r="AB143" s="18"/>
      <c r="AC143" s="45"/>
      <c r="AD143" s="43"/>
      <c r="AE143" s="40"/>
      <c r="AF143" s="290"/>
      <c r="AG143" s="6"/>
      <c r="AH143" s="6"/>
      <c r="AI143" s="6"/>
      <c r="AJ143" s="6"/>
      <c r="AK143" s="6"/>
      <c r="AL143" s="6"/>
      <c r="AM143" s="43"/>
      <c r="AN143" s="43"/>
      <c r="AO143" s="6"/>
      <c r="AP143" s="43"/>
      <c r="AQ143" s="11"/>
      <c r="AR143" s="6"/>
      <c r="AS143" s="6"/>
      <c r="AT143" s="6"/>
      <c r="AU143" s="6"/>
      <c r="AV143" s="6"/>
      <c r="AW143" s="6"/>
      <c r="AX143" s="40"/>
      <c r="AY143" s="43"/>
      <c r="AZ143" s="12"/>
      <c r="BA143" s="11"/>
      <c r="BB143" s="6"/>
      <c r="BC143" s="6"/>
      <c r="BD143" s="6"/>
      <c r="BE143" s="6"/>
      <c r="BF143" s="6"/>
      <c r="BG143" s="6"/>
      <c r="BH143" s="40"/>
      <c r="BI143" s="43"/>
      <c r="BJ143" s="12"/>
      <c r="BK143" s="11"/>
      <c r="BL143" s="6"/>
      <c r="BM143" s="6"/>
      <c r="BN143" s="6"/>
      <c r="BO143" s="6"/>
      <c r="BP143" s="6"/>
      <c r="BQ143" s="6"/>
      <c r="BR143" s="40"/>
      <c r="BS143" s="43"/>
      <c r="BT143" s="12"/>
      <c r="BU143" s="11"/>
      <c r="BV143" s="6"/>
      <c r="BW143" s="6"/>
      <c r="BX143" s="6"/>
      <c r="BY143" s="40"/>
      <c r="BZ143" s="11"/>
      <c r="CA143" s="6"/>
      <c r="CB143" s="6"/>
      <c r="CC143" s="6"/>
      <c r="CD143" s="12"/>
      <c r="CE143" s="11"/>
      <c r="CF143" s="6"/>
      <c r="CG143" s="6"/>
      <c r="CH143" s="6"/>
      <c r="CI143" s="12"/>
      <c r="CJ143" s="11"/>
      <c r="CK143" s="6"/>
      <c r="CL143" s="6"/>
      <c r="CM143" s="12"/>
      <c r="CN143" s="11"/>
      <c r="CO143" s="82"/>
      <c r="CP143" s="1"/>
      <c r="CQ143" s="1"/>
      <c r="CR143" s="1"/>
      <c r="CS143" s="1"/>
      <c r="CT143" s="1"/>
      <c r="DF143" s="23"/>
      <c r="DG143" s="35" t="str">
        <f t="shared" si="17"/>
        <v/>
      </c>
      <c r="DH143" s="36" t="str">
        <f>IF(AND(L143="",N143="",R143="",S143=""),"",SUM(L143,N143,R143,#REF!,S143))</f>
        <v/>
      </c>
      <c r="DI143" s="36" t="str">
        <f t="shared" si="18"/>
        <v/>
      </c>
      <c r="DJ143" s="35" t="str">
        <f>IF(AND(V143="",X143="",AB143="",AC143=""),"",SUM(V143,X143,AB143,#REF!,AC143))</f>
        <v/>
      </c>
      <c r="DK143" s="36" t="str">
        <f t="shared" si="19"/>
        <v/>
      </c>
      <c r="DL143" s="35" t="str">
        <f t="shared" si="20"/>
        <v/>
      </c>
      <c r="DM143" s="36" t="str">
        <f t="shared" si="21"/>
        <v/>
      </c>
      <c r="DN143" s="35" t="str">
        <f>IF(AND(AQ143="",AT143="",AW143="",AX143=""),"",SUM(AQ143,AT143,AW143,#REF!,AX143))</f>
        <v/>
      </c>
      <c r="DO143" s="36" t="str">
        <f t="shared" si="22"/>
        <v/>
      </c>
      <c r="DP143" s="35" t="str">
        <f>IF(AND(BA143="",BD143="",BG143="",BH143=""),"",SUM(BA143,BD143,BG143,#REF!,BH143))</f>
        <v/>
      </c>
      <c r="DQ143" s="36" t="str">
        <f t="shared" si="23"/>
        <v/>
      </c>
      <c r="DR143" s="35" t="str">
        <f>IF(AND(BK143="",BN143="",BQ143="",BR143=""),"",SUM(BK143,BN143,BQ143,#REF!,BR143))</f>
        <v/>
      </c>
      <c r="DS143" s="36" t="str">
        <f t="shared" si="24"/>
        <v/>
      </c>
      <c r="DT143" s="33" t="e">
        <f>IF(AND(#REF!="",#REF!="",#REF!="",#REF!=""),"",SUM(#REF!,#REF!,#REF!,#REF!))</f>
        <v>#REF!</v>
      </c>
      <c r="DU143" s="33" t="str">
        <f t="shared" si="16"/>
        <v/>
      </c>
    </row>
    <row r="144" spans="1:125" ht="18.75">
      <c r="A144" s="72">
        <v>138</v>
      </c>
      <c r="B144" s="396"/>
      <c r="C144" s="397"/>
      <c r="D144" s="398"/>
      <c r="E144" s="399"/>
      <c r="F144" s="400"/>
      <c r="G144" s="400"/>
      <c r="H144" s="401"/>
      <c r="I144" s="402"/>
      <c r="J144" s="403"/>
      <c r="K144" s="404"/>
      <c r="L144" s="11"/>
      <c r="M144" s="6"/>
      <c r="N144" s="6"/>
      <c r="O144" s="6"/>
      <c r="P144" s="6"/>
      <c r="Q144" s="6"/>
      <c r="R144" s="6"/>
      <c r="S144" s="40"/>
      <c r="T144" s="43"/>
      <c r="U144" s="12"/>
      <c r="V144" s="17"/>
      <c r="W144" s="18"/>
      <c r="X144" s="18"/>
      <c r="Y144" s="18"/>
      <c r="Z144" s="18"/>
      <c r="AA144" s="18"/>
      <c r="AB144" s="18"/>
      <c r="AC144" s="45"/>
      <c r="AD144" s="43"/>
      <c r="AE144" s="40"/>
      <c r="AF144" s="290"/>
      <c r="AG144" s="6"/>
      <c r="AH144" s="6"/>
      <c r="AI144" s="6"/>
      <c r="AJ144" s="6"/>
      <c r="AK144" s="6"/>
      <c r="AL144" s="6"/>
      <c r="AM144" s="43"/>
      <c r="AN144" s="43"/>
      <c r="AO144" s="6"/>
      <c r="AP144" s="43"/>
      <c r="AQ144" s="11"/>
      <c r="AR144" s="6"/>
      <c r="AS144" s="6"/>
      <c r="AT144" s="6"/>
      <c r="AU144" s="6"/>
      <c r="AV144" s="6"/>
      <c r="AW144" s="6"/>
      <c r="AX144" s="40"/>
      <c r="AY144" s="43"/>
      <c r="AZ144" s="12"/>
      <c r="BA144" s="11"/>
      <c r="BB144" s="6"/>
      <c r="BC144" s="6"/>
      <c r="BD144" s="6"/>
      <c r="BE144" s="6"/>
      <c r="BF144" s="6"/>
      <c r="BG144" s="6"/>
      <c r="BH144" s="40"/>
      <c r="BI144" s="43"/>
      <c r="BJ144" s="12"/>
      <c r="BK144" s="11"/>
      <c r="BL144" s="6"/>
      <c r="BM144" s="6"/>
      <c r="BN144" s="6"/>
      <c r="BO144" s="6"/>
      <c r="BP144" s="6"/>
      <c r="BQ144" s="6"/>
      <c r="BR144" s="40"/>
      <c r="BS144" s="43"/>
      <c r="BT144" s="12"/>
      <c r="BU144" s="11"/>
      <c r="BV144" s="6"/>
      <c r="BW144" s="6"/>
      <c r="BX144" s="6"/>
      <c r="BY144" s="40"/>
      <c r="BZ144" s="11"/>
      <c r="CA144" s="6"/>
      <c r="CB144" s="6"/>
      <c r="CC144" s="6"/>
      <c r="CD144" s="12"/>
      <c r="CE144" s="11"/>
      <c r="CF144" s="6"/>
      <c r="CG144" s="6"/>
      <c r="CH144" s="6"/>
      <c r="CI144" s="12"/>
      <c r="CJ144" s="11"/>
      <c r="CK144" s="6"/>
      <c r="CL144" s="6"/>
      <c r="CM144" s="12"/>
      <c r="CN144" s="11"/>
      <c r="CO144" s="82"/>
      <c r="CP144" s="1"/>
      <c r="CQ144" s="1"/>
      <c r="CR144" s="1"/>
      <c r="CS144" s="1"/>
      <c r="CT144" s="1"/>
      <c r="DF144" s="23"/>
      <c r="DG144" s="35" t="str">
        <f t="shared" si="17"/>
        <v/>
      </c>
      <c r="DH144" s="36" t="str">
        <f>IF(AND(L144="",N144="",R144="",S144=""),"",SUM(L144,N144,R144,#REF!,S144))</f>
        <v/>
      </c>
      <c r="DI144" s="36" t="str">
        <f t="shared" si="18"/>
        <v/>
      </c>
      <c r="DJ144" s="35" t="str">
        <f>IF(AND(V144="",X144="",AB144="",AC144=""),"",SUM(V144,X144,AB144,#REF!,AC144))</f>
        <v/>
      </c>
      <c r="DK144" s="36" t="str">
        <f t="shared" si="19"/>
        <v/>
      </c>
      <c r="DL144" s="35" t="str">
        <f t="shared" si="20"/>
        <v/>
      </c>
      <c r="DM144" s="36" t="str">
        <f t="shared" si="21"/>
        <v/>
      </c>
      <c r="DN144" s="35" t="str">
        <f>IF(AND(AQ144="",AT144="",AW144="",AX144=""),"",SUM(AQ144,AT144,AW144,#REF!,AX144))</f>
        <v/>
      </c>
      <c r="DO144" s="36" t="str">
        <f t="shared" si="22"/>
        <v/>
      </c>
      <c r="DP144" s="35" t="str">
        <f>IF(AND(BA144="",BD144="",BG144="",BH144=""),"",SUM(BA144,BD144,BG144,#REF!,BH144))</f>
        <v/>
      </c>
      <c r="DQ144" s="36" t="str">
        <f t="shared" si="23"/>
        <v/>
      </c>
      <c r="DR144" s="35" t="str">
        <f>IF(AND(BK144="",BN144="",BQ144="",BR144=""),"",SUM(BK144,BN144,BQ144,#REF!,BR144))</f>
        <v/>
      </c>
      <c r="DS144" s="36" t="str">
        <f t="shared" si="24"/>
        <v/>
      </c>
      <c r="DT144" s="33" t="e">
        <f>IF(AND(#REF!="",#REF!="",#REF!="",#REF!=""),"",SUM(#REF!,#REF!,#REF!,#REF!))</f>
        <v>#REF!</v>
      </c>
      <c r="DU144" s="33" t="str">
        <f t="shared" si="16"/>
        <v/>
      </c>
    </row>
    <row r="145" spans="1:125" ht="18.75">
      <c r="A145" s="72">
        <v>139</v>
      </c>
      <c r="B145" s="396"/>
      <c r="C145" s="397"/>
      <c r="D145" s="398"/>
      <c r="E145" s="399"/>
      <c r="F145" s="400"/>
      <c r="G145" s="400"/>
      <c r="H145" s="401"/>
      <c r="I145" s="402"/>
      <c r="J145" s="403"/>
      <c r="K145" s="404"/>
      <c r="L145" s="11"/>
      <c r="M145" s="6"/>
      <c r="N145" s="6"/>
      <c r="O145" s="6"/>
      <c r="P145" s="6"/>
      <c r="Q145" s="6"/>
      <c r="R145" s="6"/>
      <c r="S145" s="40"/>
      <c r="T145" s="43"/>
      <c r="U145" s="12"/>
      <c r="V145" s="17"/>
      <c r="W145" s="18"/>
      <c r="X145" s="18"/>
      <c r="Y145" s="18"/>
      <c r="Z145" s="18"/>
      <c r="AA145" s="18"/>
      <c r="AB145" s="18"/>
      <c r="AC145" s="45"/>
      <c r="AD145" s="43"/>
      <c r="AE145" s="40"/>
      <c r="AF145" s="290"/>
      <c r="AG145" s="6"/>
      <c r="AH145" s="6"/>
      <c r="AI145" s="6"/>
      <c r="AJ145" s="6"/>
      <c r="AK145" s="6"/>
      <c r="AL145" s="6"/>
      <c r="AM145" s="43"/>
      <c r="AN145" s="43"/>
      <c r="AO145" s="6"/>
      <c r="AP145" s="43"/>
      <c r="AQ145" s="11"/>
      <c r="AR145" s="6"/>
      <c r="AS145" s="6"/>
      <c r="AT145" s="6"/>
      <c r="AU145" s="6"/>
      <c r="AV145" s="6"/>
      <c r="AW145" s="6"/>
      <c r="AX145" s="40"/>
      <c r="AY145" s="43"/>
      <c r="AZ145" s="12"/>
      <c r="BA145" s="11"/>
      <c r="BB145" s="6"/>
      <c r="BC145" s="6"/>
      <c r="BD145" s="6"/>
      <c r="BE145" s="6"/>
      <c r="BF145" s="6"/>
      <c r="BG145" s="6"/>
      <c r="BH145" s="40"/>
      <c r="BI145" s="43"/>
      <c r="BJ145" s="12"/>
      <c r="BK145" s="11"/>
      <c r="BL145" s="6"/>
      <c r="BM145" s="6"/>
      <c r="BN145" s="6"/>
      <c r="BO145" s="6"/>
      <c r="BP145" s="6"/>
      <c r="BQ145" s="6"/>
      <c r="BR145" s="40"/>
      <c r="BS145" s="43"/>
      <c r="BT145" s="12"/>
      <c r="BU145" s="11"/>
      <c r="BV145" s="6"/>
      <c r="BW145" s="6"/>
      <c r="BX145" s="6"/>
      <c r="BY145" s="40"/>
      <c r="BZ145" s="11"/>
      <c r="CA145" s="6"/>
      <c r="CB145" s="6"/>
      <c r="CC145" s="6"/>
      <c r="CD145" s="12"/>
      <c r="CE145" s="11"/>
      <c r="CF145" s="6"/>
      <c r="CG145" s="6"/>
      <c r="CH145" s="6"/>
      <c r="CI145" s="12"/>
      <c r="CJ145" s="11"/>
      <c r="CK145" s="6"/>
      <c r="CL145" s="6"/>
      <c r="CM145" s="12"/>
      <c r="CN145" s="11"/>
      <c r="CO145" s="82"/>
      <c r="CP145" s="1"/>
      <c r="CQ145" s="1"/>
      <c r="CR145" s="1"/>
      <c r="CS145" s="1"/>
      <c r="CT145" s="1"/>
      <c r="DF145" s="23"/>
      <c r="DG145" s="35" t="str">
        <f t="shared" si="17"/>
        <v/>
      </c>
      <c r="DH145" s="36" t="str">
        <f>IF(AND(L145="",N145="",R145="",S145=""),"",SUM(L145,N145,R145,#REF!,S145))</f>
        <v/>
      </c>
      <c r="DI145" s="36" t="str">
        <f t="shared" si="18"/>
        <v/>
      </c>
      <c r="DJ145" s="35" t="str">
        <f>IF(AND(V145="",X145="",AB145="",AC145=""),"",SUM(V145,X145,AB145,#REF!,AC145))</f>
        <v/>
      </c>
      <c r="DK145" s="36" t="str">
        <f t="shared" si="19"/>
        <v/>
      </c>
      <c r="DL145" s="35" t="str">
        <f t="shared" si="20"/>
        <v/>
      </c>
      <c r="DM145" s="36" t="str">
        <f t="shared" si="21"/>
        <v/>
      </c>
      <c r="DN145" s="35" t="str">
        <f>IF(AND(AQ145="",AT145="",AW145="",AX145=""),"",SUM(AQ145,AT145,AW145,#REF!,AX145))</f>
        <v/>
      </c>
      <c r="DO145" s="36" t="str">
        <f t="shared" si="22"/>
        <v/>
      </c>
      <c r="DP145" s="35" t="str">
        <f>IF(AND(BA145="",BD145="",BG145="",BH145=""),"",SUM(BA145,BD145,BG145,#REF!,BH145))</f>
        <v/>
      </c>
      <c r="DQ145" s="36" t="str">
        <f t="shared" si="23"/>
        <v/>
      </c>
      <c r="DR145" s="35" t="str">
        <f>IF(AND(BK145="",BN145="",BQ145="",BR145=""),"",SUM(BK145,BN145,BQ145,#REF!,BR145))</f>
        <v/>
      </c>
      <c r="DS145" s="36" t="str">
        <f t="shared" si="24"/>
        <v/>
      </c>
      <c r="DT145" s="33" t="e">
        <f>IF(AND(#REF!="",#REF!="",#REF!="",#REF!=""),"",SUM(#REF!,#REF!,#REF!,#REF!))</f>
        <v>#REF!</v>
      </c>
      <c r="DU145" s="33" t="str">
        <f t="shared" si="16"/>
        <v/>
      </c>
    </row>
    <row r="146" spans="1:125" ht="18.75">
      <c r="A146" s="72">
        <v>140</v>
      </c>
      <c r="B146" s="396"/>
      <c r="C146" s="397"/>
      <c r="D146" s="398"/>
      <c r="E146" s="399"/>
      <c r="F146" s="400"/>
      <c r="G146" s="400"/>
      <c r="H146" s="401"/>
      <c r="I146" s="402"/>
      <c r="J146" s="403"/>
      <c r="K146" s="404"/>
      <c r="L146" s="11"/>
      <c r="M146" s="6"/>
      <c r="N146" s="6"/>
      <c r="O146" s="6"/>
      <c r="P146" s="6"/>
      <c r="Q146" s="6"/>
      <c r="R146" s="6"/>
      <c r="S146" s="40"/>
      <c r="T146" s="43"/>
      <c r="U146" s="12"/>
      <c r="V146" s="17"/>
      <c r="W146" s="18"/>
      <c r="X146" s="18"/>
      <c r="Y146" s="18"/>
      <c r="Z146" s="18"/>
      <c r="AA146" s="18"/>
      <c r="AB146" s="18"/>
      <c r="AC146" s="45"/>
      <c r="AD146" s="43"/>
      <c r="AE146" s="40"/>
      <c r="AF146" s="290"/>
      <c r="AG146" s="6"/>
      <c r="AH146" s="6"/>
      <c r="AI146" s="6"/>
      <c r="AJ146" s="6"/>
      <c r="AK146" s="6"/>
      <c r="AL146" s="6"/>
      <c r="AM146" s="43"/>
      <c r="AN146" s="43"/>
      <c r="AO146" s="6"/>
      <c r="AP146" s="43"/>
      <c r="AQ146" s="11"/>
      <c r="AR146" s="6"/>
      <c r="AS146" s="6"/>
      <c r="AT146" s="6"/>
      <c r="AU146" s="6"/>
      <c r="AV146" s="6"/>
      <c r="AW146" s="6"/>
      <c r="AX146" s="40"/>
      <c r="AY146" s="43"/>
      <c r="AZ146" s="12"/>
      <c r="BA146" s="11"/>
      <c r="BB146" s="6"/>
      <c r="BC146" s="6"/>
      <c r="BD146" s="6"/>
      <c r="BE146" s="6"/>
      <c r="BF146" s="6"/>
      <c r="BG146" s="6"/>
      <c r="BH146" s="40"/>
      <c r="BI146" s="43"/>
      <c r="BJ146" s="12"/>
      <c r="BK146" s="11"/>
      <c r="BL146" s="6"/>
      <c r="BM146" s="6"/>
      <c r="BN146" s="6"/>
      <c r="BO146" s="6"/>
      <c r="BP146" s="6"/>
      <c r="BQ146" s="6"/>
      <c r="BR146" s="40"/>
      <c r="BS146" s="43"/>
      <c r="BT146" s="12"/>
      <c r="BU146" s="11"/>
      <c r="BV146" s="6"/>
      <c r="BW146" s="6"/>
      <c r="BX146" s="6"/>
      <c r="BY146" s="40"/>
      <c r="BZ146" s="11"/>
      <c r="CA146" s="6"/>
      <c r="CB146" s="6"/>
      <c r="CC146" s="6"/>
      <c r="CD146" s="12"/>
      <c r="CE146" s="11"/>
      <c r="CF146" s="6"/>
      <c r="CG146" s="6"/>
      <c r="CH146" s="6"/>
      <c r="CI146" s="12"/>
      <c r="CJ146" s="11"/>
      <c r="CK146" s="6"/>
      <c r="CL146" s="6"/>
      <c r="CM146" s="12"/>
      <c r="CN146" s="11"/>
      <c r="CO146" s="82"/>
      <c r="CP146" s="1"/>
      <c r="CQ146" s="1"/>
      <c r="CR146" s="1"/>
      <c r="CS146" s="1"/>
      <c r="CT146" s="1"/>
      <c r="DF146" s="23"/>
      <c r="DG146" s="35" t="str">
        <f t="shared" si="17"/>
        <v/>
      </c>
      <c r="DH146" s="36" t="str">
        <f>IF(AND(L146="",N146="",R146="",S146=""),"",SUM(L146,N146,R146,#REF!,S146))</f>
        <v/>
      </c>
      <c r="DI146" s="36" t="str">
        <f t="shared" si="18"/>
        <v/>
      </c>
      <c r="DJ146" s="35" t="str">
        <f>IF(AND(V146="",X146="",AB146="",AC146=""),"",SUM(V146,X146,AB146,#REF!,AC146))</f>
        <v/>
      </c>
      <c r="DK146" s="36" t="str">
        <f t="shared" si="19"/>
        <v/>
      </c>
      <c r="DL146" s="35" t="str">
        <f t="shared" si="20"/>
        <v/>
      </c>
      <c r="DM146" s="36" t="str">
        <f t="shared" si="21"/>
        <v/>
      </c>
      <c r="DN146" s="35" t="str">
        <f>IF(AND(AQ146="",AT146="",AW146="",AX146=""),"",SUM(AQ146,AT146,AW146,#REF!,AX146))</f>
        <v/>
      </c>
      <c r="DO146" s="36" t="str">
        <f t="shared" si="22"/>
        <v/>
      </c>
      <c r="DP146" s="35" t="str">
        <f>IF(AND(BA146="",BD146="",BG146="",BH146=""),"",SUM(BA146,BD146,BG146,#REF!,BH146))</f>
        <v/>
      </c>
      <c r="DQ146" s="36" t="str">
        <f t="shared" si="23"/>
        <v/>
      </c>
      <c r="DR146" s="35" t="str">
        <f>IF(AND(BK146="",BN146="",BQ146="",BR146=""),"",SUM(BK146,BN146,BQ146,#REF!,BR146))</f>
        <v/>
      </c>
      <c r="DS146" s="36" t="str">
        <f t="shared" si="24"/>
        <v/>
      </c>
      <c r="DT146" s="33" t="e">
        <f>IF(AND(#REF!="",#REF!="",#REF!="",#REF!=""),"",SUM(#REF!,#REF!,#REF!,#REF!))</f>
        <v>#REF!</v>
      </c>
      <c r="DU146" s="33" t="str">
        <f t="shared" si="16"/>
        <v/>
      </c>
    </row>
    <row r="147" spans="1:125" ht="18.75">
      <c r="A147" s="72">
        <v>141</v>
      </c>
      <c r="B147" s="396"/>
      <c r="C147" s="397"/>
      <c r="D147" s="398"/>
      <c r="E147" s="399"/>
      <c r="F147" s="400"/>
      <c r="G147" s="400"/>
      <c r="H147" s="401"/>
      <c r="I147" s="402"/>
      <c r="J147" s="403"/>
      <c r="K147" s="404"/>
      <c r="L147" s="11"/>
      <c r="M147" s="6"/>
      <c r="N147" s="6"/>
      <c r="O147" s="6"/>
      <c r="P147" s="6"/>
      <c r="Q147" s="6"/>
      <c r="R147" s="6"/>
      <c r="S147" s="40"/>
      <c r="T147" s="43"/>
      <c r="U147" s="12"/>
      <c r="V147" s="17"/>
      <c r="W147" s="18"/>
      <c r="X147" s="18"/>
      <c r="Y147" s="18"/>
      <c r="Z147" s="18"/>
      <c r="AA147" s="18"/>
      <c r="AB147" s="18"/>
      <c r="AC147" s="45"/>
      <c r="AD147" s="43"/>
      <c r="AE147" s="40"/>
      <c r="AF147" s="290"/>
      <c r="AG147" s="6"/>
      <c r="AH147" s="6"/>
      <c r="AI147" s="6"/>
      <c r="AJ147" s="6"/>
      <c r="AK147" s="6"/>
      <c r="AL147" s="6"/>
      <c r="AM147" s="43"/>
      <c r="AN147" s="43"/>
      <c r="AO147" s="6"/>
      <c r="AP147" s="43"/>
      <c r="AQ147" s="11"/>
      <c r="AR147" s="6"/>
      <c r="AS147" s="6"/>
      <c r="AT147" s="6"/>
      <c r="AU147" s="6"/>
      <c r="AV147" s="6"/>
      <c r="AW147" s="6"/>
      <c r="AX147" s="40"/>
      <c r="AY147" s="43"/>
      <c r="AZ147" s="12"/>
      <c r="BA147" s="11"/>
      <c r="BB147" s="6"/>
      <c r="BC147" s="6"/>
      <c r="BD147" s="6"/>
      <c r="BE147" s="6"/>
      <c r="BF147" s="6"/>
      <c r="BG147" s="6"/>
      <c r="BH147" s="40"/>
      <c r="BI147" s="43"/>
      <c r="BJ147" s="12"/>
      <c r="BK147" s="11"/>
      <c r="BL147" s="6"/>
      <c r="BM147" s="6"/>
      <c r="BN147" s="6"/>
      <c r="BO147" s="6"/>
      <c r="BP147" s="6"/>
      <c r="BQ147" s="6"/>
      <c r="BR147" s="40"/>
      <c r="BS147" s="43"/>
      <c r="BT147" s="12"/>
      <c r="BU147" s="11"/>
      <c r="BV147" s="6"/>
      <c r="BW147" s="6"/>
      <c r="BX147" s="6"/>
      <c r="BY147" s="40"/>
      <c r="BZ147" s="11"/>
      <c r="CA147" s="6"/>
      <c r="CB147" s="6"/>
      <c r="CC147" s="6"/>
      <c r="CD147" s="12"/>
      <c r="CE147" s="11"/>
      <c r="CF147" s="6"/>
      <c r="CG147" s="6"/>
      <c r="CH147" s="6"/>
      <c r="CI147" s="12"/>
      <c r="CJ147" s="11"/>
      <c r="CK147" s="6"/>
      <c r="CL147" s="6"/>
      <c r="CM147" s="12"/>
      <c r="CN147" s="11"/>
      <c r="CO147" s="82"/>
      <c r="CP147" s="1"/>
      <c r="CQ147" s="1"/>
      <c r="CR147" s="1"/>
      <c r="CS147" s="1"/>
      <c r="CT147" s="1"/>
      <c r="DF147" s="23"/>
      <c r="DG147" s="35" t="str">
        <f t="shared" si="17"/>
        <v/>
      </c>
      <c r="DH147" s="36" t="str">
        <f>IF(AND(L147="",N147="",R147="",S147=""),"",SUM(L147,N147,R147,#REF!,S147))</f>
        <v/>
      </c>
      <c r="DI147" s="36" t="str">
        <f t="shared" si="18"/>
        <v/>
      </c>
      <c r="DJ147" s="35" t="str">
        <f>IF(AND(V147="",X147="",AB147="",AC147=""),"",SUM(V147,X147,AB147,#REF!,AC147))</f>
        <v/>
      </c>
      <c r="DK147" s="36" t="str">
        <f t="shared" si="19"/>
        <v/>
      </c>
      <c r="DL147" s="35" t="str">
        <f t="shared" si="20"/>
        <v/>
      </c>
      <c r="DM147" s="36" t="str">
        <f t="shared" si="21"/>
        <v/>
      </c>
      <c r="DN147" s="35" t="str">
        <f>IF(AND(AQ147="",AT147="",AW147="",AX147=""),"",SUM(AQ147,AT147,AW147,#REF!,AX147))</f>
        <v/>
      </c>
      <c r="DO147" s="36" t="str">
        <f t="shared" si="22"/>
        <v/>
      </c>
      <c r="DP147" s="35" t="str">
        <f>IF(AND(BA147="",BD147="",BG147="",BH147=""),"",SUM(BA147,BD147,BG147,#REF!,BH147))</f>
        <v/>
      </c>
      <c r="DQ147" s="36" t="str">
        <f t="shared" si="23"/>
        <v/>
      </c>
      <c r="DR147" s="35" t="str">
        <f>IF(AND(BK147="",BN147="",BQ147="",BR147=""),"",SUM(BK147,BN147,BQ147,#REF!,BR147))</f>
        <v/>
      </c>
      <c r="DS147" s="36" t="str">
        <f t="shared" si="24"/>
        <v/>
      </c>
      <c r="DT147" s="33" t="e">
        <f>IF(AND(#REF!="",#REF!="",#REF!="",#REF!=""),"",SUM(#REF!,#REF!,#REF!,#REF!))</f>
        <v>#REF!</v>
      </c>
      <c r="DU147" s="33" t="str">
        <f t="shared" si="16"/>
        <v/>
      </c>
    </row>
    <row r="148" spans="1:125" ht="18.75">
      <c r="A148" s="72">
        <v>142</v>
      </c>
      <c r="B148" s="396"/>
      <c r="C148" s="397"/>
      <c r="D148" s="398"/>
      <c r="E148" s="399"/>
      <c r="F148" s="400"/>
      <c r="G148" s="400"/>
      <c r="H148" s="401"/>
      <c r="I148" s="402"/>
      <c r="J148" s="403"/>
      <c r="K148" s="404"/>
      <c r="L148" s="11"/>
      <c r="M148" s="6"/>
      <c r="N148" s="6"/>
      <c r="O148" s="6"/>
      <c r="P148" s="6"/>
      <c r="Q148" s="6"/>
      <c r="R148" s="6"/>
      <c r="S148" s="40"/>
      <c r="T148" s="43"/>
      <c r="U148" s="12"/>
      <c r="V148" s="17"/>
      <c r="W148" s="18"/>
      <c r="X148" s="18"/>
      <c r="Y148" s="18"/>
      <c r="Z148" s="18"/>
      <c r="AA148" s="18"/>
      <c r="AB148" s="18"/>
      <c r="AC148" s="45"/>
      <c r="AD148" s="43"/>
      <c r="AE148" s="40"/>
      <c r="AF148" s="290"/>
      <c r="AG148" s="6"/>
      <c r="AH148" s="6"/>
      <c r="AI148" s="6"/>
      <c r="AJ148" s="6"/>
      <c r="AK148" s="6"/>
      <c r="AL148" s="6"/>
      <c r="AM148" s="43"/>
      <c r="AN148" s="43"/>
      <c r="AO148" s="6"/>
      <c r="AP148" s="43"/>
      <c r="AQ148" s="11"/>
      <c r="AR148" s="6"/>
      <c r="AS148" s="6"/>
      <c r="AT148" s="6"/>
      <c r="AU148" s="6"/>
      <c r="AV148" s="6"/>
      <c r="AW148" s="6"/>
      <c r="AX148" s="40"/>
      <c r="AY148" s="43"/>
      <c r="AZ148" s="12"/>
      <c r="BA148" s="11"/>
      <c r="BB148" s="6"/>
      <c r="BC148" s="6"/>
      <c r="BD148" s="6"/>
      <c r="BE148" s="6"/>
      <c r="BF148" s="6"/>
      <c r="BG148" s="6"/>
      <c r="BH148" s="40"/>
      <c r="BI148" s="43"/>
      <c r="BJ148" s="12"/>
      <c r="BK148" s="11"/>
      <c r="BL148" s="6"/>
      <c r="BM148" s="6"/>
      <c r="BN148" s="6"/>
      <c r="BO148" s="6"/>
      <c r="BP148" s="6"/>
      <c r="BQ148" s="6"/>
      <c r="BR148" s="40"/>
      <c r="BS148" s="43"/>
      <c r="BT148" s="12"/>
      <c r="BU148" s="11"/>
      <c r="BV148" s="6"/>
      <c r="BW148" s="6"/>
      <c r="BX148" s="6"/>
      <c r="BY148" s="40"/>
      <c r="BZ148" s="11"/>
      <c r="CA148" s="6"/>
      <c r="CB148" s="6"/>
      <c r="CC148" s="6"/>
      <c r="CD148" s="12"/>
      <c r="CE148" s="11"/>
      <c r="CF148" s="6"/>
      <c r="CG148" s="6"/>
      <c r="CH148" s="6"/>
      <c r="CI148" s="12"/>
      <c r="CJ148" s="11"/>
      <c r="CK148" s="6"/>
      <c r="CL148" s="6"/>
      <c r="CM148" s="12"/>
      <c r="CN148" s="11"/>
      <c r="CO148" s="82"/>
      <c r="CP148" s="1"/>
      <c r="CQ148" s="1"/>
      <c r="CR148" s="1"/>
      <c r="CS148" s="1"/>
      <c r="CT148" s="1"/>
      <c r="DF148" s="23"/>
      <c r="DG148" s="35" t="str">
        <f t="shared" si="17"/>
        <v/>
      </c>
      <c r="DH148" s="36" t="str">
        <f>IF(AND(L148="",N148="",R148="",S148=""),"",SUM(L148,N148,R148,#REF!,S148))</f>
        <v/>
      </c>
      <c r="DI148" s="36" t="str">
        <f t="shared" si="18"/>
        <v/>
      </c>
      <c r="DJ148" s="35" t="str">
        <f>IF(AND(V148="",X148="",AB148="",AC148=""),"",SUM(V148,X148,AB148,#REF!,AC148))</f>
        <v/>
      </c>
      <c r="DK148" s="36" t="str">
        <f t="shared" si="19"/>
        <v/>
      </c>
      <c r="DL148" s="35" t="str">
        <f t="shared" si="20"/>
        <v/>
      </c>
      <c r="DM148" s="36" t="str">
        <f t="shared" si="21"/>
        <v/>
      </c>
      <c r="DN148" s="35" t="str">
        <f>IF(AND(AQ148="",AT148="",AW148="",AX148=""),"",SUM(AQ148,AT148,AW148,#REF!,AX148))</f>
        <v/>
      </c>
      <c r="DO148" s="36" t="str">
        <f t="shared" si="22"/>
        <v/>
      </c>
      <c r="DP148" s="35" t="str">
        <f>IF(AND(BA148="",BD148="",BG148="",BH148=""),"",SUM(BA148,BD148,BG148,#REF!,BH148))</f>
        <v/>
      </c>
      <c r="DQ148" s="36" t="str">
        <f t="shared" si="23"/>
        <v/>
      </c>
      <c r="DR148" s="35" t="str">
        <f>IF(AND(BK148="",BN148="",BQ148="",BR148=""),"",SUM(BK148,BN148,BQ148,#REF!,BR148))</f>
        <v/>
      </c>
      <c r="DS148" s="36" t="str">
        <f t="shared" si="24"/>
        <v/>
      </c>
      <c r="DT148" s="33" t="e">
        <f>IF(AND(#REF!="",#REF!="",#REF!="",#REF!=""),"",SUM(#REF!,#REF!,#REF!,#REF!))</f>
        <v>#REF!</v>
      </c>
      <c r="DU148" s="33" t="str">
        <f t="shared" si="16"/>
        <v/>
      </c>
    </row>
    <row r="149" spans="1:125" ht="18.75">
      <c r="A149" s="72">
        <v>143</v>
      </c>
      <c r="B149" s="396"/>
      <c r="C149" s="397"/>
      <c r="D149" s="398"/>
      <c r="E149" s="399"/>
      <c r="F149" s="400"/>
      <c r="G149" s="400"/>
      <c r="H149" s="401"/>
      <c r="I149" s="402"/>
      <c r="J149" s="403"/>
      <c r="K149" s="404"/>
      <c r="L149" s="11"/>
      <c r="M149" s="6"/>
      <c r="N149" s="6"/>
      <c r="O149" s="6"/>
      <c r="P149" s="6"/>
      <c r="Q149" s="6"/>
      <c r="R149" s="6"/>
      <c r="S149" s="40"/>
      <c r="T149" s="43"/>
      <c r="U149" s="12"/>
      <c r="V149" s="17"/>
      <c r="W149" s="18"/>
      <c r="X149" s="18"/>
      <c r="Y149" s="18"/>
      <c r="Z149" s="18"/>
      <c r="AA149" s="18"/>
      <c r="AB149" s="18"/>
      <c r="AC149" s="45"/>
      <c r="AD149" s="43"/>
      <c r="AE149" s="40"/>
      <c r="AF149" s="290"/>
      <c r="AG149" s="6"/>
      <c r="AH149" s="6"/>
      <c r="AI149" s="6"/>
      <c r="AJ149" s="6"/>
      <c r="AK149" s="6"/>
      <c r="AL149" s="6"/>
      <c r="AM149" s="43"/>
      <c r="AN149" s="43"/>
      <c r="AO149" s="6"/>
      <c r="AP149" s="43"/>
      <c r="AQ149" s="11"/>
      <c r="AR149" s="6"/>
      <c r="AS149" s="6"/>
      <c r="AT149" s="6"/>
      <c r="AU149" s="6"/>
      <c r="AV149" s="6"/>
      <c r="AW149" s="6"/>
      <c r="AX149" s="40"/>
      <c r="AY149" s="43"/>
      <c r="AZ149" s="12"/>
      <c r="BA149" s="11"/>
      <c r="BB149" s="6"/>
      <c r="BC149" s="6"/>
      <c r="BD149" s="6"/>
      <c r="BE149" s="6"/>
      <c r="BF149" s="6"/>
      <c r="BG149" s="6"/>
      <c r="BH149" s="40"/>
      <c r="BI149" s="43"/>
      <c r="BJ149" s="12"/>
      <c r="BK149" s="11"/>
      <c r="BL149" s="6"/>
      <c r="BM149" s="6"/>
      <c r="BN149" s="6"/>
      <c r="BO149" s="6"/>
      <c r="BP149" s="6"/>
      <c r="BQ149" s="6"/>
      <c r="BR149" s="40"/>
      <c r="BS149" s="43"/>
      <c r="BT149" s="12"/>
      <c r="BU149" s="11"/>
      <c r="BV149" s="6"/>
      <c r="BW149" s="6"/>
      <c r="BX149" s="6"/>
      <c r="BY149" s="40"/>
      <c r="BZ149" s="11"/>
      <c r="CA149" s="6"/>
      <c r="CB149" s="6"/>
      <c r="CC149" s="6"/>
      <c r="CD149" s="12"/>
      <c r="CE149" s="11"/>
      <c r="CF149" s="6"/>
      <c r="CG149" s="6"/>
      <c r="CH149" s="6"/>
      <c r="CI149" s="12"/>
      <c r="CJ149" s="11"/>
      <c r="CK149" s="6"/>
      <c r="CL149" s="6"/>
      <c r="CM149" s="12"/>
      <c r="CN149" s="11"/>
      <c r="CO149" s="82"/>
      <c r="CP149" s="1"/>
      <c r="CQ149" s="1"/>
      <c r="CR149" s="1"/>
      <c r="CS149" s="1"/>
      <c r="CT149" s="1"/>
      <c r="DF149" s="23"/>
      <c r="DG149" s="35" t="str">
        <f t="shared" si="17"/>
        <v/>
      </c>
      <c r="DH149" s="36" t="str">
        <f>IF(AND(L149="",N149="",R149="",S149=""),"",SUM(L149,N149,R149,#REF!,S149))</f>
        <v/>
      </c>
      <c r="DI149" s="36" t="str">
        <f t="shared" si="18"/>
        <v/>
      </c>
      <c r="DJ149" s="35" t="str">
        <f>IF(AND(V149="",X149="",AB149="",AC149=""),"",SUM(V149,X149,AB149,#REF!,AC149))</f>
        <v/>
      </c>
      <c r="DK149" s="36" t="str">
        <f t="shared" si="19"/>
        <v/>
      </c>
      <c r="DL149" s="35" t="str">
        <f t="shared" si="20"/>
        <v/>
      </c>
      <c r="DM149" s="36" t="str">
        <f t="shared" si="21"/>
        <v/>
      </c>
      <c r="DN149" s="35" t="str">
        <f>IF(AND(AQ149="",AT149="",AW149="",AX149=""),"",SUM(AQ149,AT149,AW149,#REF!,AX149))</f>
        <v/>
      </c>
      <c r="DO149" s="36" t="str">
        <f t="shared" si="22"/>
        <v/>
      </c>
      <c r="DP149" s="35" t="str">
        <f>IF(AND(BA149="",BD149="",BG149="",BH149=""),"",SUM(BA149,BD149,BG149,#REF!,BH149))</f>
        <v/>
      </c>
      <c r="DQ149" s="36" t="str">
        <f t="shared" si="23"/>
        <v/>
      </c>
      <c r="DR149" s="35" t="str">
        <f>IF(AND(BK149="",BN149="",BQ149="",BR149=""),"",SUM(BK149,BN149,BQ149,#REF!,BR149))</f>
        <v/>
      </c>
      <c r="DS149" s="36" t="str">
        <f t="shared" si="24"/>
        <v/>
      </c>
      <c r="DT149" s="33" t="e">
        <f>IF(AND(#REF!="",#REF!="",#REF!="",#REF!=""),"",SUM(#REF!,#REF!,#REF!,#REF!))</f>
        <v>#REF!</v>
      </c>
      <c r="DU149" s="33" t="str">
        <f t="shared" si="16"/>
        <v/>
      </c>
    </row>
    <row r="150" spans="1:125" ht="18.75">
      <c r="A150" s="72">
        <v>144</v>
      </c>
      <c r="B150" s="396"/>
      <c r="C150" s="397"/>
      <c r="D150" s="398"/>
      <c r="E150" s="399"/>
      <c r="F150" s="400"/>
      <c r="G150" s="400"/>
      <c r="H150" s="401"/>
      <c r="I150" s="402"/>
      <c r="J150" s="403"/>
      <c r="K150" s="404"/>
      <c r="L150" s="11"/>
      <c r="M150" s="6"/>
      <c r="N150" s="6"/>
      <c r="O150" s="6"/>
      <c r="P150" s="6"/>
      <c r="Q150" s="6"/>
      <c r="R150" s="6"/>
      <c r="S150" s="40"/>
      <c r="T150" s="43"/>
      <c r="U150" s="12"/>
      <c r="V150" s="17"/>
      <c r="W150" s="18"/>
      <c r="X150" s="18"/>
      <c r="Y150" s="18"/>
      <c r="Z150" s="18"/>
      <c r="AA150" s="18"/>
      <c r="AB150" s="18"/>
      <c r="AC150" s="45"/>
      <c r="AD150" s="43"/>
      <c r="AE150" s="40"/>
      <c r="AF150" s="290"/>
      <c r="AG150" s="6"/>
      <c r="AH150" s="6"/>
      <c r="AI150" s="6"/>
      <c r="AJ150" s="6"/>
      <c r="AK150" s="6"/>
      <c r="AL150" s="6"/>
      <c r="AM150" s="43"/>
      <c r="AN150" s="43"/>
      <c r="AO150" s="6"/>
      <c r="AP150" s="43"/>
      <c r="AQ150" s="11"/>
      <c r="AR150" s="6"/>
      <c r="AS150" s="6"/>
      <c r="AT150" s="6"/>
      <c r="AU150" s="6"/>
      <c r="AV150" s="6"/>
      <c r="AW150" s="6"/>
      <c r="AX150" s="40"/>
      <c r="AY150" s="43"/>
      <c r="AZ150" s="12"/>
      <c r="BA150" s="11"/>
      <c r="BB150" s="6"/>
      <c r="BC150" s="6"/>
      <c r="BD150" s="6"/>
      <c r="BE150" s="6"/>
      <c r="BF150" s="6"/>
      <c r="BG150" s="6"/>
      <c r="BH150" s="40"/>
      <c r="BI150" s="43"/>
      <c r="BJ150" s="12"/>
      <c r="BK150" s="11"/>
      <c r="BL150" s="6"/>
      <c r="BM150" s="6"/>
      <c r="BN150" s="6"/>
      <c r="BO150" s="6"/>
      <c r="BP150" s="6"/>
      <c r="BQ150" s="6"/>
      <c r="BR150" s="40"/>
      <c r="BS150" s="43"/>
      <c r="BT150" s="12"/>
      <c r="BU150" s="11"/>
      <c r="BV150" s="6"/>
      <c r="BW150" s="6"/>
      <c r="BX150" s="6"/>
      <c r="BY150" s="40"/>
      <c r="BZ150" s="11"/>
      <c r="CA150" s="6"/>
      <c r="CB150" s="6"/>
      <c r="CC150" s="6"/>
      <c r="CD150" s="12"/>
      <c r="CE150" s="11"/>
      <c r="CF150" s="6"/>
      <c r="CG150" s="6"/>
      <c r="CH150" s="6"/>
      <c r="CI150" s="12"/>
      <c r="CJ150" s="11"/>
      <c r="CK150" s="6"/>
      <c r="CL150" s="6"/>
      <c r="CM150" s="12"/>
      <c r="CN150" s="11"/>
      <c r="CO150" s="82"/>
      <c r="CP150" s="1"/>
      <c r="CQ150" s="1"/>
      <c r="CR150" s="1"/>
      <c r="CS150" s="1"/>
      <c r="CT150" s="1"/>
      <c r="DF150" s="23"/>
      <c r="DG150" s="35" t="str">
        <f t="shared" si="17"/>
        <v/>
      </c>
      <c r="DH150" s="36" t="str">
        <f>IF(AND(L150="",N150="",R150="",S150=""),"",SUM(L150,N150,R150,#REF!,S150))</f>
        <v/>
      </c>
      <c r="DI150" s="36" t="str">
        <f t="shared" si="18"/>
        <v/>
      </c>
      <c r="DJ150" s="35" t="str">
        <f>IF(AND(V150="",X150="",AB150="",AC150=""),"",SUM(V150,X150,AB150,#REF!,AC150))</f>
        <v/>
      </c>
      <c r="DK150" s="36" t="str">
        <f t="shared" si="19"/>
        <v/>
      </c>
      <c r="DL150" s="35" t="str">
        <f t="shared" si="20"/>
        <v/>
      </c>
      <c r="DM150" s="36" t="str">
        <f t="shared" si="21"/>
        <v/>
      </c>
      <c r="DN150" s="35" t="str">
        <f>IF(AND(AQ150="",AT150="",AW150="",AX150=""),"",SUM(AQ150,AT150,AW150,#REF!,AX150))</f>
        <v/>
      </c>
      <c r="DO150" s="36" t="str">
        <f t="shared" si="22"/>
        <v/>
      </c>
      <c r="DP150" s="35" t="str">
        <f>IF(AND(BA150="",BD150="",BG150="",BH150=""),"",SUM(BA150,BD150,BG150,#REF!,BH150))</f>
        <v/>
      </c>
      <c r="DQ150" s="36" t="str">
        <f t="shared" si="23"/>
        <v/>
      </c>
      <c r="DR150" s="35" t="str">
        <f>IF(AND(BK150="",BN150="",BQ150="",BR150=""),"",SUM(BK150,BN150,BQ150,#REF!,BR150))</f>
        <v/>
      </c>
      <c r="DS150" s="36" t="str">
        <f t="shared" si="24"/>
        <v/>
      </c>
      <c r="DT150" s="33" t="e">
        <f>IF(AND(#REF!="",#REF!="",#REF!="",#REF!=""),"",SUM(#REF!,#REF!,#REF!,#REF!))</f>
        <v>#REF!</v>
      </c>
      <c r="DU150" s="33" t="str">
        <f t="shared" si="16"/>
        <v/>
      </c>
    </row>
    <row r="151" spans="1:125" ht="18.75">
      <c r="A151" s="72">
        <v>145</v>
      </c>
      <c r="B151" s="396"/>
      <c r="C151" s="397"/>
      <c r="D151" s="398"/>
      <c r="E151" s="399"/>
      <c r="F151" s="400"/>
      <c r="G151" s="400"/>
      <c r="H151" s="401"/>
      <c r="I151" s="402"/>
      <c r="J151" s="403"/>
      <c r="K151" s="404"/>
      <c r="L151" s="11"/>
      <c r="M151" s="6"/>
      <c r="N151" s="6"/>
      <c r="O151" s="6"/>
      <c r="P151" s="6"/>
      <c r="Q151" s="6"/>
      <c r="R151" s="6"/>
      <c r="S151" s="40"/>
      <c r="T151" s="43"/>
      <c r="U151" s="12"/>
      <c r="V151" s="17"/>
      <c r="W151" s="18"/>
      <c r="X151" s="18"/>
      <c r="Y151" s="18"/>
      <c r="Z151" s="18"/>
      <c r="AA151" s="18"/>
      <c r="AB151" s="18"/>
      <c r="AC151" s="45"/>
      <c r="AD151" s="43"/>
      <c r="AE151" s="40"/>
      <c r="AF151" s="290"/>
      <c r="AG151" s="6"/>
      <c r="AH151" s="6"/>
      <c r="AI151" s="6"/>
      <c r="AJ151" s="6"/>
      <c r="AK151" s="6"/>
      <c r="AL151" s="6"/>
      <c r="AM151" s="43"/>
      <c r="AN151" s="43"/>
      <c r="AO151" s="6"/>
      <c r="AP151" s="43"/>
      <c r="AQ151" s="11"/>
      <c r="AR151" s="6"/>
      <c r="AS151" s="6"/>
      <c r="AT151" s="6"/>
      <c r="AU151" s="6"/>
      <c r="AV151" s="6"/>
      <c r="AW151" s="6"/>
      <c r="AX151" s="40"/>
      <c r="AY151" s="43"/>
      <c r="AZ151" s="12"/>
      <c r="BA151" s="11"/>
      <c r="BB151" s="6"/>
      <c r="BC151" s="6"/>
      <c r="BD151" s="6"/>
      <c r="BE151" s="6"/>
      <c r="BF151" s="6"/>
      <c r="BG151" s="6"/>
      <c r="BH151" s="40"/>
      <c r="BI151" s="43"/>
      <c r="BJ151" s="12"/>
      <c r="BK151" s="11"/>
      <c r="BL151" s="6"/>
      <c r="BM151" s="6"/>
      <c r="BN151" s="6"/>
      <c r="BO151" s="6"/>
      <c r="BP151" s="6"/>
      <c r="BQ151" s="6"/>
      <c r="BR151" s="40"/>
      <c r="BS151" s="43"/>
      <c r="BT151" s="12"/>
      <c r="BU151" s="11"/>
      <c r="BV151" s="6"/>
      <c r="BW151" s="6"/>
      <c r="BX151" s="6"/>
      <c r="BY151" s="40"/>
      <c r="BZ151" s="11"/>
      <c r="CA151" s="6"/>
      <c r="CB151" s="6"/>
      <c r="CC151" s="6"/>
      <c r="CD151" s="12"/>
      <c r="CE151" s="11"/>
      <c r="CF151" s="6"/>
      <c r="CG151" s="6"/>
      <c r="CH151" s="6"/>
      <c r="CI151" s="12"/>
      <c r="CJ151" s="11"/>
      <c r="CK151" s="6"/>
      <c r="CL151" s="6"/>
      <c r="CM151" s="12"/>
      <c r="CN151" s="11"/>
      <c r="CO151" s="82"/>
      <c r="CP151" s="1"/>
      <c r="CQ151" s="1"/>
      <c r="CR151" s="1"/>
      <c r="CS151" s="1"/>
      <c r="CT151" s="1"/>
      <c r="DF151" s="23"/>
      <c r="DG151" s="35" t="str">
        <f t="shared" si="17"/>
        <v/>
      </c>
      <c r="DH151" s="36" t="str">
        <f>IF(AND(L151="",N151="",R151="",S151=""),"",SUM(L151,N151,R151,#REF!,S151))</f>
        <v/>
      </c>
      <c r="DI151" s="36" t="str">
        <f t="shared" si="18"/>
        <v/>
      </c>
      <c r="DJ151" s="35" t="str">
        <f>IF(AND(V151="",X151="",AB151="",AC151=""),"",SUM(V151,X151,AB151,#REF!,AC151))</f>
        <v/>
      </c>
      <c r="DK151" s="36" t="str">
        <f t="shared" si="19"/>
        <v/>
      </c>
      <c r="DL151" s="35" t="str">
        <f t="shared" si="20"/>
        <v/>
      </c>
      <c r="DM151" s="36" t="str">
        <f t="shared" si="21"/>
        <v/>
      </c>
      <c r="DN151" s="35" t="str">
        <f>IF(AND(AQ151="",AT151="",AW151="",AX151=""),"",SUM(AQ151,AT151,AW151,#REF!,AX151))</f>
        <v/>
      </c>
      <c r="DO151" s="36" t="str">
        <f t="shared" si="22"/>
        <v/>
      </c>
      <c r="DP151" s="35" t="str">
        <f>IF(AND(BA151="",BD151="",BG151="",BH151=""),"",SUM(BA151,BD151,BG151,#REF!,BH151))</f>
        <v/>
      </c>
      <c r="DQ151" s="36" t="str">
        <f t="shared" si="23"/>
        <v/>
      </c>
      <c r="DR151" s="35" t="str">
        <f>IF(AND(BK151="",BN151="",BQ151="",BR151=""),"",SUM(BK151,BN151,BQ151,#REF!,BR151))</f>
        <v/>
      </c>
      <c r="DS151" s="36" t="str">
        <f t="shared" si="24"/>
        <v/>
      </c>
      <c r="DT151" s="33" t="e">
        <f>IF(AND(#REF!="",#REF!="",#REF!="",#REF!=""),"",SUM(#REF!,#REF!,#REF!,#REF!))</f>
        <v>#REF!</v>
      </c>
      <c r="DU151" s="33" t="str">
        <f t="shared" si="16"/>
        <v/>
      </c>
    </row>
    <row r="152" spans="1:125" ht="18.75">
      <c r="A152" s="72">
        <v>146</v>
      </c>
      <c r="B152" s="396"/>
      <c r="C152" s="397"/>
      <c r="D152" s="398"/>
      <c r="E152" s="399"/>
      <c r="F152" s="400"/>
      <c r="G152" s="400"/>
      <c r="H152" s="401"/>
      <c r="I152" s="402"/>
      <c r="J152" s="403"/>
      <c r="K152" s="404"/>
      <c r="L152" s="11"/>
      <c r="M152" s="6"/>
      <c r="N152" s="6"/>
      <c r="O152" s="6"/>
      <c r="P152" s="6"/>
      <c r="Q152" s="6"/>
      <c r="R152" s="6"/>
      <c r="S152" s="40"/>
      <c r="T152" s="43"/>
      <c r="U152" s="12"/>
      <c r="V152" s="17"/>
      <c r="W152" s="18"/>
      <c r="X152" s="18"/>
      <c r="Y152" s="18"/>
      <c r="Z152" s="18"/>
      <c r="AA152" s="18"/>
      <c r="AB152" s="18"/>
      <c r="AC152" s="45"/>
      <c r="AD152" s="43"/>
      <c r="AE152" s="40"/>
      <c r="AF152" s="290"/>
      <c r="AG152" s="6"/>
      <c r="AH152" s="6"/>
      <c r="AI152" s="6"/>
      <c r="AJ152" s="6"/>
      <c r="AK152" s="6"/>
      <c r="AL152" s="6"/>
      <c r="AM152" s="43"/>
      <c r="AN152" s="43"/>
      <c r="AO152" s="6"/>
      <c r="AP152" s="43"/>
      <c r="AQ152" s="11"/>
      <c r="AR152" s="6"/>
      <c r="AS152" s="6"/>
      <c r="AT152" s="6"/>
      <c r="AU152" s="6"/>
      <c r="AV152" s="6"/>
      <c r="AW152" s="6"/>
      <c r="AX152" s="40"/>
      <c r="AY152" s="43"/>
      <c r="AZ152" s="12"/>
      <c r="BA152" s="11"/>
      <c r="BB152" s="6"/>
      <c r="BC152" s="6"/>
      <c r="BD152" s="6"/>
      <c r="BE152" s="6"/>
      <c r="BF152" s="6"/>
      <c r="BG152" s="6"/>
      <c r="BH152" s="40"/>
      <c r="BI152" s="43"/>
      <c r="BJ152" s="12"/>
      <c r="BK152" s="11"/>
      <c r="BL152" s="6"/>
      <c r="BM152" s="6"/>
      <c r="BN152" s="6"/>
      <c r="BO152" s="6"/>
      <c r="BP152" s="6"/>
      <c r="BQ152" s="6"/>
      <c r="BR152" s="40"/>
      <c r="BS152" s="43"/>
      <c r="BT152" s="12"/>
      <c r="BU152" s="11"/>
      <c r="BV152" s="6"/>
      <c r="BW152" s="6"/>
      <c r="BX152" s="6"/>
      <c r="BY152" s="40"/>
      <c r="BZ152" s="11"/>
      <c r="CA152" s="6"/>
      <c r="CB152" s="6"/>
      <c r="CC152" s="6"/>
      <c r="CD152" s="12"/>
      <c r="CE152" s="11"/>
      <c r="CF152" s="6"/>
      <c r="CG152" s="6"/>
      <c r="CH152" s="6"/>
      <c r="CI152" s="12"/>
      <c r="CJ152" s="11"/>
      <c r="CK152" s="6"/>
      <c r="CL152" s="6"/>
      <c r="CM152" s="12"/>
      <c r="CN152" s="11"/>
      <c r="CO152" s="82"/>
      <c r="CP152" s="1"/>
      <c r="CQ152" s="1"/>
      <c r="CR152" s="1"/>
      <c r="CS152" s="1"/>
      <c r="CT152" s="1"/>
      <c r="DF152" s="23"/>
      <c r="DG152" s="35" t="str">
        <f t="shared" si="17"/>
        <v/>
      </c>
      <c r="DH152" s="36" t="str">
        <f>IF(AND(L152="",N152="",R152="",S152=""),"",SUM(L152,N152,R152,#REF!,S152))</f>
        <v/>
      </c>
      <c r="DI152" s="36" t="str">
        <f t="shared" si="18"/>
        <v/>
      </c>
      <c r="DJ152" s="35" t="str">
        <f>IF(AND(V152="",X152="",AB152="",AC152=""),"",SUM(V152,X152,AB152,#REF!,AC152))</f>
        <v/>
      </c>
      <c r="DK152" s="36" t="str">
        <f t="shared" si="19"/>
        <v/>
      </c>
      <c r="DL152" s="35" t="str">
        <f t="shared" si="20"/>
        <v/>
      </c>
      <c r="DM152" s="36" t="str">
        <f t="shared" si="21"/>
        <v/>
      </c>
      <c r="DN152" s="35" t="str">
        <f>IF(AND(AQ152="",AT152="",AW152="",AX152=""),"",SUM(AQ152,AT152,AW152,#REF!,AX152))</f>
        <v/>
      </c>
      <c r="DO152" s="36" t="str">
        <f t="shared" si="22"/>
        <v/>
      </c>
      <c r="DP152" s="35" t="str">
        <f>IF(AND(BA152="",BD152="",BG152="",BH152=""),"",SUM(BA152,BD152,BG152,#REF!,BH152))</f>
        <v/>
      </c>
      <c r="DQ152" s="36" t="str">
        <f t="shared" si="23"/>
        <v/>
      </c>
      <c r="DR152" s="35" t="str">
        <f>IF(AND(BK152="",BN152="",BQ152="",BR152=""),"",SUM(BK152,BN152,BQ152,#REF!,BR152))</f>
        <v/>
      </c>
      <c r="DS152" s="36" t="str">
        <f t="shared" si="24"/>
        <v/>
      </c>
      <c r="DT152" s="33" t="e">
        <f>IF(AND(#REF!="",#REF!="",#REF!="",#REF!=""),"",SUM(#REF!,#REF!,#REF!,#REF!))</f>
        <v>#REF!</v>
      </c>
      <c r="DU152" s="33" t="str">
        <f t="shared" si="16"/>
        <v/>
      </c>
    </row>
    <row r="153" spans="1:125" ht="18.75">
      <c r="A153" s="72">
        <v>147</v>
      </c>
      <c r="B153" s="396"/>
      <c r="C153" s="397"/>
      <c r="D153" s="398"/>
      <c r="E153" s="399"/>
      <c r="F153" s="400"/>
      <c r="G153" s="400"/>
      <c r="H153" s="401"/>
      <c r="I153" s="402"/>
      <c r="J153" s="403"/>
      <c r="K153" s="404"/>
      <c r="L153" s="11"/>
      <c r="M153" s="6"/>
      <c r="N153" s="6"/>
      <c r="O153" s="6"/>
      <c r="P153" s="6"/>
      <c r="Q153" s="6"/>
      <c r="R153" s="6"/>
      <c r="S153" s="40"/>
      <c r="T153" s="43"/>
      <c r="U153" s="12"/>
      <c r="V153" s="17"/>
      <c r="W153" s="18"/>
      <c r="X153" s="18"/>
      <c r="Y153" s="18"/>
      <c r="Z153" s="18"/>
      <c r="AA153" s="18"/>
      <c r="AB153" s="18"/>
      <c r="AC153" s="45"/>
      <c r="AD153" s="43"/>
      <c r="AE153" s="40"/>
      <c r="AF153" s="290"/>
      <c r="AG153" s="6"/>
      <c r="AH153" s="6"/>
      <c r="AI153" s="6"/>
      <c r="AJ153" s="6"/>
      <c r="AK153" s="6"/>
      <c r="AL153" s="6"/>
      <c r="AM153" s="43"/>
      <c r="AN153" s="43"/>
      <c r="AO153" s="6"/>
      <c r="AP153" s="43"/>
      <c r="AQ153" s="11"/>
      <c r="AR153" s="6"/>
      <c r="AS153" s="6"/>
      <c r="AT153" s="6"/>
      <c r="AU153" s="6"/>
      <c r="AV153" s="6"/>
      <c r="AW153" s="6"/>
      <c r="AX153" s="40"/>
      <c r="AY153" s="43"/>
      <c r="AZ153" s="12"/>
      <c r="BA153" s="11"/>
      <c r="BB153" s="6"/>
      <c r="BC153" s="6"/>
      <c r="BD153" s="6"/>
      <c r="BE153" s="6"/>
      <c r="BF153" s="6"/>
      <c r="BG153" s="6"/>
      <c r="BH153" s="40"/>
      <c r="BI153" s="43"/>
      <c r="BJ153" s="12"/>
      <c r="BK153" s="11"/>
      <c r="BL153" s="6"/>
      <c r="BM153" s="6"/>
      <c r="BN153" s="6"/>
      <c r="BO153" s="6"/>
      <c r="BP153" s="6"/>
      <c r="BQ153" s="6"/>
      <c r="BR153" s="40"/>
      <c r="BS153" s="43"/>
      <c r="BT153" s="12"/>
      <c r="BU153" s="11"/>
      <c r="BV153" s="6"/>
      <c r="BW153" s="6"/>
      <c r="BX153" s="6"/>
      <c r="BY153" s="40"/>
      <c r="BZ153" s="11"/>
      <c r="CA153" s="6"/>
      <c r="CB153" s="6"/>
      <c r="CC153" s="6"/>
      <c r="CD153" s="12"/>
      <c r="CE153" s="11"/>
      <c r="CF153" s="6"/>
      <c r="CG153" s="6"/>
      <c r="CH153" s="6"/>
      <c r="CI153" s="12"/>
      <c r="CJ153" s="11"/>
      <c r="CK153" s="6"/>
      <c r="CL153" s="6"/>
      <c r="CM153" s="12"/>
      <c r="CN153" s="11"/>
      <c r="CO153" s="82"/>
      <c r="CP153" s="1"/>
      <c r="CQ153" s="1"/>
      <c r="CR153" s="1"/>
      <c r="CS153" s="1"/>
      <c r="CT153" s="1"/>
      <c r="DF153" s="23"/>
      <c r="DG153" s="35" t="str">
        <f t="shared" si="17"/>
        <v/>
      </c>
      <c r="DH153" s="36" t="str">
        <f>IF(AND(L153="",N153="",R153="",S153=""),"",SUM(L153,N153,R153,#REF!,S153))</f>
        <v/>
      </c>
      <c r="DI153" s="36" t="str">
        <f t="shared" si="18"/>
        <v/>
      </c>
      <c r="DJ153" s="35" t="str">
        <f>IF(AND(V153="",X153="",AB153="",AC153=""),"",SUM(V153,X153,AB153,#REF!,AC153))</f>
        <v/>
      </c>
      <c r="DK153" s="36" t="str">
        <f t="shared" si="19"/>
        <v/>
      </c>
      <c r="DL153" s="35" t="str">
        <f t="shared" si="20"/>
        <v/>
      </c>
      <c r="DM153" s="36" t="str">
        <f t="shared" si="21"/>
        <v/>
      </c>
      <c r="DN153" s="35" t="str">
        <f>IF(AND(AQ153="",AT153="",AW153="",AX153=""),"",SUM(AQ153,AT153,AW153,#REF!,AX153))</f>
        <v/>
      </c>
      <c r="DO153" s="36" t="str">
        <f t="shared" si="22"/>
        <v/>
      </c>
      <c r="DP153" s="35" t="str">
        <f>IF(AND(BA153="",BD153="",BG153="",BH153=""),"",SUM(BA153,BD153,BG153,#REF!,BH153))</f>
        <v/>
      </c>
      <c r="DQ153" s="36" t="str">
        <f t="shared" si="23"/>
        <v/>
      </c>
      <c r="DR153" s="35" t="str">
        <f>IF(AND(BK153="",BN153="",BQ153="",BR153=""),"",SUM(BK153,BN153,BQ153,#REF!,BR153))</f>
        <v/>
      </c>
      <c r="DS153" s="36" t="str">
        <f t="shared" si="24"/>
        <v/>
      </c>
      <c r="DT153" s="33" t="e">
        <f>IF(AND(#REF!="",#REF!="",#REF!="",#REF!=""),"",SUM(#REF!,#REF!,#REF!,#REF!))</f>
        <v>#REF!</v>
      </c>
      <c r="DU153" s="33" t="str">
        <f t="shared" si="16"/>
        <v/>
      </c>
    </row>
    <row r="154" spans="1:125" ht="18.75">
      <c r="A154" s="72">
        <v>148</v>
      </c>
      <c r="B154" s="396"/>
      <c r="C154" s="397"/>
      <c r="D154" s="398"/>
      <c r="E154" s="399"/>
      <c r="F154" s="400"/>
      <c r="G154" s="400"/>
      <c r="H154" s="401"/>
      <c r="I154" s="402"/>
      <c r="J154" s="403"/>
      <c r="K154" s="404"/>
      <c r="L154" s="11"/>
      <c r="M154" s="6"/>
      <c r="N154" s="6"/>
      <c r="O154" s="6"/>
      <c r="P154" s="6"/>
      <c r="Q154" s="6"/>
      <c r="R154" s="6"/>
      <c r="S154" s="40"/>
      <c r="T154" s="43"/>
      <c r="U154" s="12"/>
      <c r="V154" s="17"/>
      <c r="W154" s="18"/>
      <c r="X154" s="18"/>
      <c r="Y154" s="18"/>
      <c r="Z154" s="18"/>
      <c r="AA154" s="18"/>
      <c r="AB154" s="18"/>
      <c r="AC154" s="45"/>
      <c r="AD154" s="43"/>
      <c r="AE154" s="40"/>
      <c r="AF154" s="290"/>
      <c r="AG154" s="6"/>
      <c r="AH154" s="6"/>
      <c r="AI154" s="6"/>
      <c r="AJ154" s="6"/>
      <c r="AK154" s="6"/>
      <c r="AL154" s="6"/>
      <c r="AM154" s="43"/>
      <c r="AN154" s="43"/>
      <c r="AO154" s="6"/>
      <c r="AP154" s="43"/>
      <c r="AQ154" s="11"/>
      <c r="AR154" s="6"/>
      <c r="AS154" s="6"/>
      <c r="AT154" s="6"/>
      <c r="AU154" s="6"/>
      <c r="AV154" s="6"/>
      <c r="AW154" s="6"/>
      <c r="AX154" s="40"/>
      <c r="AY154" s="43"/>
      <c r="AZ154" s="12"/>
      <c r="BA154" s="11"/>
      <c r="BB154" s="6"/>
      <c r="BC154" s="6"/>
      <c r="BD154" s="6"/>
      <c r="BE154" s="6"/>
      <c r="BF154" s="6"/>
      <c r="BG154" s="6"/>
      <c r="BH154" s="40"/>
      <c r="BI154" s="43"/>
      <c r="BJ154" s="12"/>
      <c r="BK154" s="11"/>
      <c r="BL154" s="6"/>
      <c r="BM154" s="6"/>
      <c r="BN154" s="6"/>
      <c r="BO154" s="6"/>
      <c r="BP154" s="6"/>
      <c r="BQ154" s="6"/>
      <c r="BR154" s="40"/>
      <c r="BS154" s="43"/>
      <c r="BT154" s="12"/>
      <c r="BU154" s="11"/>
      <c r="BV154" s="6"/>
      <c r="BW154" s="6"/>
      <c r="BX154" s="6"/>
      <c r="BY154" s="40"/>
      <c r="BZ154" s="11"/>
      <c r="CA154" s="6"/>
      <c r="CB154" s="6"/>
      <c r="CC154" s="6"/>
      <c r="CD154" s="12"/>
      <c r="CE154" s="11"/>
      <c r="CF154" s="6"/>
      <c r="CG154" s="6"/>
      <c r="CH154" s="6"/>
      <c r="CI154" s="12"/>
      <c r="CJ154" s="11"/>
      <c r="CK154" s="6"/>
      <c r="CL154" s="6"/>
      <c r="CM154" s="12"/>
      <c r="CN154" s="11"/>
      <c r="CO154" s="82"/>
      <c r="CP154" s="1"/>
      <c r="CQ154" s="1"/>
      <c r="CR154" s="1"/>
      <c r="CS154" s="1"/>
      <c r="CT154" s="1"/>
      <c r="DF154" s="23"/>
      <c r="DG154" s="35" t="str">
        <f t="shared" si="17"/>
        <v/>
      </c>
      <c r="DH154" s="36" t="str">
        <f>IF(AND(L154="",N154="",R154="",S154=""),"",SUM(L154,N154,R154,#REF!,S154))</f>
        <v/>
      </c>
      <c r="DI154" s="36" t="str">
        <f t="shared" si="18"/>
        <v/>
      </c>
      <c r="DJ154" s="35" t="str">
        <f>IF(AND(V154="",X154="",AB154="",AC154=""),"",SUM(V154,X154,AB154,#REF!,AC154))</f>
        <v/>
      </c>
      <c r="DK154" s="36" t="str">
        <f t="shared" si="19"/>
        <v/>
      </c>
      <c r="DL154" s="35" t="str">
        <f t="shared" si="20"/>
        <v/>
      </c>
      <c r="DM154" s="36" t="str">
        <f t="shared" si="21"/>
        <v/>
      </c>
      <c r="DN154" s="35" t="str">
        <f>IF(AND(AQ154="",AT154="",AW154="",AX154=""),"",SUM(AQ154,AT154,AW154,#REF!,AX154))</f>
        <v/>
      </c>
      <c r="DO154" s="36" t="str">
        <f t="shared" si="22"/>
        <v/>
      </c>
      <c r="DP154" s="35" t="str">
        <f>IF(AND(BA154="",BD154="",BG154="",BH154=""),"",SUM(BA154,BD154,BG154,#REF!,BH154))</f>
        <v/>
      </c>
      <c r="DQ154" s="36" t="str">
        <f t="shared" si="23"/>
        <v/>
      </c>
      <c r="DR154" s="35" t="str">
        <f>IF(AND(BK154="",BN154="",BQ154="",BR154=""),"",SUM(BK154,BN154,BQ154,#REF!,BR154))</f>
        <v/>
      </c>
      <c r="DS154" s="36" t="str">
        <f t="shared" si="24"/>
        <v/>
      </c>
      <c r="DT154" s="33" t="e">
        <f>IF(AND(#REF!="",#REF!="",#REF!="",#REF!=""),"",SUM(#REF!,#REF!,#REF!,#REF!))</f>
        <v>#REF!</v>
      </c>
      <c r="DU154" s="33" t="str">
        <f t="shared" si="16"/>
        <v/>
      </c>
    </row>
    <row r="155" spans="1:125" ht="18.75">
      <c r="A155" s="72">
        <v>149</v>
      </c>
      <c r="B155" s="396"/>
      <c r="C155" s="397"/>
      <c r="D155" s="398"/>
      <c r="E155" s="399"/>
      <c r="F155" s="400"/>
      <c r="G155" s="400"/>
      <c r="H155" s="401"/>
      <c r="I155" s="402"/>
      <c r="J155" s="403"/>
      <c r="K155" s="404"/>
      <c r="L155" s="11"/>
      <c r="M155" s="6"/>
      <c r="N155" s="6"/>
      <c r="O155" s="6"/>
      <c r="P155" s="6"/>
      <c r="Q155" s="6"/>
      <c r="R155" s="6"/>
      <c r="S155" s="40"/>
      <c r="T155" s="43"/>
      <c r="U155" s="12"/>
      <c r="V155" s="17"/>
      <c r="W155" s="18"/>
      <c r="X155" s="18"/>
      <c r="Y155" s="18"/>
      <c r="Z155" s="18"/>
      <c r="AA155" s="18"/>
      <c r="AB155" s="18"/>
      <c r="AC155" s="45"/>
      <c r="AD155" s="43"/>
      <c r="AE155" s="40"/>
      <c r="AF155" s="290"/>
      <c r="AG155" s="6"/>
      <c r="AH155" s="6"/>
      <c r="AI155" s="6"/>
      <c r="AJ155" s="6"/>
      <c r="AK155" s="6"/>
      <c r="AL155" s="6"/>
      <c r="AM155" s="43"/>
      <c r="AN155" s="43"/>
      <c r="AO155" s="6"/>
      <c r="AP155" s="43"/>
      <c r="AQ155" s="11"/>
      <c r="AR155" s="6"/>
      <c r="AS155" s="6"/>
      <c r="AT155" s="6"/>
      <c r="AU155" s="6"/>
      <c r="AV155" s="6"/>
      <c r="AW155" s="6"/>
      <c r="AX155" s="40"/>
      <c r="AY155" s="43"/>
      <c r="AZ155" s="12"/>
      <c r="BA155" s="11"/>
      <c r="BB155" s="6"/>
      <c r="BC155" s="6"/>
      <c r="BD155" s="6"/>
      <c r="BE155" s="6"/>
      <c r="BF155" s="6"/>
      <c r="BG155" s="6"/>
      <c r="BH155" s="40"/>
      <c r="BI155" s="43"/>
      <c r="BJ155" s="12"/>
      <c r="BK155" s="11"/>
      <c r="BL155" s="6"/>
      <c r="BM155" s="6"/>
      <c r="BN155" s="6"/>
      <c r="BO155" s="6"/>
      <c r="BP155" s="6"/>
      <c r="BQ155" s="6"/>
      <c r="BR155" s="40"/>
      <c r="BS155" s="43"/>
      <c r="BT155" s="12"/>
      <c r="BU155" s="11"/>
      <c r="BV155" s="6"/>
      <c r="BW155" s="6"/>
      <c r="BX155" s="6"/>
      <c r="BY155" s="40"/>
      <c r="BZ155" s="11"/>
      <c r="CA155" s="6"/>
      <c r="CB155" s="6"/>
      <c r="CC155" s="6"/>
      <c r="CD155" s="12"/>
      <c r="CE155" s="11"/>
      <c r="CF155" s="6"/>
      <c r="CG155" s="6"/>
      <c r="CH155" s="6"/>
      <c r="CI155" s="12"/>
      <c r="CJ155" s="11"/>
      <c r="CK155" s="6"/>
      <c r="CL155" s="6"/>
      <c r="CM155" s="12"/>
      <c r="CN155" s="11"/>
      <c r="CO155" s="82"/>
      <c r="CP155" s="1"/>
      <c r="CQ155" s="1"/>
      <c r="CR155" s="1"/>
      <c r="CS155" s="1"/>
      <c r="CT155" s="1"/>
      <c r="DF155" s="23"/>
      <c r="DG155" s="35" t="str">
        <f t="shared" si="17"/>
        <v/>
      </c>
      <c r="DH155" s="36" t="str">
        <f>IF(AND(L155="",N155="",R155="",S155=""),"",SUM(L155,N155,R155,#REF!,S155))</f>
        <v/>
      </c>
      <c r="DI155" s="36" t="str">
        <f t="shared" si="18"/>
        <v/>
      </c>
      <c r="DJ155" s="35" t="str">
        <f>IF(AND(V155="",X155="",AB155="",AC155=""),"",SUM(V155,X155,AB155,#REF!,AC155))</f>
        <v/>
      </c>
      <c r="DK155" s="36" t="str">
        <f t="shared" si="19"/>
        <v/>
      </c>
      <c r="DL155" s="35" t="str">
        <f t="shared" si="20"/>
        <v/>
      </c>
      <c r="DM155" s="36" t="str">
        <f t="shared" si="21"/>
        <v/>
      </c>
      <c r="DN155" s="35" t="str">
        <f>IF(AND(AQ155="",AT155="",AW155="",AX155=""),"",SUM(AQ155,AT155,AW155,#REF!,AX155))</f>
        <v/>
      </c>
      <c r="DO155" s="36" t="str">
        <f t="shared" si="22"/>
        <v/>
      </c>
      <c r="DP155" s="35" t="str">
        <f>IF(AND(BA155="",BD155="",BG155="",BH155=""),"",SUM(BA155,BD155,BG155,#REF!,BH155))</f>
        <v/>
      </c>
      <c r="DQ155" s="36" t="str">
        <f t="shared" si="23"/>
        <v/>
      </c>
      <c r="DR155" s="35" t="str">
        <f>IF(AND(BK155="",BN155="",BQ155="",BR155=""),"",SUM(BK155,BN155,BQ155,#REF!,BR155))</f>
        <v/>
      </c>
      <c r="DS155" s="36" t="str">
        <f t="shared" si="24"/>
        <v/>
      </c>
      <c r="DT155" s="33" t="e">
        <f>IF(AND(#REF!="",#REF!="",#REF!="",#REF!=""),"",SUM(#REF!,#REF!,#REF!,#REF!))</f>
        <v>#REF!</v>
      </c>
      <c r="DU155" s="33" t="str">
        <f t="shared" si="16"/>
        <v/>
      </c>
    </row>
    <row r="156" spans="1:125" ht="18.75">
      <c r="A156" s="72">
        <v>150</v>
      </c>
      <c r="B156" s="396"/>
      <c r="C156" s="397"/>
      <c r="D156" s="398"/>
      <c r="E156" s="399"/>
      <c r="F156" s="400"/>
      <c r="G156" s="400"/>
      <c r="H156" s="401"/>
      <c r="I156" s="402"/>
      <c r="J156" s="403"/>
      <c r="K156" s="404"/>
      <c r="L156" s="11"/>
      <c r="M156" s="6"/>
      <c r="N156" s="6"/>
      <c r="O156" s="6"/>
      <c r="P156" s="6"/>
      <c r="Q156" s="6"/>
      <c r="R156" s="6"/>
      <c r="S156" s="40"/>
      <c r="T156" s="43"/>
      <c r="U156" s="12"/>
      <c r="V156" s="17"/>
      <c r="W156" s="18"/>
      <c r="X156" s="18"/>
      <c r="Y156" s="18"/>
      <c r="Z156" s="18"/>
      <c r="AA156" s="18"/>
      <c r="AB156" s="18"/>
      <c r="AC156" s="45"/>
      <c r="AD156" s="43"/>
      <c r="AE156" s="40"/>
      <c r="AF156" s="290"/>
      <c r="AG156" s="6"/>
      <c r="AH156" s="6"/>
      <c r="AI156" s="6"/>
      <c r="AJ156" s="6"/>
      <c r="AK156" s="6"/>
      <c r="AL156" s="6"/>
      <c r="AM156" s="43"/>
      <c r="AN156" s="43"/>
      <c r="AO156" s="6"/>
      <c r="AP156" s="43"/>
      <c r="AQ156" s="11"/>
      <c r="AR156" s="6"/>
      <c r="AS156" s="6"/>
      <c r="AT156" s="6"/>
      <c r="AU156" s="6"/>
      <c r="AV156" s="6"/>
      <c r="AW156" s="6"/>
      <c r="AX156" s="40"/>
      <c r="AY156" s="43"/>
      <c r="AZ156" s="12"/>
      <c r="BA156" s="11"/>
      <c r="BB156" s="6"/>
      <c r="BC156" s="6"/>
      <c r="BD156" s="6"/>
      <c r="BE156" s="6"/>
      <c r="BF156" s="6"/>
      <c r="BG156" s="6"/>
      <c r="BH156" s="40"/>
      <c r="BI156" s="43"/>
      <c r="BJ156" s="12"/>
      <c r="BK156" s="11"/>
      <c r="BL156" s="6"/>
      <c r="BM156" s="6"/>
      <c r="BN156" s="6"/>
      <c r="BO156" s="6"/>
      <c r="BP156" s="6"/>
      <c r="BQ156" s="6"/>
      <c r="BR156" s="40"/>
      <c r="BS156" s="43"/>
      <c r="BT156" s="12"/>
      <c r="BU156" s="11"/>
      <c r="BV156" s="6"/>
      <c r="BW156" s="6"/>
      <c r="BX156" s="6"/>
      <c r="BY156" s="40"/>
      <c r="BZ156" s="11"/>
      <c r="CA156" s="6"/>
      <c r="CB156" s="6"/>
      <c r="CC156" s="6"/>
      <c r="CD156" s="12"/>
      <c r="CE156" s="11"/>
      <c r="CF156" s="6"/>
      <c r="CG156" s="6"/>
      <c r="CH156" s="6"/>
      <c r="CI156" s="12"/>
      <c r="CJ156" s="11"/>
      <c r="CK156" s="6"/>
      <c r="CL156" s="6"/>
      <c r="CM156" s="12"/>
      <c r="CN156" s="11"/>
      <c r="CO156" s="82"/>
      <c r="CP156" s="1"/>
      <c r="CQ156" s="1"/>
      <c r="CR156" s="1"/>
      <c r="CS156" s="1"/>
      <c r="CT156" s="1"/>
      <c r="DF156" s="23"/>
      <c r="DG156" s="35" t="str">
        <f t="shared" si="17"/>
        <v/>
      </c>
      <c r="DH156" s="36" t="str">
        <f>IF(AND(L156="",N156="",R156="",S156=""),"",SUM(L156,N156,R156,#REF!,S156))</f>
        <v/>
      </c>
      <c r="DI156" s="36" t="str">
        <f t="shared" si="18"/>
        <v/>
      </c>
      <c r="DJ156" s="35" t="str">
        <f>IF(AND(V156="",X156="",AB156="",AC156=""),"",SUM(V156,X156,AB156,#REF!,AC156))</f>
        <v/>
      </c>
      <c r="DK156" s="36" t="str">
        <f t="shared" si="19"/>
        <v/>
      </c>
      <c r="DL156" s="35" t="str">
        <f t="shared" si="20"/>
        <v/>
      </c>
      <c r="DM156" s="36" t="str">
        <f t="shared" si="21"/>
        <v/>
      </c>
      <c r="DN156" s="35" t="str">
        <f>IF(AND(AQ156="",AT156="",AW156="",AX156=""),"",SUM(AQ156,AT156,AW156,#REF!,AX156))</f>
        <v/>
      </c>
      <c r="DO156" s="36" t="str">
        <f t="shared" si="22"/>
        <v/>
      </c>
      <c r="DP156" s="35" t="str">
        <f>IF(AND(BA156="",BD156="",BG156="",BH156=""),"",SUM(BA156,BD156,BG156,#REF!,BH156))</f>
        <v/>
      </c>
      <c r="DQ156" s="36" t="str">
        <f t="shared" si="23"/>
        <v/>
      </c>
      <c r="DR156" s="35" t="str">
        <f>IF(AND(BK156="",BN156="",BQ156="",BR156=""),"",SUM(BK156,BN156,BQ156,#REF!,BR156))</f>
        <v/>
      </c>
      <c r="DS156" s="36" t="str">
        <f t="shared" si="24"/>
        <v/>
      </c>
      <c r="DT156" s="33" t="e">
        <f>IF(AND(#REF!="",#REF!="",#REF!="",#REF!=""),"",SUM(#REF!,#REF!,#REF!,#REF!))</f>
        <v>#REF!</v>
      </c>
      <c r="DU156" s="33" t="str">
        <f t="shared" si="16"/>
        <v/>
      </c>
    </row>
    <row r="157" spans="1:125" ht="18.75">
      <c r="A157" s="72">
        <v>151</v>
      </c>
      <c r="B157" s="396"/>
      <c r="C157" s="397"/>
      <c r="D157" s="398"/>
      <c r="E157" s="399"/>
      <c r="F157" s="400"/>
      <c r="G157" s="400"/>
      <c r="H157" s="401"/>
      <c r="I157" s="402"/>
      <c r="J157" s="403"/>
      <c r="K157" s="404"/>
      <c r="L157" s="11"/>
      <c r="M157" s="6"/>
      <c r="N157" s="6"/>
      <c r="O157" s="6"/>
      <c r="P157" s="6"/>
      <c r="Q157" s="6"/>
      <c r="R157" s="6"/>
      <c r="S157" s="40"/>
      <c r="T157" s="43"/>
      <c r="U157" s="12"/>
      <c r="V157" s="17"/>
      <c r="W157" s="18"/>
      <c r="X157" s="18"/>
      <c r="Y157" s="18"/>
      <c r="Z157" s="18"/>
      <c r="AA157" s="18"/>
      <c r="AB157" s="18"/>
      <c r="AC157" s="45"/>
      <c r="AD157" s="43"/>
      <c r="AE157" s="40"/>
      <c r="AF157" s="290"/>
      <c r="AG157" s="6"/>
      <c r="AH157" s="6"/>
      <c r="AI157" s="6"/>
      <c r="AJ157" s="6"/>
      <c r="AK157" s="6"/>
      <c r="AL157" s="6"/>
      <c r="AM157" s="43"/>
      <c r="AN157" s="43"/>
      <c r="AO157" s="6"/>
      <c r="AP157" s="43"/>
      <c r="AQ157" s="11"/>
      <c r="AR157" s="6"/>
      <c r="AS157" s="6"/>
      <c r="AT157" s="6"/>
      <c r="AU157" s="6"/>
      <c r="AV157" s="6"/>
      <c r="AW157" s="6"/>
      <c r="AX157" s="40"/>
      <c r="AY157" s="43"/>
      <c r="AZ157" s="12"/>
      <c r="BA157" s="11"/>
      <c r="BB157" s="6"/>
      <c r="BC157" s="6"/>
      <c r="BD157" s="6"/>
      <c r="BE157" s="6"/>
      <c r="BF157" s="6"/>
      <c r="BG157" s="6"/>
      <c r="BH157" s="40"/>
      <c r="BI157" s="43"/>
      <c r="BJ157" s="12"/>
      <c r="BK157" s="11"/>
      <c r="BL157" s="6"/>
      <c r="BM157" s="6"/>
      <c r="BN157" s="6"/>
      <c r="BO157" s="6"/>
      <c r="BP157" s="6"/>
      <c r="BQ157" s="6"/>
      <c r="BR157" s="40"/>
      <c r="BS157" s="43"/>
      <c r="BT157" s="12"/>
      <c r="BU157" s="11"/>
      <c r="BV157" s="6"/>
      <c r="BW157" s="6"/>
      <c r="BX157" s="6"/>
      <c r="BY157" s="40"/>
      <c r="BZ157" s="11"/>
      <c r="CA157" s="6"/>
      <c r="CB157" s="6"/>
      <c r="CC157" s="6"/>
      <c r="CD157" s="12"/>
      <c r="CE157" s="11"/>
      <c r="CF157" s="6"/>
      <c r="CG157" s="6"/>
      <c r="CH157" s="6"/>
      <c r="CI157" s="12"/>
      <c r="CJ157" s="11"/>
      <c r="CK157" s="6"/>
      <c r="CL157" s="6"/>
      <c r="CM157" s="12"/>
      <c r="CN157" s="11"/>
      <c r="CO157" s="82"/>
      <c r="CP157" s="1"/>
      <c r="CQ157" s="1"/>
      <c r="CR157" s="1"/>
      <c r="CS157" s="1"/>
      <c r="CT157" s="1"/>
      <c r="DF157" s="23"/>
      <c r="DG157" s="35" t="str">
        <f t="shared" si="17"/>
        <v/>
      </c>
      <c r="DH157" s="36" t="str">
        <f>IF(AND(L157="",N157="",R157="",S157=""),"",SUM(L157,N157,R157,#REF!,S157))</f>
        <v/>
      </c>
      <c r="DI157" s="36" t="str">
        <f t="shared" si="18"/>
        <v/>
      </c>
      <c r="DJ157" s="35" t="str">
        <f>IF(AND(V157="",X157="",AB157="",AC157=""),"",SUM(V157,X157,AB157,#REF!,AC157))</f>
        <v/>
      </c>
      <c r="DK157" s="36" t="str">
        <f t="shared" si="19"/>
        <v/>
      </c>
      <c r="DL157" s="35" t="str">
        <f t="shared" si="20"/>
        <v/>
      </c>
      <c r="DM157" s="36" t="str">
        <f t="shared" si="21"/>
        <v/>
      </c>
      <c r="DN157" s="35" t="str">
        <f>IF(AND(AQ157="",AT157="",AW157="",AX157=""),"",SUM(AQ157,AT157,AW157,#REF!,AX157))</f>
        <v/>
      </c>
      <c r="DO157" s="36" t="str">
        <f t="shared" si="22"/>
        <v/>
      </c>
      <c r="DP157" s="35" t="str">
        <f>IF(AND(BA157="",BD157="",BG157="",BH157=""),"",SUM(BA157,BD157,BG157,#REF!,BH157))</f>
        <v/>
      </c>
      <c r="DQ157" s="36" t="str">
        <f t="shared" si="23"/>
        <v/>
      </c>
      <c r="DR157" s="35" t="str">
        <f>IF(AND(BK157="",BN157="",BQ157="",BR157=""),"",SUM(BK157,BN157,BQ157,#REF!,BR157))</f>
        <v/>
      </c>
      <c r="DS157" s="36" t="str">
        <f t="shared" si="24"/>
        <v/>
      </c>
      <c r="DT157" s="33" t="e">
        <f>IF(AND(#REF!="",#REF!="",#REF!="",#REF!=""),"",SUM(#REF!,#REF!,#REF!,#REF!))</f>
        <v>#REF!</v>
      </c>
      <c r="DU157" s="33" t="str">
        <f t="shared" si="16"/>
        <v/>
      </c>
    </row>
    <row r="158" spans="1:125" ht="18.75">
      <c r="A158" s="72">
        <v>152</v>
      </c>
      <c r="B158" s="396"/>
      <c r="C158" s="397"/>
      <c r="D158" s="398"/>
      <c r="E158" s="399"/>
      <c r="F158" s="400"/>
      <c r="G158" s="400"/>
      <c r="H158" s="401"/>
      <c r="I158" s="402"/>
      <c r="J158" s="403"/>
      <c r="K158" s="404"/>
      <c r="L158" s="11"/>
      <c r="M158" s="6"/>
      <c r="N158" s="6"/>
      <c r="O158" s="6"/>
      <c r="P158" s="6"/>
      <c r="Q158" s="6"/>
      <c r="R158" s="6"/>
      <c r="S158" s="40"/>
      <c r="T158" s="43"/>
      <c r="U158" s="12"/>
      <c r="V158" s="17"/>
      <c r="W158" s="18"/>
      <c r="X158" s="18"/>
      <c r="Y158" s="18"/>
      <c r="Z158" s="18"/>
      <c r="AA158" s="18"/>
      <c r="AB158" s="18"/>
      <c r="AC158" s="45"/>
      <c r="AD158" s="43"/>
      <c r="AE158" s="40"/>
      <c r="AF158" s="290"/>
      <c r="AG158" s="6"/>
      <c r="AH158" s="6"/>
      <c r="AI158" s="6"/>
      <c r="AJ158" s="6"/>
      <c r="AK158" s="6"/>
      <c r="AL158" s="6"/>
      <c r="AM158" s="43"/>
      <c r="AN158" s="43"/>
      <c r="AO158" s="6"/>
      <c r="AP158" s="43"/>
      <c r="AQ158" s="11"/>
      <c r="AR158" s="6"/>
      <c r="AS158" s="6"/>
      <c r="AT158" s="6"/>
      <c r="AU158" s="6"/>
      <c r="AV158" s="6"/>
      <c r="AW158" s="6"/>
      <c r="AX158" s="40"/>
      <c r="AY158" s="43"/>
      <c r="AZ158" s="12"/>
      <c r="BA158" s="11"/>
      <c r="BB158" s="6"/>
      <c r="BC158" s="6"/>
      <c r="BD158" s="6"/>
      <c r="BE158" s="6"/>
      <c r="BF158" s="6"/>
      <c r="BG158" s="6"/>
      <c r="BH158" s="40"/>
      <c r="BI158" s="43"/>
      <c r="BJ158" s="12"/>
      <c r="BK158" s="11"/>
      <c r="BL158" s="6"/>
      <c r="BM158" s="6"/>
      <c r="BN158" s="6"/>
      <c r="BO158" s="6"/>
      <c r="BP158" s="6"/>
      <c r="BQ158" s="6"/>
      <c r="BR158" s="40"/>
      <c r="BS158" s="43"/>
      <c r="BT158" s="12"/>
      <c r="BU158" s="11"/>
      <c r="BV158" s="6"/>
      <c r="BW158" s="6"/>
      <c r="BX158" s="6"/>
      <c r="BY158" s="40"/>
      <c r="BZ158" s="11"/>
      <c r="CA158" s="6"/>
      <c r="CB158" s="6"/>
      <c r="CC158" s="6"/>
      <c r="CD158" s="12"/>
      <c r="CE158" s="11"/>
      <c r="CF158" s="6"/>
      <c r="CG158" s="6"/>
      <c r="CH158" s="6"/>
      <c r="CI158" s="12"/>
      <c r="CJ158" s="11"/>
      <c r="CK158" s="6"/>
      <c r="CL158" s="6"/>
      <c r="CM158" s="12"/>
      <c r="CN158" s="11"/>
      <c r="CO158" s="82"/>
      <c r="CP158" s="1"/>
      <c r="CQ158" s="1"/>
      <c r="CR158" s="1"/>
      <c r="CS158" s="1"/>
      <c r="CT158" s="1"/>
      <c r="DF158" s="23"/>
      <c r="DG158" s="35" t="str">
        <f t="shared" si="17"/>
        <v/>
      </c>
      <c r="DH158" s="36" t="str">
        <f>IF(AND(L158="",N158="",R158="",S158=""),"",SUM(L158,N158,R158,#REF!,S158))</f>
        <v/>
      </c>
      <c r="DI158" s="36" t="str">
        <f t="shared" si="18"/>
        <v/>
      </c>
      <c r="DJ158" s="35" t="str">
        <f>IF(AND(V158="",X158="",AB158="",AC158=""),"",SUM(V158,X158,AB158,#REF!,AC158))</f>
        <v/>
      </c>
      <c r="DK158" s="36" t="str">
        <f t="shared" si="19"/>
        <v/>
      </c>
      <c r="DL158" s="35" t="str">
        <f t="shared" si="20"/>
        <v/>
      </c>
      <c r="DM158" s="36" t="str">
        <f t="shared" si="21"/>
        <v/>
      </c>
      <c r="DN158" s="35" t="str">
        <f>IF(AND(AQ158="",AT158="",AW158="",AX158=""),"",SUM(AQ158,AT158,AW158,#REF!,AX158))</f>
        <v/>
      </c>
      <c r="DO158" s="36" t="str">
        <f t="shared" si="22"/>
        <v/>
      </c>
      <c r="DP158" s="35" t="str">
        <f>IF(AND(BA158="",BD158="",BG158="",BH158=""),"",SUM(BA158,BD158,BG158,#REF!,BH158))</f>
        <v/>
      </c>
      <c r="DQ158" s="36" t="str">
        <f t="shared" si="23"/>
        <v/>
      </c>
      <c r="DR158" s="35" t="str">
        <f>IF(AND(BK158="",BN158="",BQ158="",BR158=""),"",SUM(BK158,BN158,BQ158,#REF!,BR158))</f>
        <v/>
      </c>
      <c r="DS158" s="36" t="str">
        <f t="shared" si="24"/>
        <v/>
      </c>
      <c r="DT158" s="33" t="e">
        <f>IF(AND(#REF!="",#REF!="",#REF!="",#REF!=""),"",SUM(#REF!,#REF!,#REF!,#REF!))</f>
        <v>#REF!</v>
      </c>
      <c r="DU158" s="33" t="str">
        <f t="shared" si="16"/>
        <v/>
      </c>
    </row>
    <row r="159" spans="1:125" ht="18.75">
      <c r="A159" s="72">
        <v>153</v>
      </c>
      <c r="B159" s="396"/>
      <c r="C159" s="397"/>
      <c r="D159" s="398"/>
      <c r="E159" s="399"/>
      <c r="F159" s="400"/>
      <c r="G159" s="400"/>
      <c r="H159" s="401"/>
      <c r="I159" s="402"/>
      <c r="J159" s="403"/>
      <c r="K159" s="404"/>
      <c r="L159" s="11"/>
      <c r="M159" s="6"/>
      <c r="N159" s="6"/>
      <c r="O159" s="6"/>
      <c r="P159" s="6"/>
      <c r="Q159" s="6"/>
      <c r="R159" s="6"/>
      <c r="S159" s="40"/>
      <c r="T159" s="43"/>
      <c r="U159" s="12"/>
      <c r="V159" s="17"/>
      <c r="W159" s="18"/>
      <c r="X159" s="18"/>
      <c r="Y159" s="18"/>
      <c r="Z159" s="18"/>
      <c r="AA159" s="18"/>
      <c r="AB159" s="18"/>
      <c r="AC159" s="45"/>
      <c r="AD159" s="43"/>
      <c r="AE159" s="40"/>
      <c r="AF159" s="290"/>
      <c r="AG159" s="6"/>
      <c r="AH159" s="6"/>
      <c r="AI159" s="6"/>
      <c r="AJ159" s="6"/>
      <c r="AK159" s="6"/>
      <c r="AL159" s="6"/>
      <c r="AM159" s="43"/>
      <c r="AN159" s="43"/>
      <c r="AO159" s="6"/>
      <c r="AP159" s="43"/>
      <c r="AQ159" s="11"/>
      <c r="AR159" s="6"/>
      <c r="AS159" s="6"/>
      <c r="AT159" s="6"/>
      <c r="AU159" s="6"/>
      <c r="AV159" s="6"/>
      <c r="AW159" s="6"/>
      <c r="AX159" s="40"/>
      <c r="AY159" s="43"/>
      <c r="AZ159" s="12"/>
      <c r="BA159" s="11"/>
      <c r="BB159" s="6"/>
      <c r="BC159" s="6"/>
      <c r="BD159" s="6"/>
      <c r="BE159" s="6"/>
      <c r="BF159" s="6"/>
      <c r="BG159" s="6"/>
      <c r="BH159" s="40"/>
      <c r="BI159" s="43"/>
      <c r="BJ159" s="12"/>
      <c r="BK159" s="11"/>
      <c r="BL159" s="6"/>
      <c r="BM159" s="6"/>
      <c r="BN159" s="6"/>
      <c r="BO159" s="6"/>
      <c r="BP159" s="6"/>
      <c r="BQ159" s="6"/>
      <c r="BR159" s="40"/>
      <c r="BS159" s="43"/>
      <c r="BT159" s="12"/>
      <c r="BU159" s="11"/>
      <c r="BV159" s="6"/>
      <c r="BW159" s="6"/>
      <c r="BX159" s="6"/>
      <c r="BY159" s="40"/>
      <c r="BZ159" s="11"/>
      <c r="CA159" s="6"/>
      <c r="CB159" s="6"/>
      <c r="CC159" s="6"/>
      <c r="CD159" s="12"/>
      <c r="CE159" s="11"/>
      <c r="CF159" s="6"/>
      <c r="CG159" s="6"/>
      <c r="CH159" s="6"/>
      <c r="CI159" s="12"/>
      <c r="CJ159" s="11"/>
      <c r="CK159" s="6"/>
      <c r="CL159" s="6"/>
      <c r="CM159" s="12"/>
      <c r="CN159" s="11"/>
      <c r="CO159" s="82"/>
      <c r="CP159" s="1"/>
      <c r="CQ159" s="1"/>
      <c r="CR159" s="1"/>
      <c r="CS159" s="1"/>
      <c r="CT159" s="1"/>
      <c r="DF159" s="23"/>
      <c r="DG159" s="35" t="str">
        <f t="shared" si="17"/>
        <v/>
      </c>
      <c r="DH159" s="36" t="str">
        <f>IF(AND(L159="",N159="",R159="",S159=""),"",SUM(L159,N159,R159,#REF!,S159))</f>
        <v/>
      </c>
      <c r="DI159" s="36" t="str">
        <f t="shared" si="18"/>
        <v/>
      </c>
      <c r="DJ159" s="35" t="str">
        <f>IF(AND(V159="",X159="",AB159="",AC159=""),"",SUM(V159,X159,AB159,#REF!,AC159))</f>
        <v/>
      </c>
      <c r="DK159" s="36" t="str">
        <f t="shared" si="19"/>
        <v/>
      </c>
      <c r="DL159" s="35" t="str">
        <f t="shared" si="20"/>
        <v/>
      </c>
      <c r="DM159" s="36" t="str">
        <f t="shared" si="21"/>
        <v/>
      </c>
      <c r="DN159" s="35" t="str">
        <f>IF(AND(AQ159="",AT159="",AW159="",AX159=""),"",SUM(AQ159,AT159,AW159,#REF!,AX159))</f>
        <v/>
      </c>
      <c r="DO159" s="36" t="str">
        <f t="shared" si="22"/>
        <v/>
      </c>
      <c r="DP159" s="35" t="str">
        <f>IF(AND(BA159="",BD159="",BG159="",BH159=""),"",SUM(BA159,BD159,BG159,#REF!,BH159))</f>
        <v/>
      </c>
      <c r="DQ159" s="36" t="str">
        <f t="shared" si="23"/>
        <v/>
      </c>
      <c r="DR159" s="35" t="str">
        <f>IF(AND(BK159="",BN159="",BQ159="",BR159=""),"",SUM(BK159,BN159,BQ159,#REF!,BR159))</f>
        <v/>
      </c>
      <c r="DS159" s="36" t="str">
        <f t="shared" si="24"/>
        <v/>
      </c>
      <c r="DT159" s="33" t="e">
        <f>IF(AND(#REF!="",#REF!="",#REF!="",#REF!=""),"",SUM(#REF!,#REF!,#REF!,#REF!))</f>
        <v>#REF!</v>
      </c>
      <c r="DU159" s="33" t="str">
        <f t="shared" si="16"/>
        <v/>
      </c>
    </row>
    <row r="160" spans="1:125" ht="18.75">
      <c r="A160" s="72">
        <v>154</v>
      </c>
      <c r="B160" s="396"/>
      <c r="C160" s="397"/>
      <c r="D160" s="398"/>
      <c r="E160" s="399"/>
      <c r="F160" s="400"/>
      <c r="G160" s="400"/>
      <c r="H160" s="401"/>
      <c r="I160" s="402"/>
      <c r="J160" s="403"/>
      <c r="K160" s="404"/>
      <c r="L160" s="11"/>
      <c r="M160" s="6"/>
      <c r="N160" s="6"/>
      <c r="O160" s="6"/>
      <c r="P160" s="6"/>
      <c r="Q160" s="6"/>
      <c r="R160" s="6"/>
      <c r="S160" s="40"/>
      <c r="T160" s="43"/>
      <c r="U160" s="12"/>
      <c r="V160" s="17"/>
      <c r="W160" s="18"/>
      <c r="X160" s="18"/>
      <c r="Y160" s="18"/>
      <c r="Z160" s="18"/>
      <c r="AA160" s="18"/>
      <c r="AB160" s="18"/>
      <c r="AC160" s="45"/>
      <c r="AD160" s="43"/>
      <c r="AE160" s="40"/>
      <c r="AF160" s="290"/>
      <c r="AG160" s="6"/>
      <c r="AH160" s="6"/>
      <c r="AI160" s="6"/>
      <c r="AJ160" s="6"/>
      <c r="AK160" s="6"/>
      <c r="AL160" s="6"/>
      <c r="AM160" s="43"/>
      <c r="AN160" s="43"/>
      <c r="AO160" s="6"/>
      <c r="AP160" s="43"/>
      <c r="AQ160" s="11"/>
      <c r="AR160" s="6"/>
      <c r="AS160" s="6"/>
      <c r="AT160" s="6"/>
      <c r="AU160" s="6"/>
      <c r="AV160" s="6"/>
      <c r="AW160" s="6"/>
      <c r="AX160" s="40"/>
      <c r="AY160" s="43"/>
      <c r="AZ160" s="12"/>
      <c r="BA160" s="11"/>
      <c r="BB160" s="6"/>
      <c r="BC160" s="6"/>
      <c r="BD160" s="6"/>
      <c r="BE160" s="6"/>
      <c r="BF160" s="6"/>
      <c r="BG160" s="6"/>
      <c r="BH160" s="40"/>
      <c r="BI160" s="43"/>
      <c r="BJ160" s="12"/>
      <c r="BK160" s="11"/>
      <c r="BL160" s="6"/>
      <c r="BM160" s="6"/>
      <c r="BN160" s="6"/>
      <c r="BO160" s="6"/>
      <c r="BP160" s="6"/>
      <c r="BQ160" s="6"/>
      <c r="BR160" s="40"/>
      <c r="BS160" s="43"/>
      <c r="BT160" s="12"/>
      <c r="BU160" s="11"/>
      <c r="BV160" s="6"/>
      <c r="BW160" s="6"/>
      <c r="BX160" s="6"/>
      <c r="BY160" s="40"/>
      <c r="BZ160" s="11"/>
      <c r="CA160" s="6"/>
      <c r="CB160" s="6"/>
      <c r="CC160" s="6"/>
      <c r="CD160" s="12"/>
      <c r="CE160" s="11"/>
      <c r="CF160" s="6"/>
      <c r="CG160" s="6"/>
      <c r="CH160" s="6"/>
      <c r="CI160" s="12"/>
      <c r="CJ160" s="11"/>
      <c r="CK160" s="6"/>
      <c r="CL160" s="6"/>
      <c r="CM160" s="12"/>
      <c r="CN160" s="11"/>
      <c r="CO160" s="82"/>
      <c r="CP160" s="1"/>
      <c r="CQ160" s="1"/>
      <c r="CR160" s="1"/>
      <c r="CS160" s="1"/>
      <c r="CT160" s="1"/>
      <c r="DF160" s="23"/>
      <c r="DG160" s="35" t="str">
        <f t="shared" si="17"/>
        <v/>
      </c>
      <c r="DH160" s="36" t="str">
        <f>IF(AND(L160="",N160="",R160="",S160=""),"",SUM(L160,N160,R160,#REF!,S160))</f>
        <v/>
      </c>
      <c r="DI160" s="36" t="str">
        <f t="shared" si="18"/>
        <v/>
      </c>
      <c r="DJ160" s="35" t="str">
        <f>IF(AND(V160="",X160="",AB160="",AC160=""),"",SUM(V160,X160,AB160,#REF!,AC160))</f>
        <v/>
      </c>
      <c r="DK160" s="36" t="str">
        <f t="shared" si="19"/>
        <v/>
      </c>
      <c r="DL160" s="35" t="str">
        <f t="shared" si="20"/>
        <v/>
      </c>
      <c r="DM160" s="36" t="str">
        <f t="shared" si="21"/>
        <v/>
      </c>
      <c r="DN160" s="35" t="str">
        <f>IF(AND(AQ160="",AT160="",AW160="",AX160=""),"",SUM(AQ160,AT160,AW160,#REF!,AX160))</f>
        <v/>
      </c>
      <c r="DO160" s="36" t="str">
        <f t="shared" si="22"/>
        <v/>
      </c>
      <c r="DP160" s="35" t="str">
        <f>IF(AND(BA160="",BD160="",BG160="",BH160=""),"",SUM(BA160,BD160,BG160,#REF!,BH160))</f>
        <v/>
      </c>
      <c r="DQ160" s="36" t="str">
        <f t="shared" si="23"/>
        <v/>
      </c>
      <c r="DR160" s="35" t="str">
        <f>IF(AND(BK160="",BN160="",BQ160="",BR160=""),"",SUM(BK160,BN160,BQ160,#REF!,BR160))</f>
        <v/>
      </c>
      <c r="DS160" s="36" t="str">
        <f t="shared" si="24"/>
        <v/>
      </c>
      <c r="DT160" s="33" t="e">
        <f>IF(AND(#REF!="",#REF!="",#REF!="",#REF!=""),"",SUM(#REF!,#REF!,#REF!,#REF!))</f>
        <v>#REF!</v>
      </c>
      <c r="DU160" s="33" t="str">
        <f t="shared" si="16"/>
        <v/>
      </c>
    </row>
    <row r="161" spans="1:125" ht="18.75">
      <c r="A161" s="72">
        <v>155</v>
      </c>
      <c r="B161" s="396"/>
      <c r="C161" s="397"/>
      <c r="D161" s="398"/>
      <c r="E161" s="399"/>
      <c r="F161" s="400"/>
      <c r="G161" s="400"/>
      <c r="H161" s="401"/>
      <c r="I161" s="402"/>
      <c r="J161" s="403"/>
      <c r="K161" s="404"/>
      <c r="L161" s="11"/>
      <c r="M161" s="6"/>
      <c r="N161" s="6"/>
      <c r="O161" s="6"/>
      <c r="P161" s="6"/>
      <c r="Q161" s="6"/>
      <c r="R161" s="6"/>
      <c r="S161" s="40"/>
      <c r="T161" s="43"/>
      <c r="U161" s="12"/>
      <c r="V161" s="17"/>
      <c r="W161" s="18"/>
      <c r="X161" s="18"/>
      <c r="Y161" s="18"/>
      <c r="Z161" s="18"/>
      <c r="AA161" s="18"/>
      <c r="AB161" s="18"/>
      <c r="AC161" s="45"/>
      <c r="AD161" s="43"/>
      <c r="AE161" s="40"/>
      <c r="AF161" s="290"/>
      <c r="AG161" s="6"/>
      <c r="AH161" s="6"/>
      <c r="AI161" s="6"/>
      <c r="AJ161" s="6"/>
      <c r="AK161" s="6"/>
      <c r="AL161" s="6"/>
      <c r="AM161" s="43"/>
      <c r="AN161" s="43"/>
      <c r="AO161" s="6"/>
      <c r="AP161" s="43"/>
      <c r="AQ161" s="11"/>
      <c r="AR161" s="6"/>
      <c r="AS161" s="6"/>
      <c r="AT161" s="6"/>
      <c r="AU161" s="6"/>
      <c r="AV161" s="6"/>
      <c r="AW161" s="6"/>
      <c r="AX161" s="40"/>
      <c r="AY161" s="43"/>
      <c r="AZ161" s="12"/>
      <c r="BA161" s="11"/>
      <c r="BB161" s="6"/>
      <c r="BC161" s="6"/>
      <c r="BD161" s="6"/>
      <c r="BE161" s="6"/>
      <c r="BF161" s="6"/>
      <c r="BG161" s="6"/>
      <c r="BH161" s="40"/>
      <c r="BI161" s="43"/>
      <c r="BJ161" s="12"/>
      <c r="BK161" s="11"/>
      <c r="BL161" s="6"/>
      <c r="BM161" s="6"/>
      <c r="BN161" s="6"/>
      <c r="BO161" s="6"/>
      <c r="BP161" s="6"/>
      <c r="BQ161" s="6"/>
      <c r="BR161" s="40"/>
      <c r="BS161" s="43"/>
      <c r="BT161" s="12"/>
      <c r="BU161" s="11"/>
      <c r="BV161" s="6"/>
      <c r="BW161" s="6"/>
      <c r="BX161" s="6"/>
      <c r="BY161" s="40"/>
      <c r="BZ161" s="11"/>
      <c r="CA161" s="6"/>
      <c r="CB161" s="6"/>
      <c r="CC161" s="6"/>
      <c r="CD161" s="12"/>
      <c r="CE161" s="11"/>
      <c r="CF161" s="6"/>
      <c r="CG161" s="6"/>
      <c r="CH161" s="6"/>
      <c r="CI161" s="12"/>
      <c r="CJ161" s="11"/>
      <c r="CK161" s="6"/>
      <c r="CL161" s="6"/>
      <c r="CM161" s="12"/>
      <c r="CN161" s="11"/>
      <c r="CO161" s="82"/>
      <c r="CP161" s="1"/>
      <c r="CQ161" s="1"/>
      <c r="CR161" s="1"/>
      <c r="CS161" s="1"/>
      <c r="CT161" s="1"/>
      <c r="DF161" s="23"/>
      <c r="DG161" s="35" t="str">
        <f t="shared" si="17"/>
        <v/>
      </c>
      <c r="DH161" s="36" t="str">
        <f>IF(AND(L161="",N161="",R161="",S161=""),"",SUM(L161,N161,R161,#REF!,S161))</f>
        <v/>
      </c>
      <c r="DI161" s="36" t="str">
        <f t="shared" si="18"/>
        <v/>
      </c>
      <c r="DJ161" s="35" t="str">
        <f>IF(AND(V161="",X161="",AB161="",AC161=""),"",SUM(V161,X161,AB161,#REF!,AC161))</f>
        <v/>
      </c>
      <c r="DK161" s="36" t="str">
        <f t="shared" si="19"/>
        <v/>
      </c>
      <c r="DL161" s="35" t="str">
        <f t="shared" si="20"/>
        <v/>
      </c>
      <c r="DM161" s="36" t="str">
        <f t="shared" si="21"/>
        <v/>
      </c>
      <c r="DN161" s="35" t="str">
        <f>IF(AND(AQ161="",AT161="",AW161="",AX161=""),"",SUM(AQ161,AT161,AW161,#REF!,AX161))</f>
        <v/>
      </c>
      <c r="DO161" s="36" t="str">
        <f t="shared" si="22"/>
        <v/>
      </c>
      <c r="DP161" s="35" t="str">
        <f>IF(AND(BA161="",BD161="",BG161="",BH161=""),"",SUM(BA161,BD161,BG161,#REF!,BH161))</f>
        <v/>
      </c>
      <c r="DQ161" s="36" t="str">
        <f t="shared" si="23"/>
        <v/>
      </c>
      <c r="DR161" s="35" t="str">
        <f>IF(AND(BK161="",BN161="",BQ161="",BR161=""),"",SUM(BK161,BN161,BQ161,#REF!,BR161))</f>
        <v/>
      </c>
      <c r="DS161" s="36" t="str">
        <f t="shared" si="24"/>
        <v/>
      </c>
      <c r="DT161" s="33" t="e">
        <f>IF(AND(#REF!="",#REF!="",#REF!="",#REF!=""),"",SUM(#REF!,#REF!,#REF!,#REF!))</f>
        <v>#REF!</v>
      </c>
      <c r="DU161" s="33" t="str">
        <f t="shared" si="16"/>
        <v/>
      </c>
    </row>
    <row r="162" spans="1:125" ht="18.75">
      <c r="A162" s="72">
        <v>156</v>
      </c>
      <c r="B162" s="396"/>
      <c r="C162" s="397"/>
      <c r="D162" s="398"/>
      <c r="E162" s="399"/>
      <c r="F162" s="400"/>
      <c r="G162" s="400"/>
      <c r="H162" s="401"/>
      <c r="I162" s="402"/>
      <c r="J162" s="403"/>
      <c r="K162" s="404"/>
      <c r="L162" s="11"/>
      <c r="M162" s="6"/>
      <c r="N162" s="6"/>
      <c r="O162" s="6"/>
      <c r="P162" s="6"/>
      <c r="Q162" s="6"/>
      <c r="R162" s="6"/>
      <c r="S162" s="40"/>
      <c r="T162" s="43"/>
      <c r="U162" s="12"/>
      <c r="V162" s="17"/>
      <c r="W162" s="18"/>
      <c r="X162" s="18"/>
      <c r="Y162" s="18"/>
      <c r="Z162" s="18"/>
      <c r="AA162" s="18"/>
      <c r="AB162" s="18"/>
      <c r="AC162" s="45"/>
      <c r="AD162" s="43"/>
      <c r="AE162" s="40"/>
      <c r="AF162" s="290"/>
      <c r="AG162" s="6"/>
      <c r="AH162" s="6"/>
      <c r="AI162" s="6"/>
      <c r="AJ162" s="6"/>
      <c r="AK162" s="6"/>
      <c r="AL162" s="6"/>
      <c r="AM162" s="43"/>
      <c r="AN162" s="43"/>
      <c r="AO162" s="6"/>
      <c r="AP162" s="43"/>
      <c r="AQ162" s="11"/>
      <c r="AR162" s="6"/>
      <c r="AS162" s="6"/>
      <c r="AT162" s="6"/>
      <c r="AU162" s="6"/>
      <c r="AV162" s="6"/>
      <c r="AW162" s="6"/>
      <c r="AX162" s="40"/>
      <c r="AY162" s="43"/>
      <c r="AZ162" s="12"/>
      <c r="BA162" s="11"/>
      <c r="BB162" s="6"/>
      <c r="BC162" s="6"/>
      <c r="BD162" s="6"/>
      <c r="BE162" s="6"/>
      <c r="BF162" s="6"/>
      <c r="BG162" s="6"/>
      <c r="BH162" s="40"/>
      <c r="BI162" s="43"/>
      <c r="BJ162" s="12"/>
      <c r="BK162" s="11"/>
      <c r="BL162" s="6"/>
      <c r="BM162" s="6"/>
      <c r="BN162" s="6"/>
      <c r="BO162" s="6"/>
      <c r="BP162" s="6"/>
      <c r="BQ162" s="6"/>
      <c r="BR162" s="40"/>
      <c r="BS162" s="43"/>
      <c r="BT162" s="12"/>
      <c r="BU162" s="11"/>
      <c r="BV162" s="6"/>
      <c r="BW162" s="6"/>
      <c r="BX162" s="6"/>
      <c r="BY162" s="40"/>
      <c r="BZ162" s="11"/>
      <c r="CA162" s="6"/>
      <c r="CB162" s="6"/>
      <c r="CC162" s="6"/>
      <c r="CD162" s="12"/>
      <c r="CE162" s="11"/>
      <c r="CF162" s="6"/>
      <c r="CG162" s="6"/>
      <c r="CH162" s="6"/>
      <c r="CI162" s="12"/>
      <c r="CJ162" s="11"/>
      <c r="CK162" s="6"/>
      <c r="CL162" s="6"/>
      <c r="CM162" s="12"/>
      <c r="CN162" s="11"/>
      <c r="CO162" s="82"/>
      <c r="CP162" s="1"/>
      <c r="CQ162" s="1"/>
      <c r="CR162" s="1"/>
      <c r="CS162" s="1"/>
      <c r="CT162" s="1"/>
      <c r="DF162" s="23"/>
      <c r="DG162" s="35" t="str">
        <f t="shared" si="17"/>
        <v/>
      </c>
      <c r="DH162" s="36" t="str">
        <f>IF(AND(L162="",N162="",R162="",S162=""),"",SUM(L162,N162,R162,#REF!,S162))</f>
        <v/>
      </c>
      <c r="DI162" s="36" t="str">
        <f t="shared" si="18"/>
        <v/>
      </c>
      <c r="DJ162" s="35" t="str">
        <f>IF(AND(V162="",X162="",AB162="",AC162=""),"",SUM(V162,X162,AB162,#REF!,AC162))</f>
        <v/>
      </c>
      <c r="DK162" s="36" t="str">
        <f t="shared" si="19"/>
        <v/>
      </c>
      <c r="DL162" s="35" t="str">
        <f t="shared" si="20"/>
        <v/>
      </c>
      <c r="DM162" s="36" t="str">
        <f t="shared" si="21"/>
        <v/>
      </c>
      <c r="DN162" s="35" t="str">
        <f>IF(AND(AQ162="",AT162="",AW162="",AX162=""),"",SUM(AQ162,AT162,AW162,#REF!,AX162))</f>
        <v/>
      </c>
      <c r="DO162" s="36" t="str">
        <f t="shared" si="22"/>
        <v/>
      </c>
      <c r="DP162" s="35" t="str">
        <f>IF(AND(BA162="",BD162="",BG162="",BH162=""),"",SUM(BA162,BD162,BG162,#REF!,BH162))</f>
        <v/>
      </c>
      <c r="DQ162" s="36" t="str">
        <f t="shared" si="23"/>
        <v/>
      </c>
      <c r="DR162" s="35" t="str">
        <f>IF(AND(BK162="",BN162="",BQ162="",BR162=""),"",SUM(BK162,BN162,BQ162,#REF!,BR162))</f>
        <v/>
      </c>
      <c r="DS162" s="36" t="str">
        <f t="shared" si="24"/>
        <v/>
      </c>
      <c r="DT162" s="33" t="e">
        <f>IF(AND(#REF!="",#REF!="",#REF!="",#REF!=""),"",SUM(#REF!,#REF!,#REF!,#REF!))</f>
        <v>#REF!</v>
      </c>
      <c r="DU162" s="33" t="str">
        <f t="shared" si="16"/>
        <v/>
      </c>
    </row>
    <row r="163" spans="1:125" ht="18.75">
      <c r="A163" s="72">
        <v>157</v>
      </c>
      <c r="B163" s="396"/>
      <c r="C163" s="397"/>
      <c r="D163" s="398"/>
      <c r="E163" s="399"/>
      <c r="F163" s="400"/>
      <c r="G163" s="400"/>
      <c r="H163" s="401"/>
      <c r="I163" s="402"/>
      <c r="J163" s="403"/>
      <c r="K163" s="404"/>
      <c r="L163" s="11"/>
      <c r="M163" s="6"/>
      <c r="N163" s="6"/>
      <c r="O163" s="6"/>
      <c r="P163" s="6"/>
      <c r="Q163" s="6"/>
      <c r="R163" s="6"/>
      <c r="S163" s="40"/>
      <c r="T163" s="43"/>
      <c r="U163" s="12"/>
      <c r="V163" s="17"/>
      <c r="W163" s="18"/>
      <c r="X163" s="18"/>
      <c r="Y163" s="18"/>
      <c r="Z163" s="18"/>
      <c r="AA163" s="18"/>
      <c r="AB163" s="18"/>
      <c r="AC163" s="45"/>
      <c r="AD163" s="43"/>
      <c r="AE163" s="40"/>
      <c r="AF163" s="290"/>
      <c r="AG163" s="6"/>
      <c r="AH163" s="6"/>
      <c r="AI163" s="6"/>
      <c r="AJ163" s="6"/>
      <c r="AK163" s="6"/>
      <c r="AL163" s="6"/>
      <c r="AM163" s="43"/>
      <c r="AN163" s="43"/>
      <c r="AO163" s="6"/>
      <c r="AP163" s="43"/>
      <c r="AQ163" s="11"/>
      <c r="AR163" s="6"/>
      <c r="AS163" s="6"/>
      <c r="AT163" s="6"/>
      <c r="AU163" s="6"/>
      <c r="AV163" s="6"/>
      <c r="AW163" s="6"/>
      <c r="AX163" s="40"/>
      <c r="AY163" s="43"/>
      <c r="AZ163" s="12"/>
      <c r="BA163" s="11"/>
      <c r="BB163" s="6"/>
      <c r="BC163" s="6"/>
      <c r="BD163" s="6"/>
      <c r="BE163" s="6"/>
      <c r="BF163" s="6"/>
      <c r="BG163" s="6"/>
      <c r="BH163" s="40"/>
      <c r="BI163" s="43"/>
      <c r="BJ163" s="12"/>
      <c r="BK163" s="11"/>
      <c r="BL163" s="6"/>
      <c r="BM163" s="6"/>
      <c r="BN163" s="6"/>
      <c r="BO163" s="6"/>
      <c r="BP163" s="6"/>
      <c r="BQ163" s="6"/>
      <c r="BR163" s="40"/>
      <c r="BS163" s="43"/>
      <c r="BT163" s="12"/>
      <c r="BU163" s="11"/>
      <c r="BV163" s="6"/>
      <c r="BW163" s="6"/>
      <c r="BX163" s="6"/>
      <c r="BY163" s="40"/>
      <c r="BZ163" s="11"/>
      <c r="CA163" s="6"/>
      <c r="CB163" s="6"/>
      <c r="CC163" s="6"/>
      <c r="CD163" s="12"/>
      <c r="CE163" s="11"/>
      <c r="CF163" s="6"/>
      <c r="CG163" s="6"/>
      <c r="CH163" s="6"/>
      <c r="CI163" s="12"/>
      <c r="CJ163" s="11"/>
      <c r="CK163" s="6"/>
      <c r="CL163" s="6"/>
      <c r="CM163" s="12"/>
      <c r="CN163" s="11"/>
      <c r="CO163" s="82"/>
      <c r="CP163" s="1"/>
      <c r="CQ163" s="1"/>
      <c r="CR163" s="1"/>
      <c r="CS163" s="1"/>
      <c r="CT163" s="1"/>
      <c r="DF163" s="23"/>
      <c r="DG163" s="35" t="str">
        <f t="shared" si="17"/>
        <v/>
      </c>
      <c r="DH163" s="36" t="str">
        <f>IF(AND(L163="",N163="",R163="",S163=""),"",SUM(L163,N163,R163,#REF!,S163))</f>
        <v/>
      </c>
      <c r="DI163" s="36" t="str">
        <f t="shared" si="18"/>
        <v/>
      </c>
      <c r="DJ163" s="35" t="str">
        <f>IF(AND(V163="",X163="",AB163="",AC163=""),"",SUM(V163,X163,AB163,#REF!,AC163))</f>
        <v/>
      </c>
      <c r="DK163" s="36" t="str">
        <f t="shared" si="19"/>
        <v/>
      </c>
      <c r="DL163" s="35" t="str">
        <f t="shared" si="20"/>
        <v/>
      </c>
      <c r="DM163" s="36" t="str">
        <f t="shared" si="21"/>
        <v/>
      </c>
      <c r="DN163" s="35" t="str">
        <f>IF(AND(AQ163="",AT163="",AW163="",AX163=""),"",SUM(AQ163,AT163,AW163,#REF!,AX163))</f>
        <v/>
      </c>
      <c r="DO163" s="36" t="str">
        <f t="shared" si="22"/>
        <v/>
      </c>
      <c r="DP163" s="35" t="str">
        <f>IF(AND(BA163="",BD163="",BG163="",BH163=""),"",SUM(BA163,BD163,BG163,#REF!,BH163))</f>
        <v/>
      </c>
      <c r="DQ163" s="36" t="str">
        <f t="shared" si="23"/>
        <v/>
      </c>
      <c r="DR163" s="35" t="str">
        <f>IF(AND(BK163="",BN163="",BQ163="",BR163=""),"",SUM(BK163,BN163,BQ163,#REF!,BR163))</f>
        <v/>
      </c>
      <c r="DS163" s="36" t="str">
        <f t="shared" si="24"/>
        <v/>
      </c>
      <c r="DT163" s="33" t="e">
        <f>IF(AND(#REF!="",#REF!="",#REF!="",#REF!=""),"",SUM(#REF!,#REF!,#REF!,#REF!))</f>
        <v>#REF!</v>
      </c>
      <c r="DU163" s="33" t="str">
        <f t="shared" si="16"/>
        <v/>
      </c>
    </row>
    <row r="164" spans="1:125" ht="18.75">
      <c r="A164" s="72">
        <v>158</v>
      </c>
      <c r="B164" s="396"/>
      <c r="C164" s="397"/>
      <c r="D164" s="398"/>
      <c r="E164" s="399"/>
      <c r="F164" s="400"/>
      <c r="G164" s="400"/>
      <c r="H164" s="401"/>
      <c r="I164" s="402"/>
      <c r="J164" s="403"/>
      <c r="K164" s="404"/>
      <c r="L164" s="11"/>
      <c r="M164" s="6"/>
      <c r="N164" s="6"/>
      <c r="O164" s="6"/>
      <c r="P164" s="6"/>
      <c r="Q164" s="6"/>
      <c r="R164" s="6"/>
      <c r="S164" s="40"/>
      <c r="T164" s="43"/>
      <c r="U164" s="12"/>
      <c r="V164" s="17"/>
      <c r="W164" s="18"/>
      <c r="X164" s="18"/>
      <c r="Y164" s="18"/>
      <c r="Z164" s="18"/>
      <c r="AA164" s="18"/>
      <c r="AB164" s="18"/>
      <c r="AC164" s="45"/>
      <c r="AD164" s="43"/>
      <c r="AE164" s="40"/>
      <c r="AF164" s="290"/>
      <c r="AG164" s="6"/>
      <c r="AH164" s="6"/>
      <c r="AI164" s="6"/>
      <c r="AJ164" s="6"/>
      <c r="AK164" s="6"/>
      <c r="AL164" s="6"/>
      <c r="AM164" s="43"/>
      <c r="AN164" s="43"/>
      <c r="AO164" s="6"/>
      <c r="AP164" s="43"/>
      <c r="AQ164" s="11"/>
      <c r="AR164" s="6"/>
      <c r="AS164" s="6"/>
      <c r="AT164" s="6"/>
      <c r="AU164" s="6"/>
      <c r="AV164" s="6"/>
      <c r="AW164" s="6"/>
      <c r="AX164" s="40"/>
      <c r="AY164" s="43"/>
      <c r="AZ164" s="12"/>
      <c r="BA164" s="11"/>
      <c r="BB164" s="6"/>
      <c r="BC164" s="6"/>
      <c r="BD164" s="6"/>
      <c r="BE164" s="6"/>
      <c r="BF164" s="6"/>
      <c r="BG164" s="6"/>
      <c r="BH164" s="40"/>
      <c r="BI164" s="43"/>
      <c r="BJ164" s="12"/>
      <c r="BK164" s="11"/>
      <c r="BL164" s="6"/>
      <c r="BM164" s="6"/>
      <c r="BN164" s="6"/>
      <c r="BO164" s="6"/>
      <c r="BP164" s="6"/>
      <c r="BQ164" s="6"/>
      <c r="BR164" s="40"/>
      <c r="BS164" s="43"/>
      <c r="BT164" s="12"/>
      <c r="BU164" s="11"/>
      <c r="BV164" s="6"/>
      <c r="BW164" s="6"/>
      <c r="BX164" s="6"/>
      <c r="BY164" s="40"/>
      <c r="BZ164" s="11"/>
      <c r="CA164" s="6"/>
      <c r="CB164" s="6"/>
      <c r="CC164" s="6"/>
      <c r="CD164" s="12"/>
      <c r="CE164" s="11"/>
      <c r="CF164" s="6"/>
      <c r="CG164" s="6"/>
      <c r="CH164" s="6"/>
      <c r="CI164" s="12"/>
      <c r="CJ164" s="11"/>
      <c r="CK164" s="6"/>
      <c r="CL164" s="6"/>
      <c r="CM164" s="12"/>
      <c r="CN164" s="11"/>
      <c r="CO164" s="82"/>
      <c r="CP164" s="1"/>
      <c r="CQ164" s="1"/>
      <c r="CR164" s="1"/>
      <c r="CS164" s="1"/>
      <c r="CT164" s="1"/>
      <c r="DF164" s="23"/>
      <c r="DG164" s="35" t="str">
        <f t="shared" si="17"/>
        <v/>
      </c>
      <c r="DH164" s="36" t="str">
        <f>IF(AND(L164="",N164="",R164="",S164=""),"",SUM(L164,N164,R164,#REF!,S164))</f>
        <v/>
      </c>
      <c r="DI164" s="36" t="str">
        <f t="shared" si="18"/>
        <v/>
      </c>
      <c r="DJ164" s="35" t="str">
        <f>IF(AND(V164="",X164="",AB164="",AC164=""),"",SUM(V164,X164,AB164,#REF!,AC164))</f>
        <v/>
      </c>
      <c r="DK164" s="36" t="str">
        <f t="shared" si="19"/>
        <v/>
      </c>
      <c r="DL164" s="35" t="str">
        <f t="shared" si="20"/>
        <v/>
      </c>
      <c r="DM164" s="36" t="str">
        <f t="shared" si="21"/>
        <v/>
      </c>
      <c r="DN164" s="35" t="str">
        <f>IF(AND(AQ164="",AT164="",AW164="",AX164=""),"",SUM(AQ164,AT164,AW164,#REF!,AX164))</f>
        <v/>
      </c>
      <c r="DO164" s="36" t="str">
        <f t="shared" si="22"/>
        <v/>
      </c>
      <c r="DP164" s="35" t="str">
        <f>IF(AND(BA164="",BD164="",BG164="",BH164=""),"",SUM(BA164,BD164,BG164,#REF!,BH164))</f>
        <v/>
      </c>
      <c r="DQ164" s="36" t="str">
        <f t="shared" si="23"/>
        <v/>
      </c>
      <c r="DR164" s="35" t="str">
        <f>IF(AND(BK164="",BN164="",BQ164="",BR164=""),"",SUM(BK164,BN164,BQ164,#REF!,BR164))</f>
        <v/>
      </c>
      <c r="DS164" s="36" t="str">
        <f t="shared" si="24"/>
        <v/>
      </c>
      <c r="DT164" s="33" t="e">
        <f>IF(AND(#REF!="",#REF!="",#REF!="",#REF!=""),"",SUM(#REF!,#REF!,#REF!,#REF!))</f>
        <v>#REF!</v>
      </c>
      <c r="DU164" s="33" t="str">
        <f t="shared" si="16"/>
        <v/>
      </c>
    </row>
    <row r="165" spans="1:125" ht="18.75">
      <c r="A165" s="72">
        <v>159</v>
      </c>
      <c r="B165" s="396"/>
      <c r="C165" s="397"/>
      <c r="D165" s="398"/>
      <c r="E165" s="399"/>
      <c r="F165" s="400"/>
      <c r="G165" s="400"/>
      <c r="H165" s="401"/>
      <c r="I165" s="402"/>
      <c r="J165" s="403"/>
      <c r="K165" s="404"/>
      <c r="L165" s="11"/>
      <c r="M165" s="6"/>
      <c r="N165" s="6"/>
      <c r="O165" s="6"/>
      <c r="P165" s="6"/>
      <c r="Q165" s="6"/>
      <c r="R165" s="6"/>
      <c r="S165" s="40"/>
      <c r="T165" s="43"/>
      <c r="U165" s="12"/>
      <c r="V165" s="17"/>
      <c r="W165" s="18"/>
      <c r="X165" s="18"/>
      <c r="Y165" s="18"/>
      <c r="Z165" s="18"/>
      <c r="AA165" s="18"/>
      <c r="AB165" s="18"/>
      <c r="AC165" s="45"/>
      <c r="AD165" s="43"/>
      <c r="AE165" s="40"/>
      <c r="AF165" s="290"/>
      <c r="AG165" s="6"/>
      <c r="AH165" s="6"/>
      <c r="AI165" s="6"/>
      <c r="AJ165" s="6"/>
      <c r="AK165" s="6"/>
      <c r="AL165" s="6"/>
      <c r="AM165" s="43"/>
      <c r="AN165" s="43"/>
      <c r="AO165" s="6"/>
      <c r="AP165" s="43"/>
      <c r="AQ165" s="11"/>
      <c r="AR165" s="6"/>
      <c r="AS165" s="6"/>
      <c r="AT165" s="6"/>
      <c r="AU165" s="6"/>
      <c r="AV165" s="6"/>
      <c r="AW165" s="6"/>
      <c r="AX165" s="40"/>
      <c r="AY165" s="43"/>
      <c r="AZ165" s="12"/>
      <c r="BA165" s="11"/>
      <c r="BB165" s="6"/>
      <c r="BC165" s="6"/>
      <c r="BD165" s="6"/>
      <c r="BE165" s="6"/>
      <c r="BF165" s="6"/>
      <c r="BG165" s="6"/>
      <c r="BH165" s="40"/>
      <c r="BI165" s="43"/>
      <c r="BJ165" s="12"/>
      <c r="BK165" s="11"/>
      <c r="BL165" s="6"/>
      <c r="BM165" s="6"/>
      <c r="BN165" s="6"/>
      <c r="BO165" s="6"/>
      <c r="BP165" s="6"/>
      <c r="BQ165" s="6"/>
      <c r="BR165" s="40"/>
      <c r="BS165" s="43"/>
      <c r="BT165" s="12"/>
      <c r="BU165" s="11"/>
      <c r="BV165" s="6"/>
      <c r="BW165" s="6"/>
      <c r="BX165" s="6"/>
      <c r="BY165" s="40"/>
      <c r="BZ165" s="11"/>
      <c r="CA165" s="6"/>
      <c r="CB165" s="6"/>
      <c r="CC165" s="6"/>
      <c r="CD165" s="12"/>
      <c r="CE165" s="11"/>
      <c r="CF165" s="6"/>
      <c r="CG165" s="6"/>
      <c r="CH165" s="6"/>
      <c r="CI165" s="12"/>
      <c r="CJ165" s="11"/>
      <c r="CK165" s="6"/>
      <c r="CL165" s="6"/>
      <c r="CM165" s="12"/>
      <c r="CN165" s="11"/>
      <c r="CO165" s="82"/>
      <c r="CP165" s="1"/>
      <c r="CQ165" s="1"/>
      <c r="CR165" s="1"/>
      <c r="CS165" s="1"/>
      <c r="CT165" s="1"/>
      <c r="DF165" s="23"/>
      <c r="DG165" s="35" t="str">
        <f t="shared" si="17"/>
        <v/>
      </c>
      <c r="DH165" s="36" t="str">
        <f>IF(AND(L165="",N165="",R165="",S165=""),"",SUM(L165,N165,R165,#REF!,S165))</f>
        <v/>
      </c>
      <c r="DI165" s="36" t="str">
        <f t="shared" si="18"/>
        <v/>
      </c>
      <c r="DJ165" s="35" t="str">
        <f>IF(AND(V165="",X165="",AB165="",AC165=""),"",SUM(V165,X165,AB165,#REF!,AC165))</f>
        <v/>
      </c>
      <c r="DK165" s="36" t="str">
        <f t="shared" si="19"/>
        <v/>
      </c>
      <c r="DL165" s="35" t="str">
        <f t="shared" si="20"/>
        <v/>
      </c>
      <c r="DM165" s="36" t="str">
        <f t="shared" si="21"/>
        <v/>
      </c>
      <c r="DN165" s="35" t="str">
        <f>IF(AND(AQ165="",AT165="",AW165="",AX165=""),"",SUM(AQ165,AT165,AW165,#REF!,AX165))</f>
        <v/>
      </c>
      <c r="DO165" s="36" t="str">
        <f t="shared" si="22"/>
        <v/>
      </c>
      <c r="DP165" s="35" t="str">
        <f>IF(AND(BA165="",BD165="",BG165="",BH165=""),"",SUM(BA165,BD165,BG165,#REF!,BH165))</f>
        <v/>
      </c>
      <c r="DQ165" s="36" t="str">
        <f t="shared" si="23"/>
        <v/>
      </c>
      <c r="DR165" s="35" t="str">
        <f>IF(AND(BK165="",BN165="",BQ165="",BR165=""),"",SUM(BK165,BN165,BQ165,#REF!,BR165))</f>
        <v/>
      </c>
      <c r="DS165" s="36" t="str">
        <f t="shared" si="24"/>
        <v/>
      </c>
      <c r="DT165" s="33" t="e">
        <f>IF(AND(#REF!="",#REF!="",#REF!="",#REF!=""),"",SUM(#REF!,#REF!,#REF!,#REF!))</f>
        <v>#REF!</v>
      </c>
      <c r="DU165" s="33" t="str">
        <f t="shared" si="16"/>
        <v/>
      </c>
    </row>
    <row r="166" spans="1:125" ht="18.75">
      <c r="A166" s="72">
        <v>160</v>
      </c>
      <c r="B166" s="396"/>
      <c r="C166" s="397"/>
      <c r="D166" s="398"/>
      <c r="E166" s="399"/>
      <c r="F166" s="400"/>
      <c r="G166" s="400"/>
      <c r="H166" s="401"/>
      <c r="I166" s="402"/>
      <c r="J166" s="403"/>
      <c r="K166" s="404"/>
      <c r="L166" s="11"/>
      <c r="M166" s="6"/>
      <c r="N166" s="6"/>
      <c r="O166" s="6"/>
      <c r="P166" s="6"/>
      <c r="Q166" s="6"/>
      <c r="R166" s="6"/>
      <c r="S166" s="40"/>
      <c r="T166" s="43"/>
      <c r="U166" s="12"/>
      <c r="V166" s="17"/>
      <c r="W166" s="18"/>
      <c r="X166" s="18"/>
      <c r="Y166" s="18"/>
      <c r="Z166" s="18"/>
      <c r="AA166" s="18"/>
      <c r="AB166" s="18"/>
      <c r="AC166" s="45"/>
      <c r="AD166" s="43"/>
      <c r="AE166" s="40"/>
      <c r="AF166" s="290"/>
      <c r="AG166" s="6"/>
      <c r="AH166" s="6"/>
      <c r="AI166" s="6"/>
      <c r="AJ166" s="6"/>
      <c r="AK166" s="6"/>
      <c r="AL166" s="6"/>
      <c r="AM166" s="43"/>
      <c r="AN166" s="43"/>
      <c r="AO166" s="6"/>
      <c r="AP166" s="43"/>
      <c r="AQ166" s="11"/>
      <c r="AR166" s="6"/>
      <c r="AS166" s="6"/>
      <c r="AT166" s="6"/>
      <c r="AU166" s="6"/>
      <c r="AV166" s="6"/>
      <c r="AW166" s="6"/>
      <c r="AX166" s="40"/>
      <c r="AY166" s="43"/>
      <c r="AZ166" s="12"/>
      <c r="BA166" s="11"/>
      <c r="BB166" s="6"/>
      <c r="BC166" s="6"/>
      <c r="BD166" s="6"/>
      <c r="BE166" s="6"/>
      <c r="BF166" s="6"/>
      <c r="BG166" s="6"/>
      <c r="BH166" s="40"/>
      <c r="BI166" s="43"/>
      <c r="BJ166" s="12"/>
      <c r="BK166" s="11"/>
      <c r="BL166" s="6"/>
      <c r="BM166" s="6"/>
      <c r="BN166" s="6"/>
      <c r="BO166" s="6"/>
      <c r="BP166" s="6"/>
      <c r="BQ166" s="6"/>
      <c r="BR166" s="40"/>
      <c r="BS166" s="43"/>
      <c r="BT166" s="12"/>
      <c r="BU166" s="11"/>
      <c r="BV166" s="6"/>
      <c r="BW166" s="6"/>
      <c r="BX166" s="6"/>
      <c r="BY166" s="40"/>
      <c r="BZ166" s="11"/>
      <c r="CA166" s="6"/>
      <c r="CB166" s="6"/>
      <c r="CC166" s="6"/>
      <c r="CD166" s="12"/>
      <c r="CE166" s="11"/>
      <c r="CF166" s="6"/>
      <c r="CG166" s="6"/>
      <c r="CH166" s="6"/>
      <c r="CI166" s="12"/>
      <c r="CJ166" s="11"/>
      <c r="CK166" s="6"/>
      <c r="CL166" s="6"/>
      <c r="CM166" s="12"/>
      <c r="CN166" s="11"/>
      <c r="CO166" s="82"/>
      <c r="CP166" s="1"/>
      <c r="CQ166" s="1"/>
      <c r="CR166" s="1"/>
      <c r="CS166" s="1"/>
      <c r="CT166" s="1"/>
      <c r="DF166" s="23"/>
      <c r="DG166" s="35" t="str">
        <f t="shared" si="17"/>
        <v/>
      </c>
      <c r="DH166" s="36" t="str">
        <f>IF(AND(L166="",N166="",R166="",S166=""),"",SUM(L166,N166,R166,#REF!,S166))</f>
        <v/>
      </c>
      <c r="DI166" s="36" t="str">
        <f t="shared" si="18"/>
        <v/>
      </c>
      <c r="DJ166" s="35" t="str">
        <f>IF(AND(V166="",X166="",AB166="",AC166=""),"",SUM(V166,X166,AB166,#REF!,AC166))</f>
        <v/>
      </c>
      <c r="DK166" s="36" t="str">
        <f t="shared" si="19"/>
        <v/>
      </c>
      <c r="DL166" s="35" t="str">
        <f t="shared" si="20"/>
        <v/>
      </c>
      <c r="DM166" s="36" t="str">
        <f t="shared" si="21"/>
        <v/>
      </c>
      <c r="DN166" s="35" t="str">
        <f>IF(AND(AQ166="",AT166="",AW166="",AX166=""),"",SUM(AQ166,AT166,AW166,#REF!,AX166))</f>
        <v/>
      </c>
      <c r="DO166" s="36" t="str">
        <f t="shared" si="22"/>
        <v/>
      </c>
      <c r="DP166" s="35" t="str">
        <f>IF(AND(BA166="",BD166="",BG166="",BH166=""),"",SUM(BA166,BD166,BG166,#REF!,BH166))</f>
        <v/>
      </c>
      <c r="DQ166" s="36" t="str">
        <f t="shared" si="23"/>
        <v/>
      </c>
      <c r="DR166" s="35" t="str">
        <f>IF(AND(BK166="",BN166="",BQ166="",BR166=""),"",SUM(BK166,BN166,BQ166,#REF!,BR166))</f>
        <v/>
      </c>
      <c r="DS166" s="36" t="str">
        <f t="shared" si="24"/>
        <v/>
      </c>
      <c r="DT166" s="33" t="e">
        <f>IF(AND(#REF!="",#REF!="",#REF!="",#REF!=""),"",SUM(#REF!,#REF!,#REF!,#REF!))</f>
        <v>#REF!</v>
      </c>
      <c r="DU166" s="33" t="str">
        <f t="shared" si="16"/>
        <v/>
      </c>
    </row>
    <row r="167" spans="1:125" ht="18.75">
      <c r="A167" s="72">
        <v>161</v>
      </c>
      <c r="B167" s="396"/>
      <c r="C167" s="397"/>
      <c r="D167" s="398"/>
      <c r="E167" s="399"/>
      <c r="F167" s="400"/>
      <c r="G167" s="400"/>
      <c r="H167" s="401"/>
      <c r="I167" s="402"/>
      <c r="J167" s="403"/>
      <c r="K167" s="404"/>
      <c r="L167" s="11"/>
      <c r="M167" s="6"/>
      <c r="N167" s="6"/>
      <c r="O167" s="6"/>
      <c r="P167" s="6"/>
      <c r="Q167" s="6"/>
      <c r="R167" s="6"/>
      <c r="S167" s="40"/>
      <c r="T167" s="43"/>
      <c r="U167" s="12"/>
      <c r="V167" s="17"/>
      <c r="W167" s="18"/>
      <c r="X167" s="18"/>
      <c r="Y167" s="18"/>
      <c r="Z167" s="18"/>
      <c r="AA167" s="18"/>
      <c r="AB167" s="18"/>
      <c r="AC167" s="45"/>
      <c r="AD167" s="43"/>
      <c r="AE167" s="40"/>
      <c r="AF167" s="290"/>
      <c r="AG167" s="6"/>
      <c r="AH167" s="6"/>
      <c r="AI167" s="6"/>
      <c r="AJ167" s="6"/>
      <c r="AK167" s="6"/>
      <c r="AL167" s="6"/>
      <c r="AM167" s="43"/>
      <c r="AN167" s="43"/>
      <c r="AO167" s="6"/>
      <c r="AP167" s="43"/>
      <c r="AQ167" s="11"/>
      <c r="AR167" s="6"/>
      <c r="AS167" s="6"/>
      <c r="AT167" s="6"/>
      <c r="AU167" s="6"/>
      <c r="AV167" s="6"/>
      <c r="AW167" s="6"/>
      <c r="AX167" s="40"/>
      <c r="AY167" s="43"/>
      <c r="AZ167" s="12"/>
      <c r="BA167" s="11"/>
      <c r="BB167" s="6"/>
      <c r="BC167" s="6"/>
      <c r="BD167" s="6"/>
      <c r="BE167" s="6"/>
      <c r="BF167" s="6"/>
      <c r="BG167" s="6"/>
      <c r="BH167" s="40"/>
      <c r="BI167" s="43"/>
      <c r="BJ167" s="12"/>
      <c r="BK167" s="11"/>
      <c r="BL167" s="6"/>
      <c r="BM167" s="6"/>
      <c r="BN167" s="6"/>
      <c r="BO167" s="6"/>
      <c r="BP167" s="6"/>
      <c r="BQ167" s="6"/>
      <c r="BR167" s="40"/>
      <c r="BS167" s="43"/>
      <c r="BT167" s="12"/>
      <c r="BU167" s="11"/>
      <c r="BV167" s="6"/>
      <c r="BW167" s="6"/>
      <c r="BX167" s="6"/>
      <c r="BY167" s="40"/>
      <c r="BZ167" s="11"/>
      <c r="CA167" s="6"/>
      <c r="CB167" s="6"/>
      <c r="CC167" s="6"/>
      <c r="CD167" s="12"/>
      <c r="CE167" s="11"/>
      <c r="CF167" s="6"/>
      <c r="CG167" s="6"/>
      <c r="CH167" s="6"/>
      <c r="CI167" s="12"/>
      <c r="CJ167" s="11"/>
      <c r="CK167" s="6"/>
      <c r="CL167" s="6"/>
      <c r="CM167" s="12"/>
      <c r="CN167" s="11"/>
      <c r="CO167" s="82"/>
      <c r="CP167" s="1"/>
      <c r="CQ167" s="1"/>
      <c r="CR167" s="1"/>
      <c r="CS167" s="1"/>
      <c r="CT167" s="1"/>
      <c r="DF167" s="23"/>
      <c r="DG167" s="35" t="str">
        <f t="shared" si="17"/>
        <v/>
      </c>
      <c r="DH167" s="36" t="str">
        <f>IF(AND(L167="",N167="",R167="",S167=""),"",SUM(L167,N167,R167,#REF!,S167))</f>
        <v/>
      </c>
      <c r="DI167" s="36" t="str">
        <f t="shared" si="18"/>
        <v/>
      </c>
      <c r="DJ167" s="35" t="str">
        <f>IF(AND(V167="",X167="",AB167="",AC167=""),"",SUM(V167,X167,AB167,#REF!,AC167))</f>
        <v/>
      </c>
      <c r="DK167" s="36" t="str">
        <f t="shared" si="19"/>
        <v/>
      </c>
      <c r="DL167" s="35" t="str">
        <f t="shared" si="20"/>
        <v/>
      </c>
      <c r="DM167" s="36" t="str">
        <f t="shared" si="21"/>
        <v/>
      </c>
      <c r="DN167" s="35" t="str">
        <f>IF(AND(AQ167="",AT167="",AW167="",AX167=""),"",SUM(AQ167,AT167,AW167,#REF!,AX167))</f>
        <v/>
      </c>
      <c r="DO167" s="36" t="str">
        <f t="shared" si="22"/>
        <v/>
      </c>
      <c r="DP167" s="35" t="str">
        <f>IF(AND(BA167="",BD167="",BG167="",BH167=""),"",SUM(BA167,BD167,BG167,#REF!,BH167))</f>
        <v/>
      </c>
      <c r="DQ167" s="36" t="str">
        <f t="shared" si="23"/>
        <v/>
      </c>
      <c r="DR167" s="35" t="str">
        <f>IF(AND(BK167="",BN167="",BQ167="",BR167=""),"",SUM(BK167,BN167,BQ167,#REF!,BR167))</f>
        <v/>
      </c>
      <c r="DS167" s="36" t="str">
        <f t="shared" si="24"/>
        <v/>
      </c>
      <c r="DT167" s="33" t="e">
        <f>IF(AND(#REF!="",#REF!="",#REF!="",#REF!=""),"",SUM(#REF!,#REF!,#REF!,#REF!))</f>
        <v>#REF!</v>
      </c>
      <c r="DU167" s="33" t="str">
        <f t="shared" si="16"/>
        <v/>
      </c>
    </row>
    <row r="168" spans="1:125" ht="18.75">
      <c r="A168" s="72">
        <v>162</v>
      </c>
      <c r="B168" s="396"/>
      <c r="C168" s="397"/>
      <c r="D168" s="398"/>
      <c r="E168" s="399"/>
      <c r="F168" s="400"/>
      <c r="G168" s="400"/>
      <c r="H168" s="401"/>
      <c r="I168" s="402"/>
      <c r="J168" s="403"/>
      <c r="K168" s="404"/>
      <c r="L168" s="11"/>
      <c r="M168" s="6"/>
      <c r="N168" s="6"/>
      <c r="O168" s="6"/>
      <c r="P168" s="6"/>
      <c r="Q168" s="6"/>
      <c r="R168" s="6"/>
      <c r="S168" s="40"/>
      <c r="T168" s="43"/>
      <c r="U168" s="12"/>
      <c r="V168" s="17"/>
      <c r="W168" s="18"/>
      <c r="X168" s="18"/>
      <c r="Y168" s="18"/>
      <c r="Z168" s="18"/>
      <c r="AA168" s="18"/>
      <c r="AB168" s="18"/>
      <c r="AC168" s="45"/>
      <c r="AD168" s="43"/>
      <c r="AE168" s="40"/>
      <c r="AF168" s="290"/>
      <c r="AG168" s="6"/>
      <c r="AH168" s="6"/>
      <c r="AI168" s="6"/>
      <c r="AJ168" s="6"/>
      <c r="AK168" s="6"/>
      <c r="AL168" s="6"/>
      <c r="AM168" s="43"/>
      <c r="AN168" s="43"/>
      <c r="AO168" s="6"/>
      <c r="AP168" s="43"/>
      <c r="AQ168" s="11"/>
      <c r="AR168" s="6"/>
      <c r="AS168" s="6"/>
      <c r="AT168" s="6"/>
      <c r="AU168" s="6"/>
      <c r="AV168" s="6"/>
      <c r="AW168" s="6"/>
      <c r="AX168" s="40"/>
      <c r="AY168" s="43"/>
      <c r="AZ168" s="12"/>
      <c r="BA168" s="11"/>
      <c r="BB168" s="6"/>
      <c r="BC168" s="6"/>
      <c r="BD168" s="6"/>
      <c r="BE168" s="6"/>
      <c r="BF168" s="6"/>
      <c r="BG168" s="6"/>
      <c r="BH168" s="40"/>
      <c r="BI168" s="43"/>
      <c r="BJ168" s="12"/>
      <c r="BK168" s="11"/>
      <c r="BL168" s="6"/>
      <c r="BM168" s="6"/>
      <c r="BN168" s="6"/>
      <c r="BO168" s="6"/>
      <c r="BP168" s="6"/>
      <c r="BQ168" s="6"/>
      <c r="BR168" s="40"/>
      <c r="BS168" s="43"/>
      <c r="BT168" s="12"/>
      <c r="BU168" s="11"/>
      <c r="BV168" s="6"/>
      <c r="BW168" s="6"/>
      <c r="BX168" s="6"/>
      <c r="BY168" s="40"/>
      <c r="BZ168" s="11"/>
      <c r="CA168" s="6"/>
      <c r="CB168" s="6"/>
      <c r="CC168" s="6"/>
      <c r="CD168" s="12"/>
      <c r="CE168" s="11"/>
      <c r="CF168" s="6"/>
      <c r="CG168" s="6"/>
      <c r="CH168" s="6"/>
      <c r="CI168" s="12"/>
      <c r="CJ168" s="11"/>
      <c r="CK168" s="6"/>
      <c r="CL168" s="6"/>
      <c r="CM168" s="12"/>
      <c r="CN168" s="11"/>
      <c r="CO168" s="82"/>
      <c r="CP168" s="1"/>
      <c r="CQ168" s="1"/>
      <c r="CR168" s="1"/>
      <c r="CS168" s="1"/>
      <c r="CT168" s="1"/>
      <c r="DF168" s="23"/>
      <c r="DG168" s="35" t="str">
        <f t="shared" si="17"/>
        <v/>
      </c>
      <c r="DH168" s="36" t="str">
        <f>IF(AND(L168="",N168="",R168="",S168=""),"",SUM(L168,N168,R168,#REF!,S168))</f>
        <v/>
      </c>
      <c r="DI168" s="36" t="str">
        <f t="shared" si="18"/>
        <v/>
      </c>
      <c r="DJ168" s="35" t="str">
        <f>IF(AND(V168="",X168="",AB168="",AC168=""),"",SUM(V168,X168,AB168,#REF!,AC168))</f>
        <v/>
      </c>
      <c r="DK168" s="36" t="str">
        <f t="shared" si="19"/>
        <v/>
      </c>
      <c r="DL168" s="35" t="str">
        <f t="shared" si="20"/>
        <v/>
      </c>
      <c r="DM168" s="36" t="str">
        <f t="shared" si="21"/>
        <v/>
      </c>
      <c r="DN168" s="35" t="str">
        <f>IF(AND(AQ168="",AT168="",AW168="",AX168=""),"",SUM(AQ168,AT168,AW168,#REF!,AX168))</f>
        <v/>
      </c>
      <c r="DO168" s="36" t="str">
        <f t="shared" si="22"/>
        <v/>
      </c>
      <c r="DP168" s="35" t="str">
        <f>IF(AND(BA168="",BD168="",BG168="",BH168=""),"",SUM(BA168,BD168,BG168,#REF!,BH168))</f>
        <v/>
      </c>
      <c r="DQ168" s="36" t="str">
        <f t="shared" si="23"/>
        <v/>
      </c>
      <c r="DR168" s="35" t="str">
        <f>IF(AND(BK168="",BN168="",BQ168="",BR168=""),"",SUM(BK168,BN168,BQ168,#REF!,BR168))</f>
        <v/>
      </c>
      <c r="DS168" s="36" t="str">
        <f t="shared" si="24"/>
        <v/>
      </c>
      <c r="DT168" s="33" t="e">
        <f>IF(AND(#REF!="",#REF!="",#REF!="",#REF!=""),"",SUM(#REF!,#REF!,#REF!,#REF!))</f>
        <v>#REF!</v>
      </c>
      <c r="DU168" s="33" t="str">
        <f t="shared" si="16"/>
        <v/>
      </c>
    </row>
    <row r="169" spans="1:125" ht="18.75">
      <c r="A169" s="72">
        <v>163</v>
      </c>
      <c r="B169" s="396"/>
      <c r="C169" s="397"/>
      <c r="D169" s="398"/>
      <c r="E169" s="399"/>
      <c r="F169" s="400"/>
      <c r="G169" s="400"/>
      <c r="H169" s="401"/>
      <c r="I169" s="402"/>
      <c r="J169" s="403"/>
      <c r="K169" s="404"/>
      <c r="L169" s="11"/>
      <c r="M169" s="6"/>
      <c r="N169" s="6"/>
      <c r="O169" s="6"/>
      <c r="P169" s="6"/>
      <c r="Q169" s="6"/>
      <c r="R169" s="6"/>
      <c r="S169" s="40"/>
      <c r="T169" s="43"/>
      <c r="U169" s="12"/>
      <c r="V169" s="17"/>
      <c r="W169" s="18"/>
      <c r="X169" s="18"/>
      <c r="Y169" s="18"/>
      <c r="Z169" s="18"/>
      <c r="AA169" s="18"/>
      <c r="AB169" s="18"/>
      <c r="AC169" s="45"/>
      <c r="AD169" s="43"/>
      <c r="AE169" s="40"/>
      <c r="AF169" s="290"/>
      <c r="AG169" s="6"/>
      <c r="AH169" s="6"/>
      <c r="AI169" s="6"/>
      <c r="AJ169" s="6"/>
      <c r="AK169" s="6"/>
      <c r="AL169" s="6"/>
      <c r="AM169" s="43"/>
      <c r="AN169" s="43"/>
      <c r="AO169" s="6"/>
      <c r="AP169" s="43"/>
      <c r="AQ169" s="11"/>
      <c r="AR169" s="6"/>
      <c r="AS169" s="6"/>
      <c r="AT169" s="6"/>
      <c r="AU169" s="6"/>
      <c r="AV169" s="6"/>
      <c r="AW169" s="6"/>
      <c r="AX169" s="40"/>
      <c r="AY169" s="43"/>
      <c r="AZ169" s="12"/>
      <c r="BA169" s="11"/>
      <c r="BB169" s="6"/>
      <c r="BC169" s="6"/>
      <c r="BD169" s="6"/>
      <c r="BE169" s="6"/>
      <c r="BF169" s="6"/>
      <c r="BG169" s="6"/>
      <c r="BH169" s="40"/>
      <c r="BI169" s="43"/>
      <c r="BJ169" s="12"/>
      <c r="BK169" s="11"/>
      <c r="BL169" s="6"/>
      <c r="BM169" s="6"/>
      <c r="BN169" s="6"/>
      <c r="BO169" s="6"/>
      <c r="BP169" s="6"/>
      <c r="BQ169" s="6"/>
      <c r="BR169" s="40"/>
      <c r="BS169" s="43"/>
      <c r="BT169" s="12"/>
      <c r="BU169" s="11"/>
      <c r="BV169" s="6"/>
      <c r="BW169" s="6"/>
      <c r="BX169" s="6"/>
      <c r="BY169" s="40"/>
      <c r="BZ169" s="11"/>
      <c r="CA169" s="6"/>
      <c r="CB169" s="6"/>
      <c r="CC169" s="6"/>
      <c r="CD169" s="12"/>
      <c r="CE169" s="11"/>
      <c r="CF169" s="6"/>
      <c r="CG169" s="6"/>
      <c r="CH169" s="6"/>
      <c r="CI169" s="12"/>
      <c r="CJ169" s="11"/>
      <c r="CK169" s="6"/>
      <c r="CL169" s="6"/>
      <c r="CM169" s="12"/>
      <c r="CN169" s="11"/>
      <c r="CO169" s="82"/>
      <c r="CP169" s="1"/>
      <c r="CQ169" s="1"/>
      <c r="CR169" s="1"/>
      <c r="CS169" s="1"/>
      <c r="CT169" s="1"/>
      <c r="DF169" s="23"/>
      <c r="DG169" s="35" t="str">
        <f t="shared" si="17"/>
        <v/>
      </c>
      <c r="DH169" s="36" t="str">
        <f>IF(AND(L169="",N169="",R169="",S169=""),"",SUM(L169,N169,R169,#REF!,S169))</f>
        <v/>
      </c>
      <c r="DI169" s="36" t="str">
        <f t="shared" si="18"/>
        <v/>
      </c>
      <c r="DJ169" s="35" t="str">
        <f>IF(AND(V169="",X169="",AB169="",AC169=""),"",SUM(V169,X169,AB169,#REF!,AC169))</f>
        <v/>
      </c>
      <c r="DK169" s="36" t="str">
        <f t="shared" si="19"/>
        <v/>
      </c>
      <c r="DL169" s="35" t="str">
        <f t="shared" si="20"/>
        <v/>
      </c>
      <c r="DM169" s="36" t="str">
        <f t="shared" si="21"/>
        <v/>
      </c>
      <c r="DN169" s="35" t="str">
        <f>IF(AND(AQ169="",AT169="",AW169="",AX169=""),"",SUM(AQ169,AT169,AW169,#REF!,AX169))</f>
        <v/>
      </c>
      <c r="DO169" s="36" t="str">
        <f t="shared" si="22"/>
        <v/>
      </c>
      <c r="DP169" s="35" t="str">
        <f>IF(AND(BA169="",BD169="",BG169="",BH169=""),"",SUM(BA169,BD169,BG169,#REF!,BH169))</f>
        <v/>
      </c>
      <c r="DQ169" s="36" t="str">
        <f t="shared" si="23"/>
        <v/>
      </c>
      <c r="DR169" s="35" t="str">
        <f>IF(AND(BK169="",BN169="",BQ169="",BR169=""),"",SUM(BK169,BN169,BQ169,#REF!,BR169))</f>
        <v/>
      </c>
      <c r="DS169" s="36" t="str">
        <f t="shared" si="24"/>
        <v/>
      </c>
      <c r="DT169" s="33" t="e">
        <f>IF(AND(#REF!="",#REF!="",#REF!="",#REF!=""),"",SUM(#REF!,#REF!,#REF!,#REF!))</f>
        <v>#REF!</v>
      </c>
      <c r="DU169" s="33" t="str">
        <f t="shared" si="16"/>
        <v/>
      </c>
    </row>
    <row r="170" spans="1:125" ht="18.75">
      <c r="A170" s="72">
        <v>164</v>
      </c>
      <c r="B170" s="396"/>
      <c r="C170" s="397"/>
      <c r="D170" s="398"/>
      <c r="E170" s="399"/>
      <c r="F170" s="400"/>
      <c r="G170" s="400"/>
      <c r="H170" s="401"/>
      <c r="I170" s="402"/>
      <c r="J170" s="403"/>
      <c r="K170" s="404"/>
      <c r="L170" s="11"/>
      <c r="M170" s="6"/>
      <c r="N170" s="6"/>
      <c r="O170" s="6"/>
      <c r="P170" s="6"/>
      <c r="Q170" s="6"/>
      <c r="R170" s="6"/>
      <c r="S170" s="40"/>
      <c r="T170" s="43"/>
      <c r="U170" s="12"/>
      <c r="V170" s="17"/>
      <c r="W170" s="18"/>
      <c r="X170" s="18"/>
      <c r="Y170" s="18"/>
      <c r="Z170" s="18"/>
      <c r="AA170" s="18"/>
      <c r="AB170" s="18"/>
      <c r="AC170" s="45"/>
      <c r="AD170" s="43"/>
      <c r="AE170" s="40"/>
      <c r="AF170" s="290"/>
      <c r="AG170" s="6"/>
      <c r="AH170" s="6"/>
      <c r="AI170" s="6"/>
      <c r="AJ170" s="6"/>
      <c r="AK170" s="6"/>
      <c r="AL170" s="6"/>
      <c r="AM170" s="43"/>
      <c r="AN170" s="43"/>
      <c r="AO170" s="6"/>
      <c r="AP170" s="43"/>
      <c r="AQ170" s="11"/>
      <c r="AR170" s="6"/>
      <c r="AS170" s="6"/>
      <c r="AT170" s="6"/>
      <c r="AU170" s="6"/>
      <c r="AV170" s="6"/>
      <c r="AW170" s="6"/>
      <c r="AX170" s="40"/>
      <c r="AY170" s="43"/>
      <c r="AZ170" s="12"/>
      <c r="BA170" s="11"/>
      <c r="BB170" s="6"/>
      <c r="BC170" s="6"/>
      <c r="BD170" s="6"/>
      <c r="BE170" s="6"/>
      <c r="BF170" s="6"/>
      <c r="BG170" s="6"/>
      <c r="BH170" s="40"/>
      <c r="BI170" s="43"/>
      <c r="BJ170" s="12"/>
      <c r="BK170" s="11"/>
      <c r="BL170" s="6"/>
      <c r="BM170" s="6"/>
      <c r="BN170" s="6"/>
      <c r="BO170" s="6"/>
      <c r="BP170" s="6"/>
      <c r="BQ170" s="6"/>
      <c r="BR170" s="40"/>
      <c r="BS170" s="43"/>
      <c r="BT170" s="12"/>
      <c r="BU170" s="11"/>
      <c r="BV170" s="6"/>
      <c r="BW170" s="6"/>
      <c r="BX170" s="6"/>
      <c r="BY170" s="40"/>
      <c r="BZ170" s="11"/>
      <c r="CA170" s="6"/>
      <c r="CB170" s="6"/>
      <c r="CC170" s="6"/>
      <c r="CD170" s="12"/>
      <c r="CE170" s="11"/>
      <c r="CF170" s="6"/>
      <c r="CG170" s="6"/>
      <c r="CH170" s="6"/>
      <c r="CI170" s="12"/>
      <c r="CJ170" s="11"/>
      <c r="CK170" s="6"/>
      <c r="CL170" s="6"/>
      <c r="CM170" s="12"/>
      <c r="CN170" s="11"/>
      <c r="CO170" s="82"/>
      <c r="CP170" s="1"/>
      <c r="CQ170" s="1"/>
      <c r="CR170" s="1"/>
      <c r="CS170" s="1"/>
      <c r="CT170" s="1"/>
      <c r="DF170" s="23"/>
      <c r="DG170" s="35" t="str">
        <f t="shared" si="17"/>
        <v/>
      </c>
      <c r="DH170" s="36" t="str">
        <f>IF(AND(L170="",N170="",R170="",S170=""),"",SUM(L170,N170,R170,#REF!,S170))</f>
        <v/>
      </c>
      <c r="DI170" s="36" t="str">
        <f t="shared" si="18"/>
        <v/>
      </c>
      <c r="DJ170" s="35" t="str">
        <f>IF(AND(V170="",X170="",AB170="",AC170=""),"",SUM(V170,X170,AB170,#REF!,AC170))</f>
        <v/>
      </c>
      <c r="DK170" s="36" t="str">
        <f t="shared" si="19"/>
        <v/>
      </c>
      <c r="DL170" s="35" t="str">
        <f t="shared" si="20"/>
        <v/>
      </c>
      <c r="DM170" s="36" t="str">
        <f t="shared" si="21"/>
        <v/>
      </c>
      <c r="DN170" s="35" t="str">
        <f>IF(AND(AQ170="",AT170="",AW170="",AX170=""),"",SUM(AQ170,AT170,AW170,#REF!,AX170))</f>
        <v/>
      </c>
      <c r="DO170" s="36" t="str">
        <f t="shared" si="22"/>
        <v/>
      </c>
      <c r="DP170" s="35" t="str">
        <f>IF(AND(BA170="",BD170="",BG170="",BH170=""),"",SUM(BA170,BD170,BG170,#REF!,BH170))</f>
        <v/>
      </c>
      <c r="DQ170" s="36" t="str">
        <f t="shared" si="23"/>
        <v/>
      </c>
      <c r="DR170" s="35" t="str">
        <f>IF(AND(BK170="",BN170="",BQ170="",BR170=""),"",SUM(BK170,BN170,BQ170,#REF!,BR170))</f>
        <v/>
      </c>
      <c r="DS170" s="36" t="str">
        <f t="shared" si="24"/>
        <v/>
      </c>
      <c r="DT170" s="33" t="e">
        <f>IF(AND(#REF!="",#REF!="",#REF!="",#REF!=""),"",SUM(#REF!,#REF!,#REF!,#REF!))</f>
        <v>#REF!</v>
      </c>
      <c r="DU170" s="33" t="str">
        <f t="shared" si="16"/>
        <v/>
      </c>
    </row>
    <row r="171" spans="1:125" ht="18.75">
      <c r="A171" s="72">
        <v>165</v>
      </c>
      <c r="B171" s="396"/>
      <c r="C171" s="397"/>
      <c r="D171" s="398"/>
      <c r="E171" s="399"/>
      <c r="F171" s="400"/>
      <c r="G171" s="400"/>
      <c r="H171" s="401"/>
      <c r="I171" s="402"/>
      <c r="J171" s="403"/>
      <c r="K171" s="404"/>
      <c r="L171" s="11"/>
      <c r="M171" s="6"/>
      <c r="N171" s="6"/>
      <c r="O171" s="6"/>
      <c r="P171" s="6"/>
      <c r="Q171" s="6"/>
      <c r="R171" s="6"/>
      <c r="S171" s="40"/>
      <c r="T171" s="43"/>
      <c r="U171" s="12"/>
      <c r="V171" s="17"/>
      <c r="W171" s="18"/>
      <c r="X171" s="18"/>
      <c r="Y171" s="18"/>
      <c r="Z171" s="18"/>
      <c r="AA171" s="18"/>
      <c r="AB171" s="18"/>
      <c r="AC171" s="45"/>
      <c r="AD171" s="43"/>
      <c r="AE171" s="40"/>
      <c r="AF171" s="290"/>
      <c r="AG171" s="6"/>
      <c r="AH171" s="6"/>
      <c r="AI171" s="6"/>
      <c r="AJ171" s="6"/>
      <c r="AK171" s="6"/>
      <c r="AL171" s="6"/>
      <c r="AM171" s="43"/>
      <c r="AN171" s="43"/>
      <c r="AO171" s="6"/>
      <c r="AP171" s="43"/>
      <c r="AQ171" s="11"/>
      <c r="AR171" s="6"/>
      <c r="AS171" s="6"/>
      <c r="AT171" s="6"/>
      <c r="AU171" s="6"/>
      <c r="AV171" s="6"/>
      <c r="AW171" s="6"/>
      <c r="AX171" s="40"/>
      <c r="AY171" s="43"/>
      <c r="AZ171" s="12"/>
      <c r="BA171" s="11"/>
      <c r="BB171" s="6"/>
      <c r="BC171" s="6"/>
      <c r="BD171" s="6"/>
      <c r="BE171" s="6"/>
      <c r="BF171" s="6"/>
      <c r="BG171" s="6"/>
      <c r="BH171" s="40"/>
      <c r="BI171" s="43"/>
      <c r="BJ171" s="12"/>
      <c r="BK171" s="11"/>
      <c r="BL171" s="6"/>
      <c r="BM171" s="6"/>
      <c r="BN171" s="6"/>
      <c r="BO171" s="6"/>
      <c r="BP171" s="6"/>
      <c r="BQ171" s="6"/>
      <c r="BR171" s="40"/>
      <c r="BS171" s="43"/>
      <c r="BT171" s="12"/>
      <c r="BU171" s="11"/>
      <c r="BV171" s="6"/>
      <c r="BW171" s="6"/>
      <c r="BX171" s="6"/>
      <c r="BY171" s="40"/>
      <c r="BZ171" s="11"/>
      <c r="CA171" s="6"/>
      <c r="CB171" s="6"/>
      <c r="CC171" s="6"/>
      <c r="CD171" s="12"/>
      <c r="CE171" s="11"/>
      <c r="CF171" s="6"/>
      <c r="CG171" s="6"/>
      <c r="CH171" s="6"/>
      <c r="CI171" s="12"/>
      <c r="CJ171" s="11"/>
      <c r="CK171" s="6"/>
      <c r="CL171" s="6"/>
      <c r="CM171" s="12"/>
      <c r="CN171" s="11"/>
      <c r="CO171" s="82"/>
      <c r="CP171" s="1"/>
      <c r="CQ171" s="1"/>
      <c r="CR171" s="1"/>
      <c r="CS171" s="1"/>
      <c r="CT171" s="1"/>
      <c r="DF171" s="23"/>
      <c r="DG171" s="35" t="str">
        <f t="shared" si="17"/>
        <v/>
      </c>
      <c r="DH171" s="36" t="str">
        <f>IF(AND(L171="",N171="",R171="",S171=""),"",SUM(L171,N171,R171,#REF!,S171))</f>
        <v/>
      </c>
      <c r="DI171" s="36" t="str">
        <f t="shared" si="18"/>
        <v/>
      </c>
      <c r="DJ171" s="35" t="str">
        <f>IF(AND(V171="",X171="",AB171="",AC171=""),"",SUM(V171,X171,AB171,#REF!,AC171))</f>
        <v/>
      </c>
      <c r="DK171" s="36" t="str">
        <f t="shared" si="19"/>
        <v/>
      </c>
      <c r="DL171" s="35" t="str">
        <f t="shared" si="20"/>
        <v/>
      </c>
      <c r="DM171" s="36" t="str">
        <f t="shared" si="21"/>
        <v/>
      </c>
      <c r="DN171" s="35" t="str">
        <f>IF(AND(AQ171="",AT171="",AW171="",AX171=""),"",SUM(AQ171,AT171,AW171,#REF!,AX171))</f>
        <v/>
      </c>
      <c r="DO171" s="36" t="str">
        <f t="shared" si="22"/>
        <v/>
      </c>
      <c r="DP171" s="35" t="str">
        <f>IF(AND(BA171="",BD171="",BG171="",BH171=""),"",SUM(BA171,BD171,BG171,#REF!,BH171))</f>
        <v/>
      </c>
      <c r="DQ171" s="36" t="str">
        <f t="shared" si="23"/>
        <v/>
      </c>
      <c r="DR171" s="35" t="str">
        <f>IF(AND(BK171="",BN171="",BQ171="",BR171=""),"",SUM(BK171,BN171,BQ171,#REF!,BR171))</f>
        <v/>
      </c>
      <c r="DS171" s="36" t="str">
        <f t="shared" si="24"/>
        <v/>
      </c>
      <c r="DT171" s="33" t="e">
        <f>IF(AND(#REF!="",#REF!="",#REF!="",#REF!=""),"",SUM(#REF!,#REF!,#REF!,#REF!))</f>
        <v>#REF!</v>
      </c>
      <c r="DU171" s="33" t="str">
        <f t="shared" si="16"/>
        <v/>
      </c>
    </row>
    <row r="172" spans="1:125" ht="18.75">
      <c r="A172" s="72">
        <v>166</v>
      </c>
      <c r="B172" s="396"/>
      <c r="C172" s="397"/>
      <c r="D172" s="398"/>
      <c r="E172" s="399"/>
      <c r="F172" s="400"/>
      <c r="G172" s="400"/>
      <c r="H172" s="401"/>
      <c r="I172" s="402"/>
      <c r="J172" s="403"/>
      <c r="K172" s="404"/>
      <c r="L172" s="11"/>
      <c r="M172" s="6"/>
      <c r="N172" s="6"/>
      <c r="O172" s="6"/>
      <c r="P172" s="6"/>
      <c r="Q172" s="6"/>
      <c r="R172" s="6"/>
      <c r="S172" s="40"/>
      <c r="T172" s="43"/>
      <c r="U172" s="12"/>
      <c r="V172" s="17"/>
      <c r="W172" s="18"/>
      <c r="X172" s="18"/>
      <c r="Y172" s="18"/>
      <c r="Z172" s="18"/>
      <c r="AA172" s="18"/>
      <c r="AB172" s="18"/>
      <c r="AC172" s="45"/>
      <c r="AD172" s="43"/>
      <c r="AE172" s="40"/>
      <c r="AF172" s="290"/>
      <c r="AG172" s="6"/>
      <c r="AH172" s="6"/>
      <c r="AI172" s="6"/>
      <c r="AJ172" s="6"/>
      <c r="AK172" s="6"/>
      <c r="AL172" s="6"/>
      <c r="AM172" s="43"/>
      <c r="AN172" s="43"/>
      <c r="AO172" s="6"/>
      <c r="AP172" s="43"/>
      <c r="AQ172" s="11"/>
      <c r="AR172" s="6"/>
      <c r="AS172" s="6"/>
      <c r="AT172" s="6"/>
      <c r="AU172" s="6"/>
      <c r="AV172" s="6"/>
      <c r="AW172" s="6"/>
      <c r="AX172" s="40"/>
      <c r="AY172" s="43"/>
      <c r="AZ172" s="12"/>
      <c r="BA172" s="11"/>
      <c r="BB172" s="6"/>
      <c r="BC172" s="6"/>
      <c r="BD172" s="6"/>
      <c r="BE172" s="6"/>
      <c r="BF172" s="6"/>
      <c r="BG172" s="6"/>
      <c r="BH172" s="40"/>
      <c r="BI172" s="43"/>
      <c r="BJ172" s="12"/>
      <c r="BK172" s="11"/>
      <c r="BL172" s="6"/>
      <c r="BM172" s="6"/>
      <c r="BN172" s="6"/>
      <c r="BO172" s="6"/>
      <c r="BP172" s="6"/>
      <c r="BQ172" s="6"/>
      <c r="BR172" s="40"/>
      <c r="BS172" s="43"/>
      <c r="BT172" s="12"/>
      <c r="BU172" s="11"/>
      <c r="BV172" s="6"/>
      <c r="BW172" s="6"/>
      <c r="BX172" s="6"/>
      <c r="BY172" s="40"/>
      <c r="BZ172" s="11"/>
      <c r="CA172" s="6"/>
      <c r="CB172" s="6"/>
      <c r="CC172" s="6"/>
      <c r="CD172" s="12"/>
      <c r="CE172" s="11"/>
      <c r="CF172" s="6"/>
      <c r="CG172" s="6"/>
      <c r="CH172" s="6"/>
      <c r="CI172" s="12"/>
      <c r="CJ172" s="11"/>
      <c r="CK172" s="6"/>
      <c r="CL172" s="6"/>
      <c r="CM172" s="12"/>
      <c r="CN172" s="11"/>
      <c r="CO172" s="82"/>
      <c r="CP172" s="1"/>
      <c r="CQ172" s="1"/>
      <c r="CR172" s="1"/>
      <c r="CS172" s="1"/>
      <c r="CT172" s="1"/>
      <c r="DF172" s="23"/>
      <c r="DG172" s="35" t="str">
        <f t="shared" si="17"/>
        <v/>
      </c>
      <c r="DH172" s="36" t="str">
        <f>IF(AND(L172="",N172="",R172="",S172=""),"",SUM(L172,N172,R172,#REF!,S172))</f>
        <v/>
      </c>
      <c r="DI172" s="36" t="str">
        <f t="shared" si="18"/>
        <v/>
      </c>
      <c r="DJ172" s="35" t="str">
        <f>IF(AND(V172="",X172="",AB172="",AC172=""),"",SUM(V172,X172,AB172,#REF!,AC172))</f>
        <v/>
      </c>
      <c r="DK172" s="36" t="str">
        <f t="shared" si="19"/>
        <v/>
      </c>
      <c r="DL172" s="35" t="str">
        <f t="shared" si="20"/>
        <v/>
      </c>
      <c r="DM172" s="36" t="str">
        <f t="shared" si="21"/>
        <v/>
      </c>
      <c r="DN172" s="35" t="str">
        <f>IF(AND(AQ172="",AT172="",AW172="",AX172=""),"",SUM(AQ172,AT172,AW172,#REF!,AX172))</f>
        <v/>
      </c>
      <c r="DO172" s="36" t="str">
        <f t="shared" si="22"/>
        <v/>
      </c>
      <c r="DP172" s="35" t="str">
        <f>IF(AND(BA172="",BD172="",BG172="",BH172=""),"",SUM(BA172,BD172,BG172,#REF!,BH172))</f>
        <v/>
      </c>
      <c r="DQ172" s="36" t="str">
        <f t="shared" si="23"/>
        <v/>
      </c>
      <c r="DR172" s="35" t="str">
        <f>IF(AND(BK172="",BN172="",BQ172="",BR172=""),"",SUM(BK172,BN172,BQ172,#REF!,BR172))</f>
        <v/>
      </c>
      <c r="DS172" s="36" t="str">
        <f t="shared" si="24"/>
        <v/>
      </c>
      <c r="DT172" s="33" t="e">
        <f>IF(AND(#REF!="",#REF!="",#REF!="",#REF!=""),"",SUM(#REF!,#REF!,#REF!,#REF!))</f>
        <v>#REF!</v>
      </c>
      <c r="DU172" s="33" t="str">
        <f t="shared" si="16"/>
        <v/>
      </c>
    </row>
    <row r="173" spans="1:125" ht="18.75">
      <c r="A173" s="72">
        <v>167</v>
      </c>
      <c r="B173" s="396"/>
      <c r="C173" s="397"/>
      <c r="D173" s="398"/>
      <c r="E173" s="399"/>
      <c r="F173" s="400"/>
      <c r="G173" s="400"/>
      <c r="H173" s="401"/>
      <c r="I173" s="402"/>
      <c r="J173" s="403"/>
      <c r="K173" s="404"/>
      <c r="L173" s="11"/>
      <c r="M173" s="6"/>
      <c r="N173" s="6"/>
      <c r="O173" s="6"/>
      <c r="P173" s="6"/>
      <c r="Q173" s="6"/>
      <c r="R173" s="6"/>
      <c r="S173" s="40"/>
      <c r="T173" s="43"/>
      <c r="U173" s="12"/>
      <c r="V173" s="17"/>
      <c r="W173" s="18"/>
      <c r="X173" s="18"/>
      <c r="Y173" s="18"/>
      <c r="Z173" s="18"/>
      <c r="AA173" s="18"/>
      <c r="AB173" s="18"/>
      <c r="AC173" s="45"/>
      <c r="AD173" s="43"/>
      <c r="AE173" s="40"/>
      <c r="AF173" s="290"/>
      <c r="AG173" s="6"/>
      <c r="AH173" s="6"/>
      <c r="AI173" s="6"/>
      <c r="AJ173" s="6"/>
      <c r="AK173" s="6"/>
      <c r="AL173" s="6"/>
      <c r="AM173" s="43"/>
      <c r="AN173" s="43"/>
      <c r="AO173" s="6"/>
      <c r="AP173" s="43"/>
      <c r="AQ173" s="11"/>
      <c r="AR173" s="6"/>
      <c r="AS173" s="6"/>
      <c r="AT173" s="6"/>
      <c r="AU173" s="6"/>
      <c r="AV173" s="6"/>
      <c r="AW173" s="6"/>
      <c r="AX173" s="40"/>
      <c r="AY173" s="43"/>
      <c r="AZ173" s="12"/>
      <c r="BA173" s="11"/>
      <c r="BB173" s="6"/>
      <c r="BC173" s="6"/>
      <c r="BD173" s="6"/>
      <c r="BE173" s="6"/>
      <c r="BF173" s="6"/>
      <c r="BG173" s="6"/>
      <c r="BH173" s="40"/>
      <c r="BI173" s="43"/>
      <c r="BJ173" s="12"/>
      <c r="BK173" s="11"/>
      <c r="BL173" s="6"/>
      <c r="BM173" s="6"/>
      <c r="BN173" s="6"/>
      <c r="BO173" s="6"/>
      <c r="BP173" s="6"/>
      <c r="BQ173" s="6"/>
      <c r="BR173" s="40"/>
      <c r="BS173" s="43"/>
      <c r="BT173" s="12"/>
      <c r="BU173" s="11"/>
      <c r="BV173" s="6"/>
      <c r="BW173" s="6"/>
      <c r="BX173" s="6"/>
      <c r="BY173" s="40"/>
      <c r="BZ173" s="11"/>
      <c r="CA173" s="6"/>
      <c r="CB173" s="6"/>
      <c r="CC173" s="6"/>
      <c r="CD173" s="12"/>
      <c r="CE173" s="11"/>
      <c r="CF173" s="6"/>
      <c r="CG173" s="6"/>
      <c r="CH173" s="6"/>
      <c r="CI173" s="12"/>
      <c r="CJ173" s="11"/>
      <c r="CK173" s="6"/>
      <c r="CL173" s="6"/>
      <c r="CM173" s="12"/>
      <c r="CN173" s="11"/>
      <c r="CO173" s="82"/>
      <c r="CP173" s="1"/>
      <c r="CQ173" s="1"/>
      <c r="CR173" s="1"/>
      <c r="CS173" s="1"/>
      <c r="CT173" s="1"/>
      <c r="DF173" s="23"/>
      <c r="DG173" s="35" t="str">
        <f t="shared" si="17"/>
        <v/>
      </c>
      <c r="DH173" s="36" t="str">
        <f>IF(AND(L173="",N173="",R173="",S173=""),"",SUM(L173,N173,R173,#REF!,S173))</f>
        <v/>
      </c>
      <c r="DI173" s="36" t="str">
        <f t="shared" si="18"/>
        <v/>
      </c>
      <c r="DJ173" s="35" t="str">
        <f>IF(AND(V173="",X173="",AB173="",AC173=""),"",SUM(V173,X173,AB173,#REF!,AC173))</f>
        <v/>
      </c>
      <c r="DK173" s="36" t="str">
        <f t="shared" si="19"/>
        <v/>
      </c>
      <c r="DL173" s="35" t="str">
        <f t="shared" si="20"/>
        <v/>
      </c>
      <c r="DM173" s="36" t="str">
        <f t="shared" si="21"/>
        <v/>
      </c>
      <c r="DN173" s="35" t="str">
        <f>IF(AND(AQ173="",AT173="",AW173="",AX173=""),"",SUM(AQ173,AT173,AW173,#REF!,AX173))</f>
        <v/>
      </c>
      <c r="DO173" s="36" t="str">
        <f t="shared" si="22"/>
        <v/>
      </c>
      <c r="DP173" s="35" t="str">
        <f>IF(AND(BA173="",BD173="",BG173="",BH173=""),"",SUM(BA173,BD173,BG173,#REF!,BH173))</f>
        <v/>
      </c>
      <c r="DQ173" s="36" t="str">
        <f t="shared" si="23"/>
        <v/>
      </c>
      <c r="DR173" s="35" t="str">
        <f>IF(AND(BK173="",BN173="",BQ173="",BR173=""),"",SUM(BK173,BN173,BQ173,#REF!,BR173))</f>
        <v/>
      </c>
      <c r="DS173" s="36" t="str">
        <f t="shared" si="24"/>
        <v/>
      </c>
      <c r="DT173" s="33" t="e">
        <f>IF(AND(#REF!="",#REF!="",#REF!="",#REF!=""),"",SUM(#REF!,#REF!,#REF!,#REF!))</f>
        <v>#REF!</v>
      </c>
      <c r="DU173" s="33" t="str">
        <f t="shared" si="16"/>
        <v/>
      </c>
    </row>
    <row r="174" spans="1:125" ht="18.75">
      <c r="A174" s="72">
        <v>168</v>
      </c>
      <c r="B174" s="396"/>
      <c r="C174" s="397"/>
      <c r="D174" s="398"/>
      <c r="E174" s="399"/>
      <c r="F174" s="400"/>
      <c r="G174" s="400"/>
      <c r="H174" s="401"/>
      <c r="I174" s="402"/>
      <c r="J174" s="403"/>
      <c r="K174" s="404"/>
      <c r="L174" s="11"/>
      <c r="M174" s="6"/>
      <c r="N174" s="6"/>
      <c r="O174" s="6"/>
      <c r="P174" s="6"/>
      <c r="Q174" s="6"/>
      <c r="R174" s="6"/>
      <c r="S174" s="40"/>
      <c r="T174" s="43"/>
      <c r="U174" s="12"/>
      <c r="V174" s="17"/>
      <c r="W174" s="18"/>
      <c r="X174" s="18"/>
      <c r="Y174" s="18"/>
      <c r="Z174" s="18"/>
      <c r="AA174" s="18"/>
      <c r="AB174" s="18"/>
      <c r="AC174" s="45"/>
      <c r="AD174" s="43"/>
      <c r="AE174" s="40"/>
      <c r="AF174" s="290"/>
      <c r="AG174" s="6"/>
      <c r="AH174" s="6"/>
      <c r="AI174" s="6"/>
      <c r="AJ174" s="6"/>
      <c r="AK174" s="6"/>
      <c r="AL174" s="6"/>
      <c r="AM174" s="43"/>
      <c r="AN174" s="43"/>
      <c r="AO174" s="6"/>
      <c r="AP174" s="43"/>
      <c r="AQ174" s="11"/>
      <c r="AR174" s="6"/>
      <c r="AS174" s="6"/>
      <c r="AT174" s="6"/>
      <c r="AU174" s="6"/>
      <c r="AV174" s="6"/>
      <c r="AW174" s="6"/>
      <c r="AX174" s="40"/>
      <c r="AY174" s="43"/>
      <c r="AZ174" s="12"/>
      <c r="BA174" s="11"/>
      <c r="BB174" s="6"/>
      <c r="BC174" s="6"/>
      <c r="BD174" s="6"/>
      <c r="BE174" s="6"/>
      <c r="BF174" s="6"/>
      <c r="BG174" s="6"/>
      <c r="BH174" s="40"/>
      <c r="BI174" s="43"/>
      <c r="BJ174" s="12"/>
      <c r="BK174" s="11"/>
      <c r="BL174" s="6"/>
      <c r="BM174" s="6"/>
      <c r="BN174" s="6"/>
      <c r="BO174" s="6"/>
      <c r="BP174" s="6"/>
      <c r="BQ174" s="6"/>
      <c r="BR174" s="40"/>
      <c r="BS174" s="43"/>
      <c r="BT174" s="12"/>
      <c r="BU174" s="11"/>
      <c r="BV174" s="6"/>
      <c r="BW174" s="6"/>
      <c r="BX174" s="6"/>
      <c r="BY174" s="40"/>
      <c r="BZ174" s="11"/>
      <c r="CA174" s="6"/>
      <c r="CB174" s="6"/>
      <c r="CC174" s="6"/>
      <c r="CD174" s="12"/>
      <c r="CE174" s="11"/>
      <c r="CF174" s="6"/>
      <c r="CG174" s="6"/>
      <c r="CH174" s="6"/>
      <c r="CI174" s="12"/>
      <c r="CJ174" s="11"/>
      <c r="CK174" s="6"/>
      <c r="CL174" s="6"/>
      <c r="CM174" s="12"/>
      <c r="CN174" s="11"/>
      <c r="CO174" s="82"/>
      <c r="CP174" s="1"/>
      <c r="CQ174" s="1"/>
      <c r="CR174" s="1"/>
      <c r="CS174" s="1"/>
      <c r="CT174" s="1"/>
      <c r="DF174" s="23"/>
      <c r="DG174" s="35" t="str">
        <f t="shared" si="17"/>
        <v/>
      </c>
      <c r="DH174" s="36" t="str">
        <f>IF(AND(L174="",N174="",R174="",S174=""),"",SUM(L174,N174,R174,#REF!,S174))</f>
        <v/>
      </c>
      <c r="DI174" s="36" t="str">
        <f t="shared" si="18"/>
        <v/>
      </c>
      <c r="DJ174" s="35" t="str">
        <f>IF(AND(V174="",X174="",AB174="",AC174=""),"",SUM(V174,X174,AB174,#REF!,AC174))</f>
        <v/>
      </c>
      <c r="DK174" s="36" t="str">
        <f t="shared" si="19"/>
        <v/>
      </c>
      <c r="DL174" s="35" t="str">
        <f t="shared" si="20"/>
        <v/>
      </c>
      <c r="DM174" s="36" t="str">
        <f t="shared" si="21"/>
        <v/>
      </c>
      <c r="DN174" s="35" t="str">
        <f>IF(AND(AQ174="",AT174="",AW174="",AX174=""),"",SUM(AQ174,AT174,AW174,#REF!,AX174))</f>
        <v/>
      </c>
      <c r="DO174" s="36" t="str">
        <f t="shared" si="22"/>
        <v/>
      </c>
      <c r="DP174" s="35" t="str">
        <f>IF(AND(BA174="",BD174="",BG174="",BH174=""),"",SUM(BA174,BD174,BG174,#REF!,BH174))</f>
        <v/>
      </c>
      <c r="DQ174" s="36" t="str">
        <f t="shared" si="23"/>
        <v/>
      </c>
      <c r="DR174" s="35" t="str">
        <f>IF(AND(BK174="",BN174="",BQ174="",BR174=""),"",SUM(BK174,BN174,BQ174,#REF!,BR174))</f>
        <v/>
      </c>
      <c r="DS174" s="36" t="str">
        <f t="shared" si="24"/>
        <v/>
      </c>
      <c r="DT174" s="33" t="e">
        <f>IF(AND(#REF!="",#REF!="",#REF!="",#REF!=""),"",SUM(#REF!,#REF!,#REF!,#REF!))</f>
        <v>#REF!</v>
      </c>
      <c r="DU174" s="33" t="str">
        <f t="shared" si="16"/>
        <v/>
      </c>
    </row>
    <row r="175" spans="1:125" ht="18.75">
      <c r="A175" s="72">
        <v>169</v>
      </c>
      <c r="B175" s="396"/>
      <c r="C175" s="397"/>
      <c r="D175" s="398"/>
      <c r="E175" s="399"/>
      <c r="F175" s="400"/>
      <c r="G175" s="400"/>
      <c r="H175" s="401"/>
      <c r="I175" s="402"/>
      <c r="J175" s="403"/>
      <c r="K175" s="404"/>
      <c r="L175" s="11"/>
      <c r="M175" s="6"/>
      <c r="N175" s="6"/>
      <c r="O175" s="6"/>
      <c r="P175" s="6"/>
      <c r="Q175" s="6"/>
      <c r="R175" s="6"/>
      <c r="S175" s="40"/>
      <c r="T175" s="43"/>
      <c r="U175" s="12"/>
      <c r="V175" s="17"/>
      <c r="W175" s="18"/>
      <c r="X175" s="18"/>
      <c r="Y175" s="18"/>
      <c r="Z175" s="18"/>
      <c r="AA175" s="18"/>
      <c r="AB175" s="18"/>
      <c r="AC175" s="45"/>
      <c r="AD175" s="43"/>
      <c r="AE175" s="40"/>
      <c r="AF175" s="290"/>
      <c r="AG175" s="6"/>
      <c r="AH175" s="6"/>
      <c r="AI175" s="6"/>
      <c r="AJ175" s="6"/>
      <c r="AK175" s="6"/>
      <c r="AL175" s="6"/>
      <c r="AM175" s="43"/>
      <c r="AN175" s="43"/>
      <c r="AO175" s="6"/>
      <c r="AP175" s="43"/>
      <c r="AQ175" s="11"/>
      <c r="AR175" s="6"/>
      <c r="AS175" s="6"/>
      <c r="AT175" s="6"/>
      <c r="AU175" s="6"/>
      <c r="AV175" s="6"/>
      <c r="AW175" s="6"/>
      <c r="AX175" s="40"/>
      <c r="AY175" s="43"/>
      <c r="AZ175" s="12"/>
      <c r="BA175" s="11"/>
      <c r="BB175" s="6"/>
      <c r="BC175" s="6"/>
      <c r="BD175" s="6"/>
      <c r="BE175" s="6"/>
      <c r="BF175" s="6"/>
      <c r="BG175" s="6"/>
      <c r="BH175" s="40"/>
      <c r="BI175" s="43"/>
      <c r="BJ175" s="12"/>
      <c r="BK175" s="11"/>
      <c r="BL175" s="6"/>
      <c r="BM175" s="6"/>
      <c r="BN175" s="6"/>
      <c r="BO175" s="6"/>
      <c r="BP175" s="6"/>
      <c r="BQ175" s="6"/>
      <c r="BR175" s="40"/>
      <c r="BS175" s="43"/>
      <c r="BT175" s="12"/>
      <c r="BU175" s="11"/>
      <c r="BV175" s="6"/>
      <c r="BW175" s="6"/>
      <c r="BX175" s="6"/>
      <c r="BY175" s="40"/>
      <c r="BZ175" s="11"/>
      <c r="CA175" s="6"/>
      <c r="CB175" s="6"/>
      <c r="CC175" s="6"/>
      <c r="CD175" s="12"/>
      <c r="CE175" s="11"/>
      <c r="CF175" s="6"/>
      <c r="CG175" s="6"/>
      <c r="CH175" s="6"/>
      <c r="CI175" s="12"/>
      <c r="CJ175" s="11"/>
      <c r="CK175" s="6"/>
      <c r="CL175" s="6"/>
      <c r="CM175" s="12"/>
      <c r="CN175" s="11"/>
      <c r="CO175" s="82"/>
      <c r="CP175" s="1"/>
      <c r="CQ175" s="1"/>
      <c r="CR175" s="1"/>
      <c r="CS175" s="1"/>
      <c r="CT175" s="1"/>
      <c r="DF175" s="23"/>
      <c r="DG175" s="35" t="str">
        <f t="shared" si="17"/>
        <v/>
      </c>
      <c r="DH175" s="36" t="str">
        <f>IF(AND(L175="",N175="",R175="",S175=""),"",SUM(L175,N175,R175,#REF!,S175))</f>
        <v/>
      </c>
      <c r="DI175" s="36" t="str">
        <f t="shared" si="18"/>
        <v/>
      </c>
      <c r="DJ175" s="35" t="str">
        <f>IF(AND(V175="",X175="",AB175="",AC175=""),"",SUM(V175,X175,AB175,#REF!,AC175))</f>
        <v/>
      </c>
      <c r="DK175" s="36" t="str">
        <f t="shared" si="19"/>
        <v/>
      </c>
      <c r="DL175" s="35" t="str">
        <f t="shared" si="20"/>
        <v/>
      </c>
      <c r="DM175" s="36" t="str">
        <f t="shared" si="21"/>
        <v/>
      </c>
      <c r="DN175" s="35" t="str">
        <f>IF(AND(AQ175="",AT175="",AW175="",AX175=""),"",SUM(AQ175,AT175,AW175,#REF!,AX175))</f>
        <v/>
      </c>
      <c r="DO175" s="36" t="str">
        <f t="shared" si="22"/>
        <v/>
      </c>
      <c r="DP175" s="35" t="str">
        <f>IF(AND(BA175="",BD175="",BG175="",BH175=""),"",SUM(BA175,BD175,BG175,#REF!,BH175))</f>
        <v/>
      </c>
      <c r="DQ175" s="36" t="str">
        <f t="shared" si="23"/>
        <v/>
      </c>
      <c r="DR175" s="35" t="str">
        <f>IF(AND(BK175="",BN175="",BQ175="",BR175=""),"",SUM(BK175,BN175,BQ175,#REF!,BR175))</f>
        <v/>
      </c>
      <c r="DS175" s="36" t="str">
        <f t="shared" si="24"/>
        <v/>
      </c>
      <c r="DT175" s="33" t="e">
        <f>IF(AND(#REF!="",#REF!="",#REF!="",#REF!=""),"",SUM(#REF!,#REF!,#REF!,#REF!))</f>
        <v>#REF!</v>
      </c>
      <c r="DU175" s="33" t="str">
        <f t="shared" si="16"/>
        <v/>
      </c>
    </row>
    <row r="176" spans="1:125" ht="18.75">
      <c r="A176" s="72">
        <v>170</v>
      </c>
      <c r="B176" s="396"/>
      <c r="C176" s="397"/>
      <c r="D176" s="398"/>
      <c r="E176" s="399"/>
      <c r="F176" s="400"/>
      <c r="G176" s="400"/>
      <c r="H176" s="401"/>
      <c r="I176" s="402"/>
      <c r="J176" s="403"/>
      <c r="K176" s="404"/>
      <c r="L176" s="11"/>
      <c r="M176" s="6"/>
      <c r="N176" s="6"/>
      <c r="O176" s="6"/>
      <c r="P176" s="6"/>
      <c r="Q176" s="6"/>
      <c r="R176" s="6"/>
      <c r="S176" s="40"/>
      <c r="T176" s="43"/>
      <c r="U176" s="12"/>
      <c r="V176" s="17"/>
      <c r="W176" s="18"/>
      <c r="X176" s="18"/>
      <c r="Y176" s="18"/>
      <c r="Z176" s="18"/>
      <c r="AA176" s="18"/>
      <c r="AB176" s="18"/>
      <c r="AC176" s="45"/>
      <c r="AD176" s="43"/>
      <c r="AE176" s="40"/>
      <c r="AF176" s="290"/>
      <c r="AG176" s="6"/>
      <c r="AH176" s="6"/>
      <c r="AI176" s="6"/>
      <c r="AJ176" s="6"/>
      <c r="AK176" s="6"/>
      <c r="AL176" s="6"/>
      <c r="AM176" s="43"/>
      <c r="AN176" s="43"/>
      <c r="AO176" s="6"/>
      <c r="AP176" s="43"/>
      <c r="AQ176" s="11"/>
      <c r="AR176" s="6"/>
      <c r="AS176" s="6"/>
      <c r="AT176" s="6"/>
      <c r="AU176" s="6"/>
      <c r="AV176" s="6"/>
      <c r="AW176" s="6"/>
      <c r="AX176" s="40"/>
      <c r="AY176" s="43"/>
      <c r="AZ176" s="12"/>
      <c r="BA176" s="11"/>
      <c r="BB176" s="6"/>
      <c r="BC176" s="6"/>
      <c r="BD176" s="6"/>
      <c r="BE176" s="6"/>
      <c r="BF176" s="6"/>
      <c r="BG176" s="6"/>
      <c r="BH176" s="40"/>
      <c r="BI176" s="43"/>
      <c r="BJ176" s="12"/>
      <c r="BK176" s="11"/>
      <c r="BL176" s="6"/>
      <c r="BM176" s="6"/>
      <c r="BN176" s="6"/>
      <c r="BO176" s="6"/>
      <c r="BP176" s="6"/>
      <c r="BQ176" s="6"/>
      <c r="BR176" s="40"/>
      <c r="BS176" s="43"/>
      <c r="BT176" s="12"/>
      <c r="BU176" s="11"/>
      <c r="BV176" s="6"/>
      <c r="BW176" s="6"/>
      <c r="BX176" s="6"/>
      <c r="BY176" s="40"/>
      <c r="BZ176" s="11"/>
      <c r="CA176" s="6"/>
      <c r="CB176" s="6"/>
      <c r="CC176" s="6"/>
      <c r="CD176" s="12"/>
      <c r="CE176" s="11"/>
      <c r="CF176" s="6"/>
      <c r="CG176" s="6"/>
      <c r="CH176" s="6"/>
      <c r="CI176" s="12"/>
      <c r="CJ176" s="11"/>
      <c r="CK176" s="6"/>
      <c r="CL176" s="6"/>
      <c r="CM176" s="12"/>
      <c r="CN176" s="11"/>
      <c r="CO176" s="82"/>
      <c r="CP176" s="1"/>
      <c r="CQ176" s="1"/>
      <c r="CR176" s="1"/>
      <c r="CS176" s="1"/>
      <c r="CT176" s="1"/>
      <c r="DF176" s="23"/>
      <c r="DG176" s="35" t="str">
        <f t="shared" si="17"/>
        <v/>
      </c>
      <c r="DH176" s="36" t="str">
        <f>IF(AND(L176="",N176="",R176="",S176=""),"",SUM(L176,N176,R176,#REF!,S176))</f>
        <v/>
      </c>
      <c r="DI176" s="36" t="str">
        <f t="shared" si="18"/>
        <v/>
      </c>
      <c r="DJ176" s="35" t="str">
        <f>IF(AND(V176="",X176="",AB176="",AC176=""),"",SUM(V176,X176,AB176,#REF!,AC176))</f>
        <v/>
      </c>
      <c r="DK176" s="36" t="str">
        <f t="shared" si="19"/>
        <v/>
      </c>
      <c r="DL176" s="35" t="str">
        <f t="shared" si="20"/>
        <v/>
      </c>
      <c r="DM176" s="36" t="str">
        <f t="shared" si="21"/>
        <v/>
      </c>
      <c r="DN176" s="35" t="str">
        <f>IF(AND(AQ176="",AT176="",AW176="",AX176=""),"",SUM(AQ176,AT176,AW176,#REF!,AX176))</f>
        <v/>
      </c>
      <c r="DO176" s="36" t="str">
        <f t="shared" si="22"/>
        <v/>
      </c>
      <c r="DP176" s="35" t="str">
        <f>IF(AND(BA176="",BD176="",BG176="",BH176=""),"",SUM(BA176,BD176,BG176,#REF!,BH176))</f>
        <v/>
      </c>
      <c r="DQ176" s="36" t="str">
        <f t="shared" si="23"/>
        <v/>
      </c>
      <c r="DR176" s="35" t="str">
        <f>IF(AND(BK176="",BN176="",BQ176="",BR176=""),"",SUM(BK176,BN176,BQ176,#REF!,BR176))</f>
        <v/>
      </c>
      <c r="DS176" s="36" t="str">
        <f t="shared" si="24"/>
        <v/>
      </c>
      <c r="DT176" s="33" t="e">
        <f>IF(AND(#REF!="",#REF!="",#REF!="",#REF!=""),"",SUM(#REF!,#REF!,#REF!,#REF!))</f>
        <v>#REF!</v>
      </c>
      <c r="DU176" s="33" t="str">
        <f t="shared" si="16"/>
        <v/>
      </c>
    </row>
    <row r="177" spans="1:125" ht="18.75">
      <c r="A177" s="72">
        <v>171</v>
      </c>
      <c r="B177" s="396"/>
      <c r="C177" s="397"/>
      <c r="D177" s="398"/>
      <c r="E177" s="399"/>
      <c r="F177" s="400"/>
      <c r="G177" s="400"/>
      <c r="H177" s="401"/>
      <c r="I177" s="402"/>
      <c r="J177" s="403"/>
      <c r="K177" s="404"/>
      <c r="L177" s="11"/>
      <c r="M177" s="6"/>
      <c r="N177" s="6"/>
      <c r="O177" s="6"/>
      <c r="P177" s="6"/>
      <c r="Q177" s="6"/>
      <c r="R177" s="6"/>
      <c r="S177" s="40"/>
      <c r="T177" s="43"/>
      <c r="U177" s="12"/>
      <c r="V177" s="17"/>
      <c r="W177" s="18"/>
      <c r="X177" s="18"/>
      <c r="Y177" s="18"/>
      <c r="Z177" s="18"/>
      <c r="AA177" s="18"/>
      <c r="AB177" s="18"/>
      <c r="AC177" s="45"/>
      <c r="AD177" s="43"/>
      <c r="AE177" s="40"/>
      <c r="AF177" s="290"/>
      <c r="AG177" s="6"/>
      <c r="AH177" s="6"/>
      <c r="AI177" s="6"/>
      <c r="AJ177" s="6"/>
      <c r="AK177" s="6"/>
      <c r="AL177" s="6"/>
      <c r="AM177" s="43"/>
      <c r="AN177" s="43"/>
      <c r="AO177" s="6"/>
      <c r="AP177" s="43"/>
      <c r="AQ177" s="11"/>
      <c r="AR177" s="6"/>
      <c r="AS177" s="6"/>
      <c r="AT177" s="6"/>
      <c r="AU177" s="6"/>
      <c r="AV177" s="6"/>
      <c r="AW177" s="6"/>
      <c r="AX177" s="40"/>
      <c r="AY177" s="43"/>
      <c r="AZ177" s="12"/>
      <c r="BA177" s="11"/>
      <c r="BB177" s="6"/>
      <c r="BC177" s="6"/>
      <c r="BD177" s="6"/>
      <c r="BE177" s="6"/>
      <c r="BF177" s="6"/>
      <c r="BG177" s="6"/>
      <c r="BH177" s="40"/>
      <c r="BI177" s="43"/>
      <c r="BJ177" s="12"/>
      <c r="BK177" s="11"/>
      <c r="BL177" s="6"/>
      <c r="BM177" s="6"/>
      <c r="BN177" s="6"/>
      <c r="BO177" s="6"/>
      <c r="BP177" s="6"/>
      <c r="BQ177" s="6"/>
      <c r="BR177" s="40"/>
      <c r="BS177" s="43"/>
      <c r="BT177" s="12"/>
      <c r="BU177" s="11"/>
      <c r="BV177" s="6"/>
      <c r="BW177" s="6"/>
      <c r="BX177" s="6"/>
      <c r="BY177" s="40"/>
      <c r="BZ177" s="11"/>
      <c r="CA177" s="6"/>
      <c r="CB177" s="6"/>
      <c r="CC177" s="6"/>
      <c r="CD177" s="12"/>
      <c r="CE177" s="11"/>
      <c r="CF177" s="6"/>
      <c r="CG177" s="6"/>
      <c r="CH177" s="6"/>
      <c r="CI177" s="12"/>
      <c r="CJ177" s="11"/>
      <c r="CK177" s="6"/>
      <c r="CL177" s="6"/>
      <c r="CM177" s="12"/>
      <c r="CN177" s="11"/>
      <c r="CO177" s="82"/>
      <c r="CP177" s="1"/>
      <c r="CQ177" s="1"/>
      <c r="CR177" s="1"/>
      <c r="CS177" s="1"/>
      <c r="CT177" s="1"/>
      <c r="DF177" s="23"/>
      <c r="DG177" s="35" t="str">
        <f t="shared" si="17"/>
        <v/>
      </c>
      <c r="DH177" s="36" t="str">
        <f>IF(AND(L177="",N177="",R177="",S177=""),"",SUM(L177,N177,R177,#REF!,S177))</f>
        <v/>
      </c>
      <c r="DI177" s="36" t="str">
        <f t="shared" si="18"/>
        <v/>
      </c>
      <c r="DJ177" s="35" t="str">
        <f>IF(AND(V177="",X177="",AB177="",AC177=""),"",SUM(V177,X177,AB177,#REF!,AC177))</f>
        <v/>
      </c>
      <c r="DK177" s="36" t="str">
        <f t="shared" si="19"/>
        <v/>
      </c>
      <c r="DL177" s="35" t="str">
        <f t="shared" si="20"/>
        <v/>
      </c>
      <c r="DM177" s="36" t="str">
        <f t="shared" si="21"/>
        <v/>
      </c>
      <c r="DN177" s="35" t="str">
        <f>IF(AND(AQ177="",AT177="",AW177="",AX177=""),"",SUM(AQ177,AT177,AW177,#REF!,AX177))</f>
        <v/>
      </c>
      <c r="DO177" s="36" t="str">
        <f t="shared" si="22"/>
        <v/>
      </c>
      <c r="DP177" s="35" t="str">
        <f>IF(AND(BA177="",BD177="",BG177="",BH177=""),"",SUM(BA177,BD177,BG177,#REF!,BH177))</f>
        <v/>
      </c>
      <c r="DQ177" s="36" t="str">
        <f t="shared" si="23"/>
        <v/>
      </c>
      <c r="DR177" s="35" t="str">
        <f>IF(AND(BK177="",BN177="",BQ177="",BR177=""),"",SUM(BK177,BN177,BQ177,#REF!,BR177))</f>
        <v/>
      </c>
      <c r="DS177" s="36" t="str">
        <f t="shared" si="24"/>
        <v/>
      </c>
      <c r="DT177" s="33" t="e">
        <f>IF(AND(#REF!="",#REF!="",#REF!="",#REF!=""),"",SUM(#REF!,#REF!,#REF!,#REF!))</f>
        <v>#REF!</v>
      </c>
      <c r="DU177" s="33" t="str">
        <f t="shared" si="16"/>
        <v/>
      </c>
    </row>
    <row r="178" spans="1:125" ht="18.75">
      <c r="A178" s="72">
        <v>172</v>
      </c>
      <c r="B178" s="396"/>
      <c r="C178" s="397"/>
      <c r="D178" s="398"/>
      <c r="E178" s="399"/>
      <c r="F178" s="400"/>
      <c r="G178" s="400"/>
      <c r="H178" s="401"/>
      <c r="I178" s="402"/>
      <c r="J178" s="403"/>
      <c r="K178" s="404"/>
      <c r="L178" s="11"/>
      <c r="M178" s="6"/>
      <c r="N178" s="6"/>
      <c r="O178" s="6"/>
      <c r="P178" s="6"/>
      <c r="Q178" s="6"/>
      <c r="R178" s="6"/>
      <c r="S178" s="40"/>
      <c r="T178" s="43"/>
      <c r="U178" s="12"/>
      <c r="V178" s="17"/>
      <c r="W178" s="18"/>
      <c r="X178" s="18"/>
      <c r="Y178" s="18"/>
      <c r="Z178" s="18"/>
      <c r="AA178" s="18"/>
      <c r="AB178" s="18"/>
      <c r="AC178" s="45"/>
      <c r="AD178" s="43"/>
      <c r="AE178" s="40"/>
      <c r="AF178" s="290"/>
      <c r="AG178" s="6"/>
      <c r="AH178" s="6"/>
      <c r="AI178" s="6"/>
      <c r="AJ178" s="6"/>
      <c r="AK178" s="6"/>
      <c r="AL178" s="6"/>
      <c r="AM178" s="43"/>
      <c r="AN178" s="43"/>
      <c r="AO178" s="6"/>
      <c r="AP178" s="43"/>
      <c r="AQ178" s="11"/>
      <c r="AR178" s="6"/>
      <c r="AS178" s="6"/>
      <c r="AT178" s="6"/>
      <c r="AU178" s="6"/>
      <c r="AV178" s="6"/>
      <c r="AW178" s="6"/>
      <c r="AX178" s="40"/>
      <c r="AY178" s="43"/>
      <c r="AZ178" s="12"/>
      <c r="BA178" s="11"/>
      <c r="BB178" s="6"/>
      <c r="BC178" s="6"/>
      <c r="BD178" s="6"/>
      <c r="BE178" s="6"/>
      <c r="BF178" s="6"/>
      <c r="BG178" s="6"/>
      <c r="BH178" s="40"/>
      <c r="BI178" s="43"/>
      <c r="BJ178" s="12"/>
      <c r="BK178" s="11"/>
      <c r="BL178" s="6"/>
      <c r="BM178" s="6"/>
      <c r="BN178" s="6"/>
      <c r="BO178" s="6"/>
      <c r="BP178" s="6"/>
      <c r="BQ178" s="6"/>
      <c r="BR178" s="40"/>
      <c r="BS178" s="43"/>
      <c r="BT178" s="12"/>
      <c r="BU178" s="11"/>
      <c r="BV178" s="6"/>
      <c r="BW178" s="6"/>
      <c r="BX178" s="6"/>
      <c r="BY178" s="40"/>
      <c r="BZ178" s="11"/>
      <c r="CA178" s="6"/>
      <c r="CB178" s="6"/>
      <c r="CC178" s="6"/>
      <c r="CD178" s="12"/>
      <c r="CE178" s="11"/>
      <c r="CF178" s="6"/>
      <c r="CG178" s="6"/>
      <c r="CH178" s="6"/>
      <c r="CI178" s="12"/>
      <c r="CJ178" s="11"/>
      <c r="CK178" s="6"/>
      <c r="CL178" s="6"/>
      <c r="CM178" s="12"/>
      <c r="CN178" s="11"/>
      <c r="CO178" s="82"/>
      <c r="CP178" s="1"/>
      <c r="CQ178" s="1"/>
      <c r="CR178" s="1"/>
      <c r="CS178" s="1"/>
      <c r="CT178" s="1"/>
      <c r="DF178" s="23"/>
      <c r="DG178" s="35" t="str">
        <f t="shared" si="17"/>
        <v/>
      </c>
      <c r="DH178" s="36" t="str">
        <f>IF(AND(L178="",N178="",R178="",S178=""),"",SUM(L178,N178,R178,#REF!,S178))</f>
        <v/>
      </c>
      <c r="DI178" s="36" t="str">
        <f t="shared" si="18"/>
        <v/>
      </c>
      <c r="DJ178" s="35" t="str">
        <f>IF(AND(V178="",X178="",AB178="",AC178=""),"",SUM(V178,X178,AB178,#REF!,AC178))</f>
        <v/>
      </c>
      <c r="DK178" s="36" t="str">
        <f t="shared" si="19"/>
        <v/>
      </c>
      <c r="DL178" s="35" t="str">
        <f t="shared" si="20"/>
        <v/>
      </c>
      <c r="DM178" s="36" t="str">
        <f t="shared" si="21"/>
        <v/>
      </c>
      <c r="DN178" s="35" t="str">
        <f>IF(AND(AQ178="",AT178="",AW178="",AX178=""),"",SUM(AQ178,AT178,AW178,#REF!,AX178))</f>
        <v/>
      </c>
      <c r="DO178" s="36" t="str">
        <f t="shared" si="22"/>
        <v/>
      </c>
      <c r="DP178" s="35" t="str">
        <f>IF(AND(BA178="",BD178="",BG178="",BH178=""),"",SUM(BA178,BD178,BG178,#REF!,BH178))</f>
        <v/>
      </c>
      <c r="DQ178" s="36" t="str">
        <f t="shared" si="23"/>
        <v/>
      </c>
      <c r="DR178" s="35" t="str">
        <f>IF(AND(BK178="",BN178="",BQ178="",BR178=""),"",SUM(BK178,BN178,BQ178,#REF!,BR178))</f>
        <v/>
      </c>
      <c r="DS178" s="36" t="str">
        <f t="shared" si="24"/>
        <v/>
      </c>
      <c r="DT178" s="33" t="e">
        <f>IF(AND(#REF!="",#REF!="",#REF!="",#REF!=""),"",SUM(#REF!,#REF!,#REF!,#REF!))</f>
        <v>#REF!</v>
      </c>
      <c r="DU178" s="33" t="str">
        <f t="shared" si="16"/>
        <v/>
      </c>
    </row>
    <row r="179" spans="1:125" ht="18.75">
      <c r="A179" s="72">
        <v>173</v>
      </c>
      <c r="B179" s="396"/>
      <c r="C179" s="397"/>
      <c r="D179" s="398"/>
      <c r="E179" s="399"/>
      <c r="F179" s="400"/>
      <c r="G179" s="400"/>
      <c r="H179" s="401"/>
      <c r="I179" s="402"/>
      <c r="J179" s="403"/>
      <c r="K179" s="404"/>
      <c r="L179" s="11"/>
      <c r="M179" s="6"/>
      <c r="N179" s="6"/>
      <c r="O179" s="6"/>
      <c r="P179" s="6"/>
      <c r="Q179" s="6"/>
      <c r="R179" s="6"/>
      <c r="S179" s="40"/>
      <c r="T179" s="43"/>
      <c r="U179" s="12"/>
      <c r="V179" s="17"/>
      <c r="W179" s="18"/>
      <c r="X179" s="18"/>
      <c r="Y179" s="18"/>
      <c r="Z179" s="18"/>
      <c r="AA179" s="18"/>
      <c r="AB179" s="18"/>
      <c r="AC179" s="45"/>
      <c r="AD179" s="43"/>
      <c r="AE179" s="40"/>
      <c r="AF179" s="290"/>
      <c r="AG179" s="6"/>
      <c r="AH179" s="6"/>
      <c r="AI179" s="6"/>
      <c r="AJ179" s="6"/>
      <c r="AK179" s="6"/>
      <c r="AL179" s="6"/>
      <c r="AM179" s="43"/>
      <c r="AN179" s="43"/>
      <c r="AO179" s="6"/>
      <c r="AP179" s="43"/>
      <c r="AQ179" s="11"/>
      <c r="AR179" s="6"/>
      <c r="AS179" s="6"/>
      <c r="AT179" s="6"/>
      <c r="AU179" s="6"/>
      <c r="AV179" s="6"/>
      <c r="AW179" s="6"/>
      <c r="AX179" s="40"/>
      <c r="AY179" s="43"/>
      <c r="AZ179" s="12"/>
      <c r="BA179" s="11"/>
      <c r="BB179" s="6"/>
      <c r="BC179" s="6"/>
      <c r="BD179" s="6"/>
      <c r="BE179" s="6"/>
      <c r="BF179" s="6"/>
      <c r="BG179" s="6"/>
      <c r="BH179" s="40"/>
      <c r="BI179" s="43"/>
      <c r="BJ179" s="12"/>
      <c r="BK179" s="11"/>
      <c r="BL179" s="6"/>
      <c r="BM179" s="6"/>
      <c r="BN179" s="6"/>
      <c r="BO179" s="6"/>
      <c r="BP179" s="6"/>
      <c r="BQ179" s="6"/>
      <c r="BR179" s="40"/>
      <c r="BS179" s="43"/>
      <c r="BT179" s="12"/>
      <c r="BU179" s="11"/>
      <c r="BV179" s="6"/>
      <c r="BW179" s="6"/>
      <c r="BX179" s="6"/>
      <c r="BY179" s="40"/>
      <c r="BZ179" s="11"/>
      <c r="CA179" s="6"/>
      <c r="CB179" s="6"/>
      <c r="CC179" s="6"/>
      <c r="CD179" s="12"/>
      <c r="CE179" s="11"/>
      <c r="CF179" s="6"/>
      <c r="CG179" s="6"/>
      <c r="CH179" s="6"/>
      <c r="CI179" s="12"/>
      <c r="CJ179" s="11"/>
      <c r="CK179" s="6"/>
      <c r="CL179" s="6"/>
      <c r="CM179" s="12"/>
      <c r="CN179" s="11"/>
      <c r="CO179" s="82"/>
      <c r="CP179" s="1"/>
      <c r="CQ179" s="1"/>
      <c r="CR179" s="1"/>
      <c r="CS179" s="1"/>
      <c r="CT179" s="1"/>
      <c r="DF179" s="23"/>
      <c r="DG179" s="35" t="str">
        <f t="shared" si="17"/>
        <v/>
      </c>
      <c r="DH179" s="36" t="str">
        <f>IF(AND(L179="",N179="",R179="",S179=""),"",SUM(L179,N179,R179,#REF!,S179))</f>
        <v/>
      </c>
      <c r="DI179" s="36" t="str">
        <f t="shared" si="18"/>
        <v/>
      </c>
      <c r="DJ179" s="35" t="str">
        <f>IF(AND(V179="",X179="",AB179="",AC179=""),"",SUM(V179,X179,AB179,#REF!,AC179))</f>
        <v/>
      </c>
      <c r="DK179" s="36" t="str">
        <f t="shared" si="19"/>
        <v/>
      </c>
      <c r="DL179" s="35" t="str">
        <f t="shared" si="20"/>
        <v/>
      </c>
      <c r="DM179" s="36" t="str">
        <f t="shared" si="21"/>
        <v/>
      </c>
      <c r="DN179" s="35" t="str">
        <f>IF(AND(AQ179="",AT179="",AW179="",AX179=""),"",SUM(AQ179,AT179,AW179,#REF!,AX179))</f>
        <v/>
      </c>
      <c r="DO179" s="36" t="str">
        <f t="shared" si="22"/>
        <v/>
      </c>
      <c r="DP179" s="35" t="str">
        <f>IF(AND(BA179="",BD179="",BG179="",BH179=""),"",SUM(BA179,BD179,BG179,#REF!,BH179))</f>
        <v/>
      </c>
      <c r="DQ179" s="36" t="str">
        <f t="shared" si="23"/>
        <v/>
      </c>
      <c r="DR179" s="35" t="str">
        <f>IF(AND(BK179="",BN179="",BQ179="",BR179=""),"",SUM(BK179,BN179,BQ179,#REF!,BR179))</f>
        <v/>
      </c>
      <c r="DS179" s="36" t="str">
        <f t="shared" si="24"/>
        <v/>
      </c>
      <c r="DT179" s="33" t="e">
        <f>IF(AND(#REF!="",#REF!="",#REF!="",#REF!=""),"",SUM(#REF!,#REF!,#REF!,#REF!))</f>
        <v>#REF!</v>
      </c>
      <c r="DU179" s="33" t="str">
        <f t="shared" si="16"/>
        <v/>
      </c>
    </row>
    <row r="180" spans="1:125" ht="18.75">
      <c r="A180" s="72">
        <v>174</v>
      </c>
      <c r="B180" s="396"/>
      <c r="C180" s="397"/>
      <c r="D180" s="398"/>
      <c r="E180" s="399"/>
      <c r="F180" s="400"/>
      <c r="G180" s="400"/>
      <c r="H180" s="401"/>
      <c r="I180" s="402"/>
      <c r="J180" s="403"/>
      <c r="K180" s="404"/>
      <c r="L180" s="11"/>
      <c r="M180" s="6"/>
      <c r="N180" s="6"/>
      <c r="O180" s="6"/>
      <c r="P180" s="6"/>
      <c r="Q180" s="6"/>
      <c r="R180" s="6"/>
      <c r="S180" s="40"/>
      <c r="T180" s="43"/>
      <c r="U180" s="12"/>
      <c r="V180" s="17"/>
      <c r="W180" s="18"/>
      <c r="X180" s="18"/>
      <c r="Y180" s="18"/>
      <c r="Z180" s="18"/>
      <c r="AA180" s="18"/>
      <c r="AB180" s="18"/>
      <c r="AC180" s="45"/>
      <c r="AD180" s="43"/>
      <c r="AE180" s="40"/>
      <c r="AF180" s="290"/>
      <c r="AG180" s="6"/>
      <c r="AH180" s="6"/>
      <c r="AI180" s="6"/>
      <c r="AJ180" s="6"/>
      <c r="AK180" s="6"/>
      <c r="AL180" s="6"/>
      <c r="AM180" s="43"/>
      <c r="AN180" s="43"/>
      <c r="AO180" s="6"/>
      <c r="AP180" s="43"/>
      <c r="AQ180" s="11"/>
      <c r="AR180" s="6"/>
      <c r="AS180" s="6"/>
      <c r="AT180" s="6"/>
      <c r="AU180" s="6"/>
      <c r="AV180" s="6"/>
      <c r="AW180" s="6"/>
      <c r="AX180" s="40"/>
      <c r="AY180" s="43"/>
      <c r="AZ180" s="12"/>
      <c r="BA180" s="11"/>
      <c r="BB180" s="6"/>
      <c r="BC180" s="6"/>
      <c r="BD180" s="6"/>
      <c r="BE180" s="6"/>
      <c r="BF180" s="6"/>
      <c r="BG180" s="6"/>
      <c r="BH180" s="40"/>
      <c r="BI180" s="43"/>
      <c r="BJ180" s="12"/>
      <c r="BK180" s="11"/>
      <c r="BL180" s="6"/>
      <c r="BM180" s="6"/>
      <c r="BN180" s="6"/>
      <c r="BO180" s="6"/>
      <c r="BP180" s="6"/>
      <c r="BQ180" s="6"/>
      <c r="BR180" s="40"/>
      <c r="BS180" s="43"/>
      <c r="BT180" s="12"/>
      <c r="BU180" s="11"/>
      <c r="BV180" s="6"/>
      <c r="BW180" s="6"/>
      <c r="BX180" s="6"/>
      <c r="BY180" s="40"/>
      <c r="BZ180" s="11"/>
      <c r="CA180" s="6"/>
      <c r="CB180" s="6"/>
      <c r="CC180" s="6"/>
      <c r="CD180" s="12"/>
      <c r="CE180" s="11"/>
      <c r="CF180" s="6"/>
      <c r="CG180" s="6"/>
      <c r="CH180" s="6"/>
      <c r="CI180" s="12"/>
      <c r="CJ180" s="11"/>
      <c r="CK180" s="6"/>
      <c r="CL180" s="6"/>
      <c r="CM180" s="12"/>
      <c r="CN180" s="11"/>
      <c r="CO180" s="82"/>
      <c r="CP180" s="1"/>
      <c r="CQ180" s="1"/>
      <c r="CR180" s="1"/>
      <c r="CS180" s="1"/>
      <c r="CT180" s="1"/>
      <c r="DF180" s="23"/>
      <c r="DG180" s="35" t="str">
        <f t="shared" si="17"/>
        <v/>
      </c>
      <c r="DH180" s="36" t="str">
        <f>IF(AND(L180="",N180="",R180="",S180=""),"",SUM(L180,N180,R180,#REF!,S180))</f>
        <v/>
      </c>
      <c r="DI180" s="36" t="str">
        <f t="shared" si="18"/>
        <v/>
      </c>
      <c r="DJ180" s="35" t="str">
        <f>IF(AND(V180="",X180="",AB180="",AC180=""),"",SUM(V180,X180,AB180,#REF!,AC180))</f>
        <v/>
      </c>
      <c r="DK180" s="36" t="str">
        <f t="shared" si="19"/>
        <v/>
      </c>
      <c r="DL180" s="35" t="str">
        <f t="shared" si="20"/>
        <v/>
      </c>
      <c r="DM180" s="36" t="str">
        <f t="shared" si="21"/>
        <v/>
      </c>
      <c r="DN180" s="35" t="str">
        <f>IF(AND(AQ180="",AT180="",AW180="",AX180=""),"",SUM(AQ180,AT180,AW180,#REF!,AX180))</f>
        <v/>
      </c>
      <c r="DO180" s="36" t="str">
        <f t="shared" si="22"/>
        <v/>
      </c>
      <c r="DP180" s="35" t="str">
        <f>IF(AND(BA180="",BD180="",BG180="",BH180=""),"",SUM(BA180,BD180,BG180,#REF!,BH180))</f>
        <v/>
      </c>
      <c r="DQ180" s="36" t="str">
        <f t="shared" si="23"/>
        <v/>
      </c>
      <c r="DR180" s="35" t="str">
        <f>IF(AND(BK180="",BN180="",BQ180="",BR180=""),"",SUM(BK180,BN180,BQ180,#REF!,BR180))</f>
        <v/>
      </c>
      <c r="DS180" s="36" t="str">
        <f t="shared" si="24"/>
        <v/>
      </c>
      <c r="DT180" s="33" t="e">
        <f>IF(AND(#REF!="",#REF!="",#REF!="",#REF!=""),"",SUM(#REF!,#REF!,#REF!,#REF!))</f>
        <v>#REF!</v>
      </c>
      <c r="DU180" s="33" t="str">
        <f t="shared" si="16"/>
        <v/>
      </c>
    </row>
    <row r="181" spans="1:125" ht="18.75">
      <c r="A181" s="72">
        <v>175</v>
      </c>
      <c r="B181" s="396"/>
      <c r="C181" s="397"/>
      <c r="D181" s="398"/>
      <c r="E181" s="399"/>
      <c r="F181" s="400"/>
      <c r="G181" s="400"/>
      <c r="H181" s="401"/>
      <c r="I181" s="402"/>
      <c r="J181" s="403"/>
      <c r="K181" s="404"/>
      <c r="L181" s="11"/>
      <c r="M181" s="6"/>
      <c r="N181" s="6"/>
      <c r="O181" s="6"/>
      <c r="P181" s="6"/>
      <c r="Q181" s="6"/>
      <c r="R181" s="6"/>
      <c r="S181" s="40"/>
      <c r="T181" s="43"/>
      <c r="U181" s="12"/>
      <c r="V181" s="17"/>
      <c r="W181" s="18"/>
      <c r="X181" s="18"/>
      <c r="Y181" s="18"/>
      <c r="Z181" s="18"/>
      <c r="AA181" s="18"/>
      <c r="AB181" s="18"/>
      <c r="AC181" s="45"/>
      <c r="AD181" s="43"/>
      <c r="AE181" s="40"/>
      <c r="AF181" s="290"/>
      <c r="AG181" s="6"/>
      <c r="AH181" s="6"/>
      <c r="AI181" s="6"/>
      <c r="AJ181" s="6"/>
      <c r="AK181" s="6"/>
      <c r="AL181" s="6"/>
      <c r="AM181" s="43"/>
      <c r="AN181" s="43"/>
      <c r="AO181" s="6"/>
      <c r="AP181" s="43"/>
      <c r="AQ181" s="11"/>
      <c r="AR181" s="6"/>
      <c r="AS181" s="6"/>
      <c r="AT181" s="6"/>
      <c r="AU181" s="6"/>
      <c r="AV181" s="6"/>
      <c r="AW181" s="6"/>
      <c r="AX181" s="40"/>
      <c r="AY181" s="43"/>
      <c r="AZ181" s="12"/>
      <c r="BA181" s="11"/>
      <c r="BB181" s="6"/>
      <c r="BC181" s="6"/>
      <c r="BD181" s="6"/>
      <c r="BE181" s="6"/>
      <c r="BF181" s="6"/>
      <c r="BG181" s="6"/>
      <c r="BH181" s="40"/>
      <c r="BI181" s="43"/>
      <c r="BJ181" s="12"/>
      <c r="BK181" s="11"/>
      <c r="BL181" s="6"/>
      <c r="BM181" s="6"/>
      <c r="BN181" s="6"/>
      <c r="BO181" s="6"/>
      <c r="BP181" s="6"/>
      <c r="BQ181" s="6"/>
      <c r="BR181" s="40"/>
      <c r="BS181" s="43"/>
      <c r="BT181" s="12"/>
      <c r="BU181" s="11"/>
      <c r="BV181" s="6"/>
      <c r="BW181" s="6"/>
      <c r="BX181" s="6"/>
      <c r="BY181" s="40"/>
      <c r="BZ181" s="11"/>
      <c r="CA181" s="6"/>
      <c r="CB181" s="6"/>
      <c r="CC181" s="6"/>
      <c r="CD181" s="12"/>
      <c r="CE181" s="11"/>
      <c r="CF181" s="6"/>
      <c r="CG181" s="6"/>
      <c r="CH181" s="6"/>
      <c r="CI181" s="12"/>
      <c r="CJ181" s="11"/>
      <c r="CK181" s="6"/>
      <c r="CL181" s="6"/>
      <c r="CM181" s="12"/>
      <c r="CN181" s="11"/>
      <c r="CO181" s="82"/>
      <c r="CP181" s="1"/>
      <c r="CQ181" s="1"/>
      <c r="CR181" s="1"/>
      <c r="CS181" s="1"/>
      <c r="CT181" s="1"/>
      <c r="DF181" s="23"/>
      <c r="DG181" s="35" t="str">
        <f t="shared" si="17"/>
        <v/>
      </c>
      <c r="DH181" s="36" t="str">
        <f>IF(AND(L181="",N181="",R181="",S181=""),"",SUM(L181,N181,R181,#REF!,S181))</f>
        <v/>
      </c>
      <c r="DI181" s="36" t="str">
        <f t="shared" si="18"/>
        <v/>
      </c>
      <c r="DJ181" s="35" t="str">
        <f>IF(AND(V181="",X181="",AB181="",AC181=""),"",SUM(V181,X181,AB181,#REF!,AC181))</f>
        <v/>
      </c>
      <c r="DK181" s="36" t="str">
        <f t="shared" si="19"/>
        <v/>
      </c>
      <c r="DL181" s="35" t="str">
        <f t="shared" si="20"/>
        <v/>
      </c>
      <c r="DM181" s="36" t="str">
        <f t="shared" si="21"/>
        <v/>
      </c>
      <c r="DN181" s="35" t="str">
        <f>IF(AND(AQ181="",AT181="",AW181="",AX181=""),"",SUM(AQ181,AT181,AW181,#REF!,AX181))</f>
        <v/>
      </c>
      <c r="DO181" s="36" t="str">
        <f t="shared" si="22"/>
        <v/>
      </c>
      <c r="DP181" s="35" t="str">
        <f>IF(AND(BA181="",BD181="",BG181="",BH181=""),"",SUM(BA181,BD181,BG181,#REF!,BH181))</f>
        <v/>
      </c>
      <c r="DQ181" s="36" t="str">
        <f t="shared" si="23"/>
        <v/>
      </c>
      <c r="DR181" s="35" t="str">
        <f>IF(AND(BK181="",BN181="",BQ181="",BR181=""),"",SUM(BK181,BN181,BQ181,#REF!,BR181))</f>
        <v/>
      </c>
      <c r="DS181" s="36" t="str">
        <f t="shared" si="24"/>
        <v/>
      </c>
      <c r="DT181" s="33" t="e">
        <f>IF(AND(#REF!="",#REF!="",#REF!="",#REF!=""),"",SUM(#REF!,#REF!,#REF!,#REF!))</f>
        <v>#REF!</v>
      </c>
      <c r="DU181" s="33" t="str">
        <f t="shared" si="16"/>
        <v/>
      </c>
    </row>
    <row r="182" spans="1:125" ht="18.75">
      <c r="A182" s="72">
        <v>176</v>
      </c>
      <c r="B182" s="396"/>
      <c r="C182" s="397"/>
      <c r="D182" s="398"/>
      <c r="E182" s="399"/>
      <c r="F182" s="400"/>
      <c r="G182" s="400"/>
      <c r="H182" s="401"/>
      <c r="I182" s="402"/>
      <c r="J182" s="403"/>
      <c r="K182" s="404"/>
      <c r="L182" s="11"/>
      <c r="M182" s="6"/>
      <c r="N182" s="6"/>
      <c r="O182" s="6"/>
      <c r="P182" s="6"/>
      <c r="Q182" s="6"/>
      <c r="R182" s="6"/>
      <c r="S182" s="40"/>
      <c r="T182" s="43"/>
      <c r="U182" s="12"/>
      <c r="V182" s="17"/>
      <c r="W182" s="18"/>
      <c r="X182" s="18"/>
      <c r="Y182" s="18"/>
      <c r="Z182" s="18"/>
      <c r="AA182" s="18"/>
      <c r="AB182" s="18"/>
      <c r="AC182" s="45"/>
      <c r="AD182" s="43"/>
      <c r="AE182" s="40"/>
      <c r="AF182" s="290"/>
      <c r="AG182" s="6"/>
      <c r="AH182" s="6"/>
      <c r="AI182" s="6"/>
      <c r="AJ182" s="6"/>
      <c r="AK182" s="6"/>
      <c r="AL182" s="6"/>
      <c r="AM182" s="43"/>
      <c r="AN182" s="43"/>
      <c r="AO182" s="6"/>
      <c r="AP182" s="43"/>
      <c r="AQ182" s="11"/>
      <c r="AR182" s="6"/>
      <c r="AS182" s="6"/>
      <c r="AT182" s="6"/>
      <c r="AU182" s="6"/>
      <c r="AV182" s="6"/>
      <c r="AW182" s="6"/>
      <c r="AX182" s="40"/>
      <c r="AY182" s="43"/>
      <c r="AZ182" s="12"/>
      <c r="BA182" s="11"/>
      <c r="BB182" s="6"/>
      <c r="BC182" s="6"/>
      <c r="BD182" s="6"/>
      <c r="BE182" s="6"/>
      <c r="BF182" s="6"/>
      <c r="BG182" s="6"/>
      <c r="BH182" s="40"/>
      <c r="BI182" s="43"/>
      <c r="BJ182" s="12"/>
      <c r="BK182" s="11"/>
      <c r="BL182" s="6"/>
      <c r="BM182" s="6"/>
      <c r="BN182" s="6"/>
      <c r="BO182" s="6"/>
      <c r="BP182" s="6"/>
      <c r="BQ182" s="6"/>
      <c r="BR182" s="40"/>
      <c r="BS182" s="43"/>
      <c r="BT182" s="12"/>
      <c r="BU182" s="11"/>
      <c r="BV182" s="6"/>
      <c r="BW182" s="6"/>
      <c r="BX182" s="6"/>
      <c r="BY182" s="40"/>
      <c r="BZ182" s="11"/>
      <c r="CA182" s="6"/>
      <c r="CB182" s="6"/>
      <c r="CC182" s="6"/>
      <c r="CD182" s="12"/>
      <c r="CE182" s="11"/>
      <c r="CF182" s="6"/>
      <c r="CG182" s="6"/>
      <c r="CH182" s="6"/>
      <c r="CI182" s="12"/>
      <c r="CJ182" s="11"/>
      <c r="CK182" s="6"/>
      <c r="CL182" s="6"/>
      <c r="CM182" s="12"/>
      <c r="CN182" s="11"/>
      <c r="CO182" s="82"/>
      <c r="CP182" s="1"/>
      <c r="CQ182" s="1"/>
      <c r="CR182" s="1"/>
      <c r="CS182" s="1"/>
      <c r="CT182" s="1"/>
      <c r="DF182" s="23"/>
      <c r="DG182" s="35" t="str">
        <f t="shared" si="17"/>
        <v/>
      </c>
      <c r="DH182" s="36" t="str">
        <f>IF(AND(L182="",N182="",R182="",S182=""),"",SUM(L182,N182,R182,#REF!,S182))</f>
        <v/>
      </c>
      <c r="DI182" s="36" t="str">
        <f t="shared" si="18"/>
        <v/>
      </c>
      <c r="DJ182" s="35" t="str">
        <f>IF(AND(V182="",X182="",AB182="",AC182=""),"",SUM(V182,X182,AB182,#REF!,AC182))</f>
        <v/>
      </c>
      <c r="DK182" s="36" t="str">
        <f t="shared" si="19"/>
        <v/>
      </c>
      <c r="DL182" s="35" t="str">
        <f t="shared" si="20"/>
        <v/>
      </c>
      <c r="DM182" s="36" t="str">
        <f t="shared" si="21"/>
        <v/>
      </c>
      <c r="DN182" s="35" t="str">
        <f>IF(AND(AQ182="",AT182="",AW182="",AX182=""),"",SUM(AQ182,AT182,AW182,#REF!,AX182))</f>
        <v/>
      </c>
      <c r="DO182" s="36" t="str">
        <f t="shared" si="22"/>
        <v/>
      </c>
      <c r="DP182" s="35" t="str">
        <f>IF(AND(BA182="",BD182="",BG182="",BH182=""),"",SUM(BA182,BD182,BG182,#REF!,BH182))</f>
        <v/>
      </c>
      <c r="DQ182" s="36" t="str">
        <f t="shared" si="23"/>
        <v/>
      </c>
      <c r="DR182" s="35" t="str">
        <f>IF(AND(BK182="",BN182="",BQ182="",BR182=""),"",SUM(BK182,BN182,BQ182,#REF!,BR182))</f>
        <v/>
      </c>
      <c r="DS182" s="36" t="str">
        <f t="shared" si="24"/>
        <v/>
      </c>
      <c r="DT182" s="33" t="e">
        <f>IF(AND(#REF!="",#REF!="",#REF!="",#REF!=""),"",SUM(#REF!,#REF!,#REF!,#REF!))</f>
        <v>#REF!</v>
      </c>
      <c r="DU182" s="33" t="str">
        <f t="shared" si="16"/>
        <v/>
      </c>
    </row>
    <row r="183" spans="1:125" ht="18.75">
      <c r="A183" s="72">
        <v>177</v>
      </c>
      <c r="B183" s="396"/>
      <c r="C183" s="397"/>
      <c r="D183" s="398"/>
      <c r="E183" s="399"/>
      <c r="F183" s="400"/>
      <c r="G183" s="400"/>
      <c r="H183" s="401"/>
      <c r="I183" s="402"/>
      <c r="J183" s="403"/>
      <c r="K183" s="404"/>
      <c r="L183" s="11"/>
      <c r="M183" s="6"/>
      <c r="N183" s="6"/>
      <c r="O183" s="6"/>
      <c r="P183" s="6"/>
      <c r="Q183" s="6"/>
      <c r="R183" s="6"/>
      <c r="S183" s="40"/>
      <c r="T183" s="43"/>
      <c r="U183" s="12"/>
      <c r="V183" s="17"/>
      <c r="W183" s="18"/>
      <c r="X183" s="18"/>
      <c r="Y183" s="18"/>
      <c r="Z183" s="18"/>
      <c r="AA183" s="18"/>
      <c r="AB183" s="18"/>
      <c r="AC183" s="45"/>
      <c r="AD183" s="43"/>
      <c r="AE183" s="40"/>
      <c r="AF183" s="290"/>
      <c r="AG183" s="6"/>
      <c r="AH183" s="6"/>
      <c r="AI183" s="6"/>
      <c r="AJ183" s="6"/>
      <c r="AK183" s="6"/>
      <c r="AL183" s="6"/>
      <c r="AM183" s="43"/>
      <c r="AN183" s="43"/>
      <c r="AO183" s="6"/>
      <c r="AP183" s="43"/>
      <c r="AQ183" s="11"/>
      <c r="AR183" s="6"/>
      <c r="AS183" s="6"/>
      <c r="AT183" s="6"/>
      <c r="AU183" s="6"/>
      <c r="AV183" s="6"/>
      <c r="AW183" s="6"/>
      <c r="AX183" s="40"/>
      <c r="AY183" s="43"/>
      <c r="AZ183" s="12"/>
      <c r="BA183" s="11"/>
      <c r="BB183" s="6"/>
      <c r="BC183" s="6"/>
      <c r="BD183" s="6"/>
      <c r="BE183" s="6"/>
      <c r="BF183" s="6"/>
      <c r="BG183" s="6"/>
      <c r="BH183" s="40"/>
      <c r="BI183" s="43"/>
      <c r="BJ183" s="12"/>
      <c r="BK183" s="11"/>
      <c r="BL183" s="6"/>
      <c r="BM183" s="6"/>
      <c r="BN183" s="6"/>
      <c r="BO183" s="6"/>
      <c r="BP183" s="6"/>
      <c r="BQ183" s="6"/>
      <c r="BR183" s="40"/>
      <c r="BS183" s="43"/>
      <c r="BT183" s="12"/>
      <c r="BU183" s="11"/>
      <c r="BV183" s="6"/>
      <c r="BW183" s="6"/>
      <c r="BX183" s="6"/>
      <c r="BY183" s="40"/>
      <c r="BZ183" s="11"/>
      <c r="CA183" s="6"/>
      <c r="CB183" s="6"/>
      <c r="CC183" s="6"/>
      <c r="CD183" s="12"/>
      <c r="CE183" s="11"/>
      <c r="CF183" s="6"/>
      <c r="CG183" s="6"/>
      <c r="CH183" s="6"/>
      <c r="CI183" s="12"/>
      <c r="CJ183" s="11"/>
      <c r="CK183" s="6"/>
      <c r="CL183" s="6"/>
      <c r="CM183" s="12"/>
      <c r="CN183" s="11"/>
      <c r="CO183" s="82"/>
      <c r="CP183" s="1"/>
      <c r="CQ183" s="1"/>
      <c r="CR183" s="1"/>
      <c r="CS183" s="1"/>
      <c r="CT183" s="1"/>
      <c r="DF183" s="23"/>
      <c r="DG183" s="35" t="str">
        <f t="shared" si="17"/>
        <v/>
      </c>
      <c r="DH183" s="36" t="str">
        <f>IF(AND(L183="",N183="",R183="",S183=""),"",SUM(L183,N183,R183,#REF!,S183))</f>
        <v/>
      </c>
      <c r="DI183" s="36" t="str">
        <f t="shared" si="18"/>
        <v/>
      </c>
      <c r="DJ183" s="35" t="str">
        <f>IF(AND(V183="",X183="",AB183="",AC183=""),"",SUM(V183,X183,AB183,#REF!,AC183))</f>
        <v/>
      </c>
      <c r="DK183" s="36" t="str">
        <f t="shared" si="19"/>
        <v/>
      </c>
      <c r="DL183" s="35" t="str">
        <f t="shared" si="20"/>
        <v/>
      </c>
      <c r="DM183" s="36" t="str">
        <f t="shared" si="21"/>
        <v/>
      </c>
      <c r="DN183" s="35" t="str">
        <f>IF(AND(AQ183="",AT183="",AW183="",AX183=""),"",SUM(AQ183,AT183,AW183,#REF!,AX183))</f>
        <v/>
      </c>
      <c r="DO183" s="36" t="str">
        <f t="shared" si="22"/>
        <v/>
      </c>
      <c r="DP183" s="35" t="str">
        <f>IF(AND(BA183="",BD183="",BG183="",BH183=""),"",SUM(BA183,BD183,BG183,#REF!,BH183))</f>
        <v/>
      </c>
      <c r="DQ183" s="36" t="str">
        <f t="shared" si="23"/>
        <v/>
      </c>
      <c r="DR183" s="35" t="str">
        <f>IF(AND(BK183="",BN183="",BQ183="",BR183=""),"",SUM(BK183,BN183,BQ183,#REF!,BR183))</f>
        <v/>
      </c>
      <c r="DS183" s="36" t="str">
        <f t="shared" si="24"/>
        <v/>
      </c>
      <c r="DT183" s="33" t="e">
        <f>IF(AND(#REF!="",#REF!="",#REF!="",#REF!=""),"",SUM(#REF!,#REF!,#REF!,#REF!))</f>
        <v>#REF!</v>
      </c>
      <c r="DU183" s="33" t="str">
        <f t="shared" si="16"/>
        <v/>
      </c>
    </row>
    <row r="184" spans="1:125" ht="18.75">
      <c r="A184" s="72">
        <v>178</v>
      </c>
      <c r="B184" s="396"/>
      <c r="C184" s="397"/>
      <c r="D184" s="398"/>
      <c r="E184" s="399"/>
      <c r="F184" s="400"/>
      <c r="G184" s="400"/>
      <c r="H184" s="401"/>
      <c r="I184" s="402"/>
      <c r="J184" s="403"/>
      <c r="K184" s="404"/>
      <c r="L184" s="11"/>
      <c r="M184" s="6"/>
      <c r="N184" s="6"/>
      <c r="O184" s="6"/>
      <c r="P184" s="6"/>
      <c r="Q184" s="6"/>
      <c r="R184" s="6"/>
      <c r="S184" s="40"/>
      <c r="T184" s="43"/>
      <c r="U184" s="12"/>
      <c r="V184" s="17"/>
      <c r="W184" s="18"/>
      <c r="X184" s="18"/>
      <c r="Y184" s="18"/>
      <c r="Z184" s="18"/>
      <c r="AA184" s="18"/>
      <c r="AB184" s="18"/>
      <c r="AC184" s="45"/>
      <c r="AD184" s="43"/>
      <c r="AE184" s="40"/>
      <c r="AF184" s="290"/>
      <c r="AG184" s="6"/>
      <c r="AH184" s="6"/>
      <c r="AI184" s="6"/>
      <c r="AJ184" s="6"/>
      <c r="AK184" s="6"/>
      <c r="AL184" s="6"/>
      <c r="AM184" s="43"/>
      <c r="AN184" s="43"/>
      <c r="AO184" s="6"/>
      <c r="AP184" s="43"/>
      <c r="AQ184" s="11"/>
      <c r="AR184" s="6"/>
      <c r="AS184" s="6"/>
      <c r="AT184" s="6"/>
      <c r="AU184" s="6"/>
      <c r="AV184" s="6"/>
      <c r="AW184" s="6"/>
      <c r="AX184" s="40"/>
      <c r="AY184" s="43"/>
      <c r="AZ184" s="12"/>
      <c r="BA184" s="11"/>
      <c r="BB184" s="6"/>
      <c r="BC184" s="6"/>
      <c r="BD184" s="6"/>
      <c r="BE184" s="6"/>
      <c r="BF184" s="6"/>
      <c r="BG184" s="6"/>
      <c r="BH184" s="40"/>
      <c r="BI184" s="43"/>
      <c r="BJ184" s="12"/>
      <c r="BK184" s="11"/>
      <c r="BL184" s="6"/>
      <c r="BM184" s="6"/>
      <c r="BN184" s="6"/>
      <c r="BO184" s="6"/>
      <c r="BP184" s="6"/>
      <c r="BQ184" s="6"/>
      <c r="BR184" s="40"/>
      <c r="BS184" s="43"/>
      <c r="BT184" s="12"/>
      <c r="BU184" s="11"/>
      <c r="BV184" s="6"/>
      <c r="BW184" s="6"/>
      <c r="BX184" s="6"/>
      <c r="BY184" s="40"/>
      <c r="BZ184" s="11"/>
      <c r="CA184" s="6"/>
      <c r="CB184" s="6"/>
      <c r="CC184" s="6"/>
      <c r="CD184" s="12"/>
      <c r="CE184" s="11"/>
      <c r="CF184" s="6"/>
      <c r="CG184" s="6"/>
      <c r="CH184" s="6"/>
      <c r="CI184" s="12"/>
      <c r="CJ184" s="11"/>
      <c r="CK184" s="6"/>
      <c r="CL184" s="6"/>
      <c r="CM184" s="12"/>
      <c r="CN184" s="11"/>
      <c r="CO184" s="82"/>
      <c r="CP184" s="1"/>
      <c r="CQ184" s="1"/>
      <c r="CR184" s="1"/>
      <c r="CS184" s="1"/>
      <c r="CT184" s="1"/>
      <c r="DF184" s="23"/>
      <c r="DG184" s="35" t="str">
        <f t="shared" si="17"/>
        <v/>
      </c>
      <c r="DH184" s="36" t="str">
        <f>IF(AND(L184="",N184="",R184="",S184=""),"",SUM(L184,N184,R184,#REF!,S184))</f>
        <v/>
      </c>
      <c r="DI184" s="36" t="str">
        <f t="shared" si="18"/>
        <v/>
      </c>
      <c r="DJ184" s="35" t="str">
        <f>IF(AND(V184="",X184="",AB184="",AC184=""),"",SUM(V184,X184,AB184,#REF!,AC184))</f>
        <v/>
      </c>
      <c r="DK184" s="36" t="str">
        <f t="shared" si="19"/>
        <v/>
      </c>
      <c r="DL184" s="35" t="str">
        <f t="shared" si="20"/>
        <v/>
      </c>
      <c r="DM184" s="36" t="str">
        <f t="shared" si="21"/>
        <v/>
      </c>
      <c r="DN184" s="35" t="str">
        <f>IF(AND(AQ184="",AT184="",AW184="",AX184=""),"",SUM(AQ184,AT184,AW184,#REF!,AX184))</f>
        <v/>
      </c>
      <c r="DO184" s="36" t="str">
        <f t="shared" si="22"/>
        <v/>
      </c>
      <c r="DP184" s="35" t="str">
        <f>IF(AND(BA184="",BD184="",BG184="",BH184=""),"",SUM(BA184,BD184,BG184,#REF!,BH184))</f>
        <v/>
      </c>
      <c r="DQ184" s="36" t="str">
        <f t="shared" si="23"/>
        <v/>
      </c>
      <c r="DR184" s="35" t="str">
        <f>IF(AND(BK184="",BN184="",BQ184="",BR184=""),"",SUM(BK184,BN184,BQ184,#REF!,BR184))</f>
        <v/>
      </c>
      <c r="DS184" s="36" t="str">
        <f t="shared" si="24"/>
        <v/>
      </c>
      <c r="DT184" s="33" t="e">
        <f>IF(AND(#REF!="",#REF!="",#REF!="",#REF!=""),"",SUM(#REF!,#REF!,#REF!,#REF!))</f>
        <v>#REF!</v>
      </c>
      <c r="DU184" s="33" t="str">
        <f t="shared" si="16"/>
        <v/>
      </c>
    </row>
    <row r="185" spans="1:125" ht="18.75">
      <c r="A185" s="72">
        <v>179</v>
      </c>
      <c r="B185" s="396"/>
      <c r="C185" s="397"/>
      <c r="D185" s="398"/>
      <c r="E185" s="399"/>
      <c r="F185" s="400"/>
      <c r="G185" s="400"/>
      <c r="H185" s="401"/>
      <c r="I185" s="402"/>
      <c r="J185" s="403"/>
      <c r="K185" s="404"/>
      <c r="L185" s="11"/>
      <c r="M185" s="6"/>
      <c r="N185" s="6"/>
      <c r="O185" s="6"/>
      <c r="P185" s="6"/>
      <c r="Q185" s="6"/>
      <c r="R185" s="6"/>
      <c r="S185" s="40"/>
      <c r="T185" s="43"/>
      <c r="U185" s="12"/>
      <c r="V185" s="17"/>
      <c r="W185" s="18"/>
      <c r="X185" s="18"/>
      <c r="Y185" s="18"/>
      <c r="Z185" s="18"/>
      <c r="AA185" s="18"/>
      <c r="AB185" s="18"/>
      <c r="AC185" s="45"/>
      <c r="AD185" s="43"/>
      <c r="AE185" s="40"/>
      <c r="AF185" s="290"/>
      <c r="AG185" s="6"/>
      <c r="AH185" s="6"/>
      <c r="AI185" s="6"/>
      <c r="AJ185" s="6"/>
      <c r="AK185" s="6"/>
      <c r="AL185" s="6"/>
      <c r="AM185" s="43"/>
      <c r="AN185" s="43"/>
      <c r="AO185" s="6"/>
      <c r="AP185" s="43"/>
      <c r="AQ185" s="11"/>
      <c r="AR185" s="6"/>
      <c r="AS185" s="6"/>
      <c r="AT185" s="6"/>
      <c r="AU185" s="6"/>
      <c r="AV185" s="6"/>
      <c r="AW185" s="6"/>
      <c r="AX185" s="40"/>
      <c r="AY185" s="43"/>
      <c r="AZ185" s="12"/>
      <c r="BA185" s="11"/>
      <c r="BB185" s="6"/>
      <c r="BC185" s="6"/>
      <c r="BD185" s="6"/>
      <c r="BE185" s="6"/>
      <c r="BF185" s="6"/>
      <c r="BG185" s="6"/>
      <c r="BH185" s="40"/>
      <c r="BI185" s="43"/>
      <c r="BJ185" s="12"/>
      <c r="BK185" s="11"/>
      <c r="BL185" s="6"/>
      <c r="BM185" s="6"/>
      <c r="BN185" s="6"/>
      <c r="BO185" s="6"/>
      <c r="BP185" s="6"/>
      <c r="BQ185" s="6"/>
      <c r="BR185" s="40"/>
      <c r="BS185" s="43"/>
      <c r="BT185" s="12"/>
      <c r="BU185" s="11"/>
      <c r="BV185" s="6"/>
      <c r="BW185" s="6"/>
      <c r="BX185" s="6"/>
      <c r="BY185" s="40"/>
      <c r="BZ185" s="11"/>
      <c r="CA185" s="6"/>
      <c r="CB185" s="6"/>
      <c r="CC185" s="6"/>
      <c r="CD185" s="12"/>
      <c r="CE185" s="11"/>
      <c r="CF185" s="6"/>
      <c r="CG185" s="6"/>
      <c r="CH185" s="6"/>
      <c r="CI185" s="12"/>
      <c r="CJ185" s="11"/>
      <c r="CK185" s="6"/>
      <c r="CL185" s="6"/>
      <c r="CM185" s="12"/>
      <c r="CN185" s="11"/>
      <c r="CO185" s="82"/>
      <c r="CP185" s="1"/>
      <c r="CQ185" s="1"/>
      <c r="CR185" s="1"/>
      <c r="CS185" s="1"/>
      <c r="CT185" s="1"/>
      <c r="DF185" s="23"/>
      <c r="DG185" s="35" t="str">
        <f t="shared" si="17"/>
        <v/>
      </c>
      <c r="DH185" s="36" t="str">
        <f>IF(AND(L185="",N185="",R185="",S185=""),"",SUM(L185,N185,R185,#REF!,S185))</f>
        <v/>
      </c>
      <c r="DI185" s="36" t="str">
        <f t="shared" si="18"/>
        <v/>
      </c>
      <c r="DJ185" s="35" t="str">
        <f>IF(AND(V185="",X185="",AB185="",AC185=""),"",SUM(V185,X185,AB185,#REF!,AC185))</f>
        <v/>
      </c>
      <c r="DK185" s="36" t="str">
        <f t="shared" si="19"/>
        <v/>
      </c>
      <c r="DL185" s="35" t="str">
        <f t="shared" si="20"/>
        <v/>
      </c>
      <c r="DM185" s="36" t="str">
        <f t="shared" si="21"/>
        <v/>
      </c>
      <c r="DN185" s="35" t="str">
        <f>IF(AND(AQ185="",AT185="",AW185="",AX185=""),"",SUM(AQ185,AT185,AW185,#REF!,AX185))</f>
        <v/>
      </c>
      <c r="DO185" s="36" t="str">
        <f t="shared" si="22"/>
        <v/>
      </c>
      <c r="DP185" s="35" t="str">
        <f>IF(AND(BA185="",BD185="",BG185="",BH185=""),"",SUM(BA185,BD185,BG185,#REF!,BH185))</f>
        <v/>
      </c>
      <c r="DQ185" s="36" t="str">
        <f t="shared" si="23"/>
        <v/>
      </c>
      <c r="DR185" s="35" t="str">
        <f>IF(AND(BK185="",BN185="",BQ185="",BR185=""),"",SUM(BK185,BN185,BQ185,#REF!,BR185))</f>
        <v/>
      </c>
      <c r="DS185" s="36" t="str">
        <f t="shared" si="24"/>
        <v/>
      </c>
      <c r="DT185" s="33" t="e">
        <f>IF(AND(#REF!="",#REF!="",#REF!="",#REF!=""),"",SUM(#REF!,#REF!,#REF!,#REF!))</f>
        <v>#REF!</v>
      </c>
      <c r="DU185" s="33" t="str">
        <f t="shared" si="16"/>
        <v/>
      </c>
    </row>
    <row r="186" spans="1:125" ht="18.75">
      <c r="A186" s="72">
        <v>180</v>
      </c>
      <c r="B186" s="396"/>
      <c r="C186" s="397"/>
      <c r="D186" s="398"/>
      <c r="E186" s="399"/>
      <c r="F186" s="400"/>
      <c r="G186" s="400"/>
      <c r="H186" s="401"/>
      <c r="I186" s="402"/>
      <c r="J186" s="403"/>
      <c r="K186" s="404"/>
      <c r="L186" s="11"/>
      <c r="M186" s="6"/>
      <c r="N186" s="6"/>
      <c r="O186" s="6"/>
      <c r="P186" s="6"/>
      <c r="Q186" s="6"/>
      <c r="R186" s="6"/>
      <c r="S186" s="40"/>
      <c r="T186" s="43"/>
      <c r="U186" s="12"/>
      <c r="V186" s="17"/>
      <c r="W186" s="18"/>
      <c r="X186" s="18"/>
      <c r="Y186" s="18"/>
      <c r="Z186" s="18"/>
      <c r="AA186" s="18"/>
      <c r="AB186" s="18"/>
      <c r="AC186" s="45"/>
      <c r="AD186" s="43"/>
      <c r="AE186" s="40"/>
      <c r="AF186" s="290"/>
      <c r="AG186" s="6"/>
      <c r="AH186" s="6"/>
      <c r="AI186" s="6"/>
      <c r="AJ186" s="6"/>
      <c r="AK186" s="6"/>
      <c r="AL186" s="6"/>
      <c r="AM186" s="43"/>
      <c r="AN186" s="43"/>
      <c r="AO186" s="6"/>
      <c r="AP186" s="43"/>
      <c r="AQ186" s="11"/>
      <c r="AR186" s="6"/>
      <c r="AS186" s="6"/>
      <c r="AT186" s="6"/>
      <c r="AU186" s="6"/>
      <c r="AV186" s="6"/>
      <c r="AW186" s="6"/>
      <c r="AX186" s="40"/>
      <c r="AY186" s="43"/>
      <c r="AZ186" s="12"/>
      <c r="BA186" s="11"/>
      <c r="BB186" s="6"/>
      <c r="BC186" s="6"/>
      <c r="BD186" s="6"/>
      <c r="BE186" s="6"/>
      <c r="BF186" s="6"/>
      <c r="BG186" s="6"/>
      <c r="BH186" s="40"/>
      <c r="BI186" s="43"/>
      <c r="BJ186" s="12"/>
      <c r="BK186" s="11"/>
      <c r="BL186" s="6"/>
      <c r="BM186" s="6"/>
      <c r="BN186" s="6"/>
      <c r="BO186" s="6"/>
      <c r="BP186" s="6"/>
      <c r="BQ186" s="6"/>
      <c r="BR186" s="40"/>
      <c r="BS186" s="43"/>
      <c r="BT186" s="12"/>
      <c r="BU186" s="11"/>
      <c r="BV186" s="6"/>
      <c r="BW186" s="6"/>
      <c r="BX186" s="6"/>
      <c r="BY186" s="40"/>
      <c r="BZ186" s="11"/>
      <c r="CA186" s="6"/>
      <c r="CB186" s="6"/>
      <c r="CC186" s="6"/>
      <c r="CD186" s="12"/>
      <c r="CE186" s="11"/>
      <c r="CF186" s="6"/>
      <c r="CG186" s="6"/>
      <c r="CH186" s="6"/>
      <c r="CI186" s="12"/>
      <c r="CJ186" s="11"/>
      <c r="CK186" s="6"/>
      <c r="CL186" s="6"/>
      <c r="CM186" s="12"/>
      <c r="CN186" s="11"/>
      <c r="CO186" s="82"/>
      <c r="CP186" s="1"/>
      <c r="CQ186" s="1"/>
      <c r="CR186" s="1"/>
      <c r="CS186" s="1"/>
      <c r="CT186" s="1"/>
      <c r="DF186" s="23"/>
      <c r="DG186" s="35" t="str">
        <f t="shared" si="17"/>
        <v/>
      </c>
      <c r="DH186" s="36" t="str">
        <f>IF(AND(L186="",N186="",R186="",S186=""),"",SUM(L186,N186,R186,#REF!,S186))</f>
        <v/>
      </c>
      <c r="DI186" s="36" t="str">
        <f t="shared" si="18"/>
        <v/>
      </c>
      <c r="DJ186" s="35" t="str">
        <f>IF(AND(V186="",X186="",AB186="",AC186=""),"",SUM(V186,X186,AB186,#REF!,AC186))</f>
        <v/>
      </c>
      <c r="DK186" s="36" t="str">
        <f t="shared" si="19"/>
        <v/>
      </c>
      <c r="DL186" s="35" t="str">
        <f t="shared" si="20"/>
        <v/>
      </c>
      <c r="DM186" s="36" t="str">
        <f t="shared" si="21"/>
        <v/>
      </c>
      <c r="DN186" s="35" t="str">
        <f>IF(AND(AQ186="",AT186="",AW186="",AX186=""),"",SUM(AQ186,AT186,AW186,#REF!,AX186))</f>
        <v/>
      </c>
      <c r="DO186" s="36" t="str">
        <f t="shared" si="22"/>
        <v/>
      </c>
      <c r="DP186" s="35" t="str">
        <f>IF(AND(BA186="",BD186="",BG186="",BH186=""),"",SUM(BA186,BD186,BG186,#REF!,BH186))</f>
        <v/>
      </c>
      <c r="DQ186" s="36" t="str">
        <f t="shared" si="23"/>
        <v/>
      </c>
      <c r="DR186" s="35" t="str">
        <f>IF(AND(BK186="",BN186="",BQ186="",BR186=""),"",SUM(BK186,BN186,BQ186,#REF!,BR186))</f>
        <v/>
      </c>
      <c r="DS186" s="36" t="str">
        <f t="shared" si="24"/>
        <v/>
      </c>
      <c r="DT186" s="33" t="e">
        <f>IF(AND(#REF!="",#REF!="",#REF!="",#REF!=""),"",SUM(#REF!,#REF!,#REF!,#REF!))</f>
        <v>#REF!</v>
      </c>
      <c r="DU186" s="33" t="str">
        <f t="shared" si="16"/>
        <v/>
      </c>
    </row>
    <row r="187" spans="1:125" ht="18.75">
      <c r="A187" s="72">
        <v>181</v>
      </c>
      <c r="B187" s="396"/>
      <c r="C187" s="397"/>
      <c r="D187" s="398"/>
      <c r="E187" s="399"/>
      <c r="F187" s="400"/>
      <c r="G187" s="400"/>
      <c r="H187" s="401"/>
      <c r="I187" s="402"/>
      <c r="J187" s="403"/>
      <c r="K187" s="404"/>
      <c r="L187" s="11"/>
      <c r="M187" s="6"/>
      <c r="N187" s="6"/>
      <c r="O187" s="6"/>
      <c r="P187" s="6"/>
      <c r="Q187" s="6"/>
      <c r="R187" s="6"/>
      <c r="S187" s="40"/>
      <c r="T187" s="43"/>
      <c r="U187" s="12"/>
      <c r="V187" s="17"/>
      <c r="W187" s="18"/>
      <c r="X187" s="18"/>
      <c r="Y187" s="18"/>
      <c r="Z187" s="18"/>
      <c r="AA187" s="18"/>
      <c r="AB187" s="18"/>
      <c r="AC187" s="45"/>
      <c r="AD187" s="43"/>
      <c r="AE187" s="40"/>
      <c r="AF187" s="290"/>
      <c r="AG187" s="6"/>
      <c r="AH187" s="6"/>
      <c r="AI187" s="6"/>
      <c r="AJ187" s="6"/>
      <c r="AK187" s="6"/>
      <c r="AL187" s="6"/>
      <c r="AM187" s="43"/>
      <c r="AN187" s="43"/>
      <c r="AO187" s="6"/>
      <c r="AP187" s="43"/>
      <c r="AQ187" s="11"/>
      <c r="AR187" s="6"/>
      <c r="AS187" s="6"/>
      <c r="AT187" s="6"/>
      <c r="AU187" s="6"/>
      <c r="AV187" s="6"/>
      <c r="AW187" s="6"/>
      <c r="AX187" s="40"/>
      <c r="AY187" s="43"/>
      <c r="AZ187" s="12"/>
      <c r="BA187" s="11"/>
      <c r="BB187" s="6"/>
      <c r="BC187" s="6"/>
      <c r="BD187" s="6"/>
      <c r="BE187" s="6"/>
      <c r="BF187" s="6"/>
      <c r="BG187" s="6"/>
      <c r="BH187" s="40"/>
      <c r="BI187" s="43"/>
      <c r="BJ187" s="12"/>
      <c r="BK187" s="11"/>
      <c r="BL187" s="6"/>
      <c r="BM187" s="6"/>
      <c r="BN187" s="6"/>
      <c r="BO187" s="6"/>
      <c r="BP187" s="6"/>
      <c r="BQ187" s="6"/>
      <c r="BR187" s="40"/>
      <c r="BS187" s="43"/>
      <c r="BT187" s="12"/>
      <c r="BU187" s="11"/>
      <c r="BV187" s="6"/>
      <c r="BW187" s="6"/>
      <c r="BX187" s="6"/>
      <c r="BY187" s="40"/>
      <c r="BZ187" s="11"/>
      <c r="CA187" s="6"/>
      <c r="CB187" s="6"/>
      <c r="CC187" s="6"/>
      <c r="CD187" s="12"/>
      <c r="CE187" s="11"/>
      <c r="CF187" s="6"/>
      <c r="CG187" s="6"/>
      <c r="CH187" s="6"/>
      <c r="CI187" s="12"/>
      <c r="CJ187" s="11"/>
      <c r="CK187" s="6"/>
      <c r="CL187" s="6"/>
      <c r="CM187" s="12"/>
      <c r="CN187" s="11"/>
      <c r="CO187" s="82"/>
      <c r="CP187" s="1"/>
      <c r="CQ187" s="1"/>
      <c r="CR187" s="1"/>
      <c r="CS187" s="1"/>
      <c r="CT187" s="1"/>
      <c r="DF187" s="23"/>
      <c r="DG187" s="35" t="str">
        <f t="shared" si="17"/>
        <v/>
      </c>
      <c r="DH187" s="36" t="str">
        <f>IF(AND(L187="",N187="",R187="",S187=""),"",SUM(L187,N187,R187,#REF!,S187))</f>
        <v/>
      </c>
      <c r="DI187" s="36" t="str">
        <f t="shared" si="18"/>
        <v/>
      </c>
      <c r="DJ187" s="35" t="str">
        <f>IF(AND(V187="",X187="",AB187="",AC187=""),"",SUM(V187,X187,AB187,#REF!,AC187))</f>
        <v/>
      </c>
      <c r="DK187" s="36" t="str">
        <f t="shared" si="19"/>
        <v/>
      </c>
      <c r="DL187" s="35" t="str">
        <f t="shared" si="20"/>
        <v/>
      </c>
      <c r="DM187" s="36" t="str">
        <f t="shared" si="21"/>
        <v/>
      </c>
      <c r="DN187" s="35" t="str">
        <f>IF(AND(AQ187="",AT187="",AW187="",AX187=""),"",SUM(AQ187,AT187,AW187,#REF!,AX187))</f>
        <v/>
      </c>
      <c r="DO187" s="36" t="str">
        <f t="shared" si="22"/>
        <v/>
      </c>
      <c r="DP187" s="35" t="str">
        <f>IF(AND(BA187="",BD187="",BG187="",BH187=""),"",SUM(BA187,BD187,BG187,#REF!,BH187))</f>
        <v/>
      </c>
      <c r="DQ187" s="36" t="str">
        <f t="shared" si="23"/>
        <v/>
      </c>
      <c r="DR187" s="35" t="str">
        <f>IF(AND(BK187="",BN187="",BQ187="",BR187=""),"",SUM(BK187,BN187,BQ187,#REF!,BR187))</f>
        <v/>
      </c>
      <c r="DS187" s="36" t="str">
        <f t="shared" si="24"/>
        <v/>
      </c>
      <c r="DT187" s="33" t="e">
        <f>IF(AND(#REF!="",#REF!="",#REF!="",#REF!=""),"",SUM(#REF!,#REF!,#REF!,#REF!))</f>
        <v>#REF!</v>
      </c>
      <c r="DU187" s="33" t="str">
        <f t="shared" si="16"/>
        <v/>
      </c>
    </row>
    <row r="188" spans="1:125" ht="18.75">
      <c r="A188" s="72">
        <v>182</v>
      </c>
      <c r="B188" s="396"/>
      <c r="C188" s="397"/>
      <c r="D188" s="398"/>
      <c r="E188" s="399"/>
      <c r="F188" s="400"/>
      <c r="G188" s="400"/>
      <c r="H188" s="401"/>
      <c r="I188" s="402"/>
      <c r="J188" s="403"/>
      <c r="K188" s="404"/>
      <c r="L188" s="11"/>
      <c r="M188" s="6"/>
      <c r="N188" s="6"/>
      <c r="O188" s="6"/>
      <c r="P188" s="6"/>
      <c r="Q188" s="6"/>
      <c r="R188" s="6"/>
      <c r="S188" s="40"/>
      <c r="T188" s="43"/>
      <c r="U188" s="12"/>
      <c r="V188" s="17"/>
      <c r="W188" s="18"/>
      <c r="X188" s="18"/>
      <c r="Y188" s="18"/>
      <c r="Z188" s="18"/>
      <c r="AA188" s="18"/>
      <c r="AB188" s="18"/>
      <c r="AC188" s="45"/>
      <c r="AD188" s="43"/>
      <c r="AE188" s="40"/>
      <c r="AF188" s="290"/>
      <c r="AG188" s="6"/>
      <c r="AH188" s="6"/>
      <c r="AI188" s="6"/>
      <c r="AJ188" s="6"/>
      <c r="AK188" s="6"/>
      <c r="AL188" s="6"/>
      <c r="AM188" s="43"/>
      <c r="AN188" s="43"/>
      <c r="AO188" s="6"/>
      <c r="AP188" s="43"/>
      <c r="AQ188" s="11"/>
      <c r="AR188" s="6"/>
      <c r="AS188" s="6"/>
      <c r="AT188" s="6"/>
      <c r="AU188" s="6"/>
      <c r="AV188" s="6"/>
      <c r="AW188" s="6"/>
      <c r="AX188" s="40"/>
      <c r="AY188" s="43"/>
      <c r="AZ188" s="12"/>
      <c r="BA188" s="11"/>
      <c r="BB188" s="6"/>
      <c r="BC188" s="6"/>
      <c r="BD188" s="6"/>
      <c r="BE188" s="6"/>
      <c r="BF188" s="6"/>
      <c r="BG188" s="6"/>
      <c r="BH188" s="40"/>
      <c r="BI188" s="43"/>
      <c r="BJ188" s="12"/>
      <c r="BK188" s="11"/>
      <c r="BL188" s="6"/>
      <c r="BM188" s="6"/>
      <c r="BN188" s="6"/>
      <c r="BO188" s="6"/>
      <c r="BP188" s="6"/>
      <c r="BQ188" s="6"/>
      <c r="BR188" s="40"/>
      <c r="BS188" s="43"/>
      <c r="BT188" s="12"/>
      <c r="BU188" s="11"/>
      <c r="BV188" s="6"/>
      <c r="BW188" s="6"/>
      <c r="BX188" s="6"/>
      <c r="BY188" s="40"/>
      <c r="BZ188" s="11"/>
      <c r="CA188" s="6"/>
      <c r="CB188" s="6"/>
      <c r="CC188" s="6"/>
      <c r="CD188" s="12"/>
      <c r="CE188" s="11"/>
      <c r="CF188" s="6"/>
      <c r="CG188" s="6"/>
      <c r="CH188" s="6"/>
      <c r="CI188" s="12"/>
      <c r="CJ188" s="11"/>
      <c r="CK188" s="6"/>
      <c r="CL188" s="6"/>
      <c r="CM188" s="12"/>
      <c r="CN188" s="11"/>
      <c r="CO188" s="82"/>
      <c r="CP188" s="1"/>
      <c r="CQ188" s="1"/>
      <c r="CR188" s="1"/>
      <c r="CS188" s="1"/>
      <c r="CT188" s="1"/>
      <c r="DF188" s="23"/>
      <c r="DG188" s="35" t="str">
        <f t="shared" si="17"/>
        <v/>
      </c>
      <c r="DH188" s="36" t="str">
        <f>IF(AND(L188="",N188="",R188="",S188=""),"",SUM(L188,N188,R188,#REF!,S188))</f>
        <v/>
      </c>
      <c r="DI188" s="36" t="str">
        <f t="shared" si="18"/>
        <v/>
      </c>
      <c r="DJ188" s="35" t="str">
        <f>IF(AND(V188="",X188="",AB188="",AC188=""),"",SUM(V188,X188,AB188,#REF!,AC188))</f>
        <v/>
      </c>
      <c r="DK188" s="36" t="str">
        <f t="shared" si="19"/>
        <v/>
      </c>
      <c r="DL188" s="35" t="str">
        <f t="shared" si="20"/>
        <v/>
      </c>
      <c r="DM188" s="36" t="str">
        <f t="shared" si="21"/>
        <v/>
      </c>
      <c r="DN188" s="35" t="str">
        <f>IF(AND(AQ188="",AT188="",AW188="",AX188=""),"",SUM(AQ188,AT188,AW188,#REF!,AX188))</f>
        <v/>
      </c>
      <c r="DO188" s="36" t="str">
        <f t="shared" si="22"/>
        <v/>
      </c>
      <c r="DP188" s="35" t="str">
        <f>IF(AND(BA188="",BD188="",BG188="",BH188=""),"",SUM(BA188,BD188,BG188,#REF!,BH188))</f>
        <v/>
      </c>
      <c r="DQ188" s="36" t="str">
        <f t="shared" si="23"/>
        <v/>
      </c>
      <c r="DR188" s="35" t="str">
        <f>IF(AND(BK188="",BN188="",BQ188="",BR188=""),"",SUM(BK188,BN188,BQ188,#REF!,BR188))</f>
        <v/>
      </c>
      <c r="DS188" s="36" t="str">
        <f t="shared" si="24"/>
        <v/>
      </c>
      <c r="DT188" s="33" t="e">
        <f>IF(AND(#REF!="",#REF!="",#REF!="",#REF!=""),"",SUM(#REF!,#REF!,#REF!,#REF!))</f>
        <v>#REF!</v>
      </c>
      <c r="DU188" s="33" t="str">
        <f t="shared" si="16"/>
        <v/>
      </c>
    </row>
    <row r="189" spans="1:125" ht="18.75">
      <c r="A189" s="72">
        <v>183</v>
      </c>
      <c r="B189" s="396"/>
      <c r="C189" s="397"/>
      <c r="D189" s="398"/>
      <c r="E189" s="399"/>
      <c r="F189" s="400"/>
      <c r="G189" s="400"/>
      <c r="H189" s="401"/>
      <c r="I189" s="402"/>
      <c r="J189" s="403"/>
      <c r="K189" s="404"/>
      <c r="L189" s="11"/>
      <c r="M189" s="6"/>
      <c r="N189" s="6"/>
      <c r="O189" s="6"/>
      <c r="P189" s="6"/>
      <c r="Q189" s="6"/>
      <c r="R189" s="6"/>
      <c r="S189" s="40"/>
      <c r="T189" s="43"/>
      <c r="U189" s="12"/>
      <c r="V189" s="17"/>
      <c r="W189" s="18"/>
      <c r="X189" s="18"/>
      <c r="Y189" s="18"/>
      <c r="Z189" s="18"/>
      <c r="AA189" s="18"/>
      <c r="AB189" s="18"/>
      <c r="AC189" s="45"/>
      <c r="AD189" s="43"/>
      <c r="AE189" s="40"/>
      <c r="AF189" s="290"/>
      <c r="AG189" s="6"/>
      <c r="AH189" s="6"/>
      <c r="AI189" s="6"/>
      <c r="AJ189" s="6"/>
      <c r="AK189" s="6"/>
      <c r="AL189" s="6"/>
      <c r="AM189" s="43"/>
      <c r="AN189" s="43"/>
      <c r="AO189" s="6"/>
      <c r="AP189" s="43"/>
      <c r="AQ189" s="11"/>
      <c r="AR189" s="6"/>
      <c r="AS189" s="6"/>
      <c r="AT189" s="6"/>
      <c r="AU189" s="6"/>
      <c r="AV189" s="6"/>
      <c r="AW189" s="6"/>
      <c r="AX189" s="40"/>
      <c r="AY189" s="43"/>
      <c r="AZ189" s="12"/>
      <c r="BA189" s="11"/>
      <c r="BB189" s="6"/>
      <c r="BC189" s="6"/>
      <c r="BD189" s="6"/>
      <c r="BE189" s="6"/>
      <c r="BF189" s="6"/>
      <c r="BG189" s="6"/>
      <c r="BH189" s="40"/>
      <c r="BI189" s="43"/>
      <c r="BJ189" s="12"/>
      <c r="BK189" s="11"/>
      <c r="BL189" s="6"/>
      <c r="BM189" s="6"/>
      <c r="BN189" s="6"/>
      <c r="BO189" s="6"/>
      <c r="BP189" s="6"/>
      <c r="BQ189" s="6"/>
      <c r="BR189" s="40"/>
      <c r="BS189" s="43"/>
      <c r="BT189" s="12"/>
      <c r="BU189" s="11"/>
      <c r="BV189" s="6"/>
      <c r="BW189" s="6"/>
      <c r="BX189" s="6"/>
      <c r="BY189" s="40"/>
      <c r="BZ189" s="11"/>
      <c r="CA189" s="6"/>
      <c r="CB189" s="6"/>
      <c r="CC189" s="6"/>
      <c r="CD189" s="12"/>
      <c r="CE189" s="11"/>
      <c r="CF189" s="6"/>
      <c r="CG189" s="6"/>
      <c r="CH189" s="6"/>
      <c r="CI189" s="12"/>
      <c r="CJ189" s="11"/>
      <c r="CK189" s="6"/>
      <c r="CL189" s="6"/>
      <c r="CM189" s="12"/>
      <c r="CN189" s="11"/>
      <c r="CO189" s="82"/>
      <c r="CP189" s="1"/>
      <c r="CQ189" s="1"/>
      <c r="CR189" s="1"/>
      <c r="CS189" s="1"/>
      <c r="CT189" s="1"/>
      <c r="DF189" s="23"/>
      <c r="DG189" s="35" t="str">
        <f t="shared" si="17"/>
        <v/>
      </c>
      <c r="DH189" s="36" t="str">
        <f>IF(AND(L189="",N189="",R189="",S189=""),"",SUM(L189,N189,R189,#REF!,S189))</f>
        <v/>
      </c>
      <c r="DI189" s="36" t="str">
        <f t="shared" si="18"/>
        <v/>
      </c>
      <c r="DJ189" s="35" t="str">
        <f>IF(AND(V189="",X189="",AB189="",AC189=""),"",SUM(V189,X189,AB189,#REF!,AC189))</f>
        <v/>
      </c>
      <c r="DK189" s="36" t="str">
        <f t="shared" si="19"/>
        <v/>
      </c>
      <c r="DL189" s="35" t="str">
        <f t="shared" si="20"/>
        <v/>
      </c>
      <c r="DM189" s="36" t="str">
        <f t="shared" si="21"/>
        <v/>
      </c>
      <c r="DN189" s="35" t="str">
        <f>IF(AND(AQ189="",AT189="",AW189="",AX189=""),"",SUM(AQ189,AT189,AW189,#REF!,AX189))</f>
        <v/>
      </c>
      <c r="DO189" s="36" t="str">
        <f t="shared" si="22"/>
        <v/>
      </c>
      <c r="DP189" s="35" t="str">
        <f>IF(AND(BA189="",BD189="",BG189="",BH189=""),"",SUM(BA189,BD189,BG189,#REF!,BH189))</f>
        <v/>
      </c>
      <c r="DQ189" s="36" t="str">
        <f t="shared" si="23"/>
        <v/>
      </c>
      <c r="DR189" s="35" t="str">
        <f>IF(AND(BK189="",BN189="",BQ189="",BR189=""),"",SUM(BK189,BN189,BQ189,#REF!,BR189))</f>
        <v/>
      </c>
      <c r="DS189" s="36" t="str">
        <f t="shared" si="24"/>
        <v/>
      </c>
      <c r="DT189" s="33" t="e">
        <f>IF(AND(#REF!="",#REF!="",#REF!="",#REF!=""),"",SUM(#REF!,#REF!,#REF!,#REF!))</f>
        <v>#REF!</v>
      </c>
      <c r="DU189" s="33" t="str">
        <f t="shared" si="16"/>
        <v/>
      </c>
    </row>
    <row r="190" spans="1:125" ht="18.75">
      <c r="A190" s="72">
        <v>184</v>
      </c>
      <c r="B190" s="396"/>
      <c r="C190" s="397"/>
      <c r="D190" s="398"/>
      <c r="E190" s="399"/>
      <c r="F190" s="400"/>
      <c r="G190" s="400"/>
      <c r="H190" s="401"/>
      <c r="I190" s="402"/>
      <c r="J190" s="403"/>
      <c r="K190" s="404"/>
      <c r="L190" s="11"/>
      <c r="M190" s="6"/>
      <c r="N190" s="6"/>
      <c r="O190" s="6"/>
      <c r="P190" s="6"/>
      <c r="Q190" s="6"/>
      <c r="R190" s="6"/>
      <c r="S190" s="40"/>
      <c r="T190" s="43"/>
      <c r="U190" s="12"/>
      <c r="V190" s="17"/>
      <c r="W190" s="18"/>
      <c r="X190" s="18"/>
      <c r="Y190" s="18"/>
      <c r="Z190" s="18"/>
      <c r="AA190" s="18"/>
      <c r="AB190" s="18"/>
      <c r="AC190" s="45"/>
      <c r="AD190" s="43"/>
      <c r="AE190" s="40"/>
      <c r="AF190" s="290"/>
      <c r="AG190" s="6"/>
      <c r="AH190" s="6"/>
      <c r="AI190" s="6"/>
      <c r="AJ190" s="6"/>
      <c r="AK190" s="6"/>
      <c r="AL190" s="6"/>
      <c r="AM190" s="43"/>
      <c r="AN190" s="43"/>
      <c r="AO190" s="6"/>
      <c r="AP190" s="43"/>
      <c r="AQ190" s="11"/>
      <c r="AR190" s="6"/>
      <c r="AS190" s="6"/>
      <c r="AT190" s="6"/>
      <c r="AU190" s="6"/>
      <c r="AV190" s="6"/>
      <c r="AW190" s="6"/>
      <c r="AX190" s="40"/>
      <c r="AY190" s="43"/>
      <c r="AZ190" s="12"/>
      <c r="BA190" s="11"/>
      <c r="BB190" s="6"/>
      <c r="BC190" s="6"/>
      <c r="BD190" s="6"/>
      <c r="BE190" s="6"/>
      <c r="BF190" s="6"/>
      <c r="BG190" s="6"/>
      <c r="BH190" s="40"/>
      <c r="BI190" s="43"/>
      <c r="BJ190" s="12"/>
      <c r="BK190" s="11"/>
      <c r="BL190" s="6"/>
      <c r="BM190" s="6"/>
      <c r="BN190" s="6"/>
      <c r="BO190" s="6"/>
      <c r="BP190" s="6"/>
      <c r="BQ190" s="6"/>
      <c r="BR190" s="40"/>
      <c r="BS190" s="43"/>
      <c r="BT190" s="12"/>
      <c r="BU190" s="11"/>
      <c r="BV190" s="6"/>
      <c r="BW190" s="6"/>
      <c r="BX190" s="6"/>
      <c r="BY190" s="40"/>
      <c r="BZ190" s="11"/>
      <c r="CA190" s="6"/>
      <c r="CB190" s="6"/>
      <c r="CC190" s="6"/>
      <c r="CD190" s="12"/>
      <c r="CE190" s="11"/>
      <c r="CF190" s="6"/>
      <c r="CG190" s="6"/>
      <c r="CH190" s="6"/>
      <c r="CI190" s="12"/>
      <c r="CJ190" s="11"/>
      <c r="CK190" s="6"/>
      <c r="CL190" s="6"/>
      <c r="CM190" s="12"/>
      <c r="CN190" s="11"/>
      <c r="CO190" s="82"/>
      <c r="CP190" s="1"/>
      <c r="CQ190" s="1"/>
      <c r="CR190" s="1"/>
      <c r="CS190" s="1"/>
      <c r="CT190" s="1"/>
      <c r="DF190" s="23"/>
      <c r="DG190" s="35" t="str">
        <f t="shared" si="17"/>
        <v/>
      </c>
      <c r="DH190" s="36" t="str">
        <f>IF(AND(L190="",N190="",R190="",S190=""),"",SUM(L190,N190,R190,#REF!,S190))</f>
        <v/>
      </c>
      <c r="DI190" s="36" t="str">
        <f t="shared" si="18"/>
        <v/>
      </c>
      <c r="DJ190" s="35" t="str">
        <f>IF(AND(V190="",X190="",AB190="",AC190=""),"",SUM(V190,X190,AB190,#REF!,AC190))</f>
        <v/>
      </c>
      <c r="DK190" s="36" t="str">
        <f t="shared" si="19"/>
        <v/>
      </c>
      <c r="DL190" s="35" t="str">
        <f t="shared" si="20"/>
        <v/>
      </c>
      <c r="DM190" s="36" t="str">
        <f t="shared" si="21"/>
        <v/>
      </c>
      <c r="DN190" s="35" t="str">
        <f>IF(AND(AQ190="",AT190="",AW190="",AX190=""),"",SUM(AQ190,AT190,AW190,#REF!,AX190))</f>
        <v/>
      </c>
      <c r="DO190" s="36" t="str">
        <f t="shared" si="22"/>
        <v/>
      </c>
      <c r="DP190" s="35" t="str">
        <f>IF(AND(BA190="",BD190="",BG190="",BH190=""),"",SUM(BA190,BD190,BG190,#REF!,BH190))</f>
        <v/>
      </c>
      <c r="DQ190" s="36" t="str">
        <f t="shared" si="23"/>
        <v/>
      </c>
      <c r="DR190" s="35" t="str">
        <f>IF(AND(BK190="",BN190="",BQ190="",BR190=""),"",SUM(BK190,BN190,BQ190,#REF!,BR190))</f>
        <v/>
      </c>
      <c r="DS190" s="36" t="str">
        <f t="shared" si="24"/>
        <v/>
      </c>
      <c r="DT190" s="33" t="e">
        <f>IF(AND(#REF!="",#REF!="",#REF!="",#REF!=""),"",SUM(#REF!,#REF!,#REF!,#REF!))</f>
        <v>#REF!</v>
      </c>
      <c r="DU190" s="33" t="str">
        <f t="shared" si="16"/>
        <v/>
      </c>
    </row>
    <row r="191" spans="1:125" ht="18.75">
      <c r="A191" s="72">
        <v>185</v>
      </c>
      <c r="B191" s="396"/>
      <c r="C191" s="397"/>
      <c r="D191" s="398"/>
      <c r="E191" s="399"/>
      <c r="F191" s="400"/>
      <c r="G191" s="400"/>
      <c r="H191" s="401"/>
      <c r="I191" s="402"/>
      <c r="J191" s="403"/>
      <c r="K191" s="404"/>
      <c r="L191" s="11"/>
      <c r="M191" s="6"/>
      <c r="N191" s="6"/>
      <c r="O191" s="6"/>
      <c r="P191" s="6"/>
      <c r="Q191" s="6"/>
      <c r="R191" s="6"/>
      <c r="S191" s="40"/>
      <c r="T191" s="43"/>
      <c r="U191" s="12"/>
      <c r="V191" s="17"/>
      <c r="W191" s="18"/>
      <c r="X191" s="18"/>
      <c r="Y191" s="18"/>
      <c r="Z191" s="18"/>
      <c r="AA191" s="18"/>
      <c r="AB191" s="18"/>
      <c r="AC191" s="45"/>
      <c r="AD191" s="43"/>
      <c r="AE191" s="40"/>
      <c r="AF191" s="290"/>
      <c r="AG191" s="6"/>
      <c r="AH191" s="6"/>
      <c r="AI191" s="6"/>
      <c r="AJ191" s="6"/>
      <c r="AK191" s="6"/>
      <c r="AL191" s="6"/>
      <c r="AM191" s="43"/>
      <c r="AN191" s="43"/>
      <c r="AO191" s="6"/>
      <c r="AP191" s="43"/>
      <c r="AQ191" s="11"/>
      <c r="AR191" s="6"/>
      <c r="AS191" s="6"/>
      <c r="AT191" s="6"/>
      <c r="AU191" s="6"/>
      <c r="AV191" s="6"/>
      <c r="AW191" s="6"/>
      <c r="AX191" s="40"/>
      <c r="AY191" s="43"/>
      <c r="AZ191" s="12"/>
      <c r="BA191" s="11"/>
      <c r="BB191" s="6"/>
      <c r="BC191" s="6"/>
      <c r="BD191" s="6"/>
      <c r="BE191" s="6"/>
      <c r="BF191" s="6"/>
      <c r="BG191" s="6"/>
      <c r="BH191" s="40"/>
      <c r="BI191" s="43"/>
      <c r="BJ191" s="12"/>
      <c r="BK191" s="11"/>
      <c r="BL191" s="6"/>
      <c r="BM191" s="6"/>
      <c r="BN191" s="6"/>
      <c r="BO191" s="6"/>
      <c r="BP191" s="6"/>
      <c r="BQ191" s="6"/>
      <c r="BR191" s="40"/>
      <c r="BS191" s="43"/>
      <c r="BT191" s="12"/>
      <c r="BU191" s="11"/>
      <c r="BV191" s="6"/>
      <c r="BW191" s="6"/>
      <c r="BX191" s="6"/>
      <c r="BY191" s="40"/>
      <c r="BZ191" s="11"/>
      <c r="CA191" s="6"/>
      <c r="CB191" s="6"/>
      <c r="CC191" s="6"/>
      <c r="CD191" s="12"/>
      <c r="CE191" s="11"/>
      <c r="CF191" s="6"/>
      <c r="CG191" s="6"/>
      <c r="CH191" s="6"/>
      <c r="CI191" s="12"/>
      <c r="CJ191" s="11"/>
      <c r="CK191" s="6"/>
      <c r="CL191" s="6"/>
      <c r="CM191" s="12"/>
      <c r="CN191" s="11"/>
      <c r="CO191" s="82"/>
      <c r="CP191" s="1"/>
      <c r="CQ191" s="1"/>
      <c r="CR191" s="1"/>
      <c r="CS191" s="1"/>
      <c r="CT191" s="1"/>
      <c r="DF191" s="23"/>
      <c r="DG191" s="35" t="str">
        <f t="shared" si="17"/>
        <v/>
      </c>
      <c r="DH191" s="36" t="str">
        <f>IF(AND(L191="",N191="",R191="",S191=""),"",SUM(L191,N191,R191,#REF!,S191))</f>
        <v/>
      </c>
      <c r="DI191" s="36" t="str">
        <f t="shared" si="18"/>
        <v/>
      </c>
      <c r="DJ191" s="35" t="str">
        <f>IF(AND(V191="",X191="",AB191="",AC191=""),"",SUM(V191,X191,AB191,#REF!,AC191))</f>
        <v/>
      </c>
      <c r="DK191" s="36" t="str">
        <f t="shared" si="19"/>
        <v/>
      </c>
      <c r="DL191" s="35" t="str">
        <f t="shared" si="20"/>
        <v/>
      </c>
      <c r="DM191" s="36" t="str">
        <f t="shared" si="21"/>
        <v/>
      </c>
      <c r="DN191" s="35" t="str">
        <f>IF(AND(AQ191="",AT191="",AW191="",AX191=""),"",SUM(AQ191,AT191,AW191,#REF!,AX191))</f>
        <v/>
      </c>
      <c r="DO191" s="36" t="str">
        <f t="shared" si="22"/>
        <v/>
      </c>
      <c r="DP191" s="35" t="str">
        <f>IF(AND(BA191="",BD191="",BG191="",BH191=""),"",SUM(BA191,BD191,BG191,#REF!,BH191))</f>
        <v/>
      </c>
      <c r="DQ191" s="36" t="str">
        <f t="shared" si="23"/>
        <v/>
      </c>
      <c r="DR191" s="35" t="str">
        <f>IF(AND(BK191="",BN191="",BQ191="",BR191=""),"",SUM(BK191,BN191,BQ191,#REF!,BR191))</f>
        <v/>
      </c>
      <c r="DS191" s="36" t="str">
        <f t="shared" si="24"/>
        <v/>
      </c>
      <c r="DT191" s="33" t="e">
        <f>IF(AND(#REF!="",#REF!="",#REF!="",#REF!=""),"",SUM(#REF!,#REF!,#REF!,#REF!))</f>
        <v>#REF!</v>
      </c>
      <c r="DU191" s="33" t="str">
        <f t="shared" ref="DU191:DU206" si="25">IFERROR(IF(DT191="","",IF($DT$5=100,ROUNDUP(DT191*20%,0),IF($DT$5=86,ROUNDUP((DT191/$DT$5)*$DU$5,0),IF($DT$5=66,ROUNDUP((DT191/$DT$5)*$DU$5,0),"")))),"")</f>
        <v/>
      </c>
    </row>
    <row r="192" spans="1:125" ht="18.75">
      <c r="A192" s="72">
        <v>186</v>
      </c>
      <c r="B192" s="396"/>
      <c r="C192" s="397"/>
      <c r="D192" s="398"/>
      <c r="E192" s="399"/>
      <c r="F192" s="400"/>
      <c r="G192" s="400"/>
      <c r="H192" s="401"/>
      <c r="I192" s="402"/>
      <c r="J192" s="403"/>
      <c r="K192" s="404"/>
      <c r="L192" s="11"/>
      <c r="M192" s="6"/>
      <c r="N192" s="6"/>
      <c r="O192" s="6"/>
      <c r="P192" s="6"/>
      <c r="Q192" s="6"/>
      <c r="R192" s="6"/>
      <c r="S192" s="40"/>
      <c r="T192" s="43"/>
      <c r="U192" s="12"/>
      <c r="V192" s="17"/>
      <c r="W192" s="18"/>
      <c r="X192" s="18"/>
      <c r="Y192" s="18"/>
      <c r="Z192" s="18"/>
      <c r="AA192" s="18"/>
      <c r="AB192" s="18"/>
      <c r="AC192" s="45"/>
      <c r="AD192" s="43"/>
      <c r="AE192" s="40"/>
      <c r="AF192" s="290"/>
      <c r="AG192" s="6"/>
      <c r="AH192" s="6"/>
      <c r="AI192" s="6"/>
      <c r="AJ192" s="6"/>
      <c r="AK192" s="6"/>
      <c r="AL192" s="6"/>
      <c r="AM192" s="43"/>
      <c r="AN192" s="43"/>
      <c r="AO192" s="6"/>
      <c r="AP192" s="43"/>
      <c r="AQ192" s="11"/>
      <c r="AR192" s="6"/>
      <c r="AS192" s="6"/>
      <c r="AT192" s="6"/>
      <c r="AU192" s="6"/>
      <c r="AV192" s="6"/>
      <c r="AW192" s="6"/>
      <c r="AX192" s="40"/>
      <c r="AY192" s="43"/>
      <c r="AZ192" s="12"/>
      <c r="BA192" s="11"/>
      <c r="BB192" s="6"/>
      <c r="BC192" s="6"/>
      <c r="BD192" s="6"/>
      <c r="BE192" s="6"/>
      <c r="BF192" s="6"/>
      <c r="BG192" s="6"/>
      <c r="BH192" s="40"/>
      <c r="BI192" s="43"/>
      <c r="BJ192" s="12"/>
      <c r="BK192" s="11"/>
      <c r="BL192" s="6"/>
      <c r="BM192" s="6"/>
      <c r="BN192" s="6"/>
      <c r="BO192" s="6"/>
      <c r="BP192" s="6"/>
      <c r="BQ192" s="6"/>
      <c r="BR192" s="40"/>
      <c r="BS192" s="43"/>
      <c r="BT192" s="12"/>
      <c r="BU192" s="11"/>
      <c r="BV192" s="6"/>
      <c r="BW192" s="6"/>
      <c r="BX192" s="6"/>
      <c r="BY192" s="40"/>
      <c r="BZ192" s="11"/>
      <c r="CA192" s="6"/>
      <c r="CB192" s="6"/>
      <c r="CC192" s="6"/>
      <c r="CD192" s="12"/>
      <c r="CE192" s="11"/>
      <c r="CF192" s="6"/>
      <c r="CG192" s="6"/>
      <c r="CH192" s="6"/>
      <c r="CI192" s="12"/>
      <c r="CJ192" s="11"/>
      <c r="CK192" s="6"/>
      <c r="CL192" s="6"/>
      <c r="CM192" s="12"/>
      <c r="CN192" s="11"/>
      <c r="CO192" s="82"/>
      <c r="CP192" s="1"/>
      <c r="CQ192" s="1"/>
      <c r="CR192" s="1"/>
      <c r="CS192" s="1"/>
      <c r="CT192" s="1"/>
      <c r="DF192" s="23"/>
      <c r="DG192" s="35" t="str">
        <f t="shared" si="17"/>
        <v/>
      </c>
      <c r="DH192" s="36" t="str">
        <f>IF(AND(L192="",N192="",R192="",S192=""),"",SUM(L192,N192,R192,#REF!,S192))</f>
        <v/>
      </c>
      <c r="DI192" s="36" t="str">
        <f t="shared" si="18"/>
        <v/>
      </c>
      <c r="DJ192" s="35" t="str">
        <f>IF(AND(V192="",X192="",AB192="",AC192=""),"",SUM(V192,X192,AB192,#REF!,AC192))</f>
        <v/>
      </c>
      <c r="DK192" s="36" t="str">
        <f t="shared" si="19"/>
        <v/>
      </c>
      <c r="DL192" s="35" t="str">
        <f t="shared" si="20"/>
        <v/>
      </c>
      <c r="DM192" s="36" t="str">
        <f t="shared" si="21"/>
        <v/>
      </c>
      <c r="DN192" s="35" t="str">
        <f>IF(AND(AQ192="",AT192="",AW192="",AX192=""),"",SUM(AQ192,AT192,AW192,#REF!,AX192))</f>
        <v/>
      </c>
      <c r="DO192" s="36" t="str">
        <f t="shared" si="22"/>
        <v/>
      </c>
      <c r="DP192" s="35" t="str">
        <f>IF(AND(BA192="",BD192="",BG192="",BH192=""),"",SUM(BA192,BD192,BG192,#REF!,BH192))</f>
        <v/>
      </c>
      <c r="DQ192" s="36" t="str">
        <f t="shared" si="23"/>
        <v/>
      </c>
      <c r="DR192" s="35" t="str">
        <f>IF(AND(BK192="",BN192="",BQ192="",BR192=""),"",SUM(BK192,BN192,BQ192,#REF!,BR192))</f>
        <v/>
      </c>
      <c r="DS192" s="36" t="str">
        <f t="shared" si="24"/>
        <v/>
      </c>
      <c r="DT192" s="33" t="e">
        <f>IF(AND(#REF!="",#REF!="",#REF!="",#REF!=""),"",SUM(#REF!,#REF!,#REF!,#REF!))</f>
        <v>#REF!</v>
      </c>
      <c r="DU192" s="33" t="str">
        <f t="shared" si="25"/>
        <v/>
      </c>
    </row>
    <row r="193" spans="1:125" ht="18.75">
      <c r="A193" s="72">
        <v>187</v>
      </c>
      <c r="B193" s="396"/>
      <c r="C193" s="397"/>
      <c r="D193" s="398"/>
      <c r="E193" s="399"/>
      <c r="F193" s="400"/>
      <c r="G193" s="400"/>
      <c r="H193" s="401"/>
      <c r="I193" s="402"/>
      <c r="J193" s="403"/>
      <c r="K193" s="404"/>
      <c r="L193" s="11"/>
      <c r="M193" s="6"/>
      <c r="N193" s="6"/>
      <c r="O193" s="6"/>
      <c r="P193" s="6"/>
      <c r="Q193" s="6"/>
      <c r="R193" s="6"/>
      <c r="S193" s="40"/>
      <c r="T193" s="43"/>
      <c r="U193" s="12"/>
      <c r="V193" s="17"/>
      <c r="W193" s="18"/>
      <c r="X193" s="18"/>
      <c r="Y193" s="18"/>
      <c r="Z193" s="18"/>
      <c r="AA193" s="18"/>
      <c r="AB193" s="18"/>
      <c r="AC193" s="45"/>
      <c r="AD193" s="43"/>
      <c r="AE193" s="40"/>
      <c r="AF193" s="290"/>
      <c r="AG193" s="6"/>
      <c r="AH193" s="6"/>
      <c r="AI193" s="6"/>
      <c r="AJ193" s="6"/>
      <c r="AK193" s="6"/>
      <c r="AL193" s="6"/>
      <c r="AM193" s="43"/>
      <c r="AN193" s="43"/>
      <c r="AO193" s="6"/>
      <c r="AP193" s="43"/>
      <c r="AQ193" s="11"/>
      <c r="AR193" s="6"/>
      <c r="AS193" s="6"/>
      <c r="AT193" s="6"/>
      <c r="AU193" s="6"/>
      <c r="AV193" s="6"/>
      <c r="AW193" s="6"/>
      <c r="AX193" s="40"/>
      <c r="AY193" s="43"/>
      <c r="AZ193" s="12"/>
      <c r="BA193" s="11"/>
      <c r="BB193" s="6"/>
      <c r="BC193" s="6"/>
      <c r="BD193" s="6"/>
      <c r="BE193" s="6"/>
      <c r="BF193" s="6"/>
      <c r="BG193" s="6"/>
      <c r="BH193" s="40"/>
      <c r="BI193" s="43"/>
      <c r="BJ193" s="12"/>
      <c r="BK193" s="11"/>
      <c r="BL193" s="6"/>
      <c r="BM193" s="6"/>
      <c r="BN193" s="6"/>
      <c r="BO193" s="6"/>
      <c r="BP193" s="6"/>
      <c r="BQ193" s="6"/>
      <c r="BR193" s="40"/>
      <c r="BS193" s="43"/>
      <c r="BT193" s="12"/>
      <c r="BU193" s="11"/>
      <c r="BV193" s="6"/>
      <c r="BW193" s="6"/>
      <c r="BX193" s="6"/>
      <c r="BY193" s="40"/>
      <c r="BZ193" s="11"/>
      <c r="CA193" s="6"/>
      <c r="CB193" s="6"/>
      <c r="CC193" s="6"/>
      <c r="CD193" s="12"/>
      <c r="CE193" s="11"/>
      <c r="CF193" s="6"/>
      <c r="CG193" s="6"/>
      <c r="CH193" s="6"/>
      <c r="CI193" s="12"/>
      <c r="CJ193" s="11"/>
      <c r="CK193" s="6"/>
      <c r="CL193" s="6"/>
      <c r="CM193" s="12"/>
      <c r="CN193" s="11"/>
      <c r="CO193" s="82"/>
      <c r="CP193" s="1"/>
      <c r="CQ193" s="1"/>
      <c r="CR193" s="1"/>
      <c r="CS193" s="1"/>
      <c r="CT193" s="1"/>
      <c r="DF193" s="23"/>
      <c r="DG193" s="35" t="str">
        <f t="shared" si="17"/>
        <v/>
      </c>
      <c r="DH193" s="36" t="str">
        <f>IF(AND(L193="",N193="",R193="",S193=""),"",SUM(L193,N193,R193,#REF!,S193))</f>
        <v/>
      </c>
      <c r="DI193" s="36" t="str">
        <f t="shared" si="18"/>
        <v/>
      </c>
      <c r="DJ193" s="35" t="str">
        <f>IF(AND(V193="",X193="",AB193="",AC193=""),"",SUM(V193,X193,AB193,#REF!,AC193))</f>
        <v/>
      </c>
      <c r="DK193" s="36" t="str">
        <f t="shared" si="19"/>
        <v/>
      </c>
      <c r="DL193" s="35" t="str">
        <f t="shared" si="20"/>
        <v/>
      </c>
      <c r="DM193" s="36" t="str">
        <f t="shared" si="21"/>
        <v/>
      </c>
      <c r="DN193" s="35" t="str">
        <f>IF(AND(AQ193="",AT193="",AW193="",AX193=""),"",SUM(AQ193,AT193,AW193,#REF!,AX193))</f>
        <v/>
      </c>
      <c r="DO193" s="36" t="str">
        <f t="shared" si="22"/>
        <v/>
      </c>
      <c r="DP193" s="35" t="str">
        <f>IF(AND(BA193="",BD193="",BG193="",BH193=""),"",SUM(BA193,BD193,BG193,#REF!,BH193))</f>
        <v/>
      </c>
      <c r="DQ193" s="36" t="str">
        <f t="shared" si="23"/>
        <v/>
      </c>
      <c r="DR193" s="35" t="str">
        <f>IF(AND(BK193="",BN193="",BQ193="",BR193=""),"",SUM(BK193,BN193,BQ193,#REF!,BR193))</f>
        <v/>
      </c>
      <c r="DS193" s="36" t="str">
        <f t="shared" si="24"/>
        <v/>
      </c>
      <c r="DT193" s="33" t="e">
        <f>IF(AND(#REF!="",#REF!="",#REF!="",#REF!=""),"",SUM(#REF!,#REF!,#REF!,#REF!))</f>
        <v>#REF!</v>
      </c>
      <c r="DU193" s="33" t="str">
        <f t="shared" si="25"/>
        <v/>
      </c>
    </row>
    <row r="194" spans="1:125" ht="18.75">
      <c r="A194" s="72">
        <v>188</v>
      </c>
      <c r="B194" s="396"/>
      <c r="C194" s="397"/>
      <c r="D194" s="398"/>
      <c r="E194" s="399"/>
      <c r="F194" s="400"/>
      <c r="G194" s="400"/>
      <c r="H194" s="401"/>
      <c r="I194" s="402"/>
      <c r="J194" s="403"/>
      <c r="K194" s="404"/>
      <c r="L194" s="11"/>
      <c r="M194" s="6"/>
      <c r="N194" s="6"/>
      <c r="O194" s="6"/>
      <c r="P194" s="6"/>
      <c r="Q194" s="6"/>
      <c r="R194" s="6"/>
      <c r="S194" s="40"/>
      <c r="T194" s="43"/>
      <c r="U194" s="12"/>
      <c r="V194" s="17"/>
      <c r="W194" s="18"/>
      <c r="X194" s="18"/>
      <c r="Y194" s="18"/>
      <c r="Z194" s="18"/>
      <c r="AA194" s="18"/>
      <c r="AB194" s="18"/>
      <c r="AC194" s="45"/>
      <c r="AD194" s="43"/>
      <c r="AE194" s="40"/>
      <c r="AF194" s="290"/>
      <c r="AG194" s="6"/>
      <c r="AH194" s="6"/>
      <c r="AI194" s="6"/>
      <c r="AJ194" s="6"/>
      <c r="AK194" s="6"/>
      <c r="AL194" s="6"/>
      <c r="AM194" s="43"/>
      <c r="AN194" s="43"/>
      <c r="AO194" s="6"/>
      <c r="AP194" s="43"/>
      <c r="AQ194" s="11"/>
      <c r="AR194" s="6"/>
      <c r="AS194" s="6"/>
      <c r="AT194" s="6"/>
      <c r="AU194" s="6"/>
      <c r="AV194" s="6"/>
      <c r="AW194" s="6"/>
      <c r="AX194" s="40"/>
      <c r="AY194" s="43"/>
      <c r="AZ194" s="12"/>
      <c r="BA194" s="11"/>
      <c r="BB194" s="6"/>
      <c r="BC194" s="6"/>
      <c r="BD194" s="6"/>
      <c r="BE194" s="6"/>
      <c r="BF194" s="6"/>
      <c r="BG194" s="6"/>
      <c r="BH194" s="40"/>
      <c r="BI194" s="43"/>
      <c r="BJ194" s="12"/>
      <c r="BK194" s="11"/>
      <c r="BL194" s="6"/>
      <c r="BM194" s="6"/>
      <c r="BN194" s="6"/>
      <c r="BO194" s="6"/>
      <c r="BP194" s="6"/>
      <c r="BQ194" s="6"/>
      <c r="BR194" s="40"/>
      <c r="BS194" s="43"/>
      <c r="BT194" s="12"/>
      <c r="BU194" s="11"/>
      <c r="BV194" s="6"/>
      <c r="BW194" s="6"/>
      <c r="BX194" s="6"/>
      <c r="BY194" s="40"/>
      <c r="BZ194" s="11"/>
      <c r="CA194" s="6"/>
      <c r="CB194" s="6"/>
      <c r="CC194" s="6"/>
      <c r="CD194" s="12"/>
      <c r="CE194" s="11"/>
      <c r="CF194" s="6"/>
      <c r="CG194" s="6"/>
      <c r="CH194" s="6"/>
      <c r="CI194" s="12"/>
      <c r="CJ194" s="11"/>
      <c r="CK194" s="6"/>
      <c r="CL194" s="6"/>
      <c r="CM194" s="12"/>
      <c r="CN194" s="11"/>
      <c r="CO194" s="82"/>
      <c r="CP194" s="1"/>
      <c r="CQ194" s="1"/>
      <c r="CR194" s="1"/>
      <c r="CS194" s="1"/>
      <c r="CT194" s="1"/>
      <c r="DF194" s="23"/>
      <c r="DG194" s="35" t="str">
        <f t="shared" si="17"/>
        <v/>
      </c>
      <c r="DH194" s="36" t="str">
        <f>IF(AND(L194="",N194="",R194="",S194=""),"",SUM(L194,N194,R194,#REF!,S194))</f>
        <v/>
      </c>
      <c r="DI194" s="36" t="str">
        <f t="shared" si="18"/>
        <v/>
      </c>
      <c r="DJ194" s="35" t="str">
        <f>IF(AND(V194="",X194="",AB194="",AC194=""),"",SUM(V194,X194,AB194,#REF!,AC194))</f>
        <v/>
      </c>
      <c r="DK194" s="36" t="str">
        <f t="shared" si="19"/>
        <v/>
      </c>
      <c r="DL194" s="35" t="str">
        <f t="shared" si="20"/>
        <v/>
      </c>
      <c r="DM194" s="36" t="str">
        <f t="shared" si="21"/>
        <v/>
      </c>
      <c r="DN194" s="35" t="str">
        <f>IF(AND(AQ194="",AT194="",AW194="",AX194=""),"",SUM(AQ194,AT194,AW194,#REF!,AX194))</f>
        <v/>
      </c>
      <c r="DO194" s="36" t="str">
        <f t="shared" si="22"/>
        <v/>
      </c>
      <c r="DP194" s="35" t="str">
        <f>IF(AND(BA194="",BD194="",BG194="",BH194=""),"",SUM(BA194,BD194,BG194,#REF!,BH194))</f>
        <v/>
      </c>
      <c r="DQ194" s="36" t="str">
        <f t="shared" si="23"/>
        <v/>
      </c>
      <c r="DR194" s="35" t="str">
        <f>IF(AND(BK194="",BN194="",BQ194="",BR194=""),"",SUM(BK194,BN194,BQ194,#REF!,BR194))</f>
        <v/>
      </c>
      <c r="DS194" s="36" t="str">
        <f t="shared" si="24"/>
        <v/>
      </c>
      <c r="DT194" s="33" t="e">
        <f>IF(AND(#REF!="",#REF!="",#REF!="",#REF!=""),"",SUM(#REF!,#REF!,#REF!,#REF!))</f>
        <v>#REF!</v>
      </c>
      <c r="DU194" s="33" t="str">
        <f t="shared" si="25"/>
        <v/>
      </c>
    </row>
    <row r="195" spans="1:125" ht="18.75">
      <c r="A195" s="72">
        <v>189</v>
      </c>
      <c r="B195" s="396"/>
      <c r="C195" s="397"/>
      <c r="D195" s="398"/>
      <c r="E195" s="399"/>
      <c r="F195" s="400"/>
      <c r="G195" s="400"/>
      <c r="H195" s="401"/>
      <c r="I195" s="402"/>
      <c r="J195" s="403"/>
      <c r="K195" s="404"/>
      <c r="L195" s="11"/>
      <c r="M195" s="6"/>
      <c r="N195" s="6"/>
      <c r="O195" s="6"/>
      <c r="P195" s="6"/>
      <c r="Q195" s="6"/>
      <c r="R195" s="6"/>
      <c r="S195" s="40"/>
      <c r="T195" s="43"/>
      <c r="U195" s="12"/>
      <c r="V195" s="17"/>
      <c r="W195" s="18"/>
      <c r="X195" s="18"/>
      <c r="Y195" s="18"/>
      <c r="Z195" s="18"/>
      <c r="AA195" s="18"/>
      <c r="AB195" s="18"/>
      <c r="AC195" s="45"/>
      <c r="AD195" s="43"/>
      <c r="AE195" s="40"/>
      <c r="AF195" s="290"/>
      <c r="AG195" s="6"/>
      <c r="AH195" s="6"/>
      <c r="AI195" s="6"/>
      <c r="AJ195" s="6"/>
      <c r="AK195" s="6"/>
      <c r="AL195" s="6"/>
      <c r="AM195" s="43"/>
      <c r="AN195" s="43"/>
      <c r="AO195" s="6"/>
      <c r="AP195" s="43"/>
      <c r="AQ195" s="11"/>
      <c r="AR195" s="6"/>
      <c r="AS195" s="6"/>
      <c r="AT195" s="6"/>
      <c r="AU195" s="6"/>
      <c r="AV195" s="6"/>
      <c r="AW195" s="6"/>
      <c r="AX195" s="40"/>
      <c r="AY195" s="43"/>
      <c r="AZ195" s="12"/>
      <c r="BA195" s="11"/>
      <c r="BB195" s="6"/>
      <c r="BC195" s="6"/>
      <c r="BD195" s="6"/>
      <c r="BE195" s="6"/>
      <c r="BF195" s="6"/>
      <c r="BG195" s="6"/>
      <c r="BH195" s="40"/>
      <c r="BI195" s="43"/>
      <c r="BJ195" s="12"/>
      <c r="BK195" s="11"/>
      <c r="BL195" s="6"/>
      <c r="BM195" s="6"/>
      <c r="BN195" s="6"/>
      <c r="BO195" s="6"/>
      <c r="BP195" s="6"/>
      <c r="BQ195" s="6"/>
      <c r="BR195" s="40"/>
      <c r="BS195" s="43"/>
      <c r="BT195" s="12"/>
      <c r="BU195" s="11"/>
      <c r="BV195" s="6"/>
      <c r="BW195" s="6"/>
      <c r="BX195" s="6"/>
      <c r="BY195" s="40"/>
      <c r="BZ195" s="11"/>
      <c r="CA195" s="6"/>
      <c r="CB195" s="6"/>
      <c r="CC195" s="6"/>
      <c r="CD195" s="12"/>
      <c r="CE195" s="11"/>
      <c r="CF195" s="6"/>
      <c r="CG195" s="6"/>
      <c r="CH195" s="6"/>
      <c r="CI195" s="12"/>
      <c r="CJ195" s="11"/>
      <c r="CK195" s="6"/>
      <c r="CL195" s="6"/>
      <c r="CM195" s="12"/>
      <c r="CN195" s="11"/>
      <c r="CO195" s="82"/>
      <c r="CP195" s="1"/>
      <c r="CQ195" s="1"/>
      <c r="CR195" s="1"/>
      <c r="CS195" s="1"/>
      <c r="CT195" s="1"/>
      <c r="DF195" s="23"/>
      <c r="DG195" s="35" t="str">
        <f t="shared" si="17"/>
        <v/>
      </c>
      <c r="DH195" s="36" t="str">
        <f>IF(AND(L195="",N195="",R195="",S195=""),"",SUM(L195,N195,R195,#REF!,S195))</f>
        <v/>
      </c>
      <c r="DI195" s="36" t="str">
        <f t="shared" si="18"/>
        <v/>
      </c>
      <c r="DJ195" s="35" t="str">
        <f>IF(AND(V195="",X195="",AB195="",AC195=""),"",SUM(V195,X195,AB195,#REF!,AC195))</f>
        <v/>
      </c>
      <c r="DK195" s="36" t="str">
        <f t="shared" si="19"/>
        <v/>
      </c>
      <c r="DL195" s="35" t="str">
        <f t="shared" si="20"/>
        <v/>
      </c>
      <c r="DM195" s="36" t="str">
        <f t="shared" si="21"/>
        <v/>
      </c>
      <c r="DN195" s="35" t="str">
        <f>IF(AND(AQ195="",AT195="",AW195="",AX195=""),"",SUM(AQ195,AT195,AW195,#REF!,AX195))</f>
        <v/>
      </c>
      <c r="DO195" s="36" t="str">
        <f t="shared" si="22"/>
        <v/>
      </c>
      <c r="DP195" s="35" t="str">
        <f>IF(AND(BA195="",BD195="",BG195="",BH195=""),"",SUM(BA195,BD195,BG195,#REF!,BH195))</f>
        <v/>
      </c>
      <c r="DQ195" s="36" t="str">
        <f t="shared" si="23"/>
        <v/>
      </c>
      <c r="DR195" s="35" t="str">
        <f>IF(AND(BK195="",BN195="",BQ195="",BR195=""),"",SUM(BK195,BN195,BQ195,#REF!,BR195))</f>
        <v/>
      </c>
      <c r="DS195" s="36" t="str">
        <f t="shared" si="24"/>
        <v/>
      </c>
      <c r="DT195" s="33" t="e">
        <f>IF(AND(#REF!="",#REF!="",#REF!="",#REF!=""),"",SUM(#REF!,#REF!,#REF!,#REF!))</f>
        <v>#REF!</v>
      </c>
      <c r="DU195" s="33" t="str">
        <f t="shared" si="25"/>
        <v/>
      </c>
    </row>
    <row r="196" spans="1:125" ht="18.75">
      <c r="A196" s="72">
        <v>190</v>
      </c>
      <c r="B196" s="396"/>
      <c r="C196" s="397"/>
      <c r="D196" s="398"/>
      <c r="E196" s="399"/>
      <c r="F196" s="400"/>
      <c r="G196" s="400"/>
      <c r="H196" s="401"/>
      <c r="I196" s="402"/>
      <c r="J196" s="403"/>
      <c r="K196" s="404"/>
      <c r="L196" s="11"/>
      <c r="M196" s="6"/>
      <c r="N196" s="6"/>
      <c r="O196" s="6"/>
      <c r="P196" s="6"/>
      <c r="Q196" s="6"/>
      <c r="R196" s="6"/>
      <c r="S196" s="40"/>
      <c r="T196" s="43"/>
      <c r="U196" s="12"/>
      <c r="V196" s="17"/>
      <c r="W196" s="18"/>
      <c r="X196" s="18"/>
      <c r="Y196" s="18"/>
      <c r="Z196" s="18"/>
      <c r="AA196" s="18"/>
      <c r="AB196" s="18"/>
      <c r="AC196" s="45"/>
      <c r="AD196" s="43"/>
      <c r="AE196" s="40"/>
      <c r="AF196" s="290"/>
      <c r="AG196" s="6"/>
      <c r="AH196" s="6"/>
      <c r="AI196" s="6"/>
      <c r="AJ196" s="6"/>
      <c r="AK196" s="6"/>
      <c r="AL196" s="6"/>
      <c r="AM196" s="43"/>
      <c r="AN196" s="43"/>
      <c r="AO196" s="6"/>
      <c r="AP196" s="43"/>
      <c r="AQ196" s="11"/>
      <c r="AR196" s="6"/>
      <c r="AS196" s="6"/>
      <c r="AT196" s="6"/>
      <c r="AU196" s="6"/>
      <c r="AV196" s="6"/>
      <c r="AW196" s="6"/>
      <c r="AX196" s="40"/>
      <c r="AY196" s="43"/>
      <c r="AZ196" s="12"/>
      <c r="BA196" s="11"/>
      <c r="BB196" s="6"/>
      <c r="BC196" s="6"/>
      <c r="BD196" s="6"/>
      <c r="BE196" s="6"/>
      <c r="BF196" s="6"/>
      <c r="BG196" s="6"/>
      <c r="BH196" s="40"/>
      <c r="BI196" s="43"/>
      <c r="BJ196" s="12"/>
      <c r="BK196" s="11"/>
      <c r="BL196" s="6"/>
      <c r="BM196" s="6"/>
      <c r="BN196" s="6"/>
      <c r="BO196" s="6"/>
      <c r="BP196" s="6"/>
      <c r="BQ196" s="6"/>
      <c r="BR196" s="40"/>
      <c r="BS196" s="43"/>
      <c r="BT196" s="12"/>
      <c r="BU196" s="11"/>
      <c r="BV196" s="6"/>
      <c r="BW196" s="6"/>
      <c r="BX196" s="6"/>
      <c r="BY196" s="40"/>
      <c r="BZ196" s="11"/>
      <c r="CA196" s="6"/>
      <c r="CB196" s="6"/>
      <c r="CC196" s="6"/>
      <c r="CD196" s="12"/>
      <c r="CE196" s="11"/>
      <c r="CF196" s="6"/>
      <c r="CG196" s="6"/>
      <c r="CH196" s="6"/>
      <c r="CI196" s="12"/>
      <c r="CJ196" s="11"/>
      <c r="CK196" s="6"/>
      <c r="CL196" s="6"/>
      <c r="CM196" s="12"/>
      <c r="CN196" s="11"/>
      <c r="CO196" s="82"/>
      <c r="CP196" s="1"/>
      <c r="CQ196" s="1"/>
      <c r="CR196" s="1"/>
      <c r="CS196" s="1"/>
      <c r="CT196" s="1"/>
      <c r="DF196" s="23"/>
      <c r="DG196" s="35" t="str">
        <f t="shared" si="17"/>
        <v/>
      </c>
      <c r="DH196" s="36" t="str">
        <f>IF(AND(L196="",N196="",R196="",S196=""),"",SUM(L196,N196,R196,#REF!,S196))</f>
        <v/>
      </c>
      <c r="DI196" s="36" t="str">
        <f t="shared" si="18"/>
        <v/>
      </c>
      <c r="DJ196" s="35" t="str">
        <f>IF(AND(V196="",X196="",AB196="",AC196=""),"",SUM(V196,X196,AB196,#REF!,AC196))</f>
        <v/>
      </c>
      <c r="DK196" s="36" t="str">
        <f t="shared" si="19"/>
        <v/>
      </c>
      <c r="DL196" s="35" t="str">
        <f t="shared" si="20"/>
        <v/>
      </c>
      <c r="DM196" s="36" t="str">
        <f t="shared" si="21"/>
        <v/>
      </c>
      <c r="DN196" s="35" t="str">
        <f>IF(AND(AQ196="",AT196="",AW196="",AX196=""),"",SUM(AQ196,AT196,AW196,#REF!,AX196))</f>
        <v/>
      </c>
      <c r="DO196" s="36" t="str">
        <f t="shared" si="22"/>
        <v/>
      </c>
      <c r="DP196" s="35" t="str">
        <f>IF(AND(BA196="",BD196="",BG196="",BH196=""),"",SUM(BA196,BD196,BG196,#REF!,BH196))</f>
        <v/>
      </c>
      <c r="DQ196" s="36" t="str">
        <f t="shared" si="23"/>
        <v/>
      </c>
      <c r="DR196" s="35" t="str">
        <f>IF(AND(BK196="",BN196="",BQ196="",BR196=""),"",SUM(BK196,BN196,BQ196,#REF!,BR196))</f>
        <v/>
      </c>
      <c r="DS196" s="36" t="str">
        <f t="shared" si="24"/>
        <v/>
      </c>
      <c r="DT196" s="33" t="e">
        <f>IF(AND(#REF!="",#REF!="",#REF!="",#REF!=""),"",SUM(#REF!,#REF!,#REF!,#REF!))</f>
        <v>#REF!</v>
      </c>
      <c r="DU196" s="33" t="str">
        <f t="shared" si="25"/>
        <v/>
      </c>
    </row>
    <row r="197" spans="1:125" ht="18.75">
      <c r="A197" s="72">
        <v>191</v>
      </c>
      <c r="B197" s="396"/>
      <c r="C197" s="397"/>
      <c r="D197" s="398"/>
      <c r="E197" s="399"/>
      <c r="F197" s="400"/>
      <c r="G197" s="400"/>
      <c r="H197" s="401"/>
      <c r="I197" s="402"/>
      <c r="J197" s="403"/>
      <c r="K197" s="404"/>
      <c r="L197" s="11"/>
      <c r="M197" s="6"/>
      <c r="N197" s="6"/>
      <c r="O197" s="6"/>
      <c r="P197" s="6"/>
      <c r="Q197" s="6"/>
      <c r="R197" s="6"/>
      <c r="S197" s="40"/>
      <c r="T197" s="43"/>
      <c r="U197" s="12"/>
      <c r="V197" s="17"/>
      <c r="W197" s="18"/>
      <c r="X197" s="18"/>
      <c r="Y197" s="18"/>
      <c r="Z197" s="18"/>
      <c r="AA197" s="18"/>
      <c r="AB197" s="18"/>
      <c r="AC197" s="45"/>
      <c r="AD197" s="43"/>
      <c r="AE197" s="40"/>
      <c r="AF197" s="290"/>
      <c r="AG197" s="6"/>
      <c r="AH197" s="6"/>
      <c r="AI197" s="6"/>
      <c r="AJ197" s="6"/>
      <c r="AK197" s="6"/>
      <c r="AL197" s="6"/>
      <c r="AM197" s="43"/>
      <c r="AN197" s="43"/>
      <c r="AO197" s="6"/>
      <c r="AP197" s="43"/>
      <c r="AQ197" s="11"/>
      <c r="AR197" s="6"/>
      <c r="AS197" s="6"/>
      <c r="AT197" s="6"/>
      <c r="AU197" s="6"/>
      <c r="AV197" s="6"/>
      <c r="AW197" s="6"/>
      <c r="AX197" s="40"/>
      <c r="AY197" s="43"/>
      <c r="AZ197" s="12"/>
      <c r="BA197" s="11"/>
      <c r="BB197" s="6"/>
      <c r="BC197" s="6"/>
      <c r="BD197" s="6"/>
      <c r="BE197" s="6"/>
      <c r="BF197" s="6"/>
      <c r="BG197" s="6"/>
      <c r="BH197" s="40"/>
      <c r="BI197" s="43"/>
      <c r="BJ197" s="12"/>
      <c r="BK197" s="11"/>
      <c r="BL197" s="6"/>
      <c r="BM197" s="6"/>
      <c r="BN197" s="6"/>
      <c r="BO197" s="6"/>
      <c r="BP197" s="6"/>
      <c r="BQ197" s="6"/>
      <c r="BR197" s="40"/>
      <c r="BS197" s="43"/>
      <c r="BT197" s="12"/>
      <c r="BU197" s="11"/>
      <c r="BV197" s="6"/>
      <c r="BW197" s="6"/>
      <c r="BX197" s="6"/>
      <c r="BY197" s="40"/>
      <c r="BZ197" s="11"/>
      <c r="CA197" s="6"/>
      <c r="CB197" s="6"/>
      <c r="CC197" s="6"/>
      <c r="CD197" s="12"/>
      <c r="CE197" s="11"/>
      <c r="CF197" s="6"/>
      <c r="CG197" s="6"/>
      <c r="CH197" s="6"/>
      <c r="CI197" s="12"/>
      <c r="CJ197" s="11"/>
      <c r="CK197" s="6"/>
      <c r="CL197" s="6"/>
      <c r="CM197" s="12"/>
      <c r="CN197" s="11"/>
      <c r="CO197" s="82"/>
      <c r="CP197" s="1"/>
      <c r="CQ197" s="1"/>
      <c r="CR197" s="1"/>
      <c r="CS197" s="1"/>
      <c r="CT197" s="1"/>
      <c r="DF197" s="23"/>
      <c r="DG197" s="35" t="str">
        <f t="shared" si="17"/>
        <v/>
      </c>
      <c r="DH197" s="36" t="str">
        <f>IF(AND(L197="",N197="",R197="",S197=""),"",SUM(L197,N197,R197,#REF!,S197))</f>
        <v/>
      </c>
      <c r="DI197" s="36" t="str">
        <f t="shared" si="18"/>
        <v/>
      </c>
      <c r="DJ197" s="35" t="str">
        <f>IF(AND(V197="",X197="",AB197="",AC197=""),"",SUM(V197,X197,AB197,#REF!,AC197))</f>
        <v/>
      </c>
      <c r="DK197" s="36" t="str">
        <f t="shared" si="19"/>
        <v/>
      </c>
      <c r="DL197" s="35" t="str">
        <f t="shared" si="20"/>
        <v/>
      </c>
      <c r="DM197" s="36" t="str">
        <f t="shared" si="21"/>
        <v/>
      </c>
      <c r="DN197" s="35" t="str">
        <f>IF(AND(AQ197="",AT197="",AW197="",AX197=""),"",SUM(AQ197,AT197,AW197,#REF!,AX197))</f>
        <v/>
      </c>
      <c r="DO197" s="36" t="str">
        <f t="shared" si="22"/>
        <v/>
      </c>
      <c r="DP197" s="35" t="str">
        <f>IF(AND(BA197="",BD197="",BG197="",BH197=""),"",SUM(BA197,BD197,BG197,#REF!,BH197))</f>
        <v/>
      </c>
      <c r="DQ197" s="36" t="str">
        <f t="shared" si="23"/>
        <v/>
      </c>
      <c r="DR197" s="35" t="str">
        <f>IF(AND(BK197="",BN197="",BQ197="",BR197=""),"",SUM(BK197,BN197,BQ197,#REF!,BR197))</f>
        <v/>
      </c>
      <c r="DS197" s="36" t="str">
        <f t="shared" si="24"/>
        <v/>
      </c>
      <c r="DT197" s="33" t="e">
        <f>IF(AND(#REF!="",#REF!="",#REF!="",#REF!=""),"",SUM(#REF!,#REF!,#REF!,#REF!))</f>
        <v>#REF!</v>
      </c>
      <c r="DU197" s="33" t="str">
        <f t="shared" si="25"/>
        <v/>
      </c>
    </row>
    <row r="198" spans="1:125" ht="18.75">
      <c r="A198" s="72">
        <v>192</v>
      </c>
      <c r="B198" s="396"/>
      <c r="C198" s="397"/>
      <c r="D198" s="398"/>
      <c r="E198" s="399"/>
      <c r="F198" s="400"/>
      <c r="G198" s="400"/>
      <c r="H198" s="401"/>
      <c r="I198" s="402"/>
      <c r="J198" s="403"/>
      <c r="K198" s="404"/>
      <c r="L198" s="11"/>
      <c r="M198" s="6"/>
      <c r="N198" s="6"/>
      <c r="O198" s="6"/>
      <c r="P198" s="6"/>
      <c r="Q198" s="6"/>
      <c r="R198" s="6"/>
      <c r="S198" s="40"/>
      <c r="T198" s="43"/>
      <c r="U198" s="12"/>
      <c r="V198" s="17"/>
      <c r="W198" s="18"/>
      <c r="X198" s="18"/>
      <c r="Y198" s="18"/>
      <c r="Z198" s="18"/>
      <c r="AA198" s="18"/>
      <c r="AB198" s="18"/>
      <c r="AC198" s="45"/>
      <c r="AD198" s="43"/>
      <c r="AE198" s="40"/>
      <c r="AF198" s="290"/>
      <c r="AG198" s="6"/>
      <c r="AH198" s="6"/>
      <c r="AI198" s="6"/>
      <c r="AJ198" s="6"/>
      <c r="AK198" s="6"/>
      <c r="AL198" s="6"/>
      <c r="AM198" s="43"/>
      <c r="AN198" s="43"/>
      <c r="AO198" s="6"/>
      <c r="AP198" s="43"/>
      <c r="AQ198" s="11"/>
      <c r="AR198" s="6"/>
      <c r="AS198" s="6"/>
      <c r="AT198" s="6"/>
      <c r="AU198" s="6"/>
      <c r="AV198" s="6"/>
      <c r="AW198" s="6"/>
      <c r="AX198" s="40"/>
      <c r="AY198" s="43"/>
      <c r="AZ198" s="12"/>
      <c r="BA198" s="11"/>
      <c r="BB198" s="6"/>
      <c r="BC198" s="6"/>
      <c r="BD198" s="6"/>
      <c r="BE198" s="6"/>
      <c r="BF198" s="6"/>
      <c r="BG198" s="6"/>
      <c r="BH198" s="40"/>
      <c r="BI198" s="43"/>
      <c r="BJ198" s="12"/>
      <c r="BK198" s="11"/>
      <c r="BL198" s="6"/>
      <c r="BM198" s="6"/>
      <c r="BN198" s="6"/>
      <c r="BO198" s="6"/>
      <c r="BP198" s="6"/>
      <c r="BQ198" s="6"/>
      <c r="BR198" s="40"/>
      <c r="BS198" s="43"/>
      <c r="BT198" s="12"/>
      <c r="BU198" s="11"/>
      <c r="BV198" s="6"/>
      <c r="BW198" s="6"/>
      <c r="BX198" s="6"/>
      <c r="BY198" s="40"/>
      <c r="BZ198" s="11"/>
      <c r="CA198" s="6"/>
      <c r="CB198" s="6"/>
      <c r="CC198" s="6"/>
      <c r="CD198" s="12"/>
      <c r="CE198" s="11"/>
      <c r="CF198" s="6"/>
      <c r="CG198" s="6"/>
      <c r="CH198" s="6"/>
      <c r="CI198" s="12"/>
      <c r="CJ198" s="11"/>
      <c r="CK198" s="6"/>
      <c r="CL198" s="6"/>
      <c r="CM198" s="12"/>
      <c r="CN198" s="11"/>
      <c r="CO198" s="82"/>
      <c r="CP198" s="1"/>
      <c r="CQ198" s="1"/>
      <c r="CR198" s="1"/>
      <c r="CS198" s="1"/>
      <c r="CT198" s="1"/>
      <c r="DF198" s="23"/>
      <c r="DG198" s="35" t="str">
        <f t="shared" si="17"/>
        <v/>
      </c>
      <c r="DH198" s="36" t="str">
        <f>IF(AND(L198="",N198="",R198="",S198=""),"",SUM(L198,N198,R198,#REF!,S198))</f>
        <v/>
      </c>
      <c r="DI198" s="36" t="str">
        <f t="shared" si="18"/>
        <v/>
      </c>
      <c r="DJ198" s="35" t="str">
        <f>IF(AND(V198="",X198="",AB198="",AC198=""),"",SUM(V198,X198,AB198,#REF!,AC198))</f>
        <v/>
      </c>
      <c r="DK198" s="36" t="str">
        <f t="shared" si="19"/>
        <v/>
      </c>
      <c r="DL198" s="35" t="str">
        <f t="shared" si="20"/>
        <v/>
      </c>
      <c r="DM198" s="36" t="str">
        <f t="shared" si="21"/>
        <v/>
      </c>
      <c r="DN198" s="35" t="str">
        <f>IF(AND(AQ198="",AT198="",AW198="",AX198=""),"",SUM(AQ198,AT198,AW198,#REF!,AX198))</f>
        <v/>
      </c>
      <c r="DO198" s="36" t="str">
        <f t="shared" si="22"/>
        <v/>
      </c>
      <c r="DP198" s="35" t="str">
        <f>IF(AND(BA198="",BD198="",BG198="",BH198=""),"",SUM(BA198,BD198,BG198,#REF!,BH198))</f>
        <v/>
      </c>
      <c r="DQ198" s="36" t="str">
        <f t="shared" si="23"/>
        <v/>
      </c>
      <c r="DR198" s="35" t="str">
        <f>IF(AND(BK198="",BN198="",BQ198="",BR198=""),"",SUM(BK198,BN198,BQ198,#REF!,BR198))</f>
        <v/>
      </c>
      <c r="DS198" s="36" t="str">
        <f t="shared" si="24"/>
        <v/>
      </c>
      <c r="DT198" s="33" t="e">
        <f>IF(AND(#REF!="",#REF!="",#REF!="",#REF!=""),"",SUM(#REF!,#REF!,#REF!,#REF!))</f>
        <v>#REF!</v>
      </c>
      <c r="DU198" s="33" t="str">
        <f t="shared" si="25"/>
        <v/>
      </c>
    </row>
    <row r="199" spans="1:125" ht="18.75">
      <c r="A199" s="72">
        <v>193</v>
      </c>
      <c r="B199" s="396"/>
      <c r="C199" s="397"/>
      <c r="D199" s="398"/>
      <c r="E199" s="399"/>
      <c r="F199" s="400"/>
      <c r="G199" s="400"/>
      <c r="H199" s="401"/>
      <c r="I199" s="402"/>
      <c r="J199" s="403"/>
      <c r="K199" s="404"/>
      <c r="L199" s="11"/>
      <c r="M199" s="6"/>
      <c r="N199" s="6"/>
      <c r="O199" s="6"/>
      <c r="P199" s="6"/>
      <c r="Q199" s="6"/>
      <c r="R199" s="6"/>
      <c r="S199" s="40"/>
      <c r="T199" s="43"/>
      <c r="U199" s="12"/>
      <c r="V199" s="17"/>
      <c r="W199" s="18"/>
      <c r="X199" s="18"/>
      <c r="Y199" s="18"/>
      <c r="Z199" s="18"/>
      <c r="AA199" s="18"/>
      <c r="AB199" s="18"/>
      <c r="AC199" s="45"/>
      <c r="AD199" s="43"/>
      <c r="AE199" s="40"/>
      <c r="AF199" s="290"/>
      <c r="AG199" s="6"/>
      <c r="AH199" s="6"/>
      <c r="AI199" s="6"/>
      <c r="AJ199" s="6"/>
      <c r="AK199" s="6"/>
      <c r="AL199" s="6"/>
      <c r="AM199" s="43"/>
      <c r="AN199" s="43"/>
      <c r="AO199" s="6"/>
      <c r="AP199" s="43"/>
      <c r="AQ199" s="11"/>
      <c r="AR199" s="6"/>
      <c r="AS199" s="6"/>
      <c r="AT199" s="6"/>
      <c r="AU199" s="6"/>
      <c r="AV199" s="6"/>
      <c r="AW199" s="6"/>
      <c r="AX199" s="40"/>
      <c r="AY199" s="43"/>
      <c r="AZ199" s="12"/>
      <c r="BA199" s="11"/>
      <c r="BB199" s="6"/>
      <c r="BC199" s="6"/>
      <c r="BD199" s="6"/>
      <c r="BE199" s="6"/>
      <c r="BF199" s="6"/>
      <c r="BG199" s="6"/>
      <c r="BH199" s="40"/>
      <c r="BI199" s="43"/>
      <c r="BJ199" s="12"/>
      <c r="BK199" s="11"/>
      <c r="BL199" s="6"/>
      <c r="BM199" s="6"/>
      <c r="BN199" s="6"/>
      <c r="BO199" s="6"/>
      <c r="BP199" s="6"/>
      <c r="BQ199" s="6"/>
      <c r="BR199" s="40"/>
      <c r="BS199" s="43"/>
      <c r="BT199" s="12"/>
      <c r="BU199" s="11"/>
      <c r="BV199" s="6"/>
      <c r="BW199" s="6"/>
      <c r="BX199" s="6"/>
      <c r="BY199" s="40"/>
      <c r="BZ199" s="11"/>
      <c r="CA199" s="6"/>
      <c r="CB199" s="6"/>
      <c r="CC199" s="6"/>
      <c r="CD199" s="12"/>
      <c r="CE199" s="11"/>
      <c r="CF199" s="6"/>
      <c r="CG199" s="6"/>
      <c r="CH199" s="6"/>
      <c r="CI199" s="12"/>
      <c r="CJ199" s="11"/>
      <c r="CK199" s="6"/>
      <c r="CL199" s="6"/>
      <c r="CM199" s="12"/>
      <c r="CN199" s="11"/>
      <c r="CO199" s="82"/>
      <c r="CP199" s="1"/>
      <c r="CQ199" s="1"/>
      <c r="CR199" s="1"/>
      <c r="CS199" s="1"/>
      <c r="CT199" s="1"/>
      <c r="DF199" s="23"/>
      <c r="DG199" s="35" t="str">
        <f t="shared" si="17"/>
        <v/>
      </c>
      <c r="DH199" s="36" t="str">
        <f>IF(AND(L199="",N199="",R199="",S199=""),"",SUM(L199,N199,R199,#REF!,S199))</f>
        <v/>
      </c>
      <c r="DI199" s="36" t="str">
        <f t="shared" si="18"/>
        <v/>
      </c>
      <c r="DJ199" s="35" t="str">
        <f>IF(AND(V199="",X199="",AB199="",AC199=""),"",SUM(V199,X199,AB199,#REF!,AC199))</f>
        <v/>
      </c>
      <c r="DK199" s="36" t="str">
        <f t="shared" si="19"/>
        <v/>
      </c>
      <c r="DL199" s="35" t="str">
        <f t="shared" si="20"/>
        <v/>
      </c>
      <c r="DM199" s="36" t="str">
        <f t="shared" si="21"/>
        <v/>
      </c>
      <c r="DN199" s="35" t="str">
        <f>IF(AND(AQ199="",AT199="",AW199="",AX199=""),"",SUM(AQ199,AT199,AW199,#REF!,AX199))</f>
        <v/>
      </c>
      <c r="DO199" s="36" t="str">
        <f t="shared" si="22"/>
        <v/>
      </c>
      <c r="DP199" s="35" t="str">
        <f>IF(AND(BA199="",BD199="",BG199="",BH199=""),"",SUM(BA199,BD199,BG199,#REF!,BH199))</f>
        <v/>
      </c>
      <c r="DQ199" s="36" t="str">
        <f t="shared" si="23"/>
        <v/>
      </c>
      <c r="DR199" s="35" t="str">
        <f>IF(AND(BK199="",BN199="",BQ199="",BR199=""),"",SUM(BK199,BN199,BQ199,#REF!,BR199))</f>
        <v/>
      </c>
      <c r="DS199" s="36" t="str">
        <f t="shared" si="24"/>
        <v/>
      </c>
      <c r="DT199" s="33" t="e">
        <f>IF(AND(#REF!="",#REF!="",#REF!="",#REF!=""),"",SUM(#REF!,#REF!,#REF!,#REF!))</f>
        <v>#REF!</v>
      </c>
      <c r="DU199" s="33" t="str">
        <f t="shared" si="25"/>
        <v/>
      </c>
    </row>
    <row r="200" spans="1:125" ht="18.75">
      <c r="A200" s="72">
        <v>194</v>
      </c>
      <c r="B200" s="396"/>
      <c r="C200" s="397"/>
      <c r="D200" s="398"/>
      <c r="E200" s="399"/>
      <c r="F200" s="400"/>
      <c r="G200" s="400"/>
      <c r="H200" s="401"/>
      <c r="I200" s="402"/>
      <c r="J200" s="403"/>
      <c r="K200" s="404"/>
      <c r="L200" s="11"/>
      <c r="M200" s="6"/>
      <c r="N200" s="6"/>
      <c r="O200" s="6"/>
      <c r="P200" s="6"/>
      <c r="Q200" s="6"/>
      <c r="R200" s="6"/>
      <c r="S200" s="40"/>
      <c r="T200" s="43"/>
      <c r="U200" s="12"/>
      <c r="V200" s="17"/>
      <c r="W200" s="18"/>
      <c r="X200" s="18"/>
      <c r="Y200" s="18"/>
      <c r="Z200" s="18"/>
      <c r="AA200" s="18"/>
      <c r="AB200" s="18"/>
      <c r="AC200" s="45"/>
      <c r="AD200" s="43"/>
      <c r="AE200" s="40"/>
      <c r="AF200" s="290"/>
      <c r="AG200" s="6"/>
      <c r="AH200" s="6"/>
      <c r="AI200" s="6"/>
      <c r="AJ200" s="6"/>
      <c r="AK200" s="6"/>
      <c r="AL200" s="6"/>
      <c r="AM200" s="43"/>
      <c r="AN200" s="43"/>
      <c r="AO200" s="6"/>
      <c r="AP200" s="43"/>
      <c r="AQ200" s="11"/>
      <c r="AR200" s="6"/>
      <c r="AS200" s="6"/>
      <c r="AT200" s="6"/>
      <c r="AU200" s="6"/>
      <c r="AV200" s="6"/>
      <c r="AW200" s="6"/>
      <c r="AX200" s="40"/>
      <c r="AY200" s="43"/>
      <c r="AZ200" s="12"/>
      <c r="BA200" s="11"/>
      <c r="BB200" s="6"/>
      <c r="BC200" s="6"/>
      <c r="BD200" s="6"/>
      <c r="BE200" s="6"/>
      <c r="BF200" s="6"/>
      <c r="BG200" s="6"/>
      <c r="BH200" s="40"/>
      <c r="BI200" s="43"/>
      <c r="BJ200" s="12"/>
      <c r="BK200" s="11"/>
      <c r="BL200" s="6"/>
      <c r="BM200" s="6"/>
      <c r="BN200" s="6"/>
      <c r="BO200" s="6"/>
      <c r="BP200" s="6"/>
      <c r="BQ200" s="6"/>
      <c r="BR200" s="40"/>
      <c r="BS200" s="43"/>
      <c r="BT200" s="12"/>
      <c r="BU200" s="11"/>
      <c r="BV200" s="6"/>
      <c r="BW200" s="6"/>
      <c r="BX200" s="6"/>
      <c r="BY200" s="40"/>
      <c r="BZ200" s="11"/>
      <c r="CA200" s="6"/>
      <c r="CB200" s="6"/>
      <c r="CC200" s="6"/>
      <c r="CD200" s="12"/>
      <c r="CE200" s="11"/>
      <c r="CF200" s="6"/>
      <c r="CG200" s="6"/>
      <c r="CH200" s="6"/>
      <c r="CI200" s="12"/>
      <c r="CJ200" s="11"/>
      <c r="CK200" s="6"/>
      <c r="CL200" s="6"/>
      <c r="CM200" s="12"/>
      <c r="CN200" s="11"/>
      <c r="CO200" s="82"/>
      <c r="CP200" s="1"/>
      <c r="CQ200" s="1"/>
      <c r="CR200" s="1"/>
      <c r="CS200" s="1"/>
      <c r="CT200" s="1"/>
      <c r="DF200" s="23"/>
      <c r="DG200" s="35" t="str">
        <f t="shared" ref="DG200:DG206" si="26">IF(I200="","",I200)</f>
        <v/>
      </c>
      <c r="DH200" s="36" t="str">
        <f>IF(AND(L200="",N200="",R200="",S200=""),"",SUM(L200,N200,R200,#REF!,S200))</f>
        <v/>
      </c>
      <c r="DI200" s="36" t="str">
        <f t="shared" ref="DI200:DI206" si="27">IFERROR(IF(DH200="","",ROUNDUP(DH200*20%,0)),"")</f>
        <v/>
      </c>
      <c r="DJ200" s="35" t="str">
        <f>IF(AND(V200="",X200="",AB200="",AC200=""),"",SUM(V200,X200,AB200,#REF!,AC200))</f>
        <v/>
      </c>
      <c r="DK200" s="36" t="str">
        <f t="shared" ref="DK200:DK206" si="28">IFERROR(IF(DJ200="","",ROUNDUP(DJ200*20%,0)),"")</f>
        <v/>
      </c>
      <c r="DL200" s="35" t="str">
        <f t="shared" ref="DL200:DL206" si="29">IF(AND(AG200="",AH200="",AI200="",AM200=""),"",SUM(AG200,AH200,AI200,AJ200,AM200))</f>
        <v/>
      </c>
      <c r="DM200" s="36" t="str">
        <f t="shared" ref="DM200:DM206" si="30">IFERROR(IF(DL200="","",ROUNDUP(DL200*20%,0)),"")</f>
        <v/>
      </c>
      <c r="DN200" s="35" t="str">
        <f>IF(AND(AQ200="",AT200="",AW200="",AX200=""),"",SUM(AQ200,AT200,AW200,#REF!,AX200))</f>
        <v/>
      </c>
      <c r="DO200" s="36" t="str">
        <f t="shared" ref="DO200:DO206" si="31">IFERROR(IF(DN200="","",ROUNDUP(DN200*20%,0)),"")</f>
        <v/>
      </c>
      <c r="DP200" s="35" t="str">
        <f>IF(AND(BA200="",BD200="",BG200="",BH200=""),"",SUM(BA200,BD200,BG200,#REF!,BH200))</f>
        <v/>
      </c>
      <c r="DQ200" s="36" t="str">
        <f t="shared" ref="DQ200:DQ206" si="32">IFERROR(IF(DP200="","",ROUNDUP(DP200*20%,0)),"")</f>
        <v/>
      </c>
      <c r="DR200" s="35" t="str">
        <f>IF(AND(BK200="",BN200="",BQ200="",BR200=""),"",SUM(BK200,BN200,BQ200,#REF!,BR200))</f>
        <v/>
      </c>
      <c r="DS200" s="36" t="str">
        <f t="shared" ref="DS200:DS206" si="33">IFERROR(IF(DR200="","",ROUNDUP(DR200*20%,0)),"")</f>
        <v/>
      </c>
      <c r="DT200" s="33" t="e">
        <f>IF(AND(#REF!="",#REF!="",#REF!="",#REF!=""),"",SUM(#REF!,#REF!,#REF!,#REF!))</f>
        <v>#REF!</v>
      </c>
      <c r="DU200" s="33" t="str">
        <f t="shared" si="25"/>
        <v/>
      </c>
    </row>
    <row r="201" spans="1:125" ht="18.75">
      <c r="A201" s="72">
        <v>195</v>
      </c>
      <c r="B201" s="396"/>
      <c r="C201" s="397"/>
      <c r="D201" s="398"/>
      <c r="E201" s="399"/>
      <c r="F201" s="400"/>
      <c r="G201" s="400"/>
      <c r="H201" s="401"/>
      <c r="I201" s="402"/>
      <c r="J201" s="403"/>
      <c r="K201" s="404"/>
      <c r="L201" s="11"/>
      <c r="M201" s="6"/>
      <c r="N201" s="6"/>
      <c r="O201" s="6"/>
      <c r="P201" s="6"/>
      <c r="Q201" s="6"/>
      <c r="R201" s="6"/>
      <c r="S201" s="40"/>
      <c r="T201" s="43"/>
      <c r="U201" s="12"/>
      <c r="V201" s="17"/>
      <c r="W201" s="18"/>
      <c r="X201" s="18"/>
      <c r="Y201" s="18"/>
      <c r="Z201" s="18"/>
      <c r="AA201" s="18"/>
      <c r="AB201" s="18"/>
      <c r="AC201" s="45"/>
      <c r="AD201" s="43"/>
      <c r="AE201" s="40"/>
      <c r="AF201" s="290"/>
      <c r="AG201" s="6"/>
      <c r="AH201" s="6"/>
      <c r="AI201" s="6"/>
      <c r="AJ201" s="6"/>
      <c r="AK201" s="6"/>
      <c r="AL201" s="6"/>
      <c r="AM201" s="43"/>
      <c r="AN201" s="43"/>
      <c r="AO201" s="6"/>
      <c r="AP201" s="43"/>
      <c r="AQ201" s="11"/>
      <c r="AR201" s="6"/>
      <c r="AS201" s="6"/>
      <c r="AT201" s="6"/>
      <c r="AU201" s="6"/>
      <c r="AV201" s="6"/>
      <c r="AW201" s="6"/>
      <c r="AX201" s="40"/>
      <c r="AY201" s="43"/>
      <c r="AZ201" s="12"/>
      <c r="BA201" s="11"/>
      <c r="BB201" s="6"/>
      <c r="BC201" s="6"/>
      <c r="BD201" s="6"/>
      <c r="BE201" s="6"/>
      <c r="BF201" s="6"/>
      <c r="BG201" s="6"/>
      <c r="BH201" s="40"/>
      <c r="BI201" s="43"/>
      <c r="BJ201" s="12"/>
      <c r="BK201" s="11"/>
      <c r="BL201" s="6"/>
      <c r="BM201" s="6"/>
      <c r="BN201" s="6"/>
      <c r="BO201" s="6"/>
      <c r="BP201" s="6"/>
      <c r="BQ201" s="6"/>
      <c r="BR201" s="40"/>
      <c r="BS201" s="43"/>
      <c r="BT201" s="12"/>
      <c r="BU201" s="11"/>
      <c r="BV201" s="6"/>
      <c r="BW201" s="6"/>
      <c r="BX201" s="6"/>
      <c r="BY201" s="40"/>
      <c r="BZ201" s="11"/>
      <c r="CA201" s="6"/>
      <c r="CB201" s="6"/>
      <c r="CC201" s="6"/>
      <c r="CD201" s="12"/>
      <c r="CE201" s="11"/>
      <c r="CF201" s="6"/>
      <c r="CG201" s="6"/>
      <c r="CH201" s="6"/>
      <c r="CI201" s="12"/>
      <c r="CJ201" s="11"/>
      <c r="CK201" s="6"/>
      <c r="CL201" s="6"/>
      <c r="CM201" s="12"/>
      <c r="CN201" s="11"/>
      <c r="CO201" s="82"/>
      <c r="CP201" s="1"/>
      <c r="CQ201" s="1"/>
      <c r="CR201" s="1"/>
      <c r="CS201" s="1"/>
      <c r="CT201" s="1"/>
      <c r="DF201" s="23"/>
      <c r="DG201" s="35" t="str">
        <f t="shared" si="26"/>
        <v/>
      </c>
      <c r="DH201" s="36" t="str">
        <f>IF(AND(L201="",N201="",R201="",S201=""),"",SUM(L201,N201,R201,#REF!,S201))</f>
        <v/>
      </c>
      <c r="DI201" s="36" t="str">
        <f t="shared" si="27"/>
        <v/>
      </c>
      <c r="DJ201" s="35" t="str">
        <f>IF(AND(V201="",X201="",AB201="",AC201=""),"",SUM(V201,X201,AB201,#REF!,AC201))</f>
        <v/>
      </c>
      <c r="DK201" s="36" t="str">
        <f t="shared" si="28"/>
        <v/>
      </c>
      <c r="DL201" s="35" t="str">
        <f t="shared" si="29"/>
        <v/>
      </c>
      <c r="DM201" s="36" t="str">
        <f t="shared" si="30"/>
        <v/>
      </c>
      <c r="DN201" s="35" t="str">
        <f>IF(AND(AQ201="",AT201="",AW201="",AX201=""),"",SUM(AQ201,AT201,AW201,#REF!,AX201))</f>
        <v/>
      </c>
      <c r="DO201" s="36" t="str">
        <f t="shared" si="31"/>
        <v/>
      </c>
      <c r="DP201" s="35" t="str">
        <f>IF(AND(BA201="",BD201="",BG201="",BH201=""),"",SUM(BA201,BD201,BG201,#REF!,BH201))</f>
        <v/>
      </c>
      <c r="DQ201" s="36" t="str">
        <f t="shared" si="32"/>
        <v/>
      </c>
      <c r="DR201" s="35" t="str">
        <f>IF(AND(BK201="",BN201="",BQ201="",BR201=""),"",SUM(BK201,BN201,BQ201,#REF!,BR201))</f>
        <v/>
      </c>
      <c r="DS201" s="36" t="str">
        <f t="shared" si="33"/>
        <v/>
      </c>
      <c r="DT201" s="33" t="e">
        <f>IF(AND(#REF!="",#REF!="",#REF!="",#REF!=""),"",SUM(#REF!,#REF!,#REF!,#REF!))</f>
        <v>#REF!</v>
      </c>
      <c r="DU201" s="33" t="str">
        <f t="shared" si="25"/>
        <v/>
      </c>
    </row>
    <row r="202" spans="1:125" ht="18.75">
      <c r="A202" s="72">
        <v>196</v>
      </c>
      <c r="B202" s="396"/>
      <c r="C202" s="397"/>
      <c r="D202" s="398"/>
      <c r="E202" s="399"/>
      <c r="F202" s="400"/>
      <c r="G202" s="400"/>
      <c r="H202" s="401"/>
      <c r="I202" s="402"/>
      <c r="J202" s="403"/>
      <c r="K202" s="404"/>
      <c r="L202" s="11"/>
      <c r="M202" s="6"/>
      <c r="N202" s="6"/>
      <c r="O202" s="6"/>
      <c r="P202" s="6"/>
      <c r="Q202" s="6"/>
      <c r="R202" s="6"/>
      <c r="S202" s="40"/>
      <c r="T202" s="43"/>
      <c r="U202" s="12"/>
      <c r="V202" s="17"/>
      <c r="W202" s="18"/>
      <c r="X202" s="18"/>
      <c r="Y202" s="18"/>
      <c r="Z202" s="18"/>
      <c r="AA202" s="18"/>
      <c r="AB202" s="18"/>
      <c r="AC202" s="45"/>
      <c r="AD202" s="43"/>
      <c r="AE202" s="40"/>
      <c r="AF202" s="290"/>
      <c r="AG202" s="6"/>
      <c r="AH202" s="6"/>
      <c r="AI202" s="6"/>
      <c r="AJ202" s="6"/>
      <c r="AK202" s="6"/>
      <c r="AL202" s="6"/>
      <c r="AM202" s="43"/>
      <c r="AN202" s="43"/>
      <c r="AO202" s="6"/>
      <c r="AP202" s="43"/>
      <c r="AQ202" s="11"/>
      <c r="AR202" s="6"/>
      <c r="AS202" s="6"/>
      <c r="AT202" s="6"/>
      <c r="AU202" s="6"/>
      <c r="AV202" s="6"/>
      <c r="AW202" s="6"/>
      <c r="AX202" s="40"/>
      <c r="AY202" s="43"/>
      <c r="AZ202" s="12"/>
      <c r="BA202" s="11"/>
      <c r="BB202" s="6"/>
      <c r="BC202" s="6"/>
      <c r="BD202" s="6"/>
      <c r="BE202" s="6"/>
      <c r="BF202" s="6"/>
      <c r="BG202" s="6"/>
      <c r="BH202" s="40"/>
      <c r="BI202" s="43"/>
      <c r="BJ202" s="12"/>
      <c r="BK202" s="11"/>
      <c r="BL202" s="6"/>
      <c r="BM202" s="6"/>
      <c r="BN202" s="6"/>
      <c r="BO202" s="6"/>
      <c r="BP202" s="6"/>
      <c r="BQ202" s="6"/>
      <c r="BR202" s="40"/>
      <c r="BS202" s="43"/>
      <c r="BT202" s="12"/>
      <c r="BU202" s="11"/>
      <c r="BV202" s="6"/>
      <c r="BW202" s="6"/>
      <c r="BX202" s="6"/>
      <c r="BY202" s="40"/>
      <c r="BZ202" s="11"/>
      <c r="CA202" s="6"/>
      <c r="CB202" s="6"/>
      <c r="CC202" s="6"/>
      <c r="CD202" s="12"/>
      <c r="CE202" s="11"/>
      <c r="CF202" s="6"/>
      <c r="CG202" s="6"/>
      <c r="CH202" s="6"/>
      <c r="CI202" s="12"/>
      <c r="CJ202" s="11"/>
      <c r="CK202" s="6"/>
      <c r="CL202" s="6"/>
      <c r="CM202" s="12"/>
      <c r="CN202" s="11"/>
      <c r="CO202" s="82"/>
      <c r="CP202" s="1"/>
      <c r="CQ202" s="1"/>
      <c r="CR202" s="1"/>
      <c r="CS202" s="1"/>
      <c r="CT202" s="1"/>
      <c r="DF202" s="23"/>
      <c r="DG202" s="35" t="str">
        <f t="shared" si="26"/>
        <v/>
      </c>
      <c r="DH202" s="36" t="str">
        <f>IF(AND(L202="",N202="",R202="",S202=""),"",SUM(L202,N202,R202,#REF!,S202))</f>
        <v/>
      </c>
      <c r="DI202" s="36" t="str">
        <f t="shared" si="27"/>
        <v/>
      </c>
      <c r="DJ202" s="35" t="str">
        <f>IF(AND(V202="",X202="",AB202="",AC202=""),"",SUM(V202,X202,AB202,#REF!,AC202))</f>
        <v/>
      </c>
      <c r="DK202" s="36" t="str">
        <f t="shared" si="28"/>
        <v/>
      </c>
      <c r="DL202" s="35" t="str">
        <f t="shared" si="29"/>
        <v/>
      </c>
      <c r="DM202" s="36" t="str">
        <f t="shared" si="30"/>
        <v/>
      </c>
      <c r="DN202" s="35" t="str">
        <f>IF(AND(AQ202="",AT202="",AW202="",AX202=""),"",SUM(AQ202,AT202,AW202,#REF!,AX202))</f>
        <v/>
      </c>
      <c r="DO202" s="36" t="str">
        <f t="shared" si="31"/>
        <v/>
      </c>
      <c r="DP202" s="35" t="str">
        <f>IF(AND(BA202="",BD202="",BG202="",BH202=""),"",SUM(BA202,BD202,BG202,#REF!,BH202))</f>
        <v/>
      </c>
      <c r="DQ202" s="36" t="str">
        <f t="shared" si="32"/>
        <v/>
      </c>
      <c r="DR202" s="35" t="str">
        <f>IF(AND(BK202="",BN202="",BQ202="",BR202=""),"",SUM(BK202,BN202,BQ202,#REF!,BR202))</f>
        <v/>
      </c>
      <c r="DS202" s="36" t="str">
        <f t="shared" si="33"/>
        <v/>
      </c>
      <c r="DT202" s="33" t="e">
        <f>IF(AND(#REF!="",#REF!="",#REF!="",#REF!=""),"",SUM(#REF!,#REF!,#REF!,#REF!))</f>
        <v>#REF!</v>
      </c>
      <c r="DU202" s="33" t="str">
        <f t="shared" si="25"/>
        <v/>
      </c>
    </row>
    <row r="203" spans="1:125" ht="18.75">
      <c r="A203" s="72">
        <v>197</v>
      </c>
      <c r="B203" s="396"/>
      <c r="C203" s="397"/>
      <c r="D203" s="398"/>
      <c r="E203" s="399"/>
      <c r="F203" s="400"/>
      <c r="G203" s="400"/>
      <c r="H203" s="401"/>
      <c r="I203" s="402"/>
      <c r="J203" s="403"/>
      <c r="K203" s="404"/>
      <c r="L203" s="11"/>
      <c r="M203" s="6"/>
      <c r="N203" s="6"/>
      <c r="O203" s="6"/>
      <c r="P203" s="6"/>
      <c r="Q203" s="6"/>
      <c r="R203" s="6"/>
      <c r="S203" s="40"/>
      <c r="T203" s="43"/>
      <c r="U203" s="12"/>
      <c r="V203" s="17"/>
      <c r="W203" s="18"/>
      <c r="X203" s="18"/>
      <c r="Y203" s="18"/>
      <c r="Z203" s="18"/>
      <c r="AA203" s="18"/>
      <c r="AB203" s="18"/>
      <c r="AC203" s="45"/>
      <c r="AD203" s="43"/>
      <c r="AE203" s="40"/>
      <c r="AF203" s="290"/>
      <c r="AG203" s="6"/>
      <c r="AH203" s="6"/>
      <c r="AI203" s="6"/>
      <c r="AJ203" s="6"/>
      <c r="AK203" s="6"/>
      <c r="AL203" s="6"/>
      <c r="AM203" s="43"/>
      <c r="AN203" s="43"/>
      <c r="AO203" s="6"/>
      <c r="AP203" s="43"/>
      <c r="AQ203" s="11"/>
      <c r="AR203" s="6"/>
      <c r="AS203" s="6"/>
      <c r="AT203" s="6"/>
      <c r="AU203" s="6"/>
      <c r="AV203" s="6"/>
      <c r="AW203" s="6"/>
      <c r="AX203" s="40"/>
      <c r="AY203" s="43"/>
      <c r="AZ203" s="12"/>
      <c r="BA203" s="11"/>
      <c r="BB203" s="6"/>
      <c r="BC203" s="6"/>
      <c r="BD203" s="6"/>
      <c r="BE203" s="6"/>
      <c r="BF203" s="6"/>
      <c r="BG203" s="6"/>
      <c r="BH203" s="40"/>
      <c r="BI203" s="43"/>
      <c r="BJ203" s="12"/>
      <c r="BK203" s="11"/>
      <c r="BL203" s="6"/>
      <c r="BM203" s="6"/>
      <c r="BN203" s="6"/>
      <c r="BO203" s="6"/>
      <c r="BP203" s="6"/>
      <c r="BQ203" s="6"/>
      <c r="BR203" s="40"/>
      <c r="BS203" s="43"/>
      <c r="BT203" s="12"/>
      <c r="BU203" s="11"/>
      <c r="BV203" s="6"/>
      <c r="BW203" s="6"/>
      <c r="BX203" s="6"/>
      <c r="BY203" s="40"/>
      <c r="BZ203" s="11"/>
      <c r="CA203" s="6"/>
      <c r="CB203" s="6"/>
      <c r="CC203" s="6"/>
      <c r="CD203" s="12"/>
      <c r="CE203" s="11"/>
      <c r="CF203" s="6"/>
      <c r="CG203" s="6"/>
      <c r="CH203" s="6"/>
      <c r="CI203" s="12"/>
      <c r="CJ203" s="11"/>
      <c r="CK203" s="6"/>
      <c r="CL203" s="6"/>
      <c r="CM203" s="12"/>
      <c r="CN203" s="11"/>
      <c r="CO203" s="82"/>
      <c r="CP203" s="1"/>
      <c r="CQ203" s="1"/>
      <c r="CR203" s="1"/>
      <c r="CS203" s="1"/>
      <c r="CT203" s="1"/>
      <c r="DF203" s="23"/>
      <c r="DG203" s="35" t="str">
        <f t="shared" si="26"/>
        <v/>
      </c>
      <c r="DH203" s="36" t="str">
        <f>IF(AND(L203="",N203="",R203="",S203=""),"",SUM(L203,N203,R203,#REF!,S203))</f>
        <v/>
      </c>
      <c r="DI203" s="36" t="str">
        <f t="shared" si="27"/>
        <v/>
      </c>
      <c r="DJ203" s="35" t="str">
        <f>IF(AND(V203="",X203="",AB203="",AC203=""),"",SUM(V203,X203,AB203,#REF!,AC203))</f>
        <v/>
      </c>
      <c r="DK203" s="36" t="str">
        <f t="shared" si="28"/>
        <v/>
      </c>
      <c r="DL203" s="35" t="str">
        <f t="shared" si="29"/>
        <v/>
      </c>
      <c r="DM203" s="36" t="str">
        <f t="shared" si="30"/>
        <v/>
      </c>
      <c r="DN203" s="35" t="str">
        <f>IF(AND(AQ203="",AT203="",AW203="",AX203=""),"",SUM(AQ203,AT203,AW203,#REF!,AX203))</f>
        <v/>
      </c>
      <c r="DO203" s="36" t="str">
        <f t="shared" si="31"/>
        <v/>
      </c>
      <c r="DP203" s="35" t="str">
        <f>IF(AND(BA203="",BD203="",BG203="",BH203=""),"",SUM(BA203,BD203,BG203,#REF!,BH203))</f>
        <v/>
      </c>
      <c r="DQ203" s="36" t="str">
        <f t="shared" si="32"/>
        <v/>
      </c>
      <c r="DR203" s="35" t="str">
        <f>IF(AND(BK203="",BN203="",BQ203="",BR203=""),"",SUM(BK203,BN203,BQ203,#REF!,BR203))</f>
        <v/>
      </c>
      <c r="DS203" s="36" t="str">
        <f t="shared" si="33"/>
        <v/>
      </c>
      <c r="DT203" s="33" t="e">
        <f>IF(AND(#REF!="",#REF!="",#REF!="",#REF!=""),"",SUM(#REF!,#REF!,#REF!,#REF!))</f>
        <v>#REF!</v>
      </c>
      <c r="DU203" s="33" t="str">
        <f t="shared" si="25"/>
        <v/>
      </c>
    </row>
    <row r="204" spans="1:125" ht="18.75">
      <c r="A204" s="72">
        <v>198</v>
      </c>
      <c r="B204" s="396"/>
      <c r="C204" s="397"/>
      <c r="D204" s="398"/>
      <c r="E204" s="399"/>
      <c r="F204" s="400"/>
      <c r="G204" s="400"/>
      <c r="H204" s="401"/>
      <c r="I204" s="402"/>
      <c r="J204" s="403"/>
      <c r="K204" s="404"/>
      <c r="L204" s="11"/>
      <c r="M204" s="6"/>
      <c r="N204" s="6"/>
      <c r="O204" s="6"/>
      <c r="P204" s="6"/>
      <c r="Q204" s="6"/>
      <c r="R204" s="6"/>
      <c r="S204" s="40"/>
      <c r="T204" s="43"/>
      <c r="U204" s="12"/>
      <c r="V204" s="17"/>
      <c r="W204" s="18"/>
      <c r="X204" s="18"/>
      <c r="Y204" s="18"/>
      <c r="Z204" s="18"/>
      <c r="AA204" s="18"/>
      <c r="AB204" s="18"/>
      <c r="AC204" s="45"/>
      <c r="AD204" s="43"/>
      <c r="AE204" s="40"/>
      <c r="AF204" s="290"/>
      <c r="AG204" s="6"/>
      <c r="AH204" s="6"/>
      <c r="AI204" s="6"/>
      <c r="AJ204" s="6"/>
      <c r="AK204" s="6"/>
      <c r="AL204" s="6"/>
      <c r="AM204" s="43"/>
      <c r="AN204" s="43"/>
      <c r="AO204" s="6"/>
      <c r="AP204" s="43"/>
      <c r="AQ204" s="11"/>
      <c r="AR204" s="6"/>
      <c r="AS204" s="6"/>
      <c r="AT204" s="6"/>
      <c r="AU204" s="6"/>
      <c r="AV204" s="6"/>
      <c r="AW204" s="6"/>
      <c r="AX204" s="40"/>
      <c r="AY204" s="43"/>
      <c r="AZ204" s="12"/>
      <c r="BA204" s="11"/>
      <c r="BB204" s="6"/>
      <c r="BC204" s="6"/>
      <c r="BD204" s="6"/>
      <c r="BE204" s="6"/>
      <c r="BF204" s="6"/>
      <c r="BG204" s="6"/>
      <c r="BH204" s="40"/>
      <c r="BI204" s="43"/>
      <c r="BJ204" s="12"/>
      <c r="BK204" s="11"/>
      <c r="BL204" s="6"/>
      <c r="BM204" s="6"/>
      <c r="BN204" s="6"/>
      <c r="BO204" s="6"/>
      <c r="BP204" s="6"/>
      <c r="BQ204" s="6"/>
      <c r="BR204" s="40"/>
      <c r="BS204" s="43"/>
      <c r="BT204" s="12"/>
      <c r="BU204" s="11"/>
      <c r="BV204" s="6"/>
      <c r="BW204" s="6"/>
      <c r="BX204" s="6"/>
      <c r="BY204" s="40"/>
      <c r="BZ204" s="11"/>
      <c r="CA204" s="6"/>
      <c r="CB204" s="6"/>
      <c r="CC204" s="6"/>
      <c r="CD204" s="12"/>
      <c r="CE204" s="11"/>
      <c r="CF204" s="6"/>
      <c r="CG204" s="6"/>
      <c r="CH204" s="6"/>
      <c r="CI204" s="12"/>
      <c r="CJ204" s="11"/>
      <c r="CK204" s="6"/>
      <c r="CL204" s="6"/>
      <c r="CM204" s="12"/>
      <c r="CN204" s="11"/>
      <c r="CO204" s="82"/>
      <c r="CP204" s="1"/>
      <c r="CQ204" s="1"/>
      <c r="CR204" s="1"/>
      <c r="CS204" s="1"/>
      <c r="CT204" s="1"/>
      <c r="DF204" s="23"/>
      <c r="DG204" s="35" t="str">
        <f t="shared" si="26"/>
        <v/>
      </c>
      <c r="DH204" s="36" t="str">
        <f>IF(AND(L204="",N204="",R204="",S204=""),"",SUM(L204,N204,R204,#REF!,S204))</f>
        <v/>
      </c>
      <c r="DI204" s="36" t="str">
        <f t="shared" si="27"/>
        <v/>
      </c>
      <c r="DJ204" s="35" t="str">
        <f>IF(AND(V204="",X204="",AB204="",AC204=""),"",SUM(V204,X204,AB204,#REF!,AC204))</f>
        <v/>
      </c>
      <c r="DK204" s="36" t="str">
        <f t="shared" si="28"/>
        <v/>
      </c>
      <c r="DL204" s="35" t="str">
        <f t="shared" si="29"/>
        <v/>
      </c>
      <c r="DM204" s="36" t="str">
        <f t="shared" si="30"/>
        <v/>
      </c>
      <c r="DN204" s="35" t="str">
        <f>IF(AND(AQ204="",AT204="",AW204="",AX204=""),"",SUM(AQ204,AT204,AW204,#REF!,AX204))</f>
        <v/>
      </c>
      <c r="DO204" s="36" t="str">
        <f t="shared" si="31"/>
        <v/>
      </c>
      <c r="DP204" s="35" t="str">
        <f>IF(AND(BA204="",BD204="",BG204="",BH204=""),"",SUM(BA204,BD204,BG204,#REF!,BH204))</f>
        <v/>
      </c>
      <c r="DQ204" s="36" t="str">
        <f t="shared" si="32"/>
        <v/>
      </c>
      <c r="DR204" s="35" t="str">
        <f>IF(AND(BK204="",BN204="",BQ204="",BR204=""),"",SUM(BK204,BN204,BQ204,#REF!,BR204))</f>
        <v/>
      </c>
      <c r="DS204" s="36" t="str">
        <f t="shared" si="33"/>
        <v/>
      </c>
      <c r="DT204" s="33" t="e">
        <f>IF(AND(#REF!="",#REF!="",#REF!="",#REF!=""),"",SUM(#REF!,#REF!,#REF!,#REF!))</f>
        <v>#REF!</v>
      </c>
      <c r="DU204" s="33" t="str">
        <f t="shared" si="25"/>
        <v/>
      </c>
    </row>
    <row r="205" spans="1:125" ht="18.75">
      <c r="A205" s="72">
        <v>199</v>
      </c>
      <c r="B205" s="396"/>
      <c r="C205" s="397"/>
      <c r="D205" s="398"/>
      <c r="E205" s="399"/>
      <c r="F205" s="400"/>
      <c r="G205" s="400"/>
      <c r="H205" s="401"/>
      <c r="I205" s="402"/>
      <c r="J205" s="403"/>
      <c r="K205" s="404"/>
      <c r="L205" s="11"/>
      <c r="M205" s="6"/>
      <c r="N205" s="6"/>
      <c r="O205" s="6"/>
      <c r="P205" s="6"/>
      <c r="Q205" s="6"/>
      <c r="R205" s="6"/>
      <c r="S205" s="40"/>
      <c r="T205" s="43"/>
      <c r="U205" s="12"/>
      <c r="V205" s="17"/>
      <c r="W205" s="18"/>
      <c r="X205" s="18"/>
      <c r="Y205" s="18"/>
      <c r="Z205" s="18"/>
      <c r="AA205" s="18"/>
      <c r="AB205" s="18"/>
      <c r="AC205" s="45"/>
      <c r="AD205" s="43"/>
      <c r="AE205" s="40"/>
      <c r="AF205" s="290"/>
      <c r="AG205" s="6"/>
      <c r="AH205" s="6"/>
      <c r="AI205" s="6"/>
      <c r="AJ205" s="6"/>
      <c r="AK205" s="6"/>
      <c r="AL205" s="6"/>
      <c r="AM205" s="43"/>
      <c r="AN205" s="43"/>
      <c r="AO205" s="6"/>
      <c r="AP205" s="43"/>
      <c r="AQ205" s="11"/>
      <c r="AR205" s="6"/>
      <c r="AS205" s="6"/>
      <c r="AT205" s="6"/>
      <c r="AU205" s="6"/>
      <c r="AV205" s="6"/>
      <c r="AW205" s="6"/>
      <c r="AX205" s="40"/>
      <c r="AY205" s="43"/>
      <c r="AZ205" s="12"/>
      <c r="BA205" s="11"/>
      <c r="BB205" s="6"/>
      <c r="BC205" s="6"/>
      <c r="BD205" s="6"/>
      <c r="BE205" s="6"/>
      <c r="BF205" s="6"/>
      <c r="BG205" s="6"/>
      <c r="BH205" s="40"/>
      <c r="BI205" s="43"/>
      <c r="BJ205" s="12"/>
      <c r="BK205" s="11"/>
      <c r="BL205" s="6"/>
      <c r="BM205" s="6"/>
      <c r="BN205" s="6"/>
      <c r="BO205" s="6"/>
      <c r="BP205" s="6"/>
      <c r="BQ205" s="6"/>
      <c r="BR205" s="40"/>
      <c r="BS205" s="43"/>
      <c r="BT205" s="12"/>
      <c r="BU205" s="11"/>
      <c r="BV205" s="6"/>
      <c r="BW205" s="6"/>
      <c r="BX205" s="6"/>
      <c r="BY205" s="40"/>
      <c r="BZ205" s="11"/>
      <c r="CA205" s="6"/>
      <c r="CB205" s="6"/>
      <c r="CC205" s="6"/>
      <c r="CD205" s="12"/>
      <c r="CE205" s="11"/>
      <c r="CF205" s="6"/>
      <c r="CG205" s="6"/>
      <c r="CH205" s="6"/>
      <c r="CI205" s="12"/>
      <c r="CJ205" s="11"/>
      <c r="CK205" s="6"/>
      <c r="CL205" s="6"/>
      <c r="CM205" s="12"/>
      <c r="CN205" s="11"/>
      <c r="CO205" s="82"/>
      <c r="CP205" s="1"/>
      <c r="CQ205" s="1"/>
      <c r="CR205" s="1"/>
      <c r="CS205" s="1"/>
      <c r="CT205" s="1"/>
      <c r="DF205" s="23"/>
      <c r="DG205" s="35" t="str">
        <f t="shared" si="26"/>
        <v/>
      </c>
      <c r="DH205" s="36" t="str">
        <f>IF(AND(L205="",N205="",R205="",S205=""),"",SUM(L205,N205,R205,#REF!,S205))</f>
        <v/>
      </c>
      <c r="DI205" s="36" t="str">
        <f t="shared" si="27"/>
        <v/>
      </c>
      <c r="DJ205" s="35" t="str">
        <f>IF(AND(V205="",X205="",AB205="",AC205=""),"",SUM(V205,X205,AB205,#REF!,AC205))</f>
        <v/>
      </c>
      <c r="DK205" s="36" t="str">
        <f t="shared" si="28"/>
        <v/>
      </c>
      <c r="DL205" s="35" t="str">
        <f t="shared" si="29"/>
        <v/>
      </c>
      <c r="DM205" s="36" t="str">
        <f t="shared" si="30"/>
        <v/>
      </c>
      <c r="DN205" s="35" t="str">
        <f>IF(AND(AQ205="",AT205="",AW205="",AX205=""),"",SUM(AQ205,AT205,AW205,#REF!,AX205))</f>
        <v/>
      </c>
      <c r="DO205" s="36" t="str">
        <f t="shared" si="31"/>
        <v/>
      </c>
      <c r="DP205" s="35" t="str">
        <f>IF(AND(BA205="",BD205="",BG205="",BH205=""),"",SUM(BA205,BD205,BG205,#REF!,BH205))</f>
        <v/>
      </c>
      <c r="DQ205" s="36" t="str">
        <f t="shared" si="32"/>
        <v/>
      </c>
      <c r="DR205" s="35" t="str">
        <f>IF(AND(BK205="",BN205="",BQ205="",BR205=""),"",SUM(BK205,BN205,BQ205,#REF!,BR205))</f>
        <v/>
      </c>
      <c r="DS205" s="36" t="str">
        <f t="shared" si="33"/>
        <v/>
      </c>
      <c r="DT205" s="33" t="e">
        <f>IF(AND(#REF!="",#REF!="",#REF!="",#REF!=""),"",SUM(#REF!,#REF!,#REF!,#REF!))</f>
        <v>#REF!</v>
      </c>
      <c r="DU205" s="33" t="str">
        <f t="shared" si="25"/>
        <v/>
      </c>
    </row>
    <row r="206" spans="1:125" ht="19.5" thickBot="1">
      <c r="A206" s="72">
        <v>200</v>
      </c>
      <c r="B206" s="405"/>
      <c r="C206" s="406"/>
      <c r="D206" s="407"/>
      <c r="E206" s="408"/>
      <c r="F206" s="409"/>
      <c r="G206" s="409"/>
      <c r="H206" s="410"/>
      <c r="I206" s="411"/>
      <c r="J206" s="412"/>
      <c r="K206" s="413"/>
      <c r="L206" s="13"/>
      <c r="M206" s="14"/>
      <c r="N206" s="14"/>
      <c r="O206" s="14"/>
      <c r="P206" s="14"/>
      <c r="Q206" s="14"/>
      <c r="R206" s="14"/>
      <c r="S206" s="41"/>
      <c r="T206" s="288"/>
      <c r="U206" s="70"/>
      <c r="V206" s="19"/>
      <c r="W206" s="20"/>
      <c r="X206" s="20"/>
      <c r="Y206" s="20"/>
      <c r="Z206" s="20"/>
      <c r="AA206" s="20"/>
      <c r="AB206" s="20"/>
      <c r="AC206" s="46"/>
      <c r="AD206" s="288"/>
      <c r="AE206" s="41"/>
      <c r="AF206" s="291"/>
      <c r="AG206" s="14"/>
      <c r="AH206" s="14"/>
      <c r="AI206" s="14"/>
      <c r="AJ206" s="14"/>
      <c r="AK206" s="14"/>
      <c r="AL206" s="14"/>
      <c r="AM206" s="14"/>
      <c r="AN206" s="288"/>
      <c r="AO206" s="14"/>
      <c r="AP206" s="288"/>
      <c r="AQ206" s="13"/>
      <c r="AR206" s="14"/>
      <c r="AS206" s="14"/>
      <c r="AT206" s="14"/>
      <c r="AU206" s="14"/>
      <c r="AV206" s="14"/>
      <c r="AW206" s="14"/>
      <c r="AX206" s="41"/>
      <c r="AY206" s="288"/>
      <c r="AZ206" s="70"/>
      <c r="BA206" s="13"/>
      <c r="BB206" s="14"/>
      <c r="BC206" s="14"/>
      <c r="BD206" s="14"/>
      <c r="BE206" s="14"/>
      <c r="BF206" s="14"/>
      <c r="BG206" s="14"/>
      <c r="BH206" s="41"/>
      <c r="BI206" s="288"/>
      <c r="BJ206" s="70"/>
      <c r="BK206" s="13"/>
      <c r="BL206" s="14"/>
      <c r="BM206" s="14"/>
      <c r="BN206" s="14"/>
      <c r="BO206" s="14"/>
      <c r="BP206" s="14"/>
      <c r="BQ206" s="14"/>
      <c r="BR206" s="41"/>
      <c r="BS206" s="288"/>
      <c r="BT206" s="70"/>
      <c r="BU206" s="13"/>
      <c r="BV206" s="14"/>
      <c r="BW206" s="14"/>
      <c r="BX206" s="14"/>
      <c r="BY206" s="41"/>
      <c r="BZ206" s="13"/>
      <c r="CA206" s="14"/>
      <c r="CB206" s="14"/>
      <c r="CC206" s="14"/>
      <c r="CD206" s="70"/>
      <c r="CE206" s="13"/>
      <c r="CF206" s="14"/>
      <c r="CG206" s="14"/>
      <c r="CH206" s="14"/>
      <c r="CI206" s="70"/>
      <c r="CJ206" s="13"/>
      <c r="CK206" s="14"/>
      <c r="CL206" s="14"/>
      <c r="CM206" s="70"/>
      <c r="CN206" s="13"/>
      <c r="CO206" s="83"/>
      <c r="CP206" s="1"/>
      <c r="CQ206" s="1"/>
      <c r="CR206" s="1"/>
      <c r="CS206" s="1"/>
      <c r="CT206" s="1"/>
      <c r="DF206" s="23"/>
      <c r="DG206" s="35" t="str">
        <f t="shared" si="26"/>
        <v/>
      </c>
      <c r="DH206" s="36" t="str">
        <f>IF(AND(L206="",N206="",R206="",S206=""),"",SUM(L206,N206,R206,#REF!,S206))</f>
        <v/>
      </c>
      <c r="DI206" s="36" t="str">
        <f t="shared" si="27"/>
        <v/>
      </c>
      <c r="DJ206" s="35" t="str">
        <f>IF(AND(V206="",X206="",AB206="",AC206=""),"",SUM(V206,X206,AB206,#REF!,AC206))</f>
        <v/>
      </c>
      <c r="DK206" s="36" t="str">
        <f t="shared" si="28"/>
        <v/>
      </c>
      <c r="DL206" s="35" t="str">
        <f t="shared" si="29"/>
        <v/>
      </c>
      <c r="DM206" s="36" t="str">
        <f t="shared" si="30"/>
        <v/>
      </c>
      <c r="DN206" s="35" t="str">
        <f>IF(AND(AQ206="",AT206="",AW206="",AX206=""),"",SUM(AQ206,AT206,AW206,#REF!,AX206))</f>
        <v/>
      </c>
      <c r="DO206" s="36" t="str">
        <f t="shared" si="31"/>
        <v/>
      </c>
      <c r="DP206" s="35" t="str">
        <f>IF(AND(BA206="",BD206="",BG206="",BH206=""),"",SUM(BA206,BD206,BG206,#REF!,BH206))</f>
        <v/>
      </c>
      <c r="DQ206" s="36" t="str">
        <f t="shared" si="32"/>
        <v/>
      </c>
      <c r="DR206" s="35" t="str">
        <f>IF(AND(BK206="",BN206="",BQ206="",BR206=""),"",SUM(BK206,BN206,BQ206,#REF!,BR206))</f>
        <v/>
      </c>
      <c r="DS206" s="36" t="str">
        <f t="shared" si="33"/>
        <v/>
      </c>
      <c r="DT206" s="33" t="e">
        <f>IF(AND(#REF!="",#REF!="",#REF!="",#REF!=""),"",SUM(#REF!,#REF!,#REF!,#REF!))</f>
        <v>#REF!</v>
      </c>
      <c r="DU206" s="33" t="str">
        <f t="shared" si="25"/>
        <v/>
      </c>
    </row>
    <row r="207" spans="1:125" ht="18.7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DF207" s="23"/>
    </row>
    <row r="208" spans="1:125" ht="18.7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DF208" s="23"/>
    </row>
    <row r="209" spans="1:110" ht="18.7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DF209" s="23"/>
    </row>
    <row r="210" spans="1:110" ht="18.75" hidden="1" customHeight="1"/>
    <row r="211" spans="1:110" ht="18.75" hidden="1" customHeight="1"/>
    <row r="212" spans="1:110" ht="18.75" hidden="1" customHeight="1"/>
    <row r="213" spans="1:110" ht="18.75" hidden="1" customHeight="1"/>
    <row r="214" spans="1:110" ht="18.75" hidden="1" customHeight="1"/>
    <row r="215" spans="1:110" ht="18.75" hidden="1" customHeight="1"/>
    <row r="216" spans="1:110" ht="18.75" hidden="1" customHeight="1"/>
    <row r="217" spans="1:110" ht="18.75" hidden="1" customHeight="1"/>
    <row r="218" spans="1:110" ht="18.75" hidden="1" customHeight="1"/>
    <row r="219" spans="1:110" ht="18.75" hidden="1" customHeight="1"/>
    <row r="220" spans="1:110" ht="18.75" hidden="1" customHeight="1"/>
    <row r="221" spans="1:110" ht="18.75" hidden="1" customHeight="1"/>
    <row r="222" spans="1:110" ht="18.75" hidden="1" customHeight="1"/>
    <row r="223" spans="1:110" ht="18.75" hidden="1" customHeight="1"/>
    <row r="224" spans="1:110" ht="18.75" hidden="1" customHeight="1"/>
    <row r="225" ht="18.75" hidden="1" customHeight="1"/>
    <row r="226" ht="18.75" hidden="1" customHeight="1"/>
    <row r="227" ht="18.75" hidden="1" customHeight="1"/>
    <row r="228" ht="18.75" hidden="1" customHeight="1"/>
    <row r="229" ht="18.75" hidden="1" customHeight="1"/>
    <row r="230" ht="18.75" hidden="1" customHeight="1"/>
    <row r="231" ht="18.75" hidden="1" customHeight="1"/>
    <row r="232" ht="18.75" hidden="1" customHeight="1"/>
    <row r="233" ht="18.75" hidden="1" customHeight="1"/>
    <row r="234" ht="18.75" hidden="1" customHeight="1"/>
    <row r="235" ht="18.75" hidden="1" customHeight="1"/>
    <row r="236" ht="18.75" hidden="1" customHeight="1"/>
    <row r="237" ht="18.75" hidden="1" customHeight="1"/>
    <row r="238" ht="18.75" hidden="1" customHeight="1"/>
    <row r="239" ht="18.75" hidden="1" customHeight="1"/>
    <row r="240" ht="18.75" hidden="1" customHeight="1"/>
    <row r="241" ht="18.75" hidden="1" customHeight="1"/>
    <row r="242" ht="18.75" hidden="1" customHeight="1"/>
    <row r="243" ht="18.75" hidden="1" customHeight="1"/>
    <row r="244" ht="18.75" hidden="1" customHeight="1"/>
    <row r="245" ht="18.75" hidden="1" customHeight="1"/>
    <row r="246" ht="18.75" hidden="1" customHeight="1"/>
    <row r="247" ht="18.75" hidden="1" customHeight="1"/>
    <row r="248" ht="18.75" hidden="1" customHeight="1"/>
    <row r="249" ht="18.75" hidden="1" customHeight="1"/>
    <row r="250" ht="18.75" hidden="1" customHeight="1"/>
    <row r="251" ht="18.75" hidden="1" customHeight="1"/>
    <row r="252" ht="18.75" hidden="1" customHeight="1"/>
    <row r="253" ht="18.75" hidden="1" customHeight="1"/>
    <row r="254" ht="18.75" hidden="1" customHeight="1"/>
    <row r="255" ht="18.75" hidden="1" customHeight="1"/>
    <row r="256" ht="18.75" hidden="1" customHeight="1"/>
    <row r="257" ht="18.75" hidden="1" customHeight="1"/>
    <row r="258" ht="18.75" hidden="1" customHeight="1"/>
    <row r="259" ht="18.75" hidden="1" customHeight="1"/>
    <row r="260" ht="18.75" hidden="1" customHeight="1"/>
    <row r="261" ht="18.75" hidden="1" customHeight="1"/>
    <row r="262" ht="18.75" hidden="1" customHeight="1"/>
    <row r="263" ht="18.75" hidden="1" customHeight="1"/>
    <row r="264" ht="18.75" hidden="1" customHeight="1"/>
    <row r="265" ht="18.75" hidden="1" customHeight="1"/>
    <row r="266" ht="18.75" hidden="1" customHeight="1"/>
    <row r="267" ht="18.75" hidden="1" customHeight="1"/>
    <row r="268" ht="18.75" hidden="1" customHeight="1"/>
    <row r="269" ht="18.75" hidden="1" customHeight="1"/>
    <row r="270" ht="18.75" hidden="1" customHeight="1"/>
    <row r="271" ht="18.75" hidden="1" customHeight="1"/>
    <row r="272" ht="18.75" hidden="1" customHeight="1"/>
    <row r="273" ht="18.75" hidden="1" customHeight="1"/>
    <row r="274" ht="18.75" hidden="1" customHeight="1"/>
    <row r="275" ht="18.75" hidden="1" customHeight="1"/>
    <row r="276" ht="18.75" hidden="1" customHeight="1"/>
    <row r="277" ht="18.75" hidden="1" customHeight="1"/>
    <row r="278" ht="18.75" hidden="1" customHeight="1"/>
    <row r="279" ht="18.75" hidden="1" customHeight="1"/>
    <row r="280" ht="18.75" hidden="1" customHeight="1"/>
    <row r="281" ht="18.75" hidden="1" customHeight="1"/>
    <row r="282" ht="18.75" hidden="1" customHeight="1"/>
    <row r="283" ht="18.75" hidden="1" customHeight="1"/>
    <row r="284" ht="18.75" hidden="1" customHeight="1"/>
    <row r="285" ht="18.75" hidden="1" customHeight="1"/>
    <row r="286" ht="18.75" hidden="1" customHeight="1"/>
    <row r="287" ht="18.75" hidden="1" customHeight="1"/>
    <row r="288" ht="18.75" hidden="1" customHeight="1"/>
    <row r="289" ht="18.75" hidden="1" customHeight="1"/>
    <row r="290" ht="18.75" hidden="1" customHeight="1"/>
    <row r="291" ht="18.75" hidden="1" customHeight="1"/>
    <row r="292" ht="18.75" hidden="1" customHeight="1"/>
    <row r="293" ht="18.75" hidden="1" customHeight="1"/>
    <row r="294" ht="18.75" hidden="1" customHeight="1"/>
    <row r="295" ht="18.75" hidden="1" customHeight="1"/>
    <row r="296" ht="18.75" hidden="1" customHeight="1"/>
    <row r="297" ht="18.75" hidden="1" customHeight="1"/>
    <row r="298" ht="18.75" hidden="1" customHeight="1"/>
    <row r="299" ht="18.75" hidden="1" customHeight="1"/>
    <row r="300" ht="18.75" hidden="1" customHeight="1"/>
    <row r="301" ht="18.75" hidden="1" customHeight="1"/>
    <row r="302" ht="18.75" hidden="1" customHeight="1"/>
    <row r="303" ht="18.75" hidden="1" customHeight="1"/>
    <row r="304" ht="18.75" hidden="1" customHeight="1"/>
    <row r="305" ht="18.75" hidden="1" customHeight="1"/>
    <row r="306" ht="18.75" hidden="1" customHeight="1"/>
    <row r="307" ht="18.75" hidden="1" customHeight="1"/>
    <row r="308" ht="18.75" hidden="1" customHeight="1"/>
    <row r="309" ht="18.75" hidden="1" customHeight="1"/>
    <row r="310" ht="18.75" hidden="1" customHeight="1"/>
    <row r="311" ht="18.75" hidden="1" customHeight="1"/>
    <row r="312" ht="18.75" hidden="1" customHeight="1"/>
    <row r="313" ht="18.75" hidden="1" customHeight="1"/>
    <row r="314" ht="18.75" hidden="1" customHeight="1"/>
    <row r="315" ht="18.75" hidden="1" customHeight="1"/>
    <row r="316" ht="18.75" hidden="1" customHeight="1"/>
    <row r="317" ht="18.75" hidden="1" customHeight="1"/>
    <row r="318" ht="18.75" hidden="1" customHeight="1"/>
    <row r="319" ht="18.75" hidden="1" customHeight="1"/>
    <row r="320" ht="18.75" hidden="1" customHeight="1"/>
    <row r="321" ht="18.75" hidden="1" customHeight="1"/>
    <row r="322" ht="18.75" hidden="1" customHeight="1"/>
    <row r="323" ht="18.75" hidden="1" customHeight="1"/>
    <row r="324" ht="18.75" hidden="1" customHeight="1"/>
    <row r="325" ht="18.75" hidden="1" customHeight="1"/>
    <row r="326" ht="18.75" hidden="1" customHeight="1"/>
    <row r="327" ht="18.75" hidden="1" customHeight="1"/>
    <row r="328" ht="18.75" hidden="1" customHeight="1"/>
    <row r="329" ht="18.75" hidden="1" customHeight="1"/>
    <row r="330" ht="18.75" hidden="1" customHeight="1"/>
    <row r="331" ht="18.75" hidden="1" customHeight="1"/>
    <row r="332" ht="18.75" hidden="1" customHeight="1"/>
    <row r="333" ht="18.75" hidden="1" customHeight="1"/>
    <row r="334" ht="18.75" hidden="1" customHeight="1"/>
    <row r="335" ht="18.75" hidden="1" customHeight="1"/>
    <row r="336" ht="18.75" hidden="1" customHeight="1"/>
    <row r="337" ht="18.75" hidden="1" customHeight="1"/>
    <row r="338" ht="18.75" hidden="1" customHeight="1"/>
    <row r="339" ht="18.75" hidden="1" customHeight="1"/>
    <row r="340" ht="18.75" hidden="1" customHeight="1"/>
    <row r="341" ht="18.75" hidden="1" customHeight="1"/>
    <row r="342" ht="18.75" hidden="1" customHeight="1"/>
    <row r="343" ht="18.75" hidden="1" customHeight="1"/>
    <row r="344" ht="18.75" hidden="1" customHeight="1"/>
    <row r="345" ht="18.75" hidden="1" customHeight="1"/>
    <row r="346" ht="18.75" hidden="1" customHeight="1"/>
    <row r="347" ht="18.75" hidden="1" customHeight="1"/>
    <row r="348" ht="18.75" hidden="1" customHeight="1"/>
    <row r="349" ht="18.75" hidden="1" customHeight="1"/>
    <row r="350" ht="18.75" hidden="1" customHeight="1"/>
    <row r="351" ht="18.75" hidden="1" customHeight="1"/>
    <row r="352" ht="18.75" hidden="1" customHeight="1"/>
    <row r="353" ht="18.75" hidden="1" customHeight="1"/>
    <row r="354" ht="18.75" hidden="1" customHeight="1"/>
    <row r="355" ht="18.75" hidden="1" customHeight="1"/>
    <row r="356" ht="18.75" hidden="1" customHeight="1"/>
    <row r="357" ht="18.75" hidden="1" customHeight="1"/>
    <row r="358" ht="18.75" hidden="1" customHeight="1"/>
    <row r="359" ht="18.75" hidden="1" customHeight="1"/>
    <row r="360" ht="18.75" hidden="1" customHeight="1"/>
    <row r="361" ht="18.75" hidden="1" customHeight="1"/>
    <row r="362" ht="18.75" hidden="1" customHeight="1"/>
    <row r="363" ht="18.75" hidden="1" customHeight="1"/>
    <row r="364" ht="18.75" hidden="1" customHeight="1"/>
    <row r="365" ht="18.75" hidden="1" customHeight="1"/>
    <row r="366" ht="18.75" hidden="1" customHeight="1"/>
    <row r="367" ht="18.75" hidden="1" customHeight="1"/>
    <row r="368" ht="18.75" hidden="1" customHeight="1"/>
    <row r="369" ht="18.75" hidden="1" customHeight="1"/>
    <row r="370" ht="18.75" hidden="1" customHeight="1"/>
    <row r="371" ht="18.75" hidden="1" customHeight="1"/>
    <row r="372" ht="18.75" hidden="1" customHeight="1"/>
    <row r="373" ht="18.75" hidden="1" customHeight="1"/>
    <row r="374" ht="18.75" hidden="1" customHeight="1"/>
    <row r="375" ht="18.75" hidden="1" customHeight="1"/>
    <row r="376" ht="18.75" hidden="1" customHeight="1"/>
    <row r="377" ht="18.75" hidden="1" customHeight="1"/>
    <row r="378" ht="18.75" hidden="1" customHeight="1"/>
    <row r="379" ht="18.75" hidden="1" customHeight="1"/>
    <row r="380" ht="18.75" hidden="1" customHeight="1"/>
    <row r="381" ht="18.75" hidden="1" customHeight="1"/>
    <row r="382" ht="18.75" hidden="1" customHeight="1"/>
    <row r="383" ht="18.75" hidden="1" customHeight="1"/>
    <row r="384" ht="18.75" hidden="1" customHeight="1"/>
    <row r="385" ht="18.75" hidden="1" customHeight="1"/>
    <row r="386" ht="18.75" hidden="1" customHeight="1"/>
    <row r="387" ht="18.75" hidden="1" customHeight="1"/>
    <row r="388" ht="18.75" hidden="1" customHeight="1"/>
    <row r="389" ht="18.75" hidden="1" customHeight="1"/>
    <row r="390" ht="18.75" hidden="1" customHeight="1"/>
    <row r="391" ht="18.75" hidden="1" customHeight="1"/>
    <row r="392" ht="18.75" hidden="1" customHeight="1"/>
    <row r="393" ht="18.75" hidden="1" customHeight="1"/>
    <row r="394" ht="18.75" hidden="1" customHeight="1"/>
    <row r="395" ht="18.75" hidden="1" customHeight="1"/>
    <row r="396" ht="18.75" hidden="1" customHeight="1"/>
    <row r="397" ht="18.75" hidden="1" customHeight="1"/>
    <row r="398" ht="18.75" hidden="1" customHeight="1"/>
    <row r="399" ht="18.75" hidden="1" customHeight="1"/>
    <row r="400" ht="18.75" hidden="1" customHeight="1"/>
    <row r="401" ht="18.75" hidden="1" customHeight="1"/>
    <row r="402" ht="18.75" hidden="1" customHeight="1"/>
    <row r="403" ht="18.75" hidden="1" customHeight="1"/>
    <row r="404" ht="18.75" hidden="1" customHeight="1"/>
    <row r="405" ht="18.75" hidden="1" customHeight="1"/>
    <row r="406" ht="18.75" hidden="1" customHeight="1"/>
    <row r="407" ht="18.75" hidden="1" customHeight="1"/>
    <row r="408" ht="18.75" hidden="1" customHeight="1"/>
    <row r="409" ht="18.75" hidden="1" customHeight="1"/>
    <row r="410" ht="18.75" hidden="1" customHeight="1"/>
    <row r="411" ht="18.75" hidden="1" customHeight="1"/>
    <row r="412" ht="18.75" hidden="1" customHeight="1"/>
    <row r="413" ht="18.75" hidden="1" customHeight="1"/>
  </sheetData>
  <sheetProtection password="D49F" sheet="1" objects="1" scenarios="1" formatColumns="0" formatRows="0"/>
  <mergeCells count="83">
    <mergeCell ref="CN1:CO2"/>
    <mergeCell ref="CN3:CO3"/>
    <mergeCell ref="A2:H2"/>
    <mergeCell ref="I2:K2"/>
    <mergeCell ref="A1:R1"/>
    <mergeCell ref="S1:AE2"/>
    <mergeCell ref="AN1:BT2"/>
    <mergeCell ref="CJ1:CM2"/>
    <mergeCell ref="AJ3:AP3"/>
    <mergeCell ref="AQ3:AT3"/>
    <mergeCell ref="BA3:BD3"/>
    <mergeCell ref="BU3:BY3"/>
    <mergeCell ref="BZ3:CD3"/>
    <mergeCell ref="CJ3:CK3"/>
    <mergeCell ref="CL3:CM3"/>
    <mergeCell ref="L3:O3"/>
    <mergeCell ref="V3:Y3"/>
    <mergeCell ref="P3:U3"/>
    <mergeCell ref="Z3:AE3"/>
    <mergeCell ref="BE3:BJ3"/>
    <mergeCell ref="BO3:BT3"/>
    <mergeCell ref="BU1:CI2"/>
    <mergeCell ref="AF1:AM2"/>
    <mergeCell ref="AF3:AF5"/>
    <mergeCell ref="AM4:AN4"/>
    <mergeCell ref="AO4:AP4"/>
    <mergeCell ref="AQ4:AR4"/>
    <mergeCell ref="AS4:AT4"/>
    <mergeCell ref="AW4:AX4"/>
    <mergeCell ref="BK3:BN3"/>
    <mergeCell ref="CE3:CI3"/>
    <mergeCell ref="BC4:BD4"/>
    <mergeCell ref="AG3:AI3"/>
    <mergeCell ref="AY4:AZ4"/>
    <mergeCell ref="BA4:BB4"/>
    <mergeCell ref="AU3:AZ3"/>
    <mergeCell ref="AK4:AL4"/>
    <mergeCell ref="A3:H3"/>
    <mergeCell ref="A4:A6"/>
    <mergeCell ref="B4:B6"/>
    <mergeCell ref="C4:C6"/>
    <mergeCell ref="D4:D6"/>
    <mergeCell ref="E4:E6"/>
    <mergeCell ref="F4:F6"/>
    <mergeCell ref="G4:G6"/>
    <mergeCell ref="L4:M4"/>
    <mergeCell ref="N4:O4"/>
    <mergeCell ref="R4:S4"/>
    <mergeCell ref="H4:H6"/>
    <mergeCell ref="I4:I6"/>
    <mergeCell ref="J4:J6"/>
    <mergeCell ref="K4:K6"/>
    <mergeCell ref="P4:Q4"/>
    <mergeCell ref="CQ6:CS6"/>
    <mergeCell ref="BG4:BH4"/>
    <mergeCell ref="BI4:BJ4"/>
    <mergeCell ref="BK4:BL4"/>
    <mergeCell ref="BM4:BN4"/>
    <mergeCell ref="BQ4:BR4"/>
    <mergeCell ref="BS4:BT4"/>
    <mergeCell ref="BU4:BY4"/>
    <mergeCell ref="BZ4:CD4"/>
    <mergeCell ref="CE4:CI4"/>
    <mergeCell ref="CN4:CN5"/>
    <mergeCell ref="CO4:CO5"/>
    <mergeCell ref="CJ4:CK4"/>
    <mergeCell ref="CL4:CM4"/>
    <mergeCell ref="BO4:BP4"/>
    <mergeCell ref="CQ8:CS8"/>
    <mergeCell ref="CQ10:CS11"/>
    <mergeCell ref="CQ12:CS13"/>
    <mergeCell ref="CQ14:CS15"/>
    <mergeCell ref="CQ16:CS17"/>
    <mergeCell ref="AU4:AV4"/>
    <mergeCell ref="BE4:BF4"/>
    <mergeCell ref="AD4:AE4"/>
    <mergeCell ref="AG4:AH4"/>
    <mergeCell ref="AI4:AJ4"/>
    <mergeCell ref="X4:Y4"/>
    <mergeCell ref="T4:U4"/>
    <mergeCell ref="V4:W4"/>
    <mergeCell ref="AB4:AC4"/>
    <mergeCell ref="Z4:AA4"/>
  </mergeCells>
  <dataValidations count="8">
    <dataValidation type="custom" operator="lessThanOrEqual" allowBlank="1" showInputMessage="1" showErrorMessage="1" errorTitle="Write Here Proper Value" error="अधिकतम प्राप्तांक से ज्यादा अंक INPUT नहीं कर सकते " sqref="CO11:CO206 L7:AE206 AG7:CM206">
      <formula1>OR(L7&lt;=L$6,L7="ML",L7="NA",L7="ab")</formula1>
    </dataValidation>
    <dataValidation type="whole" operator="lessThanOrEqual" allowBlank="1" showInputMessage="1" showErrorMessage="1" errorTitle="Write Here Proper Value" error="अधिकतम उपस्थिति से ज्यादा अंक INPUT नहीं कर सकते " sqref="CO7:CO10">
      <formula1>CN7</formula1>
    </dataValidation>
    <dataValidation type="whole" operator="lessThanOrEqual" allowBlank="1" showInputMessage="1" showErrorMessage="1" errorTitle="Allert" error="अधिकतम Meetings से ज्यादा अंक INPUT नहीं कर सकते " sqref="CN7:CN206">
      <formula1>$CN$6</formula1>
    </dataValidation>
    <dataValidation type="list" allowBlank="1" showInputMessage="1" showErrorMessage="1" sqref="J7:J18">
      <formula1>"F, M"</formula1>
    </dataValidation>
    <dataValidation type="list" allowBlank="1" showInputMessage="1" showErrorMessage="1" sqref="K7:K18">
      <formula1>"GEN, OBC, SC, ST, MIN, SBC"</formula1>
    </dataValidation>
    <dataValidation type="textLength" errorStyle="warning" operator="lessThanOrEqual" showInputMessage="1" showErrorMessage="1" errorTitle="long name" error="Please decrease the font size of this cell if name does not fit into the column." sqref="F7:H206">
      <formula1>20</formula1>
    </dataValidation>
    <dataValidation type="list" allowBlank="1" showInputMessage="1" showErrorMessage="1" errorTitle="Select Language" error="भाषा का चयन करे " sqref="AF7:AF206">
      <formula1>IF($CS$37="Hindi",sub_1,Sub_2)</formula1>
    </dataValidation>
    <dataValidation type="list" allowBlank="1" showInputMessage="1" showErrorMessage="1" sqref="J3">
      <formula1>"7"</formula1>
    </dataValidation>
  </dataValidations>
  <hyperlinks>
    <hyperlink ref="CQ8" r:id="rId1"/>
  </hyperlinks>
  <pageMargins left="0.7" right="0.7" top="0.75" bottom="0.75" header="0.3" footer="0.3"/>
  <drawing r:id="rId2"/>
</worksheet>
</file>

<file path=xl/worksheets/sheet5.xml><?xml version="1.0" encoding="utf-8"?>
<worksheet xmlns="http://schemas.openxmlformats.org/spreadsheetml/2006/main" xmlns:r="http://schemas.openxmlformats.org/officeDocument/2006/relationships">
  <dimension ref="A1:GL218"/>
  <sheetViews>
    <sheetView showGridLines="0" workbookViewId="0">
      <selection activeCell="W2" sqref="W2"/>
    </sheetView>
  </sheetViews>
  <sheetFormatPr defaultColWidth="4.625" defaultRowHeight="15"/>
  <cols>
    <col min="1" max="1" width="5.125" style="56" customWidth="1"/>
    <col min="2" max="2" width="6.625" style="56" customWidth="1"/>
    <col min="3" max="3" width="4.125" style="56" customWidth="1"/>
    <col min="4" max="4" width="4.25" style="56" customWidth="1"/>
    <col min="5" max="5" width="11.375" style="56" customWidth="1"/>
    <col min="6" max="6" width="7" style="56" customWidth="1"/>
    <col min="7" max="7" width="22.125" style="56" customWidth="1"/>
    <col min="8" max="8" width="20.125" style="56" customWidth="1"/>
    <col min="9" max="9" width="15.875" style="56" customWidth="1"/>
    <col min="10" max="11" width="5.125" style="56" customWidth="1"/>
    <col min="12" max="17" width="4.625" style="56" customWidth="1"/>
    <col min="18" max="21" width="3.875" style="56" customWidth="1"/>
    <col min="22" max="22" width="5.125" style="56" customWidth="1"/>
    <col min="23" max="24" width="3.875" style="56" customWidth="1"/>
    <col min="25" max="25" width="4.625" style="56" customWidth="1"/>
    <col min="26" max="26" width="4.875" style="56" customWidth="1"/>
    <col min="27" max="31" width="4.875" style="56" hidden="1" customWidth="1"/>
    <col min="32" max="39" width="4.375" style="56" customWidth="1"/>
    <col min="40" max="42" width="3.875" style="56" customWidth="1"/>
    <col min="43" max="43" width="5.125" style="56" customWidth="1"/>
    <col min="44" max="45" width="3.875" style="56" customWidth="1"/>
    <col min="46" max="46" width="4.875" style="56" customWidth="1"/>
    <col min="47" max="47" width="5.625" style="56" customWidth="1"/>
    <col min="48" max="52" width="4.875" style="56" hidden="1" customWidth="1"/>
    <col min="53" max="53" width="4.375" style="56" customWidth="1"/>
    <col min="54" max="54" width="10.25" style="56" customWidth="1"/>
    <col min="55" max="61" width="4.375" style="56" customWidth="1"/>
    <col min="62" max="64" width="3.875" style="56" customWidth="1"/>
    <col min="65" max="65" width="5.25" style="56" customWidth="1"/>
    <col min="66" max="67" width="3.875" style="56" customWidth="1"/>
    <col min="68" max="68" width="5.125" style="56" customWidth="1"/>
    <col min="69" max="69" width="5.25" style="56" customWidth="1"/>
    <col min="70" max="74" width="4.875" style="56" hidden="1" customWidth="1"/>
    <col min="75" max="82" width="4.375" style="56" customWidth="1"/>
    <col min="83" max="85" width="3.875" style="56" customWidth="1"/>
    <col min="86" max="86" width="4.875" style="56" customWidth="1"/>
    <col min="87" max="88" width="3.875" style="56" customWidth="1"/>
    <col min="89" max="89" width="4.875" style="56" customWidth="1"/>
    <col min="90" max="90" width="5.5" style="56" customWidth="1"/>
    <col min="91" max="95" width="4.875" style="56" hidden="1" customWidth="1"/>
    <col min="96" max="103" width="4.375" style="56" customWidth="1"/>
    <col min="104" max="106" width="3.875" style="56" customWidth="1"/>
    <col min="107" max="107" width="5" style="56" customWidth="1"/>
    <col min="108" max="109" width="3.875" style="56" customWidth="1"/>
    <col min="110" max="110" width="5" style="56" customWidth="1"/>
    <col min="111" max="111" width="5.125" style="56" customWidth="1"/>
    <col min="112" max="116" width="4.875" style="56" hidden="1" customWidth="1"/>
    <col min="117" max="124" width="4.375" style="56" customWidth="1"/>
    <col min="125" max="127" width="3.875" style="56" customWidth="1"/>
    <col min="128" max="128" width="5" style="56" customWidth="1"/>
    <col min="129" max="130" width="3.875" style="56" customWidth="1"/>
    <col min="131" max="131" width="5.125" style="56" customWidth="1"/>
    <col min="132" max="132" width="5.25" style="56" customWidth="1"/>
    <col min="133" max="137" width="4.875" style="56" hidden="1" customWidth="1"/>
    <col min="138" max="138" width="4.375" style="56" customWidth="1"/>
    <col min="139" max="144" width="4.75" style="56" customWidth="1"/>
    <col min="145" max="147" width="4.75" style="56" hidden="1" customWidth="1"/>
    <col min="148" max="154" width="4.75" style="56" customWidth="1"/>
    <col min="155" max="157" width="4.75" style="56" hidden="1" customWidth="1"/>
    <col min="158" max="164" width="4.75" style="56" customWidth="1"/>
    <col min="165" max="167" width="4.75" style="56" hidden="1" customWidth="1"/>
    <col min="168" max="176" width="4.75" style="56" customWidth="1"/>
    <col min="177" max="177" width="7.625" style="56" customWidth="1"/>
    <col min="178" max="178" width="11.375" style="56" customWidth="1"/>
    <col min="179" max="180" width="5.375" style="56" customWidth="1"/>
    <col min="181" max="181" width="7.125" style="56" customWidth="1"/>
    <col min="182" max="182" width="12.375" style="56" customWidth="1"/>
    <col min="183" max="183" width="10.625" style="56" customWidth="1"/>
    <col min="184" max="184" width="11.125" style="56" customWidth="1"/>
    <col min="185" max="185" width="11.875" style="56" customWidth="1"/>
    <col min="186" max="192" width="4.625" style="56"/>
    <col min="193" max="193" width="0" style="56" hidden="1" customWidth="1"/>
    <col min="194" max="194" width="4.875" style="56" hidden="1" customWidth="1"/>
    <col min="195" max="16384" width="4.625" style="56"/>
  </cols>
  <sheetData>
    <row r="1" spans="1:194" ht="36" customHeight="1">
      <c r="G1" s="813" t="s">
        <v>102</v>
      </c>
      <c r="H1" s="813"/>
      <c r="I1" s="813"/>
      <c r="J1" s="813"/>
      <c r="K1" s="813"/>
      <c r="L1" s="813"/>
      <c r="M1" s="813"/>
      <c r="N1" s="813"/>
      <c r="O1" s="813"/>
      <c r="P1" s="813"/>
      <c r="Q1" s="813"/>
      <c r="R1" s="813"/>
      <c r="S1" s="813"/>
      <c r="T1" s="813"/>
      <c r="U1" s="813"/>
      <c r="V1" s="813"/>
      <c r="W1" s="813"/>
      <c r="X1" s="813"/>
      <c r="Y1" s="813"/>
      <c r="Z1" s="813"/>
      <c r="AA1" s="813"/>
      <c r="AB1" s="813"/>
      <c r="AC1" s="813"/>
      <c r="AD1" s="813"/>
      <c r="AE1" s="813"/>
      <c r="AF1" s="813"/>
      <c r="AG1" s="813"/>
      <c r="AH1" s="813"/>
      <c r="AI1" s="813"/>
      <c r="AJ1" s="813"/>
      <c r="AK1" s="813"/>
      <c r="AL1" s="813"/>
      <c r="AM1" s="813"/>
      <c r="AN1" s="813"/>
    </row>
    <row r="2" spans="1:194" s="113" customFormat="1" ht="30" customHeight="1">
      <c r="A2" s="788" t="str">
        <f>IF('Master sheet'!D11="Hindi","विद्यालय का नाम :-","School Name :- ")</f>
        <v>विद्यालय का नाम :-</v>
      </c>
      <c r="B2" s="788"/>
      <c r="C2" s="788"/>
      <c r="D2" s="788"/>
      <c r="E2" s="788"/>
      <c r="F2" s="789" t="str">
        <f>IF('Master sheet'!D11="Hindi",'Master sheet'!D8,'Master sheet'!D7)</f>
        <v xml:space="preserve">महात्मा गाँधी राजकीय विद्यालय (अंग्रेजी माध्यम) बर, पाली </v>
      </c>
      <c r="G2" s="789"/>
      <c r="H2" s="789"/>
      <c r="I2" s="789"/>
      <c r="J2" s="789"/>
      <c r="K2" s="789"/>
      <c r="L2" s="789"/>
      <c r="M2" s="789"/>
      <c r="N2" s="789"/>
      <c r="O2" s="789"/>
      <c r="P2" s="789"/>
      <c r="Q2" s="789"/>
      <c r="R2" s="789"/>
      <c r="S2" s="789"/>
      <c r="T2" s="63"/>
      <c r="U2" s="63"/>
      <c r="V2" s="63"/>
      <c r="W2" s="63"/>
      <c r="X2" s="63"/>
      <c r="Y2" s="63"/>
      <c r="Z2" s="63"/>
      <c r="AA2" s="63"/>
      <c r="AB2" s="63"/>
      <c r="AC2" s="63"/>
      <c r="AD2" s="63"/>
      <c r="AE2" s="63"/>
      <c r="AF2" s="63"/>
      <c r="AG2" s="63"/>
      <c r="AH2" s="63"/>
      <c r="AI2" s="63"/>
      <c r="AJ2" s="63"/>
      <c r="AK2" s="63"/>
      <c r="AL2" s="63"/>
      <c r="AM2" s="63"/>
      <c r="AN2" s="59"/>
      <c r="AO2" s="794"/>
      <c r="AP2" s="794"/>
      <c r="AQ2" s="794"/>
      <c r="AR2" s="794"/>
      <c r="AS2" s="794"/>
      <c r="AT2" s="794"/>
      <c r="AU2" s="794"/>
      <c r="AV2" s="794"/>
      <c r="AW2" s="794"/>
      <c r="AX2" s="794"/>
      <c r="AY2" s="794"/>
      <c r="AZ2" s="794"/>
      <c r="BA2" s="794"/>
      <c r="BB2" s="794"/>
      <c r="BC2" s="794"/>
      <c r="BD2" s="794"/>
      <c r="BE2" s="794"/>
      <c r="BF2" s="794"/>
      <c r="BG2" s="794"/>
      <c r="BH2" s="794"/>
      <c r="BI2" s="794"/>
      <c r="BJ2" s="794"/>
      <c r="BK2" s="795"/>
      <c r="BL2" s="796"/>
      <c r="BM2" s="814"/>
      <c r="BN2" s="814"/>
      <c r="BO2" s="814"/>
      <c r="BP2" s="814"/>
      <c r="BQ2" s="814"/>
      <c r="BR2" s="814"/>
      <c r="BS2" s="814"/>
      <c r="BT2" s="814"/>
      <c r="BU2" s="814"/>
      <c r="BV2" s="814"/>
      <c r="BW2" s="814"/>
      <c r="BX2" s="49"/>
      <c r="BY2" s="49"/>
      <c r="BZ2" s="49"/>
      <c r="CA2" s="49"/>
      <c r="CB2" s="49"/>
      <c r="CC2" s="49"/>
      <c r="CD2" s="49"/>
      <c r="CE2" s="49"/>
      <c r="CF2" s="49"/>
      <c r="CG2" s="49"/>
      <c r="CH2" s="49"/>
      <c r="CI2" s="49"/>
      <c r="CJ2" s="49"/>
      <c r="CK2" s="49"/>
      <c r="CL2" s="49"/>
      <c r="CM2" s="49"/>
      <c r="CN2" s="49"/>
      <c r="CO2" s="49"/>
      <c r="CP2" s="49"/>
      <c r="CQ2" s="49"/>
      <c r="CR2" s="49"/>
      <c r="CS2" s="49"/>
      <c r="CT2" s="49"/>
      <c r="CU2" s="49"/>
      <c r="CV2" s="49"/>
      <c r="CW2" s="49"/>
      <c r="CX2" s="49"/>
      <c r="CY2" s="49"/>
      <c r="CZ2" s="49"/>
      <c r="DA2" s="49"/>
      <c r="DB2" s="49"/>
      <c r="DC2" s="49"/>
      <c r="DD2" s="49"/>
      <c r="DE2" s="49"/>
      <c r="DF2" s="49"/>
      <c r="DG2" s="49"/>
      <c r="DH2" s="49"/>
      <c r="DI2" s="49"/>
      <c r="DJ2" s="49"/>
      <c r="DK2" s="49"/>
      <c r="DL2" s="49"/>
      <c r="DM2" s="49"/>
      <c r="DN2" s="49"/>
      <c r="DO2" s="49"/>
      <c r="DP2" s="49"/>
      <c r="DQ2" s="49"/>
      <c r="DR2" s="49"/>
      <c r="DS2" s="49"/>
      <c r="DT2" s="49"/>
      <c r="DU2" s="49"/>
      <c r="DV2" s="49"/>
      <c r="DW2" s="49"/>
      <c r="DX2" s="49"/>
      <c r="DY2" s="49"/>
      <c r="DZ2" s="49"/>
      <c r="EA2" s="49"/>
      <c r="EB2" s="49"/>
      <c r="EC2" s="49"/>
      <c r="ED2" s="49"/>
      <c r="EE2" s="49"/>
      <c r="EF2" s="49"/>
      <c r="EG2" s="49"/>
      <c r="EH2" s="49"/>
      <c r="EI2" s="48"/>
      <c r="EJ2" s="48"/>
      <c r="EK2" s="48"/>
      <c r="EL2" s="48"/>
      <c r="EM2" s="48"/>
      <c r="EN2" s="48"/>
      <c r="EO2" s="48"/>
      <c r="EP2" s="48"/>
      <c r="EQ2" s="48"/>
      <c r="ER2" s="48"/>
      <c r="ES2" s="48"/>
      <c r="ET2" s="48"/>
      <c r="EU2" s="48"/>
      <c r="EV2" s="48"/>
      <c r="EW2" s="48"/>
      <c r="EX2" s="48"/>
      <c r="EY2" s="48"/>
      <c r="EZ2" s="48"/>
      <c r="FA2" s="48"/>
      <c r="FB2" s="48"/>
      <c r="FC2" s="48"/>
      <c r="FD2" s="48"/>
      <c r="FE2" s="48"/>
      <c r="FF2" s="48"/>
      <c r="FG2" s="48"/>
      <c r="FH2" s="48"/>
      <c r="FI2" s="48"/>
      <c r="FJ2" s="48"/>
      <c r="FK2" s="48"/>
      <c r="FL2" s="48"/>
      <c r="FM2" s="48"/>
      <c r="FN2" s="48"/>
      <c r="FO2" s="48"/>
      <c r="FP2" s="48"/>
      <c r="FQ2" s="48"/>
      <c r="FR2" s="48"/>
      <c r="FS2" s="48"/>
      <c r="FT2" s="48"/>
      <c r="FU2" s="48"/>
      <c r="FV2" s="48"/>
      <c r="FW2" s="48"/>
      <c r="FX2" s="48"/>
      <c r="FY2" s="48"/>
      <c r="FZ2" s="48"/>
      <c r="GA2" s="48"/>
      <c r="GB2" s="48"/>
      <c r="GC2" s="48"/>
    </row>
    <row r="3" spans="1:194" ht="22.5" customHeight="1">
      <c r="A3" s="793" t="str">
        <f>IF('Master sheet'!D11="Hindi","कक्षा  :-","CLASS :- ")</f>
        <v>कक्षा  :-</v>
      </c>
      <c r="B3" s="793"/>
      <c r="C3" s="793"/>
      <c r="D3" s="793">
        <v>0</v>
      </c>
      <c r="E3" s="112">
        <v>7</v>
      </c>
      <c r="F3" s="86"/>
      <c r="G3" s="793" t="str">
        <f>IF('Master sheet'!D11="Hindi","सत्र :- ","Session :- ")</f>
        <v xml:space="preserve">सत्र :- </v>
      </c>
      <c r="H3" s="793">
        <v>0</v>
      </c>
      <c r="I3" s="793">
        <v>0</v>
      </c>
      <c r="J3" s="780" t="str">
        <f>IF('Master sheet'!D13="","",'Master sheet'!D13)</f>
        <v>2024-2025</v>
      </c>
      <c r="K3" s="780"/>
      <c r="L3" s="781"/>
      <c r="M3" s="781"/>
      <c r="N3" s="781"/>
      <c r="O3" s="781"/>
      <c r="P3" s="781"/>
      <c r="Q3" s="781"/>
      <c r="R3" s="781"/>
      <c r="S3" s="781"/>
      <c r="T3" s="58"/>
      <c r="U3" s="58"/>
      <c r="V3" s="58"/>
      <c r="W3" s="58"/>
      <c r="X3" s="58"/>
      <c r="Y3" s="58"/>
      <c r="Z3" s="58"/>
      <c r="AA3" s="58"/>
      <c r="AB3" s="58"/>
      <c r="AC3" s="58"/>
      <c r="AD3" s="58"/>
      <c r="AE3" s="58"/>
      <c r="AF3" s="58"/>
      <c r="AG3" s="58"/>
      <c r="AH3" s="58"/>
      <c r="AI3" s="58"/>
      <c r="AJ3" s="58"/>
      <c r="AK3" s="58"/>
      <c r="AL3" s="58"/>
      <c r="AM3" s="58"/>
      <c r="AN3" s="60"/>
      <c r="AO3" s="815"/>
      <c r="AP3" s="815"/>
      <c r="AQ3" s="815"/>
      <c r="AR3" s="815"/>
      <c r="AS3" s="815"/>
      <c r="AT3" s="815"/>
      <c r="AU3" s="815"/>
      <c r="AV3" s="815"/>
      <c r="AW3" s="815"/>
      <c r="AX3" s="815"/>
      <c r="AY3" s="815"/>
      <c r="AZ3" s="815"/>
      <c r="BA3" s="815"/>
      <c r="BB3" s="815"/>
      <c r="BC3" s="815"/>
      <c r="BD3" s="815"/>
      <c r="BE3" s="815"/>
      <c r="BF3" s="815"/>
      <c r="BG3" s="815"/>
      <c r="BH3" s="815"/>
      <c r="BI3" s="815"/>
      <c r="BJ3" s="815"/>
      <c r="BK3" s="774"/>
      <c r="BL3" s="775"/>
      <c r="BM3" s="60"/>
      <c r="BN3" s="60"/>
      <c r="BO3" s="60"/>
      <c r="BP3" s="60"/>
      <c r="BQ3" s="61"/>
      <c r="BR3" s="61"/>
      <c r="BS3" s="61"/>
      <c r="BT3" s="61"/>
      <c r="BU3" s="61"/>
      <c r="BV3" s="61"/>
      <c r="BW3" s="61"/>
      <c r="BX3" s="50"/>
      <c r="BY3" s="50"/>
      <c r="BZ3" s="50"/>
      <c r="CA3" s="50"/>
      <c r="CB3" s="50"/>
      <c r="CC3" s="50"/>
      <c r="CD3" s="50"/>
      <c r="CE3" s="50"/>
      <c r="CF3" s="50"/>
      <c r="CG3" s="50"/>
      <c r="CH3" s="50"/>
      <c r="CI3" s="50"/>
      <c r="CJ3" s="50"/>
      <c r="CK3" s="50"/>
      <c r="CL3" s="50"/>
      <c r="CM3" s="61"/>
      <c r="CN3" s="61"/>
      <c r="CO3" s="61"/>
      <c r="CP3" s="61"/>
      <c r="CQ3" s="61"/>
      <c r="CR3" s="61"/>
      <c r="CS3" s="50"/>
      <c r="CT3" s="50"/>
      <c r="CU3" s="50"/>
      <c r="CV3" s="50"/>
      <c r="CW3" s="50"/>
      <c r="CX3" s="50"/>
      <c r="CY3" s="50"/>
      <c r="CZ3" s="50"/>
      <c r="DA3" s="50"/>
      <c r="DB3" s="50"/>
      <c r="DC3" s="50"/>
      <c r="DD3" s="50"/>
      <c r="DE3" s="50"/>
      <c r="DF3" s="50"/>
      <c r="DG3" s="50"/>
      <c r="DH3" s="61"/>
      <c r="DI3" s="61"/>
      <c r="DJ3" s="61"/>
      <c r="DK3" s="61"/>
      <c r="DL3" s="61"/>
      <c r="DM3" s="61"/>
      <c r="DN3" s="50"/>
      <c r="DO3" s="50"/>
      <c r="DP3" s="50"/>
      <c r="DQ3" s="50"/>
      <c r="DR3" s="50"/>
      <c r="DS3" s="50"/>
      <c r="DT3" s="50"/>
      <c r="DU3" s="50"/>
      <c r="DV3" s="50"/>
      <c r="DW3" s="50"/>
      <c r="DX3" s="50"/>
      <c r="DY3" s="50"/>
      <c r="DZ3" s="50"/>
      <c r="EA3" s="50"/>
      <c r="EB3" s="50"/>
      <c r="EC3" s="61"/>
      <c r="ED3" s="61"/>
      <c r="EE3" s="61"/>
      <c r="EF3" s="61"/>
      <c r="EG3" s="61"/>
      <c r="EH3" s="61"/>
      <c r="EI3" s="50"/>
      <c r="EJ3" s="50"/>
      <c r="EK3" s="50"/>
      <c r="EL3" s="50"/>
      <c r="EM3" s="50"/>
      <c r="EN3" s="50"/>
      <c r="EO3" s="50"/>
      <c r="EP3" s="50"/>
      <c r="EQ3" s="50"/>
      <c r="ER3" s="50"/>
      <c r="ES3" s="50"/>
      <c r="ET3" s="50"/>
      <c r="EU3" s="50"/>
      <c r="EV3" s="50"/>
      <c r="EW3" s="50"/>
      <c r="EX3" s="50"/>
      <c r="EY3" s="50"/>
      <c r="EZ3" s="50"/>
      <c r="FA3" s="50"/>
      <c r="FB3" s="50"/>
      <c r="FC3" s="50"/>
      <c r="FD3" s="50"/>
      <c r="FE3" s="50"/>
      <c r="FF3" s="50"/>
      <c r="FG3" s="50"/>
      <c r="FH3" s="50"/>
      <c r="FI3" s="50"/>
      <c r="FJ3" s="50"/>
      <c r="FK3" s="50"/>
      <c r="FL3" s="50"/>
      <c r="FM3" s="816" t="str">
        <f>IF('Master sheet'!$D$11="Hindi","अतिरिक्त विषय ","Extra Subject")</f>
        <v xml:space="preserve">अतिरिक्त विषय </v>
      </c>
      <c r="FN3" s="816"/>
      <c r="FO3" s="816"/>
      <c r="FP3" s="816"/>
      <c r="FQ3" s="816"/>
      <c r="FR3" s="816"/>
      <c r="FS3" s="816"/>
      <c r="FT3" s="816"/>
      <c r="FU3" s="50"/>
      <c r="FV3" s="51"/>
      <c r="FW3" s="51"/>
      <c r="FX3" s="51"/>
      <c r="FY3" s="50"/>
      <c r="FZ3" s="50"/>
      <c r="GA3" s="50"/>
      <c r="GB3" s="50"/>
      <c r="GC3" s="50"/>
    </row>
    <row r="4" spans="1:194" ht="27" customHeight="1">
      <c r="A4" s="803" t="str">
        <f>IF('Master sheet'!D11="Hindi","विद्यार्थी विवरण","Student Detail")</f>
        <v>विद्यार्थी विवरण</v>
      </c>
      <c r="B4" s="804"/>
      <c r="C4" s="804"/>
      <c r="D4" s="804"/>
      <c r="E4" s="804"/>
      <c r="F4" s="804"/>
      <c r="G4" s="804"/>
      <c r="H4" s="804"/>
      <c r="I4" s="804"/>
      <c r="J4" s="804"/>
      <c r="K4" s="805"/>
      <c r="L4" s="776" t="str">
        <f>IF('Master sheet'!$D$11="Hindi","हिंदी","Hindi")</f>
        <v>हिंदी</v>
      </c>
      <c r="M4" s="776"/>
      <c r="N4" s="776"/>
      <c r="O4" s="776"/>
      <c r="P4" s="776"/>
      <c r="Q4" s="776"/>
      <c r="R4" s="776"/>
      <c r="S4" s="806" t="str">
        <f>IF(AND($E$3=6),UPPER('Marks Entry 6th'!P3),IF(AND($E$3=7),UPPER('Marks Entry 7th'!P3),""))</f>
        <v>RADHESHYAM</v>
      </c>
      <c r="T4" s="807"/>
      <c r="U4" s="807"/>
      <c r="V4" s="807"/>
      <c r="W4" s="807"/>
      <c r="X4" s="807"/>
      <c r="Y4" s="807"/>
      <c r="Z4" s="807"/>
      <c r="AA4" s="306"/>
      <c r="AB4" s="306"/>
      <c r="AC4" s="306"/>
      <c r="AD4" s="306"/>
      <c r="AE4" s="306"/>
      <c r="AF4" s="307"/>
      <c r="AG4" s="776" t="str">
        <f>IF('Master sheet'!$D$11="Hindi","अंग्रेजी","English")</f>
        <v>अंग्रेजी</v>
      </c>
      <c r="AH4" s="776"/>
      <c r="AI4" s="776"/>
      <c r="AJ4" s="776"/>
      <c r="AK4" s="776"/>
      <c r="AL4" s="776"/>
      <c r="AM4" s="776"/>
      <c r="AN4" s="806" t="str">
        <f>IF(AND($E$3=6),UPPER('Marks Entry 6th'!Z3),IF(AND($E$3=7),UPPER('Marks Entry 7th'!Z3),""))</f>
        <v>MAMTA LAWANIYA</v>
      </c>
      <c r="AO4" s="807"/>
      <c r="AP4" s="807"/>
      <c r="AQ4" s="807"/>
      <c r="AR4" s="807"/>
      <c r="AS4" s="807"/>
      <c r="AT4" s="807"/>
      <c r="AU4" s="807"/>
      <c r="AV4" s="306"/>
      <c r="AW4" s="306"/>
      <c r="AX4" s="306"/>
      <c r="AY4" s="306"/>
      <c r="AZ4" s="306"/>
      <c r="BA4" s="307"/>
      <c r="BB4" s="808" t="str">
        <f>IF('Master sheet'!$D$11="Hindi","तृतीय भाषा","Third Language")</f>
        <v>तृतीय भाषा</v>
      </c>
      <c r="BC4" s="809"/>
      <c r="BD4" s="809"/>
      <c r="BE4" s="809"/>
      <c r="BF4" s="809"/>
      <c r="BG4" s="809"/>
      <c r="BH4" s="809"/>
      <c r="BI4" s="810"/>
      <c r="BJ4" s="806" t="str">
        <f>IF(AND($E$3=6),UPPER('Marks Entry 6th'!AJ3),IF(AND($E$3=7),UPPER('Marks Entry 7th'!AJ3),""))</f>
        <v>SURESH KUMAR</v>
      </c>
      <c r="BK4" s="807"/>
      <c r="BL4" s="807"/>
      <c r="BM4" s="807"/>
      <c r="BN4" s="807"/>
      <c r="BO4" s="807"/>
      <c r="BP4" s="807"/>
      <c r="BQ4" s="807"/>
      <c r="BR4" s="306"/>
      <c r="BS4" s="306"/>
      <c r="BT4" s="306"/>
      <c r="BU4" s="306"/>
      <c r="BV4" s="306"/>
      <c r="BW4" s="307"/>
      <c r="BX4" s="783" t="str">
        <f>IF('Master sheet'!$D$11="Hindi","गणित","Maths")</f>
        <v>गणित</v>
      </c>
      <c r="BY4" s="783"/>
      <c r="BZ4" s="783"/>
      <c r="CA4" s="783"/>
      <c r="CB4" s="783"/>
      <c r="CC4" s="783"/>
      <c r="CD4" s="783"/>
      <c r="CE4" s="806" t="str">
        <f>IF(AND($E$3=6),UPPER('Marks Entry 6th'!AU3),IF(AND($E$3=7),UPPER('Marks Entry 7th'!AU3),""))</f>
        <v>YOGENDRA</v>
      </c>
      <c r="CF4" s="807"/>
      <c r="CG4" s="807"/>
      <c r="CH4" s="807"/>
      <c r="CI4" s="807"/>
      <c r="CJ4" s="807"/>
      <c r="CK4" s="807"/>
      <c r="CL4" s="807"/>
      <c r="CM4" s="306"/>
      <c r="CN4" s="306"/>
      <c r="CO4" s="306"/>
      <c r="CP4" s="306"/>
      <c r="CQ4" s="306"/>
      <c r="CR4" s="307"/>
      <c r="CS4" s="783" t="str">
        <f>IF('Master sheet'!$D$11="Hindi","विज्ञान","Science")</f>
        <v>विज्ञान</v>
      </c>
      <c r="CT4" s="783"/>
      <c r="CU4" s="783"/>
      <c r="CV4" s="783"/>
      <c r="CW4" s="783"/>
      <c r="CX4" s="783"/>
      <c r="CY4" s="783"/>
      <c r="CZ4" s="806" t="str">
        <f>IF(AND($E$3=6),UPPER('Marks Entry 6th'!BE3),IF(AND($E$3=7),UPPER('Marks Entry 7th'!BE3),""))</f>
        <v>PRAKASH CHAND</v>
      </c>
      <c r="DA4" s="807"/>
      <c r="DB4" s="807"/>
      <c r="DC4" s="807"/>
      <c r="DD4" s="807"/>
      <c r="DE4" s="807"/>
      <c r="DF4" s="807"/>
      <c r="DG4" s="807"/>
      <c r="DH4" s="306"/>
      <c r="DI4" s="306"/>
      <c r="DJ4" s="306"/>
      <c r="DK4" s="306"/>
      <c r="DL4" s="306"/>
      <c r="DM4" s="307"/>
      <c r="DN4" s="782" t="str">
        <f>IF('Master sheet'!$D$11="Hindi","सामाजिक विज्ञान","Social Science")</f>
        <v>सामाजिक विज्ञान</v>
      </c>
      <c r="DO4" s="782"/>
      <c r="DP4" s="782"/>
      <c r="DQ4" s="782"/>
      <c r="DR4" s="782"/>
      <c r="DS4" s="782"/>
      <c r="DT4" s="782"/>
      <c r="DU4" s="806" t="str">
        <f>IF(AND($E$3=6),UPPER('Marks Entry 6th'!BO3),IF(AND($E$3=7),UPPER('Marks Entry 7th'!BO3),""))</f>
        <v>SHARAD SHARMA</v>
      </c>
      <c r="DV4" s="807"/>
      <c r="DW4" s="807"/>
      <c r="DX4" s="807"/>
      <c r="DY4" s="807"/>
      <c r="DZ4" s="807"/>
      <c r="EA4" s="807"/>
      <c r="EB4" s="807"/>
      <c r="EC4" s="306"/>
      <c r="ED4" s="306"/>
      <c r="EE4" s="306"/>
      <c r="EF4" s="306"/>
      <c r="EG4" s="306"/>
      <c r="EH4" s="307"/>
      <c r="EI4" s="766" t="str">
        <f>IF('Master sheet'!$D$11="Hindi","कार्यानुभव","WORK EXP.")</f>
        <v>कार्यानुभव</v>
      </c>
      <c r="EJ4" s="767"/>
      <c r="EK4" s="767"/>
      <c r="EL4" s="767"/>
      <c r="EM4" s="767"/>
      <c r="EN4" s="767"/>
      <c r="EO4" s="304"/>
      <c r="EP4" s="304"/>
      <c r="EQ4" s="304"/>
      <c r="ER4" s="305"/>
      <c r="ES4" s="766" t="str">
        <f>IF('Master sheet'!$D$11="Hindi","कला शिक्षा","ART EDU.")</f>
        <v>कला शिक्षा</v>
      </c>
      <c r="ET4" s="767"/>
      <c r="EU4" s="767"/>
      <c r="EV4" s="767"/>
      <c r="EW4" s="767"/>
      <c r="EX4" s="767"/>
      <c r="EY4" s="304"/>
      <c r="EZ4" s="304"/>
      <c r="FA4" s="304"/>
      <c r="FB4" s="305"/>
      <c r="FC4" s="766" t="str">
        <f>IF('Master sheet'!$D$11="Hindi","स्वा. एवं शा. शिक्षा","HE.&amp;PH. EDU.")</f>
        <v>स्वा. एवं शा. शिक्षा</v>
      </c>
      <c r="FD4" s="767"/>
      <c r="FE4" s="767"/>
      <c r="FF4" s="767"/>
      <c r="FG4" s="767"/>
      <c r="FH4" s="767"/>
      <c r="FI4" s="304"/>
      <c r="FJ4" s="304"/>
      <c r="FK4" s="304"/>
      <c r="FL4" s="305"/>
      <c r="FM4" s="817" t="str">
        <f>IF(AND('Marks Entry 6th'!CJ3="",'Marks Entry 7th'!CJ3=""),"",IF(AND($E$3=6),'Marks Entry 6th'!CJ3,IF(AND($E$3=7),'Marks Entry 7th'!CJ3,"")))</f>
        <v>COMPUTER</v>
      </c>
      <c r="FN4" s="818"/>
      <c r="FO4" s="818"/>
      <c r="FP4" s="819"/>
      <c r="FQ4" s="817" t="str">
        <f>IF(AND('Marks Entry 6th'!CL3="",'Marks Entry 7th'!CL3=""),"",IF(AND($E$3=6),'Marks Entry 6th'!CL3,IF(AND($E$3=7),'Marks Entry 7th'!CL3,"")))</f>
        <v>G.K.</v>
      </c>
      <c r="FR4" s="818"/>
      <c r="FS4" s="818"/>
      <c r="FT4" s="819"/>
      <c r="FU4" s="768" t="str">
        <f>IF('Master sheet'!$D$11="Hindi","कुल विषय योग","Grand Total")</f>
        <v>कुल विषय योग</v>
      </c>
      <c r="FV4" s="777" t="str">
        <f>IF('Master sheet'!$D$11="Hindi","प्रतिशत","Percentage")</f>
        <v>प्रतिशत</v>
      </c>
      <c r="FW4" s="770" t="str">
        <f>IF('Master sheet'!$D$11="Hindi","श्रेणी ","Division")</f>
        <v xml:space="preserve">श्रेणी </v>
      </c>
      <c r="FX4" s="770" t="str">
        <f>IF('Master sheet'!$D$11="Hindi","ग्रेड","Grade")</f>
        <v>ग्रेड</v>
      </c>
      <c r="FY4" s="762" t="str">
        <f>IF('Master sheet'!$D$11="Hindi","कक्षा में स्थान","Position in the Class")</f>
        <v>कक्षा में स्थान</v>
      </c>
      <c r="FZ4" s="765" t="str">
        <f>IF('Master sheet'!$D$11="Hindi","परीक्षा परिणाम","Results")</f>
        <v>परीक्षा परिणाम</v>
      </c>
      <c r="GA4" s="773" t="str">
        <f>IF('Master sheet'!$D$11="Hindi","उपस्थिति","Attendance")</f>
        <v>उपस्थिति</v>
      </c>
      <c r="GB4" s="773"/>
      <c r="GC4" s="756" t="str">
        <f>IF('Master sheet'!$D$11="Hindi","विशेष विवरण","Specifications")</f>
        <v>विशेष विवरण</v>
      </c>
    </row>
    <row r="5" spans="1:194" ht="21" customHeight="1">
      <c r="A5" s="797" t="str">
        <f>IF('Master sheet'!D11="Hindi","क्र. स.","Sr. No. ")</f>
        <v>क्र. स.</v>
      </c>
      <c r="B5" s="790" t="str">
        <f>IF('Master sheet'!D11="Hindi","नामांक","Roll No.")</f>
        <v>नामांक</v>
      </c>
      <c r="C5" s="785" t="str">
        <f>IF('Master sheet'!D11="Hindi","कक्षा","CLASS ")</f>
        <v>कक्षा</v>
      </c>
      <c r="D5" s="785" t="str">
        <f>IF('Master sheet'!$D$11="Hindi","सेक्शन","Section ")</f>
        <v>सेक्शन</v>
      </c>
      <c r="E5" s="790" t="str">
        <f>IF('Master sheet'!$D$11="Hindi","जन्म दिनांक","Date of Birth")</f>
        <v>जन्म दिनांक</v>
      </c>
      <c r="F5" s="790" t="str">
        <f>IF('Master sheet'!$D$11="Hindi","प्रवेशांक","SR. NO.")</f>
        <v>प्रवेशांक</v>
      </c>
      <c r="G5" s="800" t="str">
        <f>IF('Master sheet'!D11="Hindi","विद्यार्थी का नाम","Student's Name")</f>
        <v>विद्यार्थी का नाम</v>
      </c>
      <c r="H5" s="800" t="str">
        <f>IF('Master sheet'!$D$11="Hindi","पिता का नाम","Father's Name")</f>
        <v>पिता का नाम</v>
      </c>
      <c r="I5" s="800" t="str">
        <f>IF('Master sheet'!$D$11="Hindi","माता का नाम ","Mother's Name")</f>
        <v xml:space="preserve">माता का नाम </v>
      </c>
      <c r="J5" s="785" t="str">
        <f>IF('Master sheet'!$D$11="Hindi","लिंग ","Gender")</f>
        <v xml:space="preserve">लिंग </v>
      </c>
      <c r="K5" s="785" t="str">
        <f>IF('Master sheet'!$D$11="Hindi","वर्ग  ","Category")</f>
        <v xml:space="preserve">वर्ग  </v>
      </c>
      <c r="L5" s="744" t="str">
        <f>IF('Master sheet'!$D$11="Hindi","प्रथम परख ","First Test")</f>
        <v xml:space="preserve">प्रथम परख </v>
      </c>
      <c r="M5" s="745"/>
      <c r="N5" s="744" t="str">
        <f>IF('Master sheet'!$D$11="Hindi","द्वितीय परख","Second Test")</f>
        <v>द्वितीय परख</v>
      </c>
      <c r="O5" s="745"/>
      <c r="P5" s="746" t="str">
        <f>IF('Master sheet'!$D$11="Hindi","तृतीय परख","Third Test")</f>
        <v>तृतीय परख</v>
      </c>
      <c r="Q5" s="747"/>
      <c r="R5" s="748" t="str">
        <f>IF('Master sheet'!$D$11="Hindi","सा. परख योग","Test Total")</f>
        <v>सा. परख योग</v>
      </c>
      <c r="S5" s="744" t="str">
        <f>IF('Master sheet'!$D$11="Hindi","अर्द्धवार्षिक","Half Yearly")</f>
        <v>अर्द्धवार्षिक</v>
      </c>
      <c r="T5" s="784"/>
      <c r="U5" s="745"/>
      <c r="V5" s="755" t="str">
        <f>IF('Master sheet'!$D$11="Hindi","अर्द्ध वा. तक योग","Total Till H.Y.")</f>
        <v>अर्द्ध वा. तक योग</v>
      </c>
      <c r="W5" s="744" t="str">
        <f>IF('Master sheet'!$D$11="Hindi","वार्षिक","Yearly")</f>
        <v>वार्षिक</v>
      </c>
      <c r="X5" s="784"/>
      <c r="Y5" s="745"/>
      <c r="Z5" s="743" t="str">
        <f>IF('Master sheet'!$D$11="Hindi","विषय कुल योग ","Subject Total")</f>
        <v xml:space="preserve">विषय कुल योग </v>
      </c>
      <c r="AA5" s="748" t="s">
        <v>76</v>
      </c>
      <c r="AB5" s="748" t="s">
        <v>77</v>
      </c>
      <c r="AC5" s="748" t="s">
        <v>78</v>
      </c>
      <c r="AD5" s="748" t="s">
        <v>79</v>
      </c>
      <c r="AE5" s="748" t="s">
        <v>80</v>
      </c>
      <c r="AF5" s="750" t="str">
        <f>IF('Master sheet'!$D$11="Hindi","ग्रेड","Grade")</f>
        <v>ग्रेड</v>
      </c>
      <c r="AG5" s="744" t="str">
        <f>IF('Master sheet'!$D$11="Hindi","प्रथम परख ","First Test")</f>
        <v xml:space="preserve">प्रथम परख </v>
      </c>
      <c r="AH5" s="745"/>
      <c r="AI5" s="746" t="str">
        <f>IF('Master sheet'!$D$11="Hindi","द्वितीय परख","Second Test")</f>
        <v>द्वितीय परख</v>
      </c>
      <c r="AJ5" s="747"/>
      <c r="AK5" s="746" t="str">
        <f>IF('Master sheet'!$D$11="Hindi","तृतीय परख","Third Test")</f>
        <v>तृतीय परख</v>
      </c>
      <c r="AL5" s="747"/>
      <c r="AM5" s="748" t="str">
        <f>IF('Master sheet'!$D$11="Hindi","सा. परख योग","Test Total")</f>
        <v>सा. परख योग</v>
      </c>
      <c r="AN5" s="744" t="str">
        <f>IF('Master sheet'!$D$11="Hindi","अर्द्धवार्षिक","Half Yearly")</f>
        <v>अर्द्धवार्षिक</v>
      </c>
      <c r="AO5" s="784"/>
      <c r="AP5" s="745"/>
      <c r="AQ5" s="755" t="str">
        <f>IF('Master sheet'!$D$11="Hindi","अर्द्ध वा. तक योग","Total Till H.Y.")</f>
        <v>अर्द्ध वा. तक योग</v>
      </c>
      <c r="AR5" s="744" t="str">
        <f>IF('Master sheet'!$D$11="Hindi","वार्षिक","Yearly")</f>
        <v>वार्षिक</v>
      </c>
      <c r="AS5" s="784"/>
      <c r="AT5" s="745"/>
      <c r="AU5" s="743" t="str">
        <f>IF('Master sheet'!$D$11="Hindi","विषय कुल योग ","Subject Total")</f>
        <v xml:space="preserve">विषय कुल योग </v>
      </c>
      <c r="AV5" s="748" t="s">
        <v>76</v>
      </c>
      <c r="AW5" s="748" t="s">
        <v>77</v>
      </c>
      <c r="AX5" s="748" t="s">
        <v>78</v>
      </c>
      <c r="AY5" s="748" t="s">
        <v>79</v>
      </c>
      <c r="AZ5" s="748" t="s">
        <v>80</v>
      </c>
      <c r="BA5" s="750" t="str">
        <f>IF('Master sheet'!$D$11="Hindi","ग्रेड","Grade")</f>
        <v>ग्रेड</v>
      </c>
      <c r="BB5" s="811" t="str">
        <f>IF('Master sheet'!$D$11="Hindi","तृतीय भाषा का चयन करें I","Select The Third Language")</f>
        <v>तृतीय भाषा का चयन करें I</v>
      </c>
      <c r="BC5" s="744" t="str">
        <f>IF('Master sheet'!$D$11="Hindi","प्रथम परख ","First Test")</f>
        <v xml:space="preserve">प्रथम परख </v>
      </c>
      <c r="BD5" s="745"/>
      <c r="BE5" s="746" t="str">
        <f>IF('Master sheet'!$D$11="Hindi","द्वितीय परख","Second Test")</f>
        <v>द्वितीय परख</v>
      </c>
      <c r="BF5" s="747"/>
      <c r="BG5" s="746" t="str">
        <f>IF('Master sheet'!$D$11="Hindi","तृतीय परख","Third Test")</f>
        <v>तृतीय परख</v>
      </c>
      <c r="BH5" s="747"/>
      <c r="BI5" s="748" t="str">
        <f>IF('Master sheet'!$D$11="Hindi","सा. परख योग","Test Total")</f>
        <v>सा. परख योग</v>
      </c>
      <c r="BJ5" s="744" t="str">
        <f>IF('Master sheet'!$D$11="Hindi","अर्द्धवार्षिक","Half Yearly")</f>
        <v>अर्द्धवार्षिक</v>
      </c>
      <c r="BK5" s="784"/>
      <c r="BL5" s="745"/>
      <c r="BM5" s="755" t="str">
        <f>IF('Master sheet'!$D$11="Hindi","अर्द्ध वा. तक योग","Total Till H.Y.")</f>
        <v>अर्द्ध वा. तक योग</v>
      </c>
      <c r="BN5" s="744" t="str">
        <f>IF('Master sheet'!$D$11="Hindi","वार्षिक","Yearly")</f>
        <v>वार्षिक</v>
      </c>
      <c r="BO5" s="784"/>
      <c r="BP5" s="745"/>
      <c r="BQ5" s="743" t="str">
        <f>IF('Master sheet'!$D$11="Hindi","विषय कुल योग ","Subject Total")</f>
        <v xml:space="preserve">विषय कुल योग </v>
      </c>
      <c r="BR5" s="748" t="s">
        <v>76</v>
      </c>
      <c r="BS5" s="748" t="s">
        <v>77</v>
      </c>
      <c r="BT5" s="748" t="s">
        <v>78</v>
      </c>
      <c r="BU5" s="748" t="s">
        <v>79</v>
      </c>
      <c r="BV5" s="748" t="s">
        <v>80</v>
      </c>
      <c r="BW5" s="750" t="str">
        <f>IF('Master sheet'!$D$11="Hindi","ग्रेड","Grade")</f>
        <v>ग्रेड</v>
      </c>
      <c r="BX5" s="744" t="str">
        <f>IF('Master sheet'!$D$11="Hindi","प्रथम परख ","First Test")</f>
        <v xml:space="preserve">प्रथम परख </v>
      </c>
      <c r="BY5" s="745"/>
      <c r="BZ5" s="746" t="str">
        <f>IF('Master sheet'!$D$11="Hindi","द्वितीय परख","Second Test")</f>
        <v>द्वितीय परख</v>
      </c>
      <c r="CA5" s="747"/>
      <c r="CB5" s="746" t="str">
        <f>IF('Master sheet'!$D$11="Hindi","तृतीय परख","Third Test")</f>
        <v>तृतीय परख</v>
      </c>
      <c r="CC5" s="747"/>
      <c r="CD5" s="748" t="str">
        <f>IF('Master sheet'!$D$11="Hindi","सा. परख योग","Test Total")</f>
        <v>सा. परख योग</v>
      </c>
      <c r="CE5" s="744" t="str">
        <f>IF('Master sheet'!$D$11="Hindi","अर्द्धवार्षिक","Half Yearly")</f>
        <v>अर्द्धवार्षिक</v>
      </c>
      <c r="CF5" s="784"/>
      <c r="CG5" s="745"/>
      <c r="CH5" s="755" t="str">
        <f>IF('Master sheet'!$D$11="Hindi","अर्द्ध वा. तक योग","Total Till H.Y.")</f>
        <v>अर्द्ध वा. तक योग</v>
      </c>
      <c r="CI5" s="744" t="str">
        <f>IF('Master sheet'!$D$11="Hindi","वार्षिक","Yearly")</f>
        <v>वार्षिक</v>
      </c>
      <c r="CJ5" s="784"/>
      <c r="CK5" s="745"/>
      <c r="CL5" s="743" t="str">
        <f>IF('Master sheet'!$D$11="Hindi","विषय कुल योग ","Subject Total")</f>
        <v xml:space="preserve">विषय कुल योग </v>
      </c>
      <c r="CM5" s="748" t="s">
        <v>76</v>
      </c>
      <c r="CN5" s="748" t="s">
        <v>77</v>
      </c>
      <c r="CO5" s="748" t="s">
        <v>78</v>
      </c>
      <c r="CP5" s="748" t="s">
        <v>79</v>
      </c>
      <c r="CQ5" s="748" t="s">
        <v>80</v>
      </c>
      <c r="CR5" s="750" t="str">
        <f>IF('Master sheet'!$D$11="Hindi","ग्रेड","Grade")</f>
        <v>ग्रेड</v>
      </c>
      <c r="CS5" s="744" t="str">
        <f>IF('Master sheet'!$D$11="Hindi","प्रथम परख ","First Test")</f>
        <v xml:space="preserve">प्रथम परख </v>
      </c>
      <c r="CT5" s="745"/>
      <c r="CU5" s="746" t="str">
        <f>IF('Master sheet'!$D$11="Hindi","द्वितीय परख","Second Test")</f>
        <v>द्वितीय परख</v>
      </c>
      <c r="CV5" s="747"/>
      <c r="CW5" s="422"/>
      <c r="CX5" s="422"/>
      <c r="CY5" s="748" t="str">
        <f>IF('Master sheet'!$D$11="Hindi","सा. परख योग","Test Total")</f>
        <v>सा. परख योग</v>
      </c>
      <c r="CZ5" s="752" t="str">
        <f>IF('Master sheet'!$D$11="Hindi","अर्द्धवार्षिक","Half Yearly")</f>
        <v>अर्द्धवार्षिक</v>
      </c>
      <c r="DA5" s="753"/>
      <c r="DB5" s="754"/>
      <c r="DC5" s="755" t="str">
        <f>IF('Master sheet'!$D$11="Hindi","अर्द्ध वा. तक योग","Total Till H.Y.")</f>
        <v>अर्द्ध वा. तक योग</v>
      </c>
      <c r="DD5" s="752" t="str">
        <f>IF('Master sheet'!$D$11="Hindi","वार्षिक","Yearly")</f>
        <v>वार्षिक</v>
      </c>
      <c r="DE5" s="753"/>
      <c r="DF5" s="754"/>
      <c r="DG5" s="743" t="str">
        <f>IF('Master sheet'!$D$11="Hindi","विषय कुल योग ","Subject Total")</f>
        <v xml:space="preserve">विषय कुल योग </v>
      </c>
      <c r="DH5" s="748" t="s">
        <v>76</v>
      </c>
      <c r="DI5" s="748" t="s">
        <v>77</v>
      </c>
      <c r="DJ5" s="748" t="s">
        <v>78</v>
      </c>
      <c r="DK5" s="748" t="s">
        <v>79</v>
      </c>
      <c r="DL5" s="748" t="s">
        <v>80</v>
      </c>
      <c r="DM5" s="750" t="str">
        <f>IF('Master sheet'!$D$11="Hindi","ग्रेड","Grade")</f>
        <v>ग्रेड</v>
      </c>
      <c r="DN5" s="744" t="str">
        <f>IF('Master sheet'!$D$11="Hindi","प्रथम परख ","First Test")</f>
        <v xml:space="preserve">प्रथम परख </v>
      </c>
      <c r="DO5" s="745"/>
      <c r="DP5" s="746" t="str">
        <f>IF('Master sheet'!$D$11="Hindi","द्वितीय परख","Second Test")</f>
        <v>द्वितीय परख</v>
      </c>
      <c r="DQ5" s="747"/>
      <c r="DR5" s="746" t="str">
        <f>IF('Master sheet'!$D$11="Hindi","तृतीय परख","Third Test")</f>
        <v>तृतीय परख</v>
      </c>
      <c r="DS5" s="747"/>
      <c r="DT5" s="748" t="str">
        <f>IF('Master sheet'!$D$11="Hindi","सा. परख योग","Test Total")</f>
        <v>सा. परख योग</v>
      </c>
      <c r="DU5" s="752" t="str">
        <f>IF('Master sheet'!$D$11="Hindi","अर्द्धवार्षिक","Half Yearly")</f>
        <v>अर्द्धवार्षिक</v>
      </c>
      <c r="DV5" s="753"/>
      <c r="DW5" s="754"/>
      <c r="DX5" s="755" t="str">
        <f>IF('Master sheet'!$D$11="Hindi","अर्द्ध वा. तक योग","Total Till H.Y.")</f>
        <v>अर्द्ध वा. तक योग</v>
      </c>
      <c r="DY5" s="752" t="str">
        <f>IF('Master sheet'!$D$11="Hindi","वार्षिक","Yearly")</f>
        <v>वार्षिक</v>
      </c>
      <c r="DZ5" s="753"/>
      <c r="EA5" s="754"/>
      <c r="EB5" s="743" t="str">
        <f>IF('Master sheet'!$D$11="Hindi","विषय कुल योग ","Subject Total")</f>
        <v xml:space="preserve">विषय कुल योग </v>
      </c>
      <c r="EC5" s="748" t="s">
        <v>76</v>
      </c>
      <c r="ED5" s="748" t="s">
        <v>77</v>
      </c>
      <c r="EE5" s="748" t="s">
        <v>78</v>
      </c>
      <c r="EF5" s="748" t="s">
        <v>79</v>
      </c>
      <c r="EG5" s="748" t="s">
        <v>80</v>
      </c>
      <c r="EH5" s="750" t="str">
        <f>IF('Master sheet'!$D$11="Hindi","ग्रेड","Grade")</f>
        <v>ग्रेड</v>
      </c>
      <c r="EI5" s="760" t="str">
        <f>IF('Master sheet'!$D$11="Hindi","प्रथम मूल्यांकन","1st Assessment")</f>
        <v>प्रथम मूल्यांकन</v>
      </c>
      <c r="EJ5" s="760" t="str">
        <f>IF('Master sheet'!$D$11="Hindi","द्वितीय मूल्यांकन","2nd Assessment")</f>
        <v>द्वितीय मूल्यांकन</v>
      </c>
      <c r="EK5" s="760" t="str">
        <f>IF('Master sheet'!$D$11="Hindi","तृतीय मूल्यांकन","3rd Assessment")</f>
        <v>तृतीय मूल्यांकन</v>
      </c>
      <c r="EL5" s="760" t="str">
        <f>IF('Master sheet'!$D$11="Hindi","चतुर्थ मूल्यांकन","4th Assessment")</f>
        <v>चतुर्थ मूल्यांकन</v>
      </c>
      <c r="EM5" s="760" t="str">
        <f>IF('Master sheet'!$D$11="Hindi","पंचम मूल्यांकन","5th Assessment")</f>
        <v>पंचम मूल्यांकन</v>
      </c>
      <c r="EN5" s="759" t="str">
        <f>IF('Master sheet'!$D$11="Hindi","योग","Total")</f>
        <v>योग</v>
      </c>
      <c r="EO5" s="748" t="s">
        <v>76</v>
      </c>
      <c r="EP5" s="748" t="s">
        <v>77</v>
      </c>
      <c r="EQ5" s="748" t="s">
        <v>79</v>
      </c>
      <c r="ER5" s="750" t="str">
        <f>IF('Master sheet'!$D$11="Hindi","ग्रेड","Grade")</f>
        <v>ग्रेड</v>
      </c>
      <c r="ES5" s="760" t="str">
        <f>IF('Master sheet'!$D$11="Hindi","प्रथम मूल्यांकन","1st Assessment")</f>
        <v>प्रथम मूल्यांकन</v>
      </c>
      <c r="ET5" s="760" t="str">
        <f>IF('Master sheet'!$D$11="Hindi","द्वितीय मूल्यांकन","2nd Assessment")</f>
        <v>द्वितीय मूल्यांकन</v>
      </c>
      <c r="EU5" s="760" t="str">
        <f>IF('Master sheet'!$D$11="Hindi","तृतीय मूल्यांकन","3rd Assessment")</f>
        <v>तृतीय मूल्यांकन</v>
      </c>
      <c r="EV5" s="760" t="str">
        <f>IF('Master sheet'!$D$11="Hindi","चतुर्थ मूल्यांकन","4th Assessment")</f>
        <v>चतुर्थ मूल्यांकन</v>
      </c>
      <c r="EW5" s="760" t="str">
        <f>IF('Master sheet'!$D$11="Hindi","पंचम मूल्यांकन","5th Assessment")</f>
        <v>पंचम मूल्यांकन</v>
      </c>
      <c r="EX5" s="759" t="str">
        <f>IF('Master sheet'!$D$11="Hindi","योग","Total")</f>
        <v>योग</v>
      </c>
      <c r="EY5" s="748" t="s">
        <v>76</v>
      </c>
      <c r="EZ5" s="748" t="s">
        <v>77</v>
      </c>
      <c r="FA5" s="748" t="s">
        <v>79</v>
      </c>
      <c r="FB5" s="750" t="str">
        <f>IF('Master sheet'!$D$11="Hindi","ग्रेड","Grade")</f>
        <v>ग्रेड</v>
      </c>
      <c r="FC5" s="760" t="str">
        <f>IF('Master sheet'!$D$11="Hindi","प्रथम मूल्यांकन","1st Assessment")</f>
        <v>प्रथम मूल्यांकन</v>
      </c>
      <c r="FD5" s="760" t="str">
        <f>IF('Master sheet'!$D$11="Hindi","द्वितीय मूल्यांकन","2nd Assessment")</f>
        <v>द्वितीय मूल्यांकन</v>
      </c>
      <c r="FE5" s="760" t="str">
        <f>IF('Master sheet'!$D$11="Hindi","तृतीय मूल्यांकन","3rd Assessment")</f>
        <v>तृतीय मूल्यांकन</v>
      </c>
      <c r="FF5" s="760" t="str">
        <f>IF('Master sheet'!$D$11="Hindi","चतुर्थ मूल्यांकन","4th Assessment")</f>
        <v>चतुर्थ मूल्यांकन</v>
      </c>
      <c r="FG5" s="760" t="str">
        <f>IF('Master sheet'!$D$11="Hindi","पंचम मूल्यांकन","5th Assessment")</f>
        <v>पंचम मूल्यांकन</v>
      </c>
      <c r="FH5" s="759" t="str">
        <f>IF('Master sheet'!$D$11="Hindi","योग","Total")</f>
        <v>योग</v>
      </c>
      <c r="FI5" s="748" t="s">
        <v>76</v>
      </c>
      <c r="FJ5" s="748" t="s">
        <v>77</v>
      </c>
      <c r="FK5" s="748" t="s">
        <v>79</v>
      </c>
      <c r="FL5" s="750" t="str">
        <f>IF('Master sheet'!$D$11="Hindi","ग्रेड","Grade")</f>
        <v>ग्रेड</v>
      </c>
      <c r="FM5" s="820" t="str">
        <f>IF('Master sheet'!$D$11="Hindi","अर्द्धवार्षिक","Half Yearly")</f>
        <v>अर्द्धवार्षिक</v>
      </c>
      <c r="FN5" s="820" t="str">
        <f>IF('Master sheet'!$D$11="Hindi","वार्षिक","Yearly")</f>
        <v>वार्षिक</v>
      </c>
      <c r="FO5" s="820" t="str">
        <f>IF('Master sheet'!$D$11="Hindi","योग","Total")</f>
        <v>योग</v>
      </c>
      <c r="FP5" s="820" t="str">
        <f>IF('Master sheet'!$D$11="Hindi","ग्रेड","Grade")</f>
        <v>ग्रेड</v>
      </c>
      <c r="FQ5" s="820" t="str">
        <f>IF('Master sheet'!$D$11="Hindi","अर्द्धवार्षिक","Half Yearly")</f>
        <v>अर्द्धवार्षिक</v>
      </c>
      <c r="FR5" s="820" t="str">
        <f>IF('Master sheet'!$D$11="Hindi","वार्षिक","Yearly")</f>
        <v>वार्षिक</v>
      </c>
      <c r="FS5" s="820" t="str">
        <f>IF('Master sheet'!$D$11="Hindi","योग","Total")</f>
        <v>योग</v>
      </c>
      <c r="FT5" s="820" t="str">
        <f>IF('Master sheet'!$D$11="Hindi","ग्रेड","Grade")</f>
        <v>ग्रेड</v>
      </c>
      <c r="FU5" s="769">
        <v>0</v>
      </c>
      <c r="FV5" s="778">
        <v>0</v>
      </c>
      <c r="FW5" s="771">
        <v>0</v>
      </c>
      <c r="FX5" s="771">
        <v>0</v>
      </c>
      <c r="FY5" s="763"/>
      <c r="FZ5" s="765">
        <v>0</v>
      </c>
      <c r="GA5" s="773"/>
      <c r="GB5" s="773"/>
      <c r="GC5" s="757"/>
    </row>
    <row r="6" spans="1:194" ht="82.5" customHeight="1">
      <c r="A6" s="798"/>
      <c r="B6" s="791"/>
      <c r="C6" s="786"/>
      <c r="D6" s="786"/>
      <c r="E6" s="791"/>
      <c r="F6" s="791"/>
      <c r="G6" s="801"/>
      <c r="H6" s="801"/>
      <c r="I6" s="801"/>
      <c r="J6" s="786"/>
      <c r="K6" s="786"/>
      <c r="L6" s="309" t="str">
        <f>IF('Master sheet'!$D$11="Hindi","लिखित परीक्षा","Written")</f>
        <v>लिखित परीक्षा</v>
      </c>
      <c r="M6" s="309" t="str">
        <f>IF('Master sheet'!$D$11="Hindi","गतिविधि, मौखिक, प्रोजेक्ट, प्रायोगिक","Act, Oral, Project, Prac.")</f>
        <v>गतिविधि, मौखिक, प्रोजेक्ट, प्रायोगिक</v>
      </c>
      <c r="N6" s="309" t="str">
        <f>IF('Master sheet'!$D$11="Hindi","लिखित परीक्षा","Written")</f>
        <v>लिखित परीक्षा</v>
      </c>
      <c r="O6" s="309" t="str">
        <f>IF('Master sheet'!$D$11="Hindi","गतिविधि, मौखिक, प्रोजेक्ट, प्रायोगिक","Act, Oral, Project, Prac.")</f>
        <v>गतिविधि, मौखिक, प्रोजेक्ट, प्रायोगिक</v>
      </c>
      <c r="P6" s="309" t="str">
        <f>IF('Master sheet'!$D$11="Hindi","लिखित परीक्षा","Written")</f>
        <v>लिखित परीक्षा</v>
      </c>
      <c r="Q6" s="309" t="str">
        <f>IF('Master sheet'!$D$11="Hindi","गतिविधि, मौखिक, प्रोजेक्ट, प्रायोगिक","Act, Oral, Project, Prac.")</f>
        <v>गतिविधि, मौखिक, प्रोजेक्ट, प्रायोगिक</v>
      </c>
      <c r="R6" s="749"/>
      <c r="S6" s="309" t="str">
        <f>IF('Master sheet'!$D$11="Hindi","लिखित परीक्षा","Written")</f>
        <v>लिखित परीक्षा</v>
      </c>
      <c r="T6" s="309" t="str">
        <f>IF('Master sheet'!$D$11="Hindi","गतिविधि, मौखिक, प्रोजेक्ट, प्रायोगिक","Act, Oral, Project, Prac.")</f>
        <v>गतिविधि, मौखिक, प्रोजेक्ट, प्रायोगिक</v>
      </c>
      <c r="U6" s="309" t="str">
        <f>IF('Master sheet'!$D$11="Hindi","अर्द्ध वा. योग","H.Y. Total")</f>
        <v>अर्द्ध वा. योग</v>
      </c>
      <c r="V6" s="755"/>
      <c r="W6" s="309" t="str">
        <f>IF('Master sheet'!$D$11="Hindi","लिखित परीक्षा","Written")</f>
        <v>लिखित परीक्षा</v>
      </c>
      <c r="X6" s="309" t="str">
        <f>IF('Master sheet'!$D$11="Hindi","गतिविधि, मौखिक, प्रोजेक्ट, प्रायोगिक","Act, Oral, Project, Prac.")</f>
        <v>गतिविधि, मौखिक, प्रोजेक्ट, प्रायोगिक</v>
      </c>
      <c r="Y6" s="309" t="str">
        <f>IF('Master sheet'!$D$11="Hindi","वार्षिक योग","Yearly Total")</f>
        <v>वार्षिक योग</v>
      </c>
      <c r="Z6" s="743"/>
      <c r="AA6" s="749"/>
      <c r="AB6" s="749"/>
      <c r="AC6" s="749"/>
      <c r="AD6" s="749"/>
      <c r="AE6" s="749"/>
      <c r="AF6" s="751">
        <v>0</v>
      </c>
      <c r="AG6" s="309" t="str">
        <f>IF('Master sheet'!$D$11="Hindi","लिखित परीक्षा","Written")</f>
        <v>लिखित परीक्षा</v>
      </c>
      <c r="AH6" s="309" t="str">
        <f>IF('Master sheet'!$D$11="Hindi","गतिविधि, मौखिक, प्रोजेक्ट, प्रायोगिक","Act, Oral, Project, Prac.")</f>
        <v>गतिविधि, मौखिक, प्रोजेक्ट, प्रायोगिक</v>
      </c>
      <c r="AI6" s="309" t="str">
        <f>IF('Master sheet'!$D$11="Hindi","लिखित परीक्षा","Written")</f>
        <v>लिखित परीक्षा</v>
      </c>
      <c r="AJ6" s="309" t="str">
        <f>IF('Master sheet'!$D$11="Hindi","गतिविधि, मौखिक, प्रोजेक्ट, प्रायोगिक","Act, Oral, Project, Prac.")</f>
        <v>गतिविधि, मौखिक, प्रोजेक्ट, प्रायोगिक</v>
      </c>
      <c r="AK6" s="309" t="str">
        <f>IF('Master sheet'!$D$11="Hindi","लिखित परीक्षा","Written")</f>
        <v>लिखित परीक्षा</v>
      </c>
      <c r="AL6" s="309" t="str">
        <f>IF('Master sheet'!$D$11="Hindi","गतिविधि, मौखिक, प्रोजेक्ट, प्रायोगिक","Act, Oral, Project, Prac.")</f>
        <v>गतिविधि, मौखिक, प्रोजेक्ट, प्रायोगिक</v>
      </c>
      <c r="AM6" s="749"/>
      <c r="AN6" s="309" t="str">
        <f>IF('Master sheet'!$D$11="Hindi","लिखित परीक्षा","Written")</f>
        <v>लिखित परीक्षा</v>
      </c>
      <c r="AO6" s="309" t="str">
        <f>IF('Master sheet'!$D$11="Hindi","गतिविधि, मौखिक, प्रोजेक्ट, प्रायोगिक","Act, Oral, Project, Prac.")</f>
        <v>गतिविधि, मौखिक, प्रोजेक्ट, प्रायोगिक</v>
      </c>
      <c r="AP6" s="309" t="str">
        <f>IF('Master sheet'!$D$11="Hindi","अर्द्ध वा. योग","H.Y. Total")</f>
        <v>अर्द्ध वा. योग</v>
      </c>
      <c r="AQ6" s="755"/>
      <c r="AR6" s="309" t="str">
        <f>IF('Master sheet'!$D$11="Hindi","लिखित परीक्षा","Written")</f>
        <v>लिखित परीक्षा</v>
      </c>
      <c r="AS6" s="309" t="str">
        <f>IF('Master sheet'!$D$11="Hindi","गतिविधि, मौखिक, प्रोजेक्ट, प्रायोगिक","Act, Oral, Project, Prac.")</f>
        <v>गतिविधि, मौखिक, प्रोजेक्ट, प्रायोगिक</v>
      </c>
      <c r="AT6" s="309" t="str">
        <f>IF('Master sheet'!$D$11="Hindi","वार्षिक योग","Yearly Total")</f>
        <v>वार्षिक योग</v>
      </c>
      <c r="AU6" s="743"/>
      <c r="AV6" s="749"/>
      <c r="AW6" s="749"/>
      <c r="AX6" s="749"/>
      <c r="AY6" s="749"/>
      <c r="AZ6" s="749"/>
      <c r="BA6" s="751">
        <v>0</v>
      </c>
      <c r="BB6" s="812"/>
      <c r="BC6" s="309" t="str">
        <f>IF('Master sheet'!$D$11="Hindi","लिखित परीक्षा","Written")</f>
        <v>लिखित परीक्षा</v>
      </c>
      <c r="BD6" s="309" t="str">
        <f>IF('Master sheet'!$D$11="Hindi","गतिविधि, मौखिक, प्रोजेक्ट, प्रायोगिक","Act, Oral, Project, Prac.")</f>
        <v>गतिविधि, मौखिक, प्रोजेक्ट, प्रायोगिक</v>
      </c>
      <c r="BE6" s="309" t="str">
        <f>IF('Master sheet'!$D$11="Hindi","लिखित परीक्षा","Written")</f>
        <v>लिखित परीक्षा</v>
      </c>
      <c r="BF6" s="309" t="str">
        <f>IF('Master sheet'!$D$11="Hindi","गतिविधि, मौखिक, प्रोजेक्ट, प्रायोगिक","Act, Oral, Project, Prac.")</f>
        <v>गतिविधि, मौखिक, प्रोजेक्ट, प्रायोगिक</v>
      </c>
      <c r="BG6" s="309" t="str">
        <f>IF('Master sheet'!$D$11="Hindi","लिखित परीक्षा","Written")</f>
        <v>लिखित परीक्षा</v>
      </c>
      <c r="BH6" s="309" t="str">
        <f>IF('Master sheet'!$D$11="Hindi","गतिविधि, मौखिक, प्रोजेक्ट, प्रायोगिक","Act, Oral, Project, Prac.")</f>
        <v>गतिविधि, मौखिक, प्रोजेक्ट, प्रायोगिक</v>
      </c>
      <c r="BI6" s="749"/>
      <c r="BJ6" s="309" t="str">
        <f>IF('Master sheet'!$D$11="Hindi","लिखित परीक्षा","Written")</f>
        <v>लिखित परीक्षा</v>
      </c>
      <c r="BK6" s="309" t="str">
        <f>IF('Master sheet'!$D$11="Hindi","गतिविधि, मौखिक, प्रोजेक्ट, प्रायोगिक","Act, Oral, Project, Prac.")</f>
        <v>गतिविधि, मौखिक, प्रोजेक्ट, प्रायोगिक</v>
      </c>
      <c r="BL6" s="309" t="str">
        <f>IF('Master sheet'!$D$11="Hindi","अर्द्ध वा. योग","H.Y. Total")</f>
        <v>अर्द्ध वा. योग</v>
      </c>
      <c r="BM6" s="755"/>
      <c r="BN6" s="309" t="str">
        <f>IF('Master sheet'!$D$11="Hindi","लिखित परीक्षा","Written")</f>
        <v>लिखित परीक्षा</v>
      </c>
      <c r="BO6" s="309" t="str">
        <f>IF('Master sheet'!$D$11="Hindi","गतिविधि, मौखिक, प्रोजेक्ट, प्रायोगिक","Act, Oral, Project, Prac.")</f>
        <v>गतिविधि, मौखिक, प्रोजेक्ट, प्रायोगिक</v>
      </c>
      <c r="BP6" s="309" t="str">
        <f>IF('Master sheet'!$D$11="Hindi","वार्षिक योग","Yearly Total")</f>
        <v>वार्षिक योग</v>
      </c>
      <c r="BQ6" s="743"/>
      <c r="BR6" s="749"/>
      <c r="BS6" s="749"/>
      <c r="BT6" s="749"/>
      <c r="BU6" s="749"/>
      <c r="BV6" s="749"/>
      <c r="BW6" s="751">
        <v>0</v>
      </c>
      <c r="BX6" s="309" t="str">
        <f>IF('Master sheet'!$D$11="Hindi","लिखित परीक्षा","Written")</f>
        <v>लिखित परीक्षा</v>
      </c>
      <c r="BY6" s="309" t="str">
        <f>IF('Master sheet'!$D$11="Hindi","गतिविधि, मौखिक, प्रोजेक्ट, प्रायोगिक","Act, Oral, Project, Prac.")</f>
        <v>गतिविधि, मौखिक, प्रोजेक्ट, प्रायोगिक</v>
      </c>
      <c r="BZ6" s="309" t="str">
        <f>IF('Master sheet'!$D$11="Hindi","लिखित परीक्षा","Written")</f>
        <v>लिखित परीक्षा</v>
      </c>
      <c r="CA6" s="309" t="str">
        <f>IF('Master sheet'!$D$11="Hindi","गतिविधि, मौखिक, प्रोजेक्ट, प्रायोगिक","Act, Oral, Project, Prac.")</f>
        <v>गतिविधि, मौखिक, प्रोजेक्ट, प्रायोगिक</v>
      </c>
      <c r="CB6" s="309" t="str">
        <f>IF('Master sheet'!$D$11="Hindi","लिखित परीक्षा","Written")</f>
        <v>लिखित परीक्षा</v>
      </c>
      <c r="CC6" s="309" t="str">
        <f>IF('Master sheet'!$D$11="Hindi","गतिविधि, मौखिक, प्रोजेक्ट, प्रायोगिक","Act, Oral, Project, Prac.")</f>
        <v>गतिविधि, मौखिक, प्रोजेक्ट, प्रायोगिक</v>
      </c>
      <c r="CD6" s="749"/>
      <c r="CE6" s="309" t="str">
        <f>IF('Master sheet'!$D$11="Hindi","लिखित परीक्षा","Written")</f>
        <v>लिखित परीक्षा</v>
      </c>
      <c r="CF6" s="309" t="str">
        <f>IF('Master sheet'!$D$11="Hindi","गतिविधि, मौखिक, प्रोजेक्ट, प्रायोगिक","Act, Oral, Project, Prac.")</f>
        <v>गतिविधि, मौखिक, प्रोजेक्ट, प्रायोगिक</v>
      </c>
      <c r="CG6" s="309" t="str">
        <f>IF('Master sheet'!$D$11="Hindi","अर्द्ध वा. योग","H.Y. Total")</f>
        <v>अर्द्ध वा. योग</v>
      </c>
      <c r="CH6" s="755"/>
      <c r="CI6" s="309" t="str">
        <f>IF('Master sheet'!$D$11="Hindi","लिखित परीक्षा","Written")</f>
        <v>लिखित परीक्षा</v>
      </c>
      <c r="CJ6" s="309" t="str">
        <f>IF('Master sheet'!$D$11="Hindi","गतिविधि, मौखिक, प्रोजेक्ट, प्रायोगिक","Act, Oral, Project, Prac.")</f>
        <v>गतिविधि, मौखिक, प्रोजेक्ट, प्रायोगिक</v>
      </c>
      <c r="CK6" s="309" t="str">
        <f>IF('Master sheet'!$D$11="Hindi","वार्षिक योग","Yearly Total")</f>
        <v>वार्षिक योग</v>
      </c>
      <c r="CL6" s="743"/>
      <c r="CM6" s="749"/>
      <c r="CN6" s="749"/>
      <c r="CO6" s="749"/>
      <c r="CP6" s="749"/>
      <c r="CQ6" s="749"/>
      <c r="CR6" s="751">
        <v>0</v>
      </c>
      <c r="CS6" s="309" t="str">
        <f>IF('Master sheet'!$D$11="Hindi","लिखित परीक्षा","Written")</f>
        <v>लिखित परीक्षा</v>
      </c>
      <c r="CT6" s="309" t="str">
        <f>IF('Master sheet'!$D$11="Hindi","गतिविधि, मौखिक, प्रोजेक्ट, प्रायोगिक","Act, Oral, Project, Prac.")</f>
        <v>गतिविधि, मौखिक, प्रोजेक्ट, प्रायोगिक</v>
      </c>
      <c r="CU6" s="309" t="str">
        <f>IF('Master sheet'!$D$11="Hindi","लिखित परीक्षा","Written")</f>
        <v>लिखित परीक्षा</v>
      </c>
      <c r="CV6" s="309" t="str">
        <f>IF('Master sheet'!$D$11="Hindi","गतिविधि, मौखिक, प्रोजेक्ट, प्रायोगिक","Act, Oral, Project, Prac.")</f>
        <v>गतिविधि, मौखिक, प्रोजेक्ट, प्रायोगिक</v>
      </c>
      <c r="CW6" s="309" t="str">
        <f>IF('Master sheet'!$D$11="Hindi","लिखित परीक्षा","Written")</f>
        <v>लिखित परीक्षा</v>
      </c>
      <c r="CX6" s="309" t="str">
        <f>IF('Master sheet'!$D$11="Hindi","गतिविधि, मौखिक, प्रोजेक्ट, प्रायोगिक","Act, Oral, Project, Prac.")</f>
        <v>गतिविधि, मौखिक, प्रोजेक्ट, प्रायोगिक</v>
      </c>
      <c r="CY6" s="749"/>
      <c r="CZ6" s="309" t="str">
        <f>IF('Master sheet'!$D$11="Hindi","लिखित परीक्षा","Written")</f>
        <v>लिखित परीक्षा</v>
      </c>
      <c r="DA6" s="309" t="str">
        <f>IF('Master sheet'!$D$11="Hindi","गतिविधि, मौखिक, प्रोजेक्ट, प्रायोगिक","Act, Oral, Project, Prac.")</f>
        <v>गतिविधि, मौखिक, प्रोजेक्ट, प्रायोगिक</v>
      </c>
      <c r="DB6" s="309" t="str">
        <f>IF('Master sheet'!$D$11="Hindi","अर्द्ध वा. योग","H.Y. Total")</f>
        <v>अर्द्ध वा. योग</v>
      </c>
      <c r="DC6" s="755"/>
      <c r="DD6" s="309" t="str">
        <f>IF('Master sheet'!$D$11="Hindi","लिखित परीक्षा","Written")</f>
        <v>लिखित परीक्षा</v>
      </c>
      <c r="DE6" s="309" t="str">
        <f>IF('Master sheet'!$D$11="Hindi","गतिविधि, मौखिक, प्रोजेक्ट, प्रायोगिक","Act, Oral, Project, Prac.")</f>
        <v>गतिविधि, मौखिक, प्रोजेक्ट, प्रायोगिक</v>
      </c>
      <c r="DF6" s="309" t="str">
        <f>IF('Master sheet'!$D$11="Hindi","वार्षिक योग","Yearly Total")</f>
        <v>वार्षिक योग</v>
      </c>
      <c r="DG6" s="743"/>
      <c r="DH6" s="749"/>
      <c r="DI6" s="749"/>
      <c r="DJ6" s="749"/>
      <c r="DK6" s="749"/>
      <c r="DL6" s="749"/>
      <c r="DM6" s="751">
        <v>0</v>
      </c>
      <c r="DN6" s="309" t="str">
        <f>IF('Master sheet'!$D$11="Hindi","लिखित परीक्षा","Written")</f>
        <v>लिखित परीक्षा</v>
      </c>
      <c r="DO6" s="309" t="str">
        <f>IF('Master sheet'!$D$11="Hindi","गतिविधि, मौखिक, प्रोजेक्ट, प्रायोगिक","Act, Oral, Project, Prac.")</f>
        <v>गतिविधि, मौखिक, प्रोजेक्ट, प्रायोगिक</v>
      </c>
      <c r="DP6" s="309" t="str">
        <f>IF('Master sheet'!$D$11="Hindi","लिखित परीक्षा","Written")</f>
        <v>लिखित परीक्षा</v>
      </c>
      <c r="DQ6" s="309" t="str">
        <f>IF('Master sheet'!$D$11="Hindi","गतिविधि, मौखिक, प्रोजेक्ट, प्रायोगिक","Act, Oral, Project, Prac.")</f>
        <v>गतिविधि, मौखिक, प्रोजेक्ट, प्रायोगिक</v>
      </c>
      <c r="DR6" s="309" t="str">
        <f>IF('Master sheet'!$D$11="Hindi","लिखित परीक्षा","Written")</f>
        <v>लिखित परीक्षा</v>
      </c>
      <c r="DS6" s="309" t="str">
        <f>IF('Master sheet'!$D$11="Hindi","गतिविधि, मौखिक, प्रोजेक्ट, प्रायोगिक","Act, Oral, Project, Prac.")</f>
        <v>गतिविधि, मौखिक, प्रोजेक्ट, प्रायोगिक</v>
      </c>
      <c r="DT6" s="749"/>
      <c r="DU6" s="309" t="str">
        <f>IF('Master sheet'!$D$11="Hindi","लिखित परीक्षा","Written")</f>
        <v>लिखित परीक्षा</v>
      </c>
      <c r="DV6" s="309" t="str">
        <f>IF('Master sheet'!$D$11="Hindi","गतिविधि, मौखिक, प्रोजेक्ट, प्रायोगिक","Act, Oral, Project, Prac.")</f>
        <v>गतिविधि, मौखिक, प्रोजेक्ट, प्रायोगिक</v>
      </c>
      <c r="DW6" s="309" t="str">
        <f>IF('Master sheet'!$D$11="Hindi","अर्द्ध वा. योग","H.Y. Total")</f>
        <v>अर्द्ध वा. योग</v>
      </c>
      <c r="DX6" s="755"/>
      <c r="DY6" s="309" t="str">
        <f>IF('Master sheet'!$D$11="Hindi","लिखित परीक्षा","Written")</f>
        <v>लिखित परीक्षा</v>
      </c>
      <c r="DZ6" s="309" t="str">
        <f>IF('Master sheet'!$D$11="Hindi","गतिविधि, मौखिक, प्रोजेक्ट, प्रायोगिक","Act, Oral, Project, Prac.")</f>
        <v>गतिविधि, मौखिक, प्रोजेक्ट, प्रायोगिक</v>
      </c>
      <c r="EA6" s="309" t="str">
        <f>IF('Master sheet'!$D$11="Hindi","वार्षिक योग","Yearly Total")</f>
        <v>वार्षिक योग</v>
      </c>
      <c r="EB6" s="743"/>
      <c r="EC6" s="749"/>
      <c r="ED6" s="749"/>
      <c r="EE6" s="749"/>
      <c r="EF6" s="749"/>
      <c r="EG6" s="749"/>
      <c r="EH6" s="751">
        <v>0</v>
      </c>
      <c r="EI6" s="761" t="str">
        <f>IF('Master sheet'!$D$11="Hindi","प्रथम मूल्यांकन","1st Assessment")</f>
        <v>प्रथम मूल्यांकन</v>
      </c>
      <c r="EJ6" s="761" t="str">
        <f>IF('Master sheet'!$D$11="Hindi","द्वितीय मूल्यांकन","2nd Assessment")</f>
        <v>द्वितीय मूल्यांकन</v>
      </c>
      <c r="EK6" s="761"/>
      <c r="EL6" s="761" t="str">
        <f>IF('Master sheet'!$D$11="Hindi","चतुर्थ मूल्यांकन","4th Assessment")</f>
        <v>चतुर्थ मूल्यांकन</v>
      </c>
      <c r="EM6" s="761" t="str">
        <f>IF('Master sheet'!$D$11="Hindi","पंचम मूल्यांकन","5th Assessment")</f>
        <v>पंचम मूल्यांकन</v>
      </c>
      <c r="EN6" s="759">
        <v>0</v>
      </c>
      <c r="EO6" s="749"/>
      <c r="EP6" s="749"/>
      <c r="EQ6" s="749"/>
      <c r="ER6" s="751">
        <v>0</v>
      </c>
      <c r="ES6" s="761" t="str">
        <f>IF('Master sheet'!$D$11="Hindi","प्रथम मूल्यांकन","1st Assessment")</f>
        <v>प्रथम मूल्यांकन</v>
      </c>
      <c r="ET6" s="761" t="str">
        <f>IF('Master sheet'!$D$11="Hindi","द्वितीय मूल्यांकन","2nd Assessment")</f>
        <v>द्वितीय मूल्यांकन</v>
      </c>
      <c r="EU6" s="761"/>
      <c r="EV6" s="761" t="str">
        <f>IF('Master sheet'!$D$11="Hindi","चतुर्थ मूल्यांकन","4th Assessment")</f>
        <v>चतुर्थ मूल्यांकन</v>
      </c>
      <c r="EW6" s="761" t="str">
        <f>IF('Master sheet'!$D$11="Hindi","पंचम मूल्यांकन","5th Assessment")</f>
        <v>पंचम मूल्यांकन</v>
      </c>
      <c r="EX6" s="759">
        <v>0</v>
      </c>
      <c r="EY6" s="749"/>
      <c r="EZ6" s="749"/>
      <c r="FA6" s="749"/>
      <c r="FB6" s="751">
        <v>0</v>
      </c>
      <c r="FC6" s="761" t="str">
        <f>IF('Master sheet'!$D$11="Hindi","प्रथम मूल्यांकन","1st Assessment")</f>
        <v>प्रथम मूल्यांकन</v>
      </c>
      <c r="FD6" s="761" t="str">
        <f>IF('Master sheet'!$D$11="Hindi","द्वितीय मूल्यांकन","2nd Assessment")</f>
        <v>द्वितीय मूल्यांकन</v>
      </c>
      <c r="FE6" s="761"/>
      <c r="FF6" s="761" t="str">
        <f>IF('Master sheet'!$D$11="Hindi","चतुर्थ मूल्यांकन","4th Assessment")</f>
        <v>चतुर्थ मूल्यांकन</v>
      </c>
      <c r="FG6" s="761" t="str">
        <f>IF('Master sheet'!$D$11="Hindi","पंचम मूल्यांकन","5th Assessment")</f>
        <v>पंचम मूल्यांकन</v>
      </c>
      <c r="FH6" s="759">
        <v>0</v>
      </c>
      <c r="FI6" s="749"/>
      <c r="FJ6" s="749"/>
      <c r="FK6" s="749"/>
      <c r="FL6" s="751">
        <v>0</v>
      </c>
      <c r="FM6" s="821"/>
      <c r="FN6" s="821"/>
      <c r="FO6" s="821"/>
      <c r="FP6" s="821"/>
      <c r="FQ6" s="821"/>
      <c r="FR6" s="821"/>
      <c r="FS6" s="821"/>
      <c r="FT6" s="821"/>
      <c r="FU6" s="769">
        <v>0</v>
      </c>
      <c r="FV6" s="779">
        <v>0</v>
      </c>
      <c r="FW6" s="772">
        <v>0</v>
      </c>
      <c r="FX6" s="772">
        <v>0</v>
      </c>
      <c r="FY6" s="764"/>
      <c r="FZ6" s="765">
        <v>0</v>
      </c>
      <c r="GA6" s="300" t="str">
        <f>IF('Master sheet'!$D$11="Hindi","कुल कार्य दिवस","Total Meeting")</f>
        <v>कुल कार्य दिवस</v>
      </c>
      <c r="GB6" s="308" t="str">
        <f>IF('Master sheet'!$D$11="Hindi","कुल उपस्थिति","Total Attendance")</f>
        <v>कुल उपस्थिति</v>
      </c>
      <c r="GC6" s="757"/>
    </row>
    <row r="7" spans="1:194" s="119" customFormat="1" ht="18.75" customHeight="1">
      <c r="A7" s="799"/>
      <c r="B7" s="792"/>
      <c r="C7" s="787"/>
      <c r="D7" s="787"/>
      <c r="E7" s="792"/>
      <c r="F7" s="792"/>
      <c r="G7" s="802"/>
      <c r="H7" s="802"/>
      <c r="I7" s="802"/>
      <c r="J7" s="787"/>
      <c r="K7" s="787"/>
      <c r="L7" s="114">
        <f>IF(AND($E$3=6),'Marks Entry 6th'!L6,IF(AND($E$3=7),'Marks Entry 7th'!L6,""))</f>
        <v>5</v>
      </c>
      <c r="M7" s="114">
        <f>IF(AND($E$3=6),'Marks Entry 6th'!M6,IF(AND($E$3=7),'Marks Entry 7th'!M6,""))</f>
        <v>5</v>
      </c>
      <c r="N7" s="114">
        <f>IF(AND($E$3=6),'Marks Entry 6th'!N6,IF(AND($E$3=7),'Marks Entry 7th'!N6,""))</f>
        <v>5</v>
      </c>
      <c r="O7" s="114">
        <f>IF(AND($E$3=6),'Marks Entry 6th'!O6,IF(AND($E$3=7),'Marks Entry 7th'!O6,""))</f>
        <v>5</v>
      </c>
      <c r="P7" s="114">
        <f>IF(AND($E$3=6),'Marks Entry 6th'!P6,IF(AND($E$3=7),'Marks Entry 7th'!P6,""))</f>
        <v>5</v>
      </c>
      <c r="Q7" s="114">
        <f>IF(AND($E$3=6),'Marks Entry 6th'!Q6,IF(AND($E$3=7),'Marks Entry 7th'!Q6,""))</f>
        <v>5</v>
      </c>
      <c r="R7" s="115">
        <f>IF(AND(L7="",M7="",N7="",O7="",P7="",Q7=""),"",SUM(L7:Q7))</f>
        <v>30</v>
      </c>
      <c r="S7" s="114">
        <f>IF(AND($E$3=6),'Marks Entry 6th'!R6,IF(AND($E$3=7),'Marks Entry 7th'!R6,""))</f>
        <v>50</v>
      </c>
      <c r="T7" s="114">
        <f>IF(AND($E$3=6),'Marks Entry 6th'!S6,IF(AND($E$3=7),'Marks Entry 7th'!S6,""))</f>
        <v>20</v>
      </c>
      <c r="U7" s="116">
        <f>IF(AND(S7="",T7=""),"",SUM(S7:T7))</f>
        <v>70</v>
      </c>
      <c r="V7" s="115">
        <f>IF(AND(R7="NA",U7="NA"),"NA",SUM(R7,U7))</f>
        <v>100</v>
      </c>
      <c r="W7" s="114">
        <f>IF(AND($E$3=6),'Marks Entry 6th'!T6,IF(AND($E$3=7),'Marks Entry 7th'!T6,""))</f>
        <v>70</v>
      </c>
      <c r="X7" s="114">
        <f>IF(AND($E$3=6),'Marks Entry 6th'!U6,IF(AND($E$3=7),'Marks Entry 7th'!U6,""))</f>
        <v>30</v>
      </c>
      <c r="Y7" s="286">
        <f>IF(AND(W7="",X7=""),"",SUM(W7:X7))</f>
        <v>100</v>
      </c>
      <c r="Z7" s="115">
        <f>IF(Y7="","",SUM(V7,Y7))</f>
        <v>200</v>
      </c>
      <c r="AA7" s="118"/>
      <c r="AB7" s="118"/>
      <c r="AC7" s="118"/>
      <c r="AD7" s="118"/>
      <c r="AE7" s="118"/>
      <c r="AF7" s="73"/>
      <c r="AG7" s="114">
        <f>IF(AND($E$3=6),'Marks Entry 6th'!V6,IF(AND($E$3=7),'Marks Entry 7th'!V6,""))</f>
        <v>5</v>
      </c>
      <c r="AH7" s="114">
        <f>IF(AND($E$3=6),'Marks Entry 6th'!W6,IF(AND($E$3=7),'Marks Entry 7th'!W6,""))</f>
        <v>5</v>
      </c>
      <c r="AI7" s="114">
        <f>IF(AND($E$3=6),'Marks Entry 6th'!X6,IF(AND($E$3=7),'Marks Entry 7th'!X6,""))</f>
        <v>5</v>
      </c>
      <c r="AJ7" s="114">
        <f>IF(AND($E$3=6),'Marks Entry 6th'!Y6,IF(AND($E$3=7),'Marks Entry 7th'!Y6,""))</f>
        <v>5</v>
      </c>
      <c r="AK7" s="114">
        <f>IF(AND($E$3=6),'Marks Entry 6th'!Z6,IF(AND($E$3=7),'Marks Entry 7th'!Z6,""))</f>
        <v>5</v>
      </c>
      <c r="AL7" s="114">
        <f>IF(AND($E$3=6),'Marks Entry 6th'!AA6,IF(AND($E$3=7),'Marks Entry 7th'!AA6,""))</f>
        <v>5</v>
      </c>
      <c r="AM7" s="115">
        <f>IF(AND(AG7="",AH7="",AI7="",AJ7="",AK7="",AL7=""),"",SUM(AG7:AL7))</f>
        <v>30</v>
      </c>
      <c r="AN7" s="114">
        <f>IF(AND($E$3=6),'Marks Entry 6th'!AB6,IF(AND($E$3=7),'Marks Entry 7th'!AB6,""))</f>
        <v>50</v>
      </c>
      <c r="AO7" s="114">
        <f>IF(AND($E$3=6),'Marks Entry 6th'!AC6,IF(AND($E$3=7),'Marks Entry 7th'!AC6,""))</f>
        <v>20</v>
      </c>
      <c r="AP7" s="116">
        <f>IF(AND(AN7="",AO7=""),"",SUM(AN7:AO7))</f>
        <v>70</v>
      </c>
      <c r="AQ7" s="115">
        <f>IF(AND(AM7="NA",AP7="NA"),"NA",SUM(AM7,AP7))</f>
        <v>100</v>
      </c>
      <c r="AR7" s="114">
        <f>IF(AND($E$3=6),'Marks Entry 6th'!AD6,IF(AND($E$3=7),'Marks Entry 7th'!AD6,""))</f>
        <v>70</v>
      </c>
      <c r="AS7" s="114">
        <f>IF(AND($E$3=6),'Marks Entry 6th'!AE6,IF(AND($E$3=7),'Marks Entry 7th'!AE6,""))</f>
        <v>30</v>
      </c>
      <c r="AT7" s="286">
        <f>IF(AND(AR7="",AS7=""),"",SUM(AR7:AS7))</f>
        <v>100</v>
      </c>
      <c r="AU7" s="115">
        <f>IF(AT7="","",SUM(AQ7,AT7))</f>
        <v>200</v>
      </c>
      <c r="AV7" s="118"/>
      <c r="AW7" s="118"/>
      <c r="AX7" s="118"/>
      <c r="AY7" s="118"/>
      <c r="AZ7" s="118"/>
      <c r="BA7" s="73"/>
      <c r="BB7" s="73"/>
      <c r="BC7" s="114">
        <f>IF(AND($E$3=6),'Marks Entry 6th'!AG6,IF(AND($E$3=7),'Marks Entry 7th'!AG6,""))</f>
        <v>5</v>
      </c>
      <c r="BD7" s="114">
        <f>IF(AND($E$3=6),'Marks Entry 6th'!AH6,IF(AND($E$3=7),'Marks Entry 7th'!AH6,""))</f>
        <v>5</v>
      </c>
      <c r="BE7" s="114">
        <f>IF(AND($E$3=6),'Marks Entry 6th'!AI6,IF(AND($E$3=7),'Marks Entry 7th'!AI6,""))</f>
        <v>5</v>
      </c>
      <c r="BF7" s="114">
        <f>IF(AND($E$3=6),'Marks Entry 6th'!AJ6,IF(AND($E$3=7),'Marks Entry 7th'!AJ6,""))</f>
        <v>5</v>
      </c>
      <c r="BG7" s="114">
        <f>IF(AND($E$3=6),'Marks Entry 6th'!AK6,IF(AND($E$3=7),'Marks Entry 7th'!AK6,""))</f>
        <v>5</v>
      </c>
      <c r="BH7" s="114">
        <f>IF(AND($E$3=6),'Marks Entry 6th'!AL6,IF(AND($E$3=7),'Marks Entry 7th'!AL6,""))</f>
        <v>5</v>
      </c>
      <c r="BI7" s="115">
        <f>IF(AND(BC7="",BD7="",BE7="",BF7="",BG7="",BH7=""),"",SUM(BC7:BH7))</f>
        <v>30</v>
      </c>
      <c r="BJ7" s="114">
        <f>IF(AND($E$3=6),'Marks Entry 6th'!AM6,IF(AND($E$3=7),'Marks Entry 7th'!AM6,""))</f>
        <v>50</v>
      </c>
      <c r="BK7" s="114">
        <f>IF(AND($E$3=6),'Marks Entry 6th'!AN6,IF(AND($E$3=7),'Marks Entry 7th'!AN6,""))</f>
        <v>20</v>
      </c>
      <c r="BL7" s="116">
        <f>IF(AND(BJ7="",BK7=""),"",SUM(BJ7:BK7))</f>
        <v>70</v>
      </c>
      <c r="BM7" s="115">
        <f>IF(AND(BI7="NA",BL7="NA"),"NA",SUM(BI7,BL7))</f>
        <v>100</v>
      </c>
      <c r="BN7" s="114">
        <f>IF(AND($E$3=6),'Marks Entry 6th'!AO6,IF(AND($E$3=7),'Marks Entry 7th'!AO6,""))</f>
        <v>70</v>
      </c>
      <c r="BO7" s="114">
        <f>IF(AND($E$3=6),'Marks Entry 6th'!AP6,IF(AND($E$3=7),'Marks Entry 7th'!AP6,""))</f>
        <v>30</v>
      </c>
      <c r="BP7" s="286">
        <f>IF(AND(BN7="",BO7=""),"",SUM(BN7:BO7))</f>
        <v>100</v>
      </c>
      <c r="BQ7" s="115">
        <f>IF(BP7="","",SUM(BM7,BP7))</f>
        <v>200</v>
      </c>
      <c r="BR7" s="118"/>
      <c r="BS7" s="118"/>
      <c r="BT7" s="118"/>
      <c r="BU7" s="118"/>
      <c r="BV7" s="118"/>
      <c r="BW7" s="73"/>
      <c r="BX7" s="114">
        <f>IF(AND($E$3=6),'Marks Entry 6th'!AQ6,IF(AND($E$3=7),'Marks Entry 7th'!AQ6,""))</f>
        <v>5</v>
      </c>
      <c r="BY7" s="114">
        <f>IF(AND($E$3=6),'Marks Entry 6th'!AR6,IF(AND($E$3=7),'Marks Entry 7th'!AR6,""))</f>
        <v>5</v>
      </c>
      <c r="BZ7" s="114">
        <f>IF(AND($E$3=6),'Marks Entry 6th'!AS6,IF(AND($E$3=7),'Marks Entry 7th'!AS6,""))</f>
        <v>5</v>
      </c>
      <c r="CA7" s="114">
        <f>IF(AND($E$3=6),'Marks Entry 6th'!AT6,IF(AND($E$3=7),'Marks Entry 7th'!AT6,""))</f>
        <v>5</v>
      </c>
      <c r="CB7" s="114">
        <f>IF(AND($E$3=6),'Marks Entry 6th'!AU6,IF(AND($E$3=7),'Marks Entry 7th'!AU6,""))</f>
        <v>5</v>
      </c>
      <c r="CC7" s="114">
        <f>IF(AND($E$3=6),'Marks Entry 6th'!AV6,IF(AND($E$3=7),'Marks Entry 7th'!AV6,""))</f>
        <v>5</v>
      </c>
      <c r="CD7" s="115">
        <f>IF(AND(BX7="",BY7="",BZ7="",CA7="",CB7="",CC7=""),"",SUM(BX7:CC7))</f>
        <v>30</v>
      </c>
      <c r="CE7" s="114">
        <f>IF(AND($E$3=6),'Marks Entry 6th'!AW6,IF(AND($E$3=7),'Marks Entry 7th'!AW6,""))</f>
        <v>50</v>
      </c>
      <c r="CF7" s="114">
        <f>IF(AND($E$3=6),'Marks Entry 6th'!AX6,IF(AND($E$3=7),'Marks Entry 7th'!AX6,""))</f>
        <v>20</v>
      </c>
      <c r="CG7" s="116">
        <f>IF(AND(CE7="",CF7=""),"",SUM(CE7:CF7))</f>
        <v>70</v>
      </c>
      <c r="CH7" s="115">
        <f>IF(AND(CD7="NA",CG7="NA"),"NA",SUM(CD7,CG7))</f>
        <v>100</v>
      </c>
      <c r="CI7" s="114">
        <f>IF(AND($E$3=6),'Marks Entry 6th'!AY6,IF(AND($E$3=7),'Marks Entry 7th'!AY6,""))</f>
        <v>70</v>
      </c>
      <c r="CJ7" s="114">
        <f>IF(AND($E$3=6),'Marks Entry 6th'!AZ6,IF(AND($E$3=7),'Marks Entry 7th'!AZ6,""))</f>
        <v>30</v>
      </c>
      <c r="CK7" s="286">
        <f>IF(AND(CI7="",CJ7=""),"",SUM(CI7:CJ7))</f>
        <v>100</v>
      </c>
      <c r="CL7" s="115">
        <f>IF(CK7="","",SUM(CH7,CK7))</f>
        <v>200</v>
      </c>
      <c r="CM7" s="118"/>
      <c r="CN7" s="118"/>
      <c r="CO7" s="118"/>
      <c r="CP7" s="118"/>
      <c r="CQ7" s="118"/>
      <c r="CR7" s="73"/>
      <c r="CS7" s="114">
        <f>IF(AND($E$3=6),'Marks Entry 6th'!BA6,IF(AND($E$3=7),'Marks Entry 7th'!BA6,""))</f>
        <v>5</v>
      </c>
      <c r="CT7" s="114">
        <f>IF(AND($E$3=6),'Marks Entry 6th'!BB6,IF(AND($E$3=7),'Marks Entry 7th'!BB6,""))</f>
        <v>5</v>
      </c>
      <c r="CU7" s="114">
        <f>IF(AND($E$3=6),'Marks Entry 6th'!BC6,IF(AND($E$3=7),'Marks Entry 7th'!BC6,""))</f>
        <v>5</v>
      </c>
      <c r="CV7" s="114">
        <f>IF(AND($E$3=6),'Marks Entry 6th'!BD6,IF(AND($E$3=7),'Marks Entry 7th'!BD6,""))</f>
        <v>5</v>
      </c>
      <c r="CW7" s="114">
        <f>IF(AND($E$3=6),'Marks Entry 6th'!BE6,IF(AND($E$3=7),'Marks Entry 7th'!BE6,""))</f>
        <v>5</v>
      </c>
      <c r="CX7" s="114">
        <f>IF(AND($E$3=6),'Marks Entry 6th'!BF6,IF(AND($E$3=7),'Marks Entry 7th'!BF6,""))</f>
        <v>5</v>
      </c>
      <c r="CY7" s="115">
        <f>IF(AND(CS7="",CT7="",CU7="",CV7="",CW7="",CX7=""),"",SUM(CS7:CX7))</f>
        <v>30</v>
      </c>
      <c r="CZ7" s="114">
        <f>IF(AND($E$3=6),'Marks Entry 6th'!BG6,IF(AND($E$3=7),'Marks Entry 7th'!BG6,""))</f>
        <v>50</v>
      </c>
      <c r="DA7" s="114">
        <f>IF(AND($E$3=6),'Marks Entry 6th'!BH6,IF(AND($E$3=7),'Marks Entry 7th'!BH6,""))</f>
        <v>20</v>
      </c>
      <c r="DB7" s="116">
        <f>IF(AND(CZ7="",DA7=""),"",SUM(CZ7:DA7))</f>
        <v>70</v>
      </c>
      <c r="DC7" s="115">
        <f>IF(AND(CY7="NA",DB7="NA"),"NA",SUM(CY7,DB7))</f>
        <v>100</v>
      </c>
      <c r="DD7" s="114">
        <f>IF(AND($E$3=6),'Marks Entry 6th'!BI6,IF(AND($E$3=7),'Marks Entry 7th'!BI6,""))</f>
        <v>70</v>
      </c>
      <c r="DE7" s="114">
        <f>IF(AND($E$3=6),'Marks Entry 6th'!BJ6,IF(AND($E$3=7),'Marks Entry 7th'!BJ6,""))</f>
        <v>30</v>
      </c>
      <c r="DF7" s="286">
        <f>IF(AND(DD7="",DE7=""),"",SUM(DD7:DE7))</f>
        <v>100</v>
      </c>
      <c r="DG7" s="115">
        <f>IF(DF7="","",SUM(DC7,DF7))</f>
        <v>200</v>
      </c>
      <c r="DH7" s="118"/>
      <c r="DI7" s="118"/>
      <c r="DJ7" s="118"/>
      <c r="DK7" s="118"/>
      <c r="DL7" s="118"/>
      <c r="DM7" s="73"/>
      <c r="DN7" s="114">
        <f>IF(AND($E$3=6),'Marks Entry 6th'!BK6,IF(AND($E$3=7),'Marks Entry 7th'!BK6,""))</f>
        <v>5</v>
      </c>
      <c r="DO7" s="114">
        <f>IF(AND($E$3=6),'Marks Entry 6th'!BL6,IF(AND($E$3=7),'Marks Entry 7th'!BL6,""))</f>
        <v>5</v>
      </c>
      <c r="DP7" s="114">
        <f>IF(AND($E$3=6),'Marks Entry 6th'!BM6,IF(AND($E$3=7),'Marks Entry 7th'!BM6,""))</f>
        <v>5</v>
      </c>
      <c r="DQ7" s="114">
        <f>IF(AND($E$3=6),'Marks Entry 6th'!BN6,IF(AND($E$3=7),'Marks Entry 7th'!BN6,""))</f>
        <v>5</v>
      </c>
      <c r="DR7" s="114">
        <f>IF(AND($E$3=6),'Marks Entry 6th'!BO6,IF(AND($E$3=7),'Marks Entry 7th'!BO6,""))</f>
        <v>5</v>
      </c>
      <c r="DS7" s="114">
        <f>IF(AND($E$3=6),'Marks Entry 6th'!BP6,IF(AND($E$3=7),'Marks Entry 7th'!BP6,""))</f>
        <v>5</v>
      </c>
      <c r="DT7" s="115">
        <f>IF(AND(DN7="",DO7="",DP7="",DQ7="",DR7="",DS7=""),"",SUM(DN7:DS7))</f>
        <v>30</v>
      </c>
      <c r="DU7" s="114">
        <f>IF(AND($E$3=6),'Marks Entry 6th'!BQ6,IF(AND($E$3=7),'Marks Entry 7th'!BQ6,""))</f>
        <v>50</v>
      </c>
      <c r="DV7" s="114">
        <f>IF(AND($E$3=6),'Marks Entry 6th'!BR6,IF(AND($E$3=7),'Marks Entry 7th'!BR6,""))</f>
        <v>20</v>
      </c>
      <c r="DW7" s="116">
        <f>IF(AND(DU7="",DV7=""),"",SUM(DU7:DV7))</f>
        <v>70</v>
      </c>
      <c r="DX7" s="115">
        <f>IF(AND(DT7="NA",DW7="NA"),"NA",SUM(DT7,DW7))</f>
        <v>100</v>
      </c>
      <c r="DY7" s="114">
        <f>IF(AND($E$3=6),'Marks Entry 6th'!BS6,IF(AND($E$3=7),'Marks Entry 7th'!BS6,""))</f>
        <v>70</v>
      </c>
      <c r="DZ7" s="114">
        <f>IF(AND($E$3=6),'Marks Entry 6th'!BT6,IF(AND($E$3=7),'Marks Entry 7th'!BT6,""))</f>
        <v>30</v>
      </c>
      <c r="EA7" s="286">
        <f>IF(AND(DY7="",DZ7=""),"",SUM(DY7:DZ7))</f>
        <v>100</v>
      </c>
      <c r="EB7" s="115">
        <f>IF(EA7="","",SUM(DX7,EA7))</f>
        <v>200</v>
      </c>
      <c r="EC7" s="118"/>
      <c r="ED7" s="118"/>
      <c r="EE7" s="118"/>
      <c r="EF7" s="118"/>
      <c r="EG7" s="118"/>
      <c r="EH7" s="73"/>
      <c r="EI7" s="77">
        <f>IF(AND($E$3=6),'Marks Entry 6th'!BU6,IF(AND($E$3=7),'Marks Entry 7th'!BU6,""))</f>
        <v>20</v>
      </c>
      <c r="EJ7" s="77">
        <f>IF(AND($E$3=6),'Marks Entry 6th'!BV6,IF(AND($E$3=7),'Marks Entry 7th'!BV6,""))</f>
        <v>20</v>
      </c>
      <c r="EK7" s="77">
        <f>IF(AND($E$3=6),'Marks Entry 6th'!BW6,IF(AND($E$3=7),'Marks Entry 7th'!BW6,""))</f>
        <v>20</v>
      </c>
      <c r="EL7" s="77">
        <f>IF(AND($E$3=6),'Marks Entry 6th'!BX6,IF(AND($E$3=7),'Marks Entry 7th'!BX6,""))</f>
        <v>20</v>
      </c>
      <c r="EM7" s="77">
        <f>IF(AND($E$3=6),'Marks Entry 6th'!BY6,IF(AND($E$3=7),'Marks Entry 7th'!BY6,""))</f>
        <v>20</v>
      </c>
      <c r="EN7" s="117">
        <f>IF(AND(EI7="",EJ7="",EK7="",EL7="",EM7=""),"",SUM(EI7:EM7))</f>
        <v>100</v>
      </c>
      <c r="EO7" s="117"/>
      <c r="EP7" s="117"/>
      <c r="EQ7" s="117"/>
      <c r="ER7" s="75"/>
      <c r="ES7" s="77">
        <f>IF(AND($E$3=6),'Marks Entry 6th'!BZ6,IF(AND($E$3=7),'Marks Entry 7th'!BZ6,""))</f>
        <v>20</v>
      </c>
      <c r="ET7" s="77">
        <f>IF(AND($E$3=6),'Marks Entry 6th'!CA6,IF(AND($E$3=7),'Marks Entry 7th'!CA6,""))</f>
        <v>20</v>
      </c>
      <c r="EU7" s="77">
        <f>IF(AND($E$3=6),'Marks Entry 6th'!CB6,IF(AND($E$3=7),'Marks Entry 7th'!CB6,""))</f>
        <v>20</v>
      </c>
      <c r="EV7" s="77">
        <f>IF(AND($E$3=6),'Marks Entry 6th'!CC6,IF(AND($E$3=7),'Marks Entry 7th'!CC6,""))</f>
        <v>20</v>
      </c>
      <c r="EW7" s="77">
        <f>IF(AND($E$3=6),'Marks Entry 6th'!CD6,IF(AND($E$3=7),'Marks Entry 7th'!CD6,""))</f>
        <v>20</v>
      </c>
      <c r="EX7" s="117">
        <f>IF(AND(ES7="",ET7="",EU7="",EV7="",EW7=""),"",SUM(ES7:EW7))</f>
        <v>100</v>
      </c>
      <c r="EY7" s="117"/>
      <c r="EZ7" s="117"/>
      <c r="FA7" s="117"/>
      <c r="FB7" s="75"/>
      <c r="FC7" s="77">
        <f>IF(AND($E$3=6),'Marks Entry 6th'!CE6,IF(AND($E$3=7),'Marks Entry 7th'!CE6,""))</f>
        <v>20</v>
      </c>
      <c r="FD7" s="77">
        <f>IF(AND($E$3=6),'Marks Entry 6th'!CF6,IF(AND($E$3=7),'Marks Entry 7th'!CF6,""))</f>
        <v>20</v>
      </c>
      <c r="FE7" s="77">
        <f>IF(AND($E$3=6),'Marks Entry 6th'!CG6,IF(AND($E$3=7),'Marks Entry 7th'!CG6,""))</f>
        <v>20</v>
      </c>
      <c r="FF7" s="77">
        <f>IF(AND($E$3=6),'Marks Entry 6th'!CH6,IF(AND($E$3=7),'Marks Entry 7th'!CH6,""))</f>
        <v>20</v>
      </c>
      <c r="FG7" s="77">
        <f>IF(AND($E$3=6),'Marks Entry 6th'!CI6,IF(AND($E$3=7),'Marks Entry 7th'!CI6,""))</f>
        <v>20</v>
      </c>
      <c r="FH7" s="117">
        <f>IF(AND(FC7="",FD7="",FE7="",FF7="",FG7=""),"",SUM(FC7:FG7))</f>
        <v>100</v>
      </c>
      <c r="FI7" s="117"/>
      <c r="FJ7" s="117"/>
      <c r="FK7" s="117"/>
      <c r="FL7" s="75"/>
      <c r="FM7" s="359">
        <f>IF(AND('Marks Entry 6th'!CJ6="",'Marks Entry 7th'!CJ6=""),"",IF(AND($E$3=6),'Marks Entry 6th'!CJ6,IF(AND($E$3=7),'Marks Entry 7th'!CJ6,"")))</f>
        <v>50</v>
      </c>
      <c r="FN7" s="359">
        <f>IF(AND('Marks Entry 6th'!CK6="",'Marks Entry 7th'!CK6=""),"",IF(AND($E$3=6),'Marks Entry 6th'!CK6,IF(AND($E$3=7),'Marks Entry 7th'!CK6,"")))</f>
        <v>50</v>
      </c>
      <c r="FO7" s="360">
        <f>IF(AND(FM7="",FN7=""),"",SUM(FM7:FN7))</f>
        <v>100</v>
      </c>
      <c r="FP7" s="359"/>
      <c r="FQ7" s="359">
        <f>IF(AND('Marks Entry 6th'!CL6="",'Marks Entry 7th'!CL6=""),"",IF(AND($E$3=6),'Marks Entry 6th'!CL6,IF(AND($E$3=7),'Marks Entry 7th'!CL6,"")))</f>
        <v>50</v>
      </c>
      <c r="FR7" s="359">
        <f>IF(AND('Marks Entry 6th'!CM6="",'Marks Entry 7th'!CM6=""),"",IF(AND($E$3=6),'Marks Entry 6th'!CM6,IF(AND($E$3=7),'Marks Entry 7th'!CM6,"")))</f>
        <v>50</v>
      </c>
      <c r="FS7" s="360">
        <f>IF(AND(FQ7="",FR7=""),"",SUM(FQ7:FR7))</f>
        <v>100</v>
      </c>
      <c r="FT7" s="358"/>
      <c r="FU7" s="74">
        <f>IF($E$3="","",SUM(Z7,AU7,BQ7,CL7,DG7,EB7))</f>
        <v>1200</v>
      </c>
      <c r="FV7" s="76"/>
      <c r="FW7" s="76"/>
      <c r="FX7" s="76"/>
      <c r="FY7" s="79"/>
      <c r="FZ7" s="765">
        <v>0</v>
      </c>
      <c r="GA7" s="287">
        <f>IF(AND($E$3=6),'Marks Entry 6th'!CN6,IF(AND($E$3=7),'Marks Entry 7th'!CN6,""))</f>
        <v>350</v>
      </c>
      <c r="GB7" s="76"/>
      <c r="GC7" s="758"/>
    </row>
    <row r="8" spans="1:194" ht="18.95" customHeight="1">
      <c r="A8" s="68">
        <v>1</v>
      </c>
      <c r="B8" s="68">
        <f>IF(OR(GK8=0,GK8=""),"",IF(AND($E$3=6),'Marks Entry 6th'!I7,IF(AND($E$3=7),'Marks Entry 7th'!I7,"")))</f>
        <v>701</v>
      </c>
      <c r="C8" s="69">
        <f>IF(OR(B8=0,B8=""),"",IF(AND($E$3=6,'Marks Entry 6th'!B7=""),"",IF(AND($E$3=7,'Marks Entry 7th'!B7=""),"",IF(AND($E$3=6,'Marks Entry 6th'!B7),'Marks Entry 6th'!B7,IF(AND($E$3=7),'Marks Entry 7th'!B7,"")))))</f>
        <v>7</v>
      </c>
      <c r="D8" s="69" t="str">
        <f>IF(OR(B8=0,B8=""),"",IF(AND($E$3=6,'Marks Entry 6th'!C7=""),"",IF(AND($E$3=7,'Marks Entry 7th'!C7=""),"",IF(AND($E$3=6),'Marks Entry 6th'!C7,IF(AND($E$3=7),'Marks Entry 7th'!C7,"")))))</f>
        <v>A</v>
      </c>
      <c r="E8" s="303" t="str">
        <f>IF(OR(B8=0,B8=""),"",IF(AND($E$3=6,'Marks Entry 6th'!E7=""),"",IF(AND($E$3=7,'Marks Entry 7th'!E7=""),"",IF(AND($E$3=6),'Marks Entry 6th'!E7,IF(AND($E$3=7),'Marks Entry 7th'!E7,"")))))</f>
        <v>28-10-2014</v>
      </c>
      <c r="F8" s="69">
        <f>IF(OR(B8=0,B8=""),"",IF(AND($E$3=6,'Marks Entry 6th'!D7=""),"",IF(AND($E$3=7,'Marks Entry 7th'!D7=""),"",IF(AND($E$3=6),'Marks Entry 6th'!D7,IF(AND($E$3=7),'Marks Entry 7th'!D7,"")))))</f>
        <v>936</v>
      </c>
      <c r="G8" s="302" t="str">
        <f>IF(OR(B8=0,B8=""),"",IF(AND($E$3=6,'Marks Entry 6th'!F7=""),"",IF(AND($E$3=7,'Marks Entry 7th'!F7=""),"",IF(AND($E$3=6),UPPER('Marks Entry 6th'!F7),IF(AND($E$3=7),UPPER('Marks Entry 7th'!F7),"")))))</f>
        <v>AAKIFA BANO</v>
      </c>
      <c r="H8" s="302" t="str">
        <f>IF(OR(B8=0,B8=""),"",IF(AND($E$3=6,'Marks Entry 6th'!G7=""),"",IF(AND($E$3=7,'Marks Entry 7th'!G7=""),"",IF(AND($E$3=6),UPPER('Marks Entry 6th'!G7),IF(AND($E$3=7),UPPER('Marks Entry 7th'!G7),"")))))</f>
        <v>SHABBIR MOHAMMAD</v>
      </c>
      <c r="I8" s="302" t="str">
        <f>IF(OR(B8=0,B8=""),"",IF(AND($E$3=6,'Marks Entry 6th'!H7=""),"",IF(AND($E$3=7,'Marks Entry 7th'!H7=""),"",IF(AND($E$3=6),UPPER('Marks Entry 6th'!H7),IF(AND($E$3=7),UPPER('Marks Entry 7th'!H7),"")))))</f>
        <v>HEENA KOUSER</v>
      </c>
      <c r="J8" s="64" t="str">
        <f>IF(OR(B8=0,B8=""),"",IF(AND($E$3=6,'Marks Entry 6th'!J7=""),"",IF(AND($E$3=7,'Marks Entry 7th'!J7=""),"",IF(AND($E$3=6),'Marks Entry 6th'!J7,IF(AND($E$3=7),'Marks Entry 7th'!J7,"")))))</f>
        <v>F</v>
      </c>
      <c r="K8" s="64" t="str">
        <f>IF(OR(B8=0,B8=""),"",IF(AND($E$3=6,'Marks Entry 6th'!K7=""),"",IF(AND($E$3=7,'Marks Entry 7th'!K7=""),"",IF(AND($E$3=6),'Marks Entry 6th'!K7,IF(AND($E$3=7),'Marks Entry 7th'!K7,"")))))</f>
        <v>OBC</v>
      </c>
      <c r="L8" s="120">
        <f>IF(OR($E8="",$G8=""),"",IF(AND($E$3=6),'Marks Entry 6th'!L7,IF(AND($E$3=7),'Marks Entry 7th'!L7,"")))</f>
        <v>3</v>
      </c>
      <c r="M8" s="120">
        <f>IF(OR($E8="",$G8=""),"",IF(AND($E$3=6),'Marks Entry 6th'!M7,IF(AND($E$3=7),'Marks Entry 7th'!M7,"")))</f>
        <v>4</v>
      </c>
      <c r="N8" s="120">
        <f>IF(OR($E8="",$G8=""),"",IF(AND($E$3=6),'Marks Entry 6th'!N7,IF(AND($E$3=7),'Marks Entry 7th'!N7,"")))</f>
        <v>5</v>
      </c>
      <c r="O8" s="120">
        <f>IF(OR($E8="",$G8=""),"",IF(AND($E$3=6),'Marks Entry 6th'!O7,IF(AND($E$3=7),'Marks Entry 7th'!O7,"")))</f>
        <v>3</v>
      </c>
      <c r="P8" s="120">
        <f>IF(OR($E8="",$G8=""),"",IF(AND($E$3=6),'Marks Entry 6th'!P7,IF(AND($E$3=7),'Marks Entry 7th'!P7,"")))</f>
        <v>3</v>
      </c>
      <c r="Q8" s="120">
        <f>IF(OR($E8="",$G8=""),"",IF(AND($E$3=6),'Marks Entry 6th'!Q7,IF(AND($E$3=7),'Marks Entry 7th'!Q7,"")))</f>
        <v>3</v>
      </c>
      <c r="R8" s="418">
        <f>IF(AND(L8="",M8="",N8="",O8="",P8="",Q8=""),"",SUM(L8:Q8))</f>
        <v>21</v>
      </c>
      <c r="S8" s="120">
        <f>IF(OR($E8="",$G8=""),"",IF(AND($E$3=6),'Marks Entry 6th'!R7,IF(AND($E$3=7),'Marks Entry 7th'!R7,"")))</f>
        <v>39</v>
      </c>
      <c r="T8" s="120">
        <f>IF(OR($E8="",$G8=""),"",IF(AND($E$3=6),'Marks Entry 6th'!S7,IF(AND($E$3=7),'Marks Entry 7th'!S7,"")))</f>
        <v>10</v>
      </c>
      <c r="U8" s="65">
        <f>IF(AND(S8="",T8=""),"",IF(AND(S8="NA",T8="NA"),"NA",IF(AND(S8="AB",T8="AB"),"AB",IF(AND(S8="ML",T8="ML"),"ML",SUM(S8:T8)))))</f>
        <v>49</v>
      </c>
      <c r="V8" s="62">
        <f>IF(AND(R8="NA",U8="NA"),"NA",IF(AND(R8="AB",U8="AB"),"AB",IF(AND(R8="ML",U8="ML"),"ML",SUM(R8,U8))))</f>
        <v>70</v>
      </c>
      <c r="W8" s="67">
        <f>IF(OR($E8="",$G8=""),"",IF(AND($E$3=6),'Marks Entry 6th'!T7,IF(AND($E$3=7),'Marks Entry 7th'!T7,"")))</f>
        <v>39</v>
      </c>
      <c r="X8" s="67">
        <f>IF(OR($E8="",$G8=""),"",IF(AND($E$3=6),'Marks Entry 6th'!U7,IF(AND($E$3=7),'Marks Entry 7th'!U7,"")))</f>
        <v>10</v>
      </c>
      <c r="Y8" s="66">
        <f>IF(AND(W8="",X8=""),"",IF(AND(W8="AB",X8="AB"),"AB",IF(AND(W8="ML",X8="ML"),"ML",SUM(W8:X8))))</f>
        <v>49</v>
      </c>
      <c r="Z8" s="62">
        <f>IF(Y8="","",IF(AND(V8="AB",Y8="AB"),"AB",SUM(V8,Y8)))</f>
        <v>119</v>
      </c>
      <c r="AA8" s="108">
        <f>COUNTIF(L8:O8,"NA")*5+(COUNTIF(L8:O8,"ML")*5)+(COUNTIF(S8,"ML")*$S$7)+(COUNTIF(W8,"ML")*$W$7)</f>
        <v>0</v>
      </c>
      <c r="AB8" s="108">
        <f>IF(OR(B8="NSO",B8=0,B8=""),"",IF(AND(L8="",N8="",S8="",W8=""),"",IF(AND(N8="",L8="",M8="",O8=""),20-AA8,IF(AND(S8="",T8=""),$U$7-AA8,IF(AND(W8="",X8=""),$Y$7-AA8,$Z$7-AA8)))))</f>
        <v>200</v>
      </c>
      <c r="AC8" s="108" t="str">
        <f>IF(AND(OR(L8="ab",L8="ml"),OR(N8="ab",N8="ml"),OR(S8="ab",S8="ml")),"AB",IF(AND(OR(L8="ab",L8="ml"),OR(S8="ab",S8="ml"),OR(W8="ab",W8="ml")),"AB",IF(AND(OR(N8="ab",N8="ml"),OR(S8="ab",S8="ml"),OR(W8="ab",W8="ml")),"AB","")))</f>
        <v/>
      </c>
      <c r="AD8" s="108" t="str">
        <f>IF(OR(B8="NSO",B8="",W8=""),"",IF(OR(AC8="AB",W8="ab"),"AB",IF(W8="ML","RE",IF(AND(Z8&gt;=36%*AB8,W8&gt;=$W$7*20%),"P",IF(AND(Z8&gt;=34%*AB8,W8&gt;=$W$7*20%),"G2",IF(AND(Z8&gt;=31%*AB8,W8&gt;=$W$7*20%),"G1",IF(Z8&gt;=25%*AB8,"S","F")))))))</f>
        <v>P</v>
      </c>
      <c r="AE8" s="108" t="str">
        <f>IF(OR(AD8="",AD8=0,AD8="S",AD8="RE",AD8="F",AD8="AB"),AD8,IF(Z8&gt;=75%*AB8,"D",IF(Z8&gt;=60%*AB8,"I",IF(Z8&gt;=48%*AB8,"II",IF(Z8&gt;=36%*AB8,"III",AD8)))))</f>
        <v>II</v>
      </c>
      <c r="AF8" s="110" t="str">
        <f>IF(Z8="","",IF(OR(AD8="",AD8=0,AD8="S",AD8="RE",AD8="F",AD8="AB"),"",IF(Z8&gt;=86%*AB8,"A",IF(Z8&gt;=71%*AB8,"B",IF(Z8&gt;=51%*AB8,"C",IF(Z8&gt;=31%*AB8,"D","E"))))))</f>
        <v>C</v>
      </c>
      <c r="AG8" s="120">
        <f>IF(OR($E8="",$G8=""),"",IF(AND($E$3=6),'Marks Entry 6th'!V7,IF(AND($E$3=7),'Marks Entry 7th'!V7,"")))</f>
        <v>1</v>
      </c>
      <c r="AH8" s="120">
        <f>IF(OR($E8="",$G8=""),"",IF(AND($E$3=6),'Marks Entry 6th'!W7,IF(AND($E$3=7),'Marks Entry 7th'!W7,"")))</f>
        <v>5</v>
      </c>
      <c r="AI8" s="120">
        <f>IF(OR($E8="",$G8=""),"",IF(AND($E$3=6),'Marks Entry 6th'!X7,IF(AND($E$3=7),'Marks Entry 7th'!X7,"")))</f>
        <v>2</v>
      </c>
      <c r="AJ8" s="120">
        <f>IF(OR($E8="",$G8=""),"",IF(AND($E$3=6),'Marks Entry 6th'!Y7,IF(AND($E$3=7),'Marks Entry 7th'!Y7,"")))</f>
        <v>5</v>
      </c>
      <c r="AK8" s="120">
        <f>IF(OR($E8="",$G8=""),"",IF(AND($E$3=6),'Marks Entry 6th'!Z7,IF(AND($E$3=7),'Marks Entry 7th'!Z7,"")))</f>
        <v>4</v>
      </c>
      <c r="AL8" s="120">
        <f>IF(OR($E8="",$G8=""),"",IF(AND($E$3=6),'Marks Entry 6th'!AA7,IF(AND($E$3=7),'Marks Entry 7th'!AA7,"")))</f>
        <v>5</v>
      </c>
      <c r="AM8" s="418">
        <f>IF(AND(AG8="",AH8="",AI8="",AJ8="",AK8="",AL8=""),"",SUM(AG8:AL8))</f>
        <v>22</v>
      </c>
      <c r="AN8" s="120">
        <f>IF(OR($E8="",$G8=""),"",IF(AND($E$3=6),'Marks Entry 6th'!AB7,IF(AND($E$3=7),'Marks Entry 7th'!AB7,"")))</f>
        <v>39</v>
      </c>
      <c r="AO8" s="120">
        <f>IF(OR($E8="",$G8=""),"",IF(AND($E$3=6),'Marks Entry 6th'!AC7,IF(AND($E$3=7),'Marks Entry 7th'!AC7,"")))</f>
        <v>11</v>
      </c>
      <c r="AP8" s="65">
        <f>IF(AND(AN8="",AO8=""),"",IF(AND(AN8="NA",AO8="NA"),"NA",IF(AND(AN8="AB",AO8="AB"),"AB",IF(AND(AN8="ML",AO8="ML"),"ML",SUM(AN8:AO8)))))</f>
        <v>50</v>
      </c>
      <c r="AQ8" s="62">
        <f>IF(AND(AM8="NA",AP8="NA"),"NA",IF(AND(AM8="AB",AP8="AB"),"AB",IF(AND(AM8="ML",AP8="ML"),"ML",SUM(AM8,AP8))))</f>
        <v>72</v>
      </c>
      <c r="AR8" s="67">
        <f>IF(OR($E8="",$G8=""),"",IF(AND($E$3=6),'Marks Entry 6th'!AD7,IF(AND($E$3=7),'Marks Entry 7th'!AD7,"")))</f>
        <v>50</v>
      </c>
      <c r="AS8" s="67">
        <f>IF(OR($E8="",$G8=""),"",IF(AND($E$3=6),'Marks Entry 6th'!AE7,IF(AND($E$3=7),'Marks Entry 7th'!AE7,"")))</f>
        <v>10</v>
      </c>
      <c r="AT8" s="65">
        <f>IF(AND(AR8="",AS8=""),"",IF(AND(AR8="NA",AS8="NA"),"NA",IF(AND(AR8="AB",AS8="AB"),"AB",IF(AND(AR8="ML",AS8="ML"),"ML",SUM(AR8:AS8)))))</f>
        <v>60</v>
      </c>
      <c r="AU8" s="62">
        <f>IF(AT8="","",IF(AND(AQ8="AB",AT8="AB"),"AB",SUM(AQ8,AT8)))</f>
        <v>132</v>
      </c>
      <c r="AV8" s="108">
        <f>COUNTIF(AG8:AJ8,"NA")*5+(COUNTIF(AG8:AJ8,"ML")*5)+(COUNTIF(AN8,"ML")*$AN$7)+(COUNTIF(AR8,"ML")*$AR$7)</f>
        <v>0</v>
      </c>
      <c r="AW8" s="108">
        <f>IF(OR(B8="NSO",B8=0,B8=""),"",IF(AND(AG8="",AI8="",AN8="",AR8=""),"",IF(AND(AI8="",AN8="",AH8="",AJ8=""),20-AV8,IF(AND(AN8="",AO8=""),$AP$7-AV8,IF(AND(AR8="",AS8=""),$AT$7-AV8,$AU$7-AV8)))))</f>
        <v>200</v>
      </c>
      <c r="AX8" s="108" t="str">
        <f>IF(AND(OR(AG8="ab",AG8="ml"),OR(AI8="ab",AI8="ml"),OR(AN8="ab",AN8="ml")),"AB",IF(AND(OR(AG8="ab",AG8="ml"),OR(AN8="ab",AN8="ml"),OR(AR8="ab",AR8="ml")),"AB",IF(AND(OR(AI8="ab",AI8="ml"),OR(AN8="ab",AN8="ml"),OR(AR8="ab",AR8="ml")),"AB","")))</f>
        <v/>
      </c>
      <c r="AY8" s="108" t="str">
        <f>IF(OR(B8="NSO",B8="",AR8=""),"",IF(OR(AX8="AB",AR8="ab"),"AB",IF(AR8="ML","RE",IF(AND(AU8&gt;=36%*AW8,AR8&gt;=$AR$7*20%),"P",IF(AND(AU8&gt;=34%*AW8,AR8&gt;=$AR$7*20%),"G2",IF(AND(AU8&gt;=31%*AW8,AR8&gt;=$AR$7*20%),"G1",IF(AU8&gt;=25%*AW8,"S","F")))))))</f>
        <v>P</v>
      </c>
      <c r="AZ8" s="108" t="str">
        <f>IF(OR(AY8="",AY8=0,AY8="S",AY8="RE",AY8="F",AY8="AB"),AY8,IF(AU8&gt;=75%*AW8,"D",IF(AU8&gt;=60%*AW8,"I",IF(AU8&gt;=48%*AW8,"II",IF(AU8&gt;=36%*AW8,"III",AY8)))))</f>
        <v>I</v>
      </c>
      <c r="BA8" s="110" t="str">
        <f>IF(AU8="","",IF(OR(AY8="",AY8=0,AY8="S",AY8="RE",AY8="F",AY8="AB"),"",IF(AU8&gt;=86%*AW8,"A",IF(AU8&gt;=71%*AW8,"B",IF(AU8&gt;=51%*AW8,"C",IF(AU8&gt;=31%*AW8,"D","E"))))))</f>
        <v>C</v>
      </c>
      <c r="BB8" s="310" t="str">
        <f>IF(OR($E8="",$G8=""),"",IF(AND($E$3=6),'Marks Entry 6th'!AF7,IF(AND($E$3=7),'Marks Entry 7th'!AF7,"")))</f>
        <v>संस्कृत (71)</v>
      </c>
      <c r="BC8" s="120">
        <f>IF(OR($E8="",$G8=""),"",IF(AND($E$3=6),'Marks Entry 6th'!AG7,IF(AND($E$3=7),'Marks Entry 7th'!AG7,"")))</f>
        <v>4</v>
      </c>
      <c r="BD8" s="120">
        <f>IF(OR($E8="",$G8=""),"",IF(AND($E$3=6),'Marks Entry 6th'!AH7,IF(AND($E$3=7),'Marks Entry 7th'!AH7,"")))</f>
        <v>4</v>
      </c>
      <c r="BE8" s="120">
        <f>IF(OR($E8="",$G8=""),"",IF(AND($E$3=6),'Marks Entry 6th'!AI7,IF(AND($E$3=7),'Marks Entry 7th'!AI7,"")))</f>
        <v>4</v>
      </c>
      <c r="BF8" s="120">
        <f>IF(OR($E8="",$G8=""),"",IF(AND($E$3=6),'Marks Entry 6th'!AJ7,IF(AND($E$3=7),'Marks Entry 7th'!AJ7,"")))</f>
        <v>4</v>
      </c>
      <c r="BG8" s="120">
        <f>IF(OR($E8="",$G8=""),"",IF(AND($E$3=6),'Marks Entry 6th'!AK7,IF(AND($E$3=7),'Marks Entry 7th'!AK7,"")))</f>
        <v>4</v>
      </c>
      <c r="BH8" s="120">
        <f>IF(OR($E8="",$G8=""),"",IF(AND($E$3=6),'Marks Entry 6th'!AL7,IF(AND($E$3=7),'Marks Entry 7th'!AL7,"")))</f>
        <v>5</v>
      </c>
      <c r="BI8" s="418">
        <f>IF(AND(BC8="",BD8="",BE8="",BF8="",BG8="",BH8=""),"",SUM(BC8:BH8))</f>
        <v>25</v>
      </c>
      <c r="BJ8" s="120">
        <f>IF(OR($E8="",$G8=""),"",IF(AND($E$3=6),'Marks Entry 6th'!AM7,IF(AND($E$3=7),'Marks Entry 7th'!AM7,"")))</f>
        <v>45</v>
      </c>
      <c r="BK8" s="120">
        <f>IF(OR($E8="",$G8=""),"",IF(AND($E$3=6),'Marks Entry 6th'!AN7,IF(AND($E$3=7),'Marks Entry 7th'!AN7,"")))</f>
        <v>14</v>
      </c>
      <c r="BL8" s="65">
        <f>IF(AND(BJ8="",BK8=""),"",IF(AND(BJ8="NA",BK8="NA"),"NA",IF(AND(BJ8="AB",BK8="AB"),"AB",IF(AND(BJ8="ML",BK8="ML"),"ML",SUM(BJ8:BK8)))))</f>
        <v>59</v>
      </c>
      <c r="BM8" s="62">
        <f t="shared" ref="BM8" si="0">IF(AND(BI8="NA",BL8="NA"),"NA",IF(AND(BI8="AB",BL8="AB"),"AB",SUM(BI8,BL8)))</f>
        <v>84</v>
      </c>
      <c r="BN8" s="67">
        <f>IF(OR($E8="",$G8=""),"",IF(AND($E$3=6),'Marks Entry 6th'!AO7,IF(AND($E$3=7),'Marks Entry 7th'!AO7,"")))</f>
        <v>45</v>
      </c>
      <c r="BO8" s="67">
        <f>IF(OR($E8="",$G8=""),"",IF(AND($E$3=6),'Marks Entry 6th'!AP7,IF(AND($E$3=7),'Marks Entry 7th'!AP7,"")))</f>
        <v>10</v>
      </c>
      <c r="BP8" s="65">
        <f>IF(AND(BN8="",BO8=""),"",IF(AND(BN8="NA",BO8="NA"),"NA",IF(AND(BN8="AB",BO8="AB"),"AB",IF(AND(BN8="ML",BO8="ML"),"ML",SUM(BN8:BO8)))))</f>
        <v>55</v>
      </c>
      <c r="BQ8" s="62">
        <f>IF(BP8="","",IF(AND(BM8="AB",BP8="AB"),"AB",SUM(BM8,BP8)))</f>
        <v>139</v>
      </c>
      <c r="BR8" s="108">
        <f>COUNTIF(BC8:BF8,"NA")*5+(COUNTIF(BC8:BF8,"ML")*5)+(COUNTIF(BJ8,"ML")*$BJ$7)+(COUNTIF(BN8,"ML")*$BN$7)</f>
        <v>0</v>
      </c>
      <c r="BS8" s="108">
        <f>IF(OR($B8="NSO",$B8=0,$B8=""),"",IF(AND(BC8="",BE8="",BJ8="",BN8=""),"",IF(AND(BE8="",BC8="",BD8="",BF8=""),20-BR8,IF(AND(BJ8="",BK8=""),$BL$7-BR8,IF(AND(BN8="",BO8=""),$BP$7-BR8,$BQ$7-BR8)))))</f>
        <v>200</v>
      </c>
      <c r="BT8" s="108" t="str">
        <f>IF(AND(OR(BC8="ab",BC8="ml"),OR(BE8="ab",BE8="ml"),OR(BJ8="ab",BJ8="ml")),"AB",IF(AND(OR(BC8="ab",BC8="ml"),OR(BJ8="ab",BJ8="ml"),OR(BN8="ab",BN8="ml")),"AB",IF(AND(OR(BE8="ab",BE8="ml"),OR(BJ8="ab",BJ8="ml"),OR(BN8="ab",BN8="ml")),"AB","")))</f>
        <v/>
      </c>
      <c r="BU8" s="108" t="str">
        <f>IF(OR($B8="NSO",$B8="",BN8=""),"",IF(OR(BT8="AB",BN8="ab"),"AB",IF(BN8="ML","RE",IF(AND(BQ8&gt;=36%*BS8,BN8&gt;=$BN$7*20%),"P",IF(AND(BQ8&gt;=34%*BS8,BN8&gt;=$BN$7*20%),"G2",IF(AND(BQ8&gt;=31%*BS8,BN8&gt;=$BN$7*20%),"G1",IF(BQ8&gt;=25%*BS8,"S","F")))))))</f>
        <v>P</v>
      </c>
      <c r="BV8" s="108" t="str">
        <f>IF(OR(BU8="",BU8=0,BU8="S",BU8="RE",BU8="F",BU8="AB"),BU8,IF(BQ8&gt;=75%*BS8,"D",IF(BQ8&gt;=60%*BS8,"I",IF(BQ8&gt;=48%*BS8,"II",IF(BQ8&gt;=36%*BS8,"III",BU8)))))</f>
        <v>I</v>
      </c>
      <c r="BW8" s="110" t="str">
        <f>IF(BQ8="","",IF(OR(BU8="",BU8=0,BU8="S",BU8="RE",BU8="F",BU8="AB"),"",IF(BQ8&gt;=86%*BS8,"A",IF(BQ8&gt;=71%*BS8,"B",IF(BQ8&gt;=51%*BS8,"C",IF(BQ8&gt;=31%*BS8,"D","E"))))))</f>
        <v>C</v>
      </c>
      <c r="BX8" s="120">
        <f>IF(OR($E8="",$G8=""),"",IF(AND($E$3=6),'Marks Entry 6th'!AQ7,IF(AND($E$3=7),'Marks Entry 7th'!AQ7,"")))</f>
        <v>5</v>
      </c>
      <c r="BY8" s="120">
        <f>IF(OR($E8="",$G8=""),"",IF(AND($E$3=6),'Marks Entry 6th'!AR7,IF(AND($E$3=7),'Marks Entry 7th'!AR7,"")))</f>
        <v>5</v>
      </c>
      <c r="BZ8" s="120">
        <f>IF(OR($E8="",$G8=""),"",IF(AND($E$3=6),'Marks Entry 6th'!AS7,IF(AND($E$3=7),'Marks Entry 7th'!AS7,"")))</f>
        <v>5</v>
      </c>
      <c r="CA8" s="120">
        <f>IF(OR($E8="",$G8=""),"",IF(AND($E$3=6),'Marks Entry 6th'!AT7,IF(AND($E$3=7),'Marks Entry 7th'!AT7,"")))</f>
        <v>5</v>
      </c>
      <c r="CB8" s="120">
        <f>IF(OR($E8="",$G8=""),"",IF(AND($E$3=6),'Marks Entry 6th'!AU7,IF(AND($E$3=7),'Marks Entry 7th'!AU7,"")))</f>
        <v>5</v>
      </c>
      <c r="CC8" s="120">
        <f>IF(OR($E8="",$G8=""),"",IF(AND($E$3=6),'Marks Entry 6th'!AV7,IF(AND($E$3=7),'Marks Entry 7th'!AV7,"")))</f>
        <v>5</v>
      </c>
      <c r="CD8" s="418">
        <f>IF(AND(BX8="",BY8="",BZ8="",CA8="",CB8="",CC8=""),"",SUM(BX8:CC8))</f>
        <v>30</v>
      </c>
      <c r="CE8" s="120">
        <f>IF(OR($E8="",$G8=""),"",IF(AND($E$3=6),'Marks Entry 6th'!AW7,IF(AND($E$3=7),'Marks Entry 7th'!AW7,"")))</f>
        <v>31</v>
      </c>
      <c r="CF8" s="120">
        <f>IF(OR($E8="",$G8=""),"",IF(AND($E$3=6),'Marks Entry 6th'!AX7,IF(AND($E$3=7),'Marks Entry 7th'!AX7,"")))</f>
        <v>10</v>
      </c>
      <c r="CG8" s="65">
        <f>IF(AND(CE8="",CF8=""),"",IF(AND(CE8="NA",CF8="NA"),"NA",IF(AND(CE8="AB",CF8="AB"),"AB",IF(AND(CE8="ML",CF8="ML"),"ML",SUM(CE8:CF8)))))</f>
        <v>41</v>
      </c>
      <c r="CH8" s="62">
        <f t="shared" ref="CH8" si="1">IF(AND(CD8="NA",CG8="NA"),"NA",IF(AND(CD8="AB",CG8="AB"),"AB",SUM(CD8,CG8)))</f>
        <v>71</v>
      </c>
      <c r="CI8" s="67">
        <f>IF(OR($E8="",$G8=""),"",IF(AND($E$3=6),'Marks Entry 6th'!AY7,IF(AND($E$3=7),'Marks Entry 7th'!AY7,"")))</f>
        <v>31</v>
      </c>
      <c r="CJ8" s="67">
        <f>IF(OR($E8="",$G8=""),"",IF(AND($E$3=6),'Marks Entry 6th'!AZ7,IF(AND($E$3=7),'Marks Entry 7th'!AZ7,"")))</f>
        <v>4</v>
      </c>
      <c r="CK8" s="65">
        <f>IF(AND(CI8="",CJ8=""),"",IF(AND(CI8="NA",CJ8="NA"),"NA",IF(AND(CI8="AB",CJ8="AB"),"AB",IF(AND(CI8="ML",CJ8="ML"),"ML",SUM(CI8:CJ8)))))</f>
        <v>35</v>
      </c>
      <c r="CL8" s="62">
        <f>IF(CK8="","",IF(AND(CH8="AB",CK8="AB"),"AB",SUM(CH8,CK8)))</f>
        <v>106</v>
      </c>
      <c r="CM8" s="108">
        <f>COUNTIF(BX8:CA8,"NA")*5+(COUNTIF(BX8:CA8,"ML")*5)+(COUNTIF(CE8,"ML")*$CE$7)+(COUNTIF(CI8,"ML")*$CI$7)</f>
        <v>0</v>
      </c>
      <c r="CN8" s="108">
        <f>IF(OR($B8="NSO",$B8=0,$B8=""),"",IF(AND(BX8="",BZ8="",CE8="",CI8=""),"",IF(AND(BZ8="",BX8="",BY8="",CA8=""),20-CM8,IF(AND(CE8="",CF8=""),$CG$7-CM8,IF(AND(CI8="",CJ8=""),$CK$7-CM8,$CL$7-CM8)))))</f>
        <v>200</v>
      </c>
      <c r="CO8" s="108" t="str">
        <f>IF(AND(OR(BX8="ab",BX8="ml"),OR(BZ8="ab",BZ8="ml"),OR(CE8="ab",CE8="ml")),"AB",IF(AND(OR(BX8="ab",BX8="ml"),OR(CE8="ab",CE8="ml"),OR(CI8="ab",CI8="ml")),"AB",IF(AND(OR(BZ8="ab",BZ8="ml"),OR(CE8="ab",CE8="ml"),OR(CI8="ab",CI8="ml")),"AB","")))</f>
        <v/>
      </c>
      <c r="CP8" s="108" t="str">
        <f>IF(OR($B8="NSO",$B8="",CI8=""),"",IF(OR(CO8="AB",CI8="ab"),"AB",IF(CI8="ML","RE",IF(AND(CL8&gt;=36%*CN8,CI8&gt;=$CI$7*20%),"P",IF(AND(CL8&gt;=34%*CN8,CI8&gt;=$CI$7*20%),"G2",IF(AND(CL8&gt;=31%*CN8,CI8&gt;=$CI$7*20%),"G1",IF(CL8&gt;=25%*CN8,"S","F")))))))</f>
        <v>P</v>
      </c>
      <c r="CQ8" s="108" t="str">
        <f>IF(OR(CP8="",CP8=0,CP8="S",CP8="RE",CP8="F",CP8="AB"),CP8,IF(CL8&gt;=75%*CN8,"D",IF(CL8&gt;=60%*CN8,"I",IF(CL8&gt;=48%*CN8,"II",IF(CL8&gt;=36%*CN8,"III",CP8)))))</f>
        <v>II</v>
      </c>
      <c r="CR8" s="110" t="str">
        <f>IF(CL8="","",IF(OR(CP8="",CP8=0,CP8="S",CP8="RE",CP8="F",CP8="AB"),"",IF(CL8&gt;=86%*CN8,"A",IF(CL8&gt;=71%*CN8,"B",IF(CL8&gt;=51%*CN8,"C",IF(CL8&gt;=31%*CN8,"D","E"))))))</f>
        <v>C</v>
      </c>
      <c r="CS8" s="120">
        <f>IF(OR($E8="",$G8=""),"",IF(AND($E$3=6),'Marks Entry 6th'!BA7,IF(AND($E$3=7),'Marks Entry 7th'!BA7,"")))</f>
        <v>4</v>
      </c>
      <c r="CT8" s="120">
        <f>IF(OR($E8="",$G8=""),"",IF(AND($E$3=6),'Marks Entry 6th'!BB7,IF(AND($E$3=7),'Marks Entry 7th'!BB7,"")))</f>
        <v>5</v>
      </c>
      <c r="CU8" s="120">
        <f>IF(OR($E8="",$G8=""),"",IF(AND($E$3=6),'Marks Entry 6th'!BC7,IF(AND($E$3=7),'Marks Entry 7th'!BC7,"")))</f>
        <v>4</v>
      </c>
      <c r="CV8" s="120">
        <f>IF(OR($E8="",$G8=""),"",IF(AND($E$3=6),'Marks Entry 6th'!BD7,IF(AND($E$3=7),'Marks Entry 7th'!BD7,"")))</f>
        <v>4</v>
      </c>
      <c r="CW8" s="120">
        <f>IF(OR($E8="",$G8=""),"",IF(AND($E$3=6),'Marks Entry 6th'!BE7,IF(AND($E$3=7),'Marks Entry 7th'!BE7,"")))</f>
        <v>4</v>
      </c>
      <c r="CX8" s="120">
        <f>IF(OR($E8="",$G8=""),"",IF(AND($E$3=6),'Marks Entry 6th'!BF7,IF(AND($E$3=7),'Marks Entry 7th'!BF7,"")))</f>
        <v>4</v>
      </c>
      <c r="CY8" s="418">
        <f>IF(AND(CS8="",CT8="",CU8="",CV8="",CW8="",CX8=""),"",SUM(CS8:CX8))</f>
        <v>25</v>
      </c>
      <c r="CZ8" s="120">
        <f>IF(OR($E8="",$G8=""),"",IF(AND($E$3=6),'Marks Entry 6th'!BG7,IF(AND($E$3=7),'Marks Entry 7th'!BG7,"")))</f>
        <v>22</v>
      </c>
      <c r="DA8" s="120">
        <f>IF(OR($E8="",$G8=""),"",IF(AND($E$3=6),'Marks Entry 6th'!BH7,IF(AND($E$3=7),'Marks Entry 7th'!BH7,"")))</f>
        <v>8</v>
      </c>
      <c r="DB8" s="65">
        <f>IF(AND(CZ8="",DA8=""),"",IF(AND(CZ8="NA",DA8="NA"),"NA",IF(AND(CZ8="AB",DA8="AB"),"AB",IF(AND(CZ8="ML",DA8="ML"),"ML",SUM(CZ8:DA8)))))</f>
        <v>30</v>
      </c>
      <c r="DC8" s="62">
        <f t="shared" ref="DC8" si="2">IF(AND(CY8="NA",DB8="NA"),"NA",IF(AND(CY8="AB",DB8="AB"),"AB",SUM(CY8,DB8)))</f>
        <v>55</v>
      </c>
      <c r="DD8" s="67">
        <f>IF(OR($E8="",$G8=""),"",IF(AND($E$3=6),'Marks Entry 6th'!BI7,IF(AND($E$3=7),'Marks Entry 7th'!BI7,"")))</f>
        <v>45</v>
      </c>
      <c r="DE8" s="67">
        <f>IF(OR($E8="",$G8=""),"",IF(AND($E$3=6),'Marks Entry 6th'!BJ7,IF(AND($E$3=7),'Marks Entry 7th'!BJ7,"")))</f>
        <v>4</v>
      </c>
      <c r="DF8" s="65">
        <f>IF(AND(DD8="",DE8=""),"",IF(AND(DD8="NA",DE8="NA"),"NA",IF(AND(DD8="AB",DE8="AB"),"AB",IF(AND(DD8="ML",DE8="ML"),"ML",SUM(DD8:DE8)))))</f>
        <v>49</v>
      </c>
      <c r="DG8" s="62">
        <f>IF(DF8="","",IF(AND(DC8="AB",DF8="AB"),"AB",SUM(DC8,DF8)))</f>
        <v>104</v>
      </c>
      <c r="DH8" s="108">
        <f>COUNTIF(CS8:CV8,"NA")*5+(COUNTIF(CS8:CV8,"ML")*5)+(COUNTIF(CZ8,"ML")*$CZ$7)+(COUNTIF(DD8,"ML")*$DD$7)</f>
        <v>0</v>
      </c>
      <c r="DI8" s="108">
        <f>IF(OR($B8="NSO",$B8=0,$B8=""),"",IF(AND(CS8="",CU8="",CZ8="",DD8=""),"",IF(AND(CU8="",CS8="",CT8="",CV8=""),20-DH8,IF(AND(CZ8="",DA8=""),$DB$7-DH8,IF(AND(DD8="",DE8=""),$DF$7-DH8,$DG$7-DH8)))))</f>
        <v>200</v>
      </c>
      <c r="DJ8" s="108" t="str">
        <f>IF(AND(OR(CS8="ab",CS8="ml"),OR(CU8="ab",CU8="ml"),OR(CZ8="ab",CZ8="ml")),"AB",IF(AND(OR(CS8="ab",CS8="ml"),OR(CZ8="ab",CZ8="ml"),OR(DD8="ab",DD8="ml")),"AB",IF(AND(OR(CU8="ab",CU8="ml"),OR(CZ8="ab",CZ8="ml"),OR(DD8="ab",DD8="ml")),"AB","")))</f>
        <v/>
      </c>
      <c r="DK8" s="108" t="str">
        <f>IF(OR($B8="NSO",$B8="",DD8=""),"",IF(OR(DJ8="AB",DD8="ab"),"AB",IF(DD8="ML","RE",IF(AND(DG8&gt;=36%*DI8,DD8&gt;=$DD$7*20%),"P",IF(AND(DG8&gt;=34%*DI8,DD8&gt;=$DD$7*20%),"G2",IF(AND(DG8&gt;=31%*DI8,DD8&gt;=$DD$7*20%),"G1",IF(DG8&gt;=25%*DI8,"S","F")))))))</f>
        <v>P</v>
      </c>
      <c r="DL8" s="108" t="str">
        <f>IF(OR(DK8="",DK8=0,DK8="S",DK8="RE",DK8="F",DK8="AB"),DK8,IF(DG8&gt;=75%*DI8,"D",IF(DG8&gt;=60%*DI8,"I",IF(DG8&gt;=48%*DI8,"II",IF(DG8&gt;=36%*DI8,"III",DK8)))))</f>
        <v>II</v>
      </c>
      <c r="DM8" s="110" t="str">
        <f>IF(DG8="","",IF(OR(DK8="",DK8=0,DK8="S",DK8="RE",DK8="F",DK8="AB"),"",IF(DG8&gt;=86%*DI8,"A",IF(DG8&gt;=71%*DI8,"B",IF(DG8&gt;=51%*DI8,"C",IF(DG8&gt;=31%*DI8,"D","E"))))))</f>
        <v>C</v>
      </c>
      <c r="DN8" s="120">
        <f>IF(OR($E8="",$G8=""),"",IF(AND($E$3=6),'Marks Entry 6th'!BK7,IF(AND($E$3=7),'Marks Entry 7th'!BK7,"")))</f>
        <v>4</v>
      </c>
      <c r="DO8" s="120">
        <f>IF(OR($E8="",$G8=""),"",IF(AND($E$3=6),'Marks Entry 6th'!BL7,IF(AND($E$3=7),'Marks Entry 7th'!BL7,"")))</f>
        <v>4</v>
      </c>
      <c r="DP8" s="120">
        <f>IF(OR($E8="",$G8=""),"",IF(AND($E$3=6),'Marks Entry 6th'!BM7,IF(AND($E$3=7),'Marks Entry 7th'!BM7,"")))</f>
        <v>4</v>
      </c>
      <c r="DQ8" s="120">
        <f>IF(OR($E8="",$G8=""),"",IF(AND($E$3=6),'Marks Entry 6th'!BN7,IF(AND($E$3=7),'Marks Entry 7th'!BN7,"")))</f>
        <v>4</v>
      </c>
      <c r="DR8" s="120">
        <f>IF(OR($E8="",$G8=""),"",IF(AND($E$3=6),'Marks Entry 6th'!BO7,IF(AND($E$3=7),'Marks Entry 7th'!BO7,"")))</f>
        <v>5</v>
      </c>
      <c r="DS8" s="120">
        <f>IF(OR($E8="",$G8=""),"",IF(AND($E$3=6),'Marks Entry 6th'!BP7,IF(AND($E$3=7),'Marks Entry 7th'!BP7,"")))</f>
        <v>5</v>
      </c>
      <c r="DT8" s="418">
        <f>IF(AND(DN8="",DO8="",DP8="",DQ8="",DR8="",DS8=""),"",SUM(DN8:DS8))</f>
        <v>26</v>
      </c>
      <c r="DU8" s="120">
        <f>IF(OR($E8="",$G8=""),"",IF(AND($E$3=6),'Marks Entry 6th'!BQ7,IF(AND($E$3=7),'Marks Entry 7th'!BQ7,"")))</f>
        <v>45</v>
      </c>
      <c r="DV8" s="120">
        <f>IF(OR($E8="",$G8=""),"",IF(AND($E$3=6),'Marks Entry 6th'!BR7,IF(AND($E$3=7),'Marks Entry 7th'!BR7,"")))</f>
        <v>10</v>
      </c>
      <c r="DW8" s="65">
        <f>IF(AND(DU8="",DV8=""),"",IF(AND(DU8="NA",DV8="NA"),"NA",IF(AND(DU8="AB",DV8="AB"),"AB",IF(AND(DU8="ML",DV8="ML"),"ML",SUM(DU8:DV8)))))</f>
        <v>55</v>
      </c>
      <c r="DX8" s="62">
        <f t="shared" ref="DX8" si="3">IF(AND(DT8="NA",DW8="NA"),"NA",IF(AND(DT8="AB",DW8="AB"),"AB",SUM(DT8,DW8)))</f>
        <v>81</v>
      </c>
      <c r="DY8" s="67">
        <f>IF(OR($E8="",$G8=""),"",IF(AND($E$3=6),'Marks Entry 6th'!BS7,IF(AND($E$3=7),'Marks Entry 7th'!BS7,"")))</f>
        <v>62</v>
      </c>
      <c r="DZ8" s="67">
        <f>IF(OR($E8="",$G8=""),"",IF(AND($E$3=6),'Marks Entry 6th'!BT7,IF(AND($E$3=7),'Marks Entry 7th'!BT7,"")))</f>
        <v>17</v>
      </c>
      <c r="EA8" s="65">
        <f>IF(AND(DY8="",DZ8=""),"",IF(AND(DY8="NA",DZ8="NA"),"NA",IF(AND(DY8="AB",DZ8="AB"),"AB",IF(AND(DY8="ML",DZ8="ML"),"ML",SUM(DY8:DZ8)))))</f>
        <v>79</v>
      </c>
      <c r="EB8" s="62">
        <f>IF(EA8="","",IF(AND(DX8="AB",EA8="AB"),"AB",SUM(DX8,EA8)))</f>
        <v>160</v>
      </c>
      <c r="EC8" s="108">
        <f>COUNTIF(DN8:DQ8,"NA")*5+(COUNTIF(DN8:DQ8,"ML")*5)+(COUNTIF(DU8,"ML")*$DU$7)+(COUNTIF(DY8,"ML")*$DY$7)</f>
        <v>0</v>
      </c>
      <c r="ED8" s="108">
        <f>IF(OR($B8="NSO",$B8=0,$B8=""),"",IF(AND(DN8="",DP8="",DU8="",DY8=""),"",IF(AND(DP8="",DN8="",DO8="",DQ8=""),20-EC8,IF(AND(DU8="",DV8=""),$DW$7-EC8,IF(AND(DY8="",DZ8=""),$EA$7-EC8,$EB$7-EC8)))))</f>
        <v>200</v>
      </c>
      <c r="EE8" s="108" t="str">
        <f>IF(AND(OR(DN8="ab",DN8="ml"),OR(DP8="ab",DP8="ml"),OR(DU8="ab",DU8="ml")),"AB",IF(AND(OR(DN8="ab",DN8="ml"),OR(DU8="ab",DU8="ml"),OR(DY8="ab",DY8="ml")),"AB",IF(AND(OR(DP8="ab",DP8="ml"),OR(DU8="ab",DU8="ml"),OR(DY8="ab",DY8="ml")),"AB","")))</f>
        <v/>
      </c>
      <c r="EF8" s="108" t="str">
        <f>IF(OR($B8="NSO",$B8="",DY8=""),"",IF(OR(EE8="AB",DY8="ab"),"AB",IF(DY8="ML","RE",IF(AND(EB8&gt;=36%*ED8,DY8&gt;=$DY$7*20%),"P",IF(AND(EB8&gt;=34%*ED8,DY8&gt;=$DY$7*20%),"G2",IF(AND(EB8&gt;=31%*ED8,DY8&gt;=$DY$7*20%),"G1",IF(EB8&gt;=25%*ED8,"S","F")))))))</f>
        <v>P</v>
      </c>
      <c r="EG8" s="108" t="str">
        <f>IF(OR(EF8="",EF8=0,EF8="S",EF8="RE",EF8="F",EF8="AB"),EF8,IF(EB8&gt;=75%*ED8,"D",IF(EB8&gt;=60%*ED8,"I",IF(EB8&gt;=48%*ED8,"II",IF(EB8&gt;=36%*ED8,"III",EF8)))))</f>
        <v>D</v>
      </c>
      <c r="EH8" s="110" t="str">
        <f>IF(EB8="","",IF(OR(EF8="",EF8=0,EF8="S",EF8="RE",EF8="F",EF8="AB"),"",IF(EB8&gt;=86%*ED8,"A",IF(EB8&gt;=71%*ED8,"B",IF(EB8&gt;=51%*ED8,"C",IF(EB8&gt;=31%*ED8,"D","E"))))))</f>
        <v>B</v>
      </c>
      <c r="EI8" s="52">
        <f>IF(OR($E8="",$G8=""),"",IF(AND($E$3=6),'Marks Entry 6th'!BU7,IF(AND($E$3=7),'Marks Entry 7th'!BU7,"")))</f>
        <v>18</v>
      </c>
      <c r="EJ8" s="52">
        <f>IF(OR($E8="",$G8=""),"",IF(AND($E$3=6),'Marks Entry 6th'!BV7,IF(AND($E$3=7),'Marks Entry 7th'!BV7,"")))</f>
        <v>18</v>
      </c>
      <c r="EK8" s="52">
        <f>IF(OR($E8="",$G8=""),"",IF(AND($E$3=6),'Marks Entry 6th'!BW7,IF(AND($E$3=7),'Marks Entry 7th'!BW7,"")))</f>
        <v>15</v>
      </c>
      <c r="EL8" s="52">
        <f>IF(OR($E8="",$G8=""),"",IF(AND($E$3=6),'Marks Entry 6th'!BX7,IF(AND($E$3=7),'Marks Entry 7th'!BX7,"")))</f>
        <v>21</v>
      </c>
      <c r="EM8" s="52">
        <f>IF(OR($E8="",$G8=""),"",IF(AND($E$3=6),'Marks Entry 6th'!BY7,IF(AND($E$3=7),'Marks Entry 7th'!BY7,"")))</f>
        <v>19</v>
      </c>
      <c r="EN8" s="121">
        <f>IF(AND(EI8="",EJ8="",EK8="",EL8="",EM8=""),"",SUM(EI8:EM8))</f>
        <v>91</v>
      </c>
      <c r="EO8" s="122">
        <f>COUNTIF(EI8,"ML")*$EI$7+COUNTIF(EJ8,"ML")*$EJ$7+COUNTIF(EK8,"ML")*$EK$7+COUNTIF(EL8,"ML")*$EL$7+COUNTIF(EM8,"ML")*$EM$7</f>
        <v>0</v>
      </c>
      <c r="EP8" s="122">
        <f>IF(OR($B8="NSO",$B8="",EN8="",EN8=0),"",IF(AND(EI8="",EJ8="",EK8="",EL8="",EM8=""),"",IF(AND(EJ8="",EI8=""),$EI$7-EO8,IF(EM8="",($EI$7+$EJ$7)-EO8,$EN$7-EO8))))</f>
        <v>100</v>
      </c>
      <c r="EQ8" s="122" t="str">
        <f>IF(OR($B8="NSO",$B8="",EN8="",EN8=0),"",IF(OR(EI8="AB",EK8="AB",EL8="AB",EM8="AB",EJ8="AB"),"AB",IF(EN8&gt;=36%*EP8,"P","S")))</f>
        <v>P</v>
      </c>
      <c r="ER8" s="109" t="str">
        <f>IF(EN8="","",IF(OR(EQ8="",EQ8=0,EQ8="S",EQ8="RE",EQ8="F",EQ8="AB"),"",IF(EN8&gt;=91%*EP8,"A+",IF(EN8&gt;=76%*EP8,"A",IF(EN8&gt;=61%*EP8,"B",IF(EN8&gt;=41%*EP8,"C","D"))))))</f>
        <v>A+</v>
      </c>
      <c r="ES8" s="52">
        <f>IF(OR($E8="",$G8=""),"",IF(AND($E$3=6),'Marks Entry 6th'!BZ7,IF(AND($E$3=7),'Marks Entry 7th'!BZ7,"")))</f>
        <v>11</v>
      </c>
      <c r="ET8" s="52">
        <f>IF(OR($E8="",$G8=""),"",IF(AND($E$3=6),'Marks Entry 6th'!CA7,IF(AND($E$3=7),'Marks Entry 7th'!CA7,"")))</f>
        <v>15</v>
      </c>
      <c r="EU8" s="52">
        <f>IF(OR($E8="",$G8=""),"",IF(AND($E$3=6),'Marks Entry 6th'!CB7,IF(AND($E$3=7),'Marks Entry 7th'!CB7,"")))</f>
        <v>12</v>
      </c>
      <c r="EV8" s="52">
        <f>IF(OR($E8="",$G8=""),"",IF(AND($E$3=6),'Marks Entry 6th'!CC7,IF(AND($E$3=7),'Marks Entry 7th'!CC7,"")))</f>
        <v>17</v>
      </c>
      <c r="EW8" s="52">
        <f>IF(OR($E8="",$G8=""),"",IF(AND($E$3=6),'Marks Entry 6th'!CD7,IF(AND($E$3=7),'Marks Entry 7th'!CD7,"")))</f>
        <v>20</v>
      </c>
      <c r="EX8" s="121">
        <f>IF(AND(ES8="",ET8="",EU8="",EV8="",EW8=""),"",SUM(ES8:EW8))</f>
        <v>75</v>
      </c>
      <c r="EY8" s="122">
        <f>COUNTIF(ES8,"ML")*$ES$7+COUNTIF(ET8,"ML")*$ET$7+COUNTIF(EU8,"ML")*$EU$7+COUNTIF(EV8,"ML")*$EV$7+COUNTIF(EW8,"ML")*$EW$7</f>
        <v>0</v>
      </c>
      <c r="EZ8" s="122">
        <f>IF(OR($B8="NSO",$B8="",EX8="",EX8=0),"",IF(AND(ES8="",ET8="",EU8="",EV8="",EW8=""),"",IF(AND(ET8="",ES8=""),$ES$7-EY8,IF(EW8="",($ES$7+$ET$7)-EY8,$EX$7-EY8))))</f>
        <v>100</v>
      </c>
      <c r="FA8" s="122" t="str">
        <f>IF(OR($B8="NSO",$B8="",EX8="",EX8=0),"",IF(OR(ES8="AB",EU8="AB",EV8="AB",EW8="AB",ET8="AB"),"AB",IF(EX8&gt;=36%*EZ8,"P","S")))</f>
        <v>P</v>
      </c>
      <c r="FB8" s="109" t="str">
        <f>IF(EX8="","",IF(OR(FA8="",FA8=0,FA8="S",FA8="RE",FA8="F",FA8="AB"),"",IF(EX8&gt;=91%*EZ8,"A+",IF(EX8&gt;=76%*EZ8,"A",IF(EX8&gt;=61%*EZ8,"B",IF(EX8&gt;=41%*EZ8,"C","D"))))))</f>
        <v>B</v>
      </c>
      <c r="FC8" s="52">
        <f>IF(OR($E8="",$G8=""),"",IF(AND($E$3=6),'Marks Entry 6th'!CE7,IF(AND($E$3=7),'Marks Entry 7th'!CE7,"")))</f>
        <v>16</v>
      </c>
      <c r="FD8" s="52">
        <f>IF(OR($E8="",$G8=""),"",IF(AND($E$3=6),'Marks Entry 6th'!CF7,IF(AND($E$3=7),'Marks Entry 7th'!CF7,"")))</f>
        <v>16</v>
      </c>
      <c r="FE8" s="52">
        <f>IF(OR($E8="",$G8=""),"",IF(AND($E$3=6),'Marks Entry 6th'!CG7,IF(AND($E$3=7),'Marks Entry 7th'!CG7,"")))</f>
        <v>21</v>
      </c>
      <c r="FF8" s="52">
        <f>IF(OR($E8="",$G8=""),"",IF(AND($E$3=6),'Marks Entry 6th'!CH7,IF(AND($E$3=7),'Marks Entry 7th'!CH7,"")))</f>
        <v>21</v>
      </c>
      <c r="FG8" s="52">
        <f>IF(OR($E8="",$G8=""),"",IF(AND($E$3=6),'Marks Entry 6th'!CI7,IF(AND($E$3=7),'Marks Entry 7th'!CI7,"")))</f>
        <v>21</v>
      </c>
      <c r="FH8" s="121">
        <f>IF(AND(FC8="",FD8="",FE8="",FF8="",FG8=""),"",SUM(FC8:FG8))</f>
        <v>95</v>
      </c>
      <c r="FI8" s="122">
        <f>COUNTIF(FC8,"ML")*$FC$7+COUNTIF(FD8,"ML")*$FD$7+COUNTIF(FE8,"ML")*$FE$7+COUNTIF(FF8,"ML")*$FF$7+COUNTIF(FG8,"ML")*$FG$7</f>
        <v>0</v>
      </c>
      <c r="FJ8" s="122">
        <f>IF(OR($B8="NSO",$B8="",FH8="",FH8=0),"",IF(AND(FC8="",FD8="",FE8="",FF8="",FG8=""),"",IF(AND(FD8="",FC8=""),$FC$7-FI8,IF(FG8="",($FC$7+$FD$7)-FI8,$FH$7-FI8))))</f>
        <v>100</v>
      </c>
      <c r="FK8" s="122" t="str">
        <f>IF(OR($B8="NSO",$B8="",FH8="",FH8=0),"",IF(OR(FC8="AB",FE8="AB",FF8="AB",FG8="AB",FD8="AB"),"AB",IF(FH8&gt;=36%*FJ8,"P","S")))</f>
        <v>P</v>
      </c>
      <c r="FL8" s="109" t="str">
        <f>IF(FH8="","",IF(OR(FK8="",FK8=0,FK8="S",FK8="RE",FK8="F",FK8="AB"),"",IF(FH8&gt;=91%*FJ8,"A+",IF(FH8&gt;=76%*FJ8,"A",IF(FH8&gt;=61%*FJ8,"B",IF(FH8&gt;=41%*FJ8,"C","D"))))))</f>
        <v>A+</v>
      </c>
      <c r="FM8" s="361">
        <f>IF(OR($E8="",$G8=""),"",IF(AND('Marks Entry 6th'!CJ7="",'Marks Entry 7th'!CJ7=""),"",IF(AND($E$3=6),'Marks Entry 6th'!CJ7,IF(AND($E$3=7),'Marks Entry 7th'!CJ7,""))))</f>
        <v>45</v>
      </c>
      <c r="FN8" s="361">
        <f>IF(OR($E8="",$G8=""),"",IF(AND('Marks Entry 6th'!CK7="",'Marks Entry 7th'!CK7=""),"",IF(AND($E$3=6),'Marks Entry 6th'!CK7,IF(AND($E$3=7),'Marks Entry 7th'!CK7,""))))</f>
        <v>36</v>
      </c>
      <c r="FO8" s="362">
        <f>IF(AND(FM8="",FN8=""),"",SUM(FM8:FN8))</f>
        <v>81</v>
      </c>
      <c r="FP8" s="109" t="str">
        <f>IF(FO8="","",IF(OR(FO8="",FO8=0,FO8="RE",FO8="AB"),"",IF(FO8&gt;=91%*$FO$7,"A+",IF(FO8&gt;=76%*$FO$7,"A",IF(FO8&gt;=61%*$FO$7,"B",IF(FO8&gt;=341%*$FO$7,"C","D"))))))</f>
        <v>A</v>
      </c>
      <c r="FQ8" s="361">
        <f>IF(OR($E8="",$G8=""),"",IF(AND('Marks Entry 6th'!CL7="",'Marks Entry 7th'!CL7=""),"",IF(AND($E$3=6),'Marks Entry 6th'!CL7,IF(AND($E$3=7),'Marks Entry 7th'!CL7,""))))</f>
        <v>45</v>
      </c>
      <c r="FR8" s="361">
        <f>IF(OR($E8="",$G8=""),"",IF(AND('Marks Entry 6th'!CM7="",'Marks Entry 7th'!CM7=""),"",IF(AND($E$3=6),'Marks Entry 6th'!CM7,IF(AND($E$3=7),'Marks Entry 7th'!CM7,""))))</f>
        <v>41</v>
      </c>
      <c r="FS8" s="362">
        <f>IF(AND(FQ8="",FR8=""),"",SUM(FQ8:FR8))</f>
        <v>86</v>
      </c>
      <c r="FT8" s="109" t="str">
        <f>IF(FS8="","",IF(OR(FS8="",FS8=0,FS8="RE",FS8="AB"),"",IF(FS8&gt;=91%*$FS$7,"A+",IF(FS8&gt;=76%*$FS$7,"A",IF(FS8&gt;=61%*$FS$7,"B",IF(FS8&gt;=41%*$FS$7,"C","D"))))))</f>
        <v>A</v>
      </c>
      <c r="FU8" s="78">
        <f>IF($E$3="","",IF(OR(E8="",G8=""),"",IF(AND(Z8="AB",AU8="AB",BQ8="AB",CL8="AB",DG8="AB",EB8="AB"),"AB",SUM(Z8,AU8,BQ8,CL8,DG8,EB8))))</f>
        <v>760</v>
      </c>
      <c r="FV8" s="328">
        <f>IFERROR(IF(FU8="","",FU8*100/SUM(AB8,AW8,BS8,CN8,DI8,ED8)),"")</f>
        <v>63.333333333333336</v>
      </c>
      <c r="FW8" s="84" t="str">
        <f>IFERROR(IF(FV8="","",IF(AND(FV8&gt;=60),"I",IF(AND(FV8&gt;=48),"II",IF(AND(FV8&gt;=36),"III","")))),"")</f>
        <v>I</v>
      </c>
      <c r="FX8" s="222" t="str">
        <f>IFERROR(IF(FU8="","",IF(OR(B8="",G8="",FV8=""),"",IF(FV8&gt;=86,"A",IF(FV8&gt;=71,"B",IF(FV8&gt;=51,"C",IF(FV8&gt;=31,"D","E")))))),"")</f>
        <v>C</v>
      </c>
      <c r="FY8" s="85">
        <f>IFERROR(IF(FV8="","",SUMPRODUCT((FV8&lt;$FV$8:$FV$207)/COUNTIF($FV$8:$FV$207,$FV$8:$FV$207))),"")</f>
        <v>9.9999999999999858</v>
      </c>
      <c r="FZ8" s="327" t="str">
        <f>IFERROR(IF(B8="NSO","NSO",IF(OR(D8="",G8="",F8=""),"",IF(AND(FV8&gt;=36,'Master sheet'!$D$11="Hindi"),"कक्षा क्रमोन्नत",IF(AND(FV8&gt;=36,'Master sheet'!$D$11="English"),"Promoted",IF(AND(FV8&lt;36,'Master sheet'!$D$11="Hindi"),"पुनः परीक्षा","Re-Exam"))))),"")</f>
        <v>कक्षा क्रमोन्नत</v>
      </c>
      <c r="GA8" s="53">
        <f>IF(OR($E8="",$G8=""),"",IF(AND($E$3=6,'Marks Entry 6th'!CN7=""),"",IF(AND($E$3=7,'Marks Entry 7th'!CN7=""),"",IF(AND($E$3=6),'Marks Entry 6th'!CN7,IF(AND($E$3=7),'Marks Entry 7th'!CN7,"")))))</f>
        <v>220</v>
      </c>
      <c r="GB8" s="53">
        <f>IF(OR($E8="",$G8=""),"",IF(AND($E$3=6,'Marks Entry 6th'!CO7=""),"",IF(AND($E$3=7,'Marks Entry 7th'!CO7=""),"",IF(AND($E$3=6),'Marks Entry 6th'!CO7,IF(AND($E$3=7),'Marks Entry 7th'!CO7,"")))))</f>
        <v>170</v>
      </c>
      <c r="GC8" s="54"/>
      <c r="GK8" s="56">
        <f>IF(AND($E$3=6),'Marks Entry 6th'!I7,IF(AND($E$3=7),'Marks Entry 7th'!I7,""))</f>
        <v>701</v>
      </c>
      <c r="GL8" s="56">
        <f>SUM(AB8,AW8,BS8,CN8,DI8,ED8)</f>
        <v>1200</v>
      </c>
    </row>
    <row r="9" spans="1:194" ht="18.95" customHeight="1">
      <c r="A9" s="68">
        <v>2</v>
      </c>
      <c r="B9" s="68">
        <f>IF(OR(GK9=0,GK9=""),"",IF(AND($E$3=6),'Marks Entry 6th'!I8,IF(AND($E$3=7),'Marks Entry 7th'!I8,"")))</f>
        <v>702</v>
      </c>
      <c r="C9" s="69">
        <f>IF(OR(B9=0,B9=""),"",IF(AND($E$3=6,'Marks Entry 6th'!B8=""),"",IF(AND($E$3=7,'Marks Entry 7th'!B8=""),"",IF(AND($E$3=6,'Marks Entry 6th'!B8),'Marks Entry 6th'!B8,IF(AND($E$3=7),'Marks Entry 7th'!B8,"")))))</f>
        <v>7</v>
      </c>
      <c r="D9" s="69" t="str">
        <f>IF(OR(B9=0,B9=""),"",IF(AND($E$3=6,'Marks Entry 6th'!C8=""),"",IF(AND($E$3=7,'Marks Entry 7th'!C8=""),"",IF(AND($E$3=6),'Marks Entry 6th'!C8,IF(AND($E$3=7),'Marks Entry 7th'!C8,"")))))</f>
        <v>A</v>
      </c>
      <c r="E9" s="303">
        <f>IF(OR(B9=0,B9=""),"",IF(AND($E$3=6,'Marks Entry 6th'!E8=""),"",IF(AND($E$3=7,'Marks Entry 7th'!E8=""),"",IF(AND($E$3=6),'Marks Entry 6th'!E8,IF(AND($E$3=7),'Marks Entry 7th'!E8,"")))))</f>
        <v>42005</v>
      </c>
      <c r="F9" s="69">
        <f>IF(OR(B9=0,B9=""),"",IF(AND($E$3=6,'Marks Entry 6th'!D8=""),"",IF(AND($E$3=7,'Marks Entry 7th'!D8=""),"",IF(AND($E$3=6),'Marks Entry 6th'!D8,IF(AND($E$3=7),'Marks Entry 7th'!D8,"")))))</f>
        <v>944</v>
      </c>
      <c r="G9" s="302" t="str">
        <f>IF(OR(B9=0,B9=""),"",IF(AND($E$3=6,'Marks Entry 6th'!F8=""),"",IF(AND($E$3=7,'Marks Entry 7th'!F8=""),"",IF(AND($E$3=6),UPPER('Marks Entry 6th'!F8),IF(AND($E$3=7),UPPER('Marks Entry 7th'!F8),"")))))</f>
        <v>ANUJ GIRI</v>
      </c>
      <c r="H9" s="302" t="str">
        <f>IF(OR(B9=0,B9=""),"",IF(AND($E$3=6,'Marks Entry 6th'!G8=""),"",IF(AND($E$3=7,'Marks Entry 7th'!G8=""),"",IF(AND($E$3=6),UPPER('Marks Entry 6th'!G8),IF(AND($E$3=7),UPPER('Marks Entry 7th'!G8),"")))))</f>
        <v>BHAGWAT GIRI</v>
      </c>
      <c r="I9" s="302" t="str">
        <f>IF(OR(B9=0,B9=""),"",IF(AND($E$3=6,'Marks Entry 6th'!H8=""),"",IF(AND($E$3=7,'Marks Entry 7th'!H8=""),"",IF(AND($E$3=6),UPPER('Marks Entry 6th'!H8),IF(AND($E$3=7),UPPER('Marks Entry 7th'!H8),"")))))</f>
        <v>KANTA DEVI</v>
      </c>
      <c r="J9" s="64" t="str">
        <f>IF(OR(B9=0,B9=""),"",IF(AND($E$3=6,'Marks Entry 6th'!J8=""),"",IF(AND($E$3=7,'Marks Entry 7th'!J8=""),"",IF(AND($E$3=6),'Marks Entry 6th'!J8,IF(AND($E$3=7),'Marks Entry 7th'!J8,"")))))</f>
        <v>M</v>
      </c>
      <c r="K9" s="64" t="str">
        <f>IF(OR(B9=0,B9=""),"",IF(AND($E$3=6,'Marks Entry 6th'!K8=""),"",IF(AND($E$3=7,'Marks Entry 7th'!K8=""),"",IF(AND($E$3=6),'Marks Entry 6th'!K8,IF(AND($E$3=7),'Marks Entry 7th'!K8,"")))))</f>
        <v>OBC</v>
      </c>
      <c r="L9" s="120">
        <f>IF(OR($E9="",$G9=""),"",IF(AND($E$3=6),'Marks Entry 6th'!L8,IF(AND($E$3=7),'Marks Entry 7th'!L8,"")))</f>
        <v>4</v>
      </c>
      <c r="M9" s="120">
        <f>IF(OR($E9="",$G9=""),"",IF(AND($E$3=6),'Marks Entry 6th'!M8,IF(AND($E$3=7),'Marks Entry 7th'!M8,"")))</f>
        <v>5</v>
      </c>
      <c r="N9" s="120">
        <f>IF(OR($E9="",$G9=""),"",IF(AND($E$3=6),'Marks Entry 6th'!N8,IF(AND($E$3=7),'Marks Entry 7th'!N8,"")))</f>
        <v>5</v>
      </c>
      <c r="O9" s="120">
        <f>IF(OR($E9="",$G9=""),"",IF(AND($E$3=6),'Marks Entry 6th'!O8,IF(AND($E$3=7),'Marks Entry 7th'!O8,"")))</f>
        <v>5</v>
      </c>
      <c r="P9" s="120">
        <f>IF(OR($E9="",$G9=""),"",IF(AND($E$3=6),'Marks Entry 6th'!P8,IF(AND($E$3=7),'Marks Entry 7th'!P8,"")))</f>
        <v>5</v>
      </c>
      <c r="Q9" s="120">
        <f>IF(OR($E9="",$G9=""),"",IF(AND($E$3=6),'Marks Entry 6th'!Q8,IF(AND($E$3=7),'Marks Entry 7th'!Q8,"")))</f>
        <v>3</v>
      </c>
      <c r="R9" s="418">
        <f t="shared" ref="R9:R72" si="4">IF(AND(L9="",M9="",N9="",O9="",P9="",Q9=""),"",SUM(L9:Q9))</f>
        <v>27</v>
      </c>
      <c r="S9" s="120">
        <f>IF(OR($E9="",$G9=""),"",IF(AND($E$3=6),'Marks Entry 6th'!R8,IF(AND($E$3=7),'Marks Entry 7th'!R8,"")))</f>
        <v>37</v>
      </c>
      <c r="T9" s="120">
        <f>IF(OR($E9="",$G9=""),"",IF(AND($E$3=6),'Marks Entry 6th'!S8,IF(AND($E$3=7),'Marks Entry 7th'!S8,"")))</f>
        <v>11</v>
      </c>
      <c r="U9" s="65">
        <f t="shared" ref="U9:U72" si="5">IF(AND(S9="",T9=""),"",IF(AND(S9="NA",T9="NA"),"NA",IF(AND(S9="AB",T9="AB"),"AB",IF(AND(S9="ML",T9="ML"),"ML",SUM(S9:T9)))))</f>
        <v>48</v>
      </c>
      <c r="V9" s="62">
        <f t="shared" ref="V9:V72" si="6">IF(AND(R9="NA",U9="NA"),"NA",IF(AND(R9="AB",U9="AB"),"AB",IF(AND(R9="ML",U9="ML"),"ML",SUM(R9,U9))))</f>
        <v>75</v>
      </c>
      <c r="W9" s="67">
        <f>IF(OR($E9="",$G9=""),"",IF(AND($E$3=6),'Marks Entry 6th'!T8,IF(AND($E$3=7),'Marks Entry 7th'!T8,"")))</f>
        <v>37</v>
      </c>
      <c r="X9" s="67">
        <f>IF(OR($E9="",$G9=""),"",IF(AND($E$3=6),'Marks Entry 6th'!U8,IF(AND($E$3=7),'Marks Entry 7th'!U8,"")))</f>
        <v>11</v>
      </c>
      <c r="Y9" s="66">
        <f t="shared" ref="Y9:Y72" si="7">IF(AND(W9="",X9=""),"",IF(AND(W9="AB",X9="AB"),"AB",IF(AND(W9="ML",X9="ML"),"ML",SUM(W9:X9))))</f>
        <v>48</v>
      </c>
      <c r="Z9" s="62">
        <f t="shared" ref="Z9:Z72" si="8">IF(Y9="","",IF(AND(V9="AB",Y9="AB"),"AB",SUM(V9,Y9)))</f>
        <v>123</v>
      </c>
      <c r="AA9" s="108">
        <f t="shared" ref="AA9:AA72" si="9">COUNTIF(L9:O9,"NA")*5+(COUNTIF(L9:O9,"ML")*5)+(COUNTIF(S9,"ML")*$S$7)+(COUNTIF(W9,"ML")*$W$7)</f>
        <v>0</v>
      </c>
      <c r="AB9" s="108">
        <f t="shared" ref="AB9:AB72" si="10">IF(OR(B9="NSO",B9=0,B9=""),"",IF(AND(L9="",N9="",S9="",W9=""),"",IF(AND(N9="",L9="",M9="",O9=""),20-AA9,IF(AND(S9="",T9=""),$U$7-AA9,IF(AND(W9="",X9=""),$Y$7-AA9,$Z$7-AA9)))))</f>
        <v>200</v>
      </c>
      <c r="AC9" s="108" t="str">
        <f t="shared" ref="AC9:AC72" si="11">IF(AND(OR(L9="ab",L9="ml"),OR(N9="ab",N9="ml"),OR(S9="ab",S9="ml")),"AB",IF(AND(OR(L9="ab",L9="ml"),OR(S9="ab",S9="ml"),OR(W9="ab",W9="ml")),"AB",IF(AND(OR(N9="ab",N9="ml"),OR(S9="ab",S9="ml"),OR(W9="ab",W9="ml")),"AB","")))</f>
        <v/>
      </c>
      <c r="AD9" s="108" t="str">
        <f t="shared" ref="AD9:AD72" si="12">IF(OR(B9="NSO",B9="",W9=""),"",IF(OR(AC9="AB",W9="ab"),"AB",IF(W9="ML","RE",IF(AND(Z9&gt;=36%*AB9,W9&gt;=$W$7*20%),"P",IF(AND(Z9&gt;=34%*AB9,W9&gt;=$W$7*20%),"G2",IF(AND(Z9&gt;=31%*AB9,W9&gt;=$W$7*20%),"G1",IF(Z9&gt;=25%*AB9,"S","F")))))))</f>
        <v>P</v>
      </c>
      <c r="AE9" s="108" t="str">
        <f t="shared" ref="AE9:AE72" si="13">IF(OR(AD9="",AD9=0,AD9="S",AD9="RE",AD9="F",AD9="AB"),AD9,IF(Z9&gt;=75%*AB9,"D",IF(Z9&gt;=60%*AB9,"I",IF(Z9&gt;=48%*AB9,"II",IF(Z9&gt;=36%*AB9,"III",AD9)))))</f>
        <v>I</v>
      </c>
      <c r="AF9" s="110" t="str">
        <f t="shared" ref="AF9:AF72" si="14">IF(Z9="","",IF(OR(AD9="",AD9=0,AD9="S",AD9="RE",AD9="F",AD9="AB"),"",IF(Z9&gt;=86%*AB9,"A",IF(Z9&gt;=71%*AB9,"B",IF(Z9&gt;=51%*AB9,"C",IF(Z9&gt;=31%*AB9,"D","E"))))))</f>
        <v>C</v>
      </c>
      <c r="AG9" s="120">
        <f>IF(OR($E9="",$G9=""),"",IF(AND($E$3=6),'Marks Entry 6th'!V8,IF(AND($E$3=7),'Marks Entry 7th'!V8,"")))</f>
        <v>2</v>
      </c>
      <c r="AH9" s="120">
        <f>IF(OR($E9="",$G9=""),"",IF(AND($E$3=6),'Marks Entry 6th'!W8,IF(AND($E$3=7),'Marks Entry 7th'!W8,"")))</f>
        <v>4</v>
      </c>
      <c r="AI9" s="120">
        <f>IF(OR($E9="",$G9=""),"",IF(AND($E$3=6),'Marks Entry 6th'!X8,IF(AND($E$3=7),'Marks Entry 7th'!X8,"")))</f>
        <v>2</v>
      </c>
      <c r="AJ9" s="120">
        <f>IF(OR($E9="",$G9=""),"",IF(AND($E$3=6),'Marks Entry 6th'!Y8,IF(AND($E$3=7),'Marks Entry 7th'!Y8,"")))</f>
        <v>5</v>
      </c>
      <c r="AK9" s="120">
        <f>IF(OR($E9="",$G9=""),"",IF(AND($E$3=6),'Marks Entry 6th'!Z8,IF(AND($E$3=7),'Marks Entry 7th'!Z8,"")))</f>
        <v>4</v>
      </c>
      <c r="AL9" s="120">
        <f>IF(OR($E9="",$G9=""),"",IF(AND($E$3=6),'Marks Entry 6th'!AA8,IF(AND($E$3=7),'Marks Entry 7th'!AA8,"")))</f>
        <v>5</v>
      </c>
      <c r="AM9" s="418">
        <f t="shared" ref="AM9:AM72" si="15">IF(AND(AG9="",AH9="",AI9="",AJ9="",AK9="",AL9=""),"",SUM(AG9:AL9))</f>
        <v>22</v>
      </c>
      <c r="AN9" s="120">
        <f>IF(OR($E9="",$G9=""),"",IF(AND($E$3=6),'Marks Entry 6th'!AB8,IF(AND($E$3=7),'Marks Entry 7th'!AB8,"")))</f>
        <v>37</v>
      </c>
      <c r="AO9" s="120">
        <f>IF(OR($E9="",$G9=""),"",IF(AND($E$3=6),'Marks Entry 6th'!AC8,IF(AND($E$3=7),'Marks Entry 7th'!AC8,"")))</f>
        <v>12</v>
      </c>
      <c r="AP9" s="65">
        <f t="shared" ref="AP9:AP72" si="16">IF(AND(AN9="",AO9=""),"",IF(AND(AN9="NA",AO9="NA"),"NA",IF(AND(AN9="AB",AO9="AB"),"AB",IF(AND(AN9="ML",AO9="ML"),"ML",SUM(AN9:AO9)))))</f>
        <v>49</v>
      </c>
      <c r="AQ9" s="62">
        <f t="shared" ref="AQ9:AQ72" si="17">IF(AND(AM9="NA",AP9="NA"),"NA",IF(AND(AM9="AB",AP9="AB"),"AB",IF(AND(AM9="ML",AP9="ML"),"ML",SUM(AM9,AP9))))</f>
        <v>71</v>
      </c>
      <c r="AR9" s="67">
        <f>IF(OR($E9="",$G9=""),"",IF(AND($E$3=6),'Marks Entry 6th'!AD8,IF(AND($E$3=7),'Marks Entry 7th'!AD8,"")))</f>
        <v>37</v>
      </c>
      <c r="AS9" s="67">
        <f>IF(OR($E9="",$G9=""),"",IF(AND($E$3=6),'Marks Entry 6th'!AE8,IF(AND($E$3=7),'Marks Entry 7th'!AE8,"")))</f>
        <v>9</v>
      </c>
      <c r="AT9" s="65">
        <f t="shared" ref="AT9:AT72" si="18">IF(AND(AR9="",AS9=""),"",IF(AND(AR9="NA",AS9="NA"),"NA",IF(AND(AR9="AB",AS9="AB"),"AB",IF(AND(AR9="ML",AS9="ML"),"ML",SUM(AR9:AS9)))))</f>
        <v>46</v>
      </c>
      <c r="AU9" s="62">
        <f t="shared" ref="AU9:AU72" si="19">IF(AT9="","",IF(AND(AQ9="AB",AT9="AB"),"AB",SUM(AQ9,AT9)))</f>
        <v>117</v>
      </c>
      <c r="AV9" s="108">
        <f t="shared" ref="AV9:AV72" si="20">COUNTIF(AG9:AJ9,"NA")*5+(COUNTIF(AG9:AJ9,"ML")*5)+(COUNTIF(AN9,"ML")*$AN$7)+(COUNTIF(AR9,"ML")*$AR$7)</f>
        <v>0</v>
      </c>
      <c r="AW9" s="108">
        <f t="shared" ref="AW9:AW72" si="21">IF(OR(B9="NSO",B9=0,B9=""),"",IF(AND(AG9="",AI9="",AN9="",AR9=""),"",IF(AND(AI9="",AN9="",AH9="",AJ9=""),20-AV9,IF(AND(AN9="",AO9=""),$AP$7-AV9,IF(AND(AR9="",AS9=""),$AT$7-AV9,$AU$7-AV9)))))</f>
        <v>200</v>
      </c>
      <c r="AX9" s="108" t="str">
        <f t="shared" ref="AX9:AX72" si="22">IF(AND(OR(AG9="ab",AG9="ml"),OR(AI9="ab",AI9="ml"),OR(AN9="ab",AN9="ml")),"AB",IF(AND(OR(AG9="ab",AG9="ml"),OR(AN9="ab",AN9="ml"),OR(AR9="ab",AR9="ml")),"AB",IF(AND(OR(AI9="ab",AI9="ml"),OR(AN9="ab",AN9="ml"),OR(AR9="ab",AR9="ml")),"AB","")))</f>
        <v/>
      </c>
      <c r="AY9" s="108" t="str">
        <f t="shared" ref="AY9:AY72" si="23">IF(OR(B9="NSO",B9="",AR9=""),"",IF(OR(AX9="AB",AR9="ab"),"AB",IF(AR9="ML","RE",IF(AND(AU9&gt;=36%*AW9,AR9&gt;=$AR$7*20%),"P",IF(AND(AU9&gt;=34%*AW9,AR9&gt;=$AR$7*20%),"G2",IF(AND(AU9&gt;=31%*AW9,AR9&gt;=$AR$7*20%),"G1",IF(AU9&gt;=25%*AW9,"S","F")))))))</f>
        <v>P</v>
      </c>
      <c r="AZ9" s="108" t="str">
        <f t="shared" ref="AZ9:AZ72" si="24">IF(OR(AY9="",AY9=0,AY9="S",AY9="RE",AY9="F",AY9="AB"),AY9,IF(AU9&gt;=75%*AW9,"D",IF(AU9&gt;=60%*AW9,"I",IF(AU9&gt;=48%*AW9,"II",IF(AU9&gt;=36%*AW9,"III",AY9)))))</f>
        <v>II</v>
      </c>
      <c r="BA9" s="110" t="str">
        <f t="shared" ref="BA9:BA72" si="25">IF(AU9="","",IF(OR(AY9="",AY9=0,AY9="S",AY9="RE",AY9="F",AY9="AB"),"",IF(AU9&gt;=86%*AW9,"A",IF(AU9&gt;=71%*AW9,"B",IF(AU9&gt;=51%*AW9,"C",IF(AU9&gt;=31%*AW9,"D","E"))))))</f>
        <v>C</v>
      </c>
      <c r="BB9" s="310" t="str">
        <f>IF(OR($E9="",$G9=""),"",IF(AND($E$3=6),'Marks Entry 6th'!AF8,IF(AND($E$3=7),'Marks Entry 7th'!AF8,"")))</f>
        <v>संस्कृत (71)</v>
      </c>
      <c r="BC9" s="120" t="str">
        <f>IF(OR($E9="",$G9=""),"",IF(AND($E$3=6),'Marks Entry 6th'!AG8,IF(AND($E$3=7),'Marks Entry 7th'!AG8,"")))</f>
        <v>AB</v>
      </c>
      <c r="BD9" s="120" t="str">
        <f>IF(OR($E9="",$G9=""),"",IF(AND($E$3=6),'Marks Entry 6th'!AH8,IF(AND($E$3=7),'Marks Entry 7th'!AH8,"")))</f>
        <v>AB</v>
      </c>
      <c r="BE9" s="120">
        <f>IF(OR($E9="",$G9=""),"",IF(AND($E$3=6),'Marks Entry 6th'!AI8,IF(AND($E$3=7),'Marks Entry 7th'!AI8,"")))</f>
        <v>4</v>
      </c>
      <c r="BF9" s="120">
        <f>IF(OR($E9="",$G9=""),"",IF(AND($E$3=6),'Marks Entry 6th'!AJ8,IF(AND($E$3=7),'Marks Entry 7th'!AJ8,"")))</f>
        <v>4</v>
      </c>
      <c r="BG9" s="120">
        <f>IF(OR($E9="",$G9=""),"",IF(AND($E$3=6),'Marks Entry 6th'!AK8,IF(AND($E$3=7),'Marks Entry 7th'!AK8,"")))</f>
        <v>4</v>
      </c>
      <c r="BH9" s="120">
        <f>IF(OR($E9="",$G9=""),"",IF(AND($E$3=6),'Marks Entry 6th'!AL8,IF(AND($E$3=7),'Marks Entry 7th'!AL8,"")))</f>
        <v>5</v>
      </c>
      <c r="BI9" s="418">
        <f t="shared" ref="BI9:BI72" si="26">IF(AND(BC9="",BD9="",BE9="",BF9="",BG9="",BH9=""),"",SUM(BC9:BH9))</f>
        <v>17</v>
      </c>
      <c r="BJ9" s="120">
        <f>IF(OR($E9="",$G9=""),"",IF(AND($E$3=6),'Marks Entry 6th'!AM8,IF(AND($E$3=7),'Marks Entry 7th'!AM8,"")))</f>
        <v>44</v>
      </c>
      <c r="BK9" s="120">
        <f>IF(OR($E9="",$G9=""),"",IF(AND($E$3=6),'Marks Entry 6th'!AN8,IF(AND($E$3=7),'Marks Entry 7th'!AN8,"")))</f>
        <v>15</v>
      </c>
      <c r="BL9" s="65">
        <f t="shared" ref="BL9:BL72" si="27">IF(AND(BJ9="",BK9=""),"",IF(AND(BJ9="NA",BK9="NA"),"NA",IF(AND(BJ9="AB",BK9="AB"),"AB",IF(AND(BJ9="ML",BK9="ML"),"ML",SUM(BJ9:BK9)))))</f>
        <v>59</v>
      </c>
      <c r="BM9" s="62">
        <f t="shared" ref="BM9:BM72" si="28">IF(AND(BI9="NA",BL9="NA"),"NA",IF(AND(BI9="AB",BL9="AB"),"AB",SUM(BI9,BL9)))</f>
        <v>76</v>
      </c>
      <c r="BN9" s="67">
        <f>IF(OR($E9="",$G9=""),"",IF(AND($E$3=6),'Marks Entry 6th'!AO8,IF(AND($E$3=7),'Marks Entry 7th'!AO8,"")))</f>
        <v>46</v>
      </c>
      <c r="BO9" s="67">
        <f>IF(OR($E9="",$G9=""),"",IF(AND($E$3=6),'Marks Entry 6th'!AP8,IF(AND($E$3=7),'Marks Entry 7th'!AP8,"")))</f>
        <v>9</v>
      </c>
      <c r="BP9" s="65">
        <f t="shared" ref="BP9:BP72" si="29">IF(AND(BN9="",BO9=""),"",IF(AND(BN9="NA",BO9="NA"),"NA",IF(AND(BN9="AB",BO9="AB"),"AB",IF(AND(BN9="ML",BO9="ML"),"ML",SUM(BN9:BO9)))))</f>
        <v>55</v>
      </c>
      <c r="BQ9" s="62">
        <f t="shared" ref="BQ9:BQ72" si="30">IF(BP9="","",IF(AND(BM9="AB",BP9="AB"),"AB",SUM(BM9,BP9)))</f>
        <v>131</v>
      </c>
      <c r="BR9" s="108">
        <f t="shared" ref="BR9:BR72" si="31">COUNTIF(BC9:BF9,"NA")*5+(COUNTIF(BC9:BF9,"ML")*5)+(COUNTIF(BJ9,"ML")*$BJ$7)+(COUNTIF(BN9,"ML")*$BN$7)</f>
        <v>0</v>
      </c>
      <c r="BS9" s="108">
        <f t="shared" ref="BS9:BS72" si="32">IF(OR($B9="NSO",$B9=0,$B9=""),"",IF(AND(BC9="",BE9="",BJ9="",BN9=""),"",IF(AND(BE9="",BC9="",BD9="",BF9=""),20-BR9,IF(AND(BJ9="",BK9=""),$BL$7-BR9,IF(AND(BN9="",BO9=""),$BP$7-BR9,$BQ$7-BR9)))))</f>
        <v>200</v>
      </c>
      <c r="BT9" s="108" t="str">
        <f t="shared" ref="BT9:BT72" si="33">IF(AND(OR(BC9="ab",BC9="ml"),OR(BE9="ab",BE9="ml"),OR(BJ9="ab",BJ9="ml")),"AB",IF(AND(OR(BC9="ab",BC9="ml"),OR(BJ9="ab",BJ9="ml"),OR(BN9="ab",BN9="ml")),"AB",IF(AND(OR(BE9="ab",BE9="ml"),OR(BJ9="ab",BJ9="ml"),OR(BN9="ab",BN9="ml")),"AB","")))</f>
        <v/>
      </c>
      <c r="BU9" s="108" t="str">
        <f t="shared" ref="BU9:BU72" si="34">IF(OR($B9="NSO",$B9="",BN9=""),"",IF(OR(BT9="AB",BN9="ab"),"AB",IF(BN9="ML","RE",IF(AND(BQ9&gt;=36%*BS9,BN9&gt;=$BN$7*20%),"P",IF(AND(BQ9&gt;=34%*BS9,BN9&gt;=$BN$7*20%),"G2",IF(AND(BQ9&gt;=31%*BS9,BN9&gt;=$BN$7*20%),"G1",IF(BQ9&gt;=25%*BS9,"S","F")))))))</f>
        <v>P</v>
      </c>
      <c r="BV9" s="108" t="str">
        <f t="shared" ref="BV9:BV72" si="35">IF(OR(BU9="",BU9=0,BU9="S",BU9="RE",BU9="F",BU9="AB"),BU9,IF(BQ9&gt;=75%*BS9,"D",IF(BQ9&gt;=60%*BS9,"I",IF(BQ9&gt;=48%*BS9,"II",IF(BQ9&gt;=36%*BS9,"III",BU9)))))</f>
        <v>I</v>
      </c>
      <c r="BW9" s="110" t="str">
        <f t="shared" ref="BW9:BW72" si="36">IF(BQ9="","",IF(OR(BU9="",BU9=0,BU9="S",BU9="RE",BU9="F",BU9="AB"),"",IF(BQ9&gt;=86%*BS9,"A",IF(BQ9&gt;=71%*BS9,"B",IF(BQ9&gt;=51%*BS9,"C",IF(BQ9&gt;=31%*BS9,"D","E"))))))</f>
        <v>C</v>
      </c>
      <c r="BX9" s="120">
        <f>IF(OR($E9="",$G9=""),"",IF(AND($E$3=6),'Marks Entry 6th'!AQ8,IF(AND($E$3=7),'Marks Entry 7th'!AQ8,"")))</f>
        <v>4</v>
      </c>
      <c r="BY9" s="120">
        <f>IF(OR($E9="",$G9=""),"",IF(AND($E$3=6),'Marks Entry 6th'!AR8,IF(AND($E$3=7),'Marks Entry 7th'!AR8,"")))</f>
        <v>4</v>
      </c>
      <c r="BZ9" s="120">
        <f>IF(OR($E9="",$G9=""),"",IF(AND($E$3=6),'Marks Entry 6th'!AS8,IF(AND($E$3=7),'Marks Entry 7th'!AS8,"")))</f>
        <v>4</v>
      </c>
      <c r="CA9" s="120">
        <f>IF(OR($E9="",$G9=""),"",IF(AND($E$3=6),'Marks Entry 6th'!AT8,IF(AND($E$3=7),'Marks Entry 7th'!AT8,"")))</f>
        <v>4</v>
      </c>
      <c r="CB9" s="120">
        <f>IF(OR($E9="",$G9=""),"",IF(AND($E$3=6),'Marks Entry 6th'!AU8,IF(AND($E$3=7),'Marks Entry 7th'!AU8,"")))</f>
        <v>4</v>
      </c>
      <c r="CC9" s="120">
        <f>IF(OR($E9="",$G9=""),"",IF(AND($E$3=6),'Marks Entry 6th'!AV8,IF(AND($E$3=7),'Marks Entry 7th'!AV8,"")))</f>
        <v>5</v>
      </c>
      <c r="CD9" s="418">
        <f t="shared" ref="CD9:CD72" si="37">IF(AND(BX9="",BY9="",BZ9="",CA9="",CB9="",CC9=""),"",SUM(BX9:CC9))</f>
        <v>25</v>
      </c>
      <c r="CE9" s="120">
        <f>IF(OR($E9="",$G9=""),"",IF(AND($E$3=6),'Marks Entry 6th'!AW8,IF(AND($E$3=7),'Marks Entry 7th'!AW8,"")))</f>
        <v>31</v>
      </c>
      <c r="CF9" s="120">
        <f>IF(OR($E9="",$G9=""),"",IF(AND($E$3=6),'Marks Entry 6th'!AX8,IF(AND($E$3=7),'Marks Entry 7th'!AX8,"")))</f>
        <v>11</v>
      </c>
      <c r="CG9" s="65">
        <f t="shared" ref="CG9:CG72" si="38">IF(AND(CE9="",CF9=""),"",IF(AND(CE9="NA",CF9="NA"),"NA",IF(AND(CE9="AB",CF9="AB"),"AB",IF(AND(CE9="ML",CF9="ML"),"ML",SUM(CE9:CF9)))))</f>
        <v>42</v>
      </c>
      <c r="CH9" s="62">
        <f t="shared" ref="CH9:CH72" si="39">IF(AND(CD9="NA",CG9="NA"),"NA",IF(AND(CD9="AB",CG9="AB"),"AB",SUM(CD9,CG9)))</f>
        <v>67</v>
      </c>
      <c r="CI9" s="67">
        <f>IF(OR($E9="",$G9=""),"",IF(AND($E$3=6),'Marks Entry 6th'!AY8,IF(AND($E$3=7),'Marks Entry 7th'!AY8,"")))</f>
        <v>31</v>
      </c>
      <c r="CJ9" s="67">
        <f>IF(OR($E9="",$G9=""),"",IF(AND($E$3=6),'Marks Entry 6th'!AZ8,IF(AND($E$3=7),'Marks Entry 7th'!AZ8,"")))</f>
        <v>4</v>
      </c>
      <c r="CK9" s="65">
        <f t="shared" ref="CK9:CK72" si="40">IF(AND(CI9="",CJ9=""),"",IF(AND(CI9="NA",CJ9="NA"),"NA",IF(AND(CI9="AB",CJ9="AB"),"AB",IF(AND(CI9="ML",CJ9="ML"),"ML",SUM(CI9:CJ9)))))</f>
        <v>35</v>
      </c>
      <c r="CL9" s="62">
        <f t="shared" ref="CL9:CL72" si="41">IF(CK9="","",IF(AND(CH9="AB",CK9="AB"),"AB",SUM(CH9,CK9)))</f>
        <v>102</v>
      </c>
      <c r="CM9" s="108">
        <f t="shared" ref="CM9:CM72" si="42">COUNTIF(BX9:CA9,"NA")*5+(COUNTIF(BX9:CA9,"ML")*5)+(COUNTIF(CE9,"ML")*$CE$7)+(COUNTIF(CI9,"ML")*$CI$7)</f>
        <v>0</v>
      </c>
      <c r="CN9" s="108">
        <f t="shared" ref="CN9:CN72" si="43">IF(OR($B9="NSO",$B9=0,$B9=""),"",IF(AND(BX9="",BZ9="",CE9="",CI9=""),"",IF(AND(BZ9="",BX9="",BY9="",CA9=""),20-CM9,IF(AND(CE9="",CF9=""),$CG$7-CM9,IF(AND(CI9="",CJ9=""),$CK$7-CM9,$CL$7-CM9)))))</f>
        <v>200</v>
      </c>
      <c r="CO9" s="108" t="str">
        <f t="shared" ref="CO9:CO72" si="44">IF(AND(OR(BX9="ab",BX9="ml"),OR(BZ9="ab",BZ9="ml"),OR(CE9="ab",CE9="ml")),"AB",IF(AND(OR(BX9="ab",BX9="ml"),OR(CE9="ab",CE9="ml"),OR(CI9="ab",CI9="ml")),"AB",IF(AND(OR(BZ9="ab",BZ9="ml"),OR(CE9="ab",CE9="ml"),OR(CI9="ab",CI9="ml")),"AB","")))</f>
        <v/>
      </c>
      <c r="CP9" s="108" t="str">
        <f t="shared" ref="CP9:CP72" si="45">IF(OR($B9="NSO",$B9="",CI9=""),"",IF(OR(CO9="AB",CI9="ab"),"AB",IF(CI9="ML","RE",IF(AND(CL9&gt;=36%*CN9,CI9&gt;=$CI$7*20%),"P",IF(AND(CL9&gt;=34%*CN9,CI9&gt;=$CI$7*20%),"G2",IF(AND(CL9&gt;=31%*CN9,CI9&gt;=$CI$7*20%),"G1",IF(CL9&gt;=25%*CN9,"S","F")))))))</f>
        <v>P</v>
      </c>
      <c r="CQ9" s="108" t="str">
        <f t="shared" ref="CQ9:CQ72" si="46">IF(OR(CP9="",CP9=0,CP9="S",CP9="RE",CP9="F",CP9="AB"),CP9,IF(CL9&gt;=75%*CN9,"D",IF(CL9&gt;=60%*CN9,"I",IF(CL9&gt;=48%*CN9,"II",IF(CL9&gt;=36%*CN9,"III",CP9)))))</f>
        <v>II</v>
      </c>
      <c r="CR9" s="110" t="str">
        <f t="shared" ref="CR9:CR72" si="47">IF(CL9="","",IF(OR(CP9="",CP9=0,CP9="S",CP9="RE",CP9="F",CP9="AB"),"",IF(CL9&gt;=86%*CN9,"A",IF(CL9&gt;=71%*CN9,"B",IF(CL9&gt;=51%*CN9,"C",IF(CL9&gt;=31%*CN9,"D","E"))))))</f>
        <v>C</v>
      </c>
      <c r="CS9" s="120">
        <f>IF(OR($E9="",$G9=""),"",IF(AND($E$3=6),'Marks Entry 6th'!BA8,IF(AND($E$3=7),'Marks Entry 7th'!BA8,"")))</f>
        <v>5</v>
      </c>
      <c r="CT9" s="120">
        <f>IF(OR($E9="",$G9=""),"",IF(AND($E$3=6),'Marks Entry 6th'!BB8,IF(AND($E$3=7),'Marks Entry 7th'!BB8,"")))</f>
        <v>5</v>
      </c>
      <c r="CU9" s="120">
        <f>IF(OR($E9="",$G9=""),"",IF(AND($E$3=6),'Marks Entry 6th'!BC8,IF(AND($E$3=7),'Marks Entry 7th'!BC8,"")))</f>
        <v>5</v>
      </c>
      <c r="CV9" s="120">
        <f>IF(OR($E9="",$G9=""),"",IF(AND($E$3=6),'Marks Entry 6th'!BD8,IF(AND($E$3=7),'Marks Entry 7th'!BD8,"")))</f>
        <v>5</v>
      </c>
      <c r="CW9" s="120">
        <f>IF(OR($E9="",$G9=""),"",IF(AND($E$3=6),'Marks Entry 6th'!BE8,IF(AND($E$3=7),'Marks Entry 7th'!BE8,"")))</f>
        <v>4</v>
      </c>
      <c r="CX9" s="120">
        <f>IF(OR($E9="",$G9=""),"",IF(AND($E$3=6),'Marks Entry 6th'!BF8,IF(AND($E$3=7),'Marks Entry 7th'!BF8,"")))</f>
        <v>4</v>
      </c>
      <c r="CY9" s="418">
        <f t="shared" ref="CY9:CY72" si="48">IF(AND(CS9="",CT9="",CU9="",CV9="",CW9="",CX9=""),"",SUM(CS9:CX9))</f>
        <v>28</v>
      </c>
      <c r="CZ9" s="120">
        <f>IF(OR($E9="",$G9=""),"",IF(AND($E$3=6),'Marks Entry 6th'!BG8,IF(AND($E$3=7),'Marks Entry 7th'!BG8,"")))</f>
        <v>14</v>
      </c>
      <c r="DA9" s="120">
        <f>IF(OR($E9="",$G9=""),"",IF(AND($E$3=6),'Marks Entry 6th'!BH8,IF(AND($E$3=7),'Marks Entry 7th'!BH8,"")))</f>
        <v>9</v>
      </c>
      <c r="DB9" s="65">
        <f t="shared" ref="DB9:DB72" si="49">IF(AND(CZ9="",DA9=""),"",IF(AND(CZ9="NA",DA9="NA"),"NA",IF(AND(CZ9="AB",DA9="AB"),"AB",IF(AND(CZ9="ML",DA9="ML"),"ML",SUM(CZ9:DA9)))))</f>
        <v>23</v>
      </c>
      <c r="DC9" s="62">
        <f t="shared" ref="DC9:DC72" si="50">IF(AND(CY9="NA",DB9="NA"),"NA",IF(AND(CY9="AB",DB9="AB"),"AB",SUM(CY9,DB9)))</f>
        <v>51</v>
      </c>
      <c r="DD9" s="67">
        <f>IF(OR($E9="",$G9=""),"",IF(AND($E$3=6),'Marks Entry 6th'!BI8,IF(AND($E$3=7),'Marks Entry 7th'!BI8,"")))</f>
        <v>14</v>
      </c>
      <c r="DE9" s="67">
        <f>IF(OR($E9="",$G9=""),"",IF(AND($E$3=6),'Marks Entry 6th'!BJ8,IF(AND($E$3=7),'Marks Entry 7th'!BJ8,"")))</f>
        <v>4</v>
      </c>
      <c r="DF9" s="65">
        <f t="shared" ref="DF9:DF72" si="51">IF(AND(DD9="",DE9=""),"",IF(AND(DD9="NA",DE9="NA"),"NA",IF(AND(DD9="AB",DE9="AB"),"AB",IF(AND(DD9="ML",DE9="ML"),"ML",SUM(DD9:DE9)))))</f>
        <v>18</v>
      </c>
      <c r="DG9" s="62">
        <f t="shared" ref="DG9:DG72" si="52">IF(DF9="","",IF(AND(DC9="AB",DF9="AB"),"AB",SUM(DC9,DF9)))</f>
        <v>69</v>
      </c>
      <c r="DH9" s="108">
        <f t="shared" ref="DH9:DH72" si="53">COUNTIF(CS9:CV9,"NA")*5+(COUNTIF(CS9:CV9,"ML")*5)+(COUNTIF(CZ9,"ML")*$CZ$7)+(COUNTIF(DD9,"ML")*$DD$7)</f>
        <v>0</v>
      </c>
      <c r="DI9" s="108">
        <f t="shared" ref="DI9:DI72" si="54">IF(OR($B9="NSO",$B9=0,$B9=""),"",IF(AND(CS9="",CU9="",CZ9="",DD9=""),"",IF(AND(CU9="",CS9="",CT9="",CV9=""),20-DH9,IF(AND(CZ9="",DA9=""),$DB$7-DH9,IF(AND(DD9="",DE9=""),$DF$7-DH9,$DG$7-DH9)))))</f>
        <v>200</v>
      </c>
      <c r="DJ9" s="108" t="str">
        <f t="shared" ref="DJ9:DJ72" si="55">IF(AND(OR(CS9="ab",CS9="ml"),OR(CU9="ab",CU9="ml"),OR(CZ9="ab",CZ9="ml")),"AB",IF(AND(OR(CS9="ab",CS9="ml"),OR(CZ9="ab",CZ9="ml"),OR(DD9="ab",DD9="ml")),"AB",IF(AND(OR(CU9="ab",CU9="ml"),OR(CZ9="ab",CZ9="ml"),OR(DD9="ab",DD9="ml")),"AB","")))</f>
        <v/>
      </c>
      <c r="DK9" s="108" t="str">
        <f t="shared" ref="DK9:DK72" si="56">IF(OR($B9="NSO",$B9="",DD9=""),"",IF(OR(DJ9="AB",DD9="ab"),"AB",IF(DD9="ML","RE",IF(AND(DG9&gt;=36%*DI9,DD9&gt;=$DD$7*20%),"P",IF(AND(DG9&gt;=34%*DI9,DD9&gt;=$DD$7*20%),"G2",IF(AND(DG9&gt;=31%*DI9,DD9&gt;=$DD$7*20%),"G1",IF(DG9&gt;=25%*DI9,"S","F")))))))</f>
        <v>G2</v>
      </c>
      <c r="DL9" s="108" t="str">
        <f t="shared" ref="DL9:DL72" si="57">IF(OR(DK9="",DK9=0,DK9="S",DK9="RE",DK9="F",DK9="AB"),DK9,IF(DG9&gt;=75%*DI9,"D",IF(DG9&gt;=60%*DI9,"I",IF(DG9&gt;=48%*DI9,"II",IF(DG9&gt;=36%*DI9,"III",DK9)))))</f>
        <v>G2</v>
      </c>
      <c r="DM9" s="110" t="str">
        <f t="shared" ref="DM9:DM72" si="58">IF(DG9="","",IF(OR(DK9="",DK9=0,DK9="S",DK9="RE",DK9="F",DK9="AB"),"",IF(DG9&gt;=86%*DI9,"A",IF(DG9&gt;=71%*DI9,"B",IF(DG9&gt;=51%*DI9,"C",IF(DG9&gt;=31%*DI9,"D","E"))))))</f>
        <v>D</v>
      </c>
      <c r="DN9" s="120">
        <f>IF(OR($E9="",$G9=""),"",IF(AND($E$3=6),'Marks Entry 6th'!BK8,IF(AND($E$3=7),'Marks Entry 7th'!BK8,"")))</f>
        <v>5</v>
      </c>
      <c r="DO9" s="120">
        <f>IF(OR($E9="",$G9=""),"",IF(AND($E$3=6),'Marks Entry 6th'!BL8,IF(AND($E$3=7),'Marks Entry 7th'!BL8,"")))</f>
        <v>5</v>
      </c>
      <c r="DP9" s="120">
        <f>IF(OR($E9="",$G9=""),"",IF(AND($E$3=6),'Marks Entry 6th'!BM8,IF(AND($E$3=7),'Marks Entry 7th'!BM8,"")))</f>
        <v>4</v>
      </c>
      <c r="DQ9" s="120">
        <f>IF(OR($E9="",$G9=""),"",IF(AND($E$3=6),'Marks Entry 6th'!BN8,IF(AND($E$3=7),'Marks Entry 7th'!BN8,"")))</f>
        <v>4</v>
      </c>
      <c r="DR9" s="120">
        <f>IF(OR($E9="",$G9=""),"",IF(AND($E$3=6),'Marks Entry 6th'!BO8,IF(AND($E$3=7),'Marks Entry 7th'!BO8,"")))</f>
        <v>3</v>
      </c>
      <c r="DS9" s="120">
        <f>IF(OR($E9="",$G9=""),"",IF(AND($E$3=6),'Marks Entry 6th'!BP8,IF(AND($E$3=7),'Marks Entry 7th'!BP8,"")))</f>
        <v>3</v>
      </c>
      <c r="DT9" s="418">
        <f t="shared" ref="DT9:DT72" si="59">IF(AND(DN9="",DO9="",DP9="",DQ9="",DR9="",DS9=""),"",SUM(DN9:DS9))</f>
        <v>24</v>
      </c>
      <c r="DU9" s="120">
        <f>IF(OR($E9="",$G9=""),"",IF(AND($E$3=6),'Marks Entry 6th'!BQ8,IF(AND($E$3=7),'Marks Entry 7th'!BQ8,"")))</f>
        <v>42</v>
      </c>
      <c r="DV9" s="120">
        <f>IF(OR($E9="",$G9=""),"",IF(AND($E$3=6),'Marks Entry 6th'!BR8,IF(AND($E$3=7),'Marks Entry 7th'!BR8,"")))</f>
        <v>11</v>
      </c>
      <c r="DW9" s="65">
        <f t="shared" ref="DW9:DW72" si="60">IF(AND(DU9="",DV9=""),"",IF(AND(DU9="NA",DV9="NA"),"NA",IF(AND(DU9="AB",DV9="AB"),"AB",IF(AND(DU9="ML",DV9="ML"),"ML",SUM(DU9:DV9)))))</f>
        <v>53</v>
      </c>
      <c r="DX9" s="62">
        <f t="shared" ref="DX9:DX72" si="61">IF(AND(DT9="NA",DW9="NA"),"NA",IF(AND(DT9="AB",DW9="AB"),"AB",SUM(DT9,DW9)))</f>
        <v>77</v>
      </c>
      <c r="DY9" s="67">
        <f>IF(OR($E9="",$G9=""),"",IF(AND($E$3=6),'Marks Entry 6th'!BS8,IF(AND($E$3=7),'Marks Entry 7th'!BS8,"")))</f>
        <v>66</v>
      </c>
      <c r="DZ9" s="67">
        <f>IF(OR($E9="",$G9=""),"",IF(AND($E$3=6),'Marks Entry 6th'!BT8,IF(AND($E$3=7),'Marks Entry 7th'!BT8,"")))</f>
        <v>18</v>
      </c>
      <c r="EA9" s="65">
        <f t="shared" ref="EA9:EA72" si="62">IF(AND(DY9="",DZ9=""),"",IF(AND(DY9="NA",DZ9="NA"),"NA",IF(AND(DY9="AB",DZ9="AB"),"AB",IF(AND(DY9="ML",DZ9="ML"),"ML",SUM(DY9:DZ9)))))</f>
        <v>84</v>
      </c>
      <c r="EB9" s="62">
        <f t="shared" ref="EB9:EB72" si="63">IF(EA9="","",IF(AND(DX9="AB",EA9="AB"),"AB",SUM(DX9,EA9)))</f>
        <v>161</v>
      </c>
      <c r="EC9" s="108">
        <f t="shared" ref="EC9:EC72" si="64">COUNTIF(DN9:DQ9,"NA")*5+(COUNTIF(DN9:DQ9,"ML")*5)+(COUNTIF(DU9,"ML")*$DU$7)+(COUNTIF(DY9,"ML")*$DY$7)</f>
        <v>0</v>
      </c>
      <c r="ED9" s="108">
        <f t="shared" ref="ED9:ED72" si="65">IF(OR($B9="NSO",$B9=0,$B9=""),"",IF(AND(DN9="",DP9="",DU9="",DY9=""),"",IF(AND(DP9="",DN9="",DO9="",DQ9=""),20-EC9,IF(AND(DU9="",DV9=""),$DW$7-EC9,IF(AND(DY9="",DZ9=""),$EA$7-EC9,$EB$7-EC9)))))</f>
        <v>200</v>
      </c>
      <c r="EE9" s="108" t="str">
        <f t="shared" ref="EE9:EE72" si="66">IF(AND(OR(DN9="ab",DN9="ml"),OR(DP9="ab",DP9="ml"),OR(DU9="ab",DU9="ml")),"AB",IF(AND(OR(DN9="ab",DN9="ml"),OR(DU9="ab",DU9="ml"),OR(DY9="ab",DY9="ml")),"AB",IF(AND(OR(DP9="ab",DP9="ml"),OR(DU9="ab",DU9="ml"),OR(DY9="ab",DY9="ml")),"AB","")))</f>
        <v/>
      </c>
      <c r="EF9" s="108" t="str">
        <f t="shared" ref="EF9:EF72" si="67">IF(OR($B9="NSO",$B9="",DY9=""),"",IF(OR(EE9="AB",DY9="ab"),"AB",IF(DY9="ML","RE",IF(AND(EB9&gt;=36%*ED9,DY9&gt;=$DY$7*20%),"P",IF(AND(EB9&gt;=34%*ED9,DY9&gt;=$DY$7*20%),"G2",IF(AND(EB9&gt;=31%*ED9,DY9&gt;=$DY$7*20%),"G1",IF(EB9&gt;=25%*ED9,"S","F")))))))</f>
        <v>P</v>
      </c>
      <c r="EG9" s="108" t="str">
        <f t="shared" ref="EG9:EG72" si="68">IF(OR(EF9="",EF9=0,EF9="S",EF9="RE",EF9="F",EF9="AB"),EF9,IF(EB9&gt;=75%*ED9,"D",IF(EB9&gt;=60%*ED9,"I",IF(EB9&gt;=48%*ED9,"II",IF(EB9&gt;=36%*ED9,"III",EF9)))))</f>
        <v>D</v>
      </c>
      <c r="EH9" s="110" t="str">
        <f t="shared" ref="EH9:EH72" si="69">IF(EB9="","",IF(OR(EF9="",EF9=0,EF9="S",EF9="RE",EF9="F",EF9="AB"),"",IF(EB9&gt;=86%*ED9,"A",IF(EB9&gt;=71%*ED9,"B",IF(EB9&gt;=51%*ED9,"C",IF(EB9&gt;=31%*ED9,"D","E"))))))</f>
        <v>B</v>
      </c>
      <c r="EI9" s="52">
        <f>IF(OR($E9="",$G9=""),"",IF(AND($E$3=6),'Marks Entry 6th'!BU8,IF(AND($E$3=7),'Marks Entry 7th'!BU8,"")))</f>
        <v>18</v>
      </c>
      <c r="EJ9" s="52">
        <f>IF(OR($E9="",$G9=""),"",IF(AND($E$3=6),'Marks Entry 6th'!BV8,IF(AND($E$3=7),'Marks Entry 7th'!BV8,"")))</f>
        <v>18</v>
      </c>
      <c r="EK9" s="52">
        <f>IF(OR($E9="",$G9=""),"",IF(AND($E$3=6),'Marks Entry 6th'!BW8,IF(AND($E$3=7),'Marks Entry 7th'!BW8,"")))</f>
        <v>14</v>
      </c>
      <c r="EL9" s="52">
        <f>IF(OR($E9="",$G9=""),"",IF(AND($E$3=6),'Marks Entry 6th'!BX8,IF(AND($E$3=7),'Marks Entry 7th'!BX8,"")))</f>
        <v>24</v>
      </c>
      <c r="EM9" s="52">
        <f>IF(OR($E9="",$G9=""),"",IF(AND($E$3=6),'Marks Entry 6th'!BY8,IF(AND($E$3=7),'Marks Entry 7th'!BY8,"")))</f>
        <v>19</v>
      </c>
      <c r="EN9" s="121">
        <f t="shared" ref="EN9:EN72" si="70">IF(AND(EI9="",EJ9="",EK9="",EL9="",EM9=""),"",SUM(EI9:EM9))</f>
        <v>93</v>
      </c>
      <c r="EO9" s="122">
        <f t="shared" ref="EO9:EO72" si="71">COUNTIF(EI9,"ML")*$EI$7+COUNTIF(EJ9,"ML")*$EJ$7+COUNTIF(EK9,"ML")*$EK$7+COUNTIF(EL9,"ML")*$EL$7+COUNTIF(EM9,"ML")*$EM$7</f>
        <v>0</v>
      </c>
      <c r="EP9" s="122">
        <f t="shared" ref="EP9:EP72" si="72">IF(OR($B9="NSO",$B9="",EN9="",EN9=0),"",IF(AND(EI9="",EJ9="",EK9="",EL9="",EM9=""),"",IF(AND(EJ9="",EI9=""),$EI$7-EO9,IF(EM9="",($EI$7+$EJ$7)-EO9,$EN$7-EO9))))</f>
        <v>100</v>
      </c>
      <c r="EQ9" s="122" t="str">
        <f t="shared" ref="EQ9:EQ72" si="73">IF(OR($B9="NSO",$B9="",EN9="",EN9=0),"",IF(OR(EI9="AB",EK9="AB",EL9="AB",EM9="AB",EJ9="AB"),"AB",IF(EN9&gt;=36%*EP9,"P","S")))</f>
        <v>P</v>
      </c>
      <c r="ER9" s="109" t="str">
        <f t="shared" ref="ER9:ER72" si="74">IF(EN9="","",IF(OR(EQ9="",EQ9=0,EQ9="S",EQ9="RE",EQ9="F",EQ9="AB"),"",IF(EN9&gt;=91%*EP9,"A+",IF(EN9&gt;=76%*EP9,"A",IF(EN9&gt;=61%*EP9,"B",IF(EN9&gt;=41%*EP9,"C","D"))))))</f>
        <v>A+</v>
      </c>
      <c r="ES9" s="52">
        <f>IF(OR($E9="",$G9=""),"",IF(AND($E$3=6),'Marks Entry 6th'!BZ8,IF(AND($E$3=7),'Marks Entry 7th'!BZ8,"")))</f>
        <v>11</v>
      </c>
      <c r="ET9" s="52">
        <f>IF(OR($E9="",$G9=""),"",IF(AND($E$3=6),'Marks Entry 6th'!CA8,IF(AND($E$3=7),'Marks Entry 7th'!CA8,"")))</f>
        <v>16</v>
      </c>
      <c r="EU9" s="52">
        <f>IF(OR($E9="",$G9=""),"",IF(AND($E$3=6),'Marks Entry 6th'!CB8,IF(AND($E$3=7),'Marks Entry 7th'!CB8,"")))</f>
        <v>13</v>
      </c>
      <c r="EV9" s="52">
        <f>IF(OR($E9="",$G9=""),"",IF(AND($E$3=6),'Marks Entry 6th'!CC8,IF(AND($E$3=7),'Marks Entry 7th'!CC8,"")))</f>
        <v>17</v>
      </c>
      <c r="EW9" s="52">
        <f>IF(OR($E9="",$G9=""),"",IF(AND($E$3=6),'Marks Entry 6th'!CD8,IF(AND($E$3=7),'Marks Entry 7th'!CD8,"")))</f>
        <v>20</v>
      </c>
      <c r="EX9" s="121">
        <f t="shared" ref="EX9:EX72" si="75">IF(AND(ES9="",ET9="",EU9="",EV9="",EW9=""),"",SUM(ES9:EW9))</f>
        <v>77</v>
      </c>
      <c r="EY9" s="122">
        <f t="shared" ref="EY9:EY72" si="76">COUNTIF(ES9,"ML")*$ES$7+COUNTIF(ET9,"ML")*$ET$7+COUNTIF(EU9,"ML")*$EU$7+COUNTIF(EV9,"ML")*$EV$7+COUNTIF(EW9,"ML")*$EW$7</f>
        <v>0</v>
      </c>
      <c r="EZ9" s="122">
        <f t="shared" ref="EZ9:EZ72" si="77">IF(OR($B9="NSO",$B9="",EX9="",EX9=0),"",IF(AND(ES9="",ET9="",EU9="",EV9="",EW9=""),"",IF(AND(ET9="",ES9=""),$ES$7-EY9,IF(EW9="",($ES$7+$ET$7)-EY9,$EX$7-EY9))))</f>
        <v>100</v>
      </c>
      <c r="FA9" s="122" t="str">
        <f t="shared" ref="FA9:FA72" si="78">IF(OR($B9="NSO",$B9="",EX9="",EX9=0),"",IF(OR(ES9="AB",EU9="AB",EV9="AB",EW9="AB",ET9="AB"),"AB",IF(EX9&gt;=36%*EZ9,"P","S")))</f>
        <v>P</v>
      </c>
      <c r="FB9" s="109" t="str">
        <f t="shared" ref="FB9:FB72" si="79">IF(EX9="","",IF(OR(FA9="",FA9=0,FA9="S",FA9="RE",FA9="F",FA9="AB"),"",IF(EX9&gt;=91%*EZ9,"A+",IF(EX9&gt;=76%*EZ9,"A",IF(EX9&gt;=61%*EZ9,"B",IF(EX9&gt;=41%*EZ9,"C","D"))))))</f>
        <v>A</v>
      </c>
      <c r="FC9" s="52">
        <f>IF(OR($E9="",$G9=""),"",IF(AND($E$3=6),'Marks Entry 6th'!CE8,IF(AND($E$3=7),'Marks Entry 7th'!CE8,"")))</f>
        <v>15</v>
      </c>
      <c r="FD9" s="52">
        <f>IF(OR($E9="",$G9=""),"",IF(AND($E$3=6),'Marks Entry 6th'!CF8,IF(AND($E$3=7),'Marks Entry 7th'!CF8,"")))</f>
        <v>16</v>
      </c>
      <c r="FE9" s="52">
        <f>IF(OR($E9="",$G9=""),"",IF(AND($E$3=6),'Marks Entry 6th'!CG8,IF(AND($E$3=7),'Marks Entry 7th'!CG8,"")))</f>
        <v>21</v>
      </c>
      <c r="FF9" s="52">
        <f>IF(OR($E9="",$G9=""),"",IF(AND($E$3=6),'Marks Entry 6th'!CH8,IF(AND($E$3=7),'Marks Entry 7th'!CH8,"")))</f>
        <v>21</v>
      </c>
      <c r="FG9" s="52">
        <f>IF(OR($E9="",$G9=""),"",IF(AND($E$3=6),'Marks Entry 6th'!CI8,IF(AND($E$3=7),'Marks Entry 7th'!CI8,"")))</f>
        <v>21</v>
      </c>
      <c r="FH9" s="121">
        <f t="shared" ref="FH9:FH72" si="80">IF(AND(FC9="",FD9="",FE9="",FF9="",FG9=""),"",SUM(FC9:FG9))</f>
        <v>94</v>
      </c>
      <c r="FI9" s="122">
        <f t="shared" ref="FI9:FI72" si="81">COUNTIF(FC9,"ML")*$FC$7+COUNTIF(FD9,"ML")*$FD$7+COUNTIF(FE9,"ML")*$FE$7+COUNTIF(FF9,"ML")*$FF$7+COUNTIF(FG9,"ML")*$FG$7</f>
        <v>0</v>
      </c>
      <c r="FJ9" s="122">
        <f t="shared" ref="FJ9:FJ72" si="82">IF(OR($B9="NSO",$B9="",FH9="",FH9=0),"",IF(AND(FC9="",FD9="",FE9="",FF9="",FG9=""),"",IF(AND(FD9="",FC9=""),$FC$7-FI9,IF(FG9="",($FC$7+$FD$7)-FI9,$FH$7-FI9))))</f>
        <v>100</v>
      </c>
      <c r="FK9" s="122" t="str">
        <f t="shared" ref="FK9:FK72" si="83">IF(OR($B9="NSO",$B9="",FH9="",FH9=0),"",IF(OR(FC9="AB",FE9="AB",FF9="AB",FG9="AB",FD9="AB"),"AB",IF(FH9&gt;=36%*FJ9,"P","S")))</f>
        <v>P</v>
      </c>
      <c r="FL9" s="109" t="str">
        <f t="shared" ref="FL9:FL72" si="84">IF(FH9="","",IF(OR(FK9="",FK9=0,FK9="S",FK9="RE",FK9="F",FK9="AB"),"",IF(FH9&gt;=91%*FJ9,"A+",IF(FH9&gt;=76%*FJ9,"A",IF(FH9&gt;=61%*FJ9,"B",IF(FH9&gt;=41%*FJ9,"C","D"))))))</f>
        <v>A+</v>
      </c>
      <c r="FM9" s="361">
        <f>IF(OR($E9="",$G9=""),"",IF(AND('Marks Entry 6th'!CJ8="",'Marks Entry 7th'!CJ8=""),"",IF(AND($E$3=6),'Marks Entry 6th'!CJ8,IF(AND($E$3=7),'Marks Entry 7th'!CJ8,""))))</f>
        <v>30</v>
      </c>
      <c r="FN9" s="361">
        <f>IF(OR($E9="",$G9=""),"",IF(AND('Marks Entry 6th'!CK8="",'Marks Entry 7th'!CK8=""),"",IF(AND($E$3=6),'Marks Entry 6th'!CK8,IF(AND($E$3=7),'Marks Entry 7th'!CK8,""))))</f>
        <v>32</v>
      </c>
      <c r="FO9" s="362">
        <f t="shared" ref="FO9:FO72" si="85">IF(AND(FM9="",FN9=""),"",SUM(FM9:FN9))</f>
        <v>62</v>
      </c>
      <c r="FP9" s="109" t="str">
        <f t="shared" ref="FP9:FP72" si="86">IF(FO9="","",IF(OR(FO9="",FO9=0,FO9="RE",FO9="AB"),"",IF(FO9&gt;=91%*$FO$7,"A+",IF(FO9&gt;=76%*$FO$7,"A",IF(FO9&gt;=61%*$FO$7,"B",IF(FO9&gt;=341%*$FO$7,"C","D"))))))</f>
        <v>B</v>
      </c>
      <c r="FQ9" s="361">
        <f>IF(OR($E9="",$G9=""),"",IF(AND('Marks Entry 6th'!CL8="",'Marks Entry 7th'!CL8=""),"",IF(AND($E$3=6),'Marks Entry 6th'!CL8,IF(AND($E$3=7),'Marks Entry 7th'!CL8,""))))</f>
        <v>40</v>
      </c>
      <c r="FR9" s="361">
        <f>IF(OR($E9="",$G9=""),"",IF(AND('Marks Entry 6th'!CM8="",'Marks Entry 7th'!CM8=""),"",IF(AND($E$3=6),'Marks Entry 6th'!CM8,IF(AND($E$3=7),'Marks Entry 7th'!CM8,""))))</f>
        <v>41</v>
      </c>
      <c r="FS9" s="362">
        <f t="shared" ref="FS9:FS72" si="87">IF(AND(FQ9="",FR9=""),"",SUM(FQ9:FR9))</f>
        <v>81</v>
      </c>
      <c r="FT9" s="109" t="str">
        <f t="shared" ref="FT9:FT72" si="88">IF(FS9="","",IF(OR(FS9="",FS9=0,FS9="RE",FS9="AB"),"",IF(FS9&gt;=91%*$FS$7,"A+",IF(FS9&gt;=76%*$FS$7,"A",IF(FS9&gt;=61%*$FS$7,"B",IF(FS9&gt;=41%*$FS$7,"C","D"))))))</f>
        <v>A</v>
      </c>
      <c r="FU9" s="78">
        <f t="shared" ref="FU9:FU72" si="89">IF($E$3="","",IF(OR(E9="",G9=""),"",IF(AND(Z9="AB",AU9="AB",BQ9="AB",CL9="AB",DG9="AB",EB9="AB"),"AB",SUM(Z9,AU9,BQ9,CL9,DG9,EB9))))</f>
        <v>703</v>
      </c>
      <c r="FV9" s="328">
        <f t="shared" ref="FV9:FV72" si="90">IFERROR(IF(FU9="","",FU9*100/SUM(AB9,AW9,BS9,CN9,DI9,ED9)),"")</f>
        <v>58.583333333333336</v>
      </c>
      <c r="FW9" s="84" t="str">
        <f t="shared" ref="FW9:FW72" si="91">IFERROR(IF(FV9="","",IF(AND(FV9&gt;=60),"I",IF(AND(FV9&gt;=48),"II",IF(AND(FV9&gt;=36),"III","")))),"")</f>
        <v>II</v>
      </c>
      <c r="FX9" s="222" t="str">
        <f t="shared" ref="FX9:FX72" si="92">IFERROR(IF(FU9="","",IF(OR(B9="",G9="",FV9=""),"",IF(FV9&gt;=86,"A",IF(FV9&gt;=71,"B",IF(FV9&gt;=51,"C",IF(FV9&gt;=31,"D","E")))))),"")</f>
        <v>C</v>
      </c>
      <c r="FY9" s="85">
        <f t="shared" ref="FY9:FY72" si="93">IFERROR(IF(FV9="","",SUMPRODUCT((FV9&lt;$FV$8:$FV$207)/COUNTIF($FV$8:$FV$207,$FV$8:$FV$207))),"")</f>
        <v>10.999999999999986</v>
      </c>
      <c r="FZ9" s="327" t="str">
        <f>IFERROR(IF(B9="NSO","NSO",IF(OR(D9="",G9="",F9=""),"",IF(AND(FV9&gt;=36,'Master sheet'!$D$11="Hindi"),"कक्षा क्रमोन्नत",IF(AND(FV9&gt;=36,'Master sheet'!$D$11="English"),"Promoted",IF(AND(FV9&lt;36,'Master sheet'!$D$11="Hindi"),"पुनः परीक्षा","Re-Exam"))))),"")</f>
        <v>कक्षा क्रमोन्नत</v>
      </c>
      <c r="GA9" s="53">
        <f>IF(OR($E9="",$G9=""),"",IF(AND($E$3=6,'Marks Entry 6th'!CN8=""),"",IF(AND($E$3=7,'Marks Entry 7th'!CN8=""),"",IF(AND($E$3=6),'Marks Entry 6th'!CN8,IF(AND($E$3=7),'Marks Entry 7th'!CN8,"")))))</f>
        <v>220</v>
      </c>
      <c r="GB9" s="53">
        <f>IF(OR($E9="",$G9=""),"",IF(AND($E$3=6,'Marks Entry 6th'!CO8=""),"",IF(AND($E$3=7,'Marks Entry 7th'!CO8=""),"",IF(AND($E$3=6),'Marks Entry 6th'!CO8,IF(AND($E$3=7),'Marks Entry 7th'!CO8,"")))))</f>
        <v>168</v>
      </c>
      <c r="GC9" s="54"/>
      <c r="GK9" s="56">
        <f>IF(AND($E$3=6),'Marks Entry 6th'!I8,IF(AND($E$3=7),'Marks Entry 7th'!I8,""))</f>
        <v>702</v>
      </c>
      <c r="GL9" s="56">
        <f t="shared" ref="GL9:GL72" si="94">SUM(AB9,AW9,BS9,CN9,DI9,ED9)</f>
        <v>1200</v>
      </c>
    </row>
    <row r="10" spans="1:194" ht="18.95" customHeight="1">
      <c r="A10" s="68">
        <v>3</v>
      </c>
      <c r="B10" s="68">
        <f>IF(OR(GK10=0,GK10=""),"",IF(AND($E$3=6),'Marks Entry 6th'!I9,IF(AND($E$3=7),'Marks Entry 7th'!I9,"")))</f>
        <v>703</v>
      </c>
      <c r="C10" s="69">
        <f>IF(OR(B10=0,B10=""),"",IF(AND($E$3=6,'Marks Entry 6th'!B9=""),"",IF(AND($E$3=7,'Marks Entry 7th'!B9=""),"",IF(AND($E$3=6,'Marks Entry 6th'!B9),'Marks Entry 6th'!B9,IF(AND($E$3=7),'Marks Entry 7th'!B9,"")))))</f>
        <v>7</v>
      </c>
      <c r="D10" s="69" t="str">
        <f>IF(OR(B10=0,B10=""),"",IF(AND($E$3=6,'Marks Entry 6th'!C9=""),"",IF(AND($E$3=7,'Marks Entry 7th'!C9=""),"",IF(AND($E$3=6),'Marks Entry 6th'!C9,IF(AND($E$3=7),'Marks Entry 7th'!C9,"")))))</f>
        <v>A</v>
      </c>
      <c r="E10" s="303">
        <f>IF(OR(B10=0,B10=""),"",IF(AND($E$3=6,'Marks Entry 6th'!E9=""),"",IF(AND($E$3=7,'Marks Entry 7th'!E9=""),"",IF(AND($E$3=6),'Marks Entry 6th'!E9,IF(AND($E$3=7),'Marks Entry 7th'!E9,"")))))</f>
        <v>42348</v>
      </c>
      <c r="F10" s="69">
        <f>IF(OR(B10=0,B10=""),"",IF(AND($E$3=6,'Marks Entry 6th'!D9=""),"",IF(AND($E$3=7,'Marks Entry 7th'!D9=""),"",IF(AND($E$3=6),'Marks Entry 6th'!D9,IF(AND($E$3=7),'Marks Entry 7th'!D9,"")))))</f>
        <v>934</v>
      </c>
      <c r="G10" s="302" t="str">
        <f>IF(OR(B10=0,B10=""),"",IF(AND($E$3=6,'Marks Entry 6th'!F9=""),"",IF(AND($E$3=7,'Marks Entry 7th'!F9=""),"",IF(AND($E$3=6),UPPER('Marks Entry 6th'!F9),IF(AND($E$3=7),UPPER('Marks Entry 7th'!F9),"")))))</f>
        <v>ARMAN HUSSAIN</v>
      </c>
      <c r="H10" s="302" t="str">
        <f>IF(OR(B10=0,B10=""),"",IF(AND($E$3=6,'Marks Entry 6th'!G9=""),"",IF(AND($E$3=7,'Marks Entry 7th'!G9=""),"",IF(AND($E$3=6),UPPER('Marks Entry 6th'!G9),IF(AND($E$3=7),UPPER('Marks Entry 7th'!G9),"")))))</f>
        <v>AARIF HUSSAIN</v>
      </c>
      <c r="I10" s="302" t="str">
        <f>IF(OR(B10=0,B10=""),"",IF(AND($E$3=6,'Marks Entry 6th'!H9=""),"",IF(AND($E$3=7,'Marks Entry 7th'!H9=""),"",IF(AND($E$3=6),UPPER('Marks Entry 6th'!H9),IF(AND($E$3=7),UPPER('Marks Entry 7th'!H9),"")))))</f>
        <v>SALMA BANO</v>
      </c>
      <c r="J10" s="64" t="str">
        <f>IF(OR(B10=0,B10=""),"",IF(AND($E$3=6,'Marks Entry 6th'!J9=""),"",IF(AND($E$3=7,'Marks Entry 7th'!J9=""),"",IF(AND($E$3=6),'Marks Entry 6th'!J9,IF(AND($E$3=7),'Marks Entry 7th'!J9,"")))))</f>
        <v>M</v>
      </c>
      <c r="K10" s="64" t="str">
        <f>IF(OR(B10=0,B10=""),"",IF(AND($E$3=6,'Marks Entry 6th'!K9=""),"",IF(AND($E$3=7,'Marks Entry 7th'!K9=""),"",IF(AND($E$3=6),'Marks Entry 6th'!K9,IF(AND($E$3=7),'Marks Entry 7th'!K9,"")))))</f>
        <v>OBC</v>
      </c>
      <c r="L10" s="120">
        <f>IF(OR($E10="",$G10=""),"",IF(AND($E$3=6),'Marks Entry 6th'!L9,IF(AND($E$3=7),'Marks Entry 7th'!L9,"")))</f>
        <v>4</v>
      </c>
      <c r="M10" s="120">
        <f>IF(OR($E10="",$G10=""),"",IF(AND($E$3=6),'Marks Entry 6th'!M9,IF(AND($E$3=7),'Marks Entry 7th'!M9,"")))</f>
        <v>5</v>
      </c>
      <c r="N10" s="120">
        <f>IF(OR($E10="",$G10=""),"",IF(AND($E$3=6),'Marks Entry 6th'!N9,IF(AND($E$3=7),'Marks Entry 7th'!N9,"")))</f>
        <v>5</v>
      </c>
      <c r="O10" s="120">
        <f>IF(OR($E10="",$G10=""),"",IF(AND($E$3=6),'Marks Entry 6th'!O9,IF(AND($E$3=7),'Marks Entry 7th'!O9,"")))</f>
        <v>5</v>
      </c>
      <c r="P10" s="120">
        <f>IF(OR($E10="",$G10=""),"",IF(AND($E$3=6),'Marks Entry 6th'!P9,IF(AND($E$3=7),'Marks Entry 7th'!P9,"")))</f>
        <v>5</v>
      </c>
      <c r="Q10" s="120">
        <f>IF(OR($E10="",$G10=""),"",IF(AND($E$3=6),'Marks Entry 6th'!Q9,IF(AND($E$3=7),'Marks Entry 7th'!Q9,"")))</f>
        <v>3</v>
      </c>
      <c r="R10" s="418">
        <f t="shared" si="4"/>
        <v>27</v>
      </c>
      <c r="S10" s="120">
        <f>IF(OR($E10="",$G10=""),"",IF(AND($E$3=6),'Marks Entry 6th'!R9,IF(AND($E$3=7),'Marks Entry 7th'!R9,"")))</f>
        <v>38</v>
      </c>
      <c r="T10" s="120">
        <f>IF(OR($E10="",$G10=""),"",IF(AND($E$3=6),'Marks Entry 6th'!S9,IF(AND($E$3=7),'Marks Entry 7th'!S9,"")))</f>
        <v>12</v>
      </c>
      <c r="U10" s="65">
        <f t="shared" si="5"/>
        <v>50</v>
      </c>
      <c r="V10" s="62">
        <f t="shared" si="6"/>
        <v>77</v>
      </c>
      <c r="W10" s="67">
        <f>IF(OR($E10="",$G10=""),"",IF(AND($E$3=6),'Marks Entry 6th'!T9,IF(AND($E$3=7),'Marks Entry 7th'!T9,"")))</f>
        <v>37</v>
      </c>
      <c r="X10" s="67">
        <f>IF(OR($E10="",$G10=""),"",IF(AND($E$3=6),'Marks Entry 6th'!U9,IF(AND($E$3=7),'Marks Entry 7th'!U9,"")))</f>
        <v>11</v>
      </c>
      <c r="Y10" s="66">
        <f t="shared" si="7"/>
        <v>48</v>
      </c>
      <c r="Z10" s="62">
        <f t="shared" si="8"/>
        <v>125</v>
      </c>
      <c r="AA10" s="108">
        <f t="shared" si="9"/>
        <v>0</v>
      </c>
      <c r="AB10" s="108">
        <f t="shared" si="10"/>
        <v>200</v>
      </c>
      <c r="AC10" s="108" t="str">
        <f t="shared" si="11"/>
        <v/>
      </c>
      <c r="AD10" s="108" t="str">
        <f t="shared" si="12"/>
        <v>P</v>
      </c>
      <c r="AE10" s="108" t="str">
        <f t="shared" si="13"/>
        <v>I</v>
      </c>
      <c r="AF10" s="110" t="str">
        <f t="shared" si="14"/>
        <v>C</v>
      </c>
      <c r="AG10" s="120">
        <f>IF(OR($E10="",$G10=""),"",IF(AND($E$3=6),'Marks Entry 6th'!V9,IF(AND($E$3=7),'Marks Entry 7th'!V9,"")))</f>
        <v>3</v>
      </c>
      <c r="AH10" s="120">
        <f>IF(OR($E10="",$G10=""),"",IF(AND($E$3=6),'Marks Entry 6th'!W9,IF(AND($E$3=7),'Marks Entry 7th'!W9,"")))</f>
        <v>4</v>
      </c>
      <c r="AI10" s="120">
        <f>IF(OR($E10="",$G10=""),"",IF(AND($E$3=6),'Marks Entry 6th'!X9,IF(AND($E$3=7),'Marks Entry 7th'!X9,"")))</f>
        <v>2</v>
      </c>
      <c r="AJ10" s="120">
        <f>IF(OR($E10="",$G10=""),"",IF(AND($E$3=6),'Marks Entry 6th'!Y9,IF(AND($E$3=7),'Marks Entry 7th'!Y9,"")))</f>
        <v>5</v>
      </c>
      <c r="AK10" s="120">
        <f>IF(OR($E10="",$G10=""),"",IF(AND($E$3=6),'Marks Entry 6th'!Z9,IF(AND($E$3=7),'Marks Entry 7th'!Z9,"")))</f>
        <v>4</v>
      </c>
      <c r="AL10" s="120">
        <f>IF(OR($E10="",$G10=""),"",IF(AND($E$3=6),'Marks Entry 6th'!AA9,IF(AND($E$3=7),'Marks Entry 7th'!AA9,"")))</f>
        <v>5</v>
      </c>
      <c r="AM10" s="418">
        <f t="shared" si="15"/>
        <v>23</v>
      </c>
      <c r="AN10" s="120">
        <f>IF(OR($E10="",$G10=""),"",IF(AND($E$3=6),'Marks Entry 6th'!AB9,IF(AND($E$3=7),'Marks Entry 7th'!AB9,"")))</f>
        <v>40</v>
      </c>
      <c r="AO10" s="120">
        <f>IF(OR($E10="",$G10=""),"",IF(AND($E$3=6),'Marks Entry 6th'!AC9,IF(AND($E$3=7),'Marks Entry 7th'!AC9,"")))</f>
        <v>11</v>
      </c>
      <c r="AP10" s="65">
        <f t="shared" si="16"/>
        <v>51</v>
      </c>
      <c r="AQ10" s="62">
        <f t="shared" si="17"/>
        <v>74</v>
      </c>
      <c r="AR10" s="67">
        <f>IF(OR($E10="",$G10=""),"",IF(AND($E$3=6),'Marks Entry 6th'!AD9,IF(AND($E$3=7),'Marks Entry 7th'!AD9,"")))</f>
        <v>37</v>
      </c>
      <c r="AS10" s="67">
        <f>IF(OR($E10="",$G10=""),"",IF(AND($E$3=6),'Marks Entry 6th'!AE9,IF(AND($E$3=7),'Marks Entry 7th'!AE9,"")))</f>
        <v>8</v>
      </c>
      <c r="AT10" s="65">
        <f t="shared" si="18"/>
        <v>45</v>
      </c>
      <c r="AU10" s="62">
        <f t="shared" si="19"/>
        <v>119</v>
      </c>
      <c r="AV10" s="108">
        <f t="shared" si="20"/>
        <v>0</v>
      </c>
      <c r="AW10" s="108">
        <f t="shared" si="21"/>
        <v>200</v>
      </c>
      <c r="AX10" s="108" t="str">
        <f t="shared" si="22"/>
        <v/>
      </c>
      <c r="AY10" s="108" t="str">
        <f t="shared" si="23"/>
        <v>P</v>
      </c>
      <c r="AZ10" s="108" t="str">
        <f t="shared" si="24"/>
        <v>II</v>
      </c>
      <c r="BA10" s="110" t="str">
        <f t="shared" si="25"/>
        <v>C</v>
      </c>
      <c r="BB10" s="310" t="str">
        <f>IF(OR($E10="",$G10=""),"",IF(AND($E$3=6),'Marks Entry 6th'!AF9,IF(AND($E$3=7),'Marks Entry 7th'!AF9,"")))</f>
        <v>उर्दू (72)</v>
      </c>
      <c r="BC10" s="120">
        <f>IF(OR($E10="",$G10=""),"",IF(AND($E$3=6),'Marks Entry 6th'!AG9,IF(AND($E$3=7),'Marks Entry 7th'!AG9,"")))</f>
        <v>3</v>
      </c>
      <c r="BD10" s="120">
        <f>IF(OR($E10="",$G10=""),"",IF(AND($E$3=6),'Marks Entry 6th'!AH9,IF(AND($E$3=7),'Marks Entry 7th'!AH9,"")))</f>
        <v>3</v>
      </c>
      <c r="BE10" s="120">
        <f>IF(OR($E10="",$G10=""),"",IF(AND($E$3=6),'Marks Entry 6th'!AI9,IF(AND($E$3=7),'Marks Entry 7th'!AI9,"")))</f>
        <v>4</v>
      </c>
      <c r="BF10" s="120">
        <f>IF(OR($E10="",$G10=""),"",IF(AND($E$3=6),'Marks Entry 6th'!AJ9,IF(AND($E$3=7),'Marks Entry 7th'!AJ9,"")))</f>
        <v>4</v>
      </c>
      <c r="BG10" s="120">
        <f>IF(OR($E10="",$G10=""),"",IF(AND($E$3=6),'Marks Entry 6th'!AK9,IF(AND($E$3=7),'Marks Entry 7th'!AK9,"")))</f>
        <v>5</v>
      </c>
      <c r="BH10" s="120">
        <f>IF(OR($E10="",$G10=""),"",IF(AND($E$3=6),'Marks Entry 6th'!AL9,IF(AND($E$3=7),'Marks Entry 7th'!AL9,"")))</f>
        <v>5</v>
      </c>
      <c r="BI10" s="418">
        <f t="shared" si="26"/>
        <v>24</v>
      </c>
      <c r="BJ10" s="120">
        <f>IF(OR($E10="",$G10=""),"",IF(AND($E$3=6),'Marks Entry 6th'!AM9,IF(AND($E$3=7),'Marks Entry 7th'!AM9,"")))</f>
        <v>42</v>
      </c>
      <c r="BK10" s="120">
        <f>IF(OR($E10="",$G10=""),"",IF(AND($E$3=6),'Marks Entry 6th'!AN9,IF(AND($E$3=7),'Marks Entry 7th'!AN9,"")))</f>
        <v>14</v>
      </c>
      <c r="BL10" s="65">
        <f t="shared" si="27"/>
        <v>56</v>
      </c>
      <c r="BM10" s="62">
        <f t="shared" si="28"/>
        <v>80</v>
      </c>
      <c r="BN10" s="67">
        <f>IF(OR($E10="",$G10=""),"",IF(AND($E$3=6),'Marks Entry 6th'!AO9,IF(AND($E$3=7),'Marks Entry 7th'!AO9,"")))</f>
        <v>41</v>
      </c>
      <c r="BO10" s="67">
        <f>IF(OR($E10="",$G10=""),"",IF(AND($E$3=6),'Marks Entry 6th'!AP9,IF(AND($E$3=7),'Marks Entry 7th'!AP9,"")))</f>
        <v>8</v>
      </c>
      <c r="BP10" s="65">
        <f t="shared" si="29"/>
        <v>49</v>
      </c>
      <c r="BQ10" s="62">
        <f t="shared" si="30"/>
        <v>129</v>
      </c>
      <c r="BR10" s="108">
        <f t="shared" si="31"/>
        <v>0</v>
      </c>
      <c r="BS10" s="108">
        <f t="shared" si="32"/>
        <v>200</v>
      </c>
      <c r="BT10" s="108" t="str">
        <f t="shared" si="33"/>
        <v/>
      </c>
      <c r="BU10" s="108" t="str">
        <f t="shared" si="34"/>
        <v>P</v>
      </c>
      <c r="BV10" s="108" t="str">
        <f t="shared" si="35"/>
        <v>I</v>
      </c>
      <c r="BW10" s="110" t="str">
        <f t="shared" si="36"/>
        <v>C</v>
      </c>
      <c r="BX10" s="120">
        <f>IF(OR($E10="",$G10=""),"",IF(AND($E$3=6),'Marks Entry 6th'!AQ9,IF(AND($E$3=7),'Marks Entry 7th'!AQ9,"")))</f>
        <v>4</v>
      </c>
      <c r="BY10" s="120">
        <f>IF(OR($E10="",$G10=""),"",IF(AND($E$3=6),'Marks Entry 6th'!AR9,IF(AND($E$3=7),'Marks Entry 7th'!AR9,"")))</f>
        <v>5</v>
      </c>
      <c r="BZ10" s="120">
        <f>IF(OR($E10="",$G10=""),"",IF(AND($E$3=6),'Marks Entry 6th'!AS9,IF(AND($E$3=7),'Marks Entry 7th'!AS9,"")))</f>
        <v>4</v>
      </c>
      <c r="CA10" s="120">
        <f>IF(OR($E10="",$G10=""),"",IF(AND($E$3=6),'Marks Entry 6th'!AT9,IF(AND($E$3=7),'Marks Entry 7th'!AT9,"")))</f>
        <v>5</v>
      </c>
      <c r="CB10" s="120">
        <f>IF(OR($E10="",$G10=""),"",IF(AND($E$3=6),'Marks Entry 6th'!AU9,IF(AND($E$3=7),'Marks Entry 7th'!AU9,"")))</f>
        <v>4</v>
      </c>
      <c r="CC10" s="120">
        <f>IF(OR($E10="",$G10=""),"",IF(AND($E$3=6),'Marks Entry 6th'!AV9,IF(AND($E$3=7),'Marks Entry 7th'!AV9,"")))</f>
        <v>5</v>
      </c>
      <c r="CD10" s="418">
        <f t="shared" si="37"/>
        <v>27</v>
      </c>
      <c r="CE10" s="120">
        <f>IF(OR($E10="",$G10=""),"",IF(AND($E$3=6),'Marks Entry 6th'!AW9,IF(AND($E$3=7),'Marks Entry 7th'!AW9,"")))</f>
        <v>31</v>
      </c>
      <c r="CF10" s="120">
        <f>IF(OR($E10="",$G10=""),"",IF(AND($E$3=6),'Marks Entry 6th'!AX9,IF(AND($E$3=7),'Marks Entry 7th'!AX9,"")))</f>
        <v>12</v>
      </c>
      <c r="CG10" s="65">
        <f t="shared" si="38"/>
        <v>43</v>
      </c>
      <c r="CH10" s="62">
        <f t="shared" si="39"/>
        <v>70</v>
      </c>
      <c r="CI10" s="67">
        <f>IF(OR($E10="",$G10=""),"",IF(AND($E$3=6),'Marks Entry 6th'!AY9,IF(AND($E$3=7),'Marks Entry 7th'!AY9,"")))</f>
        <v>55</v>
      </c>
      <c r="CJ10" s="67">
        <f>IF(OR($E10="",$G10=""),"",IF(AND($E$3=6),'Marks Entry 6th'!AZ9,IF(AND($E$3=7),'Marks Entry 7th'!AZ9,"")))</f>
        <v>8</v>
      </c>
      <c r="CK10" s="65">
        <f t="shared" si="40"/>
        <v>63</v>
      </c>
      <c r="CL10" s="62">
        <f t="shared" si="41"/>
        <v>133</v>
      </c>
      <c r="CM10" s="108">
        <f t="shared" si="42"/>
        <v>0</v>
      </c>
      <c r="CN10" s="108">
        <f t="shared" si="43"/>
        <v>200</v>
      </c>
      <c r="CO10" s="108" t="str">
        <f t="shared" si="44"/>
        <v/>
      </c>
      <c r="CP10" s="108" t="str">
        <f t="shared" si="45"/>
        <v>P</v>
      </c>
      <c r="CQ10" s="108" t="str">
        <f t="shared" si="46"/>
        <v>I</v>
      </c>
      <c r="CR10" s="110" t="str">
        <f t="shared" si="47"/>
        <v>C</v>
      </c>
      <c r="CS10" s="120">
        <f>IF(OR($E10="",$G10=""),"",IF(AND($E$3=6),'Marks Entry 6th'!BA9,IF(AND($E$3=7),'Marks Entry 7th'!BA9,"")))</f>
        <v>5</v>
      </c>
      <c r="CT10" s="120">
        <f>IF(OR($E10="",$G10=""),"",IF(AND($E$3=6),'Marks Entry 6th'!BB9,IF(AND($E$3=7),'Marks Entry 7th'!BB9,"")))</f>
        <v>5</v>
      </c>
      <c r="CU10" s="120">
        <f>IF(OR($E10="",$G10=""),"",IF(AND($E$3=6),'Marks Entry 6th'!BC9,IF(AND($E$3=7),'Marks Entry 7th'!BC9,"")))</f>
        <v>5</v>
      </c>
      <c r="CV10" s="120">
        <f>IF(OR($E10="",$G10=""),"",IF(AND($E$3=6),'Marks Entry 6th'!BD9,IF(AND($E$3=7),'Marks Entry 7th'!BD9,"")))</f>
        <v>5</v>
      </c>
      <c r="CW10" s="120">
        <f>IF(OR($E10="",$G10=""),"",IF(AND($E$3=6),'Marks Entry 6th'!BE9,IF(AND($E$3=7),'Marks Entry 7th'!BE9,"")))</f>
        <v>4</v>
      </c>
      <c r="CX10" s="120">
        <f>IF(OR($E10="",$G10=""),"",IF(AND($E$3=6),'Marks Entry 6th'!BF9,IF(AND($E$3=7),'Marks Entry 7th'!BF9,"")))</f>
        <v>4</v>
      </c>
      <c r="CY10" s="418">
        <f t="shared" si="48"/>
        <v>28</v>
      </c>
      <c r="CZ10" s="120">
        <f>IF(OR($E10="",$G10=""),"",IF(AND($E$3=6),'Marks Entry 6th'!BG9,IF(AND($E$3=7),'Marks Entry 7th'!BG9,"")))</f>
        <v>23</v>
      </c>
      <c r="DA10" s="120">
        <f>IF(OR($E10="",$G10=""),"",IF(AND($E$3=6),'Marks Entry 6th'!BH9,IF(AND($E$3=7),'Marks Entry 7th'!BH9,"")))</f>
        <v>10</v>
      </c>
      <c r="DB10" s="65">
        <f t="shared" si="49"/>
        <v>33</v>
      </c>
      <c r="DC10" s="62">
        <f t="shared" si="50"/>
        <v>61</v>
      </c>
      <c r="DD10" s="67">
        <f>IF(OR($E10="",$G10=""),"",IF(AND($E$3=6),'Marks Entry 6th'!BI9,IF(AND($E$3=7),'Marks Entry 7th'!BI9,"")))</f>
        <v>58</v>
      </c>
      <c r="DE10" s="67">
        <f>IF(OR($E10="",$G10=""),"",IF(AND($E$3=6),'Marks Entry 6th'!BJ9,IF(AND($E$3=7),'Marks Entry 7th'!BJ9,"")))</f>
        <v>18</v>
      </c>
      <c r="DF10" s="65">
        <f t="shared" si="51"/>
        <v>76</v>
      </c>
      <c r="DG10" s="62">
        <f t="shared" si="52"/>
        <v>137</v>
      </c>
      <c r="DH10" s="108">
        <f t="shared" si="53"/>
        <v>0</v>
      </c>
      <c r="DI10" s="108">
        <f t="shared" si="54"/>
        <v>200</v>
      </c>
      <c r="DJ10" s="108" t="str">
        <f t="shared" si="55"/>
        <v/>
      </c>
      <c r="DK10" s="108" t="str">
        <f t="shared" si="56"/>
        <v>P</v>
      </c>
      <c r="DL10" s="108" t="str">
        <f t="shared" si="57"/>
        <v>I</v>
      </c>
      <c r="DM10" s="110" t="str">
        <f t="shared" si="58"/>
        <v>C</v>
      </c>
      <c r="DN10" s="120">
        <f>IF(OR($E10="",$G10=""),"",IF(AND($E$3=6),'Marks Entry 6th'!BK9,IF(AND($E$3=7),'Marks Entry 7th'!BK9,"")))</f>
        <v>5</v>
      </c>
      <c r="DO10" s="120">
        <f>IF(OR($E10="",$G10=""),"",IF(AND($E$3=6),'Marks Entry 6th'!BL9,IF(AND($E$3=7),'Marks Entry 7th'!BL9,"")))</f>
        <v>5</v>
      </c>
      <c r="DP10" s="120">
        <f>IF(OR($E10="",$G10=""),"",IF(AND($E$3=6),'Marks Entry 6th'!BM9,IF(AND($E$3=7),'Marks Entry 7th'!BM9,"")))</f>
        <v>4</v>
      </c>
      <c r="DQ10" s="120">
        <f>IF(OR($E10="",$G10=""),"",IF(AND($E$3=6),'Marks Entry 6th'!BN9,IF(AND($E$3=7),'Marks Entry 7th'!BN9,"")))</f>
        <v>4</v>
      </c>
      <c r="DR10" s="120">
        <f>IF(OR($E10="",$G10=""),"",IF(AND($E$3=6),'Marks Entry 6th'!BO9,IF(AND($E$3=7),'Marks Entry 7th'!BO9,"")))</f>
        <v>3</v>
      </c>
      <c r="DS10" s="120">
        <f>IF(OR($E10="",$G10=""),"",IF(AND($E$3=6),'Marks Entry 6th'!BP9,IF(AND($E$3=7),'Marks Entry 7th'!BP9,"")))</f>
        <v>3</v>
      </c>
      <c r="DT10" s="418">
        <f t="shared" si="59"/>
        <v>24</v>
      </c>
      <c r="DU10" s="120">
        <f>IF(OR($E10="",$G10=""),"",IF(AND($E$3=6),'Marks Entry 6th'!BQ9,IF(AND($E$3=7),'Marks Entry 7th'!BQ9,"")))</f>
        <v>42</v>
      </c>
      <c r="DV10" s="120">
        <f>IF(OR($E10="",$G10=""),"",IF(AND($E$3=6),'Marks Entry 6th'!BR9,IF(AND($E$3=7),'Marks Entry 7th'!BR9,"")))</f>
        <v>12</v>
      </c>
      <c r="DW10" s="65">
        <f t="shared" si="60"/>
        <v>54</v>
      </c>
      <c r="DX10" s="62">
        <f t="shared" si="61"/>
        <v>78</v>
      </c>
      <c r="DY10" s="67">
        <f>IF(OR($E10="",$G10=""),"",IF(AND($E$3=6),'Marks Entry 6th'!BS9,IF(AND($E$3=7),'Marks Entry 7th'!BS9,"")))</f>
        <v>66</v>
      </c>
      <c r="DZ10" s="67">
        <f>IF(OR($E10="",$G10=""),"",IF(AND($E$3=6),'Marks Entry 6th'!BT9,IF(AND($E$3=7),'Marks Entry 7th'!BT9,"")))</f>
        <v>18</v>
      </c>
      <c r="EA10" s="65">
        <f t="shared" si="62"/>
        <v>84</v>
      </c>
      <c r="EB10" s="62">
        <f t="shared" si="63"/>
        <v>162</v>
      </c>
      <c r="EC10" s="108">
        <f t="shared" si="64"/>
        <v>0</v>
      </c>
      <c r="ED10" s="108">
        <f t="shared" si="65"/>
        <v>200</v>
      </c>
      <c r="EE10" s="108" t="str">
        <f t="shared" si="66"/>
        <v/>
      </c>
      <c r="EF10" s="108" t="str">
        <f t="shared" si="67"/>
        <v>P</v>
      </c>
      <c r="EG10" s="108" t="str">
        <f t="shared" si="68"/>
        <v>D</v>
      </c>
      <c r="EH10" s="110" t="str">
        <f t="shared" si="69"/>
        <v>B</v>
      </c>
      <c r="EI10" s="52">
        <f>IF(OR($E10="",$G10=""),"",IF(AND($E$3=6),'Marks Entry 6th'!BU9,IF(AND($E$3=7),'Marks Entry 7th'!BU9,"")))</f>
        <v>19</v>
      </c>
      <c r="EJ10" s="52">
        <f>IF(OR($E10="",$G10=""),"",IF(AND($E$3=6),'Marks Entry 6th'!BV9,IF(AND($E$3=7),'Marks Entry 7th'!BV9,"")))</f>
        <v>18</v>
      </c>
      <c r="EK10" s="52">
        <f>IF(OR($E10="",$G10=""),"",IF(AND($E$3=6),'Marks Entry 6th'!BW9,IF(AND($E$3=7),'Marks Entry 7th'!BW9,"")))</f>
        <v>15</v>
      </c>
      <c r="EL10" s="52">
        <f>IF(OR($E10="",$G10=""),"",IF(AND($E$3=6),'Marks Entry 6th'!BX9,IF(AND($E$3=7),'Marks Entry 7th'!BX9,"")))</f>
        <v>24</v>
      </c>
      <c r="EM10" s="52">
        <f>IF(OR($E10="",$G10=""),"",IF(AND($E$3=6),'Marks Entry 6th'!BY9,IF(AND($E$3=7),'Marks Entry 7th'!BY9,"")))</f>
        <v>19</v>
      </c>
      <c r="EN10" s="121">
        <f t="shared" si="70"/>
        <v>95</v>
      </c>
      <c r="EO10" s="122">
        <f t="shared" si="71"/>
        <v>0</v>
      </c>
      <c r="EP10" s="122">
        <f t="shared" si="72"/>
        <v>100</v>
      </c>
      <c r="EQ10" s="122" t="str">
        <f t="shared" si="73"/>
        <v>P</v>
      </c>
      <c r="ER10" s="109" t="str">
        <f t="shared" si="74"/>
        <v>A+</v>
      </c>
      <c r="ES10" s="52">
        <f>IF(OR($E10="",$G10=""),"",IF(AND($E$3=6),'Marks Entry 6th'!BZ9,IF(AND($E$3=7),'Marks Entry 7th'!BZ9,"")))</f>
        <v>11</v>
      </c>
      <c r="ET10" s="52">
        <f>IF(OR($E10="",$G10=""),"",IF(AND($E$3=6),'Marks Entry 6th'!CA9,IF(AND($E$3=7),'Marks Entry 7th'!CA9,"")))</f>
        <v>16</v>
      </c>
      <c r="EU10" s="52">
        <f>IF(OR($E10="",$G10=""),"",IF(AND($E$3=6),'Marks Entry 6th'!CB9,IF(AND($E$3=7),'Marks Entry 7th'!CB9,"")))</f>
        <v>14</v>
      </c>
      <c r="EV10" s="52">
        <f>IF(OR($E10="",$G10=""),"",IF(AND($E$3=6),'Marks Entry 6th'!CC9,IF(AND($E$3=7),'Marks Entry 7th'!CC9,"")))</f>
        <v>17</v>
      </c>
      <c r="EW10" s="52">
        <f>IF(OR($E10="",$G10=""),"",IF(AND($E$3=6),'Marks Entry 6th'!CD9,IF(AND($E$3=7),'Marks Entry 7th'!CD9,"")))</f>
        <v>20</v>
      </c>
      <c r="EX10" s="121">
        <f t="shared" si="75"/>
        <v>78</v>
      </c>
      <c r="EY10" s="122">
        <f t="shared" si="76"/>
        <v>0</v>
      </c>
      <c r="EZ10" s="122">
        <f t="shared" si="77"/>
        <v>100</v>
      </c>
      <c r="FA10" s="122" t="str">
        <f t="shared" si="78"/>
        <v>P</v>
      </c>
      <c r="FB10" s="109" t="str">
        <f t="shared" si="79"/>
        <v>A</v>
      </c>
      <c r="FC10" s="52">
        <f>IF(OR($E10="",$G10=""),"",IF(AND($E$3=6),'Marks Entry 6th'!CE9,IF(AND($E$3=7),'Marks Entry 7th'!CE9,"")))</f>
        <v>14</v>
      </c>
      <c r="FD10" s="52">
        <f>IF(OR($E10="",$G10=""),"",IF(AND($E$3=6),'Marks Entry 6th'!CF9,IF(AND($E$3=7),'Marks Entry 7th'!CF9,"")))</f>
        <v>15</v>
      </c>
      <c r="FE10" s="52">
        <f>IF(OR($E10="",$G10=""),"",IF(AND($E$3=6),'Marks Entry 6th'!CG9,IF(AND($E$3=7),'Marks Entry 7th'!CG9,"")))</f>
        <v>21</v>
      </c>
      <c r="FF10" s="52">
        <f>IF(OR($E10="",$G10=""),"",IF(AND($E$3=6),'Marks Entry 6th'!CH9,IF(AND($E$3=7),'Marks Entry 7th'!CH9,"")))</f>
        <v>21</v>
      </c>
      <c r="FG10" s="52">
        <f>IF(OR($E10="",$G10=""),"",IF(AND($E$3=6),'Marks Entry 6th'!CI9,IF(AND($E$3=7),'Marks Entry 7th'!CI9,"")))</f>
        <v>21</v>
      </c>
      <c r="FH10" s="121">
        <f t="shared" si="80"/>
        <v>92</v>
      </c>
      <c r="FI10" s="122">
        <f t="shared" si="81"/>
        <v>0</v>
      </c>
      <c r="FJ10" s="122">
        <f t="shared" si="82"/>
        <v>100</v>
      </c>
      <c r="FK10" s="122" t="str">
        <f t="shared" si="83"/>
        <v>P</v>
      </c>
      <c r="FL10" s="109" t="str">
        <f t="shared" si="84"/>
        <v>A+</v>
      </c>
      <c r="FM10" s="361">
        <f>IF(OR($E10="",$G10=""),"",IF(AND('Marks Entry 6th'!CJ9="",'Marks Entry 7th'!CJ9=""),"",IF(AND($E$3=6),'Marks Entry 6th'!CJ9,IF(AND($E$3=7),'Marks Entry 7th'!CJ9,""))))</f>
        <v>41</v>
      </c>
      <c r="FN10" s="361">
        <f>IF(OR($E10="",$G10=""),"",IF(AND('Marks Entry 6th'!CK9="",'Marks Entry 7th'!CK9=""),"",IF(AND($E$3=6),'Marks Entry 6th'!CK9,IF(AND($E$3=7),'Marks Entry 7th'!CK9,""))))</f>
        <v>42</v>
      </c>
      <c r="FO10" s="362">
        <f t="shared" si="85"/>
        <v>83</v>
      </c>
      <c r="FP10" s="109" t="str">
        <f t="shared" si="86"/>
        <v>A</v>
      </c>
      <c r="FQ10" s="361">
        <f>IF(OR($E10="",$G10=""),"",IF(AND('Marks Entry 6th'!CL9="",'Marks Entry 7th'!CL9=""),"",IF(AND($E$3=6),'Marks Entry 6th'!CL9,IF(AND($E$3=7),'Marks Entry 7th'!CL9,""))))</f>
        <v>43</v>
      </c>
      <c r="FR10" s="361">
        <f>IF(OR($E10="",$G10=""),"",IF(AND('Marks Entry 6th'!CM9="",'Marks Entry 7th'!CM9=""),"",IF(AND($E$3=6),'Marks Entry 6th'!CM9,IF(AND($E$3=7),'Marks Entry 7th'!CM9,""))))</f>
        <v>44</v>
      </c>
      <c r="FS10" s="362">
        <f t="shared" si="87"/>
        <v>87</v>
      </c>
      <c r="FT10" s="109" t="str">
        <f t="shared" si="88"/>
        <v>A</v>
      </c>
      <c r="FU10" s="78">
        <f t="shared" si="89"/>
        <v>805</v>
      </c>
      <c r="FV10" s="328">
        <f t="shared" si="90"/>
        <v>67.083333333333329</v>
      </c>
      <c r="FW10" s="84" t="str">
        <f t="shared" si="91"/>
        <v>I</v>
      </c>
      <c r="FX10" s="222" t="str">
        <f t="shared" si="92"/>
        <v>C</v>
      </c>
      <c r="FY10" s="85">
        <f t="shared" si="93"/>
        <v>6.9999999999999858</v>
      </c>
      <c r="FZ10" s="327" t="str">
        <f>IFERROR(IF(B10="NSO","NSO",IF(OR(D10="",G10="",F10=""),"",IF(AND(FV10&gt;=36,'Master sheet'!$D$11="Hindi"),"कक्षा क्रमोन्नत",IF(AND(FV10&gt;=36,'Master sheet'!$D$11="English"),"Promoted",IF(AND(FV10&lt;36,'Master sheet'!$D$11="Hindi"),"पुनः परीक्षा","Re-Exam"))))),"")</f>
        <v>कक्षा क्रमोन्नत</v>
      </c>
      <c r="GA10" s="53">
        <f>IF(OR($E10="",$G10=""),"",IF(AND($E$3=6,'Marks Entry 6th'!CN9=""),"",IF(AND($E$3=7,'Marks Entry 7th'!CN9=""),"",IF(AND($E$3=6),'Marks Entry 6th'!CN9,IF(AND($E$3=7),'Marks Entry 7th'!CN9,"")))))</f>
        <v>360</v>
      </c>
      <c r="GB10" s="53">
        <f>IF(OR($E10="",$G10=""),"",IF(AND($E$3=6,'Marks Entry 6th'!CO9=""),"",IF(AND($E$3=7,'Marks Entry 7th'!CO9=""),"",IF(AND($E$3=6),'Marks Entry 6th'!CO9,IF(AND($E$3=7),'Marks Entry 7th'!CO9,"")))))</f>
        <v>160</v>
      </c>
      <c r="GC10" s="54"/>
      <c r="GK10" s="56">
        <f>IF(AND($E$3=6),'Marks Entry 6th'!I9,IF(AND($E$3=7),'Marks Entry 7th'!I9,""))</f>
        <v>703</v>
      </c>
      <c r="GL10" s="56">
        <f t="shared" si="94"/>
        <v>1200</v>
      </c>
    </row>
    <row r="11" spans="1:194" ht="18.95" customHeight="1">
      <c r="A11" s="68">
        <v>4</v>
      </c>
      <c r="B11" s="68">
        <f>IF(OR(GK11=0,GK11=""),"",IF(AND($E$3=6),'Marks Entry 6th'!I10,IF(AND($E$3=7),'Marks Entry 7th'!I10,"")))</f>
        <v>704</v>
      </c>
      <c r="C11" s="69">
        <f>IF(OR(B11=0,B11=""),"",IF(AND($E$3=6,'Marks Entry 6th'!B10=""),"",IF(AND($E$3=7,'Marks Entry 7th'!B10=""),"",IF(AND($E$3=6,'Marks Entry 6th'!B10),'Marks Entry 6th'!B10,IF(AND($E$3=7),'Marks Entry 7th'!B10,"")))))</f>
        <v>7</v>
      </c>
      <c r="D11" s="69" t="str">
        <f>IF(OR(B11=0,B11=""),"",IF(AND($E$3=6,'Marks Entry 6th'!C10=""),"",IF(AND($E$3=7,'Marks Entry 7th'!C10=""),"",IF(AND($E$3=6),'Marks Entry 6th'!C10,IF(AND($E$3=7),'Marks Entry 7th'!C10,"")))))</f>
        <v>A</v>
      </c>
      <c r="E11" s="303">
        <f>IF(OR(B11=0,B11=""),"",IF(AND($E$3=6,'Marks Entry 6th'!E10=""),"",IF(AND($E$3=7,'Marks Entry 7th'!E10=""),"",IF(AND($E$3=6),'Marks Entry 6th'!E10,IF(AND($E$3=7),'Marks Entry 7th'!E10,"")))))</f>
        <v>42491</v>
      </c>
      <c r="F11" s="69">
        <f>IF(OR(B11=0,B11=""),"",IF(AND($E$3=6,'Marks Entry 6th'!D10=""),"",IF(AND($E$3=7,'Marks Entry 7th'!D10=""),"",IF(AND($E$3=6),'Marks Entry 6th'!D10,IF(AND($E$3=7),'Marks Entry 7th'!D10,"")))))</f>
        <v>926</v>
      </c>
      <c r="G11" s="302" t="str">
        <f>IF(OR(B11=0,B11=""),"",IF(AND($E$3=6,'Marks Entry 6th'!F10=""),"",IF(AND($E$3=7,'Marks Entry 7th'!F10=""),"",IF(AND($E$3=6),UPPER('Marks Entry 6th'!F10),IF(AND($E$3=7),UPPER('Marks Entry 7th'!F10),"")))))</f>
        <v>ARMAN SHAH</v>
      </c>
      <c r="H11" s="302" t="str">
        <f>IF(OR(B11=0,B11=""),"",IF(AND($E$3=6,'Marks Entry 6th'!G10=""),"",IF(AND($E$3=7,'Marks Entry 7th'!G10=""),"",IF(AND($E$3=6),UPPER('Marks Entry 6th'!G10),IF(AND($E$3=7),UPPER('Marks Entry 7th'!G10),"")))))</f>
        <v>JAKIR SHAH</v>
      </c>
      <c r="I11" s="302" t="str">
        <f>IF(OR(B11=0,B11=""),"",IF(AND($E$3=6,'Marks Entry 6th'!H10=""),"",IF(AND($E$3=7,'Marks Entry 7th'!H10=""),"",IF(AND($E$3=6),UPPER('Marks Entry 6th'!H10),IF(AND($E$3=7),UPPER('Marks Entry 7th'!H10),"")))))</f>
        <v>HEENA BANU</v>
      </c>
      <c r="J11" s="64" t="str">
        <f>IF(OR(B11=0,B11=""),"",IF(AND($E$3=6,'Marks Entry 6th'!J10=""),"",IF(AND($E$3=7,'Marks Entry 7th'!J10=""),"",IF(AND($E$3=6),'Marks Entry 6th'!J10,IF(AND($E$3=7),'Marks Entry 7th'!J10,"")))))</f>
        <v>M</v>
      </c>
      <c r="K11" s="64" t="str">
        <f>IF(OR(B11=0,B11=""),"",IF(AND($E$3=6,'Marks Entry 6th'!K10=""),"",IF(AND($E$3=7,'Marks Entry 7th'!K10=""),"",IF(AND($E$3=6),'Marks Entry 6th'!K10,IF(AND($E$3=7),'Marks Entry 7th'!K10,"")))))</f>
        <v>OBC</v>
      </c>
      <c r="L11" s="120">
        <f>IF(OR($E11="",$G11=""),"",IF(AND($E$3=6),'Marks Entry 6th'!L10,IF(AND($E$3=7),'Marks Entry 7th'!L10,"")))</f>
        <v>4</v>
      </c>
      <c r="M11" s="120">
        <f>IF(OR($E11="",$G11=""),"",IF(AND($E$3=6),'Marks Entry 6th'!M10,IF(AND($E$3=7),'Marks Entry 7th'!M10,"")))</f>
        <v>5</v>
      </c>
      <c r="N11" s="120">
        <f>IF(OR($E11="",$G11=""),"",IF(AND($E$3=6),'Marks Entry 6th'!N10,IF(AND($E$3=7),'Marks Entry 7th'!N10,"")))</f>
        <v>5</v>
      </c>
      <c r="O11" s="120">
        <f>IF(OR($E11="",$G11=""),"",IF(AND($E$3=6),'Marks Entry 6th'!O10,IF(AND($E$3=7),'Marks Entry 7th'!O10,"")))</f>
        <v>5</v>
      </c>
      <c r="P11" s="120">
        <f>IF(OR($E11="",$G11=""),"",IF(AND($E$3=6),'Marks Entry 6th'!P10,IF(AND($E$3=7),'Marks Entry 7th'!P10,"")))</f>
        <v>5</v>
      </c>
      <c r="Q11" s="120">
        <f>IF(OR($E11="",$G11=""),"",IF(AND($E$3=6),'Marks Entry 6th'!Q10,IF(AND($E$3=7),'Marks Entry 7th'!Q10,"")))</f>
        <v>3</v>
      </c>
      <c r="R11" s="418">
        <f t="shared" si="4"/>
        <v>27</v>
      </c>
      <c r="S11" s="120">
        <f>IF(OR($E11="",$G11=""),"",IF(AND($E$3=6),'Marks Entry 6th'!R10,IF(AND($E$3=7),'Marks Entry 7th'!R10,"")))</f>
        <v>35</v>
      </c>
      <c r="T11" s="120">
        <f>IF(OR($E11="",$G11=""),"",IF(AND($E$3=6),'Marks Entry 6th'!S10,IF(AND($E$3=7),'Marks Entry 7th'!S10,"")))</f>
        <v>11</v>
      </c>
      <c r="U11" s="65">
        <f t="shared" si="5"/>
        <v>46</v>
      </c>
      <c r="V11" s="62">
        <f t="shared" si="6"/>
        <v>73</v>
      </c>
      <c r="W11" s="67">
        <f>IF(OR($E11="",$G11=""),"",IF(AND($E$3=6),'Marks Entry 6th'!T10,IF(AND($E$3=7),'Marks Entry 7th'!T10,"")))</f>
        <v>37</v>
      </c>
      <c r="X11" s="67">
        <f>IF(OR($E11="",$G11=""),"",IF(AND($E$3=6),'Marks Entry 6th'!U10,IF(AND($E$3=7),'Marks Entry 7th'!U10,"")))</f>
        <v>11</v>
      </c>
      <c r="Y11" s="66">
        <f t="shared" si="7"/>
        <v>48</v>
      </c>
      <c r="Z11" s="62">
        <f t="shared" si="8"/>
        <v>121</v>
      </c>
      <c r="AA11" s="108">
        <f t="shared" si="9"/>
        <v>0</v>
      </c>
      <c r="AB11" s="108">
        <f t="shared" si="10"/>
        <v>200</v>
      </c>
      <c r="AC11" s="108" t="str">
        <f t="shared" si="11"/>
        <v/>
      </c>
      <c r="AD11" s="108" t="str">
        <f t="shared" si="12"/>
        <v>P</v>
      </c>
      <c r="AE11" s="108" t="str">
        <f t="shared" si="13"/>
        <v>I</v>
      </c>
      <c r="AF11" s="110" t="str">
        <f t="shared" si="14"/>
        <v>C</v>
      </c>
      <c r="AG11" s="120">
        <f>IF(OR($E11="",$G11=""),"",IF(AND($E$3=6),'Marks Entry 6th'!V10,IF(AND($E$3=7),'Marks Entry 7th'!V10,"")))</f>
        <v>4</v>
      </c>
      <c r="AH11" s="120">
        <f>IF(OR($E11="",$G11=""),"",IF(AND($E$3=6),'Marks Entry 6th'!W10,IF(AND($E$3=7),'Marks Entry 7th'!W10,"")))</f>
        <v>4</v>
      </c>
      <c r="AI11" s="120" t="str">
        <f>IF(OR($E11="",$G11=""),"",IF(AND($E$3=6),'Marks Entry 6th'!X10,IF(AND($E$3=7),'Marks Entry 7th'!X10,"")))</f>
        <v>AB</v>
      </c>
      <c r="AJ11" s="120">
        <f>IF(OR($E11="",$G11=""),"",IF(AND($E$3=6),'Marks Entry 6th'!Y10,IF(AND($E$3=7),'Marks Entry 7th'!Y10,"")))</f>
        <v>5</v>
      </c>
      <c r="AK11" s="120">
        <f>IF(OR($E11="",$G11=""),"",IF(AND($E$3=6),'Marks Entry 6th'!Z10,IF(AND($E$3=7),'Marks Entry 7th'!Z10,"")))</f>
        <v>4</v>
      </c>
      <c r="AL11" s="120">
        <f>IF(OR($E11="",$G11=""),"",IF(AND($E$3=6),'Marks Entry 6th'!AA10,IF(AND($E$3=7),'Marks Entry 7th'!AA10,"")))</f>
        <v>5</v>
      </c>
      <c r="AM11" s="418">
        <f t="shared" si="15"/>
        <v>22</v>
      </c>
      <c r="AN11" s="120">
        <f>IF(OR($E11="",$G11=""),"",IF(AND($E$3=6),'Marks Entry 6th'!AB10,IF(AND($E$3=7),'Marks Entry 7th'!AB10,"")))</f>
        <v>41</v>
      </c>
      <c r="AO11" s="120">
        <f>IF(OR($E11="",$G11=""),"",IF(AND($E$3=6),'Marks Entry 6th'!AC10,IF(AND($E$3=7),'Marks Entry 7th'!AC10,"")))</f>
        <v>10</v>
      </c>
      <c r="AP11" s="65">
        <f t="shared" si="16"/>
        <v>51</v>
      </c>
      <c r="AQ11" s="62">
        <f t="shared" si="17"/>
        <v>73</v>
      </c>
      <c r="AR11" s="67">
        <f>IF(OR($E11="",$G11=""),"",IF(AND($E$3=6),'Marks Entry 6th'!AD10,IF(AND($E$3=7),'Marks Entry 7th'!AD10,"")))</f>
        <v>37</v>
      </c>
      <c r="AS11" s="67">
        <f>IF(OR($E11="",$G11=""),"",IF(AND($E$3=6),'Marks Entry 6th'!AE10,IF(AND($E$3=7),'Marks Entry 7th'!AE10,"")))</f>
        <v>7</v>
      </c>
      <c r="AT11" s="65">
        <f t="shared" si="18"/>
        <v>44</v>
      </c>
      <c r="AU11" s="62">
        <f t="shared" si="19"/>
        <v>117</v>
      </c>
      <c r="AV11" s="108">
        <f t="shared" si="20"/>
        <v>0</v>
      </c>
      <c r="AW11" s="108">
        <f t="shared" si="21"/>
        <v>200</v>
      </c>
      <c r="AX11" s="108" t="str">
        <f t="shared" si="22"/>
        <v/>
      </c>
      <c r="AY11" s="108" t="str">
        <f t="shared" si="23"/>
        <v>P</v>
      </c>
      <c r="AZ11" s="108" t="str">
        <f t="shared" si="24"/>
        <v>II</v>
      </c>
      <c r="BA11" s="110" t="str">
        <f t="shared" si="25"/>
        <v>C</v>
      </c>
      <c r="BB11" s="310" t="str">
        <f>IF(OR($E11="",$G11=""),"",IF(AND($E$3=6),'Marks Entry 6th'!AF10,IF(AND($E$3=7),'Marks Entry 7th'!AF10,"")))</f>
        <v>गुजराती (73)</v>
      </c>
      <c r="BC11" s="120">
        <f>IF(OR($E11="",$G11=""),"",IF(AND($E$3=6),'Marks Entry 6th'!AG10,IF(AND($E$3=7),'Marks Entry 7th'!AG10,"")))</f>
        <v>3</v>
      </c>
      <c r="BD11" s="120">
        <f>IF(OR($E11="",$G11=""),"",IF(AND($E$3=6),'Marks Entry 6th'!AH10,IF(AND($E$3=7),'Marks Entry 7th'!AH10,"")))</f>
        <v>3</v>
      </c>
      <c r="BE11" s="120">
        <f>IF(OR($E11="",$G11=""),"",IF(AND($E$3=6),'Marks Entry 6th'!AI10,IF(AND($E$3=7),'Marks Entry 7th'!AI10,"")))</f>
        <v>4</v>
      </c>
      <c r="BF11" s="120">
        <f>IF(OR($E11="",$G11=""),"",IF(AND($E$3=6),'Marks Entry 6th'!AJ10,IF(AND($E$3=7),'Marks Entry 7th'!AJ10,"")))</f>
        <v>4</v>
      </c>
      <c r="BG11" s="120">
        <f>IF(OR($E11="",$G11=""),"",IF(AND($E$3=6),'Marks Entry 6th'!AK10,IF(AND($E$3=7),'Marks Entry 7th'!AK10,"")))</f>
        <v>5</v>
      </c>
      <c r="BH11" s="120">
        <f>IF(OR($E11="",$G11=""),"",IF(AND($E$3=6),'Marks Entry 6th'!AL10,IF(AND($E$3=7),'Marks Entry 7th'!AL10,"")))</f>
        <v>5</v>
      </c>
      <c r="BI11" s="418">
        <f t="shared" si="26"/>
        <v>24</v>
      </c>
      <c r="BJ11" s="120">
        <f>IF(OR($E11="",$G11=""),"",IF(AND($E$3=6),'Marks Entry 6th'!AM10,IF(AND($E$3=7),'Marks Entry 7th'!AM10,"")))</f>
        <v>42</v>
      </c>
      <c r="BK11" s="120">
        <f>IF(OR($E11="",$G11=""),"",IF(AND($E$3=6),'Marks Entry 6th'!AN10,IF(AND($E$3=7),'Marks Entry 7th'!AN10,"")))</f>
        <v>18</v>
      </c>
      <c r="BL11" s="65">
        <f t="shared" si="27"/>
        <v>60</v>
      </c>
      <c r="BM11" s="62">
        <f t="shared" si="28"/>
        <v>84</v>
      </c>
      <c r="BN11" s="67">
        <f>IF(OR($E11="",$G11=""),"",IF(AND($E$3=6),'Marks Entry 6th'!AO10,IF(AND($E$3=7),'Marks Entry 7th'!AO10,"")))</f>
        <v>40</v>
      </c>
      <c r="BO11" s="67">
        <f>IF(OR($E11="",$G11=""),"",IF(AND($E$3=6),'Marks Entry 6th'!AP10,IF(AND($E$3=7),'Marks Entry 7th'!AP10,"")))</f>
        <v>6</v>
      </c>
      <c r="BP11" s="65">
        <f t="shared" si="29"/>
        <v>46</v>
      </c>
      <c r="BQ11" s="62">
        <f t="shared" si="30"/>
        <v>130</v>
      </c>
      <c r="BR11" s="108">
        <f t="shared" si="31"/>
        <v>0</v>
      </c>
      <c r="BS11" s="108">
        <f t="shared" si="32"/>
        <v>200</v>
      </c>
      <c r="BT11" s="108" t="str">
        <f t="shared" si="33"/>
        <v/>
      </c>
      <c r="BU11" s="108" t="str">
        <f t="shared" si="34"/>
        <v>P</v>
      </c>
      <c r="BV11" s="108" t="str">
        <f t="shared" si="35"/>
        <v>I</v>
      </c>
      <c r="BW11" s="110" t="str">
        <f t="shared" si="36"/>
        <v>C</v>
      </c>
      <c r="BX11" s="120">
        <f>IF(OR($E11="",$G11=""),"",IF(AND($E$3=6),'Marks Entry 6th'!AQ10,IF(AND($E$3=7),'Marks Entry 7th'!AQ10,"")))</f>
        <v>4</v>
      </c>
      <c r="BY11" s="120">
        <f>IF(OR($E11="",$G11=""),"",IF(AND($E$3=6),'Marks Entry 6th'!AR10,IF(AND($E$3=7),'Marks Entry 7th'!AR10,"")))</f>
        <v>5</v>
      </c>
      <c r="BZ11" s="120">
        <f>IF(OR($E11="",$G11=""),"",IF(AND($E$3=6),'Marks Entry 6th'!AS10,IF(AND($E$3=7),'Marks Entry 7th'!AS10,"")))</f>
        <v>4</v>
      </c>
      <c r="CA11" s="120">
        <f>IF(OR($E11="",$G11=""),"",IF(AND($E$3=6),'Marks Entry 6th'!AT10,IF(AND($E$3=7),'Marks Entry 7th'!AT10,"")))</f>
        <v>5</v>
      </c>
      <c r="CB11" s="120">
        <f>IF(OR($E11="",$G11=""),"",IF(AND($E$3=6),'Marks Entry 6th'!AU10,IF(AND($E$3=7),'Marks Entry 7th'!AU10,"")))</f>
        <v>4</v>
      </c>
      <c r="CC11" s="120">
        <f>IF(OR($E11="",$G11=""),"",IF(AND($E$3=6),'Marks Entry 6th'!AV10,IF(AND($E$3=7),'Marks Entry 7th'!AV10,"")))</f>
        <v>5</v>
      </c>
      <c r="CD11" s="418">
        <f t="shared" si="37"/>
        <v>27</v>
      </c>
      <c r="CE11" s="120">
        <f>IF(OR($E11="",$G11=""),"",IF(AND($E$3=6),'Marks Entry 6th'!AW10,IF(AND($E$3=7),'Marks Entry 7th'!AW10,"")))</f>
        <v>31</v>
      </c>
      <c r="CF11" s="120">
        <f>IF(OR($E11="",$G11=""),"",IF(AND($E$3=6),'Marks Entry 6th'!AX10,IF(AND($E$3=7),'Marks Entry 7th'!AX10,"")))</f>
        <v>10</v>
      </c>
      <c r="CG11" s="65">
        <f t="shared" si="38"/>
        <v>41</v>
      </c>
      <c r="CH11" s="62">
        <f t="shared" si="39"/>
        <v>68</v>
      </c>
      <c r="CI11" s="67">
        <f>IF(OR($E11="",$G11=""),"",IF(AND($E$3=6),'Marks Entry 6th'!AY10,IF(AND($E$3=7),'Marks Entry 7th'!AY10,"")))</f>
        <v>55</v>
      </c>
      <c r="CJ11" s="67">
        <f>IF(OR($E11="",$G11=""),"",IF(AND($E$3=6),'Marks Entry 6th'!AZ10,IF(AND($E$3=7),'Marks Entry 7th'!AZ10,"")))</f>
        <v>8</v>
      </c>
      <c r="CK11" s="65">
        <f t="shared" si="40"/>
        <v>63</v>
      </c>
      <c r="CL11" s="62">
        <f t="shared" si="41"/>
        <v>131</v>
      </c>
      <c r="CM11" s="108">
        <f t="shared" si="42"/>
        <v>0</v>
      </c>
      <c r="CN11" s="108">
        <f t="shared" si="43"/>
        <v>200</v>
      </c>
      <c r="CO11" s="108" t="str">
        <f t="shared" si="44"/>
        <v/>
      </c>
      <c r="CP11" s="108" t="str">
        <f t="shared" si="45"/>
        <v>P</v>
      </c>
      <c r="CQ11" s="108" t="str">
        <f t="shared" si="46"/>
        <v>I</v>
      </c>
      <c r="CR11" s="110" t="str">
        <f t="shared" si="47"/>
        <v>C</v>
      </c>
      <c r="CS11" s="120">
        <f>IF(OR($E11="",$G11=""),"",IF(AND($E$3=6),'Marks Entry 6th'!BA10,IF(AND($E$3=7),'Marks Entry 7th'!BA10,"")))</f>
        <v>5</v>
      </c>
      <c r="CT11" s="120">
        <f>IF(OR($E11="",$G11=""),"",IF(AND($E$3=6),'Marks Entry 6th'!BB10,IF(AND($E$3=7),'Marks Entry 7th'!BB10,"")))</f>
        <v>5</v>
      </c>
      <c r="CU11" s="120">
        <f>IF(OR($E11="",$G11=""),"",IF(AND($E$3=6),'Marks Entry 6th'!BC10,IF(AND($E$3=7),'Marks Entry 7th'!BC10,"")))</f>
        <v>5</v>
      </c>
      <c r="CV11" s="120">
        <f>IF(OR($E11="",$G11=""),"",IF(AND($E$3=6),'Marks Entry 6th'!BD10,IF(AND($E$3=7),'Marks Entry 7th'!BD10,"")))</f>
        <v>5</v>
      </c>
      <c r="CW11" s="120">
        <f>IF(OR($E11="",$G11=""),"",IF(AND($E$3=6),'Marks Entry 6th'!BE10,IF(AND($E$3=7),'Marks Entry 7th'!BE10,"")))</f>
        <v>4</v>
      </c>
      <c r="CX11" s="120">
        <f>IF(OR($E11="",$G11=""),"",IF(AND($E$3=6),'Marks Entry 6th'!BF10,IF(AND($E$3=7),'Marks Entry 7th'!BF10,"")))</f>
        <v>4</v>
      </c>
      <c r="CY11" s="418">
        <f t="shared" si="48"/>
        <v>28</v>
      </c>
      <c r="CZ11" s="120">
        <f>IF(OR($E11="",$G11=""),"",IF(AND($E$3=6),'Marks Entry 6th'!BG10,IF(AND($E$3=7),'Marks Entry 7th'!BG10,"")))</f>
        <v>25</v>
      </c>
      <c r="DA11" s="120">
        <f>IF(OR($E11="",$G11=""),"",IF(AND($E$3=6),'Marks Entry 6th'!BH10,IF(AND($E$3=7),'Marks Entry 7th'!BH10,"")))</f>
        <v>11</v>
      </c>
      <c r="DB11" s="65">
        <f t="shared" si="49"/>
        <v>36</v>
      </c>
      <c r="DC11" s="62">
        <f t="shared" si="50"/>
        <v>64</v>
      </c>
      <c r="DD11" s="67">
        <f>IF(OR($E11="",$G11=""),"",IF(AND($E$3=6),'Marks Entry 6th'!BI10,IF(AND($E$3=7),'Marks Entry 7th'!BI10,"")))</f>
        <v>58</v>
      </c>
      <c r="DE11" s="67">
        <f>IF(OR($E11="",$G11=""),"",IF(AND($E$3=6),'Marks Entry 6th'!BJ10,IF(AND($E$3=7),'Marks Entry 7th'!BJ10,"")))</f>
        <v>17</v>
      </c>
      <c r="DF11" s="65">
        <f t="shared" si="51"/>
        <v>75</v>
      </c>
      <c r="DG11" s="62">
        <f t="shared" si="52"/>
        <v>139</v>
      </c>
      <c r="DH11" s="108">
        <f t="shared" si="53"/>
        <v>0</v>
      </c>
      <c r="DI11" s="108">
        <f t="shared" si="54"/>
        <v>200</v>
      </c>
      <c r="DJ11" s="108" t="str">
        <f t="shared" si="55"/>
        <v/>
      </c>
      <c r="DK11" s="108" t="str">
        <f t="shared" si="56"/>
        <v>P</v>
      </c>
      <c r="DL11" s="108" t="str">
        <f t="shared" si="57"/>
        <v>I</v>
      </c>
      <c r="DM11" s="110" t="str">
        <f t="shared" si="58"/>
        <v>C</v>
      </c>
      <c r="DN11" s="120">
        <f>IF(OR($E11="",$G11=""),"",IF(AND($E$3=6),'Marks Entry 6th'!BK10,IF(AND($E$3=7),'Marks Entry 7th'!BK10,"")))</f>
        <v>5</v>
      </c>
      <c r="DO11" s="120">
        <f>IF(OR($E11="",$G11=""),"",IF(AND($E$3=6),'Marks Entry 6th'!BL10,IF(AND($E$3=7),'Marks Entry 7th'!BL10,"")))</f>
        <v>5</v>
      </c>
      <c r="DP11" s="120">
        <f>IF(OR($E11="",$G11=""),"",IF(AND($E$3=6),'Marks Entry 6th'!BM10,IF(AND($E$3=7),'Marks Entry 7th'!BM10,"")))</f>
        <v>4</v>
      </c>
      <c r="DQ11" s="120">
        <f>IF(OR($E11="",$G11=""),"",IF(AND($E$3=6),'Marks Entry 6th'!BN10,IF(AND($E$3=7),'Marks Entry 7th'!BN10,"")))</f>
        <v>4</v>
      </c>
      <c r="DR11" s="120">
        <f>IF(OR($E11="",$G11=""),"",IF(AND($E$3=6),'Marks Entry 6th'!BO10,IF(AND($E$3=7),'Marks Entry 7th'!BO10,"")))</f>
        <v>3</v>
      </c>
      <c r="DS11" s="120">
        <f>IF(OR($E11="",$G11=""),"",IF(AND($E$3=6),'Marks Entry 6th'!BP10,IF(AND($E$3=7),'Marks Entry 7th'!BP10,"")))</f>
        <v>3</v>
      </c>
      <c r="DT11" s="418">
        <f t="shared" si="59"/>
        <v>24</v>
      </c>
      <c r="DU11" s="120">
        <f>IF(OR($E11="",$G11=""),"",IF(AND($E$3=6),'Marks Entry 6th'!BQ10,IF(AND($E$3=7),'Marks Entry 7th'!BQ10,"")))</f>
        <v>42</v>
      </c>
      <c r="DV11" s="120">
        <f>IF(OR($E11="",$G11=""),"",IF(AND($E$3=6),'Marks Entry 6th'!BR10,IF(AND($E$3=7),'Marks Entry 7th'!BR10,"")))</f>
        <v>10</v>
      </c>
      <c r="DW11" s="65">
        <f t="shared" si="60"/>
        <v>52</v>
      </c>
      <c r="DX11" s="62">
        <f t="shared" si="61"/>
        <v>76</v>
      </c>
      <c r="DY11" s="67">
        <f>IF(OR($E11="",$G11=""),"",IF(AND($E$3=6),'Marks Entry 6th'!BS10,IF(AND($E$3=7),'Marks Entry 7th'!BS10,"")))</f>
        <v>66</v>
      </c>
      <c r="DZ11" s="67">
        <f>IF(OR($E11="",$G11=""),"",IF(AND($E$3=6),'Marks Entry 6th'!BT10,IF(AND($E$3=7),'Marks Entry 7th'!BT10,"")))</f>
        <v>18</v>
      </c>
      <c r="EA11" s="65">
        <f t="shared" si="62"/>
        <v>84</v>
      </c>
      <c r="EB11" s="62">
        <f t="shared" si="63"/>
        <v>160</v>
      </c>
      <c r="EC11" s="108">
        <f t="shared" si="64"/>
        <v>0</v>
      </c>
      <c r="ED11" s="108">
        <f t="shared" si="65"/>
        <v>200</v>
      </c>
      <c r="EE11" s="108" t="str">
        <f t="shared" si="66"/>
        <v/>
      </c>
      <c r="EF11" s="108" t="str">
        <f t="shared" si="67"/>
        <v>P</v>
      </c>
      <c r="EG11" s="108" t="str">
        <f t="shared" si="68"/>
        <v>D</v>
      </c>
      <c r="EH11" s="110" t="str">
        <f t="shared" si="69"/>
        <v>B</v>
      </c>
      <c r="EI11" s="52">
        <f>IF(OR($E11="",$G11=""),"",IF(AND($E$3=6),'Marks Entry 6th'!BU10,IF(AND($E$3=7),'Marks Entry 7th'!BU10,"")))</f>
        <v>19</v>
      </c>
      <c r="EJ11" s="52">
        <f>IF(OR($E11="",$G11=""),"",IF(AND($E$3=6),'Marks Entry 6th'!BV10,IF(AND($E$3=7),'Marks Entry 7th'!BV10,"")))</f>
        <v>18</v>
      </c>
      <c r="EK11" s="52">
        <f>IF(OR($E11="",$G11=""),"",IF(AND($E$3=6),'Marks Entry 6th'!BW10,IF(AND($E$3=7),'Marks Entry 7th'!BW10,"")))</f>
        <v>16</v>
      </c>
      <c r="EL11" s="52">
        <f>IF(OR($E11="",$G11=""),"",IF(AND($E$3=6),'Marks Entry 6th'!BX10,IF(AND($E$3=7),'Marks Entry 7th'!BX10,"")))</f>
        <v>20</v>
      </c>
      <c r="EM11" s="52">
        <f>IF(OR($E11="",$G11=""),"",IF(AND($E$3=6),'Marks Entry 6th'!BY10,IF(AND($E$3=7),'Marks Entry 7th'!BY10,"")))</f>
        <v>19</v>
      </c>
      <c r="EN11" s="121">
        <f t="shared" si="70"/>
        <v>92</v>
      </c>
      <c r="EO11" s="122">
        <f t="shared" si="71"/>
        <v>0</v>
      </c>
      <c r="EP11" s="122">
        <f t="shared" si="72"/>
        <v>100</v>
      </c>
      <c r="EQ11" s="122" t="str">
        <f t="shared" si="73"/>
        <v>P</v>
      </c>
      <c r="ER11" s="109" t="str">
        <f t="shared" si="74"/>
        <v>A+</v>
      </c>
      <c r="ES11" s="52">
        <f>IF(OR($E11="",$G11=""),"",IF(AND($E$3=6),'Marks Entry 6th'!BZ10,IF(AND($E$3=7),'Marks Entry 7th'!BZ10,"")))</f>
        <v>11</v>
      </c>
      <c r="ET11" s="52">
        <f>IF(OR($E11="",$G11=""),"",IF(AND($E$3=6),'Marks Entry 6th'!CA10,IF(AND($E$3=7),'Marks Entry 7th'!CA10,"")))</f>
        <v>16</v>
      </c>
      <c r="EU11" s="52">
        <f>IF(OR($E11="",$G11=""),"",IF(AND($E$3=6),'Marks Entry 6th'!CB10,IF(AND($E$3=7),'Marks Entry 7th'!CB10,"")))</f>
        <v>15</v>
      </c>
      <c r="EV11" s="52">
        <f>IF(OR($E11="",$G11=""),"",IF(AND($E$3=6),'Marks Entry 6th'!CC10,IF(AND($E$3=7),'Marks Entry 7th'!CC10,"")))</f>
        <v>17</v>
      </c>
      <c r="EW11" s="52">
        <f>IF(OR($E11="",$G11=""),"",IF(AND($E$3=6),'Marks Entry 6th'!CD10,IF(AND($E$3=7),'Marks Entry 7th'!CD10,"")))</f>
        <v>20</v>
      </c>
      <c r="EX11" s="121">
        <f t="shared" si="75"/>
        <v>79</v>
      </c>
      <c r="EY11" s="122">
        <f t="shared" si="76"/>
        <v>0</v>
      </c>
      <c r="EZ11" s="122">
        <f t="shared" si="77"/>
        <v>100</v>
      </c>
      <c r="FA11" s="122" t="str">
        <f t="shared" si="78"/>
        <v>P</v>
      </c>
      <c r="FB11" s="109" t="str">
        <f t="shared" si="79"/>
        <v>A</v>
      </c>
      <c r="FC11" s="52">
        <f>IF(OR($E11="",$G11=""),"",IF(AND($E$3=6),'Marks Entry 6th'!CE10,IF(AND($E$3=7),'Marks Entry 7th'!CE10,"")))</f>
        <v>15</v>
      </c>
      <c r="FD11" s="52">
        <f>IF(OR($E11="",$G11=""),"",IF(AND($E$3=6),'Marks Entry 6th'!CF10,IF(AND($E$3=7),'Marks Entry 7th'!CF10,"")))</f>
        <v>14</v>
      </c>
      <c r="FE11" s="52">
        <f>IF(OR($E11="",$G11=""),"",IF(AND($E$3=6),'Marks Entry 6th'!CG10,IF(AND($E$3=7),'Marks Entry 7th'!CG10,"")))</f>
        <v>15</v>
      </c>
      <c r="FF11" s="52">
        <f>IF(OR($E11="",$G11=""),"",IF(AND($E$3=6),'Marks Entry 6th'!CH10,IF(AND($E$3=7),'Marks Entry 7th'!CH10,"")))</f>
        <v>18</v>
      </c>
      <c r="FG11" s="52">
        <f>IF(OR($E11="",$G11=""),"",IF(AND($E$3=6),'Marks Entry 6th'!CI10,IF(AND($E$3=7),'Marks Entry 7th'!CI10,"")))</f>
        <v>19</v>
      </c>
      <c r="FH11" s="121">
        <f t="shared" si="80"/>
        <v>81</v>
      </c>
      <c r="FI11" s="122">
        <f t="shared" si="81"/>
        <v>0</v>
      </c>
      <c r="FJ11" s="122">
        <f t="shared" si="82"/>
        <v>100</v>
      </c>
      <c r="FK11" s="122" t="str">
        <f t="shared" si="83"/>
        <v>P</v>
      </c>
      <c r="FL11" s="109" t="str">
        <f t="shared" si="84"/>
        <v>A</v>
      </c>
      <c r="FM11" s="361">
        <f>IF(OR($E11="",$G11=""),"",IF(AND('Marks Entry 6th'!CJ10="",'Marks Entry 7th'!CJ10=""),"",IF(AND($E$3=6),'Marks Entry 6th'!CJ10,IF(AND($E$3=7),'Marks Entry 7th'!CJ10,""))))</f>
        <v>48</v>
      </c>
      <c r="FN11" s="361">
        <f>IF(OR($E11="",$G11=""),"",IF(AND('Marks Entry 6th'!CK10="",'Marks Entry 7th'!CK10=""),"",IF(AND($E$3=6),'Marks Entry 6th'!CK10,IF(AND($E$3=7),'Marks Entry 7th'!CK10,""))))</f>
        <v>47</v>
      </c>
      <c r="FO11" s="362">
        <f t="shared" si="85"/>
        <v>95</v>
      </c>
      <c r="FP11" s="109" t="str">
        <f t="shared" si="86"/>
        <v>A+</v>
      </c>
      <c r="FQ11" s="361">
        <f>IF(OR($E11="",$G11=""),"",IF(AND('Marks Entry 6th'!CL10="",'Marks Entry 7th'!CL10=""),"",IF(AND($E$3=6),'Marks Entry 6th'!CL10,IF(AND($E$3=7),'Marks Entry 7th'!CL10,""))))</f>
        <v>46</v>
      </c>
      <c r="FR11" s="361">
        <f>IF(OR($E11="",$G11=""),"",IF(AND('Marks Entry 6th'!CM10="",'Marks Entry 7th'!CM10=""),"",IF(AND($E$3=6),'Marks Entry 6th'!CM10,IF(AND($E$3=7),'Marks Entry 7th'!CM10,""))))</f>
        <v>45</v>
      </c>
      <c r="FS11" s="362">
        <f t="shared" si="87"/>
        <v>91</v>
      </c>
      <c r="FT11" s="109" t="str">
        <f t="shared" si="88"/>
        <v>A+</v>
      </c>
      <c r="FU11" s="78">
        <f t="shared" si="89"/>
        <v>798</v>
      </c>
      <c r="FV11" s="328">
        <f t="shared" si="90"/>
        <v>66.5</v>
      </c>
      <c r="FW11" s="84" t="str">
        <f t="shared" si="91"/>
        <v>I</v>
      </c>
      <c r="FX11" s="222" t="str">
        <f t="shared" si="92"/>
        <v>C</v>
      </c>
      <c r="FY11" s="85">
        <f t="shared" si="93"/>
        <v>8.9999999999999858</v>
      </c>
      <c r="FZ11" s="327" t="str">
        <f>IFERROR(IF(B11="NSO","NSO",IF(OR(D11="",G11="",F11=""),"",IF(AND(FV11&gt;=36,'Master sheet'!$D$11="Hindi"),"कक्षा क्रमोन्नत",IF(AND(FV11&gt;=36,'Master sheet'!$D$11="English"),"Promoted",IF(AND(FV11&lt;36,'Master sheet'!$D$11="Hindi"),"पुनः परीक्षा","Re-Exam"))))),"")</f>
        <v>कक्षा क्रमोन्नत</v>
      </c>
      <c r="GA11" s="53">
        <f>IF(OR($E11="",$G11=""),"",IF(AND($E$3=6,'Marks Entry 6th'!CN10=""),"",IF(AND($E$3=7,'Marks Entry 7th'!CN10=""),"",IF(AND($E$3=6),'Marks Entry 6th'!CN10,IF(AND($E$3=7),'Marks Entry 7th'!CN10,"")))))</f>
        <v>220</v>
      </c>
      <c r="GB11" s="53">
        <f>IF(OR($E11="",$G11=""),"",IF(AND($E$3=6,'Marks Entry 6th'!CO10=""),"",IF(AND($E$3=7,'Marks Entry 7th'!CO10=""),"",IF(AND($E$3=6),'Marks Entry 6th'!CO10,IF(AND($E$3=7),'Marks Entry 7th'!CO10,"")))))</f>
        <v>188</v>
      </c>
      <c r="GC11" s="54"/>
      <c r="GK11" s="56">
        <f>IF(AND($E$3=6),'Marks Entry 6th'!I10,IF(AND($E$3=7),'Marks Entry 7th'!I10,""))</f>
        <v>704</v>
      </c>
      <c r="GL11" s="56">
        <f t="shared" si="94"/>
        <v>1200</v>
      </c>
    </row>
    <row r="12" spans="1:194" ht="18.95" customHeight="1">
      <c r="A12" s="68">
        <v>5</v>
      </c>
      <c r="B12" s="68">
        <f>IF(OR(GK12=0,GK12=""),"",IF(AND($E$3=6),'Marks Entry 6th'!I11,IF(AND($E$3=7),'Marks Entry 7th'!I11,"")))</f>
        <v>705</v>
      </c>
      <c r="C12" s="69">
        <f>IF(OR(B12=0,B12=""),"",IF(AND($E$3=6,'Marks Entry 6th'!B11=""),"",IF(AND($E$3=7,'Marks Entry 7th'!B11=""),"",IF(AND($E$3=6,'Marks Entry 6th'!B11),'Marks Entry 6th'!B11,IF(AND($E$3=7),'Marks Entry 7th'!B11,"")))))</f>
        <v>7</v>
      </c>
      <c r="D12" s="69" t="str">
        <f>IF(OR(B12=0,B12=""),"",IF(AND($E$3=6,'Marks Entry 6th'!C11=""),"",IF(AND($E$3=7,'Marks Entry 7th'!C11=""),"",IF(AND($E$3=6),'Marks Entry 6th'!C11,IF(AND($E$3=7),'Marks Entry 7th'!C11,"")))))</f>
        <v>A</v>
      </c>
      <c r="E12" s="303" t="str">
        <f>IF(OR(B12=0,B12=""),"",IF(AND($E$3=6,'Marks Entry 6th'!E11=""),"",IF(AND($E$3=7,'Marks Entry 7th'!E11=""),"",IF(AND($E$3=6),'Marks Entry 6th'!E11,IF(AND($E$3=7),'Marks Entry 7th'!E11,"")))))</f>
        <v>25-08-2015</v>
      </c>
      <c r="F12" s="69">
        <f>IF(OR(B12=0,B12=""),"",IF(AND($E$3=6,'Marks Entry 6th'!D11=""),"",IF(AND($E$3=7,'Marks Entry 7th'!D11=""),"",IF(AND($E$3=6),'Marks Entry 6th'!D11,IF(AND($E$3=7),'Marks Entry 7th'!D11,"")))))</f>
        <v>951</v>
      </c>
      <c r="G12" s="302" t="str">
        <f>IF(OR(B12=0,B12=""),"",IF(AND($E$3=6,'Marks Entry 6th'!F11=""),"",IF(AND($E$3=7,'Marks Entry 7th'!F11=""),"",IF(AND($E$3=6),UPPER('Marks Entry 6th'!F11),IF(AND($E$3=7),UPPER('Marks Entry 7th'!F11),"")))))</f>
        <v>BHAVYANSH SINGH CHOUHAN</v>
      </c>
      <c r="H12" s="302" t="str">
        <f>IF(OR(B12=0,B12=""),"",IF(AND($E$3=6,'Marks Entry 6th'!G11=""),"",IF(AND($E$3=7,'Marks Entry 7th'!G11=""),"",IF(AND($E$3=6),UPPER('Marks Entry 6th'!G11),IF(AND($E$3=7),UPPER('Marks Entry 7th'!G11),"")))))</f>
        <v>AJIT SINGH</v>
      </c>
      <c r="I12" s="302" t="str">
        <f>IF(OR(B12=0,B12=""),"",IF(AND($E$3=6,'Marks Entry 6th'!H11=""),"",IF(AND($E$3=7,'Marks Entry 7th'!H11=""),"",IF(AND($E$3=6),UPPER('Marks Entry 6th'!H11),IF(AND($E$3=7),UPPER('Marks Entry 7th'!H11),"")))))</f>
        <v>MEENA</v>
      </c>
      <c r="J12" s="64" t="str">
        <f>IF(OR(B12=0,B12=""),"",IF(AND($E$3=6,'Marks Entry 6th'!J11=""),"",IF(AND($E$3=7,'Marks Entry 7th'!J11=""),"",IF(AND($E$3=6),'Marks Entry 6th'!J11,IF(AND($E$3=7),'Marks Entry 7th'!J11,"")))))</f>
        <v>M</v>
      </c>
      <c r="K12" s="64" t="str">
        <f>IF(OR(B12=0,B12=""),"",IF(AND($E$3=6,'Marks Entry 6th'!K11=""),"",IF(AND($E$3=7,'Marks Entry 7th'!K11=""),"",IF(AND($E$3=6),'Marks Entry 6th'!K11,IF(AND($E$3=7),'Marks Entry 7th'!K11,"")))))</f>
        <v>GEN</v>
      </c>
      <c r="L12" s="120">
        <f>IF(OR($E12="",$G12=""),"",IF(AND($E$3=6),'Marks Entry 6th'!L11,IF(AND($E$3=7),'Marks Entry 7th'!L11,"")))</f>
        <v>4</v>
      </c>
      <c r="M12" s="120">
        <f>IF(OR($E12="",$G12=""),"",IF(AND($E$3=6),'Marks Entry 6th'!M11,IF(AND($E$3=7),'Marks Entry 7th'!M11,"")))</f>
        <v>5</v>
      </c>
      <c r="N12" s="120">
        <f>IF(OR($E12="",$G12=""),"",IF(AND($E$3=6),'Marks Entry 6th'!N11,IF(AND($E$3=7),'Marks Entry 7th'!N11,"")))</f>
        <v>5</v>
      </c>
      <c r="O12" s="120">
        <f>IF(OR($E12="",$G12=""),"",IF(AND($E$3=6),'Marks Entry 6th'!O11,IF(AND($E$3=7),'Marks Entry 7th'!O11,"")))</f>
        <v>5</v>
      </c>
      <c r="P12" s="120">
        <f>IF(OR($E12="",$G12=""),"",IF(AND($E$3=6),'Marks Entry 6th'!P11,IF(AND($E$3=7),'Marks Entry 7th'!P11,"")))</f>
        <v>5</v>
      </c>
      <c r="Q12" s="120">
        <f>IF(OR($E12="",$G12=""),"",IF(AND($E$3=6),'Marks Entry 6th'!Q11,IF(AND($E$3=7),'Marks Entry 7th'!Q11,"")))</f>
        <v>3</v>
      </c>
      <c r="R12" s="418">
        <f t="shared" si="4"/>
        <v>27</v>
      </c>
      <c r="S12" s="120" t="str">
        <f>IF(OR($E12="",$G12=""),"",IF(AND($E$3=6),'Marks Entry 6th'!R11,IF(AND($E$3=7),'Marks Entry 7th'!R11,"")))</f>
        <v>ML</v>
      </c>
      <c r="T12" s="120">
        <f>IF(OR($E12="",$G12=""),"",IF(AND($E$3=6),'Marks Entry 6th'!S11,IF(AND($E$3=7),'Marks Entry 7th'!S11,"")))</f>
        <v>11</v>
      </c>
      <c r="U12" s="65">
        <f t="shared" si="5"/>
        <v>11</v>
      </c>
      <c r="V12" s="62">
        <f t="shared" si="6"/>
        <v>38</v>
      </c>
      <c r="W12" s="67">
        <f>IF(OR($E12="",$G12=""),"",IF(AND($E$3=6),'Marks Entry 6th'!T11,IF(AND($E$3=7),'Marks Entry 7th'!T11,"")))</f>
        <v>37</v>
      </c>
      <c r="X12" s="67">
        <f>IF(OR($E12="",$G12=""),"",IF(AND($E$3=6),'Marks Entry 6th'!U11,IF(AND($E$3=7),'Marks Entry 7th'!U11,"")))</f>
        <v>11</v>
      </c>
      <c r="Y12" s="66">
        <f t="shared" si="7"/>
        <v>48</v>
      </c>
      <c r="Z12" s="62">
        <f t="shared" si="8"/>
        <v>86</v>
      </c>
      <c r="AA12" s="108">
        <f t="shared" si="9"/>
        <v>50</v>
      </c>
      <c r="AB12" s="108">
        <f t="shared" si="10"/>
        <v>150</v>
      </c>
      <c r="AC12" s="108" t="str">
        <f t="shared" si="11"/>
        <v/>
      </c>
      <c r="AD12" s="108" t="str">
        <f t="shared" si="12"/>
        <v>P</v>
      </c>
      <c r="AE12" s="108" t="str">
        <f t="shared" si="13"/>
        <v>II</v>
      </c>
      <c r="AF12" s="110" t="str">
        <f t="shared" si="14"/>
        <v>C</v>
      </c>
      <c r="AG12" s="120">
        <f>IF(OR($E12="",$G12=""),"",IF(AND($E$3=6),'Marks Entry 6th'!V11,IF(AND($E$3=7),'Marks Entry 7th'!V11,"")))</f>
        <v>5</v>
      </c>
      <c r="AH12" s="120">
        <f>IF(OR($E12="",$G12=""),"",IF(AND($E$3=6),'Marks Entry 6th'!W11,IF(AND($E$3=7),'Marks Entry 7th'!W11,"")))</f>
        <v>3</v>
      </c>
      <c r="AI12" s="120">
        <f>IF(OR($E12="",$G12=""),"",IF(AND($E$3=6),'Marks Entry 6th'!X11,IF(AND($E$3=7),'Marks Entry 7th'!X11,"")))</f>
        <v>3</v>
      </c>
      <c r="AJ12" s="120">
        <f>IF(OR($E12="",$G12=""),"",IF(AND($E$3=6),'Marks Entry 6th'!Y11,IF(AND($E$3=7),'Marks Entry 7th'!Y11,"")))</f>
        <v>5</v>
      </c>
      <c r="AK12" s="120">
        <f>IF(OR($E12="",$G12=""),"",IF(AND($E$3=6),'Marks Entry 6th'!Z11,IF(AND($E$3=7),'Marks Entry 7th'!Z11,"")))</f>
        <v>4</v>
      </c>
      <c r="AL12" s="120">
        <f>IF(OR($E12="",$G12=""),"",IF(AND($E$3=6),'Marks Entry 6th'!AA11,IF(AND($E$3=7),'Marks Entry 7th'!AA11,"")))</f>
        <v>5</v>
      </c>
      <c r="AM12" s="418">
        <f t="shared" si="15"/>
        <v>25</v>
      </c>
      <c r="AN12" s="120">
        <f>IF(OR($E12="",$G12=""),"",IF(AND($E$3=6),'Marks Entry 6th'!AB11,IF(AND($E$3=7),'Marks Entry 7th'!AB11,"")))</f>
        <v>40</v>
      </c>
      <c r="AO12" s="120">
        <f>IF(OR($E12="",$G12=""),"",IF(AND($E$3=6),'Marks Entry 6th'!AC11,IF(AND($E$3=7),'Marks Entry 7th'!AC11,"")))</f>
        <v>10</v>
      </c>
      <c r="AP12" s="65">
        <f t="shared" si="16"/>
        <v>50</v>
      </c>
      <c r="AQ12" s="62">
        <f t="shared" si="17"/>
        <v>75</v>
      </c>
      <c r="AR12" s="67">
        <f>IF(OR($E12="",$G12=""),"",IF(AND($E$3=6),'Marks Entry 6th'!AD11,IF(AND($E$3=7),'Marks Entry 7th'!AD11,"")))</f>
        <v>37</v>
      </c>
      <c r="AS12" s="67">
        <f>IF(OR($E12="",$G12=""),"",IF(AND($E$3=6),'Marks Entry 6th'!AE11,IF(AND($E$3=7),'Marks Entry 7th'!AE11,"")))</f>
        <v>6</v>
      </c>
      <c r="AT12" s="65">
        <f t="shared" si="18"/>
        <v>43</v>
      </c>
      <c r="AU12" s="62">
        <f t="shared" si="19"/>
        <v>118</v>
      </c>
      <c r="AV12" s="108">
        <f t="shared" si="20"/>
        <v>0</v>
      </c>
      <c r="AW12" s="108">
        <f t="shared" si="21"/>
        <v>200</v>
      </c>
      <c r="AX12" s="108" t="str">
        <f t="shared" si="22"/>
        <v/>
      </c>
      <c r="AY12" s="108" t="str">
        <f t="shared" si="23"/>
        <v>P</v>
      </c>
      <c r="AZ12" s="108" t="str">
        <f t="shared" si="24"/>
        <v>II</v>
      </c>
      <c r="BA12" s="110" t="str">
        <f t="shared" si="25"/>
        <v>C</v>
      </c>
      <c r="BB12" s="310" t="str">
        <f>IF(OR($E12="",$G12=""),"",IF(AND($E$3=6),'Marks Entry 6th'!AF11,IF(AND($E$3=7),'Marks Entry 7th'!AF11,"")))</f>
        <v>सिंधी (74)</v>
      </c>
      <c r="BC12" s="120" t="str">
        <f>IF(OR($E12="",$G12=""),"",IF(AND($E$3=6),'Marks Entry 6th'!AG11,IF(AND($E$3=7),'Marks Entry 7th'!AG11,"")))</f>
        <v>ML</v>
      </c>
      <c r="BD12" s="120">
        <f>IF(OR($E12="",$G12=""),"",IF(AND($E$3=6),'Marks Entry 6th'!AH11,IF(AND($E$3=7),'Marks Entry 7th'!AH11,"")))</f>
        <v>4</v>
      </c>
      <c r="BE12" s="120">
        <f>IF(OR($E12="",$G12=""),"",IF(AND($E$3=6),'Marks Entry 6th'!AI11,IF(AND($E$3=7),'Marks Entry 7th'!AI11,"")))</f>
        <v>4</v>
      </c>
      <c r="BF12" s="120">
        <f>IF(OR($E12="",$G12=""),"",IF(AND($E$3=6),'Marks Entry 6th'!AJ11,IF(AND($E$3=7),'Marks Entry 7th'!AJ11,"")))</f>
        <v>4</v>
      </c>
      <c r="BG12" s="120">
        <f>IF(OR($E12="",$G12=""),"",IF(AND($E$3=6),'Marks Entry 6th'!AK11,IF(AND($E$3=7),'Marks Entry 7th'!AK11,"")))</f>
        <v>4</v>
      </c>
      <c r="BH12" s="120">
        <f>IF(OR($E12="",$G12=""),"",IF(AND($E$3=6),'Marks Entry 6th'!AL11,IF(AND($E$3=7),'Marks Entry 7th'!AL11,"")))</f>
        <v>5</v>
      </c>
      <c r="BI12" s="418">
        <f t="shared" si="26"/>
        <v>21</v>
      </c>
      <c r="BJ12" s="120">
        <f>IF(OR($E12="",$G12=""),"",IF(AND($E$3=6),'Marks Entry 6th'!AM11,IF(AND($E$3=7),'Marks Entry 7th'!AM11,"")))</f>
        <v>48</v>
      </c>
      <c r="BK12" s="120">
        <f>IF(OR($E12="",$G12=""),"",IF(AND($E$3=6),'Marks Entry 6th'!AN11,IF(AND($E$3=7),'Marks Entry 7th'!AN11,"")))</f>
        <v>19</v>
      </c>
      <c r="BL12" s="65">
        <f t="shared" si="27"/>
        <v>67</v>
      </c>
      <c r="BM12" s="62">
        <f t="shared" si="28"/>
        <v>88</v>
      </c>
      <c r="BN12" s="67">
        <f>IF(OR($E12="",$G12=""),"",IF(AND($E$3=6),'Marks Entry 6th'!AO11,IF(AND($E$3=7),'Marks Entry 7th'!AO11,"")))</f>
        <v>42</v>
      </c>
      <c r="BO12" s="67">
        <f>IF(OR($E12="",$G12=""),"",IF(AND($E$3=6),'Marks Entry 6th'!AP11,IF(AND($E$3=7),'Marks Entry 7th'!AP11,"")))</f>
        <v>8</v>
      </c>
      <c r="BP12" s="65">
        <f t="shared" si="29"/>
        <v>50</v>
      </c>
      <c r="BQ12" s="62">
        <f t="shared" si="30"/>
        <v>138</v>
      </c>
      <c r="BR12" s="108">
        <f t="shared" si="31"/>
        <v>5</v>
      </c>
      <c r="BS12" s="108">
        <f t="shared" si="32"/>
        <v>195</v>
      </c>
      <c r="BT12" s="108" t="str">
        <f t="shared" si="33"/>
        <v/>
      </c>
      <c r="BU12" s="108" t="str">
        <f t="shared" si="34"/>
        <v>P</v>
      </c>
      <c r="BV12" s="108" t="str">
        <f t="shared" si="35"/>
        <v>I</v>
      </c>
      <c r="BW12" s="110" t="str">
        <f t="shared" si="36"/>
        <v>C</v>
      </c>
      <c r="BX12" s="120">
        <f>IF(OR($E12="",$G12=""),"",IF(AND($E$3=6),'Marks Entry 6th'!AQ11,IF(AND($E$3=7),'Marks Entry 7th'!AQ11,"")))</f>
        <v>4</v>
      </c>
      <c r="BY12" s="120">
        <f>IF(OR($E12="",$G12=""),"",IF(AND($E$3=6),'Marks Entry 6th'!AR11,IF(AND($E$3=7),'Marks Entry 7th'!AR11,"")))</f>
        <v>5</v>
      </c>
      <c r="BZ12" s="120">
        <f>IF(OR($E12="",$G12=""),"",IF(AND($E$3=6),'Marks Entry 6th'!AS11,IF(AND($E$3=7),'Marks Entry 7th'!AS11,"")))</f>
        <v>4</v>
      </c>
      <c r="CA12" s="120">
        <f>IF(OR($E12="",$G12=""),"",IF(AND($E$3=6),'Marks Entry 6th'!AT11,IF(AND($E$3=7),'Marks Entry 7th'!AT11,"")))</f>
        <v>5</v>
      </c>
      <c r="CB12" s="120">
        <f>IF(OR($E12="",$G12=""),"",IF(AND($E$3=6),'Marks Entry 6th'!AU11,IF(AND($E$3=7),'Marks Entry 7th'!AU11,"")))</f>
        <v>4</v>
      </c>
      <c r="CC12" s="120">
        <f>IF(OR($E12="",$G12=""),"",IF(AND($E$3=6),'Marks Entry 6th'!AV11,IF(AND($E$3=7),'Marks Entry 7th'!AV11,"")))</f>
        <v>5</v>
      </c>
      <c r="CD12" s="418">
        <f t="shared" si="37"/>
        <v>27</v>
      </c>
      <c r="CE12" s="120">
        <f>IF(OR($E12="",$G12=""),"",IF(AND($E$3=6),'Marks Entry 6th'!AW11,IF(AND($E$3=7),'Marks Entry 7th'!AW11,"")))</f>
        <v>31</v>
      </c>
      <c r="CF12" s="120">
        <f>IF(OR($E12="",$G12=""),"",IF(AND($E$3=6),'Marks Entry 6th'!AX11,IF(AND($E$3=7),'Marks Entry 7th'!AX11,"")))</f>
        <v>8</v>
      </c>
      <c r="CG12" s="65">
        <f t="shared" si="38"/>
        <v>39</v>
      </c>
      <c r="CH12" s="62">
        <f t="shared" si="39"/>
        <v>66</v>
      </c>
      <c r="CI12" s="67">
        <f>IF(OR($E12="",$G12=""),"",IF(AND($E$3=6),'Marks Entry 6th'!AY11,IF(AND($E$3=7),'Marks Entry 7th'!AY11,"")))</f>
        <v>55</v>
      </c>
      <c r="CJ12" s="67">
        <f>IF(OR($E12="",$G12=""),"",IF(AND($E$3=6),'Marks Entry 6th'!AZ11,IF(AND($E$3=7),'Marks Entry 7th'!AZ11,"")))</f>
        <v>8</v>
      </c>
      <c r="CK12" s="65">
        <f t="shared" si="40"/>
        <v>63</v>
      </c>
      <c r="CL12" s="62">
        <f t="shared" si="41"/>
        <v>129</v>
      </c>
      <c r="CM12" s="108">
        <f t="shared" si="42"/>
        <v>0</v>
      </c>
      <c r="CN12" s="108">
        <f t="shared" si="43"/>
        <v>200</v>
      </c>
      <c r="CO12" s="108" t="str">
        <f t="shared" si="44"/>
        <v/>
      </c>
      <c r="CP12" s="108" t="str">
        <f t="shared" si="45"/>
        <v>P</v>
      </c>
      <c r="CQ12" s="108" t="str">
        <f t="shared" si="46"/>
        <v>I</v>
      </c>
      <c r="CR12" s="110" t="str">
        <f t="shared" si="47"/>
        <v>C</v>
      </c>
      <c r="CS12" s="120">
        <f>IF(OR($E12="",$G12=""),"",IF(AND($E$3=6),'Marks Entry 6th'!BA11,IF(AND($E$3=7),'Marks Entry 7th'!BA11,"")))</f>
        <v>5</v>
      </c>
      <c r="CT12" s="120">
        <f>IF(OR($E12="",$G12=""),"",IF(AND($E$3=6),'Marks Entry 6th'!BB11,IF(AND($E$3=7),'Marks Entry 7th'!BB11,"")))</f>
        <v>5</v>
      </c>
      <c r="CU12" s="120">
        <f>IF(OR($E12="",$G12=""),"",IF(AND($E$3=6),'Marks Entry 6th'!BC11,IF(AND($E$3=7),'Marks Entry 7th'!BC11,"")))</f>
        <v>5</v>
      </c>
      <c r="CV12" s="120">
        <f>IF(OR($E12="",$G12=""),"",IF(AND($E$3=6),'Marks Entry 6th'!BD11,IF(AND($E$3=7),'Marks Entry 7th'!BD11,"")))</f>
        <v>5</v>
      </c>
      <c r="CW12" s="120">
        <f>IF(OR($E12="",$G12=""),"",IF(AND($E$3=6),'Marks Entry 6th'!BE11,IF(AND($E$3=7),'Marks Entry 7th'!BE11,"")))</f>
        <v>4</v>
      </c>
      <c r="CX12" s="120">
        <f>IF(OR($E12="",$G12=""),"",IF(AND($E$3=6),'Marks Entry 6th'!BF11,IF(AND($E$3=7),'Marks Entry 7th'!BF11,"")))</f>
        <v>4</v>
      </c>
      <c r="CY12" s="418">
        <f t="shared" si="48"/>
        <v>28</v>
      </c>
      <c r="CZ12" s="120">
        <f>IF(OR($E12="",$G12=""),"",IF(AND($E$3=6),'Marks Entry 6th'!BG11,IF(AND($E$3=7),'Marks Entry 7th'!BG11,"")))</f>
        <v>26</v>
      </c>
      <c r="DA12" s="120">
        <f>IF(OR($E12="",$G12=""),"",IF(AND($E$3=6),'Marks Entry 6th'!BH11,IF(AND($E$3=7),'Marks Entry 7th'!BH11,"")))</f>
        <v>11</v>
      </c>
      <c r="DB12" s="65">
        <f t="shared" si="49"/>
        <v>37</v>
      </c>
      <c r="DC12" s="62">
        <f t="shared" si="50"/>
        <v>65</v>
      </c>
      <c r="DD12" s="67">
        <f>IF(OR($E12="",$G12=""),"",IF(AND($E$3=6),'Marks Entry 6th'!BI11,IF(AND($E$3=7),'Marks Entry 7th'!BI11,"")))</f>
        <v>58</v>
      </c>
      <c r="DE12" s="67">
        <f>IF(OR($E12="",$G12=""),"",IF(AND($E$3=6),'Marks Entry 6th'!BJ11,IF(AND($E$3=7),'Marks Entry 7th'!BJ11,"")))</f>
        <v>16</v>
      </c>
      <c r="DF12" s="65">
        <f t="shared" si="51"/>
        <v>74</v>
      </c>
      <c r="DG12" s="62">
        <f t="shared" si="52"/>
        <v>139</v>
      </c>
      <c r="DH12" s="108">
        <f t="shared" si="53"/>
        <v>0</v>
      </c>
      <c r="DI12" s="108">
        <f t="shared" si="54"/>
        <v>200</v>
      </c>
      <c r="DJ12" s="108" t="str">
        <f t="shared" si="55"/>
        <v/>
      </c>
      <c r="DK12" s="108" t="str">
        <f t="shared" si="56"/>
        <v>P</v>
      </c>
      <c r="DL12" s="108" t="str">
        <f t="shared" si="57"/>
        <v>I</v>
      </c>
      <c r="DM12" s="110" t="str">
        <f t="shared" si="58"/>
        <v>C</v>
      </c>
      <c r="DN12" s="120">
        <f>IF(OR($E12="",$G12=""),"",IF(AND($E$3=6),'Marks Entry 6th'!BK11,IF(AND($E$3=7),'Marks Entry 7th'!BK11,"")))</f>
        <v>5</v>
      </c>
      <c r="DO12" s="120">
        <f>IF(OR($E12="",$G12=""),"",IF(AND($E$3=6),'Marks Entry 6th'!BL11,IF(AND($E$3=7),'Marks Entry 7th'!BL11,"")))</f>
        <v>5</v>
      </c>
      <c r="DP12" s="120">
        <f>IF(OR($E12="",$G12=""),"",IF(AND($E$3=6),'Marks Entry 6th'!BM11,IF(AND($E$3=7),'Marks Entry 7th'!BM11,"")))</f>
        <v>4</v>
      </c>
      <c r="DQ12" s="120">
        <f>IF(OR($E12="",$G12=""),"",IF(AND($E$3=6),'Marks Entry 6th'!BN11,IF(AND($E$3=7),'Marks Entry 7th'!BN11,"")))</f>
        <v>4</v>
      </c>
      <c r="DR12" s="120">
        <f>IF(OR($E12="",$G12=""),"",IF(AND($E$3=6),'Marks Entry 6th'!BO11,IF(AND($E$3=7),'Marks Entry 7th'!BO11,"")))</f>
        <v>3</v>
      </c>
      <c r="DS12" s="120">
        <f>IF(OR($E12="",$G12=""),"",IF(AND($E$3=6),'Marks Entry 6th'!BP11,IF(AND($E$3=7),'Marks Entry 7th'!BP11,"")))</f>
        <v>3</v>
      </c>
      <c r="DT12" s="418">
        <f t="shared" si="59"/>
        <v>24</v>
      </c>
      <c r="DU12" s="120">
        <f>IF(OR($E12="",$G12=""),"",IF(AND($E$3=6),'Marks Entry 6th'!BQ11,IF(AND($E$3=7),'Marks Entry 7th'!BQ11,"")))</f>
        <v>42</v>
      </c>
      <c r="DV12" s="120">
        <f>IF(OR($E12="",$G12=""),"",IF(AND($E$3=6),'Marks Entry 6th'!BR11,IF(AND($E$3=7),'Marks Entry 7th'!BR11,"")))</f>
        <v>10</v>
      </c>
      <c r="DW12" s="65">
        <f t="shared" si="60"/>
        <v>52</v>
      </c>
      <c r="DX12" s="62">
        <f t="shared" si="61"/>
        <v>76</v>
      </c>
      <c r="DY12" s="67">
        <f>IF(OR($E12="",$G12=""),"",IF(AND($E$3=6),'Marks Entry 6th'!BS11,IF(AND($E$3=7),'Marks Entry 7th'!BS11,"")))</f>
        <v>66</v>
      </c>
      <c r="DZ12" s="67">
        <f>IF(OR($E12="",$G12=""),"",IF(AND($E$3=6),'Marks Entry 6th'!BT11,IF(AND($E$3=7),'Marks Entry 7th'!BT11,"")))</f>
        <v>18</v>
      </c>
      <c r="EA12" s="65">
        <f t="shared" si="62"/>
        <v>84</v>
      </c>
      <c r="EB12" s="62">
        <f t="shared" si="63"/>
        <v>160</v>
      </c>
      <c r="EC12" s="108">
        <f t="shared" si="64"/>
        <v>0</v>
      </c>
      <c r="ED12" s="108">
        <f t="shared" si="65"/>
        <v>200</v>
      </c>
      <c r="EE12" s="108" t="str">
        <f t="shared" si="66"/>
        <v/>
      </c>
      <c r="EF12" s="108" t="str">
        <f t="shared" si="67"/>
        <v>P</v>
      </c>
      <c r="EG12" s="108" t="str">
        <f t="shared" si="68"/>
        <v>D</v>
      </c>
      <c r="EH12" s="110" t="str">
        <f t="shared" si="69"/>
        <v>B</v>
      </c>
      <c r="EI12" s="52">
        <f>IF(OR($E12="",$G12=""),"",IF(AND($E$3=6),'Marks Entry 6th'!BU11,IF(AND($E$3=7),'Marks Entry 7th'!BU11,"")))</f>
        <v>19</v>
      </c>
      <c r="EJ12" s="52">
        <f>IF(OR($E12="",$G12=""),"",IF(AND($E$3=6),'Marks Entry 6th'!BV11,IF(AND($E$3=7),'Marks Entry 7th'!BV11,"")))</f>
        <v>18</v>
      </c>
      <c r="EK12" s="52">
        <f>IF(OR($E12="",$G12=""),"",IF(AND($E$3=6),'Marks Entry 6th'!BW11,IF(AND($E$3=7),'Marks Entry 7th'!BW11,"")))</f>
        <v>17</v>
      </c>
      <c r="EL12" s="52">
        <f>IF(OR($E12="",$G12=""),"",IF(AND($E$3=6),'Marks Entry 6th'!BX11,IF(AND($E$3=7),'Marks Entry 7th'!BX11,"")))</f>
        <v>20</v>
      </c>
      <c r="EM12" s="52">
        <f>IF(OR($E12="",$G12=""),"",IF(AND($E$3=6),'Marks Entry 6th'!BY11,IF(AND($E$3=7),'Marks Entry 7th'!BY11,"")))</f>
        <v>19</v>
      </c>
      <c r="EN12" s="121">
        <f t="shared" si="70"/>
        <v>93</v>
      </c>
      <c r="EO12" s="122">
        <f t="shared" si="71"/>
        <v>0</v>
      </c>
      <c r="EP12" s="122">
        <f t="shared" si="72"/>
        <v>100</v>
      </c>
      <c r="EQ12" s="122" t="str">
        <f t="shared" si="73"/>
        <v>P</v>
      </c>
      <c r="ER12" s="109" t="str">
        <f t="shared" si="74"/>
        <v>A+</v>
      </c>
      <c r="ES12" s="52">
        <f>IF(OR($E12="",$G12=""),"",IF(AND($E$3=6),'Marks Entry 6th'!BZ11,IF(AND($E$3=7),'Marks Entry 7th'!BZ11,"")))</f>
        <v>11</v>
      </c>
      <c r="ET12" s="52">
        <f>IF(OR($E12="",$G12=""),"",IF(AND($E$3=6),'Marks Entry 6th'!CA11,IF(AND($E$3=7),'Marks Entry 7th'!CA11,"")))</f>
        <v>16</v>
      </c>
      <c r="EU12" s="52">
        <f>IF(OR($E12="",$G12=""),"",IF(AND($E$3=6),'Marks Entry 6th'!CB11,IF(AND($E$3=7),'Marks Entry 7th'!CB11,"")))</f>
        <v>16</v>
      </c>
      <c r="EV12" s="52">
        <f>IF(OR($E12="",$G12=""),"",IF(AND($E$3=6),'Marks Entry 6th'!CC11,IF(AND($E$3=7),'Marks Entry 7th'!CC11,"")))</f>
        <v>17</v>
      </c>
      <c r="EW12" s="52">
        <f>IF(OR($E12="",$G12=""),"",IF(AND($E$3=6),'Marks Entry 6th'!CD11,IF(AND($E$3=7),'Marks Entry 7th'!CD11,"")))</f>
        <v>20</v>
      </c>
      <c r="EX12" s="121">
        <f t="shared" si="75"/>
        <v>80</v>
      </c>
      <c r="EY12" s="122">
        <f t="shared" si="76"/>
        <v>0</v>
      </c>
      <c r="EZ12" s="122">
        <f t="shared" si="77"/>
        <v>100</v>
      </c>
      <c r="FA12" s="122" t="str">
        <f t="shared" si="78"/>
        <v>P</v>
      </c>
      <c r="FB12" s="109" t="str">
        <f t="shared" si="79"/>
        <v>A</v>
      </c>
      <c r="FC12" s="52">
        <f>IF(OR($E12="",$G12=""),"",IF(AND($E$3=6),'Marks Entry 6th'!CE11,IF(AND($E$3=7),'Marks Entry 7th'!CE11,"")))</f>
        <v>16</v>
      </c>
      <c r="FD12" s="52">
        <f>IF(OR($E12="",$G12=""),"",IF(AND($E$3=6),'Marks Entry 6th'!CF11,IF(AND($E$3=7),'Marks Entry 7th'!CF11,"")))</f>
        <v>18</v>
      </c>
      <c r="FE12" s="52">
        <f>IF(OR($E12="",$G12=""),"",IF(AND($E$3=6),'Marks Entry 6th'!CG11,IF(AND($E$3=7),'Marks Entry 7th'!CG11,"")))</f>
        <v>15</v>
      </c>
      <c r="FF12" s="52">
        <f>IF(OR($E12="",$G12=""),"",IF(AND($E$3=6),'Marks Entry 6th'!CH11,IF(AND($E$3=7),'Marks Entry 7th'!CH11,"")))</f>
        <v>18</v>
      </c>
      <c r="FG12" s="52">
        <f>IF(OR($E12="",$G12=""),"",IF(AND($E$3=6),'Marks Entry 6th'!CI11,IF(AND($E$3=7),'Marks Entry 7th'!CI11,"")))</f>
        <v>19</v>
      </c>
      <c r="FH12" s="121">
        <f t="shared" si="80"/>
        <v>86</v>
      </c>
      <c r="FI12" s="122">
        <f t="shared" si="81"/>
        <v>0</v>
      </c>
      <c r="FJ12" s="122">
        <f t="shared" si="82"/>
        <v>100</v>
      </c>
      <c r="FK12" s="122" t="str">
        <f t="shared" si="83"/>
        <v>P</v>
      </c>
      <c r="FL12" s="109" t="str">
        <f t="shared" si="84"/>
        <v>A</v>
      </c>
      <c r="FM12" s="361">
        <f>IF(OR($E12="",$G12=""),"",IF(AND('Marks Entry 6th'!CJ11="",'Marks Entry 7th'!CJ11=""),"",IF(AND($E$3=6),'Marks Entry 6th'!CJ11,IF(AND($E$3=7),'Marks Entry 7th'!CJ11,""))))</f>
        <v>32</v>
      </c>
      <c r="FN12" s="361">
        <f>IF(OR($E12="",$G12=""),"",IF(AND('Marks Entry 6th'!CK11="",'Marks Entry 7th'!CK11=""),"",IF(AND($E$3=6),'Marks Entry 6th'!CK11,IF(AND($E$3=7),'Marks Entry 7th'!CK11,""))))</f>
        <v>33</v>
      </c>
      <c r="FO12" s="362">
        <f t="shared" si="85"/>
        <v>65</v>
      </c>
      <c r="FP12" s="109" t="str">
        <f t="shared" si="86"/>
        <v>B</v>
      </c>
      <c r="FQ12" s="361">
        <f>IF(OR($E12="",$G12=""),"",IF(AND('Marks Entry 6th'!CL11="",'Marks Entry 7th'!CL11=""),"",IF(AND($E$3=6),'Marks Entry 6th'!CL11,IF(AND($E$3=7),'Marks Entry 7th'!CL11,""))))</f>
        <v>34</v>
      </c>
      <c r="FR12" s="361">
        <f>IF(OR($E12="",$G12=""),"",IF(AND('Marks Entry 6th'!CM11="",'Marks Entry 7th'!CM11=""),"",IF(AND($E$3=6),'Marks Entry 6th'!CM11,IF(AND($E$3=7),'Marks Entry 7th'!CM11,""))))</f>
        <v>35</v>
      </c>
      <c r="FS12" s="362">
        <f t="shared" si="87"/>
        <v>69</v>
      </c>
      <c r="FT12" s="109" t="str">
        <f t="shared" si="88"/>
        <v>B</v>
      </c>
      <c r="FU12" s="78">
        <f t="shared" si="89"/>
        <v>770</v>
      </c>
      <c r="FV12" s="328">
        <f t="shared" si="90"/>
        <v>67.248908296943227</v>
      </c>
      <c r="FW12" s="84" t="str">
        <f t="shared" si="91"/>
        <v>I</v>
      </c>
      <c r="FX12" s="222" t="str">
        <f t="shared" si="92"/>
        <v>C</v>
      </c>
      <c r="FY12" s="85">
        <f t="shared" si="93"/>
        <v>5.9999999999999858</v>
      </c>
      <c r="FZ12" s="327" t="str">
        <f>IFERROR(IF(B12="NSO","NSO",IF(OR(D12="",G12="",F12=""),"",IF(AND(FV12&gt;=36,'Master sheet'!$D$11="Hindi"),"कक्षा क्रमोन्नत",IF(AND(FV12&gt;=36,'Master sheet'!$D$11="English"),"Promoted",IF(AND(FV12&lt;36,'Master sheet'!$D$11="Hindi"),"पुनः परीक्षा","Re-Exam"))))),"")</f>
        <v>कक्षा क्रमोन्नत</v>
      </c>
      <c r="GA12" s="53">
        <f>IF(OR($E12="",$G12=""),"",IF(AND($E$3=6,'Marks Entry 6th'!CN11=""),"",IF(AND($E$3=7,'Marks Entry 7th'!CN11=""),"",IF(AND($E$3=6),'Marks Entry 6th'!CN11,IF(AND($E$3=7),'Marks Entry 7th'!CN11,"")))))</f>
        <v>330</v>
      </c>
      <c r="GB12" s="53">
        <f>IF(OR($E12="",$G12=""),"",IF(AND($E$3=6,'Marks Entry 6th'!CO11=""),"",IF(AND($E$3=7,'Marks Entry 7th'!CO11=""),"",IF(AND($E$3=6),'Marks Entry 6th'!CO11,IF(AND($E$3=7),'Marks Entry 7th'!CO11,"")))))</f>
        <v>310</v>
      </c>
      <c r="GC12" s="54"/>
      <c r="GK12" s="56">
        <f>IF(AND($E$3=6),'Marks Entry 6th'!I11,IF(AND($E$3=7),'Marks Entry 7th'!I11,""))</f>
        <v>705</v>
      </c>
      <c r="GL12" s="56">
        <f t="shared" si="94"/>
        <v>1145</v>
      </c>
    </row>
    <row r="13" spans="1:194" ht="18.95" customHeight="1">
      <c r="A13" s="68">
        <v>6</v>
      </c>
      <c r="B13" s="68">
        <f>IF(OR(GK13=0,GK13=""),"",IF(AND($E$3=6),'Marks Entry 6th'!I12,IF(AND($E$3=7),'Marks Entry 7th'!I12,"")))</f>
        <v>706</v>
      </c>
      <c r="C13" s="69">
        <f>IF(OR(B13=0,B13=""),"",IF(AND($E$3=6,'Marks Entry 6th'!B12=""),"",IF(AND($E$3=7,'Marks Entry 7th'!B12=""),"",IF(AND($E$3=6,'Marks Entry 6th'!B12),'Marks Entry 6th'!B12,IF(AND($E$3=7),'Marks Entry 7th'!B12,"")))))</f>
        <v>7</v>
      </c>
      <c r="D13" s="69" t="str">
        <f>IF(OR(B13=0,B13=""),"",IF(AND($E$3=6,'Marks Entry 6th'!C12=""),"",IF(AND($E$3=7,'Marks Entry 7th'!C12=""),"",IF(AND($E$3=6),'Marks Entry 6th'!C12,IF(AND($E$3=7),'Marks Entry 7th'!C12,"")))))</f>
        <v>A</v>
      </c>
      <c r="E13" s="303" t="str">
        <f>IF(OR(B13=0,B13=""),"",IF(AND($E$3=6,'Marks Entry 6th'!E12=""),"",IF(AND($E$3=7,'Marks Entry 7th'!E12=""),"",IF(AND($E$3=6),'Marks Entry 6th'!E12,IF(AND($E$3=7),'Marks Entry 7th'!E12,"")))))</f>
        <v>16-06-2014</v>
      </c>
      <c r="F13" s="69">
        <f>IF(OR(B13=0,B13=""),"",IF(AND($E$3=6,'Marks Entry 6th'!D12=""),"",IF(AND($E$3=7,'Marks Entry 7th'!D12=""),"",IF(AND($E$3=6),'Marks Entry 6th'!D12,IF(AND($E$3=7),'Marks Entry 7th'!D12,"")))))</f>
        <v>939</v>
      </c>
      <c r="G13" s="302" t="str">
        <f>IF(OR(B13=0,B13=""),"",IF(AND($E$3=6,'Marks Entry 6th'!F12=""),"",IF(AND($E$3=7,'Marks Entry 7th'!F12=""),"",IF(AND($E$3=6),UPPER('Marks Entry 6th'!F12),IF(AND($E$3=7),UPPER('Marks Entry 7th'!F12),"")))))</f>
        <v>BHUMIKA BAGRI</v>
      </c>
      <c r="H13" s="302" t="str">
        <f>IF(OR(B13=0,B13=""),"",IF(AND($E$3=6,'Marks Entry 6th'!G12=""),"",IF(AND($E$3=7,'Marks Entry 7th'!G12=""),"",IF(AND($E$3=6),UPPER('Marks Entry 6th'!G12),IF(AND($E$3=7),UPPER('Marks Entry 7th'!G12),"")))))</f>
        <v>MUKESH BAGRI</v>
      </c>
      <c r="I13" s="302" t="str">
        <f>IF(OR(B13=0,B13=""),"",IF(AND($E$3=6,'Marks Entry 6th'!H12=""),"",IF(AND($E$3=7,'Marks Entry 7th'!H12=""),"",IF(AND($E$3=6),UPPER('Marks Entry 6th'!H12),IF(AND($E$3=7),UPPER('Marks Entry 7th'!H12),"")))))</f>
        <v>SEEMA BAGRI</v>
      </c>
      <c r="J13" s="64" t="str">
        <f>IF(OR(B13=0,B13=""),"",IF(AND($E$3=6,'Marks Entry 6th'!J12=""),"",IF(AND($E$3=7,'Marks Entry 7th'!J12=""),"",IF(AND($E$3=6),'Marks Entry 6th'!J12,IF(AND($E$3=7),'Marks Entry 7th'!J12,"")))))</f>
        <v>F</v>
      </c>
      <c r="K13" s="64" t="str">
        <f>IF(OR(B13=0,B13=""),"",IF(AND($E$3=6,'Marks Entry 6th'!K12=""),"",IF(AND($E$3=7,'Marks Entry 7th'!K12=""),"",IF(AND($E$3=6),'Marks Entry 6th'!K12,IF(AND($E$3=7),'Marks Entry 7th'!K12,"")))))</f>
        <v>OBC</v>
      </c>
      <c r="L13" s="120">
        <f>IF(OR($E13="",$G13=""),"",IF(AND($E$3=6),'Marks Entry 6th'!L12,IF(AND($E$3=7),'Marks Entry 7th'!L12,"")))</f>
        <v>4</v>
      </c>
      <c r="M13" s="120">
        <f>IF(OR($E13="",$G13=""),"",IF(AND($E$3=6),'Marks Entry 6th'!M12,IF(AND($E$3=7),'Marks Entry 7th'!M12,"")))</f>
        <v>5</v>
      </c>
      <c r="N13" s="120">
        <f>IF(OR($E13="",$G13=""),"",IF(AND($E$3=6),'Marks Entry 6th'!N12,IF(AND($E$3=7),'Marks Entry 7th'!N12,"")))</f>
        <v>5</v>
      </c>
      <c r="O13" s="120">
        <f>IF(OR($E13="",$G13=""),"",IF(AND($E$3=6),'Marks Entry 6th'!O12,IF(AND($E$3=7),'Marks Entry 7th'!O12,"")))</f>
        <v>5</v>
      </c>
      <c r="P13" s="120">
        <f>IF(OR($E13="",$G13=""),"",IF(AND($E$3=6),'Marks Entry 6th'!P12,IF(AND($E$3=7),'Marks Entry 7th'!P12,"")))</f>
        <v>5</v>
      </c>
      <c r="Q13" s="120">
        <f>IF(OR($E13="",$G13=""),"",IF(AND($E$3=6),'Marks Entry 6th'!Q12,IF(AND($E$3=7),'Marks Entry 7th'!Q12,"")))</f>
        <v>3</v>
      </c>
      <c r="R13" s="418">
        <f t="shared" si="4"/>
        <v>27</v>
      </c>
      <c r="S13" s="120">
        <f>IF(OR($E13="",$G13=""),"",IF(AND($E$3=6),'Marks Entry 6th'!R12,IF(AND($E$3=7),'Marks Entry 7th'!R12,"")))</f>
        <v>25</v>
      </c>
      <c r="T13" s="120">
        <f>IF(OR($E13="",$G13=""),"",IF(AND($E$3=6),'Marks Entry 6th'!S12,IF(AND($E$3=7),'Marks Entry 7th'!S12,"")))</f>
        <v>11</v>
      </c>
      <c r="U13" s="65">
        <f t="shared" si="5"/>
        <v>36</v>
      </c>
      <c r="V13" s="62">
        <f t="shared" si="6"/>
        <v>63</v>
      </c>
      <c r="W13" s="67">
        <f>IF(OR($E13="",$G13=""),"",IF(AND($E$3=6),'Marks Entry 6th'!T12,IF(AND($E$3=7),'Marks Entry 7th'!T12,"")))</f>
        <v>37</v>
      </c>
      <c r="X13" s="67">
        <f>IF(OR($E13="",$G13=""),"",IF(AND($E$3=6),'Marks Entry 6th'!U12,IF(AND($E$3=7),'Marks Entry 7th'!U12,"")))</f>
        <v>11</v>
      </c>
      <c r="Y13" s="66">
        <f t="shared" si="7"/>
        <v>48</v>
      </c>
      <c r="Z13" s="62">
        <f t="shared" si="8"/>
        <v>111</v>
      </c>
      <c r="AA13" s="108">
        <f t="shared" si="9"/>
        <v>0</v>
      </c>
      <c r="AB13" s="108">
        <f t="shared" si="10"/>
        <v>200</v>
      </c>
      <c r="AC13" s="108" t="str">
        <f t="shared" si="11"/>
        <v/>
      </c>
      <c r="AD13" s="108" t="str">
        <f t="shared" si="12"/>
        <v>P</v>
      </c>
      <c r="AE13" s="108" t="str">
        <f t="shared" si="13"/>
        <v>II</v>
      </c>
      <c r="AF13" s="110" t="str">
        <f t="shared" si="14"/>
        <v>C</v>
      </c>
      <c r="AG13" s="120">
        <f>IF(OR($E13="",$G13=""),"",IF(AND($E$3=6),'Marks Entry 6th'!V12,IF(AND($E$3=7),'Marks Entry 7th'!V12,"")))</f>
        <v>4</v>
      </c>
      <c r="AH13" s="120">
        <f>IF(OR($E13="",$G13=""),"",IF(AND($E$3=6),'Marks Entry 6th'!W12,IF(AND($E$3=7),'Marks Entry 7th'!W12,"")))</f>
        <v>3</v>
      </c>
      <c r="AI13" s="120">
        <f>IF(OR($E13="",$G13=""),"",IF(AND($E$3=6),'Marks Entry 6th'!X12,IF(AND($E$3=7),'Marks Entry 7th'!X12,"")))</f>
        <v>3</v>
      </c>
      <c r="AJ13" s="120">
        <f>IF(OR($E13="",$G13=""),"",IF(AND($E$3=6),'Marks Entry 6th'!Y12,IF(AND($E$3=7),'Marks Entry 7th'!Y12,"")))</f>
        <v>5</v>
      </c>
      <c r="AK13" s="120">
        <f>IF(OR($E13="",$G13=""),"",IF(AND($E$3=6),'Marks Entry 6th'!Z12,IF(AND($E$3=7),'Marks Entry 7th'!Z12,"")))</f>
        <v>4</v>
      </c>
      <c r="AL13" s="120">
        <f>IF(OR($E13="",$G13=""),"",IF(AND($E$3=6),'Marks Entry 6th'!AA12,IF(AND($E$3=7),'Marks Entry 7th'!AA12,"")))</f>
        <v>5</v>
      </c>
      <c r="AM13" s="418">
        <f t="shared" si="15"/>
        <v>24</v>
      </c>
      <c r="AN13" s="120">
        <f>IF(OR($E13="",$G13=""),"",IF(AND($E$3=6),'Marks Entry 6th'!AB12,IF(AND($E$3=7),'Marks Entry 7th'!AB12,"")))</f>
        <v>33</v>
      </c>
      <c r="AO13" s="120">
        <f>IF(OR($E13="",$G13=""),"",IF(AND($E$3=6),'Marks Entry 6th'!AC12,IF(AND($E$3=7),'Marks Entry 7th'!AC12,"")))</f>
        <v>11</v>
      </c>
      <c r="AP13" s="65">
        <f t="shared" si="16"/>
        <v>44</v>
      </c>
      <c r="AQ13" s="62">
        <f t="shared" si="17"/>
        <v>68</v>
      </c>
      <c r="AR13" s="67">
        <f>IF(OR($E13="",$G13=""),"",IF(AND($E$3=6),'Marks Entry 6th'!AD12,IF(AND($E$3=7),'Marks Entry 7th'!AD12,"")))</f>
        <v>37</v>
      </c>
      <c r="AS13" s="67">
        <f>IF(OR($E13="",$G13=""),"",IF(AND($E$3=6),'Marks Entry 6th'!AE12,IF(AND($E$3=7),'Marks Entry 7th'!AE12,"")))</f>
        <v>9</v>
      </c>
      <c r="AT13" s="65">
        <f t="shared" si="18"/>
        <v>46</v>
      </c>
      <c r="AU13" s="62">
        <f t="shared" si="19"/>
        <v>114</v>
      </c>
      <c r="AV13" s="108">
        <f t="shared" si="20"/>
        <v>0</v>
      </c>
      <c r="AW13" s="108">
        <f t="shared" si="21"/>
        <v>200</v>
      </c>
      <c r="AX13" s="108" t="str">
        <f t="shared" si="22"/>
        <v/>
      </c>
      <c r="AY13" s="108" t="str">
        <f t="shared" si="23"/>
        <v>P</v>
      </c>
      <c r="AZ13" s="108" t="str">
        <f t="shared" si="24"/>
        <v>II</v>
      </c>
      <c r="BA13" s="110" t="str">
        <f t="shared" si="25"/>
        <v>C</v>
      </c>
      <c r="BB13" s="310" t="str">
        <f>IF(OR($E13="",$G13=""),"",IF(AND($E$3=6),'Marks Entry 6th'!AF12,IF(AND($E$3=7),'Marks Entry 7th'!AF12,"")))</f>
        <v>पंजाबी (75)</v>
      </c>
      <c r="BC13" s="120">
        <f>IF(OR($E13="",$G13=""),"",IF(AND($E$3=6),'Marks Entry 6th'!AG12,IF(AND($E$3=7),'Marks Entry 7th'!AG12,"")))</f>
        <v>5</v>
      </c>
      <c r="BD13" s="120">
        <f>IF(OR($E13="",$G13=""),"",IF(AND($E$3=6),'Marks Entry 6th'!AH12,IF(AND($E$3=7),'Marks Entry 7th'!AH12,"")))</f>
        <v>4</v>
      </c>
      <c r="BE13" s="120">
        <f>IF(OR($E13="",$G13=""),"",IF(AND($E$3=6),'Marks Entry 6th'!AI12,IF(AND($E$3=7),'Marks Entry 7th'!AI12,"")))</f>
        <v>4</v>
      </c>
      <c r="BF13" s="120">
        <f>IF(OR($E13="",$G13=""),"",IF(AND($E$3=6),'Marks Entry 6th'!AJ12,IF(AND($E$3=7),'Marks Entry 7th'!AJ12,"")))</f>
        <v>4</v>
      </c>
      <c r="BG13" s="120">
        <f>IF(OR($E13="",$G13=""),"",IF(AND($E$3=6),'Marks Entry 6th'!AK12,IF(AND($E$3=7),'Marks Entry 7th'!AK12,"")))</f>
        <v>4</v>
      </c>
      <c r="BH13" s="120">
        <f>IF(OR($E13="",$G13=""),"",IF(AND($E$3=6),'Marks Entry 6th'!AL12,IF(AND($E$3=7),'Marks Entry 7th'!AL12,"")))</f>
        <v>5</v>
      </c>
      <c r="BI13" s="418">
        <f t="shared" si="26"/>
        <v>26</v>
      </c>
      <c r="BJ13" s="120">
        <f>IF(OR($E13="",$G13=""),"",IF(AND($E$3=6),'Marks Entry 6th'!AM12,IF(AND($E$3=7),'Marks Entry 7th'!AM12,"")))</f>
        <v>48</v>
      </c>
      <c r="BK13" s="120">
        <f>IF(OR($E13="",$G13=""),"",IF(AND($E$3=6),'Marks Entry 6th'!AN12,IF(AND($E$3=7),'Marks Entry 7th'!AN12,"")))</f>
        <v>19</v>
      </c>
      <c r="BL13" s="65">
        <f t="shared" si="27"/>
        <v>67</v>
      </c>
      <c r="BM13" s="62">
        <f t="shared" si="28"/>
        <v>93</v>
      </c>
      <c r="BN13" s="67">
        <f>IF(OR($E13="",$G13=""),"",IF(AND($E$3=6),'Marks Entry 6th'!AO12,IF(AND($E$3=7),'Marks Entry 7th'!AO12,"")))</f>
        <v>43</v>
      </c>
      <c r="BO13" s="67">
        <f>IF(OR($E13="",$G13=""),"",IF(AND($E$3=6),'Marks Entry 6th'!AP12,IF(AND($E$3=7),'Marks Entry 7th'!AP12,"")))</f>
        <v>8</v>
      </c>
      <c r="BP13" s="65">
        <f t="shared" si="29"/>
        <v>51</v>
      </c>
      <c r="BQ13" s="62">
        <f t="shared" si="30"/>
        <v>144</v>
      </c>
      <c r="BR13" s="108">
        <f t="shared" si="31"/>
        <v>0</v>
      </c>
      <c r="BS13" s="108">
        <f t="shared" si="32"/>
        <v>200</v>
      </c>
      <c r="BT13" s="108" t="str">
        <f t="shared" si="33"/>
        <v/>
      </c>
      <c r="BU13" s="108" t="str">
        <f t="shared" si="34"/>
        <v>P</v>
      </c>
      <c r="BV13" s="108" t="str">
        <f t="shared" si="35"/>
        <v>I</v>
      </c>
      <c r="BW13" s="110" t="str">
        <f t="shared" si="36"/>
        <v>B</v>
      </c>
      <c r="BX13" s="120">
        <f>IF(OR($E13="",$G13=""),"",IF(AND($E$3=6),'Marks Entry 6th'!AQ12,IF(AND($E$3=7),'Marks Entry 7th'!AQ12,"")))</f>
        <v>4</v>
      </c>
      <c r="BY13" s="120">
        <f>IF(OR($E13="",$G13=""),"",IF(AND($E$3=6),'Marks Entry 6th'!AR12,IF(AND($E$3=7),'Marks Entry 7th'!AR12,"")))</f>
        <v>5</v>
      </c>
      <c r="BZ13" s="120">
        <f>IF(OR($E13="",$G13=""),"",IF(AND($E$3=6),'Marks Entry 6th'!AS12,IF(AND($E$3=7),'Marks Entry 7th'!AS12,"")))</f>
        <v>4</v>
      </c>
      <c r="CA13" s="120">
        <f>IF(OR($E13="",$G13=""),"",IF(AND($E$3=6),'Marks Entry 6th'!AT12,IF(AND($E$3=7),'Marks Entry 7th'!AT12,"")))</f>
        <v>5</v>
      </c>
      <c r="CB13" s="120">
        <f>IF(OR($E13="",$G13=""),"",IF(AND($E$3=6),'Marks Entry 6th'!AU12,IF(AND($E$3=7),'Marks Entry 7th'!AU12,"")))</f>
        <v>4</v>
      </c>
      <c r="CC13" s="120">
        <f>IF(OR($E13="",$G13=""),"",IF(AND($E$3=6),'Marks Entry 6th'!AV12,IF(AND($E$3=7),'Marks Entry 7th'!AV12,"")))</f>
        <v>5</v>
      </c>
      <c r="CD13" s="418">
        <f t="shared" si="37"/>
        <v>27</v>
      </c>
      <c r="CE13" s="120">
        <f>IF(OR($E13="",$G13=""),"",IF(AND($E$3=6),'Marks Entry 6th'!AW12,IF(AND($E$3=7),'Marks Entry 7th'!AW12,"")))</f>
        <v>31</v>
      </c>
      <c r="CF13" s="120">
        <f>IF(OR($E13="",$G13=""),"",IF(AND($E$3=6),'Marks Entry 6th'!AX12,IF(AND($E$3=7),'Marks Entry 7th'!AX12,"")))</f>
        <v>9</v>
      </c>
      <c r="CG13" s="65">
        <f t="shared" si="38"/>
        <v>40</v>
      </c>
      <c r="CH13" s="62">
        <f t="shared" si="39"/>
        <v>67</v>
      </c>
      <c r="CI13" s="67">
        <f>IF(OR($E13="",$G13=""),"",IF(AND($E$3=6),'Marks Entry 6th'!AY12,IF(AND($E$3=7),'Marks Entry 7th'!AY12,"")))</f>
        <v>55</v>
      </c>
      <c r="CJ13" s="67">
        <f>IF(OR($E13="",$G13=""),"",IF(AND($E$3=6),'Marks Entry 6th'!AZ12,IF(AND($E$3=7),'Marks Entry 7th'!AZ12,"")))</f>
        <v>8</v>
      </c>
      <c r="CK13" s="65">
        <f t="shared" si="40"/>
        <v>63</v>
      </c>
      <c r="CL13" s="62">
        <f t="shared" si="41"/>
        <v>130</v>
      </c>
      <c r="CM13" s="108">
        <f t="shared" si="42"/>
        <v>0</v>
      </c>
      <c r="CN13" s="108">
        <f t="shared" si="43"/>
        <v>200</v>
      </c>
      <c r="CO13" s="108" t="str">
        <f t="shared" si="44"/>
        <v/>
      </c>
      <c r="CP13" s="108" t="str">
        <f t="shared" si="45"/>
        <v>P</v>
      </c>
      <c r="CQ13" s="108" t="str">
        <f t="shared" si="46"/>
        <v>I</v>
      </c>
      <c r="CR13" s="110" t="str">
        <f t="shared" si="47"/>
        <v>C</v>
      </c>
      <c r="CS13" s="120">
        <f>IF(OR($E13="",$G13=""),"",IF(AND($E$3=6),'Marks Entry 6th'!BA12,IF(AND($E$3=7),'Marks Entry 7th'!BA12,"")))</f>
        <v>5</v>
      </c>
      <c r="CT13" s="120">
        <f>IF(OR($E13="",$G13=""),"",IF(AND($E$3=6),'Marks Entry 6th'!BB12,IF(AND($E$3=7),'Marks Entry 7th'!BB12,"")))</f>
        <v>5</v>
      </c>
      <c r="CU13" s="120">
        <f>IF(OR($E13="",$G13=""),"",IF(AND($E$3=6),'Marks Entry 6th'!BC12,IF(AND($E$3=7),'Marks Entry 7th'!BC12,"")))</f>
        <v>5</v>
      </c>
      <c r="CV13" s="120">
        <f>IF(OR($E13="",$G13=""),"",IF(AND($E$3=6),'Marks Entry 6th'!BD12,IF(AND($E$3=7),'Marks Entry 7th'!BD12,"")))</f>
        <v>5</v>
      </c>
      <c r="CW13" s="120">
        <f>IF(OR($E13="",$G13=""),"",IF(AND($E$3=6),'Marks Entry 6th'!BE12,IF(AND($E$3=7),'Marks Entry 7th'!BE12,"")))</f>
        <v>4</v>
      </c>
      <c r="CX13" s="120">
        <f>IF(OR($E13="",$G13=""),"",IF(AND($E$3=6),'Marks Entry 6th'!BF12,IF(AND($E$3=7),'Marks Entry 7th'!BF12,"")))</f>
        <v>4</v>
      </c>
      <c r="CY13" s="418">
        <f t="shared" si="48"/>
        <v>28</v>
      </c>
      <c r="CZ13" s="120">
        <f>IF(OR($E13="",$G13=""),"",IF(AND($E$3=6),'Marks Entry 6th'!BG12,IF(AND($E$3=7),'Marks Entry 7th'!BG12,"")))</f>
        <v>28</v>
      </c>
      <c r="DA13" s="120">
        <f>IF(OR($E13="",$G13=""),"",IF(AND($E$3=6),'Marks Entry 6th'!BH12,IF(AND($E$3=7),'Marks Entry 7th'!BH12,"")))</f>
        <v>11</v>
      </c>
      <c r="DB13" s="65">
        <f t="shared" si="49"/>
        <v>39</v>
      </c>
      <c r="DC13" s="62">
        <f t="shared" si="50"/>
        <v>67</v>
      </c>
      <c r="DD13" s="67">
        <f>IF(OR($E13="",$G13=""),"",IF(AND($E$3=6),'Marks Entry 6th'!BI12,IF(AND($E$3=7),'Marks Entry 7th'!BI12,"")))</f>
        <v>58</v>
      </c>
      <c r="DE13" s="67">
        <f>IF(OR($E13="",$G13=""),"",IF(AND($E$3=6),'Marks Entry 6th'!BJ12,IF(AND($E$3=7),'Marks Entry 7th'!BJ12,"")))</f>
        <v>16</v>
      </c>
      <c r="DF13" s="65">
        <f t="shared" si="51"/>
        <v>74</v>
      </c>
      <c r="DG13" s="62">
        <f t="shared" si="52"/>
        <v>141</v>
      </c>
      <c r="DH13" s="108">
        <f t="shared" si="53"/>
        <v>0</v>
      </c>
      <c r="DI13" s="108">
        <f t="shared" si="54"/>
        <v>200</v>
      </c>
      <c r="DJ13" s="108" t="str">
        <f t="shared" si="55"/>
        <v/>
      </c>
      <c r="DK13" s="108" t="str">
        <f t="shared" si="56"/>
        <v>P</v>
      </c>
      <c r="DL13" s="108" t="str">
        <f t="shared" si="57"/>
        <v>I</v>
      </c>
      <c r="DM13" s="110" t="str">
        <f t="shared" si="58"/>
        <v>C</v>
      </c>
      <c r="DN13" s="120">
        <f>IF(OR($E13="",$G13=""),"",IF(AND($E$3=6),'Marks Entry 6th'!BK12,IF(AND($E$3=7),'Marks Entry 7th'!BK12,"")))</f>
        <v>5</v>
      </c>
      <c r="DO13" s="120">
        <f>IF(OR($E13="",$G13=""),"",IF(AND($E$3=6),'Marks Entry 6th'!BL12,IF(AND($E$3=7),'Marks Entry 7th'!BL12,"")))</f>
        <v>5</v>
      </c>
      <c r="DP13" s="120">
        <f>IF(OR($E13="",$G13=""),"",IF(AND($E$3=6),'Marks Entry 6th'!BM12,IF(AND($E$3=7),'Marks Entry 7th'!BM12,"")))</f>
        <v>4</v>
      </c>
      <c r="DQ13" s="120">
        <f>IF(OR($E13="",$G13=""),"",IF(AND($E$3=6),'Marks Entry 6th'!BN12,IF(AND($E$3=7),'Marks Entry 7th'!BN12,"")))</f>
        <v>4</v>
      </c>
      <c r="DR13" s="120">
        <f>IF(OR($E13="",$G13=""),"",IF(AND($E$3=6),'Marks Entry 6th'!BO12,IF(AND($E$3=7),'Marks Entry 7th'!BO12,"")))</f>
        <v>3</v>
      </c>
      <c r="DS13" s="120">
        <f>IF(OR($E13="",$G13=""),"",IF(AND($E$3=6),'Marks Entry 6th'!BP12,IF(AND($E$3=7),'Marks Entry 7th'!BP12,"")))</f>
        <v>3</v>
      </c>
      <c r="DT13" s="418">
        <f t="shared" si="59"/>
        <v>24</v>
      </c>
      <c r="DU13" s="120">
        <f>IF(OR($E13="",$G13=""),"",IF(AND($E$3=6),'Marks Entry 6th'!BQ12,IF(AND($E$3=7),'Marks Entry 7th'!BQ12,"")))</f>
        <v>42</v>
      </c>
      <c r="DV13" s="120">
        <f>IF(OR($E13="",$G13=""),"",IF(AND($E$3=6),'Marks Entry 6th'!BR12,IF(AND($E$3=7),'Marks Entry 7th'!BR12,"")))</f>
        <v>10</v>
      </c>
      <c r="DW13" s="65">
        <f t="shared" si="60"/>
        <v>52</v>
      </c>
      <c r="DX13" s="62">
        <f t="shared" si="61"/>
        <v>76</v>
      </c>
      <c r="DY13" s="67">
        <f>IF(OR($E13="",$G13=""),"",IF(AND($E$3=6),'Marks Entry 6th'!BS12,IF(AND($E$3=7),'Marks Entry 7th'!BS12,"")))</f>
        <v>66</v>
      </c>
      <c r="DZ13" s="67">
        <f>IF(OR($E13="",$G13=""),"",IF(AND($E$3=6),'Marks Entry 6th'!BT12,IF(AND($E$3=7),'Marks Entry 7th'!BT12,"")))</f>
        <v>18</v>
      </c>
      <c r="EA13" s="65">
        <f t="shared" si="62"/>
        <v>84</v>
      </c>
      <c r="EB13" s="62">
        <f t="shared" si="63"/>
        <v>160</v>
      </c>
      <c r="EC13" s="108">
        <f t="shared" si="64"/>
        <v>0</v>
      </c>
      <c r="ED13" s="108">
        <f t="shared" si="65"/>
        <v>200</v>
      </c>
      <c r="EE13" s="108" t="str">
        <f t="shared" si="66"/>
        <v/>
      </c>
      <c r="EF13" s="108" t="str">
        <f>IF(OR($B13="NSO",$B13="",DY13=""),"",IF(OR(EE13="AB",DY13="ab"),"AB",IF(DY13="ML","RE",IF(AND(EB13&gt;=36%*ED13,DY13&gt;=$DY$7*20%),"P",IF(AND(EB13&gt;=34%*ED13,DY13&gt;=$DY$7*20%),"G2",IF(AND(EB13&gt;=31%*ED13,DY13&gt;=$DY$7*20%),"G1",IF(EB13&gt;=25%*ED13,"S","F")))))))</f>
        <v>P</v>
      </c>
      <c r="EG13" s="108" t="str">
        <f t="shared" si="68"/>
        <v>D</v>
      </c>
      <c r="EH13" s="110" t="str">
        <f t="shared" si="69"/>
        <v>B</v>
      </c>
      <c r="EI13" s="52">
        <f>IF(OR($E13="",$G13=""),"",IF(AND($E$3=6),'Marks Entry 6th'!BU12,IF(AND($E$3=7),'Marks Entry 7th'!BU12,"")))</f>
        <v>19</v>
      </c>
      <c r="EJ13" s="52">
        <f>IF(OR($E13="",$G13=""),"",IF(AND($E$3=6),'Marks Entry 6th'!BV12,IF(AND($E$3=7),'Marks Entry 7th'!BV12,"")))</f>
        <v>18</v>
      </c>
      <c r="EK13" s="52">
        <f>IF(OR($E13="",$G13=""),"",IF(AND($E$3=6),'Marks Entry 6th'!BW12,IF(AND($E$3=7),'Marks Entry 7th'!BW12,"")))</f>
        <v>18</v>
      </c>
      <c r="EL13" s="52">
        <f>IF(OR($E13="",$G13=""),"",IF(AND($E$3=6),'Marks Entry 6th'!BX12,IF(AND($E$3=7),'Marks Entry 7th'!BX12,"")))</f>
        <v>20</v>
      </c>
      <c r="EM13" s="52">
        <f>IF(OR($E13="",$G13=""),"",IF(AND($E$3=6),'Marks Entry 6th'!BY12,IF(AND($E$3=7),'Marks Entry 7th'!BY12,"")))</f>
        <v>19</v>
      </c>
      <c r="EN13" s="121">
        <f t="shared" si="70"/>
        <v>94</v>
      </c>
      <c r="EO13" s="122">
        <f t="shared" si="71"/>
        <v>0</v>
      </c>
      <c r="EP13" s="122">
        <f t="shared" si="72"/>
        <v>100</v>
      </c>
      <c r="EQ13" s="122" t="str">
        <f t="shared" si="73"/>
        <v>P</v>
      </c>
      <c r="ER13" s="109" t="str">
        <f t="shared" si="74"/>
        <v>A+</v>
      </c>
      <c r="ES13" s="52">
        <f>IF(OR($E13="",$G13=""),"",IF(AND($E$3=6),'Marks Entry 6th'!BZ12,IF(AND($E$3=7),'Marks Entry 7th'!BZ12,"")))</f>
        <v>12</v>
      </c>
      <c r="ET13" s="52">
        <f>IF(OR($E13="",$G13=""),"",IF(AND($E$3=6),'Marks Entry 6th'!CA12,IF(AND($E$3=7),'Marks Entry 7th'!CA12,"")))</f>
        <v>16</v>
      </c>
      <c r="EU13" s="52">
        <f>IF(OR($E13="",$G13=""),"",IF(AND($E$3=6),'Marks Entry 6th'!CB12,IF(AND($E$3=7),'Marks Entry 7th'!CB12,"")))</f>
        <v>12</v>
      </c>
      <c r="EV13" s="52">
        <f>IF(OR($E13="",$G13=""),"",IF(AND($E$3=6),'Marks Entry 6th'!CC12,IF(AND($E$3=7),'Marks Entry 7th'!CC12,"")))</f>
        <v>17</v>
      </c>
      <c r="EW13" s="52">
        <f>IF(OR($E13="",$G13=""),"",IF(AND($E$3=6),'Marks Entry 6th'!CD12,IF(AND($E$3=7),'Marks Entry 7th'!CD12,"")))</f>
        <v>20</v>
      </c>
      <c r="EX13" s="121">
        <f t="shared" si="75"/>
        <v>77</v>
      </c>
      <c r="EY13" s="122">
        <f t="shared" si="76"/>
        <v>0</v>
      </c>
      <c r="EZ13" s="122">
        <f t="shared" si="77"/>
        <v>100</v>
      </c>
      <c r="FA13" s="122" t="str">
        <f t="shared" si="78"/>
        <v>P</v>
      </c>
      <c r="FB13" s="109" t="str">
        <f t="shared" si="79"/>
        <v>A</v>
      </c>
      <c r="FC13" s="52">
        <f>IF(OR($E13="",$G13=""),"",IF(AND($E$3=6),'Marks Entry 6th'!CE12,IF(AND($E$3=7),'Marks Entry 7th'!CE12,"")))</f>
        <v>16</v>
      </c>
      <c r="FD13" s="52">
        <f>IF(OR($E13="",$G13=""),"",IF(AND($E$3=6),'Marks Entry 6th'!CF12,IF(AND($E$3=7),'Marks Entry 7th'!CF12,"")))</f>
        <v>17</v>
      </c>
      <c r="FE13" s="52">
        <f>IF(OR($E13="",$G13=""),"",IF(AND($E$3=6),'Marks Entry 6th'!CG12,IF(AND($E$3=7),'Marks Entry 7th'!CG12,"")))</f>
        <v>15</v>
      </c>
      <c r="FF13" s="52">
        <f>IF(OR($E13="",$G13=""),"",IF(AND($E$3=6),'Marks Entry 6th'!CH12,IF(AND($E$3=7),'Marks Entry 7th'!CH12,"")))</f>
        <v>18</v>
      </c>
      <c r="FG13" s="52">
        <f>IF(OR($E13="",$G13=""),"",IF(AND($E$3=6),'Marks Entry 6th'!CI12,IF(AND($E$3=7),'Marks Entry 7th'!CI12,"")))</f>
        <v>19</v>
      </c>
      <c r="FH13" s="121">
        <f t="shared" si="80"/>
        <v>85</v>
      </c>
      <c r="FI13" s="122">
        <f t="shared" si="81"/>
        <v>0</v>
      </c>
      <c r="FJ13" s="122">
        <f t="shared" si="82"/>
        <v>100</v>
      </c>
      <c r="FK13" s="122" t="str">
        <f t="shared" si="83"/>
        <v>P</v>
      </c>
      <c r="FL13" s="109" t="str">
        <f t="shared" si="84"/>
        <v>A</v>
      </c>
      <c r="FM13" s="361" t="str">
        <f>IF(OR($E13="",$G13=""),"",IF(AND('Marks Entry 6th'!CJ12="",'Marks Entry 7th'!CJ12=""),"",IF(AND($E$3=6),'Marks Entry 6th'!CJ12,IF(AND($E$3=7),'Marks Entry 7th'!CJ12,""))))</f>
        <v/>
      </c>
      <c r="FN13" s="361" t="str">
        <f>IF(OR($E13="",$G13=""),"",IF(AND('Marks Entry 6th'!CK12="",'Marks Entry 7th'!CK12=""),"",IF(AND($E$3=6),'Marks Entry 6th'!CK12,IF(AND($E$3=7),'Marks Entry 7th'!CK12,""))))</f>
        <v/>
      </c>
      <c r="FO13" s="362" t="str">
        <f t="shared" si="85"/>
        <v/>
      </c>
      <c r="FP13" s="109" t="str">
        <f t="shared" si="86"/>
        <v/>
      </c>
      <c r="FQ13" s="361" t="str">
        <f>IF(OR($E13="",$G13=""),"",IF(AND('Marks Entry 6th'!CL12="",'Marks Entry 7th'!CL12=""),"",IF(AND($E$3=6),'Marks Entry 6th'!CL12,IF(AND($E$3=7),'Marks Entry 7th'!CL12,""))))</f>
        <v/>
      </c>
      <c r="FR13" s="361" t="str">
        <f>IF(OR($E13="",$G13=""),"",IF(AND('Marks Entry 6th'!CM12="",'Marks Entry 7th'!CM12=""),"",IF(AND($E$3=6),'Marks Entry 6th'!CM12,IF(AND($E$3=7),'Marks Entry 7th'!CM12,""))))</f>
        <v/>
      </c>
      <c r="FS13" s="362" t="str">
        <f t="shared" si="87"/>
        <v/>
      </c>
      <c r="FT13" s="109" t="str">
        <f t="shared" si="88"/>
        <v/>
      </c>
      <c r="FU13" s="78">
        <f t="shared" si="89"/>
        <v>800</v>
      </c>
      <c r="FV13" s="328">
        <f t="shared" si="90"/>
        <v>66.666666666666671</v>
      </c>
      <c r="FW13" s="84" t="str">
        <f t="shared" si="91"/>
        <v>I</v>
      </c>
      <c r="FX13" s="222" t="str">
        <f t="shared" si="92"/>
        <v>C</v>
      </c>
      <c r="FY13" s="85">
        <f t="shared" si="93"/>
        <v>7.9999999999999858</v>
      </c>
      <c r="FZ13" s="327" t="str">
        <f>IFERROR(IF(B13="NSO","NSO",IF(OR(D13="",G13="",F13=""),"",IF(AND(FV13&gt;=36,'Master sheet'!$D$11="Hindi"),"कक्षा क्रमोन्नत",IF(AND(FV13&gt;=36,'Master sheet'!$D$11="English"),"Promoted",IF(AND(FV13&lt;36,'Master sheet'!$D$11="Hindi"),"पुनः परीक्षा","Re-Exam"))))),"")</f>
        <v>कक्षा क्रमोन्नत</v>
      </c>
      <c r="GA13" s="53" t="str">
        <f>IF(OR($E13="",$G13=""),"",IF(AND($E$3=6,'Marks Entry 6th'!CN12=""),"",IF(AND($E$3=7,'Marks Entry 7th'!CN12=""),"",IF(AND($E$3=6),'Marks Entry 6th'!CN12,IF(AND($E$3=7),'Marks Entry 7th'!CN12,"")))))</f>
        <v/>
      </c>
      <c r="GB13" s="53" t="str">
        <f>IF(OR($E13="",$G13=""),"",IF(AND($E$3=6,'Marks Entry 6th'!CO12=""),"",IF(AND($E$3=7,'Marks Entry 7th'!CO12=""),"",IF(AND($E$3=6),'Marks Entry 6th'!CO12,IF(AND($E$3=7),'Marks Entry 7th'!CO12,"")))))</f>
        <v/>
      </c>
      <c r="GC13" s="54"/>
      <c r="GK13" s="56">
        <f>IF(AND($E$3=6),'Marks Entry 6th'!I12,IF(AND($E$3=7),'Marks Entry 7th'!I12,""))</f>
        <v>706</v>
      </c>
      <c r="GL13" s="56">
        <f t="shared" si="94"/>
        <v>1200</v>
      </c>
    </row>
    <row r="14" spans="1:194" ht="18.95" customHeight="1">
      <c r="A14" s="68">
        <v>7</v>
      </c>
      <c r="B14" s="68">
        <f>IF(OR(GK14=0,GK14=""),"",IF(AND($E$3=6),'Marks Entry 6th'!I13,IF(AND($E$3=7),'Marks Entry 7th'!I13,"")))</f>
        <v>707</v>
      </c>
      <c r="C14" s="69">
        <f>IF(OR(B14=0,B14=""),"",IF(AND($E$3=6,'Marks Entry 6th'!B13=""),"",IF(AND($E$3=7,'Marks Entry 7th'!B13=""),"",IF(AND($E$3=6,'Marks Entry 6th'!B13),'Marks Entry 6th'!B13,IF(AND($E$3=7),'Marks Entry 7th'!B13,"")))))</f>
        <v>7</v>
      </c>
      <c r="D14" s="69" t="str">
        <f>IF(OR(B14=0,B14=""),"",IF(AND($E$3=6,'Marks Entry 6th'!C13=""),"",IF(AND($E$3=7,'Marks Entry 7th'!C13=""),"",IF(AND($E$3=6),'Marks Entry 6th'!C13,IF(AND($E$3=7),'Marks Entry 7th'!C13,"")))))</f>
        <v>A</v>
      </c>
      <c r="E14" s="303" t="str">
        <f>IF(OR(B14=0,B14=""),"",IF(AND($E$3=6,'Marks Entry 6th'!E13=""),"",IF(AND($E$3=7,'Marks Entry 7th'!E13=""),"",IF(AND($E$3=6),'Marks Entry 6th'!E13,IF(AND($E$3=7),'Marks Entry 7th'!E13,"")))))</f>
        <v>28-09-2015</v>
      </c>
      <c r="F14" s="69">
        <f>IF(OR(B14=0,B14=""),"",IF(AND($E$3=6,'Marks Entry 6th'!D13=""),"",IF(AND($E$3=7,'Marks Entry 7th'!D13=""),"",IF(AND($E$3=6),'Marks Entry 6th'!D13,IF(AND($E$3=7),'Marks Entry 7th'!D13,"")))))</f>
        <v>942</v>
      </c>
      <c r="G14" s="302" t="str">
        <f>IF(OR(B14=0,B14=""),"",IF(AND($E$3=6,'Marks Entry 6th'!F13=""),"",IF(AND($E$3=7,'Marks Entry 7th'!F13=""),"",IF(AND($E$3=6),UPPER('Marks Entry 6th'!F13),IF(AND($E$3=7),UPPER('Marks Entry 7th'!F13),"")))))</f>
        <v>DAKSH PRAJAPAT</v>
      </c>
      <c r="H14" s="302" t="str">
        <f>IF(OR(B14=0,B14=""),"",IF(AND($E$3=6,'Marks Entry 6th'!G13=""),"",IF(AND($E$3=7,'Marks Entry 7th'!G13=""),"",IF(AND($E$3=6),UPPER('Marks Entry 6th'!G13),IF(AND($E$3=7),UPPER('Marks Entry 7th'!G13),"")))))</f>
        <v>PRAKASH PRAJAPAT</v>
      </c>
      <c r="I14" s="302" t="str">
        <f>IF(OR(B14=0,B14=""),"",IF(AND($E$3=6,'Marks Entry 6th'!H13=""),"",IF(AND($E$3=7,'Marks Entry 7th'!H13=""),"",IF(AND($E$3=6),UPPER('Marks Entry 6th'!H13),IF(AND($E$3=7),UPPER('Marks Entry 7th'!H13),"")))))</f>
        <v>REKHA PRAJAPATI</v>
      </c>
      <c r="J14" s="64" t="str">
        <f>IF(OR(B14=0,B14=""),"",IF(AND($E$3=6,'Marks Entry 6th'!J13=""),"",IF(AND($E$3=7,'Marks Entry 7th'!J13=""),"",IF(AND($E$3=6),'Marks Entry 6th'!J13,IF(AND($E$3=7),'Marks Entry 7th'!J13,"")))))</f>
        <v>M</v>
      </c>
      <c r="K14" s="64" t="str">
        <f>IF(OR(B14=0,B14=""),"",IF(AND($E$3=6,'Marks Entry 6th'!K13=""),"",IF(AND($E$3=7,'Marks Entry 7th'!K13=""),"",IF(AND($E$3=6),'Marks Entry 6th'!K13,IF(AND($E$3=7),'Marks Entry 7th'!K13,"")))))</f>
        <v>OBC</v>
      </c>
      <c r="L14" s="120">
        <f>IF(OR($E14="",$G14=""),"",IF(AND($E$3=6),'Marks Entry 6th'!L13,IF(AND($E$3=7),'Marks Entry 7th'!L13,"")))</f>
        <v>4</v>
      </c>
      <c r="M14" s="120">
        <f>IF(OR($E14="",$G14=""),"",IF(AND($E$3=6),'Marks Entry 6th'!M13,IF(AND($E$3=7),'Marks Entry 7th'!M13,"")))</f>
        <v>5</v>
      </c>
      <c r="N14" s="120">
        <f>IF(OR($E14="",$G14=""),"",IF(AND($E$3=6),'Marks Entry 6th'!N13,IF(AND($E$3=7),'Marks Entry 7th'!N13,"")))</f>
        <v>5</v>
      </c>
      <c r="O14" s="120">
        <f>IF(OR($E14="",$G14=""),"",IF(AND($E$3=6),'Marks Entry 6th'!O13,IF(AND($E$3=7),'Marks Entry 7th'!O13,"")))</f>
        <v>5</v>
      </c>
      <c r="P14" s="120">
        <f>IF(OR($E14="",$G14=""),"",IF(AND($E$3=6),'Marks Entry 6th'!P13,IF(AND($E$3=7),'Marks Entry 7th'!P13,"")))</f>
        <v>5</v>
      </c>
      <c r="Q14" s="120">
        <f>IF(OR($E14="",$G14=""),"",IF(AND($E$3=6),'Marks Entry 6th'!Q13,IF(AND($E$3=7),'Marks Entry 7th'!Q13,"")))</f>
        <v>3</v>
      </c>
      <c r="R14" s="418">
        <f t="shared" si="4"/>
        <v>27</v>
      </c>
      <c r="S14" s="120">
        <f>IF(OR($E14="",$G14=""),"",IF(AND($E$3=6),'Marks Entry 6th'!R13,IF(AND($E$3=7),'Marks Entry 7th'!R13,"")))</f>
        <v>39</v>
      </c>
      <c r="T14" s="120">
        <f>IF(OR($E14="",$G14=""),"",IF(AND($E$3=6),'Marks Entry 6th'!S13,IF(AND($E$3=7),'Marks Entry 7th'!S13,"")))</f>
        <v>11</v>
      </c>
      <c r="U14" s="65">
        <f t="shared" si="5"/>
        <v>50</v>
      </c>
      <c r="V14" s="62">
        <f t="shared" si="6"/>
        <v>77</v>
      </c>
      <c r="W14" s="67">
        <f>IF(OR($E14="",$G14=""),"",IF(AND($E$3=6),'Marks Entry 6th'!T13,IF(AND($E$3=7),'Marks Entry 7th'!T13,"")))</f>
        <v>37</v>
      </c>
      <c r="X14" s="67">
        <f>IF(OR($E14="",$G14=""),"",IF(AND($E$3=6),'Marks Entry 6th'!U13,IF(AND($E$3=7),'Marks Entry 7th'!U13,"")))</f>
        <v>11</v>
      </c>
      <c r="Y14" s="66">
        <f t="shared" si="7"/>
        <v>48</v>
      </c>
      <c r="Z14" s="62">
        <f t="shared" si="8"/>
        <v>125</v>
      </c>
      <c r="AA14" s="108">
        <f t="shared" si="9"/>
        <v>0</v>
      </c>
      <c r="AB14" s="108">
        <f t="shared" si="10"/>
        <v>200</v>
      </c>
      <c r="AC14" s="108" t="str">
        <f t="shared" si="11"/>
        <v/>
      </c>
      <c r="AD14" s="108" t="str">
        <f t="shared" si="12"/>
        <v>P</v>
      </c>
      <c r="AE14" s="108" t="str">
        <f t="shared" si="13"/>
        <v>I</v>
      </c>
      <c r="AF14" s="110" t="str">
        <f t="shared" si="14"/>
        <v>C</v>
      </c>
      <c r="AG14" s="120">
        <f>IF(OR($E14="",$G14=""),"",IF(AND($E$3=6),'Marks Entry 6th'!V13,IF(AND($E$3=7),'Marks Entry 7th'!V13,"")))</f>
        <v>4</v>
      </c>
      <c r="AH14" s="120">
        <f>IF(OR($E14="",$G14=""),"",IF(AND($E$3=6),'Marks Entry 6th'!W13,IF(AND($E$3=7),'Marks Entry 7th'!W13,"")))</f>
        <v>3</v>
      </c>
      <c r="AI14" s="120">
        <f>IF(OR($E14="",$G14=""),"",IF(AND($E$3=6),'Marks Entry 6th'!X13,IF(AND($E$3=7),'Marks Entry 7th'!X13,"")))</f>
        <v>3</v>
      </c>
      <c r="AJ14" s="120">
        <f>IF(OR($E14="",$G14=""),"",IF(AND($E$3=6),'Marks Entry 6th'!Y13,IF(AND($E$3=7),'Marks Entry 7th'!Y13,"")))</f>
        <v>5</v>
      </c>
      <c r="AK14" s="120">
        <f>IF(OR($E14="",$G14=""),"",IF(AND($E$3=6),'Marks Entry 6th'!Z13,IF(AND($E$3=7),'Marks Entry 7th'!Z13,"")))</f>
        <v>5</v>
      </c>
      <c r="AL14" s="120">
        <f>IF(OR($E14="",$G14=""),"",IF(AND($E$3=6),'Marks Entry 6th'!AA13,IF(AND($E$3=7),'Marks Entry 7th'!AA13,"")))</f>
        <v>5</v>
      </c>
      <c r="AM14" s="418">
        <f t="shared" si="15"/>
        <v>25</v>
      </c>
      <c r="AN14" s="120">
        <f>IF(OR($E14="",$G14=""),"",IF(AND($E$3=6),'Marks Entry 6th'!AB13,IF(AND($E$3=7),'Marks Entry 7th'!AB13,"")))</f>
        <v>39</v>
      </c>
      <c r="AO14" s="120">
        <f>IF(OR($E14="",$G14=""),"",IF(AND($E$3=6),'Marks Entry 6th'!AC13,IF(AND($E$3=7),'Marks Entry 7th'!AC13,"")))</f>
        <v>12</v>
      </c>
      <c r="AP14" s="65">
        <f t="shared" si="16"/>
        <v>51</v>
      </c>
      <c r="AQ14" s="62">
        <f t="shared" si="17"/>
        <v>76</v>
      </c>
      <c r="AR14" s="67">
        <f>IF(OR($E14="",$G14=""),"",IF(AND($E$3=6),'Marks Entry 6th'!AD13,IF(AND($E$3=7),'Marks Entry 7th'!AD13,"")))</f>
        <v>37</v>
      </c>
      <c r="AS14" s="67">
        <f>IF(OR($E14="",$G14=""),"",IF(AND($E$3=6),'Marks Entry 6th'!AE13,IF(AND($E$3=7),'Marks Entry 7th'!AE13,"")))</f>
        <v>8</v>
      </c>
      <c r="AT14" s="65">
        <f t="shared" si="18"/>
        <v>45</v>
      </c>
      <c r="AU14" s="62">
        <f t="shared" si="19"/>
        <v>121</v>
      </c>
      <c r="AV14" s="108">
        <f t="shared" si="20"/>
        <v>0</v>
      </c>
      <c r="AW14" s="108">
        <f t="shared" si="21"/>
        <v>200</v>
      </c>
      <c r="AX14" s="108" t="str">
        <f t="shared" si="22"/>
        <v/>
      </c>
      <c r="AY14" s="108" t="str">
        <f t="shared" si="23"/>
        <v>P</v>
      </c>
      <c r="AZ14" s="108" t="str">
        <f t="shared" si="24"/>
        <v>I</v>
      </c>
      <c r="BA14" s="110" t="str">
        <f t="shared" si="25"/>
        <v>C</v>
      </c>
      <c r="BB14" s="310" t="str">
        <f>IF(OR($E14="",$G14=""),"",IF(AND($E$3=6),'Marks Entry 6th'!AF13,IF(AND($E$3=7),'Marks Entry 7th'!AF13,"")))</f>
        <v>संस्कृत (71)</v>
      </c>
      <c r="BC14" s="120">
        <f>IF(OR($E14="",$G14=""),"",IF(AND($E$3=6),'Marks Entry 6th'!AG13,IF(AND($E$3=7),'Marks Entry 7th'!AG13,"")))</f>
        <v>5</v>
      </c>
      <c r="BD14" s="120">
        <f>IF(OR($E14="",$G14=""),"",IF(AND($E$3=6),'Marks Entry 6th'!AH13,IF(AND($E$3=7),'Marks Entry 7th'!AH13,"")))</f>
        <v>4</v>
      </c>
      <c r="BE14" s="120">
        <f>IF(OR($E14="",$G14=""),"",IF(AND($E$3=6),'Marks Entry 6th'!AI13,IF(AND($E$3=7),'Marks Entry 7th'!AI13,"")))</f>
        <v>4</v>
      </c>
      <c r="BF14" s="120">
        <f>IF(OR($E14="",$G14=""),"",IF(AND($E$3=6),'Marks Entry 6th'!AJ13,IF(AND($E$3=7),'Marks Entry 7th'!AJ13,"")))</f>
        <v>4</v>
      </c>
      <c r="BG14" s="120">
        <f>IF(OR($E14="",$G14=""),"",IF(AND($E$3=6),'Marks Entry 6th'!AK13,IF(AND($E$3=7),'Marks Entry 7th'!AK13,"")))</f>
        <v>4</v>
      </c>
      <c r="BH14" s="120">
        <f>IF(OR($E14="",$G14=""),"",IF(AND($E$3=6),'Marks Entry 6th'!AL13,IF(AND($E$3=7),'Marks Entry 7th'!AL13,"")))</f>
        <v>5</v>
      </c>
      <c r="BI14" s="418">
        <f t="shared" si="26"/>
        <v>26</v>
      </c>
      <c r="BJ14" s="120">
        <f>IF(OR($E14="",$G14=""),"",IF(AND($E$3=6),'Marks Entry 6th'!AM13,IF(AND($E$3=7),'Marks Entry 7th'!AM13,"")))</f>
        <v>48</v>
      </c>
      <c r="BK14" s="120">
        <f>IF(OR($E14="",$G14=""),"",IF(AND($E$3=6),'Marks Entry 6th'!AN13,IF(AND($E$3=7),'Marks Entry 7th'!AN13,"")))</f>
        <v>19</v>
      </c>
      <c r="BL14" s="65">
        <f t="shared" si="27"/>
        <v>67</v>
      </c>
      <c r="BM14" s="62">
        <f t="shared" si="28"/>
        <v>93</v>
      </c>
      <c r="BN14" s="67">
        <f>IF(OR($E14="",$G14=""),"",IF(AND($E$3=6),'Marks Entry 6th'!AO13,IF(AND($E$3=7),'Marks Entry 7th'!AO13,"")))</f>
        <v>48</v>
      </c>
      <c r="BO14" s="67">
        <f>IF(OR($E14="",$G14=""),"",IF(AND($E$3=6),'Marks Entry 6th'!AP13,IF(AND($E$3=7),'Marks Entry 7th'!AP13,"")))</f>
        <v>8</v>
      </c>
      <c r="BP14" s="65">
        <f t="shared" si="29"/>
        <v>56</v>
      </c>
      <c r="BQ14" s="62">
        <f t="shared" si="30"/>
        <v>149</v>
      </c>
      <c r="BR14" s="108">
        <f t="shared" si="31"/>
        <v>0</v>
      </c>
      <c r="BS14" s="108">
        <f t="shared" si="32"/>
        <v>200</v>
      </c>
      <c r="BT14" s="108" t="str">
        <f t="shared" si="33"/>
        <v/>
      </c>
      <c r="BU14" s="108" t="str">
        <f t="shared" si="34"/>
        <v>P</v>
      </c>
      <c r="BV14" s="108" t="str">
        <f t="shared" si="35"/>
        <v>I</v>
      </c>
      <c r="BW14" s="110" t="str">
        <f t="shared" si="36"/>
        <v>B</v>
      </c>
      <c r="BX14" s="120">
        <f>IF(OR($E14="",$G14=""),"",IF(AND($E$3=6),'Marks Entry 6th'!AQ13,IF(AND($E$3=7),'Marks Entry 7th'!AQ13,"")))</f>
        <v>4</v>
      </c>
      <c r="BY14" s="120">
        <f>IF(OR($E14="",$G14=""),"",IF(AND($E$3=6),'Marks Entry 6th'!AR13,IF(AND($E$3=7),'Marks Entry 7th'!AR13,"")))</f>
        <v>5</v>
      </c>
      <c r="BZ14" s="120">
        <f>IF(OR($E14="",$G14=""),"",IF(AND($E$3=6),'Marks Entry 6th'!AS13,IF(AND($E$3=7),'Marks Entry 7th'!AS13,"")))</f>
        <v>4</v>
      </c>
      <c r="CA14" s="120">
        <f>IF(OR($E14="",$G14=""),"",IF(AND($E$3=6),'Marks Entry 6th'!AT13,IF(AND($E$3=7),'Marks Entry 7th'!AT13,"")))</f>
        <v>5</v>
      </c>
      <c r="CB14" s="120">
        <f>IF(OR($E14="",$G14=""),"",IF(AND($E$3=6),'Marks Entry 6th'!AU13,IF(AND($E$3=7),'Marks Entry 7th'!AU13,"")))</f>
        <v>4</v>
      </c>
      <c r="CC14" s="120">
        <f>IF(OR($E14="",$G14=""),"",IF(AND($E$3=6),'Marks Entry 6th'!AV13,IF(AND($E$3=7),'Marks Entry 7th'!AV13,"")))</f>
        <v>5</v>
      </c>
      <c r="CD14" s="418">
        <f t="shared" si="37"/>
        <v>27</v>
      </c>
      <c r="CE14" s="120">
        <f>IF(OR($E14="",$G14=""),"",IF(AND($E$3=6),'Marks Entry 6th'!AW13,IF(AND($E$3=7),'Marks Entry 7th'!AW13,"")))</f>
        <v>31</v>
      </c>
      <c r="CF14" s="120">
        <f>IF(OR($E14="",$G14=""),"",IF(AND($E$3=6),'Marks Entry 6th'!AX13,IF(AND($E$3=7),'Marks Entry 7th'!AX13,"")))</f>
        <v>10</v>
      </c>
      <c r="CG14" s="65">
        <f t="shared" si="38"/>
        <v>41</v>
      </c>
      <c r="CH14" s="62">
        <f t="shared" si="39"/>
        <v>68</v>
      </c>
      <c r="CI14" s="67">
        <f>IF(OR($E14="",$G14=""),"",IF(AND($E$3=6),'Marks Entry 6th'!AY13,IF(AND($E$3=7),'Marks Entry 7th'!AY13,"")))</f>
        <v>55</v>
      </c>
      <c r="CJ14" s="67">
        <f>IF(OR($E14="",$G14=""),"",IF(AND($E$3=6),'Marks Entry 6th'!AZ13,IF(AND($E$3=7),'Marks Entry 7th'!AZ13,"")))</f>
        <v>8</v>
      </c>
      <c r="CK14" s="65">
        <f t="shared" si="40"/>
        <v>63</v>
      </c>
      <c r="CL14" s="62">
        <f t="shared" si="41"/>
        <v>131</v>
      </c>
      <c r="CM14" s="108">
        <f t="shared" si="42"/>
        <v>0</v>
      </c>
      <c r="CN14" s="108">
        <f t="shared" si="43"/>
        <v>200</v>
      </c>
      <c r="CO14" s="108" t="str">
        <f t="shared" si="44"/>
        <v/>
      </c>
      <c r="CP14" s="108" t="str">
        <f t="shared" si="45"/>
        <v>P</v>
      </c>
      <c r="CQ14" s="108" t="str">
        <f t="shared" si="46"/>
        <v>I</v>
      </c>
      <c r="CR14" s="110" t="str">
        <f t="shared" si="47"/>
        <v>C</v>
      </c>
      <c r="CS14" s="120">
        <f>IF(OR($E14="",$G14=""),"",IF(AND($E$3=6),'Marks Entry 6th'!BA13,IF(AND($E$3=7),'Marks Entry 7th'!BA13,"")))</f>
        <v>5</v>
      </c>
      <c r="CT14" s="120">
        <f>IF(OR($E14="",$G14=""),"",IF(AND($E$3=6),'Marks Entry 6th'!BB13,IF(AND($E$3=7),'Marks Entry 7th'!BB13,"")))</f>
        <v>5</v>
      </c>
      <c r="CU14" s="120">
        <f>IF(OR($E14="",$G14=""),"",IF(AND($E$3=6),'Marks Entry 6th'!BC13,IF(AND($E$3=7),'Marks Entry 7th'!BC13,"")))</f>
        <v>5</v>
      </c>
      <c r="CV14" s="120">
        <f>IF(OR($E14="",$G14=""),"",IF(AND($E$3=6),'Marks Entry 6th'!BD13,IF(AND($E$3=7),'Marks Entry 7th'!BD13,"")))</f>
        <v>5</v>
      </c>
      <c r="CW14" s="120">
        <f>IF(OR($E14="",$G14=""),"",IF(AND($E$3=6),'Marks Entry 6th'!BE13,IF(AND($E$3=7),'Marks Entry 7th'!BE13,"")))</f>
        <v>4</v>
      </c>
      <c r="CX14" s="120">
        <f>IF(OR($E14="",$G14=""),"",IF(AND($E$3=6),'Marks Entry 6th'!BF13,IF(AND($E$3=7),'Marks Entry 7th'!BF13,"")))</f>
        <v>4</v>
      </c>
      <c r="CY14" s="418">
        <f t="shared" si="48"/>
        <v>28</v>
      </c>
      <c r="CZ14" s="120">
        <f>IF(OR($E14="",$G14=""),"",IF(AND($E$3=6),'Marks Entry 6th'!BG13,IF(AND($E$3=7),'Marks Entry 7th'!BG13,"")))</f>
        <v>27</v>
      </c>
      <c r="DA14" s="120">
        <f>IF(OR($E14="",$G14=""),"",IF(AND($E$3=6),'Marks Entry 6th'!BH13,IF(AND($E$3=7),'Marks Entry 7th'!BH13,"")))</f>
        <v>11</v>
      </c>
      <c r="DB14" s="65">
        <f t="shared" si="49"/>
        <v>38</v>
      </c>
      <c r="DC14" s="62">
        <f t="shared" si="50"/>
        <v>66</v>
      </c>
      <c r="DD14" s="67">
        <f>IF(OR($E14="",$G14=""),"",IF(AND($E$3=6),'Marks Entry 6th'!BI13,IF(AND($E$3=7),'Marks Entry 7th'!BI13,"")))</f>
        <v>58</v>
      </c>
      <c r="DE14" s="67">
        <f>IF(OR($E14="",$G14=""),"",IF(AND($E$3=6),'Marks Entry 6th'!BJ13,IF(AND($E$3=7),'Marks Entry 7th'!BJ13,"")))</f>
        <v>16</v>
      </c>
      <c r="DF14" s="65">
        <f t="shared" si="51"/>
        <v>74</v>
      </c>
      <c r="DG14" s="62">
        <f t="shared" si="52"/>
        <v>140</v>
      </c>
      <c r="DH14" s="108">
        <f t="shared" si="53"/>
        <v>0</v>
      </c>
      <c r="DI14" s="108">
        <f t="shared" si="54"/>
        <v>200</v>
      </c>
      <c r="DJ14" s="108" t="str">
        <f t="shared" si="55"/>
        <v/>
      </c>
      <c r="DK14" s="108" t="str">
        <f t="shared" si="56"/>
        <v>P</v>
      </c>
      <c r="DL14" s="108" t="str">
        <f t="shared" si="57"/>
        <v>I</v>
      </c>
      <c r="DM14" s="110" t="str">
        <f t="shared" si="58"/>
        <v>C</v>
      </c>
      <c r="DN14" s="120">
        <f>IF(OR($E14="",$G14=""),"",IF(AND($E$3=6),'Marks Entry 6th'!BK13,IF(AND($E$3=7),'Marks Entry 7th'!BK13,"")))</f>
        <v>5</v>
      </c>
      <c r="DO14" s="120">
        <f>IF(OR($E14="",$G14=""),"",IF(AND($E$3=6),'Marks Entry 6th'!BL13,IF(AND($E$3=7),'Marks Entry 7th'!BL13,"")))</f>
        <v>5</v>
      </c>
      <c r="DP14" s="120">
        <f>IF(OR($E14="",$G14=""),"",IF(AND($E$3=6),'Marks Entry 6th'!BM13,IF(AND($E$3=7),'Marks Entry 7th'!BM13,"")))</f>
        <v>4</v>
      </c>
      <c r="DQ14" s="120">
        <f>IF(OR($E14="",$G14=""),"",IF(AND($E$3=6),'Marks Entry 6th'!BN13,IF(AND($E$3=7),'Marks Entry 7th'!BN13,"")))</f>
        <v>4</v>
      </c>
      <c r="DR14" s="120">
        <f>IF(OR($E14="",$G14=""),"",IF(AND($E$3=6),'Marks Entry 6th'!BO13,IF(AND($E$3=7),'Marks Entry 7th'!BO13,"")))</f>
        <v>3</v>
      </c>
      <c r="DS14" s="120">
        <f>IF(OR($E14="",$G14=""),"",IF(AND($E$3=6),'Marks Entry 6th'!BP13,IF(AND($E$3=7),'Marks Entry 7th'!BP13,"")))</f>
        <v>3</v>
      </c>
      <c r="DT14" s="418">
        <f t="shared" si="59"/>
        <v>24</v>
      </c>
      <c r="DU14" s="120">
        <f>IF(OR($E14="",$G14=""),"",IF(AND($E$3=6),'Marks Entry 6th'!BQ13,IF(AND($E$3=7),'Marks Entry 7th'!BQ13,"")))</f>
        <v>42</v>
      </c>
      <c r="DV14" s="120">
        <f>IF(OR($E14="",$G14=""),"",IF(AND($E$3=6),'Marks Entry 6th'!BR13,IF(AND($E$3=7),'Marks Entry 7th'!BR13,"")))</f>
        <v>10</v>
      </c>
      <c r="DW14" s="65">
        <f t="shared" si="60"/>
        <v>52</v>
      </c>
      <c r="DX14" s="62">
        <f t="shared" si="61"/>
        <v>76</v>
      </c>
      <c r="DY14" s="67">
        <f>IF(OR($E14="",$G14=""),"",IF(AND($E$3=6),'Marks Entry 6th'!BS13,IF(AND($E$3=7),'Marks Entry 7th'!BS13,"")))</f>
        <v>66</v>
      </c>
      <c r="DZ14" s="67">
        <f>IF(OR($E14="",$G14=""),"",IF(AND($E$3=6),'Marks Entry 6th'!BT13,IF(AND($E$3=7),'Marks Entry 7th'!BT13,"")))</f>
        <v>18</v>
      </c>
      <c r="EA14" s="65">
        <f t="shared" si="62"/>
        <v>84</v>
      </c>
      <c r="EB14" s="62">
        <f t="shared" si="63"/>
        <v>160</v>
      </c>
      <c r="EC14" s="108">
        <f t="shared" si="64"/>
        <v>0</v>
      </c>
      <c r="ED14" s="108">
        <f t="shared" si="65"/>
        <v>200</v>
      </c>
      <c r="EE14" s="108" t="str">
        <f t="shared" si="66"/>
        <v/>
      </c>
      <c r="EF14" s="108" t="str">
        <f t="shared" si="67"/>
        <v>P</v>
      </c>
      <c r="EG14" s="108" t="str">
        <f t="shared" si="68"/>
        <v>D</v>
      </c>
      <c r="EH14" s="110" t="str">
        <f t="shared" si="69"/>
        <v>B</v>
      </c>
      <c r="EI14" s="52">
        <f>IF(OR($E14="",$G14=""),"",IF(AND($E$3=6),'Marks Entry 6th'!BU13,IF(AND($E$3=7),'Marks Entry 7th'!BU13,"")))</f>
        <v>19</v>
      </c>
      <c r="EJ14" s="52">
        <f>IF(OR($E14="",$G14=""),"",IF(AND($E$3=6),'Marks Entry 6th'!BV13,IF(AND($E$3=7),'Marks Entry 7th'!BV13,"")))</f>
        <v>18</v>
      </c>
      <c r="EK14" s="52">
        <f>IF(OR($E14="",$G14=""),"",IF(AND($E$3=6),'Marks Entry 6th'!BW13,IF(AND($E$3=7),'Marks Entry 7th'!BW13,"")))</f>
        <v>18</v>
      </c>
      <c r="EL14" s="52">
        <f>IF(OR($E14="",$G14=""),"",IF(AND($E$3=6),'Marks Entry 6th'!BX13,IF(AND($E$3=7),'Marks Entry 7th'!BX13,"")))</f>
        <v>20</v>
      </c>
      <c r="EM14" s="52">
        <f>IF(OR($E14="",$G14=""),"",IF(AND($E$3=6),'Marks Entry 6th'!BY13,IF(AND($E$3=7),'Marks Entry 7th'!BY13,"")))</f>
        <v>19</v>
      </c>
      <c r="EN14" s="121">
        <f t="shared" si="70"/>
        <v>94</v>
      </c>
      <c r="EO14" s="122">
        <f t="shared" si="71"/>
        <v>0</v>
      </c>
      <c r="EP14" s="122">
        <f t="shared" si="72"/>
        <v>100</v>
      </c>
      <c r="EQ14" s="122" t="str">
        <f t="shared" si="73"/>
        <v>P</v>
      </c>
      <c r="ER14" s="109" t="str">
        <f t="shared" si="74"/>
        <v>A+</v>
      </c>
      <c r="ES14" s="52">
        <f>IF(OR($E14="",$G14=""),"",IF(AND($E$3=6),'Marks Entry 6th'!BZ13,IF(AND($E$3=7),'Marks Entry 7th'!BZ13,"")))</f>
        <v>13</v>
      </c>
      <c r="ET14" s="52">
        <f>IF(OR($E14="",$G14=""),"",IF(AND($E$3=6),'Marks Entry 6th'!CA13,IF(AND($E$3=7),'Marks Entry 7th'!CA13,"")))</f>
        <v>16</v>
      </c>
      <c r="EU14" s="52">
        <f>IF(OR($E14="",$G14=""),"",IF(AND($E$3=6),'Marks Entry 6th'!CB13,IF(AND($E$3=7),'Marks Entry 7th'!CB13,"")))</f>
        <v>12</v>
      </c>
      <c r="EV14" s="52">
        <f>IF(OR($E14="",$G14=""),"",IF(AND($E$3=6),'Marks Entry 6th'!CC13,IF(AND($E$3=7),'Marks Entry 7th'!CC13,"")))</f>
        <v>17</v>
      </c>
      <c r="EW14" s="52">
        <f>IF(OR($E14="",$G14=""),"",IF(AND($E$3=6),'Marks Entry 6th'!CD13,IF(AND($E$3=7),'Marks Entry 7th'!CD13,"")))</f>
        <v>20</v>
      </c>
      <c r="EX14" s="121">
        <f t="shared" si="75"/>
        <v>78</v>
      </c>
      <c r="EY14" s="122">
        <f t="shared" si="76"/>
        <v>0</v>
      </c>
      <c r="EZ14" s="122">
        <f t="shared" si="77"/>
        <v>100</v>
      </c>
      <c r="FA14" s="122" t="str">
        <f t="shared" si="78"/>
        <v>P</v>
      </c>
      <c r="FB14" s="109" t="str">
        <f t="shared" si="79"/>
        <v>A</v>
      </c>
      <c r="FC14" s="52">
        <f>IF(OR($E14="",$G14=""),"",IF(AND($E$3=6),'Marks Entry 6th'!CE13,IF(AND($E$3=7),'Marks Entry 7th'!CE13,"")))</f>
        <v>16</v>
      </c>
      <c r="FD14" s="52">
        <f>IF(OR($E14="",$G14=""),"",IF(AND($E$3=6),'Marks Entry 6th'!CF13,IF(AND($E$3=7),'Marks Entry 7th'!CF13,"")))</f>
        <v>19</v>
      </c>
      <c r="FE14" s="52">
        <f>IF(OR($E14="",$G14=""),"",IF(AND($E$3=6),'Marks Entry 6th'!CG13,IF(AND($E$3=7),'Marks Entry 7th'!CG13,"")))</f>
        <v>15</v>
      </c>
      <c r="FF14" s="52">
        <f>IF(OR($E14="",$G14=""),"",IF(AND($E$3=6),'Marks Entry 6th'!CH13,IF(AND($E$3=7),'Marks Entry 7th'!CH13,"")))</f>
        <v>18</v>
      </c>
      <c r="FG14" s="52">
        <f>IF(OR($E14="",$G14=""),"",IF(AND($E$3=6),'Marks Entry 6th'!CI13,IF(AND($E$3=7),'Marks Entry 7th'!CI13,"")))</f>
        <v>19</v>
      </c>
      <c r="FH14" s="121">
        <f t="shared" si="80"/>
        <v>87</v>
      </c>
      <c r="FI14" s="122">
        <f t="shared" si="81"/>
        <v>0</v>
      </c>
      <c r="FJ14" s="122">
        <f t="shared" si="82"/>
        <v>100</v>
      </c>
      <c r="FK14" s="122" t="str">
        <f t="shared" si="83"/>
        <v>P</v>
      </c>
      <c r="FL14" s="109" t="str">
        <f t="shared" si="84"/>
        <v>A</v>
      </c>
      <c r="FM14" s="361" t="str">
        <f>IF(OR($E14="",$G14=""),"",IF(AND('Marks Entry 6th'!CJ13="",'Marks Entry 7th'!CJ13=""),"",IF(AND($E$3=6),'Marks Entry 6th'!CJ13,IF(AND($E$3=7),'Marks Entry 7th'!CJ13,""))))</f>
        <v/>
      </c>
      <c r="FN14" s="361" t="str">
        <f>IF(OR($E14="",$G14=""),"",IF(AND('Marks Entry 6th'!CK13="",'Marks Entry 7th'!CK13=""),"",IF(AND($E$3=6),'Marks Entry 6th'!CK13,IF(AND($E$3=7),'Marks Entry 7th'!CK13,""))))</f>
        <v/>
      </c>
      <c r="FO14" s="362" t="str">
        <f t="shared" si="85"/>
        <v/>
      </c>
      <c r="FP14" s="109" t="str">
        <f t="shared" si="86"/>
        <v/>
      </c>
      <c r="FQ14" s="361" t="str">
        <f>IF(OR($E14="",$G14=""),"",IF(AND('Marks Entry 6th'!CL13="",'Marks Entry 7th'!CL13=""),"",IF(AND($E$3=6),'Marks Entry 6th'!CL13,IF(AND($E$3=7),'Marks Entry 7th'!CL13,""))))</f>
        <v/>
      </c>
      <c r="FR14" s="361" t="str">
        <f>IF(OR($E14="",$G14=""),"",IF(AND('Marks Entry 6th'!CM13="",'Marks Entry 7th'!CM13=""),"",IF(AND($E$3=6),'Marks Entry 6th'!CM13,IF(AND($E$3=7),'Marks Entry 7th'!CM13,""))))</f>
        <v/>
      </c>
      <c r="FS14" s="362" t="str">
        <f t="shared" si="87"/>
        <v/>
      </c>
      <c r="FT14" s="109" t="str">
        <f t="shared" si="88"/>
        <v/>
      </c>
      <c r="FU14" s="78">
        <f t="shared" si="89"/>
        <v>826</v>
      </c>
      <c r="FV14" s="328">
        <f t="shared" si="90"/>
        <v>68.833333333333329</v>
      </c>
      <c r="FW14" s="84" t="str">
        <f t="shared" si="91"/>
        <v>I</v>
      </c>
      <c r="FX14" s="222" t="str">
        <f t="shared" si="92"/>
        <v>C</v>
      </c>
      <c r="FY14" s="85">
        <f t="shared" si="93"/>
        <v>3.9999999999999858</v>
      </c>
      <c r="FZ14" s="327" t="str">
        <f>IFERROR(IF(B14="NSO","NSO",IF(OR(D14="",G14="",F14=""),"",IF(AND(FV14&gt;=36,'Master sheet'!$D$11="Hindi"),"कक्षा क्रमोन्नत",IF(AND(FV14&gt;=36,'Master sheet'!$D$11="English"),"Promoted",IF(AND(FV14&lt;36,'Master sheet'!$D$11="Hindi"),"पुनः परीक्षा","Re-Exam"))))),"")</f>
        <v>कक्षा क्रमोन्नत</v>
      </c>
      <c r="GA14" s="53" t="str">
        <f>IF(OR($E14="",$G14=""),"",IF(AND($E$3=6,'Marks Entry 6th'!CN13=""),"",IF(AND($E$3=7,'Marks Entry 7th'!CN13=""),"",IF(AND($E$3=6),'Marks Entry 6th'!CN13,IF(AND($E$3=7),'Marks Entry 7th'!CN13,"")))))</f>
        <v/>
      </c>
      <c r="GB14" s="53" t="str">
        <f>IF(OR($E14="",$G14=""),"",IF(AND($E$3=6,'Marks Entry 6th'!CO13=""),"",IF(AND($E$3=7,'Marks Entry 7th'!CO13=""),"",IF(AND($E$3=6),'Marks Entry 6th'!CO13,IF(AND($E$3=7),'Marks Entry 7th'!CO13,"")))))</f>
        <v/>
      </c>
      <c r="GC14" s="54"/>
      <c r="GK14" s="56">
        <f>IF(AND($E$3=6),'Marks Entry 6th'!I13,IF(AND($E$3=7),'Marks Entry 7th'!I13,""))</f>
        <v>707</v>
      </c>
      <c r="GL14" s="56">
        <f t="shared" si="94"/>
        <v>1200</v>
      </c>
    </row>
    <row r="15" spans="1:194" ht="18.95" customHeight="1">
      <c r="A15" s="68">
        <v>8</v>
      </c>
      <c r="B15" s="68">
        <f>IF(OR(GK15=0,GK15=""),"",IF(AND($E$3=6),'Marks Entry 6th'!I14,IF(AND($E$3=7),'Marks Entry 7th'!I14,"")))</f>
        <v>708</v>
      </c>
      <c r="C15" s="69">
        <f>IF(OR(B15=0,B15=""),"",IF(AND($E$3=6,'Marks Entry 6th'!B14=""),"",IF(AND($E$3=7,'Marks Entry 7th'!B14=""),"",IF(AND($E$3=6,'Marks Entry 6th'!B14),'Marks Entry 6th'!B14,IF(AND($E$3=7),'Marks Entry 7th'!B14,"")))))</f>
        <v>7</v>
      </c>
      <c r="D15" s="69" t="str">
        <f>IF(OR(B15=0,B15=""),"",IF(AND($E$3=6,'Marks Entry 6th'!C14=""),"",IF(AND($E$3=7,'Marks Entry 7th'!C14=""),"",IF(AND($E$3=6),'Marks Entry 6th'!C14,IF(AND($E$3=7),'Marks Entry 7th'!C14,"")))))</f>
        <v>A</v>
      </c>
      <c r="E15" s="303" t="str">
        <f>IF(OR(B15=0,B15=""),"",IF(AND($E$3=6,'Marks Entry 6th'!E14=""),"",IF(AND($E$3=7,'Marks Entry 7th'!E14=""),"",IF(AND($E$3=6),'Marks Entry 6th'!E14,IF(AND($E$3=7),'Marks Entry 7th'!E14,"")))))</f>
        <v>26-10-2015</v>
      </c>
      <c r="F15" s="69">
        <f>IF(OR(B15=0,B15=""),"",IF(AND($E$3=6,'Marks Entry 6th'!D14=""),"",IF(AND($E$3=7,'Marks Entry 7th'!D14=""),"",IF(AND($E$3=6),'Marks Entry 6th'!D14,IF(AND($E$3=7),'Marks Entry 7th'!D14,"")))))</f>
        <v>925</v>
      </c>
      <c r="G15" s="302" t="str">
        <f>IF(OR(B15=0,B15=""),"",IF(AND($E$3=6,'Marks Entry 6th'!F14=""),"",IF(AND($E$3=7,'Marks Entry 7th'!F14=""),"",IF(AND($E$3=6),UPPER('Marks Entry 6th'!F14),IF(AND($E$3=7),UPPER('Marks Entry 7th'!F14),"")))))</f>
        <v>DIVYA BAGRI</v>
      </c>
      <c r="H15" s="302" t="str">
        <f>IF(OR(B15=0,B15=""),"",IF(AND($E$3=6,'Marks Entry 6th'!G14=""),"",IF(AND($E$3=7,'Marks Entry 7th'!G14=""),"",IF(AND($E$3=6),UPPER('Marks Entry 6th'!G14),IF(AND($E$3=7),UPPER('Marks Entry 7th'!G14),"")))))</f>
        <v>MUKESH</v>
      </c>
      <c r="I15" s="302" t="str">
        <f>IF(OR(B15=0,B15=""),"",IF(AND($E$3=6,'Marks Entry 6th'!H14=""),"",IF(AND($E$3=7,'Marks Entry 7th'!H14=""),"",IF(AND($E$3=6),UPPER('Marks Entry 6th'!H14),IF(AND($E$3=7),UPPER('Marks Entry 7th'!H14),"")))))</f>
        <v>SEEMA</v>
      </c>
      <c r="J15" s="64" t="str">
        <f>IF(OR(B15=0,B15=""),"",IF(AND($E$3=6,'Marks Entry 6th'!J14=""),"",IF(AND($E$3=7,'Marks Entry 7th'!J14=""),"",IF(AND($E$3=6),'Marks Entry 6th'!J14,IF(AND($E$3=7),'Marks Entry 7th'!J14,"")))))</f>
        <v>F</v>
      </c>
      <c r="K15" s="64" t="str">
        <f>IF(OR(B15=0,B15=""),"",IF(AND($E$3=6,'Marks Entry 6th'!K14=""),"",IF(AND($E$3=7,'Marks Entry 7th'!K14=""),"",IF(AND($E$3=6),'Marks Entry 6th'!K14,IF(AND($E$3=7),'Marks Entry 7th'!K14,"")))))</f>
        <v>OBC</v>
      </c>
      <c r="L15" s="120">
        <f>IF(OR($E15="",$G15=""),"",IF(AND($E$3=6),'Marks Entry 6th'!L14,IF(AND($E$3=7),'Marks Entry 7th'!L14,"")))</f>
        <v>4</v>
      </c>
      <c r="M15" s="120">
        <f>IF(OR($E15="",$G15=""),"",IF(AND($E$3=6),'Marks Entry 6th'!M14,IF(AND($E$3=7),'Marks Entry 7th'!M14,"")))</f>
        <v>5</v>
      </c>
      <c r="N15" s="120">
        <f>IF(OR($E15="",$G15=""),"",IF(AND($E$3=6),'Marks Entry 6th'!N14,IF(AND($E$3=7),'Marks Entry 7th'!N14,"")))</f>
        <v>5</v>
      </c>
      <c r="O15" s="120">
        <f>IF(OR($E15="",$G15=""),"",IF(AND($E$3=6),'Marks Entry 6th'!O14,IF(AND($E$3=7),'Marks Entry 7th'!O14,"")))</f>
        <v>5</v>
      </c>
      <c r="P15" s="120">
        <f>IF(OR($E15="",$G15=""),"",IF(AND($E$3=6),'Marks Entry 6th'!P14,IF(AND($E$3=7),'Marks Entry 7th'!P14,"")))</f>
        <v>5</v>
      </c>
      <c r="Q15" s="120">
        <f>IF(OR($E15="",$G15=""),"",IF(AND($E$3=6),'Marks Entry 6th'!Q14,IF(AND($E$3=7),'Marks Entry 7th'!Q14,"")))</f>
        <v>3</v>
      </c>
      <c r="R15" s="418">
        <f t="shared" si="4"/>
        <v>27</v>
      </c>
      <c r="S15" s="120">
        <f>IF(OR($E15="",$G15=""),"",IF(AND($E$3=6),'Marks Entry 6th'!R14,IF(AND($E$3=7),'Marks Entry 7th'!R14,"")))</f>
        <v>37</v>
      </c>
      <c r="T15" s="120">
        <f>IF(OR($E15="",$G15=""),"",IF(AND($E$3=6),'Marks Entry 6th'!S14,IF(AND($E$3=7),'Marks Entry 7th'!S14,"")))</f>
        <v>11</v>
      </c>
      <c r="U15" s="65">
        <f t="shared" si="5"/>
        <v>48</v>
      </c>
      <c r="V15" s="62">
        <f t="shared" si="6"/>
        <v>75</v>
      </c>
      <c r="W15" s="67">
        <f>IF(OR($E15="",$G15=""),"",IF(AND($E$3=6),'Marks Entry 6th'!T14,IF(AND($E$3=7),'Marks Entry 7th'!T14,"")))</f>
        <v>37</v>
      </c>
      <c r="X15" s="67">
        <f>IF(OR($E15="",$G15=""),"",IF(AND($E$3=6),'Marks Entry 6th'!U14,IF(AND($E$3=7),'Marks Entry 7th'!U14,"")))</f>
        <v>11</v>
      </c>
      <c r="Y15" s="66">
        <f t="shared" si="7"/>
        <v>48</v>
      </c>
      <c r="Z15" s="62">
        <f t="shared" si="8"/>
        <v>123</v>
      </c>
      <c r="AA15" s="108">
        <f t="shared" si="9"/>
        <v>0</v>
      </c>
      <c r="AB15" s="108">
        <f t="shared" si="10"/>
        <v>200</v>
      </c>
      <c r="AC15" s="108" t="str">
        <f t="shared" si="11"/>
        <v/>
      </c>
      <c r="AD15" s="108" t="str">
        <f t="shared" si="12"/>
        <v>P</v>
      </c>
      <c r="AE15" s="108" t="str">
        <f t="shared" si="13"/>
        <v>I</v>
      </c>
      <c r="AF15" s="110" t="str">
        <f t="shared" si="14"/>
        <v>C</v>
      </c>
      <c r="AG15" s="120">
        <f>IF(OR($E15="",$G15=""),"",IF(AND($E$3=6),'Marks Entry 6th'!V14,IF(AND($E$3=7),'Marks Entry 7th'!V14,"")))</f>
        <v>4</v>
      </c>
      <c r="AH15" s="120">
        <f>IF(OR($E15="",$G15=""),"",IF(AND($E$3=6),'Marks Entry 6th'!W14,IF(AND($E$3=7),'Marks Entry 7th'!W14,"")))</f>
        <v>3</v>
      </c>
      <c r="AI15" s="120">
        <f>IF(OR($E15="",$G15=""),"",IF(AND($E$3=6),'Marks Entry 6th'!X14,IF(AND($E$3=7),'Marks Entry 7th'!X14,"")))</f>
        <v>3</v>
      </c>
      <c r="AJ15" s="120">
        <f>IF(OR($E15="",$G15=""),"",IF(AND($E$3=6),'Marks Entry 6th'!Y14,IF(AND($E$3=7),'Marks Entry 7th'!Y14,"")))</f>
        <v>5</v>
      </c>
      <c r="AK15" s="120">
        <f>IF(OR($E15="",$G15=""),"",IF(AND($E$3=6),'Marks Entry 6th'!Z14,IF(AND($E$3=7),'Marks Entry 7th'!Z14,"")))</f>
        <v>5</v>
      </c>
      <c r="AL15" s="120">
        <f>IF(OR($E15="",$G15=""),"",IF(AND($E$3=6),'Marks Entry 6th'!AA14,IF(AND($E$3=7),'Marks Entry 7th'!AA14,"")))</f>
        <v>5</v>
      </c>
      <c r="AM15" s="418">
        <f t="shared" si="15"/>
        <v>25</v>
      </c>
      <c r="AN15" s="120">
        <f>IF(OR($E15="",$G15=""),"",IF(AND($E$3=6),'Marks Entry 6th'!AB14,IF(AND($E$3=7),'Marks Entry 7th'!AB14,"")))</f>
        <v>45</v>
      </c>
      <c r="AO15" s="120">
        <f>IF(OR($E15="",$G15=""),"",IF(AND($E$3=6),'Marks Entry 6th'!AC14,IF(AND($E$3=7),'Marks Entry 7th'!AC14,"")))</f>
        <v>10</v>
      </c>
      <c r="AP15" s="65">
        <f t="shared" si="16"/>
        <v>55</v>
      </c>
      <c r="AQ15" s="62">
        <f t="shared" si="17"/>
        <v>80</v>
      </c>
      <c r="AR15" s="67">
        <f>IF(OR($E15="",$G15=""),"",IF(AND($E$3=6),'Marks Entry 6th'!AD14,IF(AND($E$3=7),'Marks Entry 7th'!AD14,"")))</f>
        <v>37</v>
      </c>
      <c r="AS15" s="67">
        <f>IF(OR($E15="",$G15=""),"",IF(AND($E$3=6),'Marks Entry 6th'!AE14,IF(AND($E$3=7),'Marks Entry 7th'!AE14,"")))</f>
        <v>7</v>
      </c>
      <c r="AT15" s="65">
        <f t="shared" si="18"/>
        <v>44</v>
      </c>
      <c r="AU15" s="62">
        <f t="shared" si="19"/>
        <v>124</v>
      </c>
      <c r="AV15" s="108">
        <f t="shared" si="20"/>
        <v>0</v>
      </c>
      <c r="AW15" s="108">
        <f t="shared" si="21"/>
        <v>200</v>
      </c>
      <c r="AX15" s="108" t="str">
        <f t="shared" si="22"/>
        <v/>
      </c>
      <c r="AY15" s="108" t="str">
        <f t="shared" si="23"/>
        <v>P</v>
      </c>
      <c r="AZ15" s="108" t="str">
        <f t="shared" si="24"/>
        <v>I</v>
      </c>
      <c r="BA15" s="110" t="str">
        <f t="shared" si="25"/>
        <v>C</v>
      </c>
      <c r="BB15" s="310" t="str">
        <f>IF(OR($E15="",$G15=""),"",IF(AND($E$3=6),'Marks Entry 6th'!AF14,IF(AND($E$3=7),'Marks Entry 7th'!AF14,"")))</f>
        <v>संस्कृत (71)</v>
      </c>
      <c r="BC15" s="120">
        <f>IF(OR($E15="",$G15=""),"",IF(AND($E$3=6),'Marks Entry 6th'!AG14,IF(AND($E$3=7),'Marks Entry 7th'!AG14,"")))</f>
        <v>5</v>
      </c>
      <c r="BD15" s="120">
        <f>IF(OR($E15="",$G15=""),"",IF(AND($E$3=6),'Marks Entry 6th'!AH14,IF(AND($E$3=7),'Marks Entry 7th'!AH14,"")))</f>
        <v>4</v>
      </c>
      <c r="BE15" s="120">
        <f>IF(OR($E15="",$G15=""),"",IF(AND($E$3=6),'Marks Entry 6th'!AI14,IF(AND($E$3=7),'Marks Entry 7th'!AI14,"")))</f>
        <v>4</v>
      </c>
      <c r="BF15" s="120">
        <f>IF(OR($E15="",$G15=""),"",IF(AND($E$3=6),'Marks Entry 6th'!AJ14,IF(AND($E$3=7),'Marks Entry 7th'!AJ14,"")))</f>
        <v>4</v>
      </c>
      <c r="BG15" s="120">
        <f>IF(OR($E15="",$G15=""),"",IF(AND($E$3=6),'Marks Entry 6th'!AK14,IF(AND($E$3=7),'Marks Entry 7th'!AK14,"")))</f>
        <v>4</v>
      </c>
      <c r="BH15" s="120">
        <f>IF(OR($E15="",$G15=""),"",IF(AND($E$3=6),'Marks Entry 6th'!AL14,IF(AND($E$3=7),'Marks Entry 7th'!AL14,"")))</f>
        <v>5</v>
      </c>
      <c r="BI15" s="418">
        <f t="shared" si="26"/>
        <v>26</v>
      </c>
      <c r="BJ15" s="120">
        <f>IF(OR($E15="",$G15=""),"",IF(AND($E$3=6),'Marks Entry 6th'!AM14,IF(AND($E$3=7),'Marks Entry 7th'!AM14,"")))</f>
        <v>46</v>
      </c>
      <c r="BK15" s="120">
        <f>IF(OR($E15="",$G15=""),"",IF(AND($E$3=6),'Marks Entry 6th'!AN14,IF(AND($E$3=7),'Marks Entry 7th'!AN14,"")))</f>
        <v>16</v>
      </c>
      <c r="BL15" s="65">
        <f t="shared" si="27"/>
        <v>62</v>
      </c>
      <c r="BM15" s="62">
        <f t="shared" si="28"/>
        <v>88</v>
      </c>
      <c r="BN15" s="67">
        <f>IF(OR($E15="",$G15=""),"",IF(AND($E$3=6),'Marks Entry 6th'!AO14,IF(AND($E$3=7),'Marks Entry 7th'!AO14,"")))</f>
        <v>47</v>
      </c>
      <c r="BO15" s="67">
        <f>IF(OR($E15="",$G15=""),"",IF(AND($E$3=6),'Marks Entry 6th'!AP14,IF(AND($E$3=7),'Marks Entry 7th'!AP14,"")))</f>
        <v>8</v>
      </c>
      <c r="BP15" s="65">
        <f t="shared" si="29"/>
        <v>55</v>
      </c>
      <c r="BQ15" s="62">
        <f t="shared" si="30"/>
        <v>143</v>
      </c>
      <c r="BR15" s="108">
        <f t="shared" si="31"/>
        <v>0</v>
      </c>
      <c r="BS15" s="108">
        <f t="shared" si="32"/>
        <v>200</v>
      </c>
      <c r="BT15" s="108" t="str">
        <f t="shared" si="33"/>
        <v/>
      </c>
      <c r="BU15" s="108" t="str">
        <f t="shared" si="34"/>
        <v>P</v>
      </c>
      <c r="BV15" s="108" t="str">
        <f t="shared" si="35"/>
        <v>I</v>
      </c>
      <c r="BW15" s="110" t="str">
        <f t="shared" si="36"/>
        <v>B</v>
      </c>
      <c r="BX15" s="120">
        <f>IF(OR($E15="",$G15=""),"",IF(AND($E$3=6),'Marks Entry 6th'!AQ14,IF(AND($E$3=7),'Marks Entry 7th'!AQ14,"")))</f>
        <v>4</v>
      </c>
      <c r="BY15" s="120">
        <f>IF(OR($E15="",$G15=""),"",IF(AND($E$3=6),'Marks Entry 6th'!AR14,IF(AND($E$3=7),'Marks Entry 7th'!AR14,"")))</f>
        <v>5</v>
      </c>
      <c r="BZ15" s="120">
        <f>IF(OR($E15="",$G15=""),"",IF(AND($E$3=6),'Marks Entry 6th'!AS14,IF(AND($E$3=7),'Marks Entry 7th'!AS14,"")))</f>
        <v>4</v>
      </c>
      <c r="CA15" s="120">
        <f>IF(OR($E15="",$G15=""),"",IF(AND($E$3=6),'Marks Entry 6th'!AT14,IF(AND($E$3=7),'Marks Entry 7th'!AT14,"")))</f>
        <v>5</v>
      </c>
      <c r="CB15" s="120">
        <f>IF(OR($E15="",$G15=""),"",IF(AND($E$3=6),'Marks Entry 6th'!AU14,IF(AND($E$3=7),'Marks Entry 7th'!AU14,"")))</f>
        <v>4</v>
      </c>
      <c r="CC15" s="120">
        <f>IF(OR($E15="",$G15=""),"",IF(AND($E$3=6),'Marks Entry 6th'!AV14,IF(AND($E$3=7),'Marks Entry 7th'!AV14,"")))</f>
        <v>5</v>
      </c>
      <c r="CD15" s="418">
        <f t="shared" si="37"/>
        <v>27</v>
      </c>
      <c r="CE15" s="120">
        <f>IF(OR($E15="",$G15=""),"",IF(AND($E$3=6),'Marks Entry 6th'!AW14,IF(AND($E$3=7),'Marks Entry 7th'!AW14,"")))</f>
        <v>31</v>
      </c>
      <c r="CF15" s="120">
        <f>IF(OR($E15="",$G15=""),"",IF(AND($E$3=6),'Marks Entry 6th'!AX14,IF(AND($E$3=7),'Marks Entry 7th'!AX14,"")))</f>
        <v>11</v>
      </c>
      <c r="CG15" s="65">
        <f t="shared" si="38"/>
        <v>42</v>
      </c>
      <c r="CH15" s="62">
        <f t="shared" si="39"/>
        <v>69</v>
      </c>
      <c r="CI15" s="67">
        <f>IF(OR($E15="",$G15=""),"",IF(AND($E$3=6),'Marks Entry 6th'!AY14,IF(AND($E$3=7),'Marks Entry 7th'!AY14,"")))</f>
        <v>55</v>
      </c>
      <c r="CJ15" s="67">
        <f>IF(OR($E15="",$G15=""),"",IF(AND($E$3=6),'Marks Entry 6th'!AZ14,IF(AND($E$3=7),'Marks Entry 7th'!AZ14,"")))</f>
        <v>8</v>
      </c>
      <c r="CK15" s="65">
        <f t="shared" si="40"/>
        <v>63</v>
      </c>
      <c r="CL15" s="62">
        <f t="shared" si="41"/>
        <v>132</v>
      </c>
      <c r="CM15" s="108">
        <f t="shared" si="42"/>
        <v>0</v>
      </c>
      <c r="CN15" s="108">
        <f t="shared" si="43"/>
        <v>200</v>
      </c>
      <c r="CO15" s="108" t="str">
        <f t="shared" si="44"/>
        <v/>
      </c>
      <c r="CP15" s="108" t="str">
        <f t="shared" si="45"/>
        <v>P</v>
      </c>
      <c r="CQ15" s="108" t="str">
        <f t="shared" si="46"/>
        <v>I</v>
      </c>
      <c r="CR15" s="110" t="str">
        <f t="shared" si="47"/>
        <v>C</v>
      </c>
      <c r="CS15" s="120">
        <f>IF(OR($E15="",$G15=""),"",IF(AND($E$3=6),'Marks Entry 6th'!BA14,IF(AND($E$3=7),'Marks Entry 7th'!BA14,"")))</f>
        <v>5</v>
      </c>
      <c r="CT15" s="120">
        <f>IF(OR($E15="",$G15=""),"",IF(AND($E$3=6),'Marks Entry 6th'!BB14,IF(AND($E$3=7),'Marks Entry 7th'!BB14,"")))</f>
        <v>5</v>
      </c>
      <c r="CU15" s="120">
        <f>IF(OR($E15="",$G15=""),"",IF(AND($E$3=6),'Marks Entry 6th'!BC14,IF(AND($E$3=7),'Marks Entry 7th'!BC14,"")))</f>
        <v>5</v>
      </c>
      <c r="CV15" s="120">
        <f>IF(OR($E15="",$G15=""),"",IF(AND($E$3=6),'Marks Entry 6th'!BD14,IF(AND($E$3=7),'Marks Entry 7th'!BD14,"")))</f>
        <v>5</v>
      </c>
      <c r="CW15" s="120">
        <f>IF(OR($E15="",$G15=""),"",IF(AND($E$3=6),'Marks Entry 6th'!BE14,IF(AND($E$3=7),'Marks Entry 7th'!BE14,"")))</f>
        <v>4</v>
      </c>
      <c r="CX15" s="120">
        <f>IF(OR($E15="",$G15=""),"",IF(AND($E$3=6),'Marks Entry 6th'!BF14,IF(AND($E$3=7),'Marks Entry 7th'!BF14,"")))</f>
        <v>4</v>
      </c>
      <c r="CY15" s="418">
        <f t="shared" si="48"/>
        <v>28</v>
      </c>
      <c r="CZ15" s="120">
        <f>IF(OR($E15="",$G15=""),"",IF(AND($E$3=6),'Marks Entry 6th'!BG14,IF(AND($E$3=7),'Marks Entry 7th'!BG14,"")))</f>
        <v>29</v>
      </c>
      <c r="DA15" s="120">
        <f>IF(OR($E15="",$G15=""),"",IF(AND($E$3=6),'Marks Entry 6th'!BH14,IF(AND($E$3=7),'Marks Entry 7th'!BH14,"")))</f>
        <v>11</v>
      </c>
      <c r="DB15" s="65">
        <f t="shared" si="49"/>
        <v>40</v>
      </c>
      <c r="DC15" s="62">
        <f t="shared" si="50"/>
        <v>68</v>
      </c>
      <c r="DD15" s="67">
        <f>IF(OR($E15="",$G15=""),"",IF(AND($E$3=6),'Marks Entry 6th'!BI14,IF(AND($E$3=7),'Marks Entry 7th'!BI14,"")))</f>
        <v>58</v>
      </c>
      <c r="DE15" s="67">
        <f>IF(OR($E15="",$G15=""),"",IF(AND($E$3=6),'Marks Entry 6th'!BJ14,IF(AND($E$3=7),'Marks Entry 7th'!BJ14,"")))</f>
        <v>16</v>
      </c>
      <c r="DF15" s="65">
        <f t="shared" si="51"/>
        <v>74</v>
      </c>
      <c r="DG15" s="62">
        <f t="shared" si="52"/>
        <v>142</v>
      </c>
      <c r="DH15" s="108">
        <f t="shared" si="53"/>
        <v>0</v>
      </c>
      <c r="DI15" s="108">
        <f t="shared" si="54"/>
        <v>200</v>
      </c>
      <c r="DJ15" s="108" t="str">
        <f t="shared" si="55"/>
        <v/>
      </c>
      <c r="DK15" s="108" t="str">
        <f t="shared" si="56"/>
        <v>P</v>
      </c>
      <c r="DL15" s="108" t="str">
        <f t="shared" si="57"/>
        <v>I</v>
      </c>
      <c r="DM15" s="110" t="str">
        <f t="shared" si="58"/>
        <v>B</v>
      </c>
      <c r="DN15" s="120">
        <f>IF(OR($E15="",$G15=""),"",IF(AND($E$3=6),'Marks Entry 6th'!BK14,IF(AND($E$3=7),'Marks Entry 7th'!BK14,"")))</f>
        <v>5</v>
      </c>
      <c r="DO15" s="120">
        <f>IF(OR($E15="",$G15=""),"",IF(AND($E$3=6),'Marks Entry 6th'!BL14,IF(AND($E$3=7),'Marks Entry 7th'!BL14,"")))</f>
        <v>5</v>
      </c>
      <c r="DP15" s="120">
        <f>IF(OR($E15="",$G15=""),"",IF(AND($E$3=6),'Marks Entry 6th'!BM14,IF(AND($E$3=7),'Marks Entry 7th'!BM14,"")))</f>
        <v>4</v>
      </c>
      <c r="DQ15" s="120">
        <f>IF(OR($E15="",$G15=""),"",IF(AND($E$3=6),'Marks Entry 6th'!BN14,IF(AND($E$3=7),'Marks Entry 7th'!BN14,"")))</f>
        <v>4</v>
      </c>
      <c r="DR15" s="120">
        <f>IF(OR($E15="",$G15=""),"",IF(AND($E$3=6),'Marks Entry 6th'!BO14,IF(AND($E$3=7),'Marks Entry 7th'!BO14,"")))</f>
        <v>3</v>
      </c>
      <c r="DS15" s="120">
        <f>IF(OR($E15="",$G15=""),"",IF(AND($E$3=6),'Marks Entry 6th'!BP14,IF(AND($E$3=7),'Marks Entry 7th'!BP14,"")))</f>
        <v>3</v>
      </c>
      <c r="DT15" s="418">
        <f t="shared" si="59"/>
        <v>24</v>
      </c>
      <c r="DU15" s="120">
        <f>IF(OR($E15="",$G15=""),"",IF(AND($E$3=6),'Marks Entry 6th'!BQ14,IF(AND($E$3=7),'Marks Entry 7th'!BQ14,"")))</f>
        <v>42</v>
      </c>
      <c r="DV15" s="120">
        <f>IF(OR($E15="",$G15=""),"",IF(AND($E$3=6),'Marks Entry 6th'!BR14,IF(AND($E$3=7),'Marks Entry 7th'!BR14,"")))</f>
        <v>10</v>
      </c>
      <c r="DW15" s="65">
        <f t="shared" si="60"/>
        <v>52</v>
      </c>
      <c r="DX15" s="62">
        <f t="shared" si="61"/>
        <v>76</v>
      </c>
      <c r="DY15" s="67">
        <f>IF(OR($E15="",$G15=""),"",IF(AND($E$3=6),'Marks Entry 6th'!BS14,IF(AND($E$3=7),'Marks Entry 7th'!BS14,"")))</f>
        <v>66</v>
      </c>
      <c r="DZ15" s="67">
        <f>IF(OR($E15="",$G15=""),"",IF(AND($E$3=6),'Marks Entry 6th'!BT14,IF(AND($E$3=7),'Marks Entry 7th'!BT14,"")))</f>
        <v>18</v>
      </c>
      <c r="EA15" s="65">
        <f t="shared" si="62"/>
        <v>84</v>
      </c>
      <c r="EB15" s="62">
        <f t="shared" si="63"/>
        <v>160</v>
      </c>
      <c r="EC15" s="108">
        <f t="shared" si="64"/>
        <v>0</v>
      </c>
      <c r="ED15" s="108">
        <f t="shared" si="65"/>
        <v>200</v>
      </c>
      <c r="EE15" s="108" t="str">
        <f t="shared" si="66"/>
        <v/>
      </c>
      <c r="EF15" s="108" t="str">
        <f t="shared" si="67"/>
        <v>P</v>
      </c>
      <c r="EG15" s="108" t="str">
        <f t="shared" si="68"/>
        <v>D</v>
      </c>
      <c r="EH15" s="110" t="str">
        <f t="shared" si="69"/>
        <v>B</v>
      </c>
      <c r="EI15" s="52">
        <f>IF(OR($E15="",$G15=""),"",IF(AND($E$3=6),'Marks Entry 6th'!BU14,IF(AND($E$3=7),'Marks Entry 7th'!BU14,"")))</f>
        <v>19</v>
      </c>
      <c r="EJ15" s="52">
        <f>IF(OR($E15="",$G15=""),"",IF(AND($E$3=6),'Marks Entry 6th'!BV14,IF(AND($E$3=7),'Marks Entry 7th'!BV14,"")))</f>
        <v>18</v>
      </c>
      <c r="EK15" s="52">
        <f>IF(OR($E15="",$G15=""),"",IF(AND($E$3=6),'Marks Entry 6th'!BW14,IF(AND($E$3=7),'Marks Entry 7th'!BW14,"")))</f>
        <v>18</v>
      </c>
      <c r="EL15" s="52">
        <f>IF(OR($E15="",$G15=""),"",IF(AND($E$3=6),'Marks Entry 6th'!BX14,IF(AND($E$3=7),'Marks Entry 7th'!BX14,"")))</f>
        <v>20</v>
      </c>
      <c r="EM15" s="52">
        <f>IF(OR($E15="",$G15=""),"",IF(AND($E$3=6),'Marks Entry 6th'!BY14,IF(AND($E$3=7),'Marks Entry 7th'!BY14,"")))</f>
        <v>19</v>
      </c>
      <c r="EN15" s="121">
        <f t="shared" si="70"/>
        <v>94</v>
      </c>
      <c r="EO15" s="122">
        <f t="shared" si="71"/>
        <v>0</v>
      </c>
      <c r="EP15" s="122">
        <f t="shared" si="72"/>
        <v>100</v>
      </c>
      <c r="EQ15" s="122" t="str">
        <f t="shared" si="73"/>
        <v>P</v>
      </c>
      <c r="ER15" s="109" t="str">
        <f t="shared" si="74"/>
        <v>A+</v>
      </c>
      <c r="ES15" s="52">
        <f>IF(OR($E15="",$G15=""),"",IF(AND($E$3=6),'Marks Entry 6th'!BZ14,IF(AND($E$3=7),'Marks Entry 7th'!BZ14,"")))</f>
        <v>13</v>
      </c>
      <c r="ET15" s="52">
        <f>IF(OR($E15="",$G15=""),"",IF(AND($E$3=6),'Marks Entry 6th'!CA14,IF(AND($E$3=7),'Marks Entry 7th'!CA14,"")))</f>
        <v>16</v>
      </c>
      <c r="EU15" s="52">
        <f>IF(OR($E15="",$G15=""),"",IF(AND($E$3=6),'Marks Entry 6th'!CB14,IF(AND($E$3=7),'Marks Entry 7th'!CB14,"")))</f>
        <v>12</v>
      </c>
      <c r="EV15" s="52">
        <f>IF(OR($E15="",$G15=""),"",IF(AND($E$3=6),'Marks Entry 6th'!CC14,IF(AND($E$3=7),'Marks Entry 7th'!CC14,"")))</f>
        <v>17</v>
      </c>
      <c r="EW15" s="52">
        <f>IF(OR($E15="",$G15=""),"",IF(AND($E$3=6),'Marks Entry 6th'!CD14,IF(AND($E$3=7),'Marks Entry 7th'!CD14,"")))</f>
        <v>20</v>
      </c>
      <c r="EX15" s="121">
        <f t="shared" si="75"/>
        <v>78</v>
      </c>
      <c r="EY15" s="122">
        <f t="shared" si="76"/>
        <v>0</v>
      </c>
      <c r="EZ15" s="122">
        <f t="shared" si="77"/>
        <v>100</v>
      </c>
      <c r="FA15" s="122" t="str">
        <f t="shared" si="78"/>
        <v>P</v>
      </c>
      <c r="FB15" s="109" t="str">
        <f t="shared" si="79"/>
        <v>A</v>
      </c>
      <c r="FC15" s="52">
        <f>IF(OR($E15="",$G15=""),"",IF(AND($E$3=6),'Marks Entry 6th'!CE14,IF(AND($E$3=7),'Marks Entry 7th'!CE14,"")))</f>
        <v>16</v>
      </c>
      <c r="FD15" s="52">
        <f>IF(OR($E15="",$G15=""),"",IF(AND($E$3=6),'Marks Entry 6th'!CF14,IF(AND($E$3=7),'Marks Entry 7th'!CF14,"")))</f>
        <v>14</v>
      </c>
      <c r="FE15" s="52">
        <f>IF(OR($E15="",$G15=""),"",IF(AND($E$3=6),'Marks Entry 6th'!CG14,IF(AND($E$3=7),'Marks Entry 7th'!CG14,"")))</f>
        <v>15</v>
      </c>
      <c r="FF15" s="52">
        <f>IF(OR($E15="",$G15=""),"",IF(AND($E$3=6),'Marks Entry 6th'!CH14,IF(AND($E$3=7),'Marks Entry 7th'!CH14,"")))</f>
        <v>18</v>
      </c>
      <c r="FG15" s="52">
        <f>IF(OR($E15="",$G15=""),"",IF(AND($E$3=6),'Marks Entry 6th'!CI14,IF(AND($E$3=7),'Marks Entry 7th'!CI14,"")))</f>
        <v>19</v>
      </c>
      <c r="FH15" s="121">
        <f t="shared" si="80"/>
        <v>82</v>
      </c>
      <c r="FI15" s="122">
        <f t="shared" si="81"/>
        <v>0</v>
      </c>
      <c r="FJ15" s="122">
        <f t="shared" si="82"/>
        <v>100</v>
      </c>
      <c r="FK15" s="122" t="str">
        <f t="shared" si="83"/>
        <v>P</v>
      </c>
      <c r="FL15" s="109" t="str">
        <f t="shared" si="84"/>
        <v>A</v>
      </c>
      <c r="FM15" s="361" t="str">
        <f>IF(OR($E15="",$G15=""),"",IF(AND('Marks Entry 6th'!CJ14="",'Marks Entry 7th'!CJ14=""),"",IF(AND($E$3=6),'Marks Entry 6th'!CJ14,IF(AND($E$3=7),'Marks Entry 7th'!CJ14,""))))</f>
        <v/>
      </c>
      <c r="FN15" s="361" t="str">
        <f>IF(OR($E15="",$G15=""),"",IF(AND('Marks Entry 6th'!CK14="",'Marks Entry 7th'!CK14=""),"",IF(AND($E$3=6),'Marks Entry 6th'!CK14,IF(AND($E$3=7),'Marks Entry 7th'!CK14,""))))</f>
        <v/>
      </c>
      <c r="FO15" s="362" t="str">
        <f t="shared" si="85"/>
        <v/>
      </c>
      <c r="FP15" s="109" t="str">
        <f t="shared" si="86"/>
        <v/>
      </c>
      <c r="FQ15" s="361" t="str">
        <f>IF(OR($E15="",$G15=""),"",IF(AND('Marks Entry 6th'!CL14="",'Marks Entry 7th'!CL14=""),"",IF(AND($E$3=6),'Marks Entry 6th'!CL14,IF(AND($E$3=7),'Marks Entry 7th'!CL14,""))))</f>
        <v/>
      </c>
      <c r="FR15" s="361" t="str">
        <f>IF(OR($E15="",$G15=""),"",IF(AND('Marks Entry 6th'!CM14="",'Marks Entry 7th'!CM14=""),"",IF(AND($E$3=6),'Marks Entry 6th'!CM14,IF(AND($E$3=7),'Marks Entry 7th'!CM14,""))))</f>
        <v/>
      </c>
      <c r="FS15" s="362" t="str">
        <f t="shared" si="87"/>
        <v/>
      </c>
      <c r="FT15" s="109" t="str">
        <f t="shared" si="88"/>
        <v/>
      </c>
      <c r="FU15" s="78">
        <f t="shared" si="89"/>
        <v>824</v>
      </c>
      <c r="FV15" s="328">
        <f t="shared" si="90"/>
        <v>68.666666666666671</v>
      </c>
      <c r="FW15" s="84" t="str">
        <f t="shared" si="91"/>
        <v>I</v>
      </c>
      <c r="FX15" s="222" t="str">
        <f t="shared" si="92"/>
        <v>C</v>
      </c>
      <c r="FY15" s="85">
        <f t="shared" si="93"/>
        <v>4.9999999999999858</v>
      </c>
      <c r="FZ15" s="327" t="str">
        <f>IFERROR(IF(B15="NSO","NSO",IF(OR(D15="",G15="",F15=""),"",IF(AND(FV15&gt;=36,'Master sheet'!$D$11="Hindi"),"कक्षा क्रमोन्नत",IF(AND(FV15&gt;=36,'Master sheet'!$D$11="English"),"Promoted",IF(AND(FV15&lt;36,'Master sheet'!$D$11="Hindi"),"पुनः परीक्षा","Re-Exam"))))),"")</f>
        <v>कक्षा क्रमोन्नत</v>
      </c>
      <c r="GA15" s="53" t="str">
        <f>IF(OR($E15="",$G15=""),"",IF(AND($E$3=6,'Marks Entry 6th'!CN14=""),"",IF(AND($E$3=7,'Marks Entry 7th'!CN14=""),"",IF(AND($E$3=6),'Marks Entry 6th'!CN14,IF(AND($E$3=7),'Marks Entry 7th'!CN14,"")))))</f>
        <v/>
      </c>
      <c r="GB15" s="53" t="str">
        <f>IF(OR($E15="",$G15=""),"",IF(AND($E$3=6,'Marks Entry 6th'!CO14=""),"",IF(AND($E$3=7,'Marks Entry 7th'!CO14=""),"",IF(AND($E$3=6),'Marks Entry 6th'!CO14,IF(AND($E$3=7),'Marks Entry 7th'!CO14,"")))))</f>
        <v/>
      </c>
      <c r="GC15" s="54"/>
      <c r="GK15" s="56">
        <f>IF(AND($E$3=6),'Marks Entry 6th'!I14,IF(AND($E$3=7),'Marks Entry 7th'!I14,""))</f>
        <v>708</v>
      </c>
      <c r="GL15" s="56">
        <f t="shared" si="94"/>
        <v>1200</v>
      </c>
    </row>
    <row r="16" spans="1:194" ht="18.95" customHeight="1">
      <c r="A16" s="68">
        <v>9</v>
      </c>
      <c r="B16" s="68">
        <f>IF(OR(GK16=0,GK16=""),"",IF(AND($E$3=6),'Marks Entry 6th'!I15,IF(AND($E$3=7),'Marks Entry 7th'!I15,"")))</f>
        <v>709</v>
      </c>
      <c r="C16" s="69">
        <f>IF(OR(B16=0,B16=""),"",IF(AND($E$3=6,'Marks Entry 6th'!B15=""),"",IF(AND($E$3=7,'Marks Entry 7th'!B15=""),"",IF(AND($E$3=6,'Marks Entry 6th'!B15),'Marks Entry 6th'!B15,IF(AND($E$3=7),'Marks Entry 7th'!B15,"")))))</f>
        <v>7</v>
      </c>
      <c r="D16" s="69" t="str">
        <f>IF(OR(B16=0,B16=""),"",IF(AND($E$3=6,'Marks Entry 6th'!C15=""),"",IF(AND($E$3=7,'Marks Entry 7th'!C15=""),"",IF(AND($E$3=6),'Marks Entry 6th'!C15,IF(AND($E$3=7),'Marks Entry 7th'!C15,"")))))</f>
        <v>A</v>
      </c>
      <c r="E16" s="303">
        <f>IF(OR(B16=0,B16=""),"",IF(AND($E$3=6,'Marks Entry 6th'!E15=""),"",IF(AND($E$3=7,'Marks Entry 7th'!E15=""),"",IF(AND($E$3=6),'Marks Entry 6th'!E15,IF(AND($E$3=7),'Marks Entry 7th'!E15,"")))))</f>
        <v>42047</v>
      </c>
      <c r="F16" s="69">
        <f>IF(OR(B16=0,B16=""),"",IF(AND($E$3=6,'Marks Entry 6th'!D15=""),"",IF(AND($E$3=7,'Marks Entry 7th'!D15=""),"",IF(AND($E$3=6),'Marks Entry 6th'!D15,IF(AND($E$3=7),'Marks Entry 7th'!D15,"")))))</f>
        <v>952</v>
      </c>
      <c r="G16" s="302" t="str">
        <f>IF(OR(B16=0,B16=""),"",IF(AND($E$3=6,'Marks Entry 6th'!F15=""),"",IF(AND($E$3=7,'Marks Entry 7th'!F15=""),"",IF(AND($E$3=6),UPPER('Marks Entry 6th'!F15),IF(AND($E$3=7),UPPER('Marks Entry 7th'!F15),"")))))</f>
        <v>DUSHYANT DAYAMA</v>
      </c>
      <c r="H16" s="302" t="str">
        <f>IF(OR(B16=0,B16=""),"",IF(AND($E$3=6,'Marks Entry 6th'!G15=""),"",IF(AND($E$3=7,'Marks Entry 7th'!G15=""),"",IF(AND($E$3=6),UPPER('Marks Entry 6th'!G15),IF(AND($E$3=7),UPPER('Marks Entry 7th'!G15),"")))))</f>
        <v>BASANT KUMAR DAYAMA</v>
      </c>
      <c r="I16" s="302" t="str">
        <f>IF(OR(B16=0,B16=""),"",IF(AND($E$3=6,'Marks Entry 6th'!H15=""),"",IF(AND($E$3=7,'Marks Entry 7th'!H15=""),"",IF(AND($E$3=6),UPPER('Marks Entry 6th'!H15),IF(AND($E$3=7),UPPER('Marks Entry 7th'!H15),"")))))</f>
        <v>PUSHPA DAYAMA</v>
      </c>
      <c r="J16" s="64" t="str">
        <f>IF(OR(B16=0,B16=""),"",IF(AND($E$3=6,'Marks Entry 6th'!J15=""),"",IF(AND($E$3=7,'Marks Entry 7th'!J15=""),"",IF(AND($E$3=6),'Marks Entry 6th'!J15,IF(AND($E$3=7),'Marks Entry 7th'!J15,"")))))</f>
        <v>M</v>
      </c>
      <c r="K16" s="64" t="str">
        <f>IF(OR(B16=0,B16=""),"",IF(AND($E$3=6,'Marks Entry 6th'!K15=""),"",IF(AND($E$3=7,'Marks Entry 7th'!K15=""),"",IF(AND($E$3=6),'Marks Entry 6th'!K15,IF(AND($E$3=7),'Marks Entry 7th'!K15,"")))))</f>
        <v>SC</v>
      </c>
      <c r="L16" s="120">
        <f>IF(OR($E16="",$G16=""),"",IF(AND($E$3=6),'Marks Entry 6th'!L15,IF(AND($E$3=7),'Marks Entry 7th'!L15,"")))</f>
        <v>4</v>
      </c>
      <c r="M16" s="120">
        <f>IF(OR($E16="",$G16=""),"",IF(AND($E$3=6),'Marks Entry 6th'!M15,IF(AND($E$3=7),'Marks Entry 7th'!M15,"")))</f>
        <v>5</v>
      </c>
      <c r="N16" s="120">
        <f>IF(OR($E16="",$G16=""),"",IF(AND($E$3=6),'Marks Entry 6th'!N15,IF(AND($E$3=7),'Marks Entry 7th'!N15,"")))</f>
        <v>5</v>
      </c>
      <c r="O16" s="120">
        <f>IF(OR($E16="",$G16=""),"",IF(AND($E$3=6),'Marks Entry 6th'!O15,IF(AND($E$3=7),'Marks Entry 7th'!O15,"")))</f>
        <v>5</v>
      </c>
      <c r="P16" s="120">
        <f>IF(OR($E16="",$G16=""),"",IF(AND($E$3=6),'Marks Entry 6th'!P15,IF(AND($E$3=7),'Marks Entry 7th'!P15,"")))</f>
        <v>5</v>
      </c>
      <c r="Q16" s="120">
        <f>IF(OR($E16="",$G16=""),"",IF(AND($E$3=6),'Marks Entry 6th'!Q15,IF(AND($E$3=7),'Marks Entry 7th'!Q15,"")))</f>
        <v>3</v>
      </c>
      <c r="R16" s="418">
        <f t="shared" si="4"/>
        <v>27</v>
      </c>
      <c r="S16" s="120">
        <f>IF(OR($E16="",$G16=""),"",IF(AND($E$3=6),'Marks Entry 6th'!R15,IF(AND($E$3=7),'Marks Entry 7th'!R15,"")))</f>
        <v>35</v>
      </c>
      <c r="T16" s="120">
        <f>IF(OR($E16="",$G16=""),"",IF(AND($E$3=6),'Marks Entry 6th'!S15,IF(AND($E$3=7),'Marks Entry 7th'!S15,"")))</f>
        <v>11</v>
      </c>
      <c r="U16" s="65">
        <f t="shared" si="5"/>
        <v>46</v>
      </c>
      <c r="V16" s="62">
        <f t="shared" si="6"/>
        <v>73</v>
      </c>
      <c r="W16" s="67">
        <f>IF(OR($E16="",$G16=""),"",IF(AND($E$3=6),'Marks Entry 6th'!T15,IF(AND($E$3=7),'Marks Entry 7th'!T15,"")))</f>
        <v>37</v>
      </c>
      <c r="X16" s="67">
        <f>IF(OR($E16="",$G16=""),"",IF(AND($E$3=6),'Marks Entry 6th'!U15,IF(AND($E$3=7),'Marks Entry 7th'!U15,"")))</f>
        <v>11</v>
      </c>
      <c r="Y16" s="66">
        <f t="shared" si="7"/>
        <v>48</v>
      </c>
      <c r="Z16" s="62">
        <f t="shared" si="8"/>
        <v>121</v>
      </c>
      <c r="AA16" s="108">
        <f t="shared" si="9"/>
        <v>0</v>
      </c>
      <c r="AB16" s="108">
        <f t="shared" si="10"/>
        <v>200</v>
      </c>
      <c r="AC16" s="108" t="str">
        <f t="shared" si="11"/>
        <v/>
      </c>
      <c r="AD16" s="108" t="str">
        <f t="shared" si="12"/>
        <v>P</v>
      </c>
      <c r="AE16" s="108" t="str">
        <f t="shared" si="13"/>
        <v>I</v>
      </c>
      <c r="AF16" s="110" t="str">
        <f t="shared" si="14"/>
        <v>C</v>
      </c>
      <c r="AG16" s="120">
        <f>IF(OR($E16="",$G16=""),"",IF(AND($E$3=6),'Marks Entry 6th'!V15,IF(AND($E$3=7),'Marks Entry 7th'!V15,"")))</f>
        <v>4</v>
      </c>
      <c r="AH16" s="120">
        <f>IF(OR($E16="",$G16=""),"",IF(AND($E$3=6),'Marks Entry 6th'!W15,IF(AND($E$3=7),'Marks Entry 7th'!W15,"")))</f>
        <v>3</v>
      </c>
      <c r="AI16" s="120">
        <f>IF(OR($E16="",$G16=""),"",IF(AND($E$3=6),'Marks Entry 6th'!X15,IF(AND($E$3=7),'Marks Entry 7th'!X15,"")))</f>
        <v>4</v>
      </c>
      <c r="AJ16" s="120">
        <f>IF(OR($E16="",$G16=""),"",IF(AND($E$3=6),'Marks Entry 6th'!Y15,IF(AND($E$3=7),'Marks Entry 7th'!Y15,"")))</f>
        <v>5</v>
      </c>
      <c r="AK16" s="120">
        <f>IF(OR($E16="",$G16=""),"",IF(AND($E$3=6),'Marks Entry 6th'!Z15,IF(AND($E$3=7),'Marks Entry 7th'!Z15,"")))</f>
        <v>5</v>
      </c>
      <c r="AL16" s="120">
        <f>IF(OR($E16="",$G16=""),"",IF(AND($E$3=6),'Marks Entry 6th'!AA15,IF(AND($E$3=7),'Marks Entry 7th'!AA15,"")))</f>
        <v>5</v>
      </c>
      <c r="AM16" s="418">
        <f t="shared" si="15"/>
        <v>26</v>
      </c>
      <c r="AN16" s="120">
        <f>IF(OR($E16="",$G16=""),"",IF(AND($E$3=6),'Marks Entry 6th'!AB15,IF(AND($E$3=7),'Marks Entry 7th'!AB15,"")))</f>
        <v>46</v>
      </c>
      <c r="AO16" s="120">
        <f>IF(OR($E16="",$G16=""),"",IF(AND($E$3=6),'Marks Entry 6th'!AC15,IF(AND($E$3=7),'Marks Entry 7th'!AC15,"")))</f>
        <v>9</v>
      </c>
      <c r="AP16" s="65">
        <f t="shared" si="16"/>
        <v>55</v>
      </c>
      <c r="AQ16" s="62">
        <f t="shared" si="17"/>
        <v>81</v>
      </c>
      <c r="AR16" s="67">
        <f>IF(OR($E16="",$G16=""),"",IF(AND($E$3=6),'Marks Entry 6th'!AD15,IF(AND($E$3=7),'Marks Entry 7th'!AD15,"")))</f>
        <v>37</v>
      </c>
      <c r="AS16" s="67">
        <f>IF(OR($E16="",$G16=""),"",IF(AND($E$3=6),'Marks Entry 6th'!AE15,IF(AND($E$3=7),'Marks Entry 7th'!AE15,"")))</f>
        <v>9</v>
      </c>
      <c r="AT16" s="65">
        <f t="shared" si="18"/>
        <v>46</v>
      </c>
      <c r="AU16" s="62">
        <f t="shared" si="19"/>
        <v>127</v>
      </c>
      <c r="AV16" s="108">
        <f t="shared" si="20"/>
        <v>0</v>
      </c>
      <c r="AW16" s="108">
        <f t="shared" si="21"/>
        <v>200</v>
      </c>
      <c r="AX16" s="108" t="str">
        <f t="shared" si="22"/>
        <v/>
      </c>
      <c r="AY16" s="108" t="str">
        <f t="shared" si="23"/>
        <v>P</v>
      </c>
      <c r="AZ16" s="108" t="str">
        <f t="shared" si="24"/>
        <v>I</v>
      </c>
      <c r="BA16" s="110" t="str">
        <f t="shared" si="25"/>
        <v>C</v>
      </c>
      <c r="BB16" s="310" t="str">
        <f>IF(OR($E16="",$G16=""),"",IF(AND($E$3=6),'Marks Entry 6th'!AF15,IF(AND($E$3=7),'Marks Entry 7th'!AF15,"")))</f>
        <v>संस्कृत (71)</v>
      </c>
      <c r="BC16" s="120">
        <f>IF(OR($E16="",$G16=""),"",IF(AND($E$3=6),'Marks Entry 6th'!AG15,IF(AND($E$3=7),'Marks Entry 7th'!AG15,"")))</f>
        <v>5</v>
      </c>
      <c r="BD16" s="120">
        <f>IF(OR($E16="",$G16=""),"",IF(AND($E$3=6),'Marks Entry 6th'!AH15,IF(AND($E$3=7),'Marks Entry 7th'!AH15,"")))</f>
        <v>4</v>
      </c>
      <c r="BE16" s="120">
        <f>IF(OR($E16="",$G16=""),"",IF(AND($E$3=6),'Marks Entry 6th'!AI15,IF(AND($E$3=7),'Marks Entry 7th'!AI15,"")))</f>
        <v>4</v>
      </c>
      <c r="BF16" s="120">
        <f>IF(OR($E16="",$G16=""),"",IF(AND($E$3=6),'Marks Entry 6th'!AJ15,IF(AND($E$3=7),'Marks Entry 7th'!AJ15,"")))</f>
        <v>4</v>
      </c>
      <c r="BG16" s="120">
        <f>IF(OR($E16="",$G16=""),"",IF(AND($E$3=6),'Marks Entry 6th'!AK15,IF(AND($E$3=7),'Marks Entry 7th'!AK15,"")))</f>
        <v>4</v>
      </c>
      <c r="BH16" s="120">
        <f>IF(OR($E16="",$G16=""),"",IF(AND($E$3=6),'Marks Entry 6th'!AL15,IF(AND($E$3=7),'Marks Entry 7th'!AL15,"")))</f>
        <v>5</v>
      </c>
      <c r="BI16" s="418">
        <f t="shared" si="26"/>
        <v>26</v>
      </c>
      <c r="BJ16" s="120">
        <f>IF(OR($E16="",$G16=""),"",IF(AND($E$3=6),'Marks Entry 6th'!AM15,IF(AND($E$3=7),'Marks Entry 7th'!AM15,"")))</f>
        <v>46</v>
      </c>
      <c r="BK16" s="120">
        <f>IF(OR($E16="",$G16=""),"",IF(AND($E$3=6),'Marks Entry 6th'!AN15,IF(AND($E$3=7),'Marks Entry 7th'!AN15,"")))</f>
        <v>16</v>
      </c>
      <c r="BL16" s="65">
        <f t="shared" si="27"/>
        <v>62</v>
      </c>
      <c r="BM16" s="62">
        <f t="shared" si="28"/>
        <v>88</v>
      </c>
      <c r="BN16" s="67">
        <f>IF(OR($E16="",$G16=""),"",IF(AND($E$3=6),'Marks Entry 6th'!AO15,IF(AND($E$3=7),'Marks Entry 7th'!AO15,"")))</f>
        <v>49</v>
      </c>
      <c r="BO16" s="67">
        <f>IF(OR($E16="",$G16=""),"",IF(AND($E$3=6),'Marks Entry 6th'!AP15,IF(AND($E$3=7),'Marks Entry 7th'!AP15,"")))</f>
        <v>8</v>
      </c>
      <c r="BP16" s="65">
        <f t="shared" si="29"/>
        <v>57</v>
      </c>
      <c r="BQ16" s="62">
        <f t="shared" si="30"/>
        <v>145</v>
      </c>
      <c r="BR16" s="108">
        <f t="shared" si="31"/>
        <v>0</v>
      </c>
      <c r="BS16" s="108">
        <f t="shared" si="32"/>
        <v>200</v>
      </c>
      <c r="BT16" s="108" t="str">
        <f t="shared" si="33"/>
        <v/>
      </c>
      <c r="BU16" s="108" t="str">
        <f t="shared" si="34"/>
        <v>P</v>
      </c>
      <c r="BV16" s="108" t="str">
        <f t="shared" si="35"/>
        <v>I</v>
      </c>
      <c r="BW16" s="110" t="str">
        <f t="shared" si="36"/>
        <v>B</v>
      </c>
      <c r="BX16" s="120">
        <f>IF(OR($E16="",$G16=""),"",IF(AND($E$3=6),'Marks Entry 6th'!AQ15,IF(AND($E$3=7),'Marks Entry 7th'!AQ15,"")))</f>
        <v>4</v>
      </c>
      <c r="BY16" s="120">
        <f>IF(OR($E16="",$G16=""),"",IF(AND($E$3=6),'Marks Entry 6th'!AR15,IF(AND($E$3=7),'Marks Entry 7th'!AR15,"")))</f>
        <v>5</v>
      </c>
      <c r="BZ16" s="120">
        <f>IF(OR($E16="",$G16=""),"",IF(AND($E$3=6),'Marks Entry 6th'!AS15,IF(AND($E$3=7),'Marks Entry 7th'!AS15,"")))</f>
        <v>4</v>
      </c>
      <c r="CA16" s="120">
        <f>IF(OR($E16="",$G16=""),"",IF(AND($E$3=6),'Marks Entry 6th'!AT15,IF(AND($E$3=7),'Marks Entry 7th'!AT15,"")))</f>
        <v>5</v>
      </c>
      <c r="CB16" s="120">
        <f>IF(OR($E16="",$G16=""),"",IF(AND($E$3=6),'Marks Entry 6th'!AU15,IF(AND($E$3=7),'Marks Entry 7th'!AU15,"")))</f>
        <v>4</v>
      </c>
      <c r="CC16" s="120">
        <f>IF(OR($E16="",$G16=""),"",IF(AND($E$3=6),'Marks Entry 6th'!AV15,IF(AND($E$3=7),'Marks Entry 7th'!AV15,"")))</f>
        <v>5</v>
      </c>
      <c r="CD16" s="418">
        <f t="shared" si="37"/>
        <v>27</v>
      </c>
      <c r="CE16" s="120">
        <f>IF(OR($E16="",$G16=""),"",IF(AND($E$3=6),'Marks Entry 6th'!AW15,IF(AND($E$3=7),'Marks Entry 7th'!AW15,"")))</f>
        <v>31</v>
      </c>
      <c r="CF16" s="120">
        <f>IF(OR($E16="",$G16=""),"",IF(AND($E$3=6),'Marks Entry 6th'!AX15,IF(AND($E$3=7),'Marks Entry 7th'!AX15,"")))</f>
        <v>9</v>
      </c>
      <c r="CG16" s="65">
        <f t="shared" si="38"/>
        <v>40</v>
      </c>
      <c r="CH16" s="62">
        <f t="shared" si="39"/>
        <v>67</v>
      </c>
      <c r="CI16" s="67">
        <f>IF(OR($E16="",$G16=""),"",IF(AND($E$3=6),'Marks Entry 6th'!AY15,IF(AND($E$3=7),'Marks Entry 7th'!AY15,"")))</f>
        <v>55</v>
      </c>
      <c r="CJ16" s="67">
        <f>IF(OR($E16="",$G16=""),"",IF(AND($E$3=6),'Marks Entry 6th'!AZ15,IF(AND($E$3=7),'Marks Entry 7th'!AZ15,"")))</f>
        <v>8</v>
      </c>
      <c r="CK16" s="65">
        <f t="shared" si="40"/>
        <v>63</v>
      </c>
      <c r="CL16" s="62">
        <f t="shared" si="41"/>
        <v>130</v>
      </c>
      <c r="CM16" s="108">
        <f t="shared" si="42"/>
        <v>0</v>
      </c>
      <c r="CN16" s="108">
        <f t="shared" si="43"/>
        <v>200</v>
      </c>
      <c r="CO16" s="108" t="str">
        <f t="shared" si="44"/>
        <v/>
      </c>
      <c r="CP16" s="108" t="str">
        <f t="shared" si="45"/>
        <v>P</v>
      </c>
      <c r="CQ16" s="108" t="str">
        <f t="shared" si="46"/>
        <v>I</v>
      </c>
      <c r="CR16" s="110" t="str">
        <f t="shared" si="47"/>
        <v>C</v>
      </c>
      <c r="CS16" s="120">
        <f>IF(OR($E16="",$G16=""),"",IF(AND($E$3=6),'Marks Entry 6th'!BA15,IF(AND($E$3=7),'Marks Entry 7th'!BA15,"")))</f>
        <v>5</v>
      </c>
      <c r="CT16" s="120">
        <f>IF(OR($E16="",$G16=""),"",IF(AND($E$3=6),'Marks Entry 6th'!BB15,IF(AND($E$3=7),'Marks Entry 7th'!BB15,"")))</f>
        <v>5</v>
      </c>
      <c r="CU16" s="120">
        <f>IF(OR($E16="",$G16=""),"",IF(AND($E$3=6),'Marks Entry 6th'!BC15,IF(AND($E$3=7),'Marks Entry 7th'!BC15,"")))</f>
        <v>5</v>
      </c>
      <c r="CV16" s="120">
        <f>IF(OR($E16="",$G16=""),"",IF(AND($E$3=6),'Marks Entry 6th'!BD15,IF(AND($E$3=7),'Marks Entry 7th'!BD15,"")))</f>
        <v>5</v>
      </c>
      <c r="CW16" s="120">
        <f>IF(OR($E16="",$G16=""),"",IF(AND($E$3=6),'Marks Entry 6th'!BE15,IF(AND($E$3=7),'Marks Entry 7th'!BE15,"")))</f>
        <v>4</v>
      </c>
      <c r="CX16" s="120">
        <f>IF(OR($E16="",$G16=""),"",IF(AND($E$3=6),'Marks Entry 6th'!BF15,IF(AND($E$3=7),'Marks Entry 7th'!BF15,"")))</f>
        <v>4</v>
      </c>
      <c r="CY16" s="418">
        <f t="shared" si="48"/>
        <v>28</v>
      </c>
      <c r="CZ16" s="120">
        <f>IF(OR($E16="",$G16=""),"",IF(AND($E$3=6),'Marks Entry 6th'!BG15,IF(AND($E$3=7),'Marks Entry 7th'!BG15,"")))</f>
        <v>30</v>
      </c>
      <c r="DA16" s="120">
        <f>IF(OR($E16="",$G16=""),"",IF(AND($E$3=6),'Marks Entry 6th'!BH15,IF(AND($E$3=7),'Marks Entry 7th'!BH15,"")))</f>
        <v>11</v>
      </c>
      <c r="DB16" s="65">
        <f t="shared" si="49"/>
        <v>41</v>
      </c>
      <c r="DC16" s="62">
        <f t="shared" si="50"/>
        <v>69</v>
      </c>
      <c r="DD16" s="67">
        <f>IF(OR($E16="",$G16=""),"",IF(AND($E$3=6),'Marks Entry 6th'!BI15,IF(AND($E$3=7),'Marks Entry 7th'!BI15,"")))</f>
        <v>58</v>
      </c>
      <c r="DE16" s="67">
        <f>IF(OR($E16="",$G16=""),"",IF(AND($E$3=6),'Marks Entry 6th'!BJ15,IF(AND($E$3=7),'Marks Entry 7th'!BJ15,"")))</f>
        <v>16</v>
      </c>
      <c r="DF16" s="65">
        <f t="shared" si="51"/>
        <v>74</v>
      </c>
      <c r="DG16" s="62">
        <f t="shared" si="52"/>
        <v>143</v>
      </c>
      <c r="DH16" s="108">
        <f t="shared" si="53"/>
        <v>0</v>
      </c>
      <c r="DI16" s="108">
        <f t="shared" si="54"/>
        <v>200</v>
      </c>
      <c r="DJ16" s="108" t="str">
        <f t="shared" si="55"/>
        <v/>
      </c>
      <c r="DK16" s="108" t="str">
        <f t="shared" si="56"/>
        <v>P</v>
      </c>
      <c r="DL16" s="108" t="str">
        <f t="shared" si="57"/>
        <v>I</v>
      </c>
      <c r="DM16" s="110" t="str">
        <f t="shared" si="58"/>
        <v>B</v>
      </c>
      <c r="DN16" s="120">
        <f>IF(OR($E16="",$G16=""),"",IF(AND($E$3=6),'Marks Entry 6th'!BK15,IF(AND($E$3=7),'Marks Entry 7th'!BK15,"")))</f>
        <v>5</v>
      </c>
      <c r="DO16" s="120">
        <f>IF(OR($E16="",$G16=""),"",IF(AND($E$3=6),'Marks Entry 6th'!BL15,IF(AND($E$3=7),'Marks Entry 7th'!BL15,"")))</f>
        <v>5</v>
      </c>
      <c r="DP16" s="120">
        <f>IF(OR($E16="",$G16=""),"",IF(AND($E$3=6),'Marks Entry 6th'!BM15,IF(AND($E$3=7),'Marks Entry 7th'!BM15,"")))</f>
        <v>4</v>
      </c>
      <c r="DQ16" s="120">
        <f>IF(OR($E16="",$G16=""),"",IF(AND($E$3=6),'Marks Entry 6th'!BN15,IF(AND($E$3=7),'Marks Entry 7th'!BN15,"")))</f>
        <v>4</v>
      </c>
      <c r="DR16" s="120">
        <f>IF(OR($E16="",$G16=""),"",IF(AND($E$3=6),'Marks Entry 6th'!BO15,IF(AND($E$3=7),'Marks Entry 7th'!BO15,"")))</f>
        <v>3</v>
      </c>
      <c r="DS16" s="120">
        <f>IF(OR($E16="",$G16=""),"",IF(AND($E$3=6),'Marks Entry 6th'!BP15,IF(AND($E$3=7),'Marks Entry 7th'!BP15,"")))</f>
        <v>3</v>
      </c>
      <c r="DT16" s="418">
        <f t="shared" si="59"/>
        <v>24</v>
      </c>
      <c r="DU16" s="120">
        <f>IF(OR($E16="",$G16=""),"",IF(AND($E$3=6),'Marks Entry 6th'!BQ15,IF(AND($E$3=7),'Marks Entry 7th'!BQ15,"")))</f>
        <v>42</v>
      </c>
      <c r="DV16" s="120">
        <f>IF(OR($E16="",$G16=""),"",IF(AND($E$3=6),'Marks Entry 6th'!BR15,IF(AND($E$3=7),'Marks Entry 7th'!BR15,"")))</f>
        <v>10</v>
      </c>
      <c r="DW16" s="65">
        <f t="shared" si="60"/>
        <v>52</v>
      </c>
      <c r="DX16" s="62">
        <f t="shared" si="61"/>
        <v>76</v>
      </c>
      <c r="DY16" s="67">
        <f>IF(OR($E16="",$G16=""),"",IF(AND($E$3=6),'Marks Entry 6th'!BS15,IF(AND($E$3=7),'Marks Entry 7th'!BS15,"")))</f>
        <v>66</v>
      </c>
      <c r="DZ16" s="67">
        <f>IF(OR($E16="",$G16=""),"",IF(AND($E$3=6),'Marks Entry 6th'!BT15,IF(AND($E$3=7),'Marks Entry 7th'!BT15,"")))</f>
        <v>18</v>
      </c>
      <c r="EA16" s="65">
        <f t="shared" si="62"/>
        <v>84</v>
      </c>
      <c r="EB16" s="62">
        <f t="shared" si="63"/>
        <v>160</v>
      </c>
      <c r="EC16" s="108">
        <f t="shared" si="64"/>
        <v>0</v>
      </c>
      <c r="ED16" s="108">
        <f t="shared" si="65"/>
        <v>200</v>
      </c>
      <c r="EE16" s="108" t="str">
        <f t="shared" si="66"/>
        <v/>
      </c>
      <c r="EF16" s="108" t="str">
        <f t="shared" si="67"/>
        <v>P</v>
      </c>
      <c r="EG16" s="108" t="str">
        <f t="shared" si="68"/>
        <v>D</v>
      </c>
      <c r="EH16" s="110" t="str">
        <f t="shared" si="69"/>
        <v>B</v>
      </c>
      <c r="EI16" s="52">
        <f>IF(OR($E16="",$G16=""),"",IF(AND($E$3=6),'Marks Entry 6th'!BU15,IF(AND($E$3=7),'Marks Entry 7th'!BU15,"")))</f>
        <v>19</v>
      </c>
      <c r="EJ16" s="52">
        <f>IF(OR($E16="",$G16=""),"",IF(AND($E$3=6),'Marks Entry 6th'!BV15,IF(AND($E$3=7),'Marks Entry 7th'!BV15,"")))</f>
        <v>18</v>
      </c>
      <c r="EK16" s="52">
        <f>IF(OR($E16="",$G16=""),"",IF(AND($E$3=6),'Marks Entry 6th'!BW15,IF(AND($E$3=7),'Marks Entry 7th'!BW15,"")))</f>
        <v>18</v>
      </c>
      <c r="EL16" s="52">
        <f>IF(OR($E16="",$G16=""),"",IF(AND($E$3=6),'Marks Entry 6th'!BX15,IF(AND($E$3=7),'Marks Entry 7th'!BX15,"")))</f>
        <v>20</v>
      </c>
      <c r="EM16" s="52">
        <f>IF(OR($E16="",$G16=""),"",IF(AND($E$3=6),'Marks Entry 6th'!BY15,IF(AND($E$3=7),'Marks Entry 7th'!BY15,"")))</f>
        <v>19</v>
      </c>
      <c r="EN16" s="121">
        <f t="shared" si="70"/>
        <v>94</v>
      </c>
      <c r="EO16" s="122">
        <f t="shared" si="71"/>
        <v>0</v>
      </c>
      <c r="EP16" s="122">
        <f t="shared" si="72"/>
        <v>100</v>
      </c>
      <c r="EQ16" s="122" t="str">
        <f t="shared" si="73"/>
        <v>P</v>
      </c>
      <c r="ER16" s="109" t="str">
        <f t="shared" si="74"/>
        <v>A+</v>
      </c>
      <c r="ES16" s="52">
        <f>IF(OR($E16="",$G16=""),"",IF(AND($E$3=6),'Marks Entry 6th'!BZ15,IF(AND($E$3=7),'Marks Entry 7th'!BZ15,"")))</f>
        <v>14</v>
      </c>
      <c r="ET16" s="52">
        <f>IF(OR($E16="",$G16=""),"",IF(AND($E$3=6),'Marks Entry 6th'!CA15,IF(AND($E$3=7),'Marks Entry 7th'!CA15,"")))</f>
        <v>16</v>
      </c>
      <c r="EU16" s="52">
        <f>IF(OR($E16="",$G16=""),"",IF(AND($E$3=6),'Marks Entry 6th'!CB15,IF(AND($E$3=7),'Marks Entry 7th'!CB15,"")))</f>
        <v>12</v>
      </c>
      <c r="EV16" s="52">
        <f>IF(OR($E16="",$G16=""),"",IF(AND($E$3=6),'Marks Entry 6th'!CC15,IF(AND($E$3=7),'Marks Entry 7th'!CC15,"")))</f>
        <v>17</v>
      </c>
      <c r="EW16" s="52">
        <f>IF(OR($E16="",$G16=""),"",IF(AND($E$3=6),'Marks Entry 6th'!CD15,IF(AND($E$3=7),'Marks Entry 7th'!CD15,"")))</f>
        <v>20</v>
      </c>
      <c r="EX16" s="121">
        <f t="shared" si="75"/>
        <v>79</v>
      </c>
      <c r="EY16" s="122">
        <f t="shared" si="76"/>
        <v>0</v>
      </c>
      <c r="EZ16" s="122">
        <f t="shared" si="77"/>
        <v>100</v>
      </c>
      <c r="FA16" s="122" t="str">
        <f t="shared" si="78"/>
        <v>P</v>
      </c>
      <c r="FB16" s="109" t="str">
        <f t="shared" si="79"/>
        <v>A</v>
      </c>
      <c r="FC16" s="52">
        <f>IF(OR($E16="",$G16=""),"",IF(AND($E$3=6),'Marks Entry 6th'!CE15,IF(AND($E$3=7),'Marks Entry 7th'!CE15,"")))</f>
        <v>16</v>
      </c>
      <c r="FD16" s="52">
        <f>IF(OR($E16="",$G16=""),"",IF(AND($E$3=6),'Marks Entry 6th'!CF15,IF(AND($E$3=7),'Marks Entry 7th'!CF15,"")))</f>
        <v>14</v>
      </c>
      <c r="FE16" s="52">
        <f>IF(OR($E16="",$G16=""),"",IF(AND($E$3=6),'Marks Entry 6th'!CG15,IF(AND($E$3=7),'Marks Entry 7th'!CG15,"")))</f>
        <v>15</v>
      </c>
      <c r="FF16" s="52">
        <f>IF(OR($E16="",$G16=""),"",IF(AND($E$3=6),'Marks Entry 6th'!CH15,IF(AND($E$3=7),'Marks Entry 7th'!CH15,"")))</f>
        <v>18</v>
      </c>
      <c r="FG16" s="52">
        <f>IF(OR($E16="",$G16=""),"",IF(AND($E$3=6),'Marks Entry 6th'!CI15,IF(AND($E$3=7),'Marks Entry 7th'!CI15,"")))</f>
        <v>19</v>
      </c>
      <c r="FH16" s="121">
        <f t="shared" si="80"/>
        <v>82</v>
      </c>
      <c r="FI16" s="122">
        <f t="shared" si="81"/>
        <v>0</v>
      </c>
      <c r="FJ16" s="122">
        <f t="shared" si="82"/>
        <v>100</v>
      </c>
      <c r="FK16" s="122" t="str">
        <f t="shared" si="83"/>
        <v>P</v>
      </c>
      <c r="FL16" s="109" t="str">
        <f t="shared" si="84"/>
        <v>A</v>
      </c>
      <c r="FM16" s="361" t="str">
        <f>IF(OR($E16="",$G16=""),"",IF(AND('Marks Entry 6th'!CJ15="",'Marks Entry 7th'!CJ15=""),"",IF(AND($E$3=6),'Marks Entry 6th'!CJ15,IF(AND($E$3=7),'Marks Entry 7th'!CJ15,""))))</f>
        <v/>
      </c>
      <c r="FN16" s="361" t="str">
        <f>IF(OR($E16="",$G16=""),"",IF(AND('Marks Entry 6th'!CK15="",'Marks Entry 7th'!CK15=""),"",IF(AND($E$3=6),'Marks Entry 6th'!CK15,IF(AND($E$3=7),'Marks Entry 7th'!CK15,""))))</f>
        <v/>
      </c>
      <c r="FO16" s="362" t="str">
        <f t="shared" si="85"/>
        <v/>
      </c>
      <c r="FP16" s="109" t="str">
        <f t="shared" si="86"/>
        <v/>
      </c>
      <c r="FQ16" s="361" t="str">
        <f>IF(OR($E16="",$G16=""),"",IF(AND('Marks Entry 6th'!CL15="",'Marks Entry 7th'!CL15=""),"",IF(AND($E$3=6),'Marks Entry 6th'!CL15,IF(AND($E$3=7),'Marks Entry 7th'!CL15,""))))</f>
        <v/>
      </c>
      <c r="FR16" s="361" t="str">
        <f>IF(OR($E16="",$G16=""),"",IF(AND('Marks Entry 6th'!CM15="",'Marks Entry 7th'!CM15=""),"",IF(AND($E$3=6),'Marks Entry 6th'!CM15,IF(AND($E$3=7),'Marks Entry 7th'!CM15,""))))</f>
        <v/>
      </c>
      <c r="FS16" s="362" t="str">
        <f t="shared" si="87"/>
        <v/>
      </c>
      <c r="FT16" s="109" t="str">
        <f t="shared" si="88"/>
        <v/>
      </c>
      <c r="FU16" s="78">
        <f t="shared" si="89"/>
        <v>826</v>
      </c>
      <c r="FV16" s="328">
        <f t="shared" si="90"/>
        <v>68.833333333333329</v>
      </c>
      <c r="FW16" s="84" t="str">
        <f t="shared" si="91"/>
        <v>I</v>
      </c>
      <c r="FX16" s="222" t="str">
        <f t="shared" si="92"/>
        <v>C</v>
      </c>
      <c r="FY16" s="85">
        <f t="shared" si="93"/>
        <v>3.9999999999999858</v>
      </c>
      <c r="FZ16" s="327" t="str">
        <f>IFERROR(IF(B16="NSO","NSO",IF(OR(D16="",G16="",F16=""),"",IF(AND(FV16&gt;=36,'Master sheet'!$D$11="Hindi"),"कक्षा क्रमोन्नत",IF(AND(FV16&gt;=36,'Master sheet'!$D$11="English"),"Promoted",IF(AND(FV16&lt;36,'Master sheet'!$D$11="Hindi"),"पुनः परीक्षा","Re-Exam"))))),"")</f>
        <v>कक्षा क्रमोन्नत</v>
      </c>
      <c r="GA16" s="53" t="str">
        <f>IF(OR($E16="",$G16=""),"",IF(AND($E$3=6,'Marks Entry 6th'!CN15=""),"",IF(AND($E$3=7,'Marks Entry 7th'!CN15=""),"",IF(AND($E$3=6),'Marks Entry 6th'!CN15,IF(AND($E$3=7),'Marks Entry 7th'!CN15,"")))))</f>
        <v/>
      </c>
      <c r="GB16" s="53" t="str">
        <f>IF(OR($E16="",$G16=""),"",IF(AND($E$3=6,'Marks Entry 6th'!CO15=""),"",IF(AND($E$3=7,'Marks Entry 7th'!CO15=""),"",IF(AND($E$3=6),'Marks Entry 6th'!CO15,IF(AND($E$3=7),'Marks Entry 7th'!CO15,"")))))</f>
        <v/>
      </c>
      <c r="GC16" s="54"/>
      <c r="GK16" s="56">
        <f>IF(AND($E$3=6),'Marks Entry 6th'!I15,IF(AND($E$3=7),'Marks Entry 7th'!I15,""))</f>
        <v>709</v>
      </c>
      <c r="GL16" s="56">
        <f t="shared" si="94"/>
        <v>1200</v>
      </c>
    </row>
    <row r="17" spans="1:194" ht="18.95" customHeight="1">
      <c r="A17" s="68">
        <v>10</v>
      </c>
      <c r="B17" s="68">
        <f>IF(OR(GK17=0,GK17=""),"",IF(AND($E$3=6),'Marks Entry 6th'!I16,IF(AND($E$3=7),'Marks Entry 7th'!I16,"")))</f>
        <v>710</v>
      </c>
      <c r="C17" s="69">
        <f>IF(OR(B17=0,B17=""),"",IF(AND($E$3=6,'Marks Entry 6th'!B16=""),"",IF(AND($E$3=7,'Marks Entry 7th'!B16=""),"",IF(AND($E$3=6,'Marks Entry 6th'!B16),'Marks Entry 6th'!B16,IF(AND($E$3=7),'Marks Entry 7th'!B16,"")))))</f>
        <v>7</v>
      </c>
      <c r="D17" s="69" t="str">
        <f>IF(OR(B17=0,B17=""),"",IF(AND($E$3=6,'Marks Entry 6th'!C16=""),"",IF(AND($E$3=7,'Marks Entry 7th'!C16=""),"",IF(AND($E$3=6),'Marks Entry 6th'!C16,IF(AND($E$3=7),'Marks Entry 7th'!C16,"")))))</f>
        <v>A</v>
      </c>
      <c r="E17" s="303" t="str">
        <f>IF(OR(B17=0,B17=""),"",IF(AND($E$3=6,'Marks Entry 6th'!E16=""),"",IF(AND($E$3=7,'Marks Entry 7th'!E16=""),"",IF(AND($E$3=6),'Marks Entry 6th'!E16,IF(AND($E$3=7),'Marks Entry 7th'!E16,"")))))</f>
        <v>23-10-2015</v>
      </c>
      <c r="F17" s="69">
        <f>IF(OR(B17=0,B17=""),"",IF(AND($E$3=6,'Marks Entry 6th'!D16=""),"",IF(AND($E$3=7,'Marks Entry 7th'!D16=""),"",IF(AND($E$3=6),'Marks Entry 6th'!D16,IF(AND($E$3=7),'Marks Entry 7th'!D16,"")))))</f>
        <v>931</v>
      </c>
      <c r="G17" s="302" t="str">
        <f>IF(OR(B17=0,B17=""),"",IF(AND($E$3=6,'Marks Entry 6th'!F16=""),"",IF(AND($E$3=7,'Marks Entry 7th'!F16=""),"",IF(AND($E$3=6),UPPER('Marks Entry 6th'!F16),IF(AND($E$3=7),UPPER('Marks Entry 7th'!F16),"")))))</f>
        <v>GUNEET CHOUHAN</v>
      </c>
      <c r="H17" s="302" t="str">
        <f>IF(OR(B17=0,B17=""),"",IF(AND($E$3=6,'Marks Entry 6th'!G16=""),"",IF(AND($E$3=7,'Marks Entry 7th'!G16=""),"",IF(AND($E$3=6),UPPER('Marks Entry 6th'!G16),IF(AND($E$3=7),UPPER('Marks Entry 7th'!G16),"")))))</f>
        <v>KAILASH CHOUHAN</v>
      </c>
      <c r="I17" s="302" t="str">
        <f>IF(OR(B17=0,B17=""),"",IF(AND($E$3=6,'Marks Entry 6th'!H16=""),"",IF(AND($E$3=7,'Marks Entry 7th'!H16=""),"",IF(AND($E$3=6),UPPER('Marks Entry 6th'!H16),IF(AND($E$3=7),UPPER('Marks Entry 7th'!H16),"")))))</f>
        <v>PUSHPA DEVI</v>
      </c>
      <c r="J17" s="64" t="str">
        <f>IF(OR(B17=0,B17=""),"",IF(AND($E$3=6,'Marks Entry 6th'!J16=""),"",IF(AND($E$3=7,'Marks Entry 7th'!J16=""),"",IF(AND($E$3=6),'Marks Entry 6th'!J16,IF(AND($E$3=7),'Marks Entry 7th'!J16,"")))))</f>
        <v>M</v>
      </c>
      <c r="K17" s="64" t="str">
        <f>IF(OR(B17=0,B17=""),"",IF(AND($E$3=6,'Marks Entry 6th'!K16=""),"",IF(AND($E$3=7,'Marks Entry 7th'!K16=""),"",IF(AND($E$3=6),'Marks Entry 6th'!K16,IF(AND($E$3=7),'Marks Entry 7th'!K16,"")))))</f>
        <v>OBC</v>
      </c>
      <c r="L17" s="120" t="str">
        <f>IF(OR($E17="",$G17=""),"",IF(AND($E$3=6),'Marks Entry 6th'!L16,IF(AND($E$3=7),'Marks Entry 7th'!L16,"")))</f>
        <v>AB</v>
      </c>
      <c r="M17" s="120">
        <f>IF(OR($E17="",$G17=""),"",IF(AND($E$3=6),'Marks Entry 6th'!M16,IF(AND($E$3=7),'Marks Entry 7th'!M16,"")))</f>
        <v>2</v>
      </c>
      <c r="N17" s="120">
        <f>IF(OR($E17="",$G17=""),"",IF(AND($E$3=6),'Marks Entry 6th'!N16,IF(AND($E$3=7),'Marks Entry 7th'!N16,"")))</f>
        <v>2</v>
      </c>
      <c r="O17" s="120">
        <f>IF(OR($E17="",$G17=""),"",IF(AND($E$3=6),'Marks Entry 6th'!O16,IF(AND($E$3=7),'Marks Entry 7th'!O16,"")))</f>
        <v>2</v>
      </c>
      <c r="P17" s="120">
        <f>IF(OR($E17="",$G17=""),"",IF(AND($E$3=6),'Marks Entry 6th'!P16,IF(AND($E$3=7),'Marks Entry 7th'!P16,"")))</f>
        <v>2</v>
      </c>
      <c r="Q17" s="120">
        <f>IF(OR($E17="",$G17=""),"",IF(AND($E$3=6),'Marks Entry 6th'!Q16,IF(AND($E$3=7),'Marks Entry 7th'!Q16,"")))</f>
        <v>5</v>
      </c>
      <c r="R17" s="418">
        <f t="shared" si="4"/>
        <v>13</v>
      </c>
      <c r="S17" s="120">
        <f>IF(OR($E17="",$G17=""),"",IF(AND($E$3=6),'Marks Entry 6th'!R16,IF(AND($E$3=7),'Marks Entry 7th'!R16,"")))</f>
        <v>36</v>
      </c>
      <c r="T17" s="120">
        <f>IF(OR($E17="",$G17=""),"",IF(AND($E$3=6),'Marks Entry 6th'!S16,IF(AND($E$3=7),'Marks Entry 7th'!S16,"")))</f>
        <v>11</v>
      </c>
      <c r="U17" s="65">
        <f t="shared" si="5"/>
        <v>47</v>
      </c>
      <c r="V17" s="62">
        <f t="shared" si="6"/>
        <v>60</v>
      </c>
      <c r="W17" s="67">
        <f>IF(OR($E17="",$G17=""),"",IF(AND($E$3=6),'Marks Entry 6th'!T16,IF(AND($E$3=7),'Marks Entry 7th'!T16,"")))</f>
        <v>37</v>
      </c>
      <c r="X17" s="67">
        <f>IF(OR($E17="",$G17=""),"",IF(AND($E$3=6),'Marks Entry 6th'!U16,IF(AND($E$3=7),'Marks Entry 7th'!U16,"")))</f>
        <v>11</v>
      </c>
      <c r="Y17" s="66">
        <f t="shared" si="7"/>
        <v>48</v>
      </c>
      <c r="Z17" s="62">
        <f t="shared" si="8"/>
        <v>108</v>
      </c>
      <c r="AA17" s="108">
        <f t="shared" si="9"/>
        <v>0</v>
      </c>
      <c r="AB17" s="108">
        <f t="shared" si="10"/>
        <v>200</v>
      </c>
      <c r="AC17" s="108" t="str">
        <f t="shared" si="11"/>
        <v/>
      </c>
      <c r="AD17" s="108" t="str">
        <f t="shared" si="12"/>
        <v>P</v>
      </c>
      <c r="AE17" s="108" t="str">
        <f t="shared" si="13"/>
        <v>II</v>
      </c>
      <c r="AF17" s="110" t="str">
        <f t="shared" si="14"/>
        <v>C</v>
      </c>
      <c r="AG17" s="120">
        <f>IF(OR($E17="",$G17=""),"",IF(AND($E$3=6),'Marks Entry 6th'!V16,IF(AND($E$3=7),'Marks Entry 7th'!V16,"")))</f>
        <v>5</v>
      </c>
      <c r="AH17" s="120">
        <f>IF(OR($E17="",$G17=""),"",IF(AND($E$3=6),'Marks Entry 6th'!W16,IF(AND($E$3=7),'Marks Entry 7th'!W16,"")))</f>
        <v>5</v>
      </c>
      <c r="AI17" s="120">
        <f>IF(OR($E17="",$G17=""),"",IF(AND($E$3=6),'Marks Entry 6th'!X16,IF(AND($E$3=7),'Marks Entry 7th'!X16,"")))</f>
        <v>5</v>
      </c>
      <c r="AJ17" s="120">
        <f>IF(OR($E17="",$G17=""),"",IF(AND($E$3=6),'Marks Entry 6th'!Y16,IF(AND($E$3=7),'Marks Entry 7th'!Y16,"")))</f>
        <v>5</v>
      </c>
      <c r="AK17" s="120">
        <f>IF(OR($E17="",$G17=""),"",IF(AND($E$3=6),'Marks Entry 6th'!Z16,IF(AND($E$3=7),'Marks Entry 7th'!Z16,"")))</f>
        <v>5</v>
      </c>
      <c r="AL17" s="120">
        <f>IF(OR($E17="",$G17=""),"",IF(AND($E$3=6),'Marks Entry 6th'!AA16,IF(AND($E$3=7),'Marks Entry 7th'!AA16,"")))</f>
        <v>5</v>
      </c>
      <c r="AM17" s="418">
        <f t="shared" si="15"/>
        <v>30</v>
      </c>
      <c r="AN17" s="120">
        <f>IF(OR($E17="",$G17=""),"",IF(AND($E$3=6),'Marks Entry 6th'!AB16,IF(AND($E$3=7),'Marks Entry 7th'!AB16,"")))</f>
        <v>47</v>
      </c>
      <c r="AO17" s="120">
        <f>IF(OR($E17="",$G17=""),"",IF(AND($E$3=6),'Marks Entry 6th'!AC16,IF(AND($E$3=7),'Marks Entry 7th'!AC16,"")))</f>
        <v>16</v>
      </c>
      <c r="AP17" s="65">
        <f t="shared" si="16"/>
        <v>63</v>
      </c>
      <c r="AQ17" s="62">
        <f t="shared" si="17"/>
        <v>93</v>
      </c>
      <c r="AR17" s="67">
        <f>IF(OR($E17="",$G17=""),"",IF(AND($E$3=6),'Marks Entry 6th'!AD16,IF(AND($E$3=7),'Marks Entry 7th'!AD16,"")))</f>
        <v>45</v>
      </c>
      <c r="AS17" s="67">
        <f>IF(OR($E17="",$G17=""),"",IF(AND($E$3=6),'Marks Entry 6th'!AE16,IF(AND($E$3=7),'Marks Entry 7th'!AE16,"")))</f>
        <v>25</v>
      </c>
      <c r="AT17" s="65">
        <f t="shared" si="18"/>
        <v>70</v>
      </c>
      <c r="AU17" s="62">
        <f t="shared" si="19"/>
        <v>163</v>
      </c>
      <c r="AV17" s="108">
        <f t="shared" si="20"/>
        <v>0</v>
      </c>
      <c r="AW17" s="108">
        <f t="shared" si="21"/>
        <v>200</v>
      </c>
      <c r="AX17" s="108" t="str">
        <f t="shared" si="22"/>
        <v/>
      </c>
      <c r="AY17" s="108" t="str">
        <f t="shared" si="23"/>
        <v>P</v>
      </c>
      <c r="AZ17" s="108" t="str">
        <f t="shared" si="24"/>
        <v>D</v>
      </c>
      <c r="BA17" s="110" t="str">
        <f t="shared" si="25"/>
        <v>B</v>
      </c>
      <c r="BB17" s="310" t="str">
        <f>IF(OR($E17="",$G17=""),"",IF(AND($E$3=6),'Marks Entry 6th'!AF16,IF(AND($E$3=7),'Marks Entry 7th'!AF16,"")))</f>
        <v>संस्कृत (71)</v>
      </c>
      <c r="BC17" s="120">
        <f>IF(OR($E17="",$G17=""),"",IF(AND($E$3=6),'Marks Entry 6th'!AG16,IF(AND($E$3=7),'Marks Entry 7th'!AG16,"")))</f>
        <v>5</v>
      </c>
      <c r="BD17" s="120">
        <f>IF(OR($E17="",$G17=""),"",IF(AND($E$3=6),'Marks Entry 6th'!AH16,IF(AND($E$3=7),'Marks Entry 7th'!AH16,"")))</f>
        <v>4</v>
      </c>
      <c r="BE17" s="120">
        <f>IF(OR($E17="",$G17=""),"",IF(AND($E$3=6),'Marks Entry 6th'!AI16,IF(AND($E$3=7),'Marks Entry 7th'!AI16,"")))</f>
        <v>4</v>
      </c>
      <c r="BF17" s="120">
        <f>IF(OR($E17="",$G17=""),"",IF(AND($E$3=6),'Marks Entry 6th'!AJ16,IF(AND($E$3=7),'Marks Entry 7th'!AJ16,"")))</f>
        <v>4</v>
      </c>
      <c r="BG17" s="120">
        <f>IF(OR($E17="",$G17=""),"",IF(AND($E$3=6),'Marks Entry 6th'!AK16,IF(AND($E$3=7),'Marks Entry 7th'!AK16,"")))</f>
        <v>4</v>
      </c>
      <c r="BH17" s="120">
        <f>IF(OR($E17="",$G17=""),"",IF(AND($E$3=6),'Marks Entry 6th'!AL16,IF(AND($E$3=7),'Marks Entry 7th'!AL16,"")))</f>
        <v>5</v>
      </c>
      <c r="BI17" s="418">
        <f t="shared" si="26"/>
        <v>26</v>
      </c>
      <c r="BJ17" s="120">
        <f>IF(OR($E17="",$G17=""),"",IF(AND($E$3=6),'Marks Entry 6th'!AM16,IF(AND($E$3=7),'Marks Entry 7th'!AM16,"")))</f>
        <v>46</v>
      </c>
      <c r="BK17" s="120">
        <f>IF(OR($E17="",$G17=""),"",IF(AND($E$3=6),'Marks Entry 6th'!AN16,IF(AND($E$3=7),'Marks Entry 7th'!AN16,"")))</f>
        <v>16</v>
      </c>
      <c r="BL17" s="65">
        <f t="shared" si="27"/>
        <v>62</v>
      </c>
      <c r="BM17" s="62">
        <f t="shared" si="28"/>
        <v>88</v>
      </c>
      <c r="BN17" s="67">
        <f>IF(OR($E17="",$G17=""),"",IF(AND($E$3=6),'Marks Entry 6th'!AO16,IF(AND($E$3=7),'Marks Entry 7th'!AO16,"")))</f>
        <v>45</v>
      </c>
      <c r="BO17" s="67">
        <f>IF(OR($E17="",$G17=""),"",IF(AND($E$3=6),'Marks Entry 6th'!AP16,IF(AND($E$3=7),'Marks Entry 7th'!AP16,"")))</f>
        <v>8</v>
      </c>
      <c r="BP17" s="65">
        <f t="shared" si="29"/>
        <v>53</v>
      </c>
      <c r="BQ17" s="62">
        <f t="shared" si="30"/>
        <v>141</v>
      </c>
      <c r="BR17" s="108">
        <f t="shared" si="31"/>
        <v>0</v>
      </c>
      <c r="BS17" s="108">
        <f t="shared" si="32"/>
        <v>200</v>
      </c>
      <c r="BT17" s="108" t="str">
        <f t="shared" si="33"/>
        <v/>
      </c>
      <c r="BU17" s="108" t="str">
        <f t="shared" si="34"/>
        <v>P</v>
      </c>
      <c r="BV17" s="108" t="str">
        <f t="shared" si="35"/>
        <v>I</v>
      </c>
      <c r="BW17" s="110" t="str">
        <f t="shared" si="36"/>
        <v>C</v>
      </c>
      <c r="BX17" s="120">
        <f>IF(OR($E17="",$G17=""),"",IF(AND($E$3=6),'Marks Entry 6th'!AQ16,IF(AND($E$3=7),'Marks Entry 7th'!AQ16,"")))</f>
        <v>4</v>
      </c>
      <c r="BY17" s="120">
        <f>IF(OR($E17="",$G17=""),"",IF(AND($E$3=6),'Marks Entry 6th'!AR16,IF(AND($E$3=7),'Marks Entry 7th'!AR16,"")))</f>
        <v>5</v>
      </c>
      <c r="BZ17" s="120">
        <f>IF(OR($E17="",$G17=""),"",IF(AND($E$3=6),'Marks Entry 6th'!AS16,IF(AND($E$3=7),'Marks Entry 7th'!AS16,"")))</f>
        <v>4</v>
      </c>
      <c r="CA17" s="120">
        <f>IF(OR($E17="",$G17=""),"",IF(AND($E$3=6),'Marks Entry 6th'!AT16,IF(AND($E$3=7),'Marks Entry 7th'!AT16,"")))</f>
        <v>5</v>
      </c>
      <c r="CB17" s="120">
        <f>IF(OR($E17="",$G17=""),"",IF(AND($E$3=6),'Marks Entry 6th'!AU16,IF(AND($E$3=7),'Marks Entry 7th'!AU16,"")))</f>
        <v>4</v>
      </c>
      <c r="CC17" s="120">
        <f>IF(OR($E17="",$G17=""),"",IF(AND($E$3=6),'Marks Entry 6th'!AV16,IF(AND($E$3=7),'Marks Entry 7th'!AV16,"")))</f>
        <v>5</v>
      </c>
      <c r="CD17" s="418">
        <f t="shared" si="37"/>
        <v>27</v>
      </c>
      <c r="CE17" s="120" t="str">
        <f>IF(OR($E17="",$G17=""),"",IF(AND($E$3=6),'Marks Entry 6th'!AW16,IF(AND($E$3=7),'Marks Entry 7th'!AW16,"")))</f>
        <v>ML</v>
      </c>
      <c r="CF17" s="120">
        <f>IF(OR($E17="",$G17=""),"",IF(AND($E$3=6),'Marks Entry 6th'!AX16,IF(AND($E$3=7),'Marks Entry 7th'!AX16,"")))</f>
        <v>9</v>
      </c>
      <c r="CG17" s="65">
        <f t="shared" si="38"/>
        <v>9</v>
      </c>
      <c r="CH17" s="62">
        <f t="shared" si="39"/>
        <v>36</v>
      </c>
      <c r="CI17" s="67">
        <f>IF(OR($E17="",$G17=""),"",IF(AND($E$3=6),'Marks Entry 6th'!AY16,IF(AND($E$3=7),'Marks Entry 7th'!AY16,"")))</f>
        <v>55</v>
      </c>
      <c r="CJ17" s="67">
        <f>IF(OR($E17="",$G17=""),"",IF(AND($E$3=6),'Marks Entry 6th'!AZ16,IF(AND($E$3=7),'Marks Entry 7th'!AZ16,"")))</f>
        <v>8</v>
      </c>
      <c r="CK17" s="65">
        <f t="shared" si="40"/>
        <v>63</v>
      </c>
      <c r="CL17" s="62">
        <f t="shared" si="41"/>
        <v>99</v>
      </c>
      <c r="CM17" s="108">
        <f t="shared" si="42"/>
        <v>50</v>
      </c>
      <c r="CN17" s="108">
        <f t="shared" si="43"/>
        <v>150</v>
      </c>
      <c r="CO17" s="108" t="str">
        <f t="shared" si="44"/>
        <v/>
      </c>
      <c r="CP17" s="108" t="str">
        <f t="shared" si="45"/>
        <v>P</v>
      </c>
      <c r="CQ17" s="108" t="str">
        <f t="shared" si="46"/>
        <v>I</v>
      </c>
      <c r="CR17" s="110" t="str">
        <f t="shared" si="47"/>
        <v>C</v>
      </c>
      <c r="CS17" s="120">
        <f>IF(OR($E17="",$G17=""),"",IF(AND($E$3=6),'Marks Entry 6th'!BA16,IF(AND($E$3=7),'Marks Entry 7th'!BA16,"")))</f>
        <v>5</v>
      </c>
      <c r="CT17" s="120">
        <f>IF(OR($E17="",$G17=""),"",IF(AND($E$3=6),'Marks Entry 6th'!BB16,IF(AND($E$3=7),'Marks Entry 7th'!BB16,"")))</f>
        <v>5</v>
      </c>
      <c r="CU17" s="120">
        <f>IF(OR($E17="",$G17=""),"",IF(AND($E$3=6),'Marks Entry 6th'!BC16,IF(AND($E$3=7),'Marks Entry 7th'!BC16,"")))</f>
        <v>5</v>
      </c>
      <c r="CV17" s="120">
        <f>IF(OR($E17="",$G17=""),"",IF(AND($E$3=6),'Marks Entry 6th'!BD16,IF(AND($E$3=7),'Marks Entry 7th'!BD16,"")))</f>
        <v>5</v>
      </c>
      <c r="CW17" s="120">
        <f>IF(OR($E17="",$G17=""),"",IF(AND($E$3=6),'Marks Entry 6th'!BE16,IF(AND($E$3=7),'Marks Entry 7th'!BE16,"")))</f>
        <v>4</v>
      </c>
      <c r="CX17" s="120">
        <f>IF(OR($E17="",$G17=""),"",IF(AND($E$3=6),'Marks Entry 6th'!BF16,IF(AND($E$3=7),'Marks Entry 7th'!BF16,"")))</f>
        <v>4</v>
      </c>
      <c r="CY17" s="418">
        <f t="shared" si="48"/>
        <v>28</v>
      </c>
      <c r="CZ17" s="120">
        <f>IF(OR($E17="",$G17=""),"",IF(AND($E$3=6),'Marks Entry 6th'!BG16,IF(AND($E$3=7),'Marks Entry 7th'!BG16,"")))</f>
        <v>32</v>
      </c>
      <c r="DA17" s="120">
        <f>IF(OR($E17="",$G17=""),"",IF(AND($E$3=6),'Marks Entry 6th'!BH16,IF(AND($E$3=7),'Marks Entry 7th'!BH16,"")))</f>
        <v>11</v>
      </c>
      <c r="DB17" s="65">
        <f t="shared" si="49"/>
        <v>43</v>
      </c>
      <c r="DC17" s="62">
        <f t="shared" si="50"/>
        <v>71</v>
      </c>
      <c r="DD17" s="67">
        <f>IF(OR($E17="",$G17=""),"",IF(AND($E$3=6),'Marks Entry 6th'!BI16,IF(AND($E$3=7),'Marks Entry 7th'!BI16,"")))</f>
        <v>58</v>
      </c>
      <c r="DE17" s="67">
        <f>IF(OR($E17="",$G17=""),"",IF(AND($E$3=6),'Marks Entry 6th'!BJ16,IF(AND($E$3=7),'Marks Entry 7th'!BJ16,"")))</f>
        <v>16</v>
      </c>
      <c r="DF17" s="65">
        <f t="shared" si="51"/>
        <v>74</v>
      </c>
      <c r="DG17" s="62">
        <f t="shared" si="52"/>
        <v>145</v>
      </c>
      <c r="DH17" s="108">
        <f t="shared" si="53"/>
        <v>0</v>
      </c>
      <c r="DI17" s="108">
        <f t="shared" si="54"/>
        <v>200</v>
      </c>
      <c r="DJ17" s="108" t="str">
        <f t="shared" si="55"/>
        <v/>
      </c>
      <c r="DK17" s="108" t="str">
        <f t="shared" si="56"/>
        <v>P</v>
      </c>
      <c r="DL17" s="108" t="str">
        <f t="shared" si="57"/>
        <v>I</v>
      </c>
      <c r="DM17" s="110" t="str">
        <f t="shared" si="58"/>
        <v>B</v>
      </c>
      <c r="DN17" s="120">
        <f>IF(OR($E17="",$G17=""),"",IF(AND($E$3=6),'Marks Entry 6th'!BK16,IF(AND($E$3=7),'Marks Entry 7th'!BK16,"")))</f>
        <v>5</v>
      </c>
      <c r="DO17" s="120">
        <f>IF(OR($E17="",$G17=""),"",IF(AND($E$3=6),'Marks Entry 6th'!BL16,IF(AND($E$3=7),'Marks Entry 7th'!BL16,"")))</f>
        <v>5</v>
      </c>
      <c r="DP17" s="120">
        <f>IF(OR($E17="",$G17=""),"",IF(AND($E$3=6),'Marks Entry 6th'!BM16,IF(AND($E$3=7),'Marks Entry 7th'!BM16,"")))</f>
        <v>4</v>
      </c>
      <c r="DQ17" s="120">
        <f>IF(OR($E17="",$G17=""),"",IF(AND($E$3=6),'Marks Entry 6th'!BN16,IF(AND($E$3=7),'Marks Entry 7th'!BN16,"")))</f>
        <v>4</v>
      </c>
      <c r="DR17" s="120">
        <f>IF(OR($E17="",$G17=""),"",IF(AND($E$3=6),'Marks Entry 6th'!BO16,IF(AND($E$3=7),'Marks Entry 7th'!BO16,"")))</f>
        <v>3</v>
      </c>
      <c r="DS17" s="120">
        <f>IF(OR($E17="",$G17=""),"",IF(AND($E$3=6),'Marks Entry 6th'!BP16,IF(AND($E$3=7),'Marks Entry 7th'!BP16,"")))</f>
        <v>3</v>
      </c>
      <c r="DT17" s="418">
        <f t="shared" si="59"/>
        <v>24</v>
      </c>
      <c r="DU17" s="120">
        <f>IF(OR($E17="",$G17=""),"",IF(AND($E$3=6),'Marks Entry 6th'!BQ16,IF(AND($E$3=7),'Marks Entry 7th'!BQ16,"")))</f>
        <v>42</v>
      </c>
      <c r="DV17" s="120">
        <f>IF(OR($E17="",$G17=""),"",IF(AND($E$3=6),'Marks Entry 6th'!BR16,IF(AND($E$3=7),'Marks Entry 7th'!BR16,"")))</f>
        <v>10</v>
      </c>
      <c r="DW17" s="65">
        <f t="shared" si="60"/>
        <v>52</v>
      </c>
      <c r="DX17" s="62">
        <f t="shared" si="61"/>
        <v>76</v>
      </c>
      <c r="DY17" s="67">
        <f>IF(OR($E17="",$G17=""),"",IF(AND($E$3=6),'Marks Entry 6th'!BS16,IF(AND($E$3=7),'Marks Entry 7th'!BS16,"")))</f>
        <v>66</v>
      </c>
      <c r="DZ17" s="67">
        <f>IF(OR($E17="",$G17=""),"",IF(AND($E$3=6),'Marks Entry 6th'!BT16,IF(AND($E$3=7),'Marks Entry 7th'!BT16,"")))</f>
        <v>18</v>
      </c>
      <c r="EA17" s="65">
        <f t="shared" si="62"/>
        <v>84</v>
      </c>
      <c r="EB17" s="62">
        <f t="shared" si="63"/>
        <v>160</v>
      </c>
      <c r="EC17" s="108">
        <f t="shared" si="64"/>
        <v>0</v>
      </c>
      <c r="ED17" s="108">
        <f t="shared" si="65"/>
        <v>200</v>
      </c>
      <c r="EE17" s="108" t="str">
        <f t="shared" si="66"/>
        <v/>
      </c>
      <c r="EF17" s="108" t="str">
        <f t="shared" si="67"/>
        <v>P</v>
      </c>
      <c r="EG17" s="108" t="str">
        <f t="shared" si="68"/>
        <v>D</v>
      </c>
      <c r="EH17" s="110" t="str">
        <f t="shared" si="69"/>
        <v>B</v>
      </c>
      <c r="EI17" s="52">
        <f>IF(OR($E17="",$G17=""),"",IF(AND($E$3=6),'Marks Entry 6th'!BU16,IF(AND($E$3=7),'Marks Entry 7th'!BU16,"")))</f>
        <v>19</v>
      </c>
      <c r="EJ17" s="52">
        <f>IF(OR($E17="",$G17=""),"",IF(AND($E$3=6),'Marks Entry 6th'!BV16,IF(AND($E$3=7),'Marks Entry 7th'!BV16,"")))</f>
        <v>18</v>
      </c>
      <c r="EK17" s="52">
        <f>IF(OR($E17="",$G17=""),"",IF(AND($E$3=6),'Marks Entry 6th'!BW16,IF(AND($E$3=7),'Marks Entry 7th'!BW16,"")))</f>
        <v>18</v>
      </c>
      <c r="EL17" s="52">
        <f>IF(OR($E17="",$G17=""),"",IF(AND($E$3=6),'Marks Entry 6th'!BX16,IF(AND($E$3=7),'Marks Entry 7th'!BX16,"")))</f>
        <v>20</v>
      </c>
      <c r="EM17" s="52">
        <f>IF(OR($E17="",$G17=""),"",IF(AND($E$3=6),'Marks Entry 6th'!BY16,IF(AND($E$3=7),'Marks Entry 7th'!BY16,"")))</f>
        <v>19</v>
      </c>
      <c r="EN17" s="121">
        <f t="shared" si="70"/>
        <v>94</v>
      </c>
      <c r="EO17" s="122">
        <f t="shared" si="71"/>
        <v>0</v>
      </c>
      <c r="EP17" s="122">
        <f t="shared" si="72"/>
        <v>100</v>
      </c>
      <c r="EQ17" s="122" t="str">
        <f t="shared" si="73"/>
        <v>P</v>
      </c>
      <c r="ER17" s="109" t="str">
        <f t="shared" si="74"/>
        <v>A+</v>
      </c>
      <c r="ES17" s="52">
        <f>IF(OR($E17="",$G17=""),"",IF(AND($E$3=6),'Marks Entry 6th'!BZ16,IF(AND($E$3=7),'Marks Entry 7th'!BZ16,"")))</f>
        <v>15</v>
      </c>
      <c r="ET17" s="52">
        <f>IF(OR($E17="",$G17=""),"",IF(AND($E$3=6),'Marks Entry 6th'!CA16,IF(AND($E$3=7),'Marks Entry 7th'!CA16,"")))</f>
        <v>16</v>
      </c>
      <c r="EU17" s="52">
        <f>IF(OR($E17="",$G17=""),"",IF(AND($E$3=6),'Marks Entry 6th'!CB16,IF(AND($E$3=7),'Marks Entry 7th'!CB16,"")))</f>
        <v>12</v>
      </c>
      <c r="EV17" s="52">
        <f>IF(OR($E17="",$G17=""),"",IF(AND($E$3=6),'Marks Entry 6th'!CC16,IF(AND($E$3=7),'Marks Entry 7th'!CC16,"")))</f>
        <v>17</v>
      </c>
      <c r="EW17" s="52">
        <f>IF(OR($E17="",$G17=""),"",IF(AND($E$3=6),'Marks Entry 6th'!CD16,IF(AND($E$3=7),'Marks Entry 7th'!CD16,"")))</f>
        <v>20</v>
      </c>
      <c r="EX17" s="121">
        <f t="shared" si="75"/>
        <v>80</v>
      </c>
      <c r="EY17" s="122">
        <f t="shared" si="76"/>
        <v>0</v>
      </c>
      <c r="EZ17" s="122">
        <f t="shared" si="77"/>
        <v>100</v>
      </c>
      <c r="FA17" s="122" t="str">
        <f t="shared" si="78"/>
        <v>P</v>
      </c>
      <c r="FB17" s="109" t="str">
        <f t="shared" si="79"/>
        <v>A</v>
      </c>
      <c r="FC17" s="52">
        <f>IF(OR($E17="",$G17=""),"",IF(AND($E$3=6),'Marks Entry 6th'!CE16,IF(AND($E$3=7),'Marks Entry 7th'!CE16,"")))</f>
        <v>16</v>
      </c>
      <c r="FD17" s="52">
        <f>IF(OR($E17="",$G17=""),"",IF(AND($E$3=6),'Marks Entry 6th'!CF16,IF(AND($E$3=7),'Marks Entry 7th'!CF16,"")))</f>
        <v>14</v>
      </c>
      <c r="FE17" s="52">
        <f>IF(OR($E17="",$G17=""),"",IF(AND($E$3=6),'Marks Entry 6th'!CG16,IF(AND($E$3=7),'Marks Entry 7th'!CG16,"")))</f>
        <v>15</v>
      </c>
      <c r="FF17" s="52">
        <f>IF(OR($E17="",$G17=""),"",IF(AND($E$3=6),'Marks Entry 6th'!CH16,IF(AND($E$3=7),'Marks Entry 7th'!CH16,"")))</f>
        <v>18</v>
      </c>
      <c r="FG17" s="52">
        <f>IF(OR($E17="",$G17=""),"",IF(AND($E$3=6),'Marks Entry 6th'!CI16,IF(AND($E$3=7),'Marks Entry 7th'!CI16,"")))</f>
        <v>19</v>
      </c>
      <c r="FH17" s="121">
        <f t="shared" si="80"/>
        <v>82</v>
      </c>
      <c r="FI17" s="122">
        <f t="shared" si="81"/>
        <v>0</v>
      </c>
      <c r="FJ17" s="122">
        <f t="shared" si="82"/>
        <v>100</v>
      </c>
      <c r="FK17" s="122" t="str">
        <f t="shared" si="83"/>
        <v>P</v>
      </c>
      <c r="FL17" s="109" t="str">
        <f t="shared" si="84"/>
        <v>A</v>
      </c>
      <c r="FM17" s="361" t="str">
        <f>IF(OR($E17="",$G17=""),"",IF(AND('Marks Entry 6th'!CJ16="",'Marks Entry 7th'!CJ16=""),"",IF(AND($E$3=6),'Marks Entry 6th'!CJ16,IF(AND($E$3=7),'Marks Entry 7th'!CJ16,""))))</f>
        <v/>
      </c>
      <c r="FN17" s="361" t="str">
        <f>IF(OR($E17="",$G17=""),"",IF(AND('Marks Entry 6th'!CK16="",'Marks Entry 7th'!CK16=""),"",IF(AND($E$3=6),'Marks Entry 6th'!CK16,IF(AND($E$3=7),'Marks Entry 7th'!CK16,""))))</f>
        <v/>
      </c>
      <c r="FO17" s="362" t="str">
        <f t="shared" si="85"/>
        <v/>
      </c>
      <c r="FP17" s="109" t="str">
        <f t="shared" si="86"/>
        <v/>
      </c>
      <c r="FQ17" s="361" t="str">
        <f>IF(OR($E17="",$G17=""),"",IF(AND('Marks Entry 6th'!CL16="",'Marks Entry 7th'!CL16=""),"",IF(AND($E$3=6),'Marks Entry 6th'!CL16,IF(AND($E$3=7),'Marks Entry 7th'!CL16,""))))</f>
        <v/>
      </c>
      <c r="FR17" s="361" t="str">
        <f>IF(OR($E17="",$G17=""),"",IF(AND('Marks Entry 6th'!CM16="",'Marks Entry 7th'!CM16=""),"",IF(AND($E$3=6),'Marks Entry 6th'!CM16,IF(AND($E$3=7),'Marks Entry 7th'!CM16,""))))</f>
        <v/>
      </c>
      <c r="FS17" s="362" t="str">
        <f t="shared" si="87"/>
        <v/>
      </c>
      <c r="FT17" s="109" t="str">
        <f t="shared" si="88"/>
        <v/>
      </c>
      <c r="FU17" s="78">
        <f t="shared" si="89"/>
        <v>816</v>
      </c>
      <c r="FV17" s="328">
        <f t="shared" si="90"/>
        <v>70.956521739130437</v>
      </c>
      <c r="FW17" s="84" t="str">
        <f t="shared" si="91"/>
        <v>I</v>
      </c>
      <c r="FX17" s="222" t="str">
        <f t="shared" si="92"/>
        <v>C</v>
      </c>
      <c r="FY17" s="85">
        <f t="shared" si="93"/>
        <v>2.9999999999999858</v>
      </c>
      <c r="FZ17" s="327" t="str">
        <f>IFERROR(IF(B17="NSO","NSO",IF(OR(D17="",G17="",F17=""),"",IF(AND(FV17&gt;=36,'Master sheet'!$D$11="Hindi"),"कक्षा क्रमोन्नत",IF(AND(FV17&gt;=36,'Master sheet'!$D$11="English"),"Promoted",IF(AND(FV17&lt;36,'Master sheet'!$D$11="Hindi"),"पुनः परीक्षा","Re-Exam"))))),"")</f>
        <v>कक्षा क्रमोन्नत</v>
      </c>
      <c r="GA17" s="53" t="str">
        <f>IF(OR($E17="",$G17=""),"",IF(AND($E$3=6,'Marks Entry 6th'!CN16=""),"",IF(AND($E$3=7,'Marks Entry 7th'!CN16=""),"",IF(AND($E$3=6),'Marks Entry 6th'!CN16,IF(AND($E$3=7),'Marks Entry 7th'!CN16,"")))))</f>
        <v/>
      </c>
      <c r="GB17" s="53" t="str">
        <f>IF(OR($E17="",$G17=""),"",IF(AND($E$3=6,'Marks Entry 6th'!CO16=""),"",IF(AND($E$3=7,'Marks Entry 7th'!CO16=""),"",IF(AND($E$3=6),'Marks Entry 6th'!CO16,IF(AND($E$3=7),'Marks Entry 7th'!CO16,"")))))</f>
        <v/>
      </c>
      <c r="GC17" s="54"/>
      <c r="GK17" s="56">
        <f>IF(AND($E$3=6),'Marks Entry 6th'!I16,IF(AND($E$3=7),'Marks Entry 7th'!I16,""))</f>
        <v>710</v>
      </c>
      <c r="GL17" s="56">
        <f t="shared" si="94"/>
        <v>1150</v>
      </c>
    </row>
    <row r="18" spans="1:194" ht="18.95" customHeight="1">
      <c r="A18" s="68">
        <v>11</v>
      </c>
      <c r="B18" s="68">
        <f>IF(OR(GK18=0,GK18=""),"",IF(AND($E$3=6),'Marks Entry 6th'!I17,IF(AND($E$3=7),'Marks Entry 7th'!I17,"")))</f>
        <v>711</v>
      </c>
      <c r="C18" s="69">
        <f>IF(OR(B18=0,B18=""),"",IF(AND($E$3=6,'Marks Entry 6th'!B17=""),"",IF(AND($E$3=7,'Marks Entry 7th'!B17=""),"",IF(AND($E$3=6,'Marks Entry 6th'!B17),'Marks Entry 6th'!B17,IF(AND($E$3=7),'Marks Entry 7th'!B17,"")))))</f>
        <v>7</v>
      </c>
      <c r="D18" s="69" t="str">
        <f>IF(OR(B18=0,B18=""),"",IF(AND($E$3=6,'Marks Entry 6th'!C17=""),"",IF(AND($E$3=7,'Marks Entry 7th'!C17=""),"",IF(AND($E$3=6),'Marks Entry 6th'!C17,IF(AND($E$3=7),'Marks Entry 7th'!C17,"")))))</f>
        <v>A</v>
      </c>
      <c r="E18" s="303">
        <f>IF(OR(B18=0,B18=""),"",IF(AND($E$3=6,'Marks Entry 6th'!E17=""),"",IF(AND($E$3=7,'Marks Entry 7th'!E17=""),"",IF(AND($E$3=6),'Marks Entry 6th'!E17,IF(AND($E$3=7),'Marks Entry 7th'!E17,"")))))</f>
        <v>42319</v>
      </c>
      <c r="F18" s="69">
        <f>IF(OR(B18=0,B18=""),"",IF(AND($E$3=6,'Marks Entry 6th'!D17=""),"",IF(AND($E$3=7,'Marks Entry 7th'!D17=""),"",IF(AND($E$3=6),'Marks Entry 6th'!D17,IF(AND($E$3=7),'Marks Entry 7th'!D17,"")))))</f>
        <v>932</v>
      </c>
      <c r="G18" s="302" t="str">
        <f>IF(OR(B18=0,B18=""),"",IF(AND($E$3=6,'Marks Entry 6th'!F17=""),"",IF(AND($E$3=7,'Marks Entry 7th'!F17=""),"",IF(AND($E$3=6),UPPER('Marks Entry 6th'!F17),IF(AND($E$3=7),UPPER('Marks Entry 7th'!F17),"")))))</f>
        <v xml:space="preserve">रमेश चन्द्र </v>
      </c>
      <c r="H18" s="302" t="str">
        <f>IF(OR(B18=0,B18=""),"",IF(AND($E$3=6,'Marks Entry 6th'!G17=""),"",IF(AND($E$3=7,'Marks Entry 7th'!G17=""),"",IF(AND($E$3=6),UPPER('Marks Entry 6th'!G17),IF(AND($E$3=7),UPPER('Marks Entry 7th'!G17),"")))))</f>
        <v xml:space="preserve">दिनेश चन्द्र </v>
      </c>
      <c r="I18" s="302" t="str">
        <f>IF(OR(B18=0,B18=""),"",IF(AND($E$3=6,'Marks Entry 6th'!H17=""),"",IF(AND($E$3=7,'Marks Entry 7th'!H17=""),"",IF(AND($E$3=6),UPPER('Marks Entry 6th'!H17),IF(AND($E$3=7),UPPER('Marks Entry 7th'!H17),"")))))</f>
        <v xml:space="preserve">चंद्रा </v>
      </c>
      <c r="J18" s="64" t="str">
        <f>IF(OR(B18=0,B18=""),"",IF(AND($E$3=6,'Marks Entry 6th'!J17=""),"",IF(AND($E$3=7,'Marks Entry 7th'!J17=""),"",IF(AND($E$3=6),'Marks Entry 6th'!J17,IF(AND($E$3=7),'Marks Entry 7th'!J17,"")))))</f>
        <v>M</v>
      </c>
      <c r="K18" s="64" t="str">
        <f>IF(OR(B18=0,B18=""),"",IF(AND($E$3=6,'Marks Entry 6th'!K17=""),"",IF(AND($E$3=7,'Marks Entry 7th'!K17=""),"",IF(AND($E$3=6),'Marks Entry 6th'!K17,IF(AND($E$3=7),'Marks Entry 7th'!K17,"")))))</f>
        <v>GEN</v>
      </c>
      <c r="L18" s="120">
        <f>IF(OR($E18="",$G18=""),"",IF(AND($E$3=6),'Marks Entry 6th'!L17,IF(AND($E$3=7),'Marks Entry 7th'!L17,"")))</f>
        <v>4</v>
      </c>
      <c r="M18" s="120">
        <f>IF(OR($E18="",$G18=""),"",IF(AND($E$3=6),'Marks Entry 6th'!M17,IF(AND($E$3=7),'Marks Entry 7th'!M17,"")))</f>
        <v>4</v>
      </c>
      <c r="N18" s="120">
        <f>IF(OR($E18="",$G18=""),"",IF(AND($E$3=6),'Marks Entry 6th'!N17,IF(AND($E$3=7),'Marks Entry 7th'!N17,"")))</f>
        <v>4</v>
      </c>
      <c r="O18" s="120">
        <f>IF(OR($E18="",$G18=""),"",IF(AND($E$3=6),'Marks Entry 6th'!O17,IF(AND($E$3=7),'Marks Entry 7th'!O17,"")))</f>
        <v>4</v>
      </c>
      <c r="P18" s="120">
        <f>IF(OR($E18="",$G18=""),"",IF(AND($E$3=6),'Marks Entry 6th'!P17,IF(AND($E$3=7),'Marks Entry 7th'!P17,"")))</f>
        <v>4</v>
      </c>
      <c r="Q18" s="120">
        <f>IF(OR($E18="",$G18=""),"",IF(AND($E$3=6),'Marks Entry 6th'!Q17,IF(AND($E$3=7),'Marks Entry 7th'!Q17,"")))</f>
        <v>4</v>
      </c>
      <c r="R18" s="418">
        <f t="shared" si="4"/>
        <v>24</v>
      </c>
      <c r="S18" s="120">
        <f>IF(OR($E18="",$G18=""),"",IF(AND($E$3=6),'Marks Entry 6th'!R17,IF(AND($E$3=7),'Marks Entry 7th'!R17,"")))</f>
        <v>39</v>
      </c>
      <c r="T18" s="120">
        <f>IF(OR($E18="",$G18=""),"",IF(AND($E$3=6),'Marks Entry 6th'!S17,IF(AND($E$3=7),'Marks Entry 7th'!S17,"")))</f>
        <v>15</v>
      </c>
      <c r="U18" s="65">
        <f t="shared" si="5"/>
        <v>54</v>
      </c>
      <c r="V18" s="62">
        <f t="shared" si="6"/>
        <v>78</v>
      </c>
      <c r="W18" s="67">
        <f>IF(OR($E18="",$G18=""),"",IF(AND($E$3=6),'Marks Entry 6th'!T17,IF(AND($E$3=7),'Marks Entry 7th'!T17,"")))</f>
        <v>55</v>
      </c>
      <c r="X18" s="67">
        <f>IF(OR($E18="",$G18=""),"",IF(AND($E$3=6),'Marks Entry 6th'!U17,IF(AND($E$3=7),'Marks Entry 7th'!U17,"")))</f>
        <v>21</v>
      </c>
      <c r="Y18" s="66">
        <f t="shared" si="7"/>
        <v>76</v>
      </c>
      <c r="Z18" s="62">
        <f t="shared" si="8"/>
        <v>154</v>
      </c>
      <c r="AA18" s="108">
        <f t="shared" si="9"/>
        <v>0</v>
      </c>
      <c r="AB18" s="108">
        <f t="shared" si="10"/>
        <v>200</v>
      </c>
      <c r="AC18" s="108" t="str">
        <f t="shared" si="11"/>
        <v/>
      </c>
      <c r="AD18" s="108" t="str">
        <f t="shared" si="12"/>
        <v>P</v>
      </c>
      <c r="AE18" s="108" t="str">
        <f t="shared" si="13"/>
        <v>D</v>
      </c>
      <c r="AF18" s="110" t="str">
        <f t="shared" si="14"/>
        <v>B</v>
      </c>
      <c r="AG18" s="120">
        <f>IF(OR($E18="",$G18=""),"",IF(AND($E$3=6),'Marks Entry 6th'!V17,IF(AND($E$3=7),'Marks Entry 7th'!V17,"")))</f>
        <v>5</v>
      </c>
      <c r="AH18" s="120">
        <f>IF(OR($E18="",$G18=""),"",IF(AND($E$3=6),'Marks Entry 6th'!W17,IF(AND($E$3=7),'Marks Entry 7th'!W17,"")))</f>
        <v>5</v>
      </c>
      <c r="AI18" s="120">
        <f>IF(OR($E18="",$G18=""),"",IF(AND($E$3=6),'Marks Entry 6th'!X17,IF(AND($E$3=7),'Marks Entry 7th'!X17,"")))</f>
        <v>5</v>
      </c>
      <c r="AJ18" s="120">
        <f>IF(OR($E18="",$G18=""),"",IF(AND($E$3=6),'Marks Entry 6th'!Y17,IF(AND($E$3=7),'Marks Entry 7th'!Y17,"")))</f>
        <v>5</v>
      </c>
      <c r="AK18" s="120">
        <f>IF(OR($E18="",$G18=""),"",IF(AND($E$3=6),'Marks Entry 6th'!Z17,IF(AND($E$3=7),'Marks Entry 7th'!Z17,"")))</f>
        <v>5</v>
      </c>
      <c r="AL18" s="120">
        <f>IF(OR($E18="",$G18=""),"",IF(AND($E$3=6),'Marks Entry 6th'!AA17,IF(AND($E$3=7),'Marks Entry 7th'!AA17,"")))</f>
        <v>5</v>
      </c>
      <c r="AM18" s="418">
        <f t="shared" si="15"/>
        <v>30</v>
      </c>
      <c r="AN18" s="120">
        <f>IF(OR($E18="",$G18=""),"",IF(AND($E$3=6),'Marks Entry 6th'!AB17,IF(AND($E$3=7),'Marks Entry 7th'!AB17,"")))</f>
        <v>47</v>
      </c>
      <c r="AO18" s="120">
        <f>IF(OR($E18="",$G18=""),"",IF(AND($E$3=6),'Marks Entry 6th'!AC17,IF(AND($E$3=7),'Marks Entry 7th'!AC17,"")))</f>
        <v>16</v>
      </c>
      <c r="AP18" s="65">
        <f t="shared" si="16"/>
        <v>63</v>
      </c>
      <c r="AQ18" s="62">
        <f t="shared" si="17"/>
        <v>93</v>
      </c>
      <c r="AR18" s="67">
        <f>IF(OR($E18="",$G18=""),"",IF(AND($E$3=6),'Marks Entry 6th'!AD17,IF(AND($E$3=7),'Marks Entry 7th'!AD17,"")))</f>
        <v>45</v>
      </c>
      <c r="AS18" s="67">
        <f>IF(OR($E18="",$G18=""),"",IF(AND($E$3=6),'Marks Entry 6th'!AE17,IF(AND($E$3=7),'Marks Entry 7th'!AE17,"")))</f>
        <v>25</v>
      </c>
      <c r="AT18" s="65">
        <f t="shared" si="18"/>
        <v>70</v>
      </c>
      <c r="AU18" s="62">
        <f t="shared" si="19"/>
        <v>163</v>
      </c>
      <c r="AV18" s="108">
        <f t="shared" si="20"/>
        <v>0</v>
      </c>
      <c r="AW18" s="108">
        <f t="shared" si="21"/>
        <v>200</v>
      </c>
      <c r="AX18" s="108" t="str">
        <f t="shared" si="22"/>
        <v/>
      </c>
      <c r="AY18" s="108" t="str">
        <f t="shared" si="23"/>
        <v>P</v>
      </c>
      <c r="AZ18" s="108" t="str">
        <f t="shared" si="24"/>
        <v>D</v>
      </c>
      <c r="BA18" s="110" t="str">
        <f t="shared" si="25"/>
        <v>B</v>
      </c>
      <c r="BB18" s="310" t="str">
        <f>IF(OR($E18="",$G18=""),"",IF(AND($E$3=6),'Marks Entry 6th'!AF17,IF(AND($E$3=7),'Marks Entry 7th'!AF17,"")))</f>
        <v>संस्कृत (71)</v>
      </c>
      <c r="BC18" s="120">
        <f>IF(OR($E18="",$G18=""),"",IF(AND($E$3=6),'Marks Entry 6th'!AG17,IF(AND($E$3=7),'Marks Entry 7th'!AG17,"")))</f>
        <v>5</v>
      </c>
      <c r="BD18" s="120">
        <f>IF(OR($E18="",$G18=""),"",IF(AND($E$3=6),'Marks Entry 6th'!AH17,IF(AND($E$3=7),'Marks Entry 7th'!AH17,"")))</f>
        <v>4</v>
      </c>
      <c r="BE18" s="120">
        <f>IF(OR($E18="",$G18=""),"",IF(AND($E$3=6),'Marks Entry 6th'!AI17,IF(AND($E$3=7),'Marks Entry 7th'!AI17,"")))</f>
        <v>4</v>
      </c>
      <c r="BF18" s="120">
        <f>IF(OR($E18="",$G18=""),"",IF(AND($E$3=6),'Marks Entry 6th'!AJ17,IF(AND($E$3=7),'Marks Entry 7th'!AJ17,"")))</f>
        <v>4</v>
      </c>
      <c r="BG18" s="120">
        <f>IF(OR($E18="",$G18=""),"",IF(AND($E$3=6),'Marks Entry 6th'!AK17,IF(AND($E$3=7),'Marks Entry 7th'!AK17,"")))</f>
        <v>4</v>
      </c>
      <c r="BH18" s="120">
        <f>IF(OR($E18="",$G18=""),"",IF(AND($E$3=6),'Marks Entry 6th'!AL17,IF(AND($E$3=7),'Marks Entry 7th'!AL17,"")))</f>
        <v>5</v>
      </c>
      <c r="BI18" s="418">
        <f t="shared" si="26"/>
        <v>26</v>
      </c>
      <c r="BJ18" s="120">
        <f>IF(OR($E18="",$G18=""),"",IF(AND($E$3=6),'Marks Entry 6th'!AM17,IF(AND($E$3=7),'Marks Entry 7th'!AM17,"")))</f>
        <v>46</v>
      </c>
      <c r="BK18" s="120">
        <f>IF(OR($E18="",$G18=""),"",IF(AND($E$3=6),'Marks Entry 6th'!AN17,IF(AND($E$3=7),'Marks Entry 7th'!AN17,"")))</f>
        <v>16</v>
      </c>
      <c r="BL18" s="65">
        <f t="shared" si="27"/>
        <v>62</v>
      </c>
      <c r="BM18" s="62">
        <f t="shared" si="28"/>
        <v>88</v>
      </c>
      <c r="BN18" s="67">
        <f>IF(OR($E18="",$G18=""),"",IF(AND($E$3=6),'Marks Entry 6th'!AO17,IF(AND($E$3=7),'Marks Entry 7th'!AO17,"")))</f>
        <v>46</v>
      </c>
      <c r="BO18" s="67">
        <f>IF(OR($E18="",$G18=""),"",IF(AND($E$3=6),'Marks Entry 6th'!AP17,IF(AND($E$3=7),'Marks Entry 7th'!AP17,"")))</f>
        <v>9</v>
      </c>
      <c r="BP18" s="65">
        <f t="shared" si="29"/>
        <v>55</v>
      </c>
      <c r="BQ18" s="62">
        <f t="shared" si="30"/>
        <v>143</v>
      </c>
      <c r="BR18" s="108">
        <f t="shared" si="31"/>
        <v>0</v>
      </c>
      <c r="BS18" s="108">
        <f t="shared" si="32"/>
        <v>200</v>
      </c>
      <c r="BT18" s="108" t="str">
        <f t="shared" si="33"/>
        <v/>
      </c>
      <c r="BU18" s="108" t="str">
        <f t="shared" si="34"/>
        <v>P</v>
      </c>
      <c r="BV18" s="108" t="str">
        <f t="shared" si="35"/>
        <v>I</v>
      </c>
      <c r="BW18" s="110" t="str">
        <f t="shared" si="36"/>
        <v>B</v>
      </c>
      <c r="BX18" s="120">
        <f>IF(OR($E18="",$G18=""),"",IF(AND($E$3=6),'Marks Entry 6th'!AQ17,IF(AND($E$3=7),'Marks Entry 7th'!AQ17,"")))</f>
        <v>4</v>
      </c>
      <c r="BY18" s="120">
        <f>IF(OR($E18="",$G18=""),"",IF(AND($E$3=6),'Marks Entry 6th'!AR17,IF(AND($E$3=7),'Marks Entry 7th'!AR17,"")))</f>
        <v>5</v>
      </c>
      <c r="BZ18" s="120">
        <f>IF(OR($E18="",$G18=""),"",IF(AND($E$3=6),'Marks Entry 6th'!AS17,IF(AND($E$3=7),'Marks Entry 7th'!AS17,"")))</f>
        <v>4</v>
      </c>
      <c r="CA18" s="120">
        <f>IF(OR($E18="",$G18=""),"",IF(AND($E$3=6),'Marks Entry 6th'!AT17,IF(AND($E$3=7),'Marks Entry 7th'!AT17,"")))</f>
        <v>5</v>
      </c>
      <c r="CB18" s="120">
        <f>IF(OR($E18="",$G18=""),"",IF(AND($E$3=6),'Marks Entry 6th'!AU17,IF(AND($E$3=7),'Marks Entry 7th'!AU17,"")))</f>
        <v>4</v>
      </c>
      <c r="CC18" s="120">
        <f>IF(OR($E18="",$G18=""),"",IF(AND($E$3=6),'Marks Entry 6th'!AV17,IF(AND($E$3=7),'Marks Entry 7th'!AV17,"")))</f>
        <v>5</v>
      </c>
      <c r="CD18" s="418">
        <f t="shared" si="37"/>
        <v>27</v>
      </c>
      <c r="CE18" s="120" t="str">
        <f>IF(OR($E18="",$G18=""),"",IF(AND($E$3=6),'Marks Entry 6th'!AW17,IF(AND($E$3=7),'Marks Entry 7th'!AW17,"")))</f>
        <v>AB</v>
      </c>
      <c r="CF18" s="120">
        <f>IF(OR($E18="",$G18=""),"",IF(AND($E$3=6),'Marks Entry 6th'!AX17,IF(AND($E$3=7),'Marks Entry 7th'!AX17,"")))</f>
        <v>9</v>
      </c>
      <c r="CG18" s="65">
        <f t="shared" si="38"/>
        <v>9</v>
      </c>
      <c r="CH18" s="62">
        <f t="shared" si="39"/>
        <v>36</v>
      </c>
      <c r="CI18" s="67">
        <f>IF(OR($E18="",$G18=""),"",IF(AND($E$3=6),'Marks Entry 6th'!AY17,IF(AND($E$3=7),'Marks Entry 7th'!AY17,"")))</f>
        <v>55</v>
      </c>
      <c r="CJ18" s="67">
        <f>IF(OR($E18="",$G18=""),"",IF(AND($E$3=6),'Marks Entry 6th'!AZ17,IF(AND($E$3=7),'Marks Entry 7th'!AZ17,"")))</f>
        <v>8</v>
      </c>
      <c r="CK18" s="65">
        <f t="shared" si="40"/>
        <v>63</v>
      </c>
      <c r="CL18" s="62">
        <f t="shared" si="41"/>
        <v>99</v>
      </c>
      <c r="CM18" s="108">
        <f t="shared" si="42"/>
        <v>0</v>
      </c>
      <c r="CN18" s="108">
        <f t="shared" si="43"/>
        <v>200</v>
      </c>
      <c r="CO18" s="108" t="str">
        <f t="shared" si="44"/>
        <v/>
      </c>
      <c r="CP18" s="108" t="str">
        <f t="shared" si="45"/>
        <v>P</v>
      </c>
      <c r="CQ18" s="108" t="str">
        <f t="shared" si="46"/>
        <v>II</v>
      </c>
      <c r="CR18" s="110" t="str">
        <f t="shared" si="47"/>
        <v>D</v>
      </c>
      <c r="CS18" s="120">
        <f>IF(OR($E18="",$G18=""),"",IF(AND($E$3=6),'Marks Entry 6th'!BA17,IF(AND($E$3=7),'Marks Entry 7th'!BA17,"")))</f>
        <v>5</v>
      </c>
      <c r="CT18" s="120">
        <f>IF(OR($E18="",$G18=""),"",IF(AND($E$3=6),'Marks Entry 6th'!BB17,IF(AND($E$3=7),'Marks Entry 7th'!BB17,"")))</f>
        <v>5</v>
      </c>
      <c r="CU18" s="120">
        <f>IF(OR($E18="",$G18=""),"",IF(AND($E$3=6),'Marks Entry 6th'!BC17,IF(AND($E$3=7),'Marks Entry 7th'!BC17,"")))</f>
        <v>5</v>
      </c>
      <c r="CV18" s="120">
        <f>IF(OR($E18="",$G18=""),"",IF(AND($E$3=6),'Marks Entry 6th'!BD17,IF(AND($E$3=7),'Marks Entry 7th'!BD17,"")))</f>
        <v>5</v>
      </c>
      <c r="CW18" s="120">
        <f>IF(OR($E18="",$G18=""),"",IF(AND($E$3=6),'Marks Entry 6th'!BE17,IF(AND($E$3=7),'Marks Entry 7th'!BE17,"")))</f>
        <v>4</v>
      </c>
      <c r="CX18" s="120">
        <f>IF(OR($E18="",$G18=""),"",IF(AND($E$3=6),'Marks Entry 6th'!BF17,IF(AND($E$3=7),'Marks Entry 7th'!BF17,"")))</f>
        <v>4</v>
      </c>
      <c r="CY18" s="418">
        <f t="shared" si="48"/>
        <v>28</v>
      </c>
      <c r="CZ18" s="120">
        <f>IF(OR($E18="",$G18=""),"",IF(AND($E$3=6),'Marks Entry 6th'!BG17,IF(AND($E$3=7),'Marks Entry 7th'!BG17,"")))</f>
        <v>25</v>
      </c>
      <c r="DA18" s="120">
        <f>IF(OR($E18="",$G18=""),"",IF(AND($E$3=6),'Marks Entry 6th'!BH17,IF(AND($E$3=7),'Marks Entry 7th'!BH17,"")))</f>
        <v>11</v>
      </c>
      <c r="DB18" s="65">
        <f t="shared" si="49"/>
        <v>36</v>
      </c>
      <c r="DC18" s="62">
        <f t="shared" si="50"/>
        <v>64</v>
      </c>
      <c r="DD18" s="67">
        <f>IF(OR($E18="",$G18=""),"",IF(AND($E$3=6),'Marks Entry 6th'!BI17,IF(AND($E$3=7),'Marks Entry 7th'!BI17,"")))</f>
        <v>58</v>
      </c>
      <c r="DE18" s="67">
        <f>IF(OR($E18="",$G18=""),"",IF(AND($E$3=6),'Marks Entry 6th'!BJ17,IF(AND($E$3=7),'Marks Entry 7th'!BJ17,"")))</f>
        <v>16</v>
      </c>
      <c r="DF18" s="65">
        <f t="shared" si="51"/>
        <v>74</v>
      </c>
      <c r="DG18" s="62">
        <f t="shared" si="52"/>
        <v>138</v>
      </c>
      <c r="DH18" s="108">
        <f t="shared" si="53"/>
        <v>0</v>
      </c>
      <c r="DI18" s="108">
        <f t="shared" si="54"/>
        <v>200</v>
      </c>
      <c r="DJ18" s="108" t="str">
        <f t="shared" si="55"/>
        <v/>
      </c>
      <c r="DK18" s="108" t="str">
        <f t="shared" si="56"/>
        <v>P</v>
      </c>
      <c r="DL18" s="108" t="str">
        <f t="shared" si="57"/>
        <v>I</v>
      </c>
      <c r="DM18" s="110" t="str">
        <f t="shared" si="58"/>
        <v>C</v>
      </c>
      <c r="DN18" s="120">
        <f>IF(OR($E18="",$G18=""),"",IF(AND($E$3=6),'Marks Entry 6th'!BK17,IF(AND($E$3=7),'Marks Entry 7th'!BK17,"")))</f>
        <v>5</v>
      </c>
      <c r="DO18" s="120">
        <f>IF(OR($E18="",$G18=""),"",IF(AND($E$3=6),'Marks Entry 6th'!BL17,IF(AND($E$3=7),'Marks Entry 7th'!BL17,"")))</f>
        <v>5</v>
      </c>
      <c r="DP18" s="120">
        <f>IF(OR($E18="",$G18=""),"",IF(AND($E$3=6),'Marks Entry 6th'!BM17,IF(AND($E$3=7),'Marks Entry 7th'!BM17,"")))</f>
        <v>4</v>
      </c>
      <c r="DQ18" s="120">
        <f>IF(OR($E18="",$G18=""),"",IF(AND($E$3=6),'Marks Entry 6th'!BN17,IF(AND($E$3=7),'Marks Entry 7th'!BN17,"")))</f>
        <v>4</v>
      </c>
      <c r="DR18" s="120">
        <f>IF(OR($E18="",$G18=""),"",IF(AND($E$3=6),'Marks Entry 6th'!BO17,IF(AND($E$3=7),'Marks Entry 7th'!BO17,"")))</f>
        <v>3</v>
      </c>
      <c r="DS18" s="120">
        <f>IF(OR($E18="",$G18=""),"",IF(AND($E$3=6),'Marks Entry 6th'!BP17,IF(AND($E$3=7),'Marks Entry 7th'!BP17,"")))</f>
        <v>3</v>
      </c>
      <c r="DT18" s="418">
        <f t="shared" si="59"/>
        <v>24</v>
      </c>
      <c r="DU18" s="120">
        <f>IF(OR($E18="",$G18=""),"",IF(AND($E$3=6),'Marks Entry 6th'!BQ17,IF(AND($E$3=7),'Marks Entry 7th'!BQ17,"")))</f>
        <v>42</v>
      </c>
      <c r="DV18" s="120">
        <f>IF(OR($E18="",$G18=""),"",IF(AND($E$3=6),'Marks Entry 6th'!BR17,IF(AND($E$3=7),'Marks Entry 7th'!BR17,"")))</f>
        <v>9</v>
      </c>
      <c r="DW18" s="65">
        <f t="shared" si="60"/>
        <v>51</v>
      </c>
      <c r="DX18" s="62">
        <f t="shared" si="61"/>
        <v>75</v>
      </c>
      <c r="DY18" s="67">
        <f>IF(OR($E18="",$G18=""),"",IF(AND($E$3=6),'Marks Entry 6th'!BS17,IF(AND($E$3=7),'Marks Entry 7th'!BS17,"")))</f>
        <v>66</v>
      </c>
      <c r="DZ18" s="67">
        <f>IF(OR($E18="",$G18=""),"",IF(AND($E$3=6),'Marks Entry 6th'!BT17,IF(AND($E$3=7),'Marks Entry 7th'!BT17,"")))</f>
        <v>18</v>
      </c>
      <c r="EA18" s="65">
        <f t="shared" si="62"/>
        <v>84</v>
      </c>
      <c r="EB18" s="62">
        <f t="shared" si="63"/>
        <v>159</v>
      </c>
      <c r="EC18" s="108">
        <f t="shared" si="64"/>
        <v>0</v>
      </c>
      <c r="ED18" s="108">
        <f t="shared" si="65"/>
        <v>200</v>
      </c>
      <c r="EE18" s="108" t="str">
        <f t="shared" si="66"/>
        <v/>
      </c>
      <c r="EF18" s="108" t="str">
        <f t="shared" si="67"/>
        <v>P</v>
      </c>
      <c r="EG18" s="108" t="str">
        <f t="shared" si="68"/>
        <v>D</v>
      </c>
      <c r="EH18" s="110" t="str">
        <f t="shared" si="69"/>
        <v>B</v>
      </c>
      <c r="EI18" s="52">
        <f>IF(OR($E18="",$G18=""),"",IF(AND($E$3=6),'Marks Entry 6th'!BU17,IF(AND($E$3=7),'Marks Entry 7th'!BU17,"")))</f>
        <v>19</v>
      </c>
      <c r="EJ18" s="52">
        <f>IF(OR($E18="",$G18=""),"",IF(AND($E$3=6),'Marks Entry 6th'!BV17,IF(AND($E$3=7),'Marks Entry 7th'!BV17,"")))</f>
        <v>18</v>
      </c>
      <c r="EK18" s="52">
        <f>IF(OR($E18="",$G18=""),"",IF(AND($E$3=6),'Marks Entry 6th'!BW17,IF(AND($E$3=7),'Marks Entry 7th'!BW17,"")))</f>
        <v>18</v>
      </c>
      <c r="EL18" s="52">
        <f>IF(OR($E18="",$G18=""),"",IF(AND($E$3=6),'Marks Entry 6th'!BX17,IF(AND($E$3=7),'Marks Entry 7th'!BX17,"")))</f>
        <v>20</v>
      </c>
      <c r="EM18" s="52">
        <f>IF(OR($E18="",$G18=""),"",IF(AND($E$3=6),'Marks Entry 6th'!BY17,IF(AND($E$3=7),'Marks Entry 7th'!BY17,"")))</f>
        <v>19</v>
      </c>
      <c r="EN18" s="121">
        <f t="shared" si="70"/>
        <v>94</v>
      </c>
      <c r="EO18" s="122">
        <f t="shared" si="71"/>
        <v>0</v>
      </c>
      <c r="EP18" s="122">
        <f t="shared" si="72"/>
        <v>100</v>
      </c>
      <c r="EQ18" s="122" t="str">
        <f t="shared" si="73"/>
        <v>P</v>
      </c>
      <c r="ER18" s="109" t="str">
        <f t="shared" si="74"/>
        <v>A+</v>
      </c>
      <c r="ES18" s="52">
        <f>IF(OR($E18="",$G18=""),"",IF(AND($E$3=6),'Marks Entry 6th'!BZ17,IF(AND($E$3=7),'Marks Entry 7th'!BZ17,"")))</f>
        <v>15</v>
      </c>
      <c r="ET18" s="52">
        <f>IF(OR($E18="",$G18=""),"",IF(AND($E$3=6),'Marks Entry 6th'!CA17,IF(AND($E$3=7),'Marks Entry 7th'!CA17,"")))</f>
        <v>16</v>
      </c>
      <c r="EU18" s="52">
        <f>IF(OR($E18="",$G18=""),"",IF(AND($E$3=6),'Marks Entry 6th'!CB17,IF(AND($E$3=7),'Marks Entry 7th'!CB17,"")))</f>
        <v>12</v>
      </c>
      <c r="EV18" s="52">
        <f>IF(OR($E18="",$G18=""),"",IF(AND($E$3=6),'Marks Entry 6th'!CC17,IF(AND($E$3=7),'Marks Entry 7th'!CC17,"")))</f>
        <v>17</v>
      </c>
      <c r="EW18" s="52">
        <f>IF(OR($E18="",$G18=""),"",IF(AND($E$3=6),'Marks Entry 6th'!CD17,IF(AND($E$3=7),'Marks Entry 7th'!CD17,"")))</f>
        <v>20</v>
      </c>
      <c r="EX18" s="121">
        <f t="shared" si="75"/>
        <v>80</v>
      </c>
      <c r="EY18" s="122">
        <f t="shared" si="76"/>
        <v>0</v>
      </c>
      <c r="EZ18" s="122">
        <f t="shared" si="77"/>
        <v>100</v>
      </c>
      <c r="FA18" s="122" t="str">
        <f t="shared" si="78"/>
        <v>P</v>
      </c>
      <c r="FB18" s="109" t="str">
        <f t="shared" si="79"/>
        <v>A</v>
      </c>
      <c r="FC18" s="52">
        <f>IF(OR($E18="",$G18=""),"",IF(AND($E$3=6),'Marks Entry 6th'!CE17,IF(AND($E$3=7),'Marks Entry 7th'!CE17,"")))</f>
        <v>16</v>
      </c>
      <c r="FD18" s="52">
        <f>IF(OR($E18="",$G18=""),"",IF(AND($E$3=6),'Marks Entry 6th'!CF17,IF(AND($E$3=7),'Marks Entry 7th'!CF17,"")))</f>
        <v>14</v>
      </c>
      <c r="FE18" s="52">
        <f>IF(OR($E18="",$G18=""),"",IF(AND($E$3=6),'Marks Entry 6th'!CG17,IF(AND($E$3=7),'Marks Entry 7th'!CG17,"")))</f>
        <v>15</v>
      </c>
      <c r="FF18" s="52">
        <f>IF(OR($E18="",$G18=""),"",IF(AND($E$3=6),'Marks Entry 6th'!CH17,IF(AND($E$3=7),'Marks Entry 7th'!CH17,"")))</f>
        <v>18</v>
      </c>
      <c r="FG18" s="52">
        <f>IF(OR($E18="",$G18=""),"",IF(AND($E$3=6),'Marks Entry 6th'!CI17,IF(AND($E$3=7),'Marks Entry 7th'!CI17,"")))</f>
        <v>19</v>
      </c>
      <c r="FH18" s="121">
        <f t="shared" si="80"/>
        <v>82</v>
      </c>
      <c r="FI18" s="122">
        <f t="shared" si="81"/>
        <v>0</v>
      </c>
      <c r="FJ18" s="122">
        <f t="shared" si="82"/>
        <v>100</v>
      </c>
      <c r="FK18" s="122" t="str">
        <f t="shared" si="83"/>
        <v>P</v>
      </c>
      <c r="FL18" s="109" t="str">
        <f t="shared" si="84"/>
        <v>A</v>
      </c>
      <c r="FM18" s="361" t="str">
        <f>IF(OR($E18="",$G18=""),"",IF(AND('Marks Entry 6th'!CJ17="",'Marks Entry 7th'!CJ17=""),"",IF(AND($E$3=6),'Marks Entry 6th'!CJ17,IF(AND($E$3=7),'Marks Entry 7th'!CJ17,""))))</f>
        <v/>
      </c>
      <c r="FN18" s="361" t="str">
        <f>IF(OR($E18="",$G18=""),"",IF(AND('Marks Entry 6th'!CK17="",'Marks Entry 7th'!CK17=""),"",IF(AND($E$3=6),'Marks Entry 6th'!CK17,IF(AND($E$3=7),'Marks Entry 7th'!CK17,""))))</f>
        <v/>
      </c>
      <c r="FO18" s="362" t="str">
        <f t="shared" si="85"/>
        <v/>
      </c>
      <c r="FP18" s="109" t="str">
        <f t="shared" si="86"/>
        <v/>
      </c>
      <c r="FQ18" s="361" t="str">
        <f>IF(OR($E18="",$G18=""),"",IF(AND('Marks Entry 6th'!CL17="",'Marks Entry 7th'!CL17=""),"",IF(AND($E$3=6),'Marks Entry 6th'!CL17,IF(AND($E$3=7),'Marks Entry 7th'!CL17,""))))</f>
        <v/>
      </c>
      <c r="FR18" s="361" t="str">
        <f>IF(OR($E18="",$G18=""),"",IF(AND('Marks Entry 6th'!CM17="",'Marks Entry 7th'!CM17=""),"",IF(AND($E$3=6),'Marks Entry 6th'!CM17,IF(AND($E$3=7),'Marks Entry 7th'!CM17,""))))</f>
        <v/>
      </c>
      <c r="FS18" s="362" t="str">
        <f t="shared" si="87"/>
        <v/>
      </c>
      <c r="FT18" s="109" t="str">
        <f t="shared" si="88"/>
        <v/>
      </c>
      <c r="FU18" s="78">
        <f t="shared" si="89"/>
        <v>856</v>
      </c>
      <c r="FV18" s="328">
        <f t="shared" si="90"/>
        <v>71.333333333333329</v>
      </c>
      <c r="FW18" s="84" t="str">
        <f t="shared" si="91"/>
        <v>I</v>
      </c>
      <c r="FX18" s="222" t="str">
        <f t="shared" si="92"/>
        <v>B</v>
      </c>
      <c r="FY18" s="85">
        <f t="shared" si="93"/>
        <v>1.9999999999999858</v>
      </c>
      <c r="FZ18" s="327" t="str">
        <f>IFERROR(IF(B18="NSO","NSO",IF(OR(D18="",G18="",F18=""),"",IF(AND(FV18&gt;=36,'Master sheet'!$D$11="Hindi"),"कक्षा क्रमोन्नत",IF(AND(FV18&gt;=36,'Master sheet'!$D$11="English"),"Promoted",IF(AND(FV18&lt;36,'Master sheet'!$D$11="Hindi"),"पुनः परीक्षा","Re-Exam"))))),"")</f>
        <v>कक्षा क्रमोन्नत</v>
      </c>
      <c r="GA18" s="53" t="str">
        <f>IF(OR($E18="",$G18=""),"",IF(AND($E$3=6,'Marks Entry 6th'!CN17=""),"",IF(AND($E$3=7,'Marks Entry 7th'!CN17=""),"",IF(AND($E$3=6),'Marks Entry 6th'!CN17,IF(AND($E$3=7),'Marks Entry 7th'!CN17,"")))))</f>
        <v/>
      </c>
      <c r="GB18" s="53" t="str">
        <f>IF(OR($E18="",$G18=""),"",IF(AND($E$3=6,'Marks Entry 6th'!CO17=""),"",IF(AND($E$3=7,'Marks Entry 7th'!CO17=""),"",IF(AND($E$3=6),'Marks Entry 6th'!CO17,IF(AND($E$3=7),'Marks Entry 7th'!CO17,"")))))</f>
        <v/>
      </c>
      <c r="GC18" s="54"/>
      <c r="GK18" s="56">
        <f>IF(AND($E$3=6),'Marks Entry 6th'!I17,IF(AND($E$3=7),'Marks Entry 7th'!I17,""))</f>
        <v>711</v>
      </c>
      <c r="GL18" s="56">
        <f t="shared" si="94"/>
        <v>1200</v>
      </c>
    </row>
    <row r="19" spans="1:194" ht="18.95" customHeight="1">
      <c r="A19" s="68">
        <v>12</v>
      </c>
      <c r="B19" s="68">
        <f>IF(OR(GK19=0,GK19=""),"",IF(AND($E$3=6),'Marks Entry 6th'!I18,IF(AND($E$3=7),'Marks Entry 7th'!I18,"")))</f>
        <v>712</v>
      </c>
      <c r="C19" s="69">
        <f>IF(OR(B19=0,B19=""),"",IF(AND($E$3=6,'Marks Entry 6th'!B18=""),"",IF(AND($E$3=7,'Marks Entry 7th'!B18=""),"",IF(AND($E$3=6,'Marks Entry 6th'!B18),'Marks Entry 6th'!B18,IF(AND($E$3=7),'Marks Entry 7th'!B18,"")))))</f>
        <v>7</v>
      </c>
      <c r="D19" s="69" t="str">
        <f>IF(OR(B19=0,B19=""),"",IF(AND($E$3=6,'Marks Entry 6th'!C18=""),"",IF(AND($E$3=7,'Marks Entry 7th'!C18=""),"",IF(AND($E$3=6),'Marks Entry 6th'!C18,IF(AND($E$3=7),'Marks Entry 7th'!C18,"")))))</f>
        <v>A</v>
      </c>
      <c r="E19" s="303">
        <f>IF(OR(B19=0,B19=""),"",IF(AND($E$3=6,'Marks Entry 6th'!E18=""),"",IF(AND($E$3=7,'Marks Entry 7th'!E18=""),"",IF(AND($E$3=6),'Marks Entry 6th'!E18,IF(AND($E$3=7),'Marks Entry 7th'!E18,"")))))</f>
        <v>42287</v>
      </c>
      <c r="F19" s="69">
        <f>IF(OR(B19=0,B19=""),"",IF(AND($E$3=6,'Marks Entry 6th'!D18=""),"",IF(AND($E$3=7,'Marks Entry 7th'!D18=""),"",IF(AND($E$3=6),'Marks Entry 6th'!D18,IF(AND($E$3=7),'Marks Entry 7th'!D18,"")))))</f>
        <v>933</v>
      </c>
      <c r="G19" s="302" t="str">
        <f>IF(OR(B19=0,B19=""),"",IF(AND($E$3=6,'Marks Entry 6th'!F18=""),"",IF(AND($E$3=7,'Marks Entry 7th'!F18=""),"",IF(AND($E$3=6),UPPER('Marks Entry 6th'!F18),IF(AND($E$3=7),UPPER('Marks Entry 7th'!F18),"")))))</f>
        <v xml:space="preserve">राहुल </v>
      </c>
      <c r="H19" s="302" t="str">
        <f>IF(OR(B19=0,B19=""),"",IF(AND($E$3=6,'Marks Entry 6th'!G18=""),"",IF(AND($E$3=7,'Marks Entry 7th'!G18=""),"",IF(AND($E$3=6),UPPER('Marks Entry 6th'!G18),IF(AND($E$3=7),UPPER('Marks Entry 7th'!G18),"")))))</f>
        <v xml:space="preserve">रोहित </v>
      </c>
      <c r="I19" s="302" t="str">
        <f>IF(OR(B19=0,B19=""),"",IF(AND($E$3=6,'Marks Entry 6th'!H18=""),"",IF(AND($E$3=7,'Marks Entry 7th'!H18=""),"",IF(AND($E$3=6),UPPER('Marks Entry 6th'!H18),IF(AND($E$3=7),UPPER('Marks Entry 7th'!H18),"")))))</f>
        <v xml:space="preserve">मोहिनी </v>
      </c>
      <c r="J19" s="64" t="str">
        <f>IF(OR(B19=0,B19=""),"",IF(AND($E$3=6,'Marks Entry 6th'!J18=""),"",IF(AND($E$3=7,'Marks Entry 7th'!J18=""),"",IF(AND($E$3=6),'Marks Entry 6th'!J18,IF(AND($E$3=7),'Marks Entry 7th'!J18,"")))))</f>
        <v>M</v>
      </c>
      <c r="K19" s="64" t="str">
        <f>IF(OR(B19=0,B19=""),"",IF(AND($E$3=6,'Marks Entry 6th'!K18=""),"",IF(AND($E$3=7,'Marks Entry 7th'!K18=""),"",IF(AND($E$3=6),'Marks Entry 6th'!K18,IF(AND($E$3=7),'Marks Entry 7th'!K18,"")))))</f>
        <v>OBC</v>
      </c>
      <c r="L19" s="120">
        <f>IF(OR($E19="",$G19=""),"",IF(AND($E$3=6),'Marks Entry 6th'!L18,IF(AND($E$3=7),'Marks Entry 7th'!L18,"")))</f>
        <v>4</v>
      </c>
      <c r="M19" s="120">
        <f>IF(OR($E19="",$G19=""),"",IF(AND($E$3=6),'Marks Entry 6th'!M18,IF(AND($E$3=7),'Marks Entry 7th'!M18,"")))</f>
        <v>4</v>
      </c>
      <c r="N19" s="120">
        <f>IF(OR($E19="",$G19=""),"",IF(AND($E$3=6),'Marks Entry 6th'!N18,IF(AND($E$3=7),'Marks Entry 7th'!N18,"")))</f>
        <v>4</v>
      </c>
      <c r="O19" s="120">
        <f>IF(OR($E19="",$G19=""),"",IF(AND($E$3=6),'Marks Entry 6th'!O18,IF(AND($E$3=7),'Marks Entry 7th'!O18,"")))</f>
        <v>4</v>
      </c>
      <c r="P19" s="120">
        <f>IF(OR($E19="",$G19=""),"",IF(AND($E$3=6),'Marks Entry 6th'!P18,IF(AND($E$3=7),'Marks Entry 7th'!P18,"")))</f>
        <v>4</v>
      </c>
      <c r="Q19" s="120">
        <f>IF(OR($E19="",$G19=""),"",IF(AND($E$3=6),'Marks Entry 6th'!Q18,IF(AND($E$3=7),'Marks Entry 7th'!Q18,"")))</f>
        <v>4</v>
      </c>
      <c r="R19" s="418">
        <f t="shared" si="4"/>
        <v>24</v>
      </c>
      <c r="S19" s="120">
        <f>IF(OR($E19="",$G19=""),"",IF(AND($E$3=6),'Marks Entry 6th'!R18,IF(AND($E$3=7),'Marks Entry 7th'!R18,"")))</f>
        <v>39</v>
      </c>
      <c r="T19" s="120">
        <f>IF(OR($E19="",$G19=""),"",IF(AND($E$3=6),'Marks Entry 6th'!S18,IF(AND($E$3=7),'Marks Entry 7th'!S18,"")))</f>
        <v>15</v>
      </c>
      <c r="U19" s="65">
        <f t="shared" si="5"/>
        <v>54</v>
      </c>
      <c r="V19" s="62">
        <f t="shared" si="6"/>
        <v>78</v>
      </c>
      <c r="W19" s="67">
        <f>IF(OR($E19="",$G19=""),"",IF(AND($E$3=6),'Marks Entry 6th'!T18,IF(AND($E$3=7),'Marks Entry 7th'!T18,"")))</f>
        <v>55</v>
      </c>
      <c r="X19" s="67">
        <f>IF(OR($E19="",$G19=""),"",IF(AND($E$3=6),'Marks Entry 6th'!U18,IF(AND($E$3=7),'Marks Entry 7th'!U18,"")))</f>
        <v>21</v>
      </c>
      <c r="Y19" s="66">
        <f t="shared" si="7"/>
        <v>76</v>
      </c>
      <c r="Z19" s="62">
        <f t="shared" si="8"/>
        <v>154</v>
      </c>
      <c r="AA19" s="108">
        <f t="shared" si="9"/>
        <v>0</v>
      </c>
      <c r="AB19" s="108">
        <f t="shared" si="10"/>
        <v>200</v>
      </c>
      <c r="AC19" s="108" t="str">
        <f t="shared" si="11"/>
        <v/>
      </c>
      <c r="AD19" s="108" t="str">
        <f t="shared" si="12"/>
        <v>P</v>
      </c>
      <c r="AE19" s="108" t="str">
        <f t="shared" si="13"/>
        <v>D</v>
      </c>
      <c r="AF19" s="110" t="str">
        <f t="shared" si="14"/>
        <v>B</v>
      </c>
      <c r="AG19" s="120">
        <f>IF(OR($E19="",$G19=""),"",IF(AND($E$3=6),'Marks Entry 6th'!V18,IF(AND($E$3=7),'Marks Entry 7th'!V18,"")))</f>
        <v>5</v>
      </c>
      <c r="AH19" s="120">
        <f>IF(OR($E19="",$G19=""),"",IF(AND($E$3=6),'Marks Entry 6th'!W18,IF(AND($E$3=7),'Marks Entry 7th'!W18,"")))</f>
        <v>5</v>
      </c>
      <c r="AI19" s="120">
        <f>IF(OR($E19="",$G19=""),"",IF(AND($E$3=6),'Marks Entry 6th'!X18,IF(AND($E$3=7),'Marks Entry 7th'!X18,"")))</f>
        <v>5</v>
      </c>
      <c r="AJ19" s="120">
        <f>IF(OR($E19="",$G19=""),"",IF(AND($E$3=6),'Marks Entry 6th'!Y18,IF(AND($E$3=7),'Marks Entry 7th'!Y18,"")))</f>
        <v>5</v>
      </c>
      <c r="AK19" s="120">
        <f>IF(OR($E19="",$G19=""),"",IF(AND($E$3=6),'Marks Entry 6th'!Z18,IF(AND($E$3=7),'Marks Entry 7th'!Z18,"")))</f>
        <v>5</v>
      </c>
      <c r="AL19" s="120">
        <f>IF(OR($E19="",$G19=""),"",IF(AND($E$3=6),'Marks Entry 6th'!AA18,IF(AND($E$3=7),'Marks Entry 7th'!AA18,"")))</f>
        <v>5</v>
      </c>
      <c r="AM19" s="418">
        <f t="shared" si="15"/>
        <v>30</v>
      </c>
      <c r="AN19" s="120">
        <f>IF(OR($E19="",$G19=""),"",IF(AND($E$3=6),'Marks Entry 6th'!AB18,IF(AND($E$3=7),'Marks Entry 7th'!AB18,"")))</f>
        <v>47</v>
      </c>
      <c r="AO19" s="120">
        <f>IF(OR($E19="",$G19=""),"",IF(AND($E$3=6),'Marks Entry 6th'!AC18,IF(AND($E$3=7),'Marks Entry 7th'!AC18,"")))</f>
        <v>16</v>
      </c>
      <c r="AP19" s="65">
        <f t="shared" si="16"/>
        <v>63</v>
      </c>
      <c r="AQ19" s="62">
        <f t="shared" si="17"/>
        <v>93</v>
      </c>
      <c r="AR19" s="67">
        <f>IF(OR($E19="",$G19=""),"",IF(AND($E$3=6),'Marks Entry 6th'!AD18,IF(AND($E$3=7),'Marks Entry 7th'!AD18,"")))</f>
        <v>45</v>
      </c>
      <c r="AS19" s="67">
        <f>IF(OR($E19="",$G19=""),"",IF(AND($E$3=6),'Marks Entry 6th'!AE18,IF(AND($E$3=7),'Marks Entry 7th'!AE18,"")))</f>
        <v>25</v>
      </c>
      <c r="AT19" s="65">
        <f t="shared" si="18"/>
        <v>70</v>
      </c>
      <c r="AU19" s="62">
        <f t="shared" si="19"/>
        <v>163</v>
      </c>
      <c r="AV19" s="108">
        <f t="shared" si="20"/>
        <v>0</v>
      </c>
      <c r="AW19" s="108">
        <f t="shared" si="21"/>
        <v>200</v>
      </c>
      <c r="AX19" s="108" t="str">
        <f t="shared" si="22"/>
        <v/>
      </c>
      <c r="AY19" s="108" t="str">
        <f t="shared" si="23"/>
        <v>P</v>
      </c>
      <c r="AZ19" s="108" t="str">
        <f t="shared" si="24"/>
        <v>D</v>
      </c>
      <c r="BA19" s="110" t="str">
        <f t="shared" si="25"/>
        <v>B</v>
      </c>
      <c r="BB19" s="310" t="str">
        <f>IF(OR($E19="",$G19=""),"",IF(AND($E$3=6),'Marks Entry 6th'!AF18,IF(AND($E$3=7),'Marks Entry 7th'!AF18,"")))</f>
        <v>संस्कृत (71)</v>
      </c>
      <c r="BC19" s="120">
        <f>IF(OR($E19="",$G19=""),"",IF(AND($E$3=6),'Marks Entry 6th'!AG18,IF(AND($E$3=7),'Marks Entry 7th'!AG18,"")))</f>
        <v>5</v>
      </c>
      <c r="BD19" s="120">
        <f>IF(OR($E19="",$G19=""),"",IF(AND($E$3=6),'Marks Entry 6th'!AH18,IF(AND($E$3=7),'Marks Entry 7th'!AH18,"")))</f>
        <v>4</v>
      </c>
      <c r="BE19" s="120">
        <f>IF(OR($E19="",$G19=""),"",IF(AND($E$3=6),'Marks Entry 6th'!AI18,IF(AND($E$3=7),'Marks Entry 7th'!AI18,"")))</f>
        <v>4</v>
      </c>
      <c r="BF19" s="120">
        <f>IF(OR($E19="",$G19=""),"",IF(AND($E$3=6),'Marks Entry 6th'!AJ18,IF(AND($E$3=7),'Marks Entry 7th'!AJ18,"")))</f>
        <v>4</v>
      </c>
      <c r="BG19" s="120">
        <f>IF(OR($E19="",$G19=""),"",IF(AND($E$3=6),'Marks Entry 6th'!AK18,IF(AND($E$3=7),'Marks Entry 7th'!AK18,"")))</f>
        <v>4</v>
      </c>
      <c r="BH19" s="120">
        <f>IF(OR($E19="",$G19=""),"",IF(AND($E$3=6),'Marks Entry 6th'!AL18,IF(AND($E$3=7),'Marks Entry 7th'!AL18,"")))</f>
        <v>5</v>
      </c>
      <c r="BI19" s="418">
        <f t="shared" si="26"/>
        <v>26</v>
      </c>
      <c r="BJ19" s="120">
        <f>IF(OR($E19="",$G19=""),"",IF(AND($E$3=6),'Marks Entry 6th'!AM18,IF(AND($E$3=7),'Marks Entry 7th'!AM18,"")))</f>
        <v>46</v>
      </c>
      <c r="BK19" s="120">
        <f>IF(OR($E19="",$G19=""),"",IF(AND($E$3=6),'Marks Entry 6th'!AN18,IF(AND($E$3=7),'Marks Entry 7th'!AN18,"")))</f>
        <v>16</v>
      </c>
      <c r="BL19" s="65">
        <f t="shared" si="27"/>
        <v>62</v>
      </c>
      <c r="BM19" s="62">
        <f t="shared" si="28"/>
        <v>88</v>
      </c>
      <c r="BN19" s="67">
        <f>IF(OR($E19="",$G19=""),"",IF(AND($E$3=6),'Marks Entry 6th'!AO18,IF(AND($E$3=7),'Marks Entry 7th'!AO18,"")))</f>
        <v>63</v>
      </c>
      <c r="BO19" s="67">
        <f>IF(OR($E19="",$G19=""),"",IF(AND($E$3=6),'Marks Entry 6th'!AP18,IF(AND($E$3=7),'Marks Entry 7th'!AP18,"")))</f>
        <v>10</v>
      </c>
      <c r="BP19" s="65">
        <f t="shared" si="29"/>
        <v>73</v>
      </c>
      <c r="BQ19" s="62">
        <f t="shared" si="30"/>
        <v>161</v>
      </c>
      <c r="BR19" s="108">
        <f t="shared" si="31"/>
        <v>0</v>
      </c>
      <c r="BS19" s="108">
        <f t="shared" si="32"/>
        <v>200</v>
      </c>
      <c r="BT19" s="108" t="str">
        <f t="shared" si="33"/>
        <v/>
      </c>
      <c r="BU19" s="108" t="str">
        <f t="shared" si="34"/>
        <v>P</v>
      </c>
      <c r="BV19" s="108" t="str">
        <f t="shared" si="35"/>
        <v>D</v>
      </c>
      <c r="BW19" s="110" t="str">
        <f t="shared" si="36"/>
        <v>B</v>
      </c>
      <c r="BX19" s="120" t="str">
        <f>IF(OR($E19="",$G19=""),"",IF(AND($E$3=6),'Marks Entry 6th'!AQ18,IF(AND($E$3=7),'Marks Entry 7th'!AQ18,"")))</f>
        <v>NA</v>
      </c>
      <c r="BY19" s="120">
        <f>IF(OR($E19="",$G19=""),"",IF(AND($E$3=6),'Marks Entry 6th'!AR18,IF(AND($E$3=7),'Marks Entry 7th'!AR18,"")))</f>
        <v>4</v>
      </c>
      <c r="BZ19" s="120">
        <f>IF(OR($E19="",$G19=""),"",IF(AND($E$3=6),'Marks Entry 6th'!AS18,IF(AND($E$3=7),'Marks Entry 7th'!AS18,"")))</f>
        <v>3</v>
      </c>
      <c r="CA19" s="120">
        <f>IF(OR($E19="",$G19=""),"",IF(AND($E$3=6),'Marks Entry 6th'!AT18,IF(AND($E$3=7),'Marks Entry 7th'!AT18,"")))</f>
        <v>3</v>
      </c>
      <c r="CB19" s="120">
        <f>IF(OR($E19="",$G19=""),"",IF(AND($E$3=6),'Marks Entry 6th'!AU18,IF(AND($E$3=7),'Marks Entry 7th'!AU18,"")))</f>
        <v>3</v>
      </c>
      <c r="CC19" s="120">
        <f>IF(OR($E19="",$G19=""),"",IF(AND($E$3=6),'Marks Entry 6th'!AV18,IF(AND($E$3=7),'Marks Entry 7th'!AV18,"")))</f>
        <v>3</v>
      </c>
      <c r="CD19" s="418">
        <f t="shared" si="37"/>
        <v>16</v>
      </c>
      <c r="CE19" s="120">
        <f>IF(OR($E19="",$G19=""),"",IF(AND($E$3=6),'Marks Entry 6th'!AW18,IF(AND($E$3=7),'Marks Entry 7th'!AW18,"")))</f>
        <v>30</v>
      </c>
      <c r="CF19" s="120">
        <f>IF(OR($E19="",$G19=""),"",IF(AND($E$3=6),'Marks Entry 6th'!AX18,IF(AND($E$3=7),'Marks Entry 7th'!AX18,"")))</f>
        <v>9</v>
      </c>
      <c r="CG19" s="65">
        <f t="shared" si="38"/>
        <v>39</v>
      </c>
      <c r="CH19" s="62">
        <f t="shared" si="39"/>
        <v>55</v>
      </c>
      <c r="CI19" s="67">
        <f>IF(OR($E19="",$G19=""),"",IF(AND($E$3=6),'Marks Entry 6th'!AY18,IF(AND($E$3=7),'Marks Entry 7th'!AY18,"")))</f>
        <v>55</v>
      </c>
      <c r="CJ19" s="67">
        <f>IF(OR($E19="",$G19=""),"",IF(AND($E$3=6),'Marks Entry 6th'!AZ18,IF(AND($E$3=7),'Marks Entry 7th'!AZ18,"")))</f>
        <v>8</v>
      </c>
      <c r="CK19" s="65">
        <f t="shared" si="40"/>
        <v>63</v>
      </c>
      <c r="CL19" s="62">
        <f t="shared" si="41"/>
        <v>118</v>
      </c>
      <c r="CM19" s="108">
        <f t="shared" si="42"/>
        <v>5</v>
      </c>
      <c r="CN19" s="108">
        <f t="shared" si="43"/>
        <v>195</v>
      </c>
      <c r="CO19" s="108" t="str">
        <f t="shared" si="44"/>
        <v/>
      </c>
      <c r="CP19" s="108" t="str">
        <f t="shared" si="45"/>
        <v>P</v>
      </c>
      <c r="CQ19" s="108" t="str">
        <f t="shared" si="46"/>
        <v>I</v>
      </c>
      <c r="CR19" s="110" t="str">
        <f t="shared" si="47"/>
        <v>C</v>
      </c>
      <c r="CS19" s="120">
        <f>IF(OR($E19="",$G19=""),"",IF(AND($E$3=6),'Marks Entry 6th'!BA18,IF(AND($E$3=7),'Marks Entry 7th'!BA18,"")))</f>
        <v>5</v>
      </c>
      <c r="CT19" s="120">
        <f>IF(OR($E19="",$G19=""),"",IF(AND($E$3=6),'Marks Entry 6th'!BB18,IF(AND($E$3=7),'Marks Entry 7th'!BB18,"")))</f>
        <v>5</v>
      </c>
      <c r="CU19" s="120">
        <f>IF(OR($E19="",$G19=""),"",IF(AND($E$3=6),'Marks Entry 6th'!BC18,IF(AND($E$3=7),'Marks Entry 7th'!BC18,"")))</f>
        <v>5</v>
      </c>
      <c r="CV19" s="120">
        <f>IF(OR($E19="",$G19=""),"",IF(AND($E$3=6),'Marks Entry 6th'!BD18,IF(AND($E$3=7),'Marks Entry 7th'!BD18,"")))</f>
        <v>5</v>
      </c>
      <c r="CW19" s="120">
        <f>IF(OR($E19="",$G19=""),"",IF(AND($E$3=6),'Marks Entry 6th'!BE18,IF(AND($E$3=7),'Marks Entry 7th'!BE18,"")))</f>
        <v>4</v>
      </c>
      <c r="CX19" s="120">
        <f>IF(OR($E19="",$G19=""),"",IF(AND($E$3=6),'Marks Entry 6th'!BF18,IF(AND($E$3=7),'Marks Entry 7th'!BF18,"")))</f>
        <v>4</v>
      </c>
      <c r="CY19" s="418">
        <f t="shared" si="48"/>
        <v>28</v>
      </c>
      <c r="CZ19" s="120">
        <f>IF(OR($E19="",$G19=""),"",IF(AND($E$3=6),'Marks Entry 6th'!BG18,IF(AND($E$3=7),'Marks Entry 7th'!BG18,"")))</f>
        <v>29</v>
      </c>
      <c r="DA19" s="120">
        <f>IF(OR($E19="",$G19=""),"",IF(AND($E$3=6),'Marks Entry 6th'!BH18,IF(AND($E$3=7),'Marks Entry 7th'!BH18,"")))</f>
        <v>11</v>
      </c>
      <c r="DB19" s="65">
        <f t="shared" si="49"/>
        <v>40</v>
      </c>
      <c r="DC19" s="62">
        <f t="shared" si="50"/>
        <v>68</v>
      </c>
      <c r="DD19" s="67">
        <f>IF(OR($E19="",$G19=""),"",IF(AND($E$3=6),'Marks Entry 6th'!BI18,IF(AND($E$3=7),'Marks Entry 7th'!BI18,"")))</f>
        <v>58</v>
      </c>
      <c r="DE19" s="67">
        <f>IF(OR($E19="",$G19=""),"",IF(AND($E$3=6),'Marks Entry 6th'!BJ18,IF(AND($E$3=7),'Marks Entry 7th'!BJ18,"")))</f>
        <v>16</v>
      </c>
      <c r="DF19" s="65">
        <f t="shared" si="51"/>
        <v>74</v>
      </c>
      <c r="DG19" s="62">
        <f t="shared" si="52"/>
        <v>142</v>
      </c>
      <c r="DH19" s="108">
        <f t="shared" si="53"/>
        <v>0</v>
      </c>
      <c r="DI19" s="108">
        <f t="shared" si="54"/>
        <v>200</v>
      </c>
      <c r="DJ19" s="108" t="str">
        <f t="shared" si="55"/>
        <v/>
      </c>
      <c r="DK19" s="108" t="str">
        <f t="shared" si="56"/>
        <v>P</v>
      </c>
      <c r="DL19" s="108" t="str">
        <f t="shared" si="57"/>
        <v>I</v>
      </c>
      <c r="DM19" s="110" t="str">
        <f t="shared" si="58"/>
        <v>B</v>
      </c>
      <c r="DN19" s="120">
        <f>IF(OR($E19="",$G19=""),"",IF(AND($E$3=6),'Marks Entry 6th'!BK18,IF(AND($E$3=7),'Marks Entry 7th'!BK18,"")))</f>
        <v>5</v>
      </c>
      <c r="DO19" s="120">
        <f>IF(OR($E19="",$G19=""),"",IF(AND($E$3=6),'Marks Entry 6th'!BL18,IF(AND($E$3=7),'Marks Entry 7th'!BL18,"")))</f>
        <v>5</v>
      </c>
      <c r="DP19" s="120">
        <f>IF(OR($E19="",$G19=""),"",IF(AND($E$3=6),'Marks Entry 6th'!BM18,IF(AND($E$3=7),'Marks Entry 7th'!BM18,"")))</f>
        <v>4</v>
      </c>
      <c r="DQ19" s="120">
        <f>IF(OR($E19="",$G19=""),"",IF(AND($E$3=6),'Marks Entry 6th'!BN18,IF(AND($E$3=7),'Marks Entry 7th'!BN18,"")))</f>
        <v>4</v>
      </c>
      <c r="DR19" s="120">
        <f>IF(OR($E19="",$G19=""),"",IF(AND($E$3=6),'Marks Entry 6th'!BO18,IF(AND($E$3=7),'Marks Entry 7th'!BO18,"")))</f>
        <v>3</v>
      </c>
      <c r="DS19" s="120">
        <f>IF(OR($E19="",$G19=""),"",IF(AND($E$3=6),'Marks Entry 6th'!BP18,IF(AND($E$3=7),'Marks Entry 7th'!BP18,"")))</f>
        <v>3</v>
      </c>
      <c r="DT19" s="418">
        <f t="shared" si="59"/>
        <v>24</v>
      </c>
      <c r="DU19" s="120">
        <f>IF(OR($E19="",$G19=""),"",IF(AND($E$3=6),'Marks Entry 6th'!BQ18,IF(AND($E$3=7),'Marks Entry 7th'!BQ18,"")))</f>
        <v>42</v>
      </c>
      <c r="DV19" s="120">
        <f>IF(OR($E19="",$G19=""),"",IF(AND($E$3=6),'Marks Entry 6th'!BR18,IF(AND($E$3=7),'Marks Entry 7th'!BR18,"")))</f>
        <v>8</v>
      </c>
      <c r="DW19" s="65">
        <f t="shared" si="60"/>
        <v>50</v>
      </c>
      <c r="DX19" s="62">
        <f t="shared" si="61"/>
        <v>74</v>
      </c>
      <c r="DY19" s="67">
        <f>IF(OR($E19="",$G19=""),"",IF(AND($E$3=6),'Marks Entry 6th'!BS18,IF(AND($E$3=7),'Marks Entry 7th'!BS18,"")))</f>
        <v>66</v>
      </c>
      <c r="DZ19" s="67">
        <f>IF(OR($E19="",$G19=""),"",IF(AND($E$3=6),'Marks Entry 6th'!BT18,IF(AND($E$3=7),'Marks Entry 7th'!BT18,"")))</f>
        <v>18</v>
      </c>
      <c r="EA19" s="65">
        <f t="shared" si="62"/>
        <v>84</v>
      </c>
      <c r="EB19" s="62">
        <f t="shared" si="63"/>
        <v>158</v>
      </c>
      <c r="EC19" s="108">
        <f t="shared" si="64"/>
        <v>0</v>
      </c>
      <c r="ED19" s="108">
        <f t="shared" si="65"/>
        <v>200</v>
      </c>
      <c r="EE19" s="108" t="str">
        <f t="shared" si="66"/>
        <v/>
      </c>
      <c r="EF19" s="108" t="str">
        <f t="shared" si="67"/>
        <v>P</v>
      </c>
      <c r="EG19" s="108" t="str">
        <f t="shared" si="68"/>
        <v>D</v>
      </c>
      <c r="EH19" s="110" t="str">
        <f t="shared" si="69"/>
        <v>B</v>
      </c>
      <c r="EI19" s="52">
        <f>IF(OR($E19="",$G19=""),"",IF(AND($E$3=6),'Marks Entry 6th'!BU18,IF(AND($E$3=7),'Marks Entry 7th'!BU18,"")))</f>
        <v>19</v>
      </c>
      <c r="EJ19" s="52">
        <f>IF(OR($E19="",$G19=""),"",IF(AND($E$3=6),'Marks Entry 6th'!BV18,IF(AND($E$3=7),'Marks Entry 7th'!BV18,"")))</f>
        <v>18</v>
      </c>
      <c r="EK19" s="52">
        <f>IF(OR($E19="",$G19=""),"",IF(AND($E$3=6),'Marks Entry 6th'!BW18,IF(AND($E$3=7),'Marks Entry 7th'!BW18,"")))</f>
        <v>18</v>
      </c>
      <c r="EL19" s="52">
        <f>IF(OR($E19="",$G19=""),"",IF(AND($E$3=6),'Marks Entry 6th'!BX18,IF(AND($E$3=7),'Marks Entry 7th'!BX18,"")))</f>
        <v>20</v>
      </c>
      <c r="EM19" s="52">
        <f>IF(OR($E19="",$G19=""),"",IF(AND($E$3=6),'Marks Entry 6th'!BY18,IF(AND($E$3=7),'Marks Entry 7th'!BY18,"")))</f>
        <v>19</v>
      </c>
      <c r="EN19" s="121">
        <f t="shared" si="70"/>
        <v>94</v>
      </c>
      <c r="EO19" s="122">
        <f t="shared" si="71"/>
        <v>0</v>
      </c>
      <c r="EP19" s="122">
        <f t="shared" si="72"/>
        <v>100</v>
      </c>
      <c r="EQ19" s="122" t="str">
        <f t="shared" si="73"/>
        <v>P</v>
      </c>
      <c r="ER19" s="109" t="str">
        <f t="shared" si="74"/>
        <v>A+</v>
      </c>
      <c r="ES19" s="52">
        <f>IF(OR($E19="",$G19=""),"",IF(AND($E$3=6),'Marks Entry 6th'!BZ18,IF(AND($E$3=7),'Marks Entry 7th'!BZ18,"")))</f>
        <v>15</v>
      </c>
      <c r="ET19" s="52">
        <f>IF(OR($E19="",$G19=""),"",IF(AND($E$3=6),'Marks Entry 6th'!CA18,IF(AND($E$3=7),'Marks Entry 7th'!CA18,"")))</f>
        <v>16</v>
      </c>
      <c r="EU19" s="52">
        <f>IF(OR($E19="",$G19=""),"",IF(AND($E$3=6),'Marks Entry 6th'!CB18,IF(AND($E$3=7),'Marks Entry 7th'!CB18,"")))</f>
        <v>12</v>
      </c>
      <c r="EV19" s="52">
        <f>IF(OR($E19="",$G19=""),"",IF(AND($E$3=6),'Marks Entry 6th'!CC18,IF(AND($E$3=7),'Marks Entry 7th'!CC18,"")))</f>
        <v>17</v>
      </c>
      <c r="EW19" s="52">
        <f>IF(OR($E19="",$G19=""),"",IF(AND($E$3=6),'Marks Entry 6th'!CD18,IF(AND($E$3=7),'Marks Entry 7th'!CD18,"")))</f>
        <v>20</v>
      </c>
      <c r="EX19" s="121">
        <f t="shared" si="75"/>
        <v>80</v>
      </c>
      <c r="EY19" s="122">
        <f t="shared" si="76"/>
        <v>0</v>
      </c>
      <c r="EZ19" s="122">
        <f t="shared" si="77"/>
        <v>100</v>
      </c>
      <c r="FA19" s="122" t="str">
        <f t="shared" si="78"/>
        <v>P</v>
      </c>
      <c r="FB19" s="109" t="str">
        <f t="shared" si="79"/>
        <v>A</v>
      </c>
      <c r="FC19" s="52">
        <f>IF(OR($E19="",$G19=""),"",IF(AND($E$3=6),'Marks Entry 6th'!CE18,IF(AND($E$3=7),'Marks Entry 7th'!CE18,"")))</f>
        <v>16</v>
      </c>
      <c r="FD19" s="52">
        <f>IF(OR($E19="",$G19=""),"",IF(AND($E$3=6),'Marks Entry 6th'!CF18,IF(AND($E$3=7),'Marks Entry 7th'!CF18,"")))</f>
        <v>14</v>
      </c>
      <c r="FE19" s="52">
        <f>IF(OR($E19="",$G19=""),"",IF(AND($E$3=6),'Marks Entry 6th'!CG18,IF(AND($E$3=7),'Marks Entry 7th'!CG18,"")))</f>
        <v>15</v>
      </c>
      <c r="FF19" s="52">
        <f>IF(OR($E19="",$G19=""),"",IF(AND($E$3=6),'Marks Entry 6th'!CH18,IF(AND($E$3=7),'Marks Entry 7th'!CH18,"")))</f>
        <v>18</v>
      </c>
      <c r="FG19" s="52">
        <f>IF(OR($E19="",$G19=""),"",IF(AND($E$3=6),'Marks Entry 6th'!CI18,IF(AND($E$3=7),'Marks Entry 7th'!CI18,"")))</f>
        <v>19</v>
      </c>
      <c r="FH19" s="121">
        <f t="shared" si="80"/>
        <v>82</v>
      </c>
      <c r="FI19" s="122">
        <f t="shared" si="81"/>
        <v>0</v>
      </c>
      <c r="FJ19" s="122">
        <f t="shared" si="82"/>
        <v>100</v>
      </c>
      <c r="FK19" s="122" t="str">
        <f t="shared" si="83"/>
        <v>P</v>
      </c>
      <c r="FL19" s="109" t="str">
        <f t="shared" si="84"/>
        <v>A</v>
      </c>
      <c r="FM19" s="361" t="str">
        <f>IF(OR($E19="",$G19=""),"",IF(AND('Marks Entry 6th'!CJ18="",'Marks Entry 7th'!CJ18=""),"",IF(AND($E$3=6),'Marks Entry 6th'!CJ18,IF(AND($E$3=7),'Marks Entry 7th'!CJ18,""))))</f>
        <v/>
      </c>
      <c r="FN19" s="361" t="str">
        <f>IF(OR($E19="",$G19=""),"",IF(AND('Marks Entry 6th'!CK18="",'Marks Entry 7th'!CK18=""),"",IF(AND($E$3=6),'Marks Entry 6th'!CK18,IF(AND($E$3=7),'Marks Entry 7th'!CK18,""))))</f>
        <v/>
      </c>
      <c r="FO19" s="362" t="str">
        <f t="shared" si="85"/>
        <v/>
      </c>
      <c r="FP19" s="109" t="str">
        <f t="shared" si="86"/>
        <v/>
      </c>
      <c r="FQ19" s="361" t="str">
        <f>IF(OR($E19="",$G19=""),"",IF(AND('Marks Entry 6th'!CL18="",'Marks Entry 7th'!CL18=""),"",IF(AND($E$3=6),'Marks Entry 6th'!CL18,IF(AND($E$3=7),'Marks Entry 7th'!CL18,""))))</f>
        <v/>
      </c>
      <c r="FR19" s="361" t="str">
        <f>IF(OR($E19="",$G19=""),"",IF(AND('Marks Entry 6th'!CM18="",'Marks Entry 7th'!CM18=""),"",IF(AND($E$3=6),'Marks Entry 6th'!CM18,IF(AND($E$3=7),'Marks Entry 7th'!CM18,""))))</f>
        <v/>
      </c>
      <c r="FS19" s="362" t="str">
        <f t="shared" si="87"/>
        <v/>
      </c>
      <c r="FT19" s="109" t="str">
        <f t="shared" si="88"/>
        <v/>
      </c>
      <c r="FU19" s="78">
        <f t="shared" si="89"/>
        <v>896</v>
      </c>
      <c r="FV19" s="328">
        <f t="shared" si="90"/>
        <v>74.979079497907946</v>
      </c>
      <c r="FW19" s="84" t="str">
        <f t="shared" si="91"/>
        <v>I</v>
      </c>
      <c r="FX19" s="222" t="str">
        <f t="shared" si="92"/>
        <v>B</v>
      </c>
      <c r="FY19" s="85">
        <f t="shared" si="93"/>
        <v>1.0000000000000024</v>
      </c>
      <c r="FZ19" s="327" t="str">
        <f>IFERROR(IF(B19="NSO","NSO",IF(OR(D19="",G19="",F19=""),"",IF(AND(FV19&gt;=36,'Master sheet'!$D$11="Hindi"),"कक्षा क्रमोन्नत",IF(AND(FV19&gt;=36,'Master sheet'!$D$11="English"),"Promoted",IF(AND(FV19&lt;36,'Master sheet'!$D$11="Hindi"),"पुनः परीक्षा","Re-Exam"))))),"")</f>
        <v>कक्षा क्रमोन्नत</v>
      </c>
      <c r="GA19" s="53" t="str">
        <f>IF(OR($E19="",$G19=""),"",IF(AND($E$3=6,'Marks Entry 6th'!CN18=""),"",IF(AND($E$3=7,'Marks Entry 7th'!CN18=""),"",IF(AND($E$3=6),'Marks Entry 6th'!CN18,IF(AND($E$3=7),'Marks Entry 7th'!CN18,"")))))</f>
        <v/>
      </c>
      <c r="GB19" s="53" t="str">
        <f>IF(OR($E19="",$G19=""),"",IF(AND($E$3=6,'Marks Entry 6th'!CO18=""),"",IF(AND($E$3=7,'Marks Entry 7th'!CO18=""),"",IF(AND($E$3=6),'Marks Entry 6th'!CO18,IF(AND($E$3=7),'Marks Entry 7th'!CO18,"")))))</f>
        <v/>
      </c>
      <c r="GC19" s="54"/>
      <c r="GK19" s="56">
        <f>IF(AND($E$3=6),'Marks Entry 6th'!I18,IF(AND($E$3=7),'Marks Entry 7th'!I18,""))</f>
        <v>712</v>
      </c>
      <c r="GL19" s="56">
        <f t="shared" si="94"/>
        <v>1195</v>
      </c>
    </row>
    <row r="20" spans="1:194" ht="18.95" customHeight="1">
      <c r="A20" s="68">
        <v>13</v>
      </c>
      <c r="B20" s="68" t="str">
        <f>IF(OR(GK20=0,GK20=""),"",IF(AND($E$3=6),'Marks Entry 6th'!I19,IF(AND($E$3=7),'Marks Entry 7th'!I19,"")))</f>
        <v/>
      </c>
      <c r="C20" s="69" t="str">
        <f>IF(OR(B20=0,B20=""),"",IF(AND($E$3=6,'Marks Entry 6th'!B19=""),"",IF(AND($E$3=7,'Marks Entry 7th'!B19=""),"",IF(AND($E$3=6,'Marks Entry 6th'!B19),'Marks Entry 6th'!B19,IF(AND($E$3=7),'Marks Entry 7th'!B19,"")))))</f>
        <v/>
      </c>
      <c r="D20" s="69" t="str">
        <f>IF(OR(B20=0,B20=""),"",IF(AND($E$3=6,'Marks Entry 6th'!C19=""),"",IF(AND($E$3=7,'Marks Entry 7th'!C19=""),"",IF(AND($E$3=6),'Marks Entry 6th'!C19,IF(AND($E$3=7),'Marks Entry 7th'!C19,"")))))</f>
        <v/>
      </c>
      <c r="E20" s="303" t="str">
        <f>IF(OR(B20=0,B20=""),"",IF(AND($E$3=6,'Marks Entry 6th'!E19=""),"",IF(AND($E$3=7,'Marks Entry 7th'!E19=""),"",IF(AND($E$3=6),'Marks Entry 6th'!E19,IF(AND($E$3=7),'Marks Entry 7th'!E19,"")))))</f>
        <v/>
      </c>
      <c r="F20" s="69" t="str">
        <f>IF(OR(B20=0,B20=""),"",IF(AND($E$3=6,'Marks Entry 6th'!D19=""),"",IF(AND($E$3=7,'Marks Entry 7th'!D19=""),"",IF(AND($E$3=6),'Marks Entry 6th'!D19,IF(AND($E$3=7),'Marks Entry 7th'!D19,"")))))</f>
        <v/>
      </c>
      <c r="G20" s="302" t="str">
        <f>IF(OR(B20=0,B20=""),"",IF(AND($E$3=6,'Marks Entry 6th'!F19=""),"",IF(AND($E$3=7,'Marks Entry 7th'!F19=""),"",IF(AND($E$3=6),UPPER('Marks Entry 6th'!F19),IF(AND($E$3=7),UPPER('Marks Entry 7th'!F19),"")))))</f>
        <v/>
      </c>
      <c r="H20" s="302" t="str">
        <f>IF(OR(B20=0,B20=""),"",IF(AND($E$3=6,'Marks Entry 6th'!G19=""),"",IF(AND($E$3=7,'Marks Entry 7th'!G19=""),"",IF(AND($E$3=6),UPPER('Marks Entry 6th'!G19),IF(AND($E$3=7),UPPER('Marks Entry 7th'!G19),"")))))</f>
        <v/>
      </c>
      <c r="I20" s="302" t="str">
        <f>IF(OR(B20=0,B20=""),"",IF(AND($E$3=6,'Marks Entry 6th'!H19=""),"",IF(AND($E$3=7,'Marks Entry 7th'!H19=""),"",IF(AND($E$3=6),UPPER('Marks Entry 6th'!H19),IF(AND($E$3=7),UPPER('Marks Entry 7th'!H19),"")))))</f>
        <v/>
      </c>
      <c r="J20" s="64" t="str">
        <f>IF(OR(B20=0,B20=""),"",IF(AND($E$3=6,'Marks Entry 6th'!J19=""),"",IF(AND($E$3=7,'Marks Entry 7th'!J19=""),"",IF(AND($E$3=6),'Marks Entry 6th'!J19,IF(AND($E$3=7),'Marks Entry 7th'!J19,"")))))</f>
        <v/>
      </c>
      <c r="K20" s="64" t="str">
        <f>IF(OR(B20=0,B20=""),"",IF(AND($E$3=6,'Marks Entry 6th'!K19=""),"",IF(AND($E$3=7,'Marks Entry 7th'!K19=""),"",IF(AND($E$3=6),'Marks Entry 6th'!K19,IF(AND($E$3=7),'Marks Entry 7th'!K19,"")))))</f>
        <v/>
      </c>
      <c r="L20" s="120" t="str">
        <f>IF(OR($E20="",$G20=""),"",IF(AND($E$3=6),'Marks Entry 6th'!L19,IF(AND($E$3=7),'Marks Entry 7th'!L19,"")))</f>
        <v/>
      </c>
      <c r="M20" s="120" t="str">
        <f>IF(OR($E20="",$G20=""),"",IF(AND($E$3=6),'Marks Entry 6th'!M19,IF(AND($E$3=7),'Marks Entry 7th'!M19,"")))</f>
        <v/>
      </c>
      <c r="N20" s="120" t="str">
        <f>IF(OR($E20="",$G20=""),"",IF(AND($E$3=6),'Marks Entry 6th'!N19,IF(AND($E$3=7),'Marks Entry 7th'!N19,"")))</f>
        <v/>
      </c>
      <c r="O20" s="120" t="str">
        <f>IF(OR($E20="",$G20=""),"",IF(AND($E$3=6),'Marks Entry 6th'!O19,IF(AND($E$3=7),'Marks Entry 7th'!O19,"")))</f>
        <v/>
      </c>
      <c r="P20" s="120" t="str">
        <f>IF(OR($E20="",$G20=""),"",IF(AND($E$3=6),'Marks Entry 6th'!P19,IF(AND($E$3=7),'Marks Entry 7th'!P19,"")))</f>
        <v/>
      </c>
      <c r="Q20" s="120" t="str">
        <f>IF(OR($E20="",$G20=""),"",IF(AND($E$3=6),'Marks Entry 6th'!Q19,IF(AND($E$3=7),'Marks Entry 7th'!Q19,"")))</f>
        <v/>
      </c>
      <c r="R20" s="418" t="str">
        <f t="shared" si="4"/>
        <v/>
      </c>
      <c r="S20" s="120" t="str">
        <f>IF(OR($E20="",$G20=""),"",IF(AND($E$3=6),'Marks Entry 6th'!R19,IF(AND($E$3=7),'Marks Entry 7th'!R19,"")))</f>
        <v/>
      </c>
      <c r="T20" s="120" t="str">
        <f>IF(OR($E20="",$G20=""),"",IF(AND($E$3=6),'Marks Entry 6th'!S19,IF(AND($E$3=7),'Marks Entry 7th'!S19,"")))</f>
        <v/>
      </c>
      <c r="U20" s="65" t="str">
        <f t="shared" si="5"/>
        <v/>
      </c>
      <c r="V20" s="62">
        <f t="shared" si="6"/>
        <v>0</v>
      </c>
      <c r="W20" s="67" t="str">
        <f>IF(OR($E20="",$G20=""),"",IF(AND($E$3=6),'Marks Entry 6th'!T19,IF(AND($E$3=7),'Marks Entry 7th'!T19,"")))</f>
        <v/>
      </c>
      <c r="X20" s="67" t="str">
        <f>IF(OR($E20="",$G20=""),"",IF(AND($E$3=6),'Marks Entry 6th'!U19,IF(AND($E$3=7),'Marks Entry 7th'!U19,"")))</f>
        <v/>
      </c>
      <c r="Y20" s="66" t="str">
        <f t="shared" si="7"/>
        <v/>
      </c>
      <c r="Z20" s="62" t="str">
        <f t="shared" si="8"/>
        <v/>
      </c>
      <c r="AA20" s="108">
        <f t="shared" si="9"/>
        <v>0</v>
      </c>
      <c r="AB20" s="108" t="str">
        <f t="shared" si="10"/>
        <v/>
      </c>
      <c r="AC20" s="108" t="str">
        <f t="shared" si="11"/>
        <v/>
      </c>
      <c r="AD20" s="108" t="str">
        <f t="shared" si="12"/>
        <v/>
      </c>
      <c r="AE20" s="108" t="str">
        <f t="shared" si="13"/>
        <v/>
      </c>
      <c r="AF20" s="110" t="str">
        <f t="shared" si="14"/>
        <v/>
      </c>
      <c r="AG20" s="120" t="str">
        <f>IF(OR($E20="",$G20=""),"",IF(AND($E$3=6),'Marks Entry 6th'!V19,IF(AND($E$3=7),'Marks Entry 7th'!V19,"")))</f>
        <v/>
      </c>
      <c r="AH20" s="120" t="str">
        <f>IF(OR($E20="",$G20=""),"",IF(AND($E$3=6),'Marks Entry 6th'!W19,IF(AND($E$3=7),'Marks Entry 7th'!W19,"")))</f>
        <v/>
      </c>
      <c r="AI20" s="120" t="str">
        <f>IF(OR($E20="",$G20=""),"",IF(AND($E$3=6),'Marks Entry 6th'!X19,IF(AND($E$3=7),'Marks Entry 7th'!X19,"")))</f>
        <v/>
      </c>
      <c r="AJ20" s="120" t="str">
        <f>IF(OR($E20="",$G20=""),"",IF(AND($E$3=6),'Marks Entry 6th'!Y19,IF(AND($E$3=7),'Marks Entry 7th'!Y19,"")))</f>
        <v/>
      </c>
      <c r="AK20" s="120" t="str">
        <f>IF(OR($E20="",$G20=""),"",IF(AND($E$3=6),'Marks Entry 6th'!Z19,IF(AND($E$3=7),'Marks Entry 7th'!Z19,"")))</f>
        <v/>
      </c>
      <c r="AL20" s="120" t="str">
        <f>IF(OR($E20="",$G20=""),"",IF(AND($E$3=6),'Marks Entry 6th'!AA19,IF(AND($E$3=7),'Marks Entry 7th'!AA19,"")))</f>
        <v/>
      </c>
      <c r="AM20" s="418" t="str">
        <f t="shared" si="15"/>
        <v/>
      </c>
      <c r="AN20" s="120" t="str">
        <f>IF(OR($E20="",$G20=""),"",IF(AND($E$3=6),'Marks Entry 6th'!AB19,IF(AND($E$3=7),'Marks Entry 7th'!AB19,"")))</f>
        <v/>
      </c>
      <c r="AO20" s="120" t="str">
        <f>IF(OR($E20="",$G20=""),"",IF(AND($E$3=6),'Marks Entry 6th'!AC19,IF(AND($E$3=7),'Marks Entry 7th'!AC19,"")))</f>
        <v/>
      </c>
      <c r="AP20" s="65" t="str">
        <f t="shared" si="16"/>
        <v/>
      </c>
      <c r="AQ20" s="62">
        <f t="shared" si="17"/>
        <v>0</v>
      </c>
      <c r="AR20" s="67" t="str">
        <f>IF(OR($E20="",$G20=""),"",IF(AND($E$3=6),'Marks Entry 6th'!AD19,IF(AND($E$3=7),'Marks Entry 7th'!AD19,"")))</f>
        <v/>
      </c>
      <c r="AS20" s="67" t="str">
        <f>IF(OR($E20="",$G20=""),"",IF(AND($E$3=6),'Marks Entry 6th'!AE19,IF(AND($E$3=7),'Marks Entry 7th'!AE19,"")))</f>
        <v/>
      </c>
      <c r="AT20" s="65" t="str">
        <f t="shared" si="18"/>
        <v/>
      </c>
      <c r="AU20" s="62" t="str">
        <f t="shared" si="19"/>
        <v/>
      </c>
      <c r="AV20" s="108">
        <f t="shared" si="20"/>
        <v>0</v>
      </c>
      <c r="AW20" s="108" t="str">
        <f t="shared" si="21"/>
        <v/>
      </c>
      <c r="AX20" s="108" t="str">
        <f t="shared" si="22"/>
        <v/>
      </c>
      <c r="AY20" s="108" t="str">
        <f t="shared" si="23"/>
        <v/>
      </c>
      <c r="AZ20" s="108" t="str">
        <f t="shared" si="24"/>
        <v/>
      </c>
      <c r="BA20" s="110" t="str">
        <f t="shared" si="25"/>
        <v/>
      </c>
      <c r="BB20" s="310" t="str">
        <f>IF(OR($E20="",$G20=""),"",IF(AND($E$3=6),'Marks Entry 6th'!AF19,IF(AND($E$3=7),'Marks Entry 7th'!AF19,"")))</f>
        <v/>
      </c>
      <c r="BC20" s="120" t="str">
        <f>IF(OR($E20="",$G20=""),"",IF(AND($E$3=6),'Marks Entry 6th'!AG19,IF(AND($E$3=7),'Marks Entry 7th'!AG19,"")))</f>
        <v/>
      </c>
      <c r="BD20" s="120" t="str">
        <f>IF(OR($E20="",$G20=""),"",IF(AND($E$3=6),'Marks Entry 6th'!AH19,IF(AND($E$3=7),'Marks Entry 7th'!AH19,"")))</f>
        <v/>
      </c>
      <c r="BE20" s="120" t="str">
        <f>IF(OR($E20="",$G20=""),"",IF(AND($E$3=6),'Marks Entry 6th'!AI19,IF(AND($E$3=7),'Marks Entry 7th'!AI19,"")))</f>
        <v/>
      </c>
      <c r="BF20" s="120" t="str">
        <f>IF(OR($E20="",$G20=""),"",IF(AND($E$3=6),'Marks Entry 6th'!AJ19,IF(AND($E$3=7),'Marks Entry 7th'!AJ19,"")))</f>
        <v/>
      </c>
      <c r="BG20" s="120" t="str">
        <f>IF(OR($E20="",$G20=""),"",IF(AND($E$3=6),'Marks Entry 6th'!AK19,IF(AND($E$3=7),'Marks Entry 7th'!AK19,"")))</f>
        <v/>
      </c>
      <c r="BH20" s="120" t="str">
        <f>IF(OR($E20="",$G20=""),"",IF(AND($E$3=6),'Marks Entry 6th'!AL19,IF(AND($E$3=7),'Marks Entry 7th'!AL19,"")))</f>
        <v/>
      </c>
      <c r="BI20" s="418" t="str">
        <f t="shared" si="26"/>
        <v/>
      </c>
      <c r="BJ20" s="120" t="str">
        <f>IF(OR($E20="",$G20=""),"",IF(AND($E$3=6),'Marks Entry 6th'!AM19,IF(AND($E$3=7),'Marks Entry 7th'!AM19,"")))</f>
        <v/>
      </c>
      <c r="BK20" s="120" t="str">
        <f>IF(OR($E20="",$G20=""),"",IF(AND($E$3=6),'Marks Entry 6th'!AN19,IF(AND($E$3=7),'Marks Entry 7th'!AN19,"")))</f>
        <v/>
      </c>
      <c r="BL20" s="65" t="str">
        <f t="shared" si="27"/>
        <v/>
      </c>
      <c r="BM20" s="62">
        <f t="shared" si="28"/>
        <v>0</v>
      </c>
      <c r="BN20" s="67" t="str">
        <f>IF(OR($E20="",$G20=""),"",IF(AND($E$3=6),'Marks Entry 6th'!AO19,IF(AND($E$3=7),'Marks Entry 7th'!AO19,"")))</f>
        <v/>
      </c>
      <c r="BO20" s="67" t="str">
        <f>IF(OR($E20="",$G20=""),"",IF(AND($E$3=6),'Marks Entry 6th'!AP19,IF(AND($E$3=7),'Marks Entry 7th'!AP19,"")))</f>
        <v/>
      </c>
      <c r="BP20" s="65" t="str">
        <f t="shared" si="29"/>
        <v/>
      </c>
      <c r="BQ20" s="62" t="str">
        <f t="shared" si="30"/>
        <v/>
      </c>
      <c r="BR20" s="108">
        <f t="shared" si="31"/>
        <v>0</v>
      </c>
      <c r="BS20" s="108" t="str">
        <f t="shared" si="32"/>
        <v/>
      </c>
      <c r="BT20" s="108" t="str">
        <f t="shared" si="33"/>
        <v/>
      </c>
      <c r="BU20" s="108" t="str">
        <f t="shared" si="34"/>
        <v/>
      </c>
      <c r="BV20" s="108" t="str">
        <f t="shared" si="35"/>
        <v/>
      </c>
      <c r="BW20" s="110" t="str">
        <f t="shared" si="36"/>
        <v/>
      </c>
      <c r="BX20" s="120" t="str">
        <f>IF(OR($E20="",$G20=""),"",IF(AND($E$3=6),'Marks Entry 6th'!AQ19,IF(AND($E$3=7),'Marks Entry 7th'!AQ19,"")))</f>
        <v/>
      </c>
      <c r="BY20" s="120" t="str">
        <f>IF(OR($E20="",$G20=""),"",IF(AND($E$3=6),'Marks Entry 6th'!AR19,IF(AND($E$3=7),'Marks Entry 7th'!AR19,"")))</f>
        <v/>
      </c>
      <c r="BZ20" s="120" t="str">
        <f>IF(OR($E20="",$G20=""),"",IF(AND($E$3=6),'Marks Entry 6th'!AS19,IF(AND($E$3=7),'Marks Entry 7th'!AS19,"")))</f>
        <v/>
      </c>
      <c r="CA20" s="120" t="str">
        <f>IF(OR($E20="",$G20=""),"",IF(AND($E$3=6),'Marks Entry 6th'!AT19,IF(AND($E$3=7),'Marks Entry 7th'!AT19,"")))</f>
        <v/>
      </c>
      <c r="CB20" s="120" t="str">
        <f>IF(OR($E20="",$G20=""),"",IF(AND($E$3=6),'Marks Entry 6th'!AU19,IF(AND($E$3=7),'Marks Entry 7th'!AU19,"")))</f>
        <v/>
      </c>
      <c r="CC20" s="120" t="str">
        <f>IF(OR($E20="",$G20=""),"",IF(AND($E$3=6),'Marks Entry 6th'!AV19,IF(AND($E$3=7),'Marks Entry 7th'!AV19,"")))</f>
        <v/>
      </c>
      <c r="CD20" s="418" t="str">
        <f t="shared" si="37"/>
        <v/>
      </c>
      <c r="CE20" s="120" t="str">
        <f>IF(OR($E20="",$G20=""),"",IF(AND($E$3=6),'Marks Entry 6th'!AW19,IF(AND($E$3=7),'Marks Entry 7th'!AW19,"")))</f>
        <v/>
      </c>
      <c r="CF20" s="120" t="str">
        <f>IF(OR($E20="",$G20=""),"",IF(AND($E$3=6),'Marks Entry 6th'!AX19,IF(AND($E$3=7),'Marks Entry 7th'!AX19,"")))</f>
        <v/>
      </c>
      <c r="CG20" s="65" t="str">
        <f t="shared" si="38"/>
        <v/>
      </c>
      <c r="CH20" s="62">
        <f t="shared" si="39"/>
        <v>0</v>
      </c>
      <c r="CI20" s="67" t="str">
        <f>IF(OR($E20="",$G20=""),"",IF(AND($E$3=6),'Marks Entry 6th'!AY19,IF(AND($E$3=7),'Marks Entry 7th'!AY19,"")))</f>
        <v/>
      </c>
      <c r="CJ20" s="67" t="str">
        <f>IF(OR($E20="",$G20=""),"",IF(AND($E$3=6),'Marks Entry 6th'!AZ19,IF(AND($E$3=7),'Marks Entry 7th'!AZ19,"")))</f>
        <v/>
      </c>
      <c r="CK20" s="65" t="str">
        <f t="shared" si="40"/>
        <v/>
      </c>
      <c r="CL20" s="62" t="str">
        <f t="shared" si="41"/>
        <v/>
      </c>
      <c r="CM20" s="108">
        <f t="shared" si="42"/>
        <v>0</v>
      </c>
      <c r="CN20" s="108" t="str">
        <f t="shared" si="43"/>
        <v/>
      </c>
      <c r="CO20" s="108" t="str">
        <f t="shared" si="44"/>
        <v/>
      </c>
      <c r="CP20" s="108" t="str">
        <f t="shared" si="45"/>
        <v/>
      </c>
      <c r="CQ20" s="108" t="str">
        <f t="shared" si="46"/>
        <v/>
      </c>
      <c r="CR20" s="110" t="str">
        <f t="shared" si="47"/>
        <v/>
      </c>
      <c r="CS20" s="120" t="str">
        <f>IF(OR($E20="",$G20=""),"",IF(AND($E$3=6),'Marks Entry 6th'!BA19,IF(AND($E$3=7),'Marks Entry 7th'!BA19,"")))</f>
        <v/>
      </c>
      <c r="CT20" s="120" t="str">
        <f>IF(OR($E20="",$G20=""),"",IF(AND($E$3=6),'Marks Entry 6th'!BB19,IF(AND($E$3=7),'Marks Entry 7th'!BB19,"")))</f>
        <v/>
      </c>
      <c r="CU20" s="120" t="str">
        <f>IF(OR($E20="",$G20=""),"",IF(AND($E$3=6),'Marks Entry 6th'!BC19,IF(AND($E$3=7),'Marks Entry 7th'!BC19,"")))</f>
        <v/>
      </c>
      <c r="CV20" s="120" t="str">
        <f>IF(OR($E20="",$G20=""),"",IF(AND($E$3=6),'Marks Entry 6th'!BD19,IF(AND($E$3=7),'Marks Entry 7th'!BD19,"")))</f>
        <v/>
      </c>
      <c r="CW20" s="120" t="str">
        <f>IF(OR($E20="",$G20=""),"",IF(AND($E$3=6),'Marks Entry 6th'!BE19,IF(AND($E$3=7),'Marks Entry 7th'!BE19,"")))</f>
        <v/>
      </c>
      <c r="CX20" s="120" t="str">
        <f>IF(OR($E20="",$G20=""),"",IF(AND($E$3=6),'Marks Entry 6th'!BF19,IF(AND($E$3=7),'Marks Entry 7th'!BF19,"")))</f>
        <v/>
      </c>
      <c r="CY20" s="418" t="str">
        <f t="shared" si="48"/>
        <v/>
      </c>
      <c r="CZ20" s="120" t="str">
        <f>IF(OR($E20="",$G20=""),"",IF(AND($E$3=6),'Marks Entry 6th'!BG19,IF(AND($E$3=7),'Marks Entry 7th'!BG19,"")))</f>
        <v/>
      </c>
      <c r="DA20" s="120" t="str">
        <f>IF(OR($E20="",$G20=""),"",IF(AND($E$3=6),'Marks Entry 6th'!BH19,IF(AND($E$3=7),'Marks Entry 7th'!BH19,"")))</f>
        <v/>
      </c>
      <c r="DB20" s="65" t="str">
        <f t="shared" si="49"/>
        <v/>
      </c>
      <c r="DC20" s="62">
        <f t="shared" si="50"/>
        <v>0</v>
      </c>
      <c r="DD20" s="67" t="str">
        <f>IF(OR($E20="",$G20=""),"",IF(AND($E$3=6),'Marks Entry 6th'!BI19,IF(AND($E$3=7),'Marks Entry 7th'!BI19,"")))</f>
        <v/>
      </c>
      <c r="DE20" s="67" t="str">
        <f>IF(OR($E20="",$G20=""),"",IF(AND($E$3=6),'Marks Entry 6th'!BJ19,IF(AND($E$3=7),'Marks Entry 7th'!BJ19,"")))</f>
        <v/>
      </c>
      <c r="DF20" s="65" t="str">
        <f t="shared" si="51"/>
        <v/>
      </c>
      <c r="DG20" s="62" t="str">
        <f t="shared" si="52"/>
        <v/>
      </c>
      <c r="DH20" s="108">
        <f t="shared" si="53"/>
        <v>0</v>
      </c>
      <c r="DI20" s="108" t="str">
        <f t="shared" si="54"/>
        <v/>
      </c>
      <c r="DJ20" s="108" t="str">
        <f t="shared" si="55"/>
        <v/>
      </c>
      <c r="DK20" s="108" t="str">
        <f t="shared" si="56"/>
        <v/>
      </c>
      <c r="DL20" s="108" t="str">
        <f t="shared" si="57"/>
        <v/>
      </c>
      <c r="DM20" s="110" t="str">
        <f t="shared" si="58"/>
        <v/>
      </c>
      <c r="DN20" s="120" t="str">
        <f>IF(OR($E20="",$G20=""),"",IF(AND($E$3=6),'Marks Entry 6th'!BK19,IF(AND($E$3=7),'Marks Entry 7th'!BK19,"")))</f>
        <v/>
      </c>
      <c r="DO20" s="120" t="str">
        <f>IF(OR($E20="",$G20=""),"",IF(AND($E$3=6),'Marks Entry 6th'!BL19,IF(AND($E$3=7),'Marks Entry 7th'!BL19,"")))</f>
        <v/>
      </c>
      <c r="DP20" s="120" t="str">
        <f>IF(OR($E20="",$G20=""),"",IF(AND($E$3=6),'Marks Entry 6th'!BM19,IF(AND($E$3=7),'Marks Entry 7th'!BM19,"")))</f>
        <v/>
      </c>
      <c r="DQ20" s="120" t="str">
        <f>IF(OR($E20="",$G20=""),"",IF(AND($E$3=6),'Marks Entry 6th'!BN19,IF(AND($E$3=7),'Marks Entry 7th'!BN19,"")))</f>
        <v/>
      </c>
      <c r="DR20" s="120" t="str">
        <f>IF(OR($E20="",$G20=""),"",IF(AND($E$3=6),'Marks Entry 6th'!BO19,IF(AND($E$3=7),'Marks Entry 7th'!BO19,"")))</f>
        <v/>
      </c>
      <c r="DS20" s="120" t="str">
        <f>IF(OR($E20="",$G20=""),"",IF(AND($E$3=6),'Marks Entry 6th'!BP19,IF(AND($E$3=7),'Marks Entry 7th'!BP19,"")))</f>
        <v/>
      </c>
      <c r="DT20" s="418" t="str">
        <f t="shared" si="59"/>
        <v/>
      </c>
      <c r="DU20" s="120" t="str">
        <f>IF(OR($E20="",$G20=""),"",IF(AND($E$3=6),'Marks Entry 6th'!BQ19,IF(AND($E$3=7),'Marks Entry 7th'!BQ19,"")))</f>
        <v/>
      </c>
      <c r="DV20" s="120" t="str">
        <f>IF(OR($E20="",$G20=""),"",IF(AND($E$3=6),'Marks Entry 6th'!BR19,IF(AND($E$3=7),'Marks Entry 7th'!BR19,"")))</f>
        <v/>
      </c>
      <c r="DW20" s="65" t="str">
        <f t="shared" si="60"/>
        <v/>
      </c>
      <c r="DX20" s="62">
        <f t="shared" si="61"/>
        <v>0</v>
      </c>
      <c r="DY20" s="67" t="str">
        <f>IF(OR($E20="",$G20=""),"",IF(AND($E$3=6),'Marks Entry 6th'!BS19,IF(AND($E$3=7),'Marks Entry 7th'!BS19,"")))</f>
        <v/>
      </c>
      <c r="DZ20" s="67" t="str">
        <f>IF(OR($E20="",$G20=""),"",IF(AND($E$3=6),'Marks Entry 6th'!BT19,IF(AND($E$3=7),'Marks Entry 7th'!BT19,"")))</f>
        <v/>
      </c>
      <c r="EA20" s="65" t="str">
        <f t="shared" si="62"/>
        <v/>
      </c>
      <c r="EB20" s="62" t="str">
        <f t="shared" si="63"/>
        <v/>
      </c>
      <c r="EC20" s="108">
        <f t="shared" si="64"/>
        <v>0</v>
      </c>
      <c r="ED20" s="108" t="str">
        <f t="shared" si="65"/>
        <v/>
      </c>
      <c r="EE20" s="108" t="str">
        <f t="shared" si="66"/>
        <v/>
      </c>
      <c r="EF20" s="108" t="str">
        <f t="shared" si="67"/>
        <v/>
      </c>
      <c r="EG20" s="108" t="str">
        <f t="shared" si="68"/>
        <v/>
      </c>
      <c r="EH20" s="110" t="str">
        <f t="shared" si="69"/>
        <v/>
      </c>
      <c r="EI20" s="52" t="str">
        <f>IF(OR($E20="",$G20=""),"",IF(AND($E$3=6),'Marks Entry 6th'!BU19,IF(AND($E$3=7),'Marks Entry 7th'!BU19,"")))</f>
        <v/>
      </c>
      <c r="EJ20" s="52" t="str">
        <f>IF(OR($E20="",$G20=""),"",IF(AND($E$3=6),'Marks Entry 6th'!BV19,IF(AND($E$3=7),'Marks Entry 7th'!BV19,"")))</f>
        <v/>
      </c>
      <c r="EK20" s="52" t="str">
        <f>IF(OR($E20="",$G20=""),"",IF(AND($E$3=6),'Marks Entry 6th'!BW19,IF(AND($E$3=7),'Marks Entry 7th'!BW19,"")))</f>
        <v/>
      </c>
      <c r="EL20" s="52" t="str">
        <f>IF(OR($E20="",$G20=""),"",IF(AND($E$3=6),'Marks Entry 6th'!BX19,IF(AND($E$3=7),'Marks Entry 7th'!BX19,"")))</f>
        <v/>
      </c>
      <c r="EM20" s="52" t="str">
        <f>IF(OR($E20="",$G20=""),"",IF(AND($E$3=6),'Marks Entry 6th'!BY19,IF(AND($E$3=7),'Marks Entry 7th'!BY19,"")))</f>
        <v/>
      </c>
      <c r="EN20" s="121" t="str">
        <f t="shared" si="70"/>
        <v/>
      </c>
      <c r="EO20" s="122">
        <f t="shared" si="71"/>
        <v>0</v>
      </c>
      <c r="EP20" s="122" t="str">
        <f t="shared" si="72"/>
        <v/>
      </c>
      <c r="EQ20" s="122" t="str">
        <f t="shared" si="73"/>
        <v/>
      </c>
      <c r="ER20" s="109" t="str">
        <f t="shared" si="74"/>
        <v/>
      </c>
      <c r="ES20" s="52" t="str">
        <f>IF(OR($E20="",$G20=""),"",IF(AND($E$3=6),'Marks Entry 6th'!BZ19,IF(AND($E$3=7),'Marks Entry 7th'!BZ19,"")))</f>
        <v/>
      </c>
      <c r="ET20" s="52" t="str">
        <f>IF(OR($E20="",$G20=""),"",IF(AND($E$3=6),'Marks Entry 6th'!CA19,IF(AND($E$3=7),'Marks Entry 7th'!CA19,"")))</f>
        <v/>
      </c>
      <c r="EU20" s="52" t="str">
        <f>IF(OR($E20="",$G20=""),"",IF(AND($E$3=6),'Marks Entry 6th'!CB19,IF(AND($E$3=7),'Marks Entry 7th'!CB19,"")))</f>
        <v/>
      </c>
      <c r="EV20" s="52" t="str">
        <f>IF(OR($E20="",$G20=""),"",IF(AND($E$3=6),'Marks Entry 6th'!CC19,IF(AND($E$3=7),'Marks Entry 7th'!CC19,"")))</f>
        <v/>
      </c>
      <c r="EW20" s="52" t="str">
        <f>IF(OR($E20="",$G20=""),"",IF(AND($E$3=6),'Marks Entry 6th'!CD19,IF(AND($E$3=7),'Marks Entry 7th'!CD19,"")))</f>
        <v/>
      </c>
      <c r="EX20" s="121" t="str">
        <f t="shared" si="75"/>
        <v/>
      </c>
      <c r="EY20" s="122">
        <f t="shared" si="76"/>
        <v>0</v>
      </c>
      <c r="EZ20" s="122" t="str">
        <f t="shared" si="77"/>
        <v/>
      </c>
      <c r="FA20" s="122" t="str">
        <f t="shared" si="78"/>
        <v/>
      </c>
      <c r="FB20" s="109" t="str">
        <f t="shared" si="79"/>
        <v/>
      </c>
      <c r="FC20" s="52" t="str">
        <f>IF(OR($E20="",$G20=""),"",IF(AND($E$3=6),'Marks Entry 6th'!CE19,IF(AND($E$3=7),'Marks Entry 7th'!CE19,"")))</f>
        <v/>
      </c>
      <c r="FD20" s="52" t="str">
        <f>IF(OR($E20="",$G20=""),"",IF(AND($E$3=6),'Marks Entry 6th'!CF19,IF(AND($E$3=7),'Marks Entry 7th'!CF19,"")))</f>
        <v/>
      </c>
      <c r="FE20" s="52" t="str">
        <f>IF(OR($E20="",$G20=""),"",IF(AND($E$3=6),'Marks Entry 6th'!CG19,IF(AND($E$3=7),'Marks Entry 7th'!CG19,"")))</f>
        <v/>
      </c>
      <c r="FF20" s="52" t="str">
        <f>IF(OR($E20="",$G20=""),"",IF(AND($E$3=6),'Marks Entry 6th'!CH19,IF(AND($E$3=7),'Marks Entry 7th'!CH19,"")))</f>
        <v/>
      </c>
      <c r="FG20" s="52" t="str">
        <f>IF(OR($E20="",$G20=""),"",IF(AND($E$3=6),'Marks Entry 6th'!CI19,IF(AND($E$3=7),'Marks Entry 7th'!CI19,"")))</f>
        <v/>
      </c>
      <c r="FH20" s="121" t="str">
        <f t="shared" si="80"/>
        <v/>
      </c>
      <c r="FI20" s="122">
        <f t="shared" si="81"/>
        <v>0</v>
      </c>
      <c r="FJ20" s="122" t="str">
        <f t="shared" si="82"/>
        <v/>
      </c>
      <c r="FK20" s="122" t="str">
        <f t="shared" si="83"/>
        <v/>
      </c>
      <c r="FL20" s="109" t="str">
        <f t="shared" si="84"/>
        <v/>
      </c>
      <c r="FM20" s="361" t="str">
        <f>IF(OR($E20="",$G20=""),"",IF(AND('Marks Entry 6th'!CJ19="",'Marks Entry 7th'!CJ19=""),"",IF(AND($E$3=6),'Marks Entry 6th'!CJ19,IF(AND($E$3=7),'Marks Entry 7th'!CJ19,""))))</f>
        <v/>
      </c>
      <c r="FN20" s="361" t="str">
        <f>IF(OR($E20="",$G20=""),"",IF(AND('Marks Entry 6th'!CK19="",'Marks Entry 7th'!CK19=""),"",IF(AND($E$3=6),'Marks Entry 6th'!CK19,IF(AND($E$3=7),'Marks Entry 7th'!CK19,""))))</f>
        <v/>
      </c>
      <c r="FO20" s="362" t="str">
        <f t="shared" si="85"/>
        <v/>
      </c>
      <c r="FP20" s="109" t="str">
        <f t="shared" si="86"/>
        <v/>
      </c>
      <c r="FQ20" s="361" t="str">
        <f>IF(OR($E20="",$G20=""),"",IF(AND('Marks Entry 6th'!CL19="",'Marks Entry 7th'!CL19=""),"",IF(AND($E$3=6),'Marks Entry 6th'!CL19,IF(AND($E$3=7),'Marks Entry 7th'!CL19,""))))</f>
        <v/>
      </c>
      <c r="FR20" s="361" t="str">
        <f>IF(OR($E20="",$G20=""),"",IF(AND('Marks Entry 6th'!CM19="",'Marks Entry 7th'!CM19=""),"",IF(AND($E$3=6),'Marks Entry 6th'!CM19,IF(AND($E$3=7),'Marks Entry 7th'!CM19,""))))</f>
        <v/>
      </c>
      <c r="FS20" s="362" t="str">
        <f t="shared" si="87"/>
        <v/>
      </c>
      <c r="FT20" s="109" t="str">
        <f t="shared" si="88"/>
        <v/>
      </c>
      <c r="FU20" s="78" t="str">
        <f t="shared" si="89"/>
        <v/>
      </c>
      <c r="FV20" s="328" t="str">
        <f t="shared" si="90"/>
        <v/>
      </c>
      <c r="FW20" s="84" t="str">
        <f t="shared" si="91"/>
        <v/>
      </c>
      <c r="FX20" s="222" t="str">
        <f t="shared" si="92"/>
        <v/>
      </c>
      <c r="FY20" s="85" t="str">
        <f t="shared" si="93"/>
        <v/>
      </c>
      <c r="FZ20" s="327" t="str">
        <f>IFERROR(IF(B20="NSO","NSO",IF(OR(D20="",G20="",F20=""),"",IF(AND(FV20&gt;=36,'Master sheet'!$D$11="Hindi"),"कक्षा क्रमोन्नत",IF(AND(FV20&gt;=36,'Master sheet'!$D$11="English"),"Promoted",IF(AND(FV20&lt;36,'Master sheet'!$D$11="Hindi"),"पुनः परीक्षा","Re-Exam"))))),"")</f>
        <v/>
      </c>
      <c r="GA20" s="53" t="str">
        <f>IF(OR($E20="",$G20=""),"",IF(AND($E$3=6,'Marks Entry 6th'!CN19=""),"",IF(AND($E$3=7,'Marks Entry 7th'!CN19=""),"",IF(AND($E$3=6),'Marks Entry 6th'!CN19,IF(AND($E$3=7),'Marks Entry 7th'!CN19,"")))))</f>
        <v/>
      </c>
      <c r="GB20" s="53" t="str">
        <f>IF(OR($E20="",$G20=""),"",IF(AND($E$3=6,'Marks Entry 6th'!CO19=""),"",IF(AND($E$3=7,'Marks Entry 7th'!CO19=""),"",IF(AND($E$3=6),'Marks Entry 6th'!CO19,IF(AND($E$3=7),'Marks Entry 7th'!CO19,"")))))</f>
        <v/>
      </c>
      <c r="GC20" s="54"/>
      <c r="GK20" s="56">
        <f>IF(AND($E$3=6),'Marks Entry 6th'!I19,IF(AND($E$3=7),'Marks Entry 7th'!I19,""))</f>
        <v>0</v>
      </c>
      <c r="GL20" s="56">
        <f t="shared" si="94"/>
        <v>0</v>
      </c>
    </row>
    <row r="21" spans="1:194" ht="18.95" customHeight="1">
      <c r="A21" s="68">
        <v>14</v>
      </c>
      <c r="B21" s="68" t="str">
        <f>IF(OR(GK21=0,GK21=""),"",IF(AND($E$3=6),'Marks Entry 6th'!I20,IF(AND($E$3=7),'Marks Entry 7th'!I20,"")))</f>
        <v/>
      </c>
      <c r="C21" s="69" t="str">
        <f>IF(OR(B21=0,B21=""),"",IF(AND($E$3=6,'Marks Entry 6th'!B20=""),"",IF(AND($E$3=7,'Marks Entry 7th'!B20=""),"",IF(AND($E$3=6,'Marks Entry 6th'!B20),'Marks Entry 6th'!B20,IF(AND($E$3=7),'Marks Entry 7th'!B20,"")))))</f>
        <v/>
      </c>
      <c r="D21" s="69" t="str">
        <f>IF(OR(B21=0,B21=""),"",IF(AND($E$3=6,'Marks Entry 6th'!C20=""),"",IF(AND($E$3=7,'Marks Entry 7th'!C20=""),"",IF(AND($E$3=6),'Marks Entry 6th'!C20,IF(AND($E$3=7),'Marks Entry 7th'!C20,"")))))</f>
        <v/>
      </c>
      <c r="E21" s="303" t="str">
        <f>IF(OR(B21=0,B21=""),"",IF(AND($E$3=6,'Marks Entry 6th'!E20=""),"",IF(AND($E$3=7,'Marks Entry 7th'!E20=""),"",IF(AND($E$3=6),'Marks Entry 6th'!E20,IF(AND($E$3=7),'Marks Entry 7th'!E20,"")))))</f>
        <v/>
      </c>
      <c r="F21" s="69" t="str">
        <f>IF(OR(B21=0,B21=""),"",IF(AND($E$3=6,'Marks Entry 6th'!D20=""),"",IF(AND($E$3=7,'Marks Entry 7th'!D20=""),"",IF(AND($E$3=6),'Marks Entry 6th'!D20,IF(AND($E$3=7),'Marks Entry 7th'!D20,"")))))</f>
        <v/>
      </c>
      <c r="G21" s="302" t="str">
        <f>IF(OR(B21=0,B21=""),"",IF(AND($E$3=6,'Marks Entry 6th'!F20=""),"",IF(AND($E$3=7,'Marks Entry 7th'!F20=""),"",IF(AND($E$3=6),UPPER('Marks Entry 6th'!F20),IF(AND($E$3=7),UPPER('Marks Entry 7th'!F20),"")))))</f>
        <v/>
      </c>
      <c r="H21" s="302" t="str">
        <f>IF(OR(B21=0,B21=""),"",IF(AND($E$3=6,'Marks Entry 6th'!G20=""),"",IF(AND($E$3=7,'Marks Entry 7th'!G20=""),"",IF(AND($E$3=6),UPPER('Marks Entry 6th'!G20),IF(AND($E$3=7),UPPER('Marks Entry 7th'!G20),"")))))</f>
        <v/>
      </c>
      <c r="I21" s="302" t="str">
        <f>IF(OR(B21=0,B21=""),"",IF(AND($E$3=6,'Marks Entry 6th'!H20=""),"",IF(AND($E$3=7,'Marks Entry 7th'!H20=""),"",IF(AND($E$3=6),UPPER('Marks Entry 6th'!H20),IF(AND($E$3=7),UPPER('Marks Entry 7th'!H20),"")))))</f>
        <v/>
      </c>
      <c r="J21" s="64" t="str">
        <f>IF(OR(B21=0,B21=""),"",IF(AND($E$3=6,'Marks Entry 6th'!J20=""),"",IF(AND($E$3=7,'Marks Entry 7th'!J20=""),"",IF(AND($E$3=6),'Marks Entry 6th'!J20,IF(AND($E$3=7),'Marks Entry 7th'!J20,"")))))</f>
        <v/>
      </c>
      <c r="K21" s="64" t="str">
        <f>IF(OR(B21=0,B21=""),"",IF(AND($E$3=6,'Marks Entry 6th'!K20=""),"",IF(AND($E$3=7,'Marks Entry 7th'!K20=""),"",IF(AND($E$3=6),'Marks Entry 6th'!K20,IF(AND($E$3=7),'Marks Entry 7th'!K20,"")))))</f>
        <v/>
      </c>
      <c r="L21" s="120" t="str">
        <f>IF(OR($E21="",$G21=""),"",IF(AND($E$3=6),'Marks Entry 6th'!L20,IF(AND($E$3=7),'Marks Entry 7th'!L20,"")))</f>
        <v/>
      </c>
      <c r="M21" s="120" t="str">
        <f>IF(OR($E21="",$G21=""),"",IF(AND($E$3=6),'Marks Entry 6th'!M20,IF(AND($E$3=7),'Marks Entry 7th'!M20,"")))</f>
        <v/>
      </c>
      <c r="N21" s="120" t="str">
        <f>IF(OR($E21="",$G21=""),"",IF(AND($E$3=6),'Marks Entry 6th'!N20,IF(AND($E$3=7),'Marks Entry 7th'!N20,"")))</f>
        <v/>
      </c>
      <c r="O21" s="120" t="str">
        <f>IF(OR($E21="",$G21=""),"",IF(AND($E$3=6),'Marks Entry 6th'!O20,IF(AND($E$3=7),'Marks Entry 7th'!O20,"")))</f>
        <v/>
      </c>
      <c r="P21" s="120" t="str">
        <f>IF(OR($E21="",$G21=""),"",IF(AND($E$3=6),'Marks Entry 6th'!P20,IF(AND($E$3=7),'Marks Entry 7th'!P20,"")))</f>
        <v/>
      </c>
      <c r="Q21" s="120" t="str">
        <f>IF(OR($E21="",$G21=""),"",IF(AND($E$3=6),'Marks Entry 6th'!Q20,IF(AND($E$3=7),'Marks Entry 7th'!Q20,"")))</f>
        <v/>
      </c>
      <c r="R21" s="418" t="str">
        <f t="shared" si="4"/>
        <v/>
      </c>
      <c r="S21" s="120" t="str">
        <f>IF(OR($E21="",$G21=""),"",IF(AND($E$3=6),'Marks Entry 6th'!R20,IF(AND($E$3=7),'Marks Entry 7th'!R20,"")))</f>
        <v/>
      </c>
      <c r="T21" s="120" t="str">
        <f>IF(OR($E21="",$G21=""),"",IF(AND($E$3=6),'Marks Entry 6th'!S20,IF(AND($E$3=7),'Marks Entry 7th'!S20,"")))</f>
        <v/>
      </c>
      <c r="U21" s="65" t="str">
        <f t="shared" si="5"/>
        <v/>
      </c>
      <c r="V21" s="62">
        <f t="shared" si="6"/>
        <v>0</v>
      </c>
      <c r="W21" s="67" t="str">
        <f>IF(OR($E21="",$G21=""),"",IF(AND($E$3=6),'Marks Entry 6th'!T20,IF(AND($E$3=7),'Marks Entry 7th'!T20,"")))</f>
        <v/>
      </c>
      <c r="X21" s="67" t="str">
        <f>IF(OR($E21="",$G21=""),"",IF(AND($E$3=6),'Marks Entry 6th'!U20,IF(AND($E$3=7),'Marks Entry 7th'!U20,"")))</f>
        <v/>
      </c>
      <c r="Y21" s="66" t="str">
        <f t="shared" si="7"/>
        <v/>
      </c>
      <c r="Z21" s="62" t="str">
        <f t="shared" si="8"/>
        <v/>
      </c>
      <c r="AA21" s="108">
        <f t="shared" si="9"/>
        <v>0</v>
      </c>
      <c r="AB21" s="108" t="str">
        <f t="shared" si="10"/>
        <v/>
      </c>
      <c r="AC21" s="108" t="str">
        <f t="shared" si="11"/>
        <v/>
      </c>
      <c r="AD21" s="108" t="str">
        <f t="shared" si="12"/>
        <v/>
      </c>
      <c r="AE21" s="108" t="str">
        <f t="shared" si="13"/>
        <v/>
      </c>
      <c r="AF21" s="110" t="str">
        <f t="shared" si="14"/>
        <v/>
      </c>
      <c r="AG21" s="120" t="str">
        <f>IF(OR($E21="",$G21=""),"",IF(AND($E$3=6),'Marks Entry 6th'!V20,IF(AND($E$3=7),'Marks Entry 7th'!V20,"")))</f>
        <v/>
      </c>
      <c r="AH21" s="120" t="str">
        <f>IF(OR($E21="",$G21=""),"",IF(AND($E$3=6),'Marks Entry 6th'!W20,IF(AND($E$3=7),'Marks Entry 7th'!W20,"")))</f>
        <v/>
      </c>
      <c r="AI21" s="120" t="str">
        <f>IF(OR($E21="",$G21=""),"",IF(AND($E$3=6),'Marks Entry 6th'!X20,IF(AND($E$3=7),'Marks Entry 7th'!X20,"")))</f>
        <v/>
      </c>
      <c r="AJ21" s="120" t="str">
        <f>IF(OR($E21="",$G21=""),"",IF(AND($E$3=6),'Marks Entry 6th'!Y20,IF(AND($E$3=7),'Marks Entry 7th'!Y20,"")))</f>
        <v/>
      </c>
      <c r="AK21" s="120" t="str">
        <f>IF(OR($E21="",$G21=""),"",IF(AND($E$3=6),'Marks Entry 6th'!Z20,IF(AND($E$3=7),'Marks Entry 7th'!Z20,"")))</f>
        <v/>
      </c>
      <c r="AL21" s="120" t="str">
        <f>IF(OR($E21="",$G21=""),"",IF(AND($E$3=6),'Marks Entry 6th'!AA20,IF(AND($E$3=7),'Marks Entry 7th'!AA20,"")))</f>
        <v/>
      </c>
      <c r="AM21" s="418" t="str">
        <f t="shared" si="15"/>
        <v/>
      </c>
      <c r="AN21" s="120" t="str">
        <f>IF(OR($E21="",$G21=""),"",IF(AND($E$3=6),'Marks Entry 6th'!AB20,IF(AND($E$3=7),'Marks Entry 7th'!AB20,"")))</f>
        <v/>
      </c>
      <c r="AO21" s="120" t="str">
        <f>IF(OR($E21="",$G21=""),"",IF(AND($E$3=6),'Marks Entry 6th'!AC20,IF(AND($E$3=7),'Marks Entry 7th'!AC20,"")))</f>
        <v/>
      </c>
      <c r="AP21" s="65" t="str">
        <f t="shared" si="16"/>
        <v/>
      </c>
      <c r="AQ21" s="62">
        <f t="shared" si="17"/>
        <v>0</v>
      </c>
      <c r="AR21" s="67" t="str">
        <f>IF(OR($E21="",$G21=""),"",IF(AND($E$3=6),'Marks Entry 6th'!AD20,IF(AND($E$3=7),'Marks Entry 7th'!AD20,"")))</f>
        <v/>
      </c>
      <c r="AS21" s="67" t="str">
        <f>IF(OR($E21="",$G21=""),"",IF(AND($E$3=6),'Marks Entry 6th'!AE20,IF(AND($E$3=7),'Marks Entry 7th'!AE20,"")))</f>
        <v/>
      </c>
      <c r="AT21" s="65" t="str">
        <f t="shared" si="18"/>
        <v/>
      </c>
      <c r="AU21" s="62" t="str">
        <f t="shared" si="19"/>
        <v/>
      </c>
      <c r="AV21" s="108">
        <f t="shared" si="20"/>
        <v>0</v>
      </c>
      <c r="AW21" s="108" t="str">
        <f t="shared" si="21"/>
        <v/>
      </c>
      <c r="AX21" s="108" t="str">
        <f t="shared" si="22"/>
        <v/>
      </c>
      <c r="AY21" s="108" t="str">
        <f t="shared" si="23"/>
        <v/>
      </c>
      <c r="AZ21" s="108" t="str">
        <f t="shared" si="24"/>
        <v/>
      </c>
      <c r="BA21" s="110" t="str">
        <f t="shared" si="25"/>
        <v/>
      </c>
      <c r="BB21" s="310" t="str">
        <f>IF(OR($E21="",$G21=""),"",IF(AND($E$3=6),'Marks Entry 6th'!AF20,IF(AND($E$3=7),'Marks Entry 7th'!AF20,"")))</f>
        <v/>
      </c>
      <c r="BC21" s="120" t="str">
        <f>IF(OR($E21="",$G21=""),"",IF(AND($E$3=6),'Marks Entry 6th'!AG20,IF(AND($E$3=7),'Marks Entry 7th'!AG20,"")))</f>
        <v/>
      </c>
      <c r="BD21" s="120" t="str">
        <f>IF(OR($E21="",$G21=""),"",IF(AND($E$3=6),'Marks Entry 6th'!AH20,IF(AND($E$3=7),'Marks Entry 7th'!AH20,"")))</f>
        <v/>
      </c>
      <c r="BE21" s="120" t="str">
        <f>IF(OR($E21="",$G21=""),"",IF(AND($E$3=6),'Marks Entry 6th'!AI20,IF(AND($E$3=7),'Marks Entry 7th'!AI20,"")))</f>
        <v/>
      </c>
      <c r="BF21" s="120" t="str">
        <f>IF(OR($E21="",$G21=""),"",IF(AND($E$3=6),'Marks Entry 6th'!AJ20,IF(AND($E$3=7),'Marks Entry 7th'!AJ20,"")))</f>
        <v/>
      </c>
      <c r="BG21" s="120" t="str">
        <f>IF(OR($E21="",$G21=""),"",IF(AND($E$3=6),'Marks Entry 6th'!AK20,IF(AND($E$3=7),'Marks Entry 7th'!AK20,"")))</f>
        <v/>
      </c>
      <c r="BH21" s="120" t="str">
        <f>IF(OR($E21="",$G21=""),"",IF(AND($E$3=6),'Marks Entry 6th'!AL20,IF(AND($E$3=7),'Marks Entry 7th'!AL20,"")))</f>
        <v/>
      </c>
      <c r="BI21" s="418" t="str">
        <f t="shared" si="26"/>
        <v/>
      </c>
      <c r="BJ21" s="120" t="str">
        <f>IF(OR($E21="",$G21=""),"",IF(AND($E$3=6),'Marks Entry 6th'!AM20,IF(AND($E$3=7),'Marks Entry 7th'!AM20,"")))</f>
        <v/>
      </c>
      <c r="BK21" s="120" t="str">
        <f>IF(OR($E21="",$G21=""),"",IF(AND($E$3=6),'Marks Entry 6th'!AN20,IF(AND($E$3=7),'Marks Entry 7th'!AN20,"")))</f>
        <v/>
      </c>
      <c r="BL21" s="65" t="str">
        <f t="shared" si="27"/>
        <v/>
      </c>
      <c r="BM21" s="62">
        <f t="shared" si="28"/>
        <v>0</v>
      </c>
      <c r="BN21" s="67" t="str">
        <f>IF(OR($E21="",$G21=""),"",IF(AND($E$3=6),'Marks Entry 6th'!AO20,IF(AND($E$3=7),'Marks Entry 7th'!AO20,"")))</f>
        <v/>
      </c>
      <c r="BO21" s="67" t="str">
        <f>IF(OR($E21="",$G21=""),"",IF(AND($E$3=6),'Marks Entry 6th'!AP20,IF(AND($E$3=7),'Marks Entry 7th'!AP20,"")))</f>
        <v/>
      </c>
      <c r="BP21" s="65" t="str">
        <f t="shared" si="29"/>
        <v/>
      </c>
      <c r="BQ21" s="62" t="str">
        <f t="shared" si="30"/>
        <v/>
      </c>
      <c r="BR21" s="108">
        <f t="shared" si="31"/>
        <v>0</v>
      </c>
      <c r="BS21" s="108" t="str">
        <f t="shared" si="32"/>
        <v/>
      </c>
      <c r="BT21" s="108" t="str">
        <f t="shared" si="33"/>
        <v/>
      </c>
      <c r="BU21" s="108" t="str">
        <f t="shared" si="34"/>
        <v/>
      </c>
      <c r="BV21" s="108" t="str">
        <f t="shared" si="35"/>
        <v/>
      </c>
      <c r="BW21" s="110" t="str">
        <f t="shared" si="36"/>
        <v/>
      </c>
      <c r="BX21" s="120" t="str">
        <f>IF(OR($E21="",$G21=""),"",IF(AND($E$3=6),'Marks Entry 6th'!AQ20,IF(AND($E$3=7),'Marks Entry 7th'!AQ20,"")))</f>
        <v/>
      </c>
      <c r="BY21" s="120" t="str">
        <f>IF(OR($E21="",$G21=""),"",IF(AND($E$3=6),'Marks Entry 6th'!AR20,IF(AND($E$3=7),'Marks Entry 7th'!AR20,"")))</f>
        <v/>
      </c>
      <c r="BZ21" s="120" t="str">
        <f>IF(OR($E21="",$G21=""),"",IF(AND($E$3=6),'Marks Entry 6th'!AS20,IF(AND($E$3=7),'Marks Entry 7th'!AS20,"")))</f>
        <v/>
      </c>
      <c r="CA21" s="120" t="str">
        <f>IF(OR($E21="",$G21=""),"",IF(AND($E$3=6),'Marks Entry 6th'!AT20,IF(AND($E$3=7),'Marks Entry 7th'!AT20,"")))</f>
        <v/>
      </c>
      <c r="CB21" s="120" t="str">
        <f>IF(OR($E21="",$G21=""),"",IF(AND($E$3=6),'Marks Entry 6th'!AU20,IF(AND($E$3=7),'Marks Entry 7th'!AU20,"")))</f>
        <v/>
      </c>
      <c r="CC21" s="120" t="str">
        <f>IF(OR($E21="",$G21=""),"",IF(AND($E$3=6),'Marks Entry 6th'!AV20,IF(AND($E$3=7),'Marks Entry 7th'!AV20,"")))</f>
        <v/>
      </c>
      <c r="CD21" s="418" t="str">
        <f t="shared" si="37"/>
        <v/>
      </c>
      <c r="CE21" s="120" t="str">
        <f>IF(OR($E21="",$G21=""),"",IF(AND($E$3=6),'Marks Entry 6th'!AW20,IF(AND($E$3=7),'Marks Entry 7th'!AW20,"")))</f>
        <v/>
      </c>
      <c r="CF21" s="120" t="str">
        <f>IF(OR($E21="",$G21=""),"",IF(AND($E$3=6),'Marks Entry 6th'!AX20,IF(AND($E$3=7),'Marks Entry 7th'!AX20,"")))</f>
        <v/>
      </c>
      <c r="CG21" s="65" t="str">
        <f t="shared" si="38"/>
        <v/>
      </c>
      <c r="CH21" s="62">
        <f t="shared" si="39"/>
        <v>0</v>
      </c>
      <c r="CI21" s="67" t="str">
        <f>IF(OR($E21="",$G21=""),"",IF(AND($E$3=6),'Marks Entry 6th'!AY20,IF(AND($E$3=7),'Marks Entry 7th'!AY20,"")))</f>
        <v/>
      </c>
      <c r="CJ21" s="67" t="str">
        <f>IF(OR($E21="",$G21=""),"",IF(AND($E$3=6),'Marks Entry 6th'!AZ20,IF(AND($E$3=7),'Marks Entry 7th'!AZ20,"")))</f>
        <v/>
      </c>
      <c r="CK21" s="65" t="str">
        <f t="shared" si="40"/>
        <v/>
      </c>
      <c r="CL21" s="62" t="str">
        <f t="shared" si="41"/>
        <v/>
      </c>
      <c r="CM21" s="108">
        <f t="shared" si="42"/>
        <v>0</v>
      </c>
      <c r="CN21" s="108" t="str">
        <f t="shared" si="43"/>
        <v/>
      </c>
      <c r="CO21" s="108" t="str">
        <f t="shared" si="44"/>
        <v/>
      </c>
      <c r="CP21" s="108" t="str">
        <f t="shared" si="45"/>
        <v/>
      </c>
      <c r="CQ21" s="108" t="str">
        <f t="shared" si="46"/>
        <v/>
      </c>
      <c r="CR21" s="110" t="str">
        <f t="shared" si="47"/>
        <v/>
      </c>
      <c r="CS21" s="120" t="str">
        <f>IF(OR($E21="",$G21=""),"",IF(AND($E$3=6),'Marks Entry 6th'!BA20,IF(AND($E$3=7),'Marks Entry 7th'!BA20,"")))</f>
        <v/>
      </c>
      <c r="CT21" s="120" t="str">
        <f>IF(OR($E21="",$G21=""),"",IF(AND($E$3=6),'Marks Entry 6th'!BB20,IF(AND($E$3=7),'Marks Entry 7th'!BB20,"")))</f>
        <v/>
      </c>
      <c r="CU21" s="120" t="str">
        <f>IF(OR($E21="",$G21=""),"",IF(AND($E$3=6),'Marks Entry 6th'!BC20,IF(AND($E$3=7),'Marks Entry 7th'!BC20,"")))</f>
        <v/>
      </c>
      <c r="CV21" s="120" t="str">
        <f>IF(OR($E21="",$G21=""),"",IF(AND($E$3=6),'Marks Entry 6th'!BD20,IF(AND($E$3=7),'Marks Entry 7th'!BD20,"")))</f>
        <v/>
      </c>
      <c r="CW21" s="120" t="str">
        <f>IF(OR($E21="",$G21=""),"",IF(AND($E$3=6),'Marks Entry 6th'!BE20,IF(AND($E$3=7),'Marks Entry 7th'!BE20,"")))</f>
        <v/>
      </c>
      <c r="CX21" s="120" t="str">
        <f>IF(OR($E21="",$G21=""),"",IF(AND($E$3=6),'Marks Entry 6th'!BF20,IF(AND($E$3=7),'Marks Entry 7th'!BF20,"")))</f>
        <v/>
      </c>
      <c r="CY21" s="418" t="str">
        <f t="shared" si="48"/>
        <v/>
      </c>
      <c r="CZ21" s="120" t="str">
        <f>IF(OR($E21="",$G21=""),"",IF(AND($E$3=6),'Marks Entry 6th'!BG20,IF(AND($E$3=7),'Marks Entry 7th'!BG20,"")))</f>
        <v/>
      </c>
      <c r="DA21" s="120" t="str">
        <f>IF(OR($E21="",$G21=""),"",IF(AND($E$3=6),'Marks Entry 6th'!BH20,IF(AND($E$3=7),'Marks Entry 7th'!BH20,"")))</f>
        <v/>
      </c>
      <c r="DB21" s="65" t="str">
        <f t="shared" si="49"/>
        <v/>
      </c>
      <c r="DC21" s="62">
        <f t="shared" si="50"/>
        <v>0</v>
      </c>
      <c r="DD21" s="67" t="str">
        <f>IF(OR($E21="",$G21=""),"",IF(AND($E$3=6),'Marks Entry 6th'!BI20,IF(AND($E$3=7),'Marks Entry 7th'!BI20,"")))</f>
        <v/>
      </c>
      <c r="DE21" s="67" t="str">
        <f>IF(OR($E21="",$G21=""),"",IF(AND($E$3=6),'Marks Entry 6th'!BJ20,IF(AND($E$3=7),'Marks Entry 7th'!BJ20,"")))</f>
        <v/>
      </c>
      <c r="DF21" s="65" t="str">
        <f t="shared" si="51"/>
        <v/>
      </c>
      <c r="DG21" s="62" t="str">
        <f t="shared" si="52"/>
        <v/>
      </c>
      <c r="DH21" s="108">
        <f t="shared" si="53"/>
        <v>0</v>
      </c>
      <c r="DI21" s="108" t="str">
        <f t="shared" si="54"/>
        <v/>
      </c>
      <c r="DJ21" s="108" t="str">
        <f t="shared" si="55"/>
        <v/>
      </c>
      <c r="DK21" s="108" t="str">
        <f t="shared" si="56"/>
        <v/>
      </c>
      <c r="DL21" s="108" t="str">
        <f t="shared" si="57"/>
        <v/>
      </c>
      <c r="DM21" s="110" t="str">
        <f t="shared" si="58"/>
        <v/>
      </c>
      <c r="DN21" s="120" t="str">
        <f>IF(OR($E21="",$G21=""),"",IF(AND($E$3=6),'Marks Entry 6th'!BK20,IF(AND($E$3=7),'Marks Entry 7th'!BK20,"")))</f>
        <v/>
      </c>
      <c r="DO21" s="120" t="str">
        <f>IF(OR($E21="",$G21=""),"",IF(AND($E$3=6),'Marks Entry 6th'!BL20,IF(AND($E$3=7),'Marks Entry 7th'!BL20,"")))</f>
        <v/>
      </c>
      <c r="DP21" s="120" t="str">
        <f>IF(OR($E21="",$G21=""),"",IF(AND($E$3=6),'Marks Entry 6th'!BM20,IF(AND($E$3=7),'Marks Entry 7th'!BM20,"")))</f>
        <v/>
      </c>
      <c r="DQ21" s="120" t="str">
        <f>IF(OR($E21="",$G21=""),"",IF(AND($E$3=6),'Marks Entry 6th'!BN20,IF(AND($E$3=7),'Marks Entry 7th'!BN20,"")))</f>
        <v/>
      </c>
      <c r="DR21" s="120" t="str">
        <f>IF(OR($E21="",$G21=""),"",IF(AND($E$3=6),'Marks Entry 6th'!BO20,IF(AND($E$3=7),'Marks Entry 7th'!BO20,"")))</f>
        <v/>
      </c>
      <c r="DS21" s="120" t="str">
        <f>IF(OR($E21="",$G21=""),"",IF(AND($E$3=6),'Marks Entry 6th'!BP20,IF(AND($E$3=7),'Marks Entry 7th'!BP20,"")))</f>
        <v/>
      </c>
      <c r="DT21" s="418" t="str">
        <f t="shared" si="59"/>
        <v/>
      </c>
      <c r="DU21" s="120" t="str">
        <f>IF(OR($E21="",$G21=""),"",IF(AND($E$3=6),'Marks Entry 6th'!BQ20,IF(AND($E$3=7),'Marks Entry 7th'!BQ20,"")))</f>
        <v/>
      </c>
      <c r="DV21" s="120" t="str">
        <f>IF(OR($E21="",$G21=""),"",IF(AND($E$3=6),'Marks Entry 6th'!BR20,IF(AND($E$3=7),'Marks Entry 7th'!BR20,"")))</f>
        <v/>
      </c>
      <c r="DW21" s="65" t="str">
        <f t="shared" si="60"/>
        <v/>
      </c>
      <c r="DX21" s="62">
        <f t="shared" si="61"/>
        <v>0</v>
      </c>
      <c r="DY21" s="67" t="str">
        <f>IF(OR($E21="",$G21=""),"",IF(AND($E$3=6),'Marks Entry 6th'!BS20,IF(AND($E$3=7),'Marks Entry 7th'!BS20,"")))</f>
        <v/>
      </c>
      <c r="DZ21" s="67" t="str">
        <f>IF(OR($E21="",$G21=""),"",IF(AND($E$3=6),'Marks Entry 6th'!BT20,IF(AND($E$3=7),'Marks Entry 7th'!BT20,"")))</f>
        <v/>
      </c>
      <c r="EA21" s="65" t="str">
        <f t="shared" si="62"/>
        <v/>
      </c>
      <c r="EB21" s="62" t="str">
        <f t="shared" si="63"/>
        <v/>
      </c>
      <c r="EC21" s="108">
        <f t="shared" si="64"/>
        <v>0</v>
      </c>
      <c r="ED21" s="108" t="str">
        <f t="shared" si="65"/>
        <v/>
      </c>
      <c r="EE21" s="108" t="str">
        <f t="shared" si="66"/>
        <v/>
      </c>
      <c r="EF21" s="108" t="str">
        <f t="shared" si="67"/>
        <v/>
      </c>
      <c r="EG21" s="108" t="str">
        <f t="shared" si="68"/>
        <v/>
      </c>
      <c r="EH21" s="110" t="str">
        <f t="shared" si="69"/>
        <v/>
      </c>
      <c r="EI21" s="52" t="str">
        <f>IF(OR($E21="",$G21=""),"",IF(AND($E$3=6),'Marks Entry 6th'!BU20,IF(AND($E$3=7),'Marks Entry 7th'!BU20,"")))</f>
        <v/>
      </c>
      <c r="EJ21" s="52" t="str">
        <f>IF(OR($E21="",$G21=""),"",IF(AND($E$3=6),'Marks Entry 6th'!BV20,IF(AND($E$3=7),'Marks Entry 7th'!BV20,"")))</f>
        <v/>
      </c>
      <c r="EK21" s="52" t="str">
        <f>IF(OR($E21="",$G21=""),"",IF(AND($E$3=6),'Marks Entry 6th'!BW20,IF(AND($E$3=7),'Marks Entry 7th'!BW20,"")))</f>
        <v/>
      </c>
      <c r="EL21" s="52" t="str">
        <f>IF(OR($E21="",$G21=""),"",IF(AND($E$3=6),'Marks Entry 6th'!BX20,IF(AND($E$3=7),'Marks Entry 7th'!BX20,"")))</f>
        <v/>
      </c>
      <c r="EM21" s="52" t="str">
        <f>IF(OR($E21="",$G21=""),"",IF(AND($E$3=6),'Marks Entry 6th'!BY20,IF(AND($E$3=7),'Marks Entry 7th'!BY20,"")))</f>
        <v/>
      </c>
      <c r="EN21" s="121" t="str">
        <f t="shared" si="70"/>
        <v/>
      </c>
      <c r="EO21" s="122">
        <f t="shared" si="71"/>
        <v>0</v>
      </c>
      <c r="EP21" s="122" t="str">
        <f t="shared" si="72"/>
        <v/>
      </c>
      <c r="EQ21" s="122" t="str">
        <f t="shared" si="73"/>
        <v/>
      </c>
      <c r="ER21" s="109" t="str">
        <f t="shared" si="74"/>
        <v/>
      </c>
      <c r="ES21" s="52" t="str">
        <f>IF(OR($E21="",$G21=""),"",IF(AND($E$3=6),'Marks Entry 6th'!BZ20,IF(AND($E$3=7),'Marks Entry 7th'!BZ20,"")))</f>
        <v/>
      </c>
      <c r="ET21" s="52" t="str">
        <f>IF(OR($E21="",$G21=""),"",IF(AND($E$3=6),'Marks Entry 6th'!CA20,IF(AND($E$3=7),'Marks Entry 7th'!CA20,"")))</f>
        <v/>
      </c>
      <c r="EU21" s="52" t="str">
        <f>IF(OR($E21="",$G21=""),"",IF(AND($E$3=6),'Marks Entry 6th'!CB20,IF(AND($E$3=7),'Marks Entry 7th'!CB20,"")))</f>
        <v/>
      </c>
      <c r="EV21" s="52" t="str">
        <f>IF(OR($E21="",$G21=""),"",IF(AND($E$3=6),'Marks Entry 6th'!CC20,IF(AND($E$3=7),'Marks Entry 7th'!CC20,"")))</f>
        <v/>
      </c>
      <c r="EW21" s="52" t="str">
        <f>IF(OR($E21="",$G21=""),"",IF(AND($E$3=6),'Marks Entry 6th'!CD20,IF(AND($E$3=7),'Marks Entry 7th'!CD20,"")))</f>
        <v/>
      </c>
      <c r="EX21" s="121" t="str">
        <f t="shared" si="75"/>
        <v/>
      </c>
      <c r="EY21" s="122">
        <f t="shared" si="76"/>
        <v>0</v>
      </c>
      <c r="EZ21" s="122" t="str">
        <f t="shared" si="77"/>
        <v/>
      </c>
      <c r="FA21" s="122" t="str">
        <f t="shared" si="78"/>
        <v/>
      </c>
      <c r="FB21" s="109" t="str">
        <f t="shared" si="79"/>
        <v/>
      </c>
      <c r="FC21" s="52" t="str">
        <f>IF(OR($E21="",$G21=""),"",IF(AND($E$3=6),'Marks Entry 6th'!CE20,IF(AND($E$3=7),'Marks Entry 7th'!CE20,"")))</f>
        <v/>
      </c>
      <c r="FD21" s="52" t="str">
        <f>IF(OR($E21="",$G21=""),"",IF(AND($E$3=6),'Marks Entry 6th'!CF20,IF(AND($E$3=7),'Marks Entry 7th'!CF20,"")))</f>
        <v/>
      </c>
      <c r="FE21" s="52" t="str">
        <f>IF(OR($E21="",$G21=""),"",IF(AND($E$3=6),'Marks Entry 6th'!CG20,IF(AND($E$3=7),'Marks Entry 7th'!CG20,"")))</f>
        <v/>
      </c>
      <c r="FF21" s="52" t="str">
        <f>IF(OR($E21="",$G21=""),"",IF(AND($E$3=6),'Marks Entry 6th'!CH20,IF(AND($E$3=7),'Marks Entry 7th'!CH20,"")))</f>
        <v/>
      </c>
      <c r="FG21" s="52" t="str">
        <f>IF(OR($E21="",$G21=""),"",IF(AND($E$3=6),'Marks Entry 6th'!CI20,IF(AND($E$3=7),'Marks Entry 7th'!CI20,"")))</f>
        <v/>
      </c>
      <c r="FH21" s="121" t="str">
        <f t="shared" si="80"/>
        <v/>
      </c>
      <c r="FI21" s="122">
        <f t="shared" si="81"/>
        <v>0</v>
      </c>
      <c r="FJ21" s="122" t="str">
        <f t="shared" si="82"/>
        <v/>
      </c>
      <c r="FK21" s="122" t="str">
        <f t="shared" si="83"/>
        <v/>
      </c>
      <c r="FL21" s="109" t="str">
        <f t="shared" si="84"/>
        <v/>
      </c>
      <c r="FM21" s="361" t="str">
        <f>IF(OR($E21="",$G21=""),"",IF(AND('Marks Entry 6th'!CJ20="",'Marks Entry 7th'!CJ20=""),"",IF(AND($E$3=6),'Marks Entry 6th'!CJ20,IF(AND($E$3=7),'Marks Entry 7th'!CJ20,""))))</f>
        <v/>
      </c>
      <c r="FN21" s="361" t="str">
        <f>IF(OR($E21="",$G21=""),"",IF(AND('Marks Entry 6th'!CK20="",'Marks Entry 7th'!CK20=""),"",IF(AND($E$3=6),'Marks Entry 6th'!CK20,IF(AND($E$3=7),'Marks Entry 7th'!CK20,""))))</f>
        <v/>
      </c>
      <c r="FO21" s="362" t="str">
        <f t="shared" si="85"/>
        <v/>
      </c>
      <c r="FP21" s="109" t="str">
        <f t="shared" si="86"/>
        <v/>
      </c>
      <c r="FQ21" s="361" t="str">
        <f>IF(OR($E21="",$G21=""),"",IF(AND('Marks Entry 6th'!CL20="",'Marks Entry 7th'!CL20=""),"",IF(AND($E$3=6),'Marks Entry 6th'!CL20,IF(AND($E$3=7),'Marks Entry 7th'!CL20,""))))</f>
        <v/>
      </c>
      <c r="FR21" s="361" t="str">
        <f>IF(OR($E21="",$G21=""),"",IF(AND('Marks Entry 6th'!CM20="",'Marks Entry 7th'!CM20=""),"",IF(AND($E$3=6),'Marks Entry 6th'!CM20,IF(AND($E$3=7),'Marks Entry 7th'!CM20,""))))</f>
        <v/>
      </c>
      <c r="FS21" s="362" t="str">
        <f t="shared" si="87"/>
        <v/>
      </c>
      <c r="FT21" s="109" t="str">
        <f t="shared" si="88"/>
        <v/>
      </c>
      <c r="FU21" s="78" t="str">
        <f t="shared" si="89"/>
        <v/>
      </c>
      <c r="FV21" s="328" t="str">
        <f t="shared" si="90"/>
        <v/>
      </c>
      <c r="FW21" s="84" t="str">
        <f t="shared" si="91"/>
        <v/>
      </c>
      <c r="FX21" s="222" t="str">
        <f t="shared" si="92"/>
        <v/>
      </c>
      <c r="FY21" s="85" t="str">
        <f t="shared" si="93"/>
        <v/>
      </c>
      <c r="FZ21" s="327" t="str">
        <f>IFERROR(IF(B21="NSO","NSO",IF(OR(D21="",G21="",F21=""),"",IF(AND(FV21&gt;=36,'Master sheet'!$D$11="Hindi"),"कक्षा क्रमोन्नत",IF(AND(FV21&gt;=36,'Master sheet'!$D$11="English"),"Promoted",IF(AND(FV21&lt;36,'Master sheet'!$D$11="Hindi"),"पुनः परीक्षा","Re-Exam"))))),"")</f>
        <v/>
      </c>
      <c r="GA21" s="53" t="str">
        <f>IF(OR($E21="",$G21=""),"",IF(AND($E$3=6,'Marks Entry 6th'!CN20=""),"",IF(AND($E$3=7,'Marks Entry 7th'!CN20=""),"",IF(AND($E$3=6),'Marks Entry 6th'!CN20,IF(AND($E$3=7),'Marks Entry 7th'!CN20,"")))))</f>
        <v/>
      </c>
      <c r="GB21" s="53" t="str">
        <f>IF(OR($E21="",$G21=""),"",IF(AND($E$3=6,'Marks Entry 6th'!CO20=""),"",IF(AND($E$3=7,'Marks Entry 7th'!CO20=""),"",IF(AND($E$3=6),'Marks Entry 6th'!CO20,IF(AND($E$3=7),'Marks Entry 7th'!CO20,"")))))</f>
        <v/>
      </c>
      <c r="GC21" s="55"/>
      <c r="GK21" s="56">
        <f>IF(AND($E$3=6),'Marks Entry 6th'!I20,IF(AND($E$3=7),'Marks Entry 7th'!I20,""))</f>
        <v>0</v>
      </c>
      <c r="GL21" s="56">
        <f t="shared" si="94"/>
        <v>0</v>
      </c>
    </row>
    <row r="22" spans="1:194" ht="18.95" customHeight="1">
      <c r="A22" s="68">
        <v>15</v>
      </c>
      <c r="B22" s="68" t="str">
        <f>IF(OR(GK22=0,GK22=""),"",IF(AND($E$3=6),'Marks Entry 6th'!I21,IF(AND($E$3=7),'Marks Entry 7th'!I21,"")))</f>
        <v/>
      </c>
      <c r="C22" s="69" t="str">
        <f>IF(OR(B22=0,B22=""),"",IF(AND($E$3=6,'Marks Entry 6th'!B21=""),"",IF(AND($E$3=7,'Marks Entry 7th'!B21=""),"",IF(AND($E$3=6,'Marks Entry 6th'!B21),'Marks Entry 6th'!B21,IF(AND($E$3=7),'Marks Entry 7th'!B21,"")))))</f>
        <v/>
      </c>
      <c r="D22" s="69" t="str">
        <f>IF(OR(B22=0,B22=""),"",IF(AND($E$3=6,'Marks Entry 6th'!C21=""),"",IF(AND($E$3=7,'Marks Entry 7th'!C21=""),"",IF(AND($E$3=6),'Marks Entry 6th'!C21,IF(AND($E$3=7),'Marks Entry 7th'!C21,"")))))</f>
        <v/>
      </c>
      <c r="E22" s="303" t="str">
        <f>IF(OR(B22=0,B22=""),"",IF(AND($E$3=6,'Marks Entry 6th'!E21=""),"",IF(AND($E$3=7,'Marks Entry 7th'!E21=""),"",IF(AND($E$3=6),'Marks Entry 6th'!E21,IF(AND($E$3=7),'Marks Entry 7th'!E21,"")))))</f>
        <v/>
      </c>
      <c r="F22" s="69" t="str">
        <f>IF(OR(B22=0,B22=""),"",IF(AND($E$3=6,'Marks Entry 6th'!D21=""),"",IF(AND($E$3=7,'Marks Entry 7th'!D21=""),"",IF(AND($E$3=6),'Marks Entry 6th'!D21,IF(AND($E$3=7),'Marks Entry 7th'!D21,"")))))</f>
        <v/>
      </c>
      <c r="G22" s="302" t="str">
        <f>IF(OR(B22=0,B22=""),"",IF(AND($E$3=6,'Marks Entry 6th'!F21=""),"",IF(AND($E$3=7,'Marks Entry 7th'!F21=""),"",IF(AND($E$3=6),UPPER('Marks Entry 6th'!F21),IF(AND($E$3=7),UPPER('Marks Entry 7th'!F21),"")))))</f>
        <v/>
      </c>
      <c r="H22" s="302" t="str">
        <f>IF(OR(B22=0,B22=""),"",IF(AND($E$3=6,'Marks Entry 6th'!G21=""),"",IF(AND($E$3=7,'Marks Entry 7th'!G21=""),"",IF(AND($E$3=6),UPPER('Marks Entry 6th'!G21),IF(AND($E$3=7),UPPER('Marks Entry 7th'!G21),"")))))</f>
        <v/>
      </c>
      <c r="I22" s="302" t="str">
        <f>IF(OR(B22=0,B22=""),"",IF(AND($E$3=6,'Marks Entry 6th'!H21=""),"",IF(AND($E$3=7,'Marks Entry 7th'!H21=""),"",IF(AND($E$3=6),UPPER('Marks Entry 6th'!H21),IF(AND($E$3=7),UPPER('Marks Entry 7th'!H21),"")))))</f>
        <v/>
      </c>
      <c r="J22" s="64" t="str">
        <f>IF(OR(B22=0,B22=""),"",IF(AND($E$3=6,'Marks Entry 6th'!J21=""),"",IF(AND($E$3=7,'Marks Entry 7th'!J21=""),"",IF(AND($E$3=6),'Marks Entry 6th'!J21,IF(AND($E$3=7),'Marks Entry 7th'!J21,"")))))</f>
        <v/>
      </c>
      <c r="K22" s="64" t="str">
        <f>IF(OR(B22=0,B22=""),"",IF(AND($E$3=6,'Marks Entry 6th'!K21=""),"",IF(AND($E$3=7,'Marks Entry 7th'!K21=""),"",IF(AND($E$3=6),'Marks Entry 6th'!K21,IF(AND($E$3=7),'Marks Entry 7th'!K21,"")))))</f>
        <v/>
      </c>
      <c r="L22" s="120" t="str">
        <f>IF(OR($E22="",$G22=""),"",IF(AND($E$3=6),'Marks Entry 6th'!L21,IF(AND($E$3=7),'Marks Entry 7th'!L21,"")))</f>
        <v/>
      </c>
      <c r="M22" s="120" t="str">
        <f>IF(OR($E22="",$G22=""),"",IF(AND($E$3=6),'Marks Entry 6th'!M21,IF(AND($E$3=7),'Marks Entry 7th'!M21,"")))</f>
        <v/>
      </c>
      <c r="N22" s="120" t="str">
        <f>IF(OR($E22="",$G22=""),"",IF(AND($E$3=6),'Marks Entry 6th'!N21,IF(AND($E$3=7),'Marks Entry 7th'!N21,"")))</f>
        <v/>
      </c>
      <c r="O22" s="120" t="str">
        <f>IF(OR($E22="",$G22=""),"",IF(AND($E$3=6),'Marks Entry 6th'!O21,IF(AND($E$3=7),'Marks Entry 7th'!O21,"")))</f>
        <v/>
      </c>
      <c r="P22" s="120" t="str">
        <f>IF(OR($E22="",$G22=""),"",IF(AND($E$3=6),'Marks Entry 6th'!P21,IF(AND($E$3=7),'Marks Entry 7th'!P21,"")))</f>
        <v/>
      </c>
      <c r="Q22" s="120" t="str">
        <f>IF(OR($E22="",$G22=""),"",IF(AND($E$3=6),'Marks Entry 6th'!Q21,IF(AND($E$3=7),'Marks Entry 7th'!Q21,"")))</f>
        <v/>
      </c>
      <c r="R22" s="418" t="str">
        <f t="shared" si="4"/>
        <v/>
      </c>
      <c r="S22" s="120" t="str">
        <f>IF(OR($E22="",$G22=""),"",IF(AND($E$3=6),'Marks Entry 6th'!R21,IF(AND($E$3=7),'Marks Entry 7th'!R21,"")))</f>
        <v/>
      </c>
      <c r="T22" s="120" t="str">
        <f>IF(OR($E22="",$G22=""),"",IF(AND($E$3=6),'Marks Entry 6th'!S21,IF(AND($E$3=7),'Marks Entry 7th'!S21,"")))</f>
        <v/>
      </c>
      <c r="U22" s="65" t="str">
        <f t="shared" si="5"/>
        <v/>
      </c>
      <c r="V22" s="62">
        <f t="shared" si="6"/>
        <v>0</v>
      </c>
      <c r="W22" s="67" t="str">
        <f>IF(OR($E22="",$G22=""),"",IF(AND($E$3=6),'Marks Entry 6th'!T21,IF(AND($E$3=7),'Marks Entry 7th'!T21,"")))</f>
        <v/>
      </c>
      <c r="X22" s="67" t="str">
        <f>IF(OR($E22="",$G22=""),"",IF(AND($E$3=6),'Marks Entry 6th'!U21,IF(AND($E$3=7),'Marks Entry 7th'!U21,"")))</f>
        <v/>
      </c>
      <c r="Y22" s="66" t="str">
        <f t="shared" si="7"/>
        <v/>
      </c>
      <c r="Z22" s="62" t="str">
        <f t="shared" si="8"/>
        <v/>
      </c>
      <c r="AA22" s="108">
        <f t="shared" si="9"/>
        <v>0</v>
      </c>
      <c r="AB22" s="108" t="str">
        <f t="shared" si="10"/>
        <v/>
      </c>
      <c r="AC22" s="108" t="str">
        <f t="shared" si="11"/>
        <v/>
      </c>
      <c r="AD22" s="108" t="str">
        <f t="shared" si="12"/>
        <v/>
      </c>
      <c r="AE22" s="108" t="str">
        <f t="shared" si="13"/>
        <v/>
      </c>
      <c r="AF22" s="110" t="str">
        <f t="shared" si="14"/>
        <v/>
      </c>
      <c r="AG22" s="120" t="str">
        <f>IF(OR($E22="",$G22=""),"",IF(AND($E$3=6),'Marks Entry 6th'!V21,IF(AND($E$3=7),'Marks Entry 7th'!V21,"")))</f>
        <v/>
      </c>
      <c r="AH22" s="120" t="str">
        <f>IF(OR($E22="",$G22=""),"",IF(AND($E$3=6),'Marks Entry 6th'!W21,IF(AND($E$3=7),'Marks Entry 7th'!W21,"")))</f>
        <v/>
      </c>
      <c r="AI22" s="120" t="str">
        <f>IF(OR($E22="",$G22=""),"",IF(AND($E$3=6),'Marks Entry 6th'!X21,IF(AND($E$3=7),'Marks Entry 7th'!X21,"")))</f>
        <v/>
      </c>
      <c r="AJ22" s="120" t="str">
        <f>IF(OR($E22="",$G22=""),"",IF(AND($E$3=6),'Marks Entry 6th'!Y21,IF(AND($E$3=7),'Marks Entry 7th'!Y21,"")))</f>
        <v/>
      </c>
      <c r="AK22" s="120" t="str">
        <f>IF(OR($E22="",$G22=""),"",IF(AND($E$3=6),'Marks Entry 6th'!Z21,IF(AND($E$3=7),'Marks Entry 7th'!Z21,"")))</f>
        <v/>
      </c>
      <c r="AL22" s="120" t="str">
        <f>IF(OR($E22="",$G22=""),"",IF(AND($E$3=6),'Marks Entry 6th'!AA21,IF(AND($E$3=7),'Marks Entry 7th'!AA21,"")))</f>
        <v/>
      </c>
      <c r="AM22" s="418" t="str">
        <f t="shared" si="15"/>
        <v/>
      </c>
      <c r="AN22" s="120" t="str">
        <f>IF(OR($E22="",$G22=""),"",IF(AND($E$3=6),'Marks Entry 6th'!AB21,IF(AND($E$3=7),'Marks Entry 7th'!AB21,"")))</f>
        <v/>
      </c>
      <c r="AO22" s="120" t="str">
        <f>IF(OR($E22="",$G22=""),"",IF(AND($E$3=6),'Marks Entry 6th'!AC21,IF(AND($E$3=7),'Marks Entry 7th'!AC21,"")))</f>
        <v/>
      </c>
      <c r="AP22" s="65" t="str">
        <f t="shared" si="16"/>
        <v/>
      </c>
      <c r="AQ22" s="62">
        <f t="shared" si="17"/>
        <v>0</v>
      </c>
      <c r="AR22" s="67" t="str">
        <f>IF(OR($E22="",$G22=""),"",IF(AND($E$3=6),'Marks Entry 6th'!AD21,IF(AND($E$3=7),'Marks Entry 7th'!AD21,"")))</f>
        <v/>
      </c>
      <c r="AS22" s="67" t="str">
        <f>IF(OR($E22="",$G22=""),"",IF(AND($E$3=6),'Marks Entry 6th'!AE21,IF(AND($E$3=7),'Marks Entry 7th'!AE21,"")))</f>
        <v/>
      </c>
      <c r="AT22" s="65" t="str">
        <f t="shared" si="18"/>
        <v/>
      </c>
      <c r="AU22" s="62" t="str">
        <f t="shared" si="19"/>
        <v/>
      </c>
      <c r="AV22" s="108">
        <f t="shared" si="20"/>
        <v>0</v>
      </c>
      <c r="AW22" s="108" t="str">
        <f t="shared" si="21"/>
        <v/>
      </c>
      <c r="AX22" s="108" t="str">
        <f t="shared" si="22"/>
        <v/>
      </c>
      <c r="AY22" s="108" t="str">
        <f t="shared" si="23"/>
        <v/>
      </c>
      <c r="AZ22" s="108" t="str">
        <f t="shared" si="24"/>
        <v/>
      </c>
      <c r="BA22" s="110" t="str">
        <f t="shared" si="25"/>
        <v/>
      </c>
      <c r="BB22" s="310" t="str">
        <f>IF(OR($E22="",$G22=""),"",IF(AND($E$3=6),'Marks Entry 6th'!AF21,IF(AND($E$3=7),'Marks Entry 7th'!AF21,"")))</f>
        <v/>
      </c>
      <c r="BC22" s="120" t="str">
        <f>IF(OR($E22="",$G22=""),"",IF(AND($E$3=6),'Marks Entry 6th'!AG21,IF(AND($E$3=7),'Marks Entry 7th'!AG21,"")))</f>
        <v/>
      </c>
      <c r="BD22" s="120" t="str">
        <f>IF(OR($E22="",$G22=""),"",IF(AND($E$3=6),'Marks Entry 6th'!AH21,IF(AND($E$3=7),'Marks Entry 7th'!AH21,"")))</f>
        <v/>
      </c>
      <c r="BE22" s="120" t="str">
        <f>IF(OR($E22="",$G22=""),"",IF(AND($E$3=6),'Marks Entry 6th'!AI21,IF(AND($E$3=7),'Marks Entry 7th'!AI21,"")))</f>
        <v/>
      </c>
      <c r="BF22" s="120" t="str">
        <f>IF(OR($E22="",$G22=""),"",IF(AND($E$3=6),'Marks Entry 6th'!AJ21,IF(AND($E$3=7),'Marks Entry 7th'!AJ21,"")))</f>
        <v/>
      </c>
      <c r="BG22" s="120" t="str">
        <f>IF(OR($E22="",$G22=""),"",IF(AND($E$3=6),'Marks Entry 6th'!AK21,IF(AND($E$3=7),'Marks Entry 7th'!AK21,"")))</f>
        <v/>
      </c>
      <c r="BH22" s="120" t="str">
        <f>IF(OR($E22="",$G22=""),"",IF(AND($E$3=6),'Marks Entry 6th'!AL21,IF(AND($E$3=7),'Marks Entry 7th'!AL21,"")))</f>
        <v/>
      </c>
      <c r="BI22" s="418" t="str">
        <f t="shared" si="26"/>
        <v/>
      </c>
      <c r="BJ22" s="120" t="str">
        <f>IF(OR($E22="",$G22=""),"",IF(AND($E$3=6),'Marks Entry 6th'!AM21,IF(AND($E$3=7),'Marks Entry 7th'!AM21,"")))</f>
        <v/>
      </c>
      <c r="BK22" s="120" t="str">
        <f>IF(OR($E22="",$G22=""),"",IF(AND($E$3=6),'Marks Entry 6th'!AN21,IF(AND($E$3=7),'Marks Entry 7th'!AN21,"")))</f>
        <v/>
      </c>
      <c r="BL22" s="65" t="str">
        <f t="shared" si="27"/>
        <v/>
      </c>
      <c r="BM22" s="62">
        <f t="shared" si="28"/>
        <v>0</v>
      </c>
      <c r="BN22" s="67" t="str">
        <f>IF(OR($E22="",$G22=""),"",IF(AND($E$3=6),'Marks Entry 6th'!AO21,IF(AND($E$3=7),'Marks Entry 7th'!AO21,"")))</f>
        <v/>
      </c>
      <c r="BO22" s="67" t="str">
        <f>IF(OR($E22="",$G22=""),"",IF(AND($E$3=6),'Marks Entry 6th'!AP21,IF(AND($E$3=7),'Marks Entry 7th'!AP21,"")))</f>
        <v/>
      </c>
      <c r="BP22" s="65" t="str">
        <f t="shared" si="29"/>
        <v/>
      </c>
      <c r="BQ22" s="62" t="str">
        <f t="shared" si="30"/>
        <v/>
      </c>
      <c r="BR22" s="108">
        <f t="shared" si="31"/>
        <v>0</v>
      </c>
      <c r="BS22" s="108" t="str">
        <f t="shared" si="32"/>
        <v/>
      </c>
      <c r="BT22" s="108" t="str">
        <f t="shared" si="33"/>
        <v/>
      </c>
      <c r="BU22" s="108" t="str">
        <f t="shared" si="34"/>
        <v/>
      </c>
      <c r="BV22" s="108" t="str">
        <f t="shared" si="35"/>
        <v/>
      </c>
      <c r="BW22" s="110" t="str">
        <f t="shared" si="36"/>
        <v/>
      </c>
      <c r="BX22" s="120" t="str">
        <f>IF(OR($E22="",$G22=""),"",IF(AND($E$3=6),'Marks Entry 6th'!AQ21,IF(AND($E$3=7),'Marks Entry 7th'!AQ21,"")))</f>
        <v/>
      </c>
      <c r="BY22" s="120" t="str">
        <f>IF(OR($E22="",$G22=""),"",IF(AND($E$3=6),'Marks Entry 6th'!AR21,IF(AND($E$3=7),'Marks Entry 7th'!AR21,"")))</f>
        <v/>
      </c>
      <c r="BZ22" s="120" t="str">
        <f>IF(OR($E22="",$G22=""),"",IF(AND($E$3=6),'Marks Entry 6th'!AS21,IF(AND($E$3=7),'Marks Entry 7th'!AS21,"")))</f>
        <v/>
      </c>
      <c r="CA22" s="120" t="str">
        <f>IF(OR($E22="",$G22=""),"",IF(AND($E$3=6),'Marks Entry 6th'!AT21,IF(AND($E$3=7),'Marks Entry 7th'!AT21,"")))</f>
        <v/>
      </c>
      <c r="CB22" s="120" t="str">
        <f>IF(OR($E22="",$G22=""),"",IF(AND($E$3=6),'Marks Entry 6th'!AU21,IF(AND($E$3=7),'Marks Entry 7th'!AU21,"")))</f>
        <v/>
      </c>
      <c r="CC22" s="120" t="str">
        <f>IF(OR($E22="",$G22=""),"",IF(AND($E$3=6),'Marks Entry 6th'!AV21,IF(AND($E$3=7),'Marks Entry 7th'!AV21,"")))</f>
        <v/>
      </c>
      <c r="CD22" s="418" t="str">
        <f t="shared" si="37"/>
        <v/>
      </c>
      <c r="CE22" s="120" t="str">
        <f>IF(OR($E22="",$G22=""),"",IF(AND($E$3=6),'Marks Entry 6th'!AW21,IF(AND($E$3=7),'Marks Entry 7th'!AW21,"")))</f>
        <v/>
      </c>
      <c r="CF22" s="120" t="str">
        <f>IF(OR($E22="",$G22=""),"",IF(AND($E$3=6),'Marks Entry 6th'!AX21,IF(AND($E$3=7),'Marks Entry 7th'!AX21,"")))</f>
        <v/>
      </c>
      <c r="CG22" s="65" t="str">
        <f t="shared" si="38"/>
        <v/>
      </c>
      <c r="CH22" s="62">
        <f t="shared" si="39"/>
        <v>0</v>
      </c>
      <c r="CI22" s="67" t="str">
        <f>IF(OR($E22="",$G22=""),"",IF(AND($E$3=6),'Marks Entry 6th'!AY21,IF(AND($E$3=7),'Marks Entry 7th'!AY21,"")))</f>
        <v/>
      </c>
      <c r="CJ22" s="67" t="str">
        <f>IF(OR($E22="",$G22=""),"",IF(AND($E$3=6),'Marks Entry 6th'!AZ21,IF(AND($E$3=7),'Marks Entry 7th'!AZ21,"")))</f>
        <v/>
      </c>
      <c r="CK22" s="65" t="str">
        <f t="shared" si="40"/>
        <v/>
      </c>
      <c r="CL22" s="62" t="str">
        <f t="shared" si="41"/>
        <v/>
      </c>
      <c r="CM22" s="108">
        <f t="shared" si="42"/>
        <v>0</v>
      </c>
      <c r="CN22" s="108" t="str">
        <f t="shared" si="43"/>
        <v/>
      </c>
      <c r="CO22" s="108" t="str">
        <f t="shared" si="44"/>
        <v/>
      </c>
      <c r="CP22" s="108" t="str">
        <f t="shared" si="45"/>
        <v/>
      </c>
      <c r="CQ22" s="108" t="str">
        <f t="shared" si="46"/>
        <v/>
      </c>
      <c r="CR22" s="110" t="str">
        <f t="shared" si="47"/>
        <v/>
      </c>
      <c r="CS22" s="120" t="str">
        <f>IF(OR($E22="",$G22=""),"",IF(AND($E$3=6),'Marks Entry 6th'!BA21,IF(AND($E$3=7),'Marks Entry 7th'!BA21,"")))</f>
        <v/>
      </c>
      <c r="CT22" s="120" t="str">
        <f>IF(OR($E22="",$G22=""),"",IF(AND($E$3=6),'Marks Entry 6th'!BB21,IF(AND($E$3=7),'Marks Entry 7th'!BB21,"")))</f>
        <v/>
      </c>
      <c r="CU22" s="120" t="str">
        <f>IF(OR($E22="",$G22=""),"",IF(AND($E$3=6),'Marks Entry 6th'!BC21,IF(AND($E$3=7),'Marks Entry 7th'!BC21,"")))</f>
        <v/>
      </c>
      <c r="CV22" s="120" t="str">
        <f>IF(OR($E22="",$G22=""),"",IF(AND($E$3=6),'Marks Entry 6th'!BD21,IF(AND($E$3=7),'Marks Entry 7th'!BD21,"")))</f>
        <v/>
      </c>
      <c r="CW22" s="120" t="str">
        <f>IF(OR($E22="",$G22=""),"",IF(AND($E$3=6),'Marks Entry 6th'!BE21,IF(AND($E$3=7),'Marks Entry 7th'!BE21,"")))</f>
        <v/>
      </c>
      <c r="CX22" s="120" t="str">
        <f>IF(OR($E22="",$G22=""),"",IF(AND($E$3=6),'Marks Entry 6th'!BF21,IF(AND($E$3=7),'Marks Entry 7th'!BF21,"")))</f>
        <v/>
      </c>
      <c r="CY22" s="418" t="str">
        <f t="shared" si="48"/>
        <v/>
      </c>
      <c r="CZ22" s="120" t="str">
        <f>IF(OR($E22="",$G22=""),"",IF(AND($E$3=6),'Marks Entry 6th'!BG21,IF(AND($E$3=7),'Marks Entry 7th'!BG21,"")))</f>
        <v/>
      </c>
      <c r="DA22" s="120" t="str">
        <f>IF(OR($E22="",$G22=""),"",IF(AND($E$3=6),'Marks Entry 6th'!BH21,IF(AND($E$3=7),'Marks Entry 7th'!BH21,"")))</f>
        <v/>
      </c>
      <c r="DB22" s="65" t="str">
        <f t="shared" si="49"/>
        <v/>
      </c>
      <c r="DC22" s="62">
        <f t="shared" si="50"/>
        <v>0</v>
      </c>
      <c r="DD22" s="67" t="str">
        <f>IF(OR($E22="",$G22=""),"",IF(AND($E$3=6),'Marks Entry 6th'!BI21,IF(AND($E$3=7),'Marks Entry 7th'!BI21,"")))</f>
        <v/>
      </c>
      <c r="DE22" s="67" t="str">
        <f>IF(OR($E22="",$G22=""),"",IF(AND($E$3=6),'Marks Entry 6th'!BJ21,IF(AND($E$3=7),'Marks Entry 7th'!BJ21,"")))</f>
        <v/>
      </c>
      <c r="DF22" s="65" t="str">
        <f t="shared" si="51"/>
        <v/>
      </c>
      <c r="DG22" s="62" t="str">
        <f t="shared" si="52"/>
        <v/>
      </c>
      <c r="DH22" s="108">
        <f t="shared" si="53"/>
        <v>0</v>
      </c>
      <c r="DI22" s="108" t="str">
        <f t="shared" si="54"/>
        <v/>
      </c>
      <c r="DJ22" s="108" t="str">
        <f t="shared" si="55"/>
        <v/>
      </c>
      <c r="DK22" s="108" t="str">
        <f t="shared" si="56"/>
        <v/>
      </c>
      <c r="DL22" s="108" t="str">
        <f t="shared" si="57"/>
        <v/>
      </c>
      <c r="DM22" s="110" t="str">
        <f t="shared" si="58"/>
        <v/>
      </c>
      <c r="DN22" s="120" t="str">
        <f>IF(OR($E22="",$G22=""),"",IF(AND($E$3=6),'Marks Entry 6th'!BK21,IF(AND($E$3=7),'Marks Entry 7th'!BK21,"")))</f>
        <v/>
      </c>
      <c r="DO22" s="120" t="str">
        <f>IF(OR($E22="",$G22=""),"",IF(AND($E$3=6),'Marks Entry 6th'!BL21,IF(AND($E$3=7),'Marks Entry 7th'!BL21,"")))</f>
        <v/>
      </c>
      <c r="DP22" s="120" t="str">
        <f>IF(OR($E22="",$G22=""),"",IF(AND($E$3=6),'Marks Entry 6th'!BM21,IF(AND($E$3=7),'Marks Entry 7th'!BM21,"")))</f>
        <v/>
      </c>
      <c r="DQ22" s="120" t="str">
        <f>IF(OR($E22="",$G22=""),"",IF(AND($E$3=6),'Marks Entry 6th'!BN21,IF(AND($E$3=7),'Marks Entry 7th'!BN21,"")))</f>
        <v/>
      </c>
      <c r="DR22" s="120" t="str">
        <f>IF(OR($E22="",$G22=""),"",IF(AND($E$3=6),'Marks Entry 6th'!BO21,IF(AND($E$3=7),'Marks Entry 7th'!BO21,"")))</f>
        <v/>
      </c>
      <c r="DS22" s="120" t="str">
        <f>IF(OR($E22="",$G22=""),"",IF(AND($E$3=6),'Marks Entry 6th'!BP21,IF(AND($E$3=7),'Marks Entry 7th'!BP21,"")))</f>
        <v/>
      </c>
      <c r="DT22" s="418" t="str">
        <f t="shared" si="59"/>
        <v/>
      </c>
      <c r="DU22" s="120" t="str">
        <f>IF(OR($E22="",$G22=""),"",IF(AND($E$3=6),'Marks Entry 6th'!BQ21,IF(AND($E$3=7),'Marks Entry 7th'!BQ21,"")))</f>
        <v/>
      </c>
      <c r="DV22" s="120" t="str">
        <f>IF(OR($E22="",$G22=""),"",IF(AND($E$3=6),'Marks Entry 6th'!BR21,IF(AND($E$3=7),'Marks Entry 7th'!BR21,"")))</f>
        <v/>
      </c>
      <c r="DW22" s="65" t="str">
        <f t="shared" si="60"/>
        <v/>
      </c>
      <c r="DX22" s="62">
        <f t="shared" si="61"/>
        <v>0</v>
      </c>
      <c r="DY22" s="67" t="str">
        <f>IF(OR($E22="",$G22=""),"",IF(AND($E$3=6),'Marks Entry 6th'!BS21,IF(AND($E$3=7),'Marks Entry 7th'!BS21,"")))</f>
        <v/>
      </c>
      <c r="DZ22" s="67" t="str">
        <f>IF(OR($E22="",$G22=""),"",IF(AND($E$3=6),'Marks Entry 6th'!BT21,IF(AND($E$3=7),'Marks Entry 7th'!BT21,"")))</f>
        <v/>
      </c>
      <c r="EA22" s="65" t="str">
        <f t="shared" si="62"/>
        <v/>
      </c>
      <c r="EB22" s="62" t="str">
        <f t="shared" si="63"/>
        <v/>
      </c>
      <c r="EC22" s="108">
        <f t="shared" si="64"/>
        <v>0</v>
      </c>
      <c r="ED22" s="108" t="str">
        <f t="shared" si="65"/>
        <v/>
      </c>
      <c r="EE22" s="108" t="str">
        <f t="shared" si="66"/>
        <v/>
      </c>
      <c r="EF22" s="108" t="str">
        <f t="shared" si="67"/>
        <v/>
      </c>
      <c r="EG22" s="108" t="str">
        <f t="shared" si="68"/>
        <v/>
      </c>
      <c r="EH22" s="110" t="str">
        <f t="shared" si="69"/>
        <v/>
      </c>
      <c r="EI22" s="52" t="str">
        <f>IF(OR($E22="",$G22=""),"",IF(AND($E$3=6),'Marks Entry 6th'!BU21,IF(AND($E$3=7),'Marks Entry 7th'!BU21,"")))</f>
        <v/>
      </c>
      <c r="EJ22" s="52" t="str">
        <f>IF(OR($E22="",$G22=""),"",IF(AND($E$3=6),'Marks Entry 6th'!BV21,IF(AND($E$3=7),'Marks Entry 7th'!BV21,"")))</f>
        <v/>
      </c>
      <c r="EK22" s="52" t="str">
        <f>IF(OR($E22="",$G22=""),"",IF(AND($E$3=6),'Marks Entry 6th'!BW21,IF(AND($E$3=7),'Marks Entry 7th'!BW21,"")))</f>
        <v/>
      </c>
      <c r="EL22" s="52" t="str">
        <f>IF(OR($E22="",$G22=""),"",IF(AND($E$3=6),'Marks Entry 6th'!BX21,IF(AND($E$3=7),'Marks Entry 7th'!BX21,"")))</f>
        <v/>
      </c>
      <c r="EM22" s="52" t="str">
        <f>IF(OR($E22="",$G22=""),"",IF(AND($E$3=6),'Marks Entry 6th'!BY21,IF(AND($E$3=7),'Marks Entry 7th'!BY21,"")))</f>
        <v/>
      </c>
      <c r="EN22" s="121" t="str">
        <f t="shared" si="70"/>
        <v/>
      </c>
      <c r="EO22" s="122">
        <f t="shared" si="71"/>
        <v>0</v>
      </c>
      <c r="EP22" s="122" t="str">
        <f t="shared" si="72"/>
        <v/>
      </c>
      <c r="EQ22" s="122" t="str">
        <f t="shared" si="73"/>
        <v/>
      </c>
      <c r="ER22" s="109" t="str">
        <f t="shared" si="74"/>
        <v/>
      </c>
      <c r="ES22" s="52" t="str">
        <f>IF(OR($E22="",$G22=""),"",IF(AND($E$3=6),'Marks Entry 6th'!BZ21,IF(AND($E$3=7),'Marks Entry 7th'!BZ21,"")))</f>
        <v/>
      </c>
      <c r="ET22" s="52" t="str">
        <f>IF(OR($E22="",$G22=""),"",IF(AND($E$3=6),'Marks Entry 6th'!CA21,IF(AND($E$3=7),'Marks Entry 7th'!CA21,"")))</f>
        <v/>
      </c>
      <c r="EU22" s="52" t="str">
        <f>IF(OR($E22="",$G22=""),"",IF(AND($E$3=6),'Marks Entry 6th'!CB21,IF(AND($E$3=7),'Marks Entry 7th'!CB21,"")))</f>
        <v/>
      </c>
      <c r="EV22" s="52" t="str">
        <f>IF(OR($E22="",$G22=""),"",IF(AND($E$3=6),'Marks Entry 6th'!CC21,IF(AND($E$3=7),'Marks Entry 7th'!CC21,"")))</f>
        <v/>
      </c>
      <c r="EW22" s="52" t="str">
        <f>IF(OR($E22="",$G22=""),"",IF(AND($E$3=6),'Marks Entry 6th'!CD21,IF(AND($E$3=7),'Marks Entry 7th'!CD21,"")))</f>
        <v/>
      </c>
      <c r="EX22" s="121" t="str">
        <f t="shared" si="75"/>
        <v/>
      </c>
      <c r="EY22" s="122">
        <f t="shared" si="76"/>
        <v>0</v>
      </c>
      <c r="EZ22" s="122" t="str">
        <f t="shared" si="77"/>
        <v/>
      </c>
      <c r="FA22" s="122" t="str">
        <f t="shared" si="78"/>
        <v/>
      </c>
      <c r="FB22" s="109" t="str">
        <f t="shared" si="79"/>
        <v/>
      </c>
      <c r="FC22" s="52" t="str">
        <f>IF(OR($E22="",$G22=""),"",IF(AND($E$3=6),'Marks Entry 6th'!CE21,IF(AND($E$3=7),'Marks Entry 7th'!CE21,"")))</f>
        <v/>
      </c>
      <c r="FD22" s="52" t="str">
        <f>IF(OR($E22="",$G22=""),"",IF(AND($E$3=6),'Marks Entry 6th'!CF21,IF(AND($E$3=7),'Marks Entry 7th'!CF21,"")))</f>
        <v/>
      </c>
      <c r="FE22" s="52" t="str">
        <f>IF(OR($E22="",$G22=""),"",IF(AND($E$3=6),'Marks Entry 6th'!CG21,IF(AND($E$3=7),'Marks Entry 7th'!CG21,"")))</f>
        <v/>
      </c>
      <c r="FF22" s="52" t="str">
        <f>IF(OR($E22="",$G22=""),"",IF(AND($E$3=6),'Marks Entry 6th'!CH21,IF(AND($E$3=7),'Marks Entry 7th'!CH21,"")))</f>
        <v/>
      </c>
      <c r="FG22" s="52" t="str">
        <f>IF(OR($E22="",$G22=""),"",IF(AND($E$3=6),'Marks Entry 6th'!CI21,IF(AND($E$3=7),'Marks Entry 7th'!CI21,"")))</f>
        <v/>
      </c>
      <c r="FH22" s="121" t="str">
        <f t="shared" si="80"/>
        <v/>
      </c>
      <c r="FI22" s="122">
        <f t="shared" si="81"/>
        <v>0</v>
      </c>
      <c r="FJ22" s="122" t="str">
        <f t="shared" si="82"/>
        <v/>
      </c>
      <c r="FK22" s="122" t="str">
        <f t="shared" si="83"/>
        <v/>
      </c>
      <c r="FL22" s="109" t="str">
        <f t="shared" si="84"/>
        <v/>
      </c>
      <c r="FM22" s="361" t="str">
        <f>IF(OR($E22="",$G22=""),"",IF(AND('Marks Entry 6th'!CJ21="",'Marks Entry 7th'!CJ21=""),"",IF(AND($E$3=6),'Marks Entry 6th'!CJ21,IF(AND($E$3=7),'Marks Entry 7th'!CJ21,""))))</f>
        <v/>
      </c>
      <c r="FN22" s="361" t="str">
        <f>IF(OR($E22="",$G22=""),"",IF(AND('Marks Entry 6th'!CK21="",'Marks Entry 7th'!CK21=""),"",IF(AND($E$3=6),'Marks Entry 6th'!CK21,IF(AND($E$3=7),'Marks Entry 7th'!CK21,""))))</f>
        <v/>
      </c>
      <c r="FO22" s="362" t="str">
        <f t="shared" si="85"/>
        <v/>
      </c>
      <c r="FP22" s="109" t="str">
        <f t="shared" si="86"/>
        <v/>
      </c>
      <c r="FQ22" s="361" t="str">
        <f>IF(OR($E22="",$G22=""),"",IF(AND('Marks Entry 6th'!CL21="",'Marks Entry 7th'!CL21=""),"",IF(AND($E$3=6),'Marks Entry 6th'!CL21,IF(AND($E$3=7),'Marks Entry 7th'!CL21,""))))</f>
        <v/>
      </c>
      <c r="FR22" s="361" t="str">
        <f>IF(OR($E22="",$G22=""),"",IF(AND('Marks Entry 6th'!CM21="",'Marks Entry 7th'!CM21=""),"",IF(AND($E$3=6),'Marks Entry 6th'!CM21,IF(AND($E$3=7),'Marks Entry 7th'!CM21,""))))</f>
        <v/>
      </c>
      <c r="FS22" s="362" t="str">
        <f t="shared" si="87"/>
        <v/>
      </c>
      <c r="FT22" s="109" t="str">
        <f t="shared" si="88"/>
        <v/>
      </c>
      <c r="FU22" s="78" t="str">
        <f t="shared" si="89"/>
        <v/>
      </c>
      <c r="FV22" s="328" t="str">
        <f t="shared" si="90"/>
        <v/>
      </c>
      <c r="FW22" s="84" t="str">
        <f t="shared" si="91"/>
        <v/>
      </c>
      <c r="FX22" s="222" t="str">
        <f t="shared" si="92"/>
        <v/>
      </c>
      <c r="FY22" s="85" t="str">
        <f t="shared" si="93"/>
        <v/>
      </c>
      <c r="FZ22" s="327" t="str">
        <f>IFERROR(IF(B22="NSO","NSO",IF(OR(D22="",G22="",F22=""),"",IF(AND(FV22&gt;=36,'Master sheet'!$D$11="Hindi"),"कक्षा क्रमोन्नत",IF(AND(FV22&gt;=36,'Master sheet'!$D$11="English"),"Promoted",IF(AND(FV22&lt;36,'Master sheet'!$D$11="Hindi"),"पुनः परीक्षा","Re-Exam"))))),"")</f>
        <v/>
      </c>
      <c r="GA22" s="53" t="str">
        <f>IF(OR($E22="",$G22=""),"",IF(AND($E$3=6,'Marks Entry 6th'!CN21=""),"",IF(AND($E$3=7,'Marks Entry 7th'!CN21=""),"",IF(AND($E$3=6),'Marks Entry 6th'!CN21,IF(AND($E$3=7),'Marks Entry 7th'!CN21,"")))))</f>
        <v/>
      </c>
      <c r="GB22" s="53" t="str">
        <f>IF(OR($E22="",$G22=""),"",IF(AND($E$3=6,'Marks Entry 6th'!CO21=""),"",IF(AND($E$3=7,'Marks Entry 7th'!CO21=""),"",IF(AND($E$3=6),'Marks Entry 6th'!CO21,IF(AND($E$3=7),'Marks Entry 7th'!CO21,"")))))</f>
        <v/>
      </c>
      <c r="GC22" s="55"/>
      <c r="GK22" s="56">
        <f>IF(AND($E$3=6),'Marks Entry 6th'!I21,IF(AND($E$3=7),'Marks Entry 7th'!I21,""))</f>
        <v>0</v>
      </c>
      <c r="GL22" s="56">
        <f t="shared" si="94"/>
        <v>0</v>
      </c>
    </row>
    <row r="23" spans="1:194" ht="18.95" customHeight="1">
      <c r="A23" s="68">
        <v>16</v>
      </c>
      <c r="B23" s="68" t="str">
        <f>IF(OR(GK23=0,GK23=""),"",IF(AND($E$3=6),'Marks Entry 6th'!I22,IF(AND($E$3=7),'Marks Entry 7th'!I22,"")))</f>
        <v/>
      </c>
      <c r="C23" s="69" t="str">
        <f>IF(OR(B23=0,B23=""),"",IF(AND($E$3=6,'Marks Entry 6th'!B22=""),"",IF(AND($E$3=7,'Marks Entry 7th'!B22=""),"",IF(AND($E$3=6,'Marks Entry 6th'!B22),'Marks Entry 6th'!B22,IF(AND($E$3=7),'Marks Entry 7th'!B22,"")))))</f>
        <v/>
      </c>
      <c r="D23" s="69" t="str">
        <f>IF(OR(B23=0,B23=""),"",IF(AND($E$3=6,'Marks Entry 6th'!C22=""),"",IF(AND($E$3=7,'Marks Entry 7th'!C22=""),"",IF(AND($E$3=6),'Marks Entry 6th'!C22,IF(AND($E$3=7),'Marks Entry 7th'!C22,"")))))</f>
        <v/>
      </c>
      <c r="E23" s="303" t="str">
        <f>IF(OR(B23=0,B23=""),"",IF(AND($E$3=6,'Marks Entry 6th'!E22=""),"",IF(AND($E$3=7,'Marks Entry 7th'!E22=""),"",IF(AND($E$3=6),'Marks Entry 6th'!E22,IF(AND($E$3=7),'Marks Entry 7th'!E22,"")))))</f>
        <v/>
      </c>
      <c r="F23" s="69" t="str">
        <f>IF(OR(B23=0,B23=""),"",IF(AND($E$3=6,'Marks Entry 6th'!D22=""),"",IF(AND($E$3=7,'Marks Entry 7th'!D22=""),"",IF(AND($E$3=6),'Marks Entry 6th'!D22,IF(AND($E$3=7),'Marks Entry 7th'!D22,"")))))</f>
        <v/>
      </c>
      <c r="G23" s="302" t="str">
        <f>IF(OR(B23=0,B23=""),"",IF(AND($E$3=6,'Marks Entry 6th'!F22=""),"",IF(AND($E$3=7,'Marks Entry 7th'!F22=""),"",IF(AND($E$3=6),UPPER('Marks Entry 6th'!F22),IF(AND($E$3=7),UPPER('Marks Entry 7th'!F22),"")))))</f>
        <v/>
      </c>
      <c r="H23" s="302" t="str">
        <f>IF(OR(B23=0,B23=""),"",IF(AND($E$3=6,'Marks Entry 6th'!G22=""),"",IF(AND($E$3=7,'Marks Entry 7th'!G22=""),"",IF(AND($E$3=6),UPPER('Marks Entry 6th'!G22),IF(AND($E$3=7),UPPER('Marks Entry 7th'!G22),"")))))</f>
        <v/>
      </c>
      <c r="I23" s="302" t="str">
        <f>IF(OR(B23=0,B23=""),"",IF(AND($E$3=6,'Marks Entry 6th'!H22=""),"",IF(AND($E$3=7,'Marks Entry 7th'!H22=""),"",IF(AND($E$3=6),UPPER('Marks Entry 6th'!H22),IF(AND($E$3=7),UPPER('Marks Entry 7th'!H22),"")))))</f>
        <v/>
      </c>
      <c r="J23" s="64" t="str">
        <f>IF(OR(B23=0,B23=""),"",IF(AND($E$3=6,'Marks Entry 6th'!J22=""),"",IF(AND($E$3=7,'Marks Entry 7th'!J22=""),"",IF(AND($E$3=6),'Marks Entry 6th'!J22,IF(AND($E$3=7),'Marks Entry 7th'!J22,"")))))</f>
        <v/>
      </c>
      <c r="K23" s="64" t="str">
        <f>IF(OR(B23=0,B23=""),"",IF(AND($E$3=6,'Marks Entry 6th'!K22=""),"",IF(AND($E$3=7,'Marks Entry 7th'!K22=""),"",IF(AND($E$3=6),'Marks Entry 6th'!K22,IF(AND($E$3=7),'Marks Entry 7th'!K22,"")))))</f>
        <v/>
      </c>
      <c r="L23" s="120" t="str">
        <f>IF(OR($E23="",$G23=""),"",IF(AND($E$3=6),'Marks Entry 6th'!L22,IF(AND($E$3=7),'Marks Entry 7th'!L22,"")))</f>
        <v/>
      </c>
      <c r="M23" s="120" t="str">
        <f>IF(OR($E23="",$G23=""),"",IF(AND($E$3=6),'Marks Entry 6th'!M22,IF(AND($E$3=7),'Marks Entry 7th'!M22,"")))</f>
        <v/>
      </c>
      <c r="N23" s="120" t="str">
        <f>IF(OR($E23="",$G23=""),"",IF(AND($E$3=6),'Marks Entry 6th'!N22,IF(AND($E$3=7),'Marks Entry 7th'!N22,"")))</f>
        <v/>
      </c>
      <c r="O23" s="120" t="str">
        <f>IF(OR($E23="",$G23=""),"",IF(AND($E$3=6),'Marks Entry 6th'!O22,IF(AND($E$3=7),'Marks Entry 7th'!O22,"")))</f>
        <v/>
      </c>
      <c r="P23" s="120" t="str">
        <f>IF(OR($E23="",$G23=""),"",IF(AND($E$3=6),'Marks Entry 6th'!P22,IF(AND($E$3=7),'Marks Entry 7th'!P22,"")))</f>
        <v/>
      </c>
      <c r="Q23" s="120" t="str">
        <f>IF(OR($E23="",$G23=""),"",IF(AND($E$3=6),'Marks Entry 6th'!Q22,IF(AND($E$3=7),'Marks Entry 7th'!Q22,"")))</f>
        <v/>
      </c>
      <c r="R23" s="418" t="str">
        <f t="shared" si="4"/>
        <v/>
      </c>
      <c r="S23" s="120" t="str">
        <f>IF(OR($E23="",$G23=""),"",IF(AND($E$3=6),'Marks Entry 6th'!R22,IF(AND($E$3=7),'Marks Entry 7th'!R22,"")))</f>
        <v/>
      </c>
      <c r="T23" s="120" t="str">
        <f>IF(OR($E23="",$G23=""),"",IF(AND($E$3=6),'Marks Entry 6th'!S22,IF(AND($E$3=7),'Marks Entry 7th'!S22,"")))</f>
        <v/>
      </c>
      <c r="U23" s="65" t="str">
        <f t="shared" si="5"/>
        <v/>
      </c>
      <c r="V23" s="62">
        <f t="shared" si="6"/>
        <v>0</v>
      </c>
      <c r="W23" s="67" t="str">
        <f>IF(OR($E23="",$G23=""),"",IF(AND($E$3=6),'Marks Entry 6th'!T22,IF(AND($E$3=7),'Marks Entry 7th'!T22,"")))</f>
        <v/>
      </c>
      <c r="X23" s="67" t="str">
        <f>IF(OR($E23="",$G23=""),"",IF(AND($E$3=6),'Marks Entry 6th'!U22,IF(AND($E$3=7),'Marks Entry 7th'!U22,"")))</f>
        <v/>
      </c>
      <c r="Y23" s="66" t="str">
        <f t="shared" si="7"/>
        <v/>
      </c>
      <c r="Z23" s="62" t="str">
        <f t="shared" si="8"/>
        <v/>
      </c>
      <c r="AA23" s="108">
        <f t="shared" si="9"/>
        <v>0</v>
      </c>
      <c r="AB23" s="108" t="str">
        <f t="shared" si="10"/>
        <v/>
      </c>
      <c r="AC23" s="108" t="str">
        <f t="shared" si="11"/>
        <v/>
      </c>
      <c r="AD23" s="108" t="str">
        <f t="shared" si="12"/>
        <v/>
      </c>
      <c r="AE23" s="108" t="str">
        <f t="shared" si="13"/>
        <v/>
      </c>
      <c r="AF23" s="110" t="str">
        <f t="shared" si="14"/>
        <v/>
      </c>
      <c r="AG23" s="120" t="str">
        <f>IF(OR($E23="",$G23=""),"",IF(AND($E$3=6),'Marks Entry 6th'!V22,IF(AND($E$3=7),'Marks Entry 7th'!V22,"")))</f>
        <v/>
      </c>
      <c r="AH23" s="120" t="str">
        <f>IF(OR($E23="",$G23=""),"",IF(AND($E$3=6),'Marks Entry 6th'!W22,IF(AND($E$3=7),'Marks Entry 7th'!W22,"")))</f>
        <v/>
      </c>
      <c r="AI23" s="120" t="str">
        <f>IF(OR($E23="",$G23=""),"",IF(AND($E$3=6),'Marks Entry 6th'!X22,IF(AND($E$3=7),'Marks Entry 7th'!X22,"")))</f>
        <v/>
      </c>
      <c r="AJ23" s="120" t="str">
        <f>IF(OR($E23="",$G23=""),"",IF(AND($E$3=6),'Marks Entry 6th'!Y22,IF(AND($E$3=7),'Marks Entry 7th'!Y22,"")))</f>
        <v/>
      </c>
      <c r="AK23" s="120" t="str">
        <f>IF(OR($E23="",$G23=""),"",IF(AND($E$3=6),'Marks Entry 6th'!Z22,IF(AND($E$3=7),'Marks Entry 7th'!Z22,"")))</f>
        <v/>
      </c>
      <c r="AL23" s="120" t="str">
        <f>IF(OR($E23="",$G23=""),"",IF(AND($E$3=6),'Marks Entry 6th'!AA22,IF(AND($E$3=7),'Marks Entry 7th'!AA22,"")))</f>
        <v/>
      </c>
      <c r="AM23" s="418" t="str">
        <f t="shared" si="15"/>
        <v/>
      </c>
      <c r="AN23" s="120" t="str">
        <f>IF(OR($E23="",$G23=""),"",IF(AND($E$3=6),'Marks Entry 6th'!AB22,IF(AND($E$3=7),'Marks Entry 7th'!AB22,"")))</f>
        <v/>
      </c>
      <c r="AO23" s="120" t="str">
        <f>IF(OR($E23="",$G23=""),"",IF(AND($E$3=6),'Marks Entry 6th'!AC22,IF(AND($E$3=7),'Marks Entry 7th'!AC22,"")))</f>
        <v/>
      </c>
      <c r="AP23" s="65" t="str">
        <f t="shared" si="16"/>
        <v/>
      </c>
      <c r="AQ23" s="62">
        <f t="shared" si="17"/>
        <v>0</v>
      </c>
      <c r="AR23" s="67" t="str">
        <f>IF(OR($E23="",$G23=""),"",IF(AND($E$3=6),'Marks Entry 6th'!AD22,IF(AND($E$3=7),'Marks Entry 7th'!AD22,"")))</f>
        <v/>
      </c>
      <c r="AS23" s="67" t="str">
        <f>IF(OR($E23="",$G23=""),"",IF(AND($E$3=6),'Marks Entry 6th'!AE22,IF(AND($E$3=7),'Marks Entry 7th'!AE22,"")))</f>
        <v/>
      </c>
      <c r="AT23" s="65" t="str">
        <f t="shared" si="18"/>
        <v/>
      </c>
      <c r="AU23" s="62" t="str">
        <f t="shared" si="19"/>
        <v/>
      </c>
      <c r="AV23" s="108">
        <f t="shared" si="20"/>
        <v>0</v>
      </c>
      <c r="AW23" s="108" t="str">
        <f t="shared" si="21"/>
        <v/>
      </c>
      <c r="AX23" s="108" t="str">
        <f t="shared" si="22"/>
        <v/>
      </c>
      <c r="AY23" s="108" t="str">
        <f t="shared" si="23"/>
        <v/>
      </c>
      <c r="AZ23" s="108" t="str">
        <f t="shared" si="24"/>
        <v/>
      </c>
      <c r="BA23" s="110" t="str">
        <f t="shared" si="25"/>
        <v/>
      </c>
      <c r="BB23" s="310" t="str">
        <f>IF(OR($E23="",$G23=""),"",IF(AND($E$3=6),'Marks Entry 6th'!AF22,IF(AND($E$3=7),'Marks Entry 7th'!AF22,"")))</f>
        <v/>
      </c>
      <c r="BC23" s="120" t="str">
        <f>IF(OR($E23="",$G23=""),"",IF(AND($E$3=6),'Marks Entry 6th'!AG22,IF(AND($E$3=7),'Marks Entry 7th'!AG22,"")))</f>
        <v/>
      </c>
      <c r="BD23" s="120" t="str">
        <f>IF(OR($E23="",$G23=""),"",IF(AND($E$3=6),'Marks Entry 6th'!AH22,IF(AND($E$3=7),'Marks Entry 7th'!AH22,"")))</f>
        <v/>
      </c>
      <c r="BE23" s="120" t="str">
        <f>IF(OR($E23="",$G23=""),"",IF(AND($E$3=6),'Marks Entry 6th'!AI22,IF(AND($E$3=7),'Marks Entry 7th'!AI22,"")))</f>
        <v/>
      </c>
      <c r="BF23" s="120" t="str">
        <f>IF(OR($E23="",$G23=""),"",IF(AND($E$3=6),'Marks Entry 6th'!AJ22,IF(AND($E$3=7),'Marks Entry 7th'!AJ22,"")))</f>
        <v/>
      </c>
      <c r="BG23" s="120" t="str">
        <f>IF(OR($E23="",$G23=""),"",IF(AND($E$3=6),'Marks Entry 6th'!AK22,IF(AND($E$3=7),'Marks Entry 7th'!AK22,"")))</f>
        <v/>
      </c>
      <c r="BH23" s="120" t="str">
        <f>IF(OR($E23="",$G23=""),"",IF(AND($E$3=6),'Marks Entry 6th'!AL22,IF(AND($E$3=7),'Marks Entry 7th'!AL22,"")))</f>
        <v/>
      </c>
      <c r="BI23" s="418" t="str">
        <f t="shared" si="26"/>
        <v/>
      </c>
      <c r="BJ23" s="120" t="str">
        <f>IF(OR($E23="",$G23=""),"",IF(AND($E$3=6),'Marks Entry 6th'!AM22,IF(AND($E$3=7),'Marks Entry 7th'!AM22,"")))</f>
        <v/>
      </c>
      <c r="BK23" s="120" t="str">
        <f>IF(OR($E23="",$G23=""),"",IF(AND($E$3=6),'Marks Entry 6th'!AN22,IF(AND($E$3=7),'Marks Entry 7th'!AN22,"")))</f>
        <v/>
      </c>
      <c r="BL23" s="65" t="str">
        <f t="shared" si="27"/>
        <v/>
      </c>
      <c r="BM23" s="62">
        <f t="shared" si="28"/>
        <v>0</v>
      </c>
      <c r="BN23" s="67" t="str">
        <f>IF(OR($E23="",$G23=""),"",IF(AND($E$3=6),'Marks Entry 6th'!AO22,IF(AND($E$3=7),'Marks Entry 7th'!AO22,"")))</f>
        <v/>
      </c>
      <c r="BO23" s="67" t="str">
        <f>IF(OR($E23="",$G23=""),"",IF(AND($E$3=6),'Marks Entry 6th'!AP22,IF(AND($E$3=7),'Marks Entry 7th'!AP22,"")))</f>
        <v/>
      </c>
      <c r="BP23" s="65" t="str">
        <f t="shared" si="29"/>
        <v/>
      </c>
      <c r="BQ23" s="62" t="str">
        <f t="shared" si="30"/>
        <v/>
      </c>
      <c r="BR23" s="108">
        <f t="shared" si="31"/>
        <v>0</v>
      </c>
      <c r="BS23" s="108" t="str">
        <f t="shared" si="32"/>
        <v/>
      </c>
      <c r="BT23" s="108" t="str">
        <f t="shared" si="33"/>
        <v/>
      </c>
      <c r="BU23" s="108" t="str">
        <f t="shared" si="34"/>
        <v/>
      </c>
      <c r="BV23" s="108" t="str">
        <f t="shared" si="35"/>
        <v/>
      </c>
      <c r="BW23" s="110" t="str">
        <f t="shared" si="36"/>
        <v/>
      </c>
      <c r="BX23" s="120" t="str">
        <f>IF(OR($E23="",$G23=""),"",IF(AND($E$3=6),'Marks Entry 6th'!AQ22,IF(AND($E$3=7),'Marks Entry 7th'!AQ22,"")))</f>
        <v/>
      </c>
      <c r="BY23" s="120" t="str">
        <f>IF(OR($E23="",$G23=""),"",IF(AND($E$3=6),'Marks Entry 6th'!AR22,IF(AND($E$3=7),'Marks Entry 7th'!AR22,"")))</f>
        <v/>
      </c>
      <c r="BZ23" s="120" t="str">
        <f>IF(OR($E23="",$G23=""),"",IF(AND($E$3=6),'Marks Entry 6th'!AS22,IF(AND($E$3=7),'Marks Entry 7th'!AS22,"")))</f>
        <v/>
      </c>
      <c r="CA23" s="120" t="str">
        <f>IF(OR($E23="",$G23=""),"",IF(AND($E$3=6),'Marks Entry 6th'!AT22,IF(AND($E$3=7),'Marks Entry 7th'!AT22,"")))</f>
        <v/>
      </c>
      <c r="CB23" s="120" t="str">
        <f>IF(OR($E23="",$G23=""),"",IF(AND($E$3=6),'Marks Entry 6th'!AU22,IF(AND($E$3=7),'Marks Entry 7th'!AU22,"")))</f>
        <v/>
      </c>
      <c r="CC23" s="120" t="str">
        <f>IF(OR($E23="",$G23=""),"",IF(AND($E$3=6),'Marks Entry 6th'!AV22,IF(AND($E$3=7),'Marks Entry 7th'!AV22,"")))</f>
        <v/>
      </c>
      <c r="CD23" s="418" t="str">
        <f t="shared" si="37"/>
        <v/>
      </c>
      <c r="CE23" s="120" t="str">
        <f>IF(OR($E23="",$G23=""),"",IF(AND($E$3=6),'Marks Entry 6th'!AW22,IF(AND($E$3=7),'Marks Entry 7th'!AW22,"")))</f>
        <v/>
      </c>
      <c r="CF23" s="120" t="str">
        <f>IF(OR($E23="",$G23=""),"",IF(AND($E$3=6),'Marks Entry 6th'!AX22,IF(AND($E$3=7),'Marks Entry 7th'!AX22,"")))</f>
        <v/>
      </c>
      <c r="CG23" s="65" t="str">
        <f t="shared" si="38"/>
        <v/>
      </c>
      <c r="CH23" s="62">
        <f t="shared" si="39"/>
        <v>0</v>
      </c>
      <c r="CI23" s="67" t="str">
        <f>IF(OR($E23="",$G23=""),"",IF(AND($E$3=6),'Marks Entry 6th'!AY22,IF(AND($E$3=7),'Marks Entry 7th'!AY22,"")))</f>
        <v/>
      </c>
      <c r="CJ23" s="67" t="str">
        <f>IF(OR($E23="",$G23=""),"",IF(AND($E$3=6),'Marks Entry 6th'!AZ22,IF(AND($E$3=7),'Marks Entry 7th'!AZ22,"")))</f>
        <v/>
      </c>
      <c r="CK23" s="65" t="str">
        <f t="shared" si="40"/>
        <v/>
      </c>
      <c r="CL23" s="62" t="str">
        <f t="shared" si="41"/>
        <v/>
      </c>
      <c r="CM23" s="108">
        <f t="shared" si="42"/>
        <v>0</v>
      </c>
      <c r="CN23" s="108" t="str">
        <f t="shared" si="43"/>
        <v/>
      </c>
      <c r="CO23" s="108" t="str">
        <f t="shared" si="44"/>
        <v/>
      </c>
      <c r="CP23" s="108" t="str">
        <f t="shared" si="45"/>
        <v/>
      </c>
      <c r="CQ23" s="108" t="str">
        <f t="shared" si="46"/>
        <v/>
      </c>
      <c r="CR23" s="110" t="str">
        <f t="shared" si="47"/>
        <v/>
      </c>
      <c r="CS23" s="120" t="str">
        <f>IF(OR($E23="",$G23=""),"",IF(AND($E$3=6),'Marks Entry 6th'!BA22,IF(AND($E$3=7),'Marks Entry 7th'!BA22,"")))</f>
        <v/>
      </c>
      <c r="CT23" s="120" t="str">
        <f>IF(OR($E23="",$G23=""),"",IF(AND($E$3=6),'Marks Entry 6th'!BB22,IF(AND($E$3=7),'Marks Entry 7th'!BB22,"")))</f>
        <v/>
      </c>
      <c r="CU23" s="120" t="str">
        <f>IF(OR($E23="",$G23=""),"",IF(AND($E$3=6),'Marks Entry 6th'!BC22,IF(AND($E$3=7),'Marks Entry 7th'!BC22,"")))</f>
        <v/>
      </c>
      <c r="CV23" s="120" t="str">
        <f>IF(OR($E23="",$G23=""),"",IF(AND($E$3=6),'Marks Entry 6th'!BD22,IF(AND($E$3=7),'Marks Entry 7th'!BD22,"")))</f>
        <v/>
      </c>
      <c r="CW23" s="120" t="str">
        <f>IF(OR($E23="",$G23=""),"",IF(AND($E$3=6),'Marks Entry 6th'!BE22,IF(AND($E$3=7),'Marks Entry 7th'!BE22,"")))</f>
        <v/>
      </c>
      <c r="CX23" s="120" t="str">
        <f>IF(OR($E23="",$G23=""),"",IF(AND($E$3=6),'Marks Entry 6th'!BF22,IF(AND($E$3=7),'Marks Entry 7th'!BF22,"")))</f>
        <v/>
      </c>
      <c r="CY23" s="418" t="str">
        <f t="shared" si="48"/>
        <v/>
      </c>
      <c r="CZ23" s="120" t="str">
        <f>IF(OR($E23="",$G23=""),"",IF(AND($E$3=6),'Marks Entry 6th'!BG22,IF(AND($E$3=7),'Marks Entry 7th'!BG22,"")))</f>
        <v/>
      </c>
      <c r="DA23" s="120" t="str">
        <f>IF(OR($E23="",$G23=""),"",IF(AND($E$3=6),'Marks Entry 6th'!BH22,IF(AND($E$3=7),'Marks Entry 7th'!BH22,"")))</f>
        <v/>
      </c>
      <c r="DB23" s="65" t="str">
        <f t="shared" si="49"/>
        <v/>
      </c>
      <c r="DC23" s="62">
        <f t="shared" si="50"/>
        <v>0</v>
      </c>
      <c r="DD23" s="67" t="str">
        <f>IF(OR($E23="",$G23=""),"",IF(AND($E$3=6),'Marks Entry 6th'!BI22,IF(AND($E$3=7),'Marks Entry 7th'!BI22,"")))</f>
        <v/>
      </c>
      <c r="DE23" s="67" t="str">
        <f>IF(OR($E23="",$G23=""),"",IF(AND($E$3=6),'Marks Entry 6th'!BJ22,IF(AND($E$3=7),'Marks Entry 7th'!BJ22,"")))</f>
        <v/>
      </c>
      <c r="DF23" s="65" t="str">
        <f t="shared" si="51"/>
        <v/>
      </c>
      <c r="DG23" s="62" t="str">
        <f t="shared" si="52"/>
        <v/>
      </c>
      <c r="DH23" s="108">
        <f t="shared" si="53"/>
        <v>0</v>
      </c>
      <c r="DI23" s="108" t="str">
        <f t="shared" si="54"/>
        <v/>
      </c>
      <c r="DJ23" s="108" t="str">
        <f t="shared" si="55"/>
        <v/>
      </c>
      <c r="DK23" s="108" t="str">
        <f t="shared" si="56"/>
        <v/>
      </c>
      <c r="DL23" s="108" t="str">
        <f t="shared" si="57"/>
        <v/>
      </c>
      <c r="DM23" s="110" t="str">
        <f t="shared" si="58"/>
        <v/>
      </c>
      <c r="DN23" s="120" t="str">
        <f>IF(OR($E23="",$G23=""),"",IF(AND($E$3=6),'Marks Entry 6th'!BK22,IF(AND($E$3=7),'Marks Entry 7th'!BK22,"")))</f>
        <v/>
      </c>
      <c r="DO23" s="120" t="str">
        <f>IF(OR($E23="",$G23=""),"",IF(AND($E$3=6),'Marks Entry 6th'!BL22,IF(AND($E$3=7),'Marks Entry 7th'!BL22,"")))</f>
        <v/>
      </c>
      <c r="DP23" s="120" t="str">
        <f>IF(OR($E23="",$G23=""),"",IF(AND($E$3=6),'Marks Entry 6th'!BM22,IF(AND($E$3=7),'Marks Entry 7th'!BM22,"")))</f>
        <v/>
      </c>
      <c r="DQ23" s="120" t="str">
        <f>IF(OR($E23="",$G23=""),"",IF(AND($E$3=6),'Marks Entry 6th'!BN22,IF(AND($E$3=7),'Marks Entry 7th'!BN22,"")))</f>
        <v/>
      </c>
      <c r="DR23" s="120" t="str">
        <f>IF(OR($E23="",$G23=""),"",IF(AND($E$3=6),'Marks Entry 6th'!BO22,IF(AND($E$3=7),'Marks Entry 7th'!BO22,"")))</f>
        <v/>
      </c>
      <c r="DS23" s="120" t="str">
        <f>IF(OR($E23="",$G23=""),"",IF(AND($E$3=6),'Marks Entry 6th'!BP22,IF(AND($E$3=7),'Marks Entry 7th'!BP22,"")))</f>
        <v/>
      </c>
      <c r="DT23" s="418" t="str">
        <f t="shared" si="59"/>
        <v/>
      </c>
      <c r="DU23" s="120" t="str">
        <f>IF(OR($E23="",$G23=""),"",IF(AND($E$3=6),'Marks Entry 6th'!BQ22,IF(AND($E$3=7),'Marks Entry 7th'!BQ22,"")))</f>
        <v/>
      </c>
      <c r="DV23" s="120" t="str">
        <f>IF(OR($E23="",$G23=""),"",IF(AND($E$3=6),'Marks Entry 6th'!BR22,IF(AND($E$3=7),'Marks Entry 7th'!BR22,"")))</f>
        <v/>
      </c>
      <c r="DW23" s="65" t="str">
        <f t="shared" si="60"/>
        <v/>
      </c>
      <c r="DX23" s="62">
        <f t="shared" si="61"/>
        <v>0</v>
      </c>
      <c r="DY23" s="67" t="str">
        <f>IF(OR($E23="",$G23=""),"",IF(AND($E$3=6),'Marks Entry 6th'!BS22,IF(AND($E$3=7),'Marks Entry 7th'!BS22,"")))</f>
        <v/>
      </c>
      <c r="DZ23" s="67" t="str">
        <f>IF(OR($E23="",$G23=""),"",IF(AND($E$3=6),'Marks Entry 6th'!BT22,IF(AND($E$3=7),'Marks Entry 7th'!BT22,"")))</f>
        <v/>
      </c>
      <c r="EA23" s="65" t="str">
        <f t="shared" si="62"/>
        <v/>
      </c>
      <c r="EB23" s="62" t="str">
        <f t="shared" si="63"/>
        <v/>
      </c>
      <c r="EC23" s="108">
        <f t="shared" si="64"/>
        <v>0</v>
      </c>
      <c r="ED23" s="108" t="str">
        <f t="shared" si="65"/>
        <v/>
      </c>
      <c r="EE23" s="108" t="str">
        <f t="shared" si="66"/>
        <v/>
      </c>
      <c r="EF23" s="108" t="str">
        <f t="shared" si="67"/>
        <v/>
      </c>
      <c r="EG23" s="108" t="str">
        <f t="shared" si="68"/>
        <v/>
      </c>
      <c r="EH23" s="110" t="str">
        <f t="shared" si="69"/>
        <v/>
      </c>
      <c r="EI23" s="52" t="str">
        <f>IF(OR($E23="",$G23=""),"",IF(AND($E$3=6),'Marks Entry 6th'!BU22,IF(AND($E$3=7),'Marks Entry 7th'!BU22,"")))</f>
        <v/>
      </c>
      <c r="EJ23" s="52" t="str">
        <f>IF(OR($E23="",$G23=""),"",IF(AND($E$3=6),'Marks Entry 6th'!BV22,IF(AND($E$3=7),'Marks Entry 7th'!BV22,"")))</f>
        <v/>
      </c>
      <c r="EK23" s="52" t="str">
        <f>IF(OR($E23="",$G23=""),"",IF(AND($E$3=6),'Marks Entry 6th'!BW22,IF(AND($E$3=7),'Marks Entry 7th'!BW22,"")))</f>
        <v/>
      </c>
      <c r="EL23" s="52" t="str">
        <f>IF(OR($E23="",$G23=""),"",IF(AND($E$3=6),'Marks Entry 6th'!BX22,IF(AND($E$3=7),'Marks Entry 7th'!BX22,"")))</f>
        <v/>
      </c>
      <c r="EM23" s="52" t="str">
        <f>IF(OR($E23="",$G23=""),"",IF(AND($E$3=6),'Marks Entry 6th'!BY22,IF(AND($E$3=7),'Marks Entry 7th'!BY22,"")))</f>
        <v/>
      </c>
      <c r="EN23" s="121" t="str">
        <f t="shared" si="70"/>
        <v/>
      </c>
      <c r="EO23" s="122">
        <f t="shared" si="71"/>
        <v>0</v>
      </c>
      <c r="EP23" s="122" t="str">
        <f t="shared" si="72"/>
        <v/>
      </c>
      <c r="EQ23" s="122" t="str">
        <f t="shared" si="73"/>
        <v/>
      </c>
      <c r="ER23" s="109" t="str">
        <f t="shared" si="74"/>
        <v/>
      </c>
      <c r="ES23" s="52" t="str">
        <f>IF(OR($E23="",$G23=""),"",IF(AND($E$3=6),'Marks Entry 6th'!BZ22,IF(AND($E$3=7),'Marks Entry 7th'!BZ22,"")))</f>
        <v/>
      </c>
      <c r="ET23" s="52" t="str">
        <f>IF(OR($E23="",$G23=""),"",IF(AND($E$3=6),'Marks Entry 6th'!CA22,IF(AND($E$3=7),'Marks Entry 7th'!CA22,"")))</f>
        <v/>
      </c>
      <c r="EU23" s="52" t="str">
        <f>IF(OR($E23="",$G23=""),"",IF(AND($E$3=6),'Marks Entry 6th'!CB22,IF(AND($E$3=7),'Marks Entry 7th'!CB22,"")))</f>
        <v/>
      </c>
      <c r="EV23" s="52" t="str">
        <f>IF(OR($E23="",$G23=""),"",IF(AND($E$3=6),'Marks Entry 6th'!CC22,IF(AND($E$3=7),'Marks Entry 7th'!CC22,"")))</f>
        <v/>
      </c>
      <c r="EW23" s="52" t="str">
        <f>IF(OR($E23="",$G23=""),"",IF(AND($E$3=6),'Marks Entry 6th'!CD22,IF(AND($E$3=7),'Marks Entry 7th'!CD22,"")))</f>
        <v/>
      </c>
      <c r="EX23" s="121" t="str">
        <f t="shared" si="75"/>
        <v/>
      </c>
      <c r="EY23" s="122">
        <f t="shared" si="76"/>
        <v>0</v>
      </c>
      <c r="EZ23" s="122" t="str">
        <f t="shared" si="77"/>
        <v/>
      </c>
      <c r="FA23" s="122" t="str">
        <f t="shared" si="78"/>
        <v/>
      </c>
      <c r="FB23" s="109" t="str">
        <f t="shared" si="79"/>
        <v/>
      </c>
      <c r="FC23" s="52" t="str">
        <f>IF(OR($E23="",$G23=""),"",IF(AND($E$3=6),'Marks Entry 6th'!CE22,IF(AND($E$3=7),'Marks Entry 7th'!CE22,"")))</f>
        <v/>
      </c>
      <c r="FD23" s="52" t="str">
        <f>IF(OR($E23="",$G23=""),"",IF(AND($E$3=6),'Marks Entry 6th'!CF22,IF(AND($E$3=7),'Marks Entry 7th'!CF22,"")))</f>
        <v/>
      </c>
      <c r="FE23" s="52" t="str">
        <f>IF(OR($E23="",$G23=""),"",IF(AND($E$3=6),'Marks Entry 6th'!CG22,IF(AND($E$3=7),'Marks Entry 7th'!CG22,"")))</f>
        <v/>
      </c>
      <c r="FF23" s="52" t="str">
        <f>IF(OR($E23="",$G23=""),"",IF(AND($E$3=6),'Marks Entry 6th'!CH22,IF(AND($E$3=7),'Marks Entry 7th'!CH22,"")))</f>
        <v/>
      </c>
      <c r="FG23" s="52" t="str">
        <f>IF(OR($E23="",$G23=""),"",IF(AND($E$3=6),'Marks Entry 6th'!CI22,IF(AND($E$3=7),'Marks Entry 7th'!CI22,"")))</f>
        <v/>
      </c>
      <c r="FH23" s="121" t="str">
        <f t="shared" si="80"/>
        <v/>
      </c>
      <c r="FI23" s="122">
        <f t="shared" si="81"/>
        <v>0</v>
      </c>
      <c r="FJ23" s="122" t="str">
        <f t="shared" si="82"/>
        <v/>
      </c>
      <c r="FK23" s="122" t="str">
        <f t="shared" si="83"/>
        <v/>
      </c>
      <c r="FL23" s="109" t="str">
        <f t="shared" si="84"/>
        <v/>
      </c>
      <c r="FM23" s="361" t="str">
        <f>IF(OR($E23="",$G23=""),"",IF(AND('Marks Entry 6th'!CJ22="",'Marks Entry 7th'!CJ22=""),"",IF(AND($E$3=6),'Marks Entry 6th'!CJ22,IF(AND($E$3=7),'Marks Entry 7th'!CJ22,""))))</f>
        <v/>
      </c>
      <c r="FN23" s="361" t="str">
        <f>IF(OR($E23="",$G23=""),"",IF(AND('Marks Entry 6th'!CK22="",'Marks Entry 7th'!CK22=""),"",IF(AND($E$3=6),'Marks Entry 6th'!CK22,IF(AND($E$3=7),'Marks Entry 7th'!CK22,""))))</f>
        <v/>
      </c>
      <c r="FO23" s="362" t="str">
        <f t="shared" si="85"/>
        <v/>
      </c>
      <c r="FP23" s="109" t="str">
        <f t="shared" si="86"/>
        <v/>
      </c>
      <c r="FQ23" s="361" t="str">
        <f>IF(OR($E23="",$G23=""),"",IF(AND('Marks Entry 6th'!CL22="",'Marks Entry 7th'!CL22=""),"",IF(AND($E$3=6),'Marks Entry 6th'!CL22,IF(AND($E$3=7),'Marks Entry 7th'!CL22,""))))</f>
        <v/>
      </c>
      <c r="FR23" s="361" t="str">
        <f>IF(OR($E23="",$G23=""),"",IF(AND('Marks Entry 6th'!CM22="",'Marks Entry 7th'!CM22=""),"",IF(AND($E$3=6),'Marks Entry 6th'!CM22,IF(AND($E$3=7),'Marks Entry 7th'!CM22,""))))</f>
        <v/>
      </c>
      <c r="FS23" s="362" t="str">
        <f t="shared" si="87"/>
        <v/>
      </c>
      <c r="FT23" s="109" t="str">
        <f t="shared" si="88"/>
        <v/>
      </c>
      <c r="FU23" s="78" t="str">
        <f t="shared" si="89"/>
        <v/>
      </c>
      <c r="FV23" s="328" t="str">
        <f t="shared" si="90"/>
        <v/>
      </c>
      <c r="FW23" s="84" t="str">
        <f t="shared" si="91"/>
        <v/>
      </c>
      <c r="FX23" s="222" t="str">
        <f t="shared" si="92"/>
        <v/>
      </c>
      <c r="FY23" s="85" t="str">
        <f t="shared" si="93"/>
        <v/>
      </c>
      <c r="FZ23" s="327" t="str">
        <f>IFERROR(IF(B23="NSO","NSO",IF(OR(D23="",G23="",F23=""),"",IF(AND(FV23&gt;=36,'Master sheet'!$D$11="Hindi"),"कक्षा क्रमोन्नत",IF(AND(FV23&gt;=36,'Master sheet'!$D$11="English"),"Promoted",IF(AND(FV23&lt;36,'Master sheet'!$D$11="Hindi"),"पुनः परीक्षा","Re-Exam"))))),"")</f>
        <v/>
      </c>
      <c r="GA23" s="53" t="str">
        <f>IF(OR($E23="",$G23=""),"",IF(AND($E$3=6,'Marks Entry 6th'!CN22=""),"",IF(AND($E$3=7,'Marks Entry 7th'!CN22=""),"",IF(AND($E$3=6),'Marks Entry 6th'!CN22,IF(AND($E$3=7),'Marks Entry 7th'!CN22,"")))))</f>
        <v/>
      </c>
      <c r="GB23" s="53" t="str">
        <f>IF(OR($E23="",$G23=""),"",IF(AND($E$3=6,'Marks Entry 6th'!CO22=""),"",IF(AND($E$3=7,'Marks Entry 7th'!CO22=""),"",IF(AND($E$3=6),'Marks Entry 6th'!CO22,IF(AND($E$3=7),'Marks Entry 7th'!CO22,"")))))</f>
        <v/>
      </c>
      <c r="GC23" s="55"/>
      <c r="GK23" s="56">
        <f>IF(AND($E$3=6),'Marks Entry 6th'!I22,IF(AND($E$3=7),'Marks Entry 7th'!I22,""))</f>
        <v>0</v>
      </c>
      <c r="GL23" s="56">
        <f t="shared" si="94"/>
        <v>0</v>
      </c>
    </row>
    <row r="24" spans="1:194" ht="18.95" customHeight="1">
      <c r="A24" s="68">
        <v>17</v>
      </c>
      <c r="B24" s="68" t="str">
        <f>IF(OR(GK24=0,GK24=""),"",IF(AND($E$3=6),'Marks Entry 6th'!I23,IF(AND($E$3=7),'Marks Entry 7th'!I23,"")))</f>
        <v/>
      </c>
      <c r="C24" s="69" t="str">
        <f>IF(OR(B24=0,B24=""),"",IF(AND($E$3=6,'Marks Entry 6th'!B23=""),"",IF(AND($E$3=7,'Marks Entry 7th'!B23=""),"",IF(AND($E$3=6,'Marks Entry 6th'!B23),'Marks Entry 6th'!B23,IF(AND($E$3=7),'Marks Entry 7th'!B23,"")))))</f>
        <v/>
      </c>
      <c r="D24" s="69" t="str">
        <f>IF(OR(B24=0,B24=""),"",IF(AND($E$3=6,'Marks Entry 6th'!C23=""),"",IF(AND($E$3=7,'Marks Entry 7th'!C23=""),"",IF(AND($E$3=6),'Marks Entry 6th'!C23,IF(AND($E$3=7),'Marks Entry 7th'!C23,"")))))</f>
        <v/>
      </c>
      <c r="E24" s="303" t="str">
        <f>IF(OR(B24=0,B24=""),"",IF(AND($E$3=6,'Marks Entry 6th'!E23=""),"",IF(AND($E$3=7,'Marks Entry 7th'!E23=""),"",IF(AND($E$3=6),'Marks Entry 6th'!E23,IF(AND($E$3=7),'Marks Entry 7th'!E23,"")))))</f>
        <v/>
      </c>
      <c r="F24" s="69" t="str">
        <f>IF(OR(B24=0,B24=""),"",IF(AND($E$3=6,'Marks Entry 6th'!D23=""),"",IF(AND($E$3=7,'Marks Entry 7th'!D23=""),"",IF(AND($E$3=6),'Marks Entry 6th'!D23,IF(AND($E$3=7),'Marks Entry 7th'!D23,"")))))</f>
        <v/>
      </c>
      <c r="G24" s="302" t="str">
        <f>IF(OR(B24=0,B24=""),"",IF(AND($E$3=6,'Marks Entry 6th'!F23=""),"",IF(AND($E$3=7,'Marks Entry 7th'!F23=""),"",IF(AND($E$3=6),UPPER('Marks Entry 6th'!F23),IF(AND($E$3=7),UPPER('Marks Entry 7th'!F23),"")))))</f>
        <v/>
      </c>
      <c r="H24" s="302" t="str">
        <f>IF(OR(B24=0,B24=""),"",IF(AND($E$3=6,'Marks Entry 6th'!G23=""),"",IF(AND($E$3=7,'Marks Entry 7th'!G23=""),"",IF(AND($E$3=6),UPPER('Marks Entry 6th'!G23),IF(AND($E$3=7),UPPER('Marks Entry 7th'!G23),"")))))</f>
        <v/>
      </c>
      <c r="I24" s="302" t="str">
        <f>IF(OR(B24=0,B24=""),"",IF(AND($E$3=6,'Marks Entry 6th'!H23=""),"",IF(AND($E$3=7,'Marks Entry 7th'!H23=""),"",IF(AND($E$3=6),UPPER('Marks Entry 6th'!H23),IF(AND($E$3=7),UPPER('Marks Entry 7th'!H23),"")))))</f>
        <v/>
      </c>
      <c r="J24" s="64" t="str">
        <f>IF(OR(B24=0,B24=""),"",IF(AND($E$3=6,'Marks Entry 6th'!J23=""),"",IF(AND($E$3=7,'Marks Entry 7th'!J23=""),"",IF(AND($E$3=6),'Marks Entry 6th'!J23,IF(AND($E$3=7),'Marks Entry 7th'!J23,"")))))</f>
        <v/>
      </c>
      <c r="K24" s="64" t="str">
        <f>IF(OR(B24=0,B24=""),"",IF(AND($E$3=6,'Marks Entry 6th'!K23=""),"",IF(AND($E$3=7,'Marks Entry 7th'!K23=""),"",IF(AND($E$3=6),'Marks Entry 6th'!K23,IF(AND($E$3=7),'Marks Entry 7th'!K23,"")))))</f>
        <v/>
      </c>
      <c r="L24" s="120" t="str">
        <f>IF(OR($E24="",$G24=""),"",IF(AND($E$3=6),'Marks Entry 6th'!L23,IF(AND($E$3=7),'Marks Entry 7th'!L23,"")))</f>
        <v/>
      </c>
      <c r="M24" s="120" t="str">
        <f>IF(OR($E24="",$G24=""),"",IF(AND($E$3=6),'Marks Entry 6th'!M23,IF(AND($E$3=7),'Marks Entry 7th'!M23,"")))</f>
        <v/>
      </c>
      <c r="N24" s="120" t="str">
        <f>IF(OR($E24="",$G24=""),"",IF(AND($E$3=6),'Marks Entry 6th'!N23,IF(AND($E$3=7),'Marks Entry 7th'!N23,"")))</f>
        <v/>
      </c>
      <c r="O24" s="120" t="str">
        <f>IF(OR($E24="",$G24=""),"",IF(AND($E$3=6),'Marks Entry 6th'!O23,IF(AND($E$3=7),'Marks Entry 7th'!O23,"")))</f>
        <v/>
      </c>
      <c r="P24" s="120" t="str">
        <f>IF(OR($E24="",$G24=""),"",IF(AND($E$3=6),'Marks Entry 6th'!P23,IF(AND($E$3=7),'Marks Entry 7th'!P23,"")))</f>
        <v/>
      </c>
      <c r="Q24" s="120" t="str">
        <f>IF(OR($E24="",$G24=""),"",IF(AND($E$3=6),'Marks Entry 6th'!Q23,IF(AND($E$3=7),'Marks Entry 7th'!Q23,"")))</f>
        <v/>
      </c>
      <c r="R24" s="418" t="str">
        <f t="shared" si="4"/>
        <v/>
      </c>
      <c r="S24" s="120" t="str">
        <f>IF(OR($E24="",$G24=""),"",IF(AND($E$3=6),'Marks Entry 6th'!R23,IF(AND($E$3=7),'Marks Entry 7th'!R23,"")))</f>
        <v/>
      </c>
      <c r="T24" s="120" t="str">
        <f>IF(OR($E24="",$G24=""),"",IF(AND($E$3=6),'Marks Entry 6th'!S23,IF(AND($E$3=7),'Marks Entry 7th'!S23,"")))</f>
        <v/>
      </c>
      <c r="U24" s="65" t="str">
        <f t="shared" si="5"/>
        <v/>
      </c>
      <c r="V24" s="62">
        <f t="shared" si="6"/>
        <v>0</v>
      </c>
      <c r="W24" s="67" t="str">
        <f>IF(OR($E24="",$G24=""),"",IF(AND($E$3=6),'Marks Entry 6th'!T23,IF(AND($E$3=7),'Marks Entry 7th'!T23,"")))</f>
        <v/>
      </c>
      <c r="X24" s="67" t="str">
        <f>IF(OR($E24="",$G24=""),"",IF(AND($E$3=6),'Marks Entry 6th'!U23,IF(AND($E$3=7),'Marks Entry 7th'!U23,"")))</f>
        <v/>
      </c>
      <c r="Y24" s="66" t="str">
        <f t="shared" si="7"/>
        <v/>
      </c>
      <c r="Z24" s="62" t="str">
        <f t="shared" si="8"/>
        <v/>
      </c>
      <c r="AA24" s="108">
        <f t="shared" si="9"/>
        <v>0</v>
      </c>
      <c r="AB24" s="108" t="str">
        <f t="shared" si="10"/>
        <v/>
      </c>
      <c r="AC24" s="108" t="str">
        <f t="shared" si="11"/>
        <v/>
      </c>
      <c r="AD24" s="108" t="str">
        <f t="shared" si="12"/>
        <v/>
      </c>
      <c r="AE24" s="108" t="str">
        <f t="shared" si="13"/>
        <v/>
      </c>
      <c r="AF24" s="110" t="str">
        <f t="shared" si="14"/>
        <v/>
      </c>
      <c r="AG24" s="120" t="str">
        <f>IF(OR($E24="",$G24=""),"",IF(AND($E$3=6),'Marks Entry 6th'!V23,IF(AND($E$3=7),'Marks Entry 7th'!V23,"")))</f>
        <v/>
      </c>
      <c r="AH24" s="120" t="str">
        <f>IF(OR($E24="",$G24=""),"",IF(AND($E$3=6),'Marks Entry 6th'!W23,IF(AND($E$3=7),'Marks Entry 7th'!W23,"")))</f>
        <v/>
      </c>
      <c r="AI24" s="120" t="str">
        <f>IF(OR($E24="",$G24=""),"",IF(AND($E$3=6),'Marks Entry 6th'!X23,IF(AND($E$3=7),'Marks Entry 7th'!X23,"")))</f>
        <v/>
      </c>
      <c r="AJ24" s="120" t="str">
        <f>IF(OR($E24="",$G24=""),"",IF(AND($E$3=6),'Marks Entry 6th'!Y23,IF(AND($E$3=7),'Marks Entry 7th'!Y23,"")))</f>
        <v/>
      </c>
      <c r="AK24" s="120" t="str">
        <f>IF(OR($E24="",$G24=""),"",IF(AND($E$3=6),'Marks Entry 6th'!Z23,IF(AND($E$3=7),'Marks Entry 7th'!Z23,"")))</f>
        <v/>
      </c>
      <c r="AL24" s="120" t="str">
        <f>IF(OR($E24="",$G24=""),"",IF(AND($E$3=6),'Marks Entry 6th'!AA23,IF(AND($E$3=7),'Marks Entry 7th'!AA23,"")))</f>
        <v/>
      </c>
      <c r="AM24" s="418" t="str">
        <f t="shared" si="15"/>
        <v/>
      </c>
      <c r="AN24" s="120" t="str">
        <f>IF(OR($E24="",$G24=""),"",IF(AND($E$3=6),'Marks Entry 6th'!AB23,IF(AND($E$3=7),'Marks Entry 7th'!AB23,"")))</f>
        <v/>
      </c>
      <c r="AO24" s="120" t="str">
        <f>IF(OR($E24="",$G24=""),"",IF(AND($E$3=6),'Marks Entry 6th'!AC23,IF(AND($E$3=7),'Marks Entry 7th'!AC23,"")))</f>
        <v/>
      </c>
      <c r="AP24" s="65" t="str">
        <f t="shared" si="16"/>
        <v/>
      </c>
      <c r="AQ24" s="62">
        <f t="shared" si="17"/>
        <v>0</v>
      </c>
      <c r="AR24" s="67" t="str">
        <f>IF(OR($E24="",$G24=""),"",IF(AND($E$3=6),'Marks Entry 6th'!AD23,IF(AND($E$3=7),'Marks Entry 7th'!AD23,"")))</f>
        <v/>
      </c>
      <c r="AS24" s="67" t="str">
        <f>IF(OR($E24="",$G24=""),"",IF(AND($E$3=6),'Marks Entry 6th'!AE23,IF(AND($E$3=7),'Marks Entry 7th'!AE23,"")))</f>
        <v/>
      </c>
      <c r="AT24" s="65" t="str">
        <f t="shared" si="18"/>
        <v/>
      </c>
      <c r="AU24" s="62" t="str">
        <f t="shared" si="19"/>
        <v/>
      </c>
      <c r="AV24" s="108">
        <f t="shared" si="20"/>
        <v>0</v>
      </c>
      <c r="AW24" s="108" t="str">
        <f t="shared" si="21"/>
        <v/>
      </c>
      <c r="AX24" s="108" t="str">
        <f t="shared" si="22"/>
        <v/>
      </c>
      <c r="AY24" s="108" t="str">
        <f t="shared" si="23"/>
        <v/>
      </c>
      <c r="AZ24" s="108" t="str">
        <f t="shared" si="24"/>
        <v/>
      </c>
      <c r="BA24" s="110" t="str">
        <f t="shared" si="25"/>
        <v/>
      </c>
      <c r="BB24" s="310" t="str">
        <f>IF(OR($E24="",$G24=""),"",IF(AND($E$3=6),'Marks Entry 6th'!AF23,IF(AND($E$3=7),'Marks Entry 7th'!AF23,"")))</f>
        <v/>
      </c>
      <c r="BC24" s="120" t="str">
        <f>IF(OR($E24="",$G24=""),"",IF(AND($E$3=6),'Marks Entry 6th'!AG23,IF(AND($E$3=7),'Marks Entry 7th'!AG23,"")))</f>
        <v/>
      </c>
      <c r="BD24" s="120" t="str">
        <f>IF(OR($E24="",$G24=""),"",IF(AND($E$3=6),'Marks Entry 6th'!AH23,IF(AND($E$3=7),'Marks Entry 7th'!AH23,"")))</f>
        <v/>
      </c>
      <c r="BE24" s="120" t="str">
        <f>IF(OR($E24="",$G24=""),"",IF(AND($E$3=6),'Marks Entry 6th'!AI23,IF(AND($E$3=7),'Marks Entry 7th'!AI23,"")))</f>
        <v/>
      </c>
      <c r="BF24" s="120" t="str">
        <f>IF(OR($E24="",$G24=""),"",IF(AND($E$3=6),'Marks Entry 6th'!AJ23,IF(AND($E$3=7),'Marks Entry 7th'!AJ23,"")))</f>
        <v/>
      </c>
      <c r="BG24" s="120" t="str">
        <f>IF(OR($E24="",$G24=""),"",IF(AND($E$3=6),'Marks Entry 6th'!AK23,IF(AND($E$3=7),'Marks Entry 7th'!AK23,"")))</f>
        <v/>
      </c>
      <c r="BH24" s="120" t="str">
        <f>IF(OR($E24="",$G24=""),"",IF(AND($E$3=6),'Marks Entry 6th'!AL23,IF(AND($E$3=7),'Marks Entry 7th'!AL23,"")))</f>
        <v/>
      </c>
      <c r="BI24" s="418" t="str">
        <f t="shared" si="26"/>
        <v/>
      </c>
      <c r="BJ24" s="120" t="str">
        <f>IF(OR($E24="",$G24=""),"",IF(AND($E$3=6),'Marks Entry 6th'!AM23,IF(AND($E$3=7),'Marks Entry 7th'!AM23,"")))</f>
        <v/>
      </c>
      <c r="BK24" s="120" t="str">
        <f>IF(OR($E24="",$G24=""),"",IF(AND($E$3=6),'Marks Entry 6th'!AN23,IF(AND($E$3=7),'Marks Entry 7th'!AN23,"")))</f>
        <v/>
      </c>
      <c r="BL24" s="65" t="str">
        <f t="shared" si="27"/>
        <v/>
      </c>
      <c r="BM24" s="62">
        <f t="shared" si="28"/>
        <v>0</v>
      </c>
      <c r="BN24" s="67" t="str">
        <f>IF(OR($E24="",$G24=""),"",IF(AND($E$3=6),'Marks Entry 6th'!AO23,IF(AND($E$3=7),'Marks Entry 7th'!AO23,"")))</f>
        <v/>
      </c>
      <c r="BO24" s="67" t="str">
        <f>IF(OR($E24="",$G24=""),"",IF(AND($E$3=6),'Marks Entry 6th'!AP23,IF(AND($E$3=7),'Marks Entry 7th'!AP23,"")))</f>
        <v/>
      </c>
      <c r="BP24" s="65" t="str">
        <f t="shared" si="29"/>
        <v/>
      </c>
      <c r="BQ24" s="62" t="str">
        <f t="shared" si="30"/>
        <v/>
      </c>
      <c r="BR24" s="108">
        <f t="shared" si="31"/>
        <v>0</v>
      </c>
      <c r="BS24" s="108" t="str">
        <f t="shared" si="32"/>
        <v/>
      </c>
      <c r="BT24" s="108" t="str">
        <f t="shared" si="33"/>
        <v/>
      </c>
      <c r="BU24" s="108" t="str">
        <f t="shared" si="34"/>
        <v/>
      </c>
      <c r="BV24" s="108" t="str">
        <f t="shared" si="35"/>
        <v/>
      </c>
      <c r="BW24" s="110" t="str">
        <f t="shared" si="36"/>
        <v/>
      </c>
      <c r="BX24" s="120" t="str">
        <f>IF(OR($E24="",$G24=""),"",IF(AND($E$3=6),'Marks Entry 6th'!AQ23,IF(AND($E$3=7),'Marks Entry 7th'!AQ23,"")))</f>
        <v/>
      </c>
      <c r="BY24" s="120" t="str">
        <f>IF(OR($E24="",$G24=""),"",IF(AND($E$3=6),'Marks Entry 6th'!AR23,IF(AND($E$3=7),'Marks Entry 7th'!AR23,"")))</f>
        <v/>
      </c>
      <c r="BZ24" s="120" t="str">
        <f>IF(OR($E24="",$G24=""),"",IF(AND($E$3=6),'Marks Entry 6th'!AS23,IF(AND($E$3=7),'Marks Entry 7th'!AS23,"")))</f>
        <v/>
      </c>
      <c r="CA24" s="120" t="str">
        <f>IF(OR($E24="",$G24=""),"",IF(AND($E$3=6),'Marks Entry 6th'!AT23,IF(AND($E$3=7),'Marks Entry 7th'!AT23,"")))</f>
        <v/>
      </c>
      <c r="CB24" s="120" t="str">
        <f>IF(OR($E24="",$G24=""),"",IF(AND($E$3=6),'Marks Entry 6th'!AU23,IF(AND($E$3=7),'Marks Entry 7th'!AU23,"")))</f>
        <v/>
      </c>
      <c r="CC24" s="120" t="str">
        <f>IF(OR($E24="",$G24=""),"",IF(AND($E$3=6),'Marks Entry 6th'!AV23,IF(AND($E$3=7),'Marks Entry 7th'!AV23,"")))</f>
        <v/>
      </c>
      <c r="CD24" s="418" t="str">
        <f t="shared" si="37"/>
        <v/>
      </c>
      <c r="CE24" s="120" t="str">
        <f>IF(OR($E24="",$G24=""),"",IF(AND($E$3=6),'Marks Entry 6th'!AW23,IF(AND($E$3=7),'Marks Entry 7th'!AW23,"")))</f>
        <v/>
      </c>
      <c r="CF24" s="120" t="str">
        <f>IF(OR($E24="",$G24=""),"",IF(AND($E$3=6),'Marks Entry 6th'!AX23,IF(AND($E$3=7),'Marks Entry 7th'!AX23,"")))</f>
        <v/>
      </c>
      <c r="CG24" s="65" t="str">
        <f t="shared" si="38"/>
        <v/>
      </c>
      <c r="CH24" s="62">
        <f t="shared" si="39"/>
        <v>0</v>
      </c>
      <c r="CI24" s="67" t="str">
        <f>IF(OR($E24="",$G24=""),"",IF(AND($E$3=6),'Marks Entry 6th'!AY23,IF(AND($E$3=7),'Marks Entry 7th'!AY23,"")))</f>
        <v/>
      </c>
      <c r="CJ24" s="67" t="str">
        <f>IF(OR($E24="",$G24=""),"",IF(AND($E$3=6),'Marks Entry 6th'!AZ23,IF(AND($E$3=7),'Marks Entry 7th'!AZ23,"")))</f>
        <v/>
      </c>
      <c r="CK24" s="65" t="str">
        <f t="shared" si="40"/>
        <v/>
      </c>
      <c r="CL24" s="62" t="str">
        <f t="shared" si="41"/>
        <v/>
      </c>
      <c r="CM24" s="108">
        <f t="shared" si="42"/>
        <v>0</v>
      </c>
      <c r="CN24" s="108" t="str">
        <f t="shared" si="43"/>
        <v/>
      </c>
      <c r="CO24" s="108" t="str">
        <f t="shared" si="44"/>
        <v/>
      </c>
      <c r="CP24" s="108" t="str">
        <f t="shared" si="45"/>
        <v/>
      </c>
      <c r="CQ24" s="108" t="str">
        <f t="shared" si="46"/>
        <v/>
      </c>
      <c r="CR24" s="110" t="str">
        <f t="shared" si="47"/>
        <v/>
      </c>
      <c r="CS24" s="120" t="str">
        <f>IF(OR($E24="",$G24=""),"",IF(AND($E$3=6),'Marks Entry 6th'!BA23,IF(AND($E$3=7),'Marks Entry 7th'!BA23,"")))</f>
        <v/>
      </c>
      <c r="CT24" s="120" t="str">
        <f>IF(OR($E24="",$G24=""),"",IF(AND($E$3=6),'Marks Entry 6th'!BB23,IF(AND($E$3=7),'Marks Entry 7th'!BB23,"")))</f>
        <v/>
      </c>
      <c r="CU24" s="120" t="str">
        <f>IF(OR($E24="",$G24=""),"",IF(AND($E$3=6),'Marks Entry 6th'!BC23,IF(AND($E$3=7),'Marks Entry 7th'!BC23,"")))</f>
        <v/>
      </c>
      <c r="CV24" s="120" t="str">
        <f>IF(OR($E24="",$G24=""),"",IF(AND($E$3=6),'Marks Entry 6th'!BD23,IF(AND($E$3=7),'Marks Entry 7th'!BD23,"")))</f>
        <v/>
      </c>
      <c r="CW24" s="120" t="str">
        <f>IF(OR($E24="",$G24=""),"",IF(AND($E$3=6),'Marks Entry 6th'!BE23,IF(AND($E$3=7),'Marks Entry 7th'!BE23,"")))</f>
        <v/>
      </c>
      <c r="CX24" s="120" t="str">
        <f>IF(OR($E24="",$G24=""),"",IF(AND($E$3=6),'Marks Entry 6th'!BF23,IF(AND($E$3=7),'Marks Entry 7th'!BF23,"")))</f>
        <v/>
      </c>
      <c r="CY24" s="418" t="str">
        <f t="shared" si="48"/>
        <v/>
      </c>
      <c r="CZ24" s="120" t="str">
        <f>IF(OR($E24="",$G24=""),"",IF(AND($E$3=6),'Marks Entry 6th'!BG23,IF(AND($E$3=7),'Marks Entry 7th'!BG23,"")))</f>
        <v/>
      </c>
      <c r="DA24" s="120" t="str">
        <f>IF(OR($E24="",$G24=""),"",IF(AND($E$3=6),'Marks Entry 6th'!BH23,IF(AND($E$3=7),'Marks Entry 7th'!BH23,"")))</f>
        <v/>
      </c>
      <c r="DB24" s="65" t="str">
        <f t="shared" si="49"/>
        <v/>
      </c>
      <c r="DC24" s="62">
        <f t="shared" si="50"/>
        <v>0</v>
      </c>
      <c r="DD24" s="67" t="str">
        <f>IF(OR($E24="",$G24=""),"",IF(AND($E$3=6),'Marks Entry 6th'!BI23,IF(AND($E$3=7),'Marks Entry 7th'!BI23,"")))</f>
        <v/>
      </c>
      <c r="DE24" s="67" t="str">
        <f>IF(OR($E24="",$G24=""),"",IF(AND($E$3=6),'Marks Entry 6th'!BJ23,IF(AND($E$3=7),'Marks Entry 7th'!BJ23,"")))</f>
        <v/>
      </c>
      <c r="DF24" s="65" t="str">
        <f t="shared" si="51"/>
        <v/>
      </c>
      <c r="DG24" s="62" t="str">
        <f t="shared" si="52"/>
        <v/>
      </c>
      <c r="DH24" s="108">
        <f t="shared" si="53"/>
        <v>0</v>
      </c>
      <c r="DI24" s="108" t="str">
        <f t="shared" si="54"/>
        <v/>
      </c>
      <c r="DJ24" s="108" t="str">
        <f t="shared" si="55"/>
        <v/>
      </c>
      <c r="DK24" s="108" t="str">
        <f t="shared" si="56"/>
        <v/>
      </c>
      <c r="DL24" s="108" t="str">
        <f t="shared" si="57"/>
        <v/>
      </c>
      <c r="DM24" s="110" t="str">
        <f t="shared" si="58"/>
        <v/>
      </c>
      <c r="DN24" s="120" t="str">
        <f>IF(OR($E24="",$G24=""),"",IF(AND($E$3=6),'Marks Entry 6th'!BK23,IF(AND($E$3=7),'Marks Entry 7th'!BK23,"")))</f>
        <v/>
      </c>
      <c r="DO24" s="120" t="str">
        <f>IF(OR($E24="",$G24=""),"",IF(AND($E$3=6),'Marks Entry 6th'!BL23,IF(AND($E$3=7),'Marks Entry 7th'!BL23,"")))</f>
        <v/>
      </c>
      <c r="DP24" s="120" t="str">
        <f>IF(OR($E24="",$G24=""),"",IF(AND($E$3=6),'Marks Entry 6th'!BM23,IF(AND($E$3=7),'Marks Entry 7th'!BM23,"")))</f>
        <v/>
      </c>
      <c r="DQ24" s="120" t="str">
        <f>IF(OR($E24="",$G24=""),"",IF(AND($E$3=6),'Marks Entry 6th'!BN23,IF(AND($E$3=7),'Marks Entry 7th'!BN23,"")))</f>
        <v/>
      </c>
      <c r="DR24" s="120" t="str">
        <f>IF(OR($E24="",$G24=""),"",IF(AND($E$3=6),'Marks Entry 6th'!BO23,IF(AND($E$3=7),'Marks Entry 7th'!BO23,"")))</f>
        <v/>
      </c>
      <c r="DS24" s="120" t="str">
        <f>IF(OR($E24="",$G24=""),"",IF(AND($E$3=6),'Marks Entry 6th'!BP23,IF(AND($E$3=7),'Marks Entry 7th'!BP23,"")))</f>
        <v/>
      </c>
      <c r="DT24" s="418" t="str">
        <f t="shared" si="59"/>
        <v/>
      </c>
      <c r="DU24" s="120" t="str">
        <f>IF(OR($E24="",$G24=""),"",IF(AND($E$3=6),'Marks Entry 6th'!BQ23,IF(AND($E$3=7),'Marks Entry 7th'!BQ23,"")))</f>
        <v/>
      </c>
      <c r="DV24" s="120" t="str">
        <f>IF(OR($E24="",$G24=""),"",IF(AND($E$3=6),'Marks Entry 6th'!BR23,IF(AND($E$3=7),'Marks Entry 7th'!BR23,"")))</f>
        <v/>
      </c>
      <c r="DW24" s="65" t="str">
        <f t="shared" si="60"/>
        <v/>
      </c>
      <c r="DX24" s="62">
        <f t="shared" si="61"/>
        <v>0</v>
      </c>
      <c r="DY24" s="67" t="str">
        <f>IF(OR($E24="",$G24=""),"",IF(AND($E$3=6),'Marks Entry 6th'!BS23,IF(AND($E$3=7),'Marks Entry 7th'!BS23,"")))</f>
        <v/>
      </c>
      <c r="DZ24" s="67" t="str">
        <f>IF(OR($E24="",$G24=""),"",IF(AND($E$3=6),'Marks Entry 6th'!BT23,IF(AND($E$3=7),'Marks Entry 7th'!BT23,"")))</f>
        <v/>
      </c>
      <c r="EA24" s="65" t="str">
        <f t="shared" si="62"/>
        <v/>
      </c>
      <c r="EB24" s="62" t="str">
        <f t="shared" si="63"/>
        <v/>
      </c>
      <c r="EC24" s="108">
        <f t="shared" si="64"/>
        <v>0</v>
      </c>
      <c r="ED24" s="108" t="str">
        <f t="shared" si="65"/>
        <v/>
      </c>
      <c r="EE24" s="108" t="str">
        <f t="shared" si="66"/>
        <v/>
      </c>
      <c r="EF24" s="108" t="str">
        <f t="shared" si="67"/>
        <v/>
      </c>
      <c r="EG24" s="108" t="str">
        <f t="shared" si="68"/>
        <v/>
      </c>
      <c r="EH24" s="110" t="str">
        <f t="shared" si="69"/>
        <v/>
      </c>
      <c r="EI24" s="52" t="str">
        <f>IF(OR($E24="",$G24=""),"",IF(AND($E$3=6),'Marks Entry 6th'!BU23,IF(AND($E$3=7),'Marks Entry 7th'!BU23,"")))</f>
        <v/>
      </c>
      <c r="EJ24" s="52" t="str">
        <f>IF(OR($E24="",$G24=""),"",IF(AND($E$3=6),'Marks Entry 6th'!BV23,IF(AND($E$3=7),'Marks Entry 7th'!BV23,"")))</f>
        <v/>
      </c>
      <c r="EK24" s="52" t="str">
        <f>IF(OR($E24="",$G24=""),"",IF(AND($E$3=6),'Marks Entry 6th'!BW23,IF(AND($E$3=7),'Marks Entry 7th'!BW23,"")))</f>
        <v/>
      </c>
      <c r="EL24" s="52" t="str">
        <f>IF(OR($E24="",$G24=""),"",IF(AND($E$3=6),'Marks Entry 6th'!BX23,IF(AND($E$3=7),'Marks Entry 7th'!BX23,"")))</f>
        <v/>
      </c>
      <c r="EM24" s="52" t="str">
        <f>IF(OR($E24="",$G24=""),"",IF(AND($E$3=6),'Marks Entry 6th'!BY23,IF(AND($E$3=7),'Marks Entry 7th'!BY23,"")))</f>
        <v/>
      </c>
      <c r="EN24" s="121" t="str">
        <f t="shared" si="70"/>
        <v/>
      </c>
      <c r="EO24" s="122">
        <f t="shared" si="71"/>
        <v>0</v>
      </c>
      <c r="EP24" s="122" t="str">
        <f t="shared" si="72"/>
        <v/>
      </c>
      <c r="EQ24" s="122" t="str">
        <f t="shared" si="73"/>
        <v/>
      </c>
      <c r="ER24" s="109" t="str">
        <f t="shared" si="74"/>
        <v/>
      </c>
      <c r="ES24" s="52" t="str">
        <f>IF(OR($E24="",$G24=""),"",IF(AND($E$3=6),'Marks Entry 6th'!BZ23,IF(AND($E$3=7),'Marks Entry 7th'!BZ23,"")))</f>
        <v/>
      </c>
      <c r="ET24" s="52" t="str">
        <f>IF(OR($E24="",$G24=""),"",IF(AND($E$3=6),'Marks Entry 6th'!CA23,IF(AND($E$3=7),'Marks Entry 7th'!CA23,"")))</f>
        <v/>
      </c>
      <c r="EU24" s="52" t="str">
        <f>IF(OR($E24="",$G24=""),"",IF(AND($E$3=6),'Marks Entry 6th'!CB23,IF(AND($E$3=7),'Marks Entry 7th'!CB23,"")))</f>
        <v/>
      </c>
      <c r="EV24" s="52" t="str">
        <f>IF(OR($E24="",$G24=""),"",IF(AND($E$3=6),'Marks Entry 6th'!CC23,IF(AND($E$3=7),'Marks Entry 7th'!CC23,"")))</f>
        <v/>
      </c>
      <c r="EW24" s="52" t="str">
        <f>IF(OR($E24="",$G24=""),"",IF(AND($E$3=6),'Marks Entry 6th'!CD23,IF(AND($E$3=7),'Marks Entry 7th'!CD23,"")))</f>
        <v/>
      </c>
      <c r="EX24" s="121" t="str">
        <f t="shared" si="75"/>
        <v/>
      </c>
      <c r="EY24" s="122">
        <f t="shared" si="76"/>
        <v>0</v>
      </c>
      <c r="EZ24" s="122" t="str">
        <f t="shared" si="77"/>
        <v/>
      </c>
      <c r="FA24" s="122" t="str">
        <f t="shared" si="78"/>
        <v/>
      </c>
      <c r="FB24" s="109" t="str">
        <f t="shared" si="79"/>
        <v/>
      </c>
      <c r="FC24" s="52" t="str">
        <f>IF(OR($E24="",$G24=""),"",IF(AND($E$3=6),'Marks Entry 6th'!CE23,IF(AND($E$3=7),'Marks Entry 7th'!CE23,"")))</f>
        <v/>
      </c>
      <c r="FD24" s="52" t="str">
        <f>IF(OR($E24="",$G24=""),"",IF(AND($E$3=6),'Marks Entry 6th'!CF23,IF(AND($E$3=7),'Marks Entry 7th'!CF23,"")))</f>
        <v/>
      </c>
      <c r="FE24" s="52" t="str">
        <f>IF(OR($E24="",$G24=""),"",IF(AND($E$3=6),'Marks Entry 6th'!CG23,IF(AND($E$3=7),'Marks Entry 7th'!CG23,"")))</f>
        <v/>
      </c>
      <c r="FF24" s="52" t="str">
        <f>IF(OR($E24="",$G24=""),"",IF(AND($E$3=6),'Marks Entry 6th'!CH23,IF(AND($E$3=7),'Marks Entry 7th'!CH23,"")))</f>
        <v/>
      </c>
      <c r="FG24" s="52" t="str">
        <f>IF(OR($E24="",$G24=""),"",IF(AND($E$3=6),'Marks Entry 6th'!CI23,IF(AND($E$3=7),'Marks Entry 7th'!CI23,"")))</f>
        <v/>
      </c>
      <c r="FH24" s="121" t="str">
        <f t="shared" si="80"/>
        <v/>
      </c>
      <c r="FI24" s="122">
        <f t="shared" si="81"/>
        <v>0</v>
      </c>
      <c r="FJ24" s="122" t="str">
        <f t="shared" si="82"/>
        <v/>
      </c>
      <c r="FK24" s="122" t="str">
        <f t="shared" si="83"/>
        <v/>
      </c>
      <c r="FL24" s="109" t="str">
        <f t="shared" si="84"/>
        <v/>
      </c>
      <c r="FM24" s="361" t="str">
        <f>IF(OR($E24="",$G24=""),"",IF(AND('Marks Entry 6th'!CJ23="",'Marks Entry 7th'!CJ23=""),"",IF(AND($E$3=6),'Marks Entry 6th'!CJ23,IF(AND($E$3=7),'Marks Entry 7th'!CJ23,""))))</f>
        <v/>
      </c>
      <c r="FN24" s="361" t="str">
        <f>IF(OR($E24="",$G24=""),"",IF(AND('Marks Entry 6th'!CK23="",'Marks Entry 7th'!CK23=""),"",IF(AND($E$3=6),'Marks Entry 6th'!CK23,IF(AND($E$3=7),'Marks Entry 7th'!CK23,""))))</f>
        <v/>
      </c>
      <c r="FO24" s="362" t="str">
        <f t="shared" si="85"/>
        <v/>
      </c>
      <c r="FP24" s="109" t="str">
        <f t="shared" si="86"/>
        <v/>
      </c>
      <c r="FQ24" s="361" t="str">
        <f>IF(OR($E24="",$G24=""),"",IF(AND('Marks Entry 6th'!CL23="",'Marks Entry 7th'!CL23=""),"",IF(AND($E$3=6),'Marks Entry 6th'!CL23,IF(AND($E$3=7),'Marks Entry 7th'!CL23,""))))</f>
        <v/>
      </c>
      <c r="FR24" s="361" t="str">
        <f>IF(OR($E24="",$G24=""),"",IF(AND('Marks Entry 6th'!CM23="",'Marks Entry 7th'!CM23=""),"",IF(AND($E$3=6),'Marks Entry 6th'!CM23,IF(AND($E$3=7),'Marks Entry 7th'!CM23,""))))</f>
        <v/>
      </c>
      <c r="FS24" s="362" t="str">
        <f t="shared" si="87"/>
        <v/>
      </c>
      <c r="FT24" s="109" t="str">
        <f t="shared" si="88"/>
        <v/>
      </c>
      <c r="FU24" s="78" t="str">
        <f t="shared" si="89"/>
        <v/>
      </c>
      <c r="FV24" s="328" t="str">
        <f t="shared" si="90"/>
        <v/>
      </c>
      <c r="FW24" s="84" t="str">
        <f t="shared" si="91"/>
        <v/>
      </c>
      <c r="FX24" s="222" t="str">
        <f t="shared" si="92"/>
        <v/>
      </c>
      <c r="FY24" s="85" t="str">
        <f t="shared" si="93"/>
        <v/>
      </c>
      <c r="FZ24" s="327" t="str">
        <f>IFERROR(IF(B24="NSO","NSO",IF(OR(D24="",G24="",F24=""),"",IF(AND(FV24&gt;=36,'Master sheet'!$D$11="Hindi"),"कक्षा क्रमोन्नत",IF(AND(FV24&gt;=36,'Master sheet'!$D$11="English"),"Promoted",IF(AND(FV24&lt;36,'Master sheet'!$D$11="Hindi"),"पुनः परीक्षा","Re-Exam"))))),"")</f>
        <v/>
      </c>
      <c r="GA24" s="53" t="str">
        <f>IF(OR($E24="",$G24=""),"",IF(AND($E$3=6,'Marks Entry 6th'!CN23=""),"",IF(AND($E$3=7,'Marks Entry 7th'!CN23=""),"",IF(AND($E$3=6),'Marks Entry 6th'!CN23,IF(AND($E$3=7),'Marks Entry 7th'!CN23,"")))))</f>
        <v/>
      </c>
      <c r="GB24" s="53" t="str">
        <f>IF(OR($E24="",$G24=""),"",IF(AND($E$3=6,'Marks Entry 6th'!CO23=""),"",IF(AND($E$3=7,'Marks Entry 7th'!CO23=""),"",IF(AND($E$3=6),'Marks Entry 6th'!CO23,IF(AND($E$3=7),'Marks Entry 7th'!CO23,"")))))</f>
        <v/>
      </c>
      <c r="GC24" s="54"/>
      <c r="GK24" s="56">
        <f>IF(AND($E$3=6),'Marks Entry 6th'!I23,IF(AND($E$3=7),'Marks Entry 7th'!I23,""))</f>
        <v>0</v>
      </c>
      <c r="GL24" s="56">
        <f t="shared" si="94"/>
        <v>0</v>
      </c>
    </row>
    <row r="25" spans="1:194" ht="18.95" customHeight="1">
      <c r="A25" s="68">
        <v>18</v>
      </c>
      <c r="B25" s="68" t="str">
        <f>IF(OR(GK25=0,GK25=""),"",IF(AND($E$3=6),'Marks Entry 6th'!I24,IF(AND($E$3=7),'Marks Entry 7th'!I24,"")))</f>
        <v/>
      </c>
      <c r="C25" s="69" t="str">
        <f>IF(OR(B25=0,B25=""),"",IF(AND($E$3=6,'Marks Entry 6th'!B24=""),"",IF(AND($E$3=7,'Marks Entry 7th'!B24=""),"",IF(AND($E$3=6,'Marks Entry 6th'!B24),'Marks Entry 6th'!B24,IF(AND($E$3=7),'Marks Entry 7th'!B24,"")))))</f>
        <v/>
      </c>
      <c r="D25" s="69" t="str">
        <f>IF(OR(B25=0,B25=""),"",IF(AND($E$3=6,'Marks Entry 6th'!C24=""),"",IF(AND($E$3=7,'Marks Entry 7th'!C24=""),"",IF(AND($E$3=6),'Marks Entry 6th'!C24,IF(AND($E$3=7),'Marks Entry 7th'!C24,"")))))</f>
        <v/>
      </c>
      <c r="E25" s="303" t="str">
        <f>IF(OR(B25=0,B25=""),"",IF(AND($E$3=6,'Marks Entry 6th'!E24=""),"",IF(AND($E$3=7,'Marks Entry 7th'!E24=""),"",IF(AND($E$3=6),'Marks Entry 6th'!E24,IF(AND($E$3=7),'Marks Entry 7th'!E24,"")))))</f>
        <v/>
      </c>
      <c r="F25" s="69" t="str">
        <f>IF(OR(B25=0,B25=""),"",IF(AND($E$3=6,'Marks Entry 6th'!D24=""),"",IF(AND($E$3=7,'Marks Entry 7th'!D24=""),"",IF(AND($E$3=6),'Marks Entry 6th'!D24,IF(AND($E$3=7),'Marks Entry 7th'!D24,"")))))</f>
        <v/>
      </c>
      <c r="G25" s="302" t="str">
        <f>IF(OR(B25=0,B25=""),"",IF(AND($E$3=6,'Marks Entry 6th'!F24=""),"",IF(AND($E$3=7,'Marks Entry 7th'!F24=""),"",IF(AND($E$3=6),UPPER('Marks Entry 6th'!F24),IF(AND($E$3=7),UPPER('Marks Entry 7th'!F24),"")))))</f>
        <v/>
      </c>
      <c r="H25" s="302" t="str">
        <f>IF(OR(B25=0,B25=""),"",IF(AND($E$3=6,'Marks Entry 6th'!G24=""),"",IF(AND($E$3=7,'Marks Entry 7th'!G24=""),"",IF(AND($E$3=6),UPPER('Marks Entry 6th'!G24),IF(AND($E$3=7),UPPER('Marks Entry 7th'!G24),"")))))</f>
        <v/>
      </c>
      <c r="I25" s="302" t="str">
        <f>IF(OR(B25=0,B25=""),"",IF(AND($E$3=6,'Marks Entry 6th'!H24=""),"",IF(AND($E$3=7,'Marks Entry 7th'!H24=""),"",IF(AND($E$3=6),UPPER('Marks Entry 6th'!H24),IF(AND($E$3=7),UPPER('Marks Entry 7th'!H24),"")))))</f>
        <v/>
      </c>
      <c r="J25" s="64" t="str">
        <f>IF(OR(B25=0,B25=""),"",IF(AND($E$3=6,'Marks Entry 6th'!J24=""),"",IF(AND($E$3=7,'Marks Entry 7th'!J24=""),"",IF(AND($E$3=6),'Marks Entry 6th'!J24,IF(AND($E$3=7),'Marks Entry 7th'!J24,"")))))</f>
        <v/>
      </c>
      <c r="K25" s="64" t="str">
        <f>IF(OR(B25=0,B25=""),"",IF(AND($E$3=6,'Marks Entry 6th'!K24=""),"",IF(AND($E$3=7,'Marks Entry 7th'!K24=""),"",IF(AND($E$3=6),'Marks Entry 6th'!K24,IF(AND($E$3=7),'Marks Entry 7th'!K24,"")))))</f>
        <v/>
      </c>
      <c r="L25" s="120" t="str">
        <f>IF(OR($E25="",$G25=""),"",IF(AND($E$3=6),'Marks Entry 6th'!L24,IF(AND($E$3=7),'Marks Entry 7th'!L24,"")))</f>
        <v/>
      </c>
      <c r="M25" s="120" t="str">
        <f>IF(OR($E25="",$G25=""),"",IF(AND($E$3=6),'Marks Entry 6th'!M24,IF(AND($E$3=7),'Marks Entry 7th'!M24,"")))</f>
        <v/>
      </c>
      <c r="N25" s="120" t="str">
        <f>IF(OR($E25="",$G25=""),"",IF(AND($E$3=6),'Marks Entry 6th'!N24,IF(AND($E$3=7),'Marks Entry 7th'!N24,"")))</f>
        <v/>
      </c>
      <c r="O25" s="120" t="str">
        <f>IF(OR($E25="",$G25=""),"",IF(AND($E$3=6),'Marks Entry 6th'!O24,IF(AND($E$3=7),'Marks Entry 7th'!O24,"")))</f>
        <v/>
      </c>
      <c r="P25" s="120" t="str">
        <f>IF(OR($E25="",$G25=""),"",IF(AND($E$3=6),'Marks Entry 6th'!P24,IF(AND($E$3=7),'Marks Entry 7th'!P24,"")))</f>
        <v/>
      </c>
      <c r="Q25" s="120" t="str">
        <f>IF(OR($E25="",$G25=""),"",IF(AND($E$3=6),'Marks Entry 6th'!Q24,IF(AND($E$3=7),'Marks Entry 7th'!Q24,"")))</f>
        <v/>
      </c>
      <c r="R25" s="418" t="str">
        <f t="shared" si="4"/>
        <v/>
      </c>
      <c r="S25" s="120" t="str">
        <f>IF(OR($E25="",$G25=""),"",IF(AND($E$3=6),'Marks Entry 6th'!R24,IF(AND($E$3=7),'Marks Entry 7th'!R24,"")))</f>
        <v/>
      </c>
      <c r="T25" s="120" t="str">
        <f>IF(OR($E25="",$G25=""),"",IF(AND($E$3=6),'Marks Entry 6th'!S24,IF(AND($E$3=7),'Marks Entry 7th'!S24,"")))</f>
        <v/>
      </c>
      <c r="U25" s="65" t="str">
        <f t="shared" si="5"/>
        <v/>
      </c>
      <c r="V25" s="62">
        <f t="shared" si="6"/>
        <v>0</v>
      </c>
      <c r="W25" s="67" t="str">
        <f>IF(OR($E25="",$G25=""),"",IF(AND($E$3=6),'Marks Entry 6th'!T24,IF(AND($E$3=7),'Marks Entry 7th'!T24,"")))</f>
        <v/>
      </c>
      <c r="X25" s="67" t="str">
        <f>IF(OR($E25="",$G25=""),"",IF(AND($E$3=6),'Marks Entry 6th'!U24,IF(AND($E$3=7),'Marks Entry 7th'!U24,"")))</f>
        <v/>
      </c>
      <c r="Y25" s="66" t="str">
        <f t="shared" si="7"/>
        <v/>
      </c>
      <c r="Z25" s="62" t="str">
        <f t="shared" si="8"/>
        <v/>
      </c>
      <c r="AA25" s="108">
        <f t="shared" si="9"/>
        <v>0</v>
      </c>
      <c r="AB25" s="108" t="str">
        <f t="shared" si="10"/>
        <v/>
      </c>
      <c r="AC25" s="108" t="str">
        <f t="shared" si="11"/>
        <v/>
      </c>
      <c r="AD25" s="108" t="str">
        <f t="shared" si="12"/>
        <v/>
      </c>
      <c r="AE25" s="108" t="str">
        <f t="shared" si="13"/>
        <v/>
      </c>
      <c r="AF25" s="110" t="str">
        <f t="shared" si="14"/>
        <v/>
      </c>
      <c r="AG25" s="120" t="str">
        <f>IF(OR($E25="",$G25=""),"",IF(AND($E$3=6),'Marks Entry 6th'!V24,IF(AND($E$3=7),'Marks Entry 7th'!V24,"")))</f>
        <v/>
      </c>
      <c r="AH25" s="120" t="str">
        <f>IF(OR($E25="",$G25=""),"",IF(AND($E$3=6),'Marks Entry 6th'!W24,IF(AND($E$3=7),'Marks Entry 7th'!W24,"")))</f>
        <v/>
      </c>
      <c r="AI25" s="120" t="str">
        <f>IF(OR($E25="",$G25=""),"",IF(AND($E$3=6),'Marks Entry 6th'!X24,IF(AND($E$3=7),'Marks Entry 7th'!X24,"")))</f>
        <v/>
      </c>
      <c r="AJ25" s="120" t="str">
        <f>IF(OR($E25="",$G25=""),"",IF(AND($E$3=6),'Marks Entry 6th'!Y24,IF(AND($E$3=7),'Marks Entry 7th'!Y24,"")))</f>
        <v/>
      </c>
      <c r="AK25" s="120" t="str">
        <f>IF(OR($E25="",$G25=""),"",IF(AND($E$3=6),'Marks Entry 6th'!Z24,IF(AND($E$3=7),'Marks Entry 7th'!Z24,"")))</f>
        <v/>
      </c>
      <c r="AL25" s="120" t="str">
        <f>IF(OR($E25="",$G25=""),"",IF(AND($E$3=6),'Marks Entry 6th'!AA24,IF(AND($E$3=7),'Marks Entry 7th'!AA24,"")))</f>
        <v/>
      </c>
      <c r="AM25" s="418" t="str">
        <f t="shared" si="15"/>
        <v/>
      </c>
      <c r="AN25" s="120" t="str">
        <f>IF(OR($E25="",$G25=""),"",IF(AND($E$3=6),'Marks Entry 6th'!AB24,IF(AND($E$3=7),'Marks Entry 7th'!AB24,"")))</f>
        <v/>
      </c>
      <c r="AO25" s="120" t="str">
        <f>IF(OR($E25="",$G25=""),"",IF(AND($E$3=6),'Marks Entry 6th'!AC24,IF(AND($E$3=7),'Marks Entry 7th'!AC24,"")))</f>
        <v/>
      </c>
      <c r="AP25" s="65" t="str">
        <f t="shared" si="16"/>
        <v/>
      </c>
      <c r="AQ25" s="62">
        <f t="shared" si="17"/>
        <v>0</v>
      </c>
      <c r="AR25" s="67" t="str">
        <f>IF(OR($E25="",$G25=""),"",IF(AND($E$3=6),'Marks Entry 6th'!AD24,IF(AND($E$3=7),'Marks Entry 7th'!AD24,"")))</f>
        <v/>
      </c>
      <c r="AS25" s="67" t="str">
        <f>IF(OR($E25="",$G25=""),"",IF(AND($E$3=6),'Marks Entry 6th'!AE24,IF(AND($E$3=7),'Marks Entry 7th'!AE24,"")))</f>
        <v/>
      </c>
      <c r="AT25" s="65" t="str">
        <f t="shared" si="18"/>
        <v/>
      </c>
      <c r="AU25" s="62" t="str">
        <f t="shared" si="19"/>
        <v/>
      </c>
      <c r="AV25" s="108">
        <f t="shared" si="20"/>
        <v>0</v>
      </c>
      <c r="AW25" s="108" t="str">
        <f t="shared" si="21"/>
        <v/>
      </c>
      <c r="AX25" s="108" t="str">
        <f t="shared" si="22"/>
        <v/>
      </c>
      <c r="AY25" s="108" t="str">
        <f t="shared" si="23"/>
        <v/>
      </c>
      <c r="AZ25" s="108" t="str">
        <f t="shared" si="24"/>
        <v/>
      </c>
      <c r="BA25" s="110" t="str">
        <f t="shared" si="25"/>
        <v/>
      </c>
      <c r="BB25" s="310" t="str">
        <f>IF(OR($E25="",$G25=""),"",IF(AND($E$3=6),'Marks Entry 6th'!AF24,IF(AND($E$3=7),'Marks Entry 7th'!AF24,"")))</f>
        <v/>
      </c>
      <c r="BC25" s="120" t="str">
        <f>IF(OR($E25="",$G25=""),"",IF(AND($E$3=6),'Marks Entry 6th'!AG24,IF(AND($E$3=7),'Marks Entry 7th'!AG24,"")))</f>
        <v/>
      </c>
      <c r="BD25" s="120" t="str">
        <f>IF(OR($E25="",$G25=""),"",IF(AND($E$3=6),'Marks Entry 6th'!AH24,IF(AND($E$3=7),'Marks Entry 7th'!AH24,"")))</f>
        <v/>
      </c>
      <c r="BE25" s="120" t="str">
        <f>IF(OR($E25="",$G25=""),"",IF(AND($E$3=6),'Marks Entry 6th'!AI24,IF(AND($E$3=7),'Marks Entry 7th'!AI24,"")))</f>
        <v/>
      </c>
      <c r="BF25" s="120" t="str">
        <f>IF(OR($E25="",$G25=""),"",IF(AND($E$3=6),'Marks Entry 6th'!AJ24,IF(AND($E$3=7),'Marks Entry 7th'!AJ24,"")))</f>
        <v/>
      </c>
      <c r="BG25" s="120" t="str">
        <f>IF(OR($E25="",$G25=""),"",IF(AND($E$3=6),'Marks Entry 6th'!AK24,IF(AND($E$3=7),'Marks Entry 7th'!AK24,"")))</f>
        <v/>
      </c>
      <c r="BH25" s="120" t="str">
        <f>IF(OR($E25="",$G25=""),"",IF(AND($E$3=6),'Marks Entry 6th'!AL24,IF(AND($E$3=7),'Marks Entry 7th'!AL24,"")))</f>
        <v/>
      </c>
      <c r="BI25" s="418" t="str">
        <f t="shared" si="26"/>
        <v/>
      </c>
      <c r="BJ25" s="120" t="str">
        <f>IF(OR($E25="",$G25=""),"",IF(AND($E$3=6),'Marks Entry 6th'!AM24,IF(AND($E$3=7),'Marks Entry 7th'!AM24,"")))</f>
        <v/>
      </c>
      <c r="BK25" s="120" t="str">
        <f>IF(OR($E25="",$G25=""),"",IF(AND($E$3=6),'Marks Entry 6th'!AN24,IF(AND($E$3=7),'Marks Entry 7th'!AN24,"")))</f>
        <v/>
      </c>
      <c r="BL25" s="65" t="str">
        <f t="shared" si="27"/>
        <v/>
      </c>
      <c r="BM25" s="62">
        <f t="shared" si="28"/>
        <v>0</v>
      </c>
      <c r="BN25" s="67" t="str">
        <f>IF(OR($E25="",$G25=""),"",IF(AND($E$3=6),'Marks Entry 6th'!AO24,IF(AND($E$3=7),'Marks Entry 7th'!AO24,"")))</f>
        <v/>
      </c>
      <c r="BO25" s="67" t="str">
        <f>IF(OR($E25="",$G25=""),"",IF(AND($E$3=6),'Marks Entry 6th'!AP24,IF(AND($E$3=7),'Marks Entry 7th'!AP24,"")))</f>
        <v/>
      </c>
      <c r="BP25" s="65" t="str">
        <f t="shared" si="29"/>
        <v/>
      </c>
      <c r="BQ25" s="62" t="str">
        <f t="shared" si="30"/>
        <v/>
      </c>
      <c r="BR25" s="108">
        <f t="shared" si="31"/>
        <v>0</v>
      </c>
      <c r="BS25" s="108" t="str">
        <f t="shared" si="32"/>
        <v/>
      </c>
      <c r="BT25" s="108" t="str">
        <f t="shared" si="33"/>
        <v/>
      </c>
      <c r="BU25" s="108" t="str">
        <f t="shared" si="34"/>
        <v/>
      </c>
      <c r="BV25" s="108" t="str">
        <f t="shared" si="35"/>
        <v/>
      </c>
      <c r="BW25" s="110" t="str">
        <f t="shared" si="36"/>
        <v/>
      </c>
      <c r="BX25" s="120" t="str">
        <f>IF(OR($E25="",$G25=""),"",IF(AND($E$3=6),'Marks Entry 6th'!AQ24,IF(AND($E$3=7),'Marks Entry 7th'!AQ24,"")))</f>
        <v/>
      </c>
      <c r="BY25" s="120" t="str">
        <f>IF(OR($E25="",$G25=""),"",IF(AND($E$3=6),'Marks Entry 6th'!AR24,IF(AND($E$3=7),'Marks Entry 7th'!AR24,"")))</f>
        <v/>
      </c>
      <c r="BZ25" s="120" t="str">
        <f>IF(OR($E25="",$G25=""),"",IF(AND($E$3=6),'Marks Entry 6th'!AS24,IF(AND($E$3=7),'Marks Entry 7th'!AS24,"")))</f>
        <v/>
      </c>
      <c r="CA25" s="120" t="str">
        <f>IF(OR($E25="",$G25=""),"",IF(AND($E$3=6),'Marks Entry 6th'!AT24,IF(AND($E$3=7),'Marks Entry 7th'!AT24,"")))</f>
        <v/>
      </c>
      <c r="CB25" s="120" t="str">
        <f>IF(OR($E25="",$G25=""),"",IF(AND($E$3=6),'Marks Entry 6th'!AU24,IF(AND($E$3=7),'Marks Entry 7th'!AU24,"")))</f>
        <v/>
      </c>
      <c r="CC25" s="120" t="str">
        <f>IF(OR($E25="",$G25=""),"",IF(AND($E$3=6),'Marks Entry 6th'!AV24,IF(AND($E$3=7),'Marks Entry 7th'!AV24,"")))</f>
        <v/>
      </c>
      <c r="CD25" s="418" t="str">
        <f t="shared" si="37"/>
        <v/>
      </c>
      <c r="CE25" s="120" t="str">
        <f>IF(OR($E25="",$G25=""),"",IF(AND($E$3=6),'Marks Entry 6th'!AW24,IF(AND($E$3=7),'Marks Entry 7th'!AW24,"")))</f>
        <v/>
      </c>
      <c r="CF25" s="120" t="str">
        <f>IF(OR($E25="",$G25=""),"",IF(AND($E$3=6),'Marks Entry 6th'!AX24,IF(AND($E$3=7),'Marks Entry 7th'!AX24,"")))</f>
        <v/>
      </c>
      <c r="CG25" s="65" t="str">
        <f t="shared" si="38"/>
        <v/>
      </c>
      <c r="CH25" s="62">
        <f t="shared" si="39"/>
        <v>0</v>
      </c>
      <c r="CI25" s="67" t="str">
        <f>IF(OR($E25="",$G25=""),"",IF(AND($E$3=6),'Marks Entry 6th'!AY24,IF(AND($E$3=7),'Marks Entry 7th'!AY24,"")))</f>
        <v/>
      </c>
      <c r="CJ25" s="67" t="str">
        <f>IF(OR($E25="",$G25=""),"",IF(AND($E$3=6),'Marks Entry 6th'!AZ24,IF(AND($E$3=7),'Marks Entry 7th'!AZ24,"")))</f>
        <v/>
      </c>
      <c r="CK25" s="65" t="str">
        <f t="shared" si="40"/>
        <v/>
      </c>
      <c r="CL25" s="62" t="str">
        <f t="shared" si="41"/>
        <v/>
      </c>
      <c r="CM25" s="108">
        <f t="shared" si="42"/>
        <v>0</v>
      </c>
      <c r="CN25" s="108" t="str">
        <f t="shared" si="43"/>
        <v/>
      </c>
      <c r="CO25" s="108" t="str">
        <f t="shared" si="44"/>
        <v/>
      </c>
      <c r="CP25" s="108" t="str">
        <f t="shared" si="45"/>
        <v/>
      </c>
      <c r="CQ25" s="108" t="str">
        <f t="shared" si="46"/>
        <v/>
      </c>
      <c r="CR25" s="110" t="str">
        <f t="shared" si="47"/>
        <v/>
      </c>
      <c r="CS25" s="120" t="str">
        <f>IF(OR($E25="",$G25=""),"",IF(AND($E$3=6),'Marks Entry 6th'!BA24,IF(AND($E$3=7),'Marks Entry 7th'!BA24,"")))</f>
        <v/>
      </c>
      <c r="CT25" s="120" t="str">
        <f>IF(OR($E25="",$G25=""),"",IF(AND($E$3=6),'Marks Entry 6th'!BB24,IF(AND($E$3=7),'Marks Entry 7th'!BB24,"")))</f>
        <v/>
      </c>
      <c r="CU25" s="120" t="str">
        <f>IF(OR($E25="",$G25=""),"",IF(AND($E$3=6),'Marks Entry 6th'!BC24,IF(AND($E$3=7),'Marks Entry 7th'!BC24,"")))</f>
        <v/>
      </c>
      <c r="CV25" s="120" t="str">
        <f>IF(OR($E25="",$G25=""),"",IF(AND($E$3=6),'Marks Entry 6th'!BD24,IF(AND($E$3=7),'Marks Entry 7th'!BD24,"")))</f>
        <v/>
      </c>
      <c r="CW25" s="120" t="str">
        <f>IF(OR($E25="",$G25=""),"",IF(AND($E$3=6),'Marks Entry 6th'!BE24,IF(AND($E$3=7),'Marks Entry 7th'!BE24,"")))</f>
        <v/>
      </c>
      <c r="CX25" s="120" t="str">
        <f>IF(OR($E25="",$G25=""),"",IF(AND($E$3=6),'Marks Entry 6th'!BF24,IF(AND($E$3=7),'Marks Entry 7th'!BF24,"")))</f>
        <v/>
      </c>
      <c r="CY25" s="418" t="str">
        <f t="shared" si="48"/>
        <v/>
      </c>
      <c r="CZ25" s="120" t="str">
        <f>IF(OR($E25="",$G25=""),"",IF(AND($E$3=6),'Marks Entry 6th'!BG24,IF(AND($E$3=7),'Marks Entry 7th'!BG24,"")))</f>
        <v/>
      </c>
      <c r="DA25" s="120" t="str">
        <f>IF(OR($E25="",$G25=""),"",IF(AND($E$3=6),'Marks Entry 6th'!BH24,IF(AND($E$3=7),'Marks Entry 7th'!BH24,"")))</f>
        <v/>
      </c>
      <c r="DB25" s="65" t="str">
        <f t="shared" si="49"/>
        <v/>
      </c>
      <c r="DC25" s="62">
        <f t="shared" si="50"/>
        <v>0</v>
      </c>
      <c r="DD25" s="67" t="str">
        <f>IF(OR($E25="",$G25=""),"",IF(AND($E$3=6),'Marks Entry 6th'!BI24,IF(AND($E$3=7),'Marks Entry 7th'!BI24,"")))</f>
        <v/>
      </c>
      <c r="DE25" s="67" t="str">
        <f>IF(OR($E25="",$G25=""),"",IF(AND($E$3=6),'Marks Entry 6th'!BJ24,IF(AND($E$3=7),'Marks Entry 7th'!BJ24,"")))</f>
        <v/>
      </c>
      <c r="DF25" s="65" t="str">
        <f t="shared" si="51"/>
        <v/>
      </c>
      <c r="DG25" s="62" t="str">
        <f t="shared" si="52"/>
        <v/>
      </c>
      <c r="DH25" s="108">
        <f t="shared" si="53"/>
        <v>0</v>
      </c>
      <c r="DI25" s="108" t="str">
        <f t="shared" si="54"/>
        <v/>
      </c>
      <c r="DJ25" s="108" t="str">
        <f t="shared" si="55"/>
        <v/>
      </c>
      <c r="DK25" s="108" t="str">
        <f t="shared" si="56"/>
        <v/>
      </c>
      <c r="DL25" s="108" t="str">
        <f t="shared" si="57"/>
        <v/>
      </c>
      <c r="DM25" s="110" t="str">
        <f t="shared" si="58"/>
        <v/>
      </c>
      <c r="DN25" s="120" t="str">
        <f>IF(OR($E25="",$G25=""),"",IF(AND($E$3=6),'Marks Entry 6th'!BK24,IF(AND($E$3=7),'Marks Entry 7th'!BK24,"")))</f>
        <v/>
      </c>
      <c r="DO25" s="120" t="str">
        <f>IF(OR($E25="",$G25=""),"",IF(AND($E$3=6),'Marks Entry 6th'!BL24,IF(AND($E$3=7),'Marks Entry 7th'!BL24,"")))</f>
        <v/>
      </c>
      <c r="DP25" s="120" t="str">
        <f>IF(OR($E25="",$G25=""),"",IF(AND($E$3=6),'Marks Entry 6th'!BM24,IF(AND($E$3=7),'Marks Entry 7th'!BM24,"")))</f>
        <v/>
      </c>
      <c r="DQ25" s="120" t="str">
        <f>IF(OR($E25="",$G25=""),"",IF(AND($E$3=6),'Marks Entry 6th'!BN24,IF(AND($E$3=7),'Marks Entry 7th'!BN24,"")))</f>
        <v/>
      </c>
      <c r="DR25" s="120" t="str">
        <f>IF(OR($E25="",$G25=""),"",IF(AND($E$3=6),'Marks Entry 6th'!BO24,IF(AND($E$3=7),'Marks Entry 7th'!BO24,"")))</f>
        <v/>
      </c>
      <c r="DS25" s="120" t="str">
        <f>IF(OR($E25="",$G25=""),"",IF(AND($E$3=6),'Marks Entry 6th'!BP24,IF(AND($E$3=7),'Marks Entry 7th'!BP24,"")))</f>
        <v/>
      </c>
      <c r="DT25" s="418" t="str">
        <f t="shared" si="59"/>
        <v/>
      </c>
      <c r="DU25" s="120" t="str">
        <f>IF(OR($E25="",$G25=""),"",IF(AND($E$3=6),'Marks Entry 6th'!BQ24,IF(AND($E$3=7),'Marks Entry 7th'!BQ24,"")))</f>
        <v/>
      </c>
      <c r="DV25" s="120" t="str">
        <f>IF(OR($E25="",$G25=""),"",IF(AND($E$3=6),'Marks Entry 6th'!BR24,IF(AND($E$3=7),'Marks Entry 7th'!BR24,"")))</f>
        <v/>
      </c>
      <c r="DW25" s="65" t="str">
        <f t="shared" si="60"/>
        <v/>
      </c>
      <c r="DX25" s="62">
        <f t="shared" si="61"/>
        <v>0</v>
      </c>
      <c r="DY25" s="67" t="str">
        <f>IF(OR($E25="",$G25=""),"",IF(AND($E$3=6),'Marks Entry 6th'!BS24,IF(AND($E$3=7),'Marks Entry 7th'!BS24,"")))</f>
        <v/>
      </c>
      <c r="DZ25" s="67" t="str">
        <f>IF(OR($E25="",$G25=""),"",IF(AND($E$3=6),'Marks Entry 6th'!BT24,IF(AND($E$3=7),'Marks Entry 7th'!BT24,"")))</f>
        <v/>
      </c>
      <c r="EA25" s="65" t="str">
        <f t="shared" si="62"/>
        <v/>
      </c>
      <c r="EB25" s="62" t="str">
        <f t="shared" si="63"/>
        <v/>
      </c>
      <c r="EC25" s="108">
        <f t="shared" si="64"/>
        <v>0</v>
      </c>
      <c r="ED25" s="108" t="str">
        <f t="shared" si="65"/>
        <v/>
      </c>
      <c r="EE25" s="108" t="str">
        <f t="shared" si="66"/>
        <v/>
      </c>
      <c r="EF25" s="108" t="str">
        <f t="shared" si="67"/>
        <v/>
      </c>
      <c r="EG25" s="108" t="str">
        <f t="shared" si="68"/>
        <v/>
      </c>
      <c r="EH25" s="110" t="str">
        <f t="shared" si="69"/>
        <v/>
      </c>
      <c r="EI25" s="52" t="str">
        <f>IF(OR($E25="",$G25=""),"",IF(AND($E$3=6),'Marks Entry 6th'!BU24,IF(AND($E$3=7),'Marks Entry 7th'!BU24,"")))</f>
        <v/>
      </c>
      <c r="EJ25" s="52" t="str">
        <f>IF(OR($E25="",$G25=""),"",IF(AND($E$3=6),'Marks Entry 6th'!BV24,IF(AND($E$3=7),'Marks Entry 7th'!BV24,"")))</f>
        <v/>
      </c>
      <c r="EK25" s="52" t="str">
        <f>IF(OR($E25="",$G25=""),"",IF(AND($E$3=6),'Marks Entry 6th'!BW24,IF(AND($E$3=7),'Marks Entry 7th'!BW24,"")))</f>
        <v/>
      </c>
      <c r="EL25" s="52" t="str">
        <f>IF(OR($E25="",$G25=""),"",IF(AND($E$3=6),'Marks Entry 6th'!BX24,IF(AND($E$3=7),'Marks Entry 7th'!BX24,"")))</f>
        <v/>
      </c>
      <c r="EM25" s="52" t="str">
        <f>IF(OR($E25="",$G25=""),"",IF(AND($E$3=6),'Marks Entry 6th'!BY24,IF(AND($E$3=7),'Marks Entry 7th'!BY24,"")))</f>
        <v/>
      </c>
      <c r="EN25" s="121" t="str">
        <f t="shared" si="70"/>
        <v/>
      </c>
      <c r="EO25" s="122">
        <f t="shared" si="71"/>
        <v>0</v>
      </c>
      <c r="EP25" s="122" t="str">
        <f t="shared" si="72"/>
        <v/>
      </c>
      <c r="EQ25" s="122" t="str">
        <f t="shared" si="73"/>
        <v/>
      </c>
      <c r="ER25" s="109" t="str">
        <f t="shared" si="74"/>
        <v/>
      </c>
      <c r="ES25" s="52" t="str">
        <f>IF(OR($E25="",$G25=""),"",IF(AND($E$3=6),'Marks Entry 6th'!BZ24,IF(AND($E$3=7),'Marks Entry 7th'!BZ24,"")))</f>
        <v/>
      </c>
      <c r="ET25" s="52" t="str">
        <f>IF(OR($E25="",$G25=""),"",IF(AND($E$3=6),'Marks Entry 6th'!CA24,IF(AND($E$3=7),'Marks Entry 7th'!CA24,"")))</f>
        <v/>
      </c>
      <c r="EU25" s="52" t="str">
        <f>IF(OR($E25="",$G25=""),"",IF(AND($E$3=6),'Marks Entry 6th'!CB24,IF(AND($E$3=7),'Marks Entry 7th'!CB24,"")))</f>
        <v/>
      </c>
      <c r="EV25" s="52" t="str">
        <f>IF(OR($E25="",$G25=""),"",IF(AND($E$3=6),'Marks Entry 6th'!CC24,IF(AND($E$3=7),'Marks Entry 7th'!CC24,"")))</f>
        <v/>
      </c>
      <c r="EW25" s="52" t="str">
        <f>IF(OR($E25="",$G25=""),"",IF(AND($E$3=6),'Marks Entry 6th'!CD24,IF(AND($E$3=7),'Marks Entry 7th'!CD24,"")))</f>
        <v/>
      </c>
      <c r="EX25" s="121" t="str">
        <f t="shared" si="75"/>
        <v/>
      </c>
      <c r="EY25" s="122">
        <f t="shared" si="76"/>
        <v>0</v>
      </c>
      <c r="EZ25" s="122" t="str">
        <f t="shared" si="77"/>
        <v/>
      </c>
      <c r="FA25" s="122" t="str">
        <f t="shared" si="78"/>
        <v/>
      </c>
      <c r="FB25" s="109" t="str">
        <f t="shared" si="79"/>
        <v/>
      </c>
      <c r="FC25" s="52" t="str">
        <f>IF(OR($E25="",$G25=""),"",IF(AND($E$3=6),'Marks Entry 6th'!CE24,IF(AND($E$3=7),'Marks Entry 7th'!CE24,"")))</f>
        <v/>
      </c>
      <c r="FD25" s="52" t="str">
        <f>IF(OR($E25="",$G25=""),"",IF(AND($E$3=6),'Marks Entry 6th'!CF24,IF(AND($E$3=7),'Marks Entry 7th'!CF24,"")))</f>
        <v/>
      </c>
      <c r="FE25" s="52" t="str">
        <f>IF(OR($E25="",$G25=""),"",IF(AND($E$3=6),'Marks Entry 6th'!CG24,IF(AND($E$3=7),'Marks Entry 7th'!CG24,"")))</f>
        <v/>
      </c>
      <c r="FF25" s="52" t="str">
        <f>IF(OR($E25="",$G25=""),"",IF(AND($E$3=6),'Marks Entry 6th'!CH24,IF(AND($E$3=7),'Marks Entry 7th'!CH24,"")))</f>
        <v/>
      </c>
      <c r="FG25" s="52" t="str">
        <f>IF(OR($E25="",$G25=""),"",IF(AND($E$3=6),'Marks Entry 6th'!CI24,IF(AND($E$3=7),'Marks Entry 7th'!CI24,"")))</f>
        <v/>
      </c>
      <c r="FH25" s="121" t="str">
        <f t="shared" si="80"/>
        <v/>
      </c>
      <c r="FI25" s="122">
        <f t="shared" si="81"/>
        <v>0</v>
      </c>
      <c r="FJ25" s="122" t="str">
        <f t="shared" si="82"/>
        <v/>
      </c>
      <c r="FK25" s="122" t="str">
        <f t="shared" si="83"/>
        <v/>
      </c>
      <c r="FL25" s="109" t="str">
        <f t="shared" si="84"/>
        <v/>
      </c>
      <c r="FM25" s="361" t="str">
        <f>IF(OR($E25="",$G25=""),"",IF(AND('Marks Entry 6th'!CJ24="",'Marks Entry 7th'!CJ24=""),"",IF(AND($E$3=6),'Marks Entry 6th'!CJ24,IF(AND($E$3=7),'Marks Entry 7th'!CJ24,""))))</f>
        <v/>
      </c>
      <c r="FN25" s="361" t="str">
        <f>IF(OR($E25="",$G25=""),"",IF(AND('Marks Entry 6th'!CK24="",'Marks Entry 7th'!CK24=""),"",IF(AND($E$3=6),'Marks Entry 6th'!CK24,IF(AND($E$3=7),'Marks Entry 7th'!CK24,""))))</f>
        <v/>
      </c>
      <c r="FO25" s="362" t="str">
        <f t="shared" si="85"/>
        <v/>
      </c>
      <c r="FP25" s="109" t="str">
        <f t="shared" si="86"/>
        <v/>
      </c>
      <c r="FQ25" s="361" t="str">
        <f>IF(OR($E25="",$G25=""),"",IF(AND('Marks Entry 6th'!CL24="",'Marks Entry 7th'!CL24=""),"",IF(AND($E$3=6),'Marks Entry 6th'!CL24,IF(AND($E$3=7),'Marks Entry 7th'!CL24,""))))</f>
        <v/>
      </c>
      <c r="FR25" s="361" t="str">
        <f>IF(OR($E25="",$G25=""),"",IF(AND('Marks Entry 6th'!CM24="",'Marks Entry 7th'!CM24=""),"",IF(AND($E$3=6),'Marks Entry 6th'!CM24,IF(AND($E$3=7),'Marks Entry 7th'!CM24,""))))</f>
        <v/>
      </c>
      <c r="FS25" s="362" t="str">
        <f t="shared" si="87"/>
        <v/>
      </c>
      <c r="FT25" s="109" t="str">
        <f t="shared" si="88"/>
        <v/>
      </c>
      <c r="FU25" s="78" t="str">
        <f t="shared" si="89"/>
        <v/>
      </c>
      <c r="FV25" s="328" t="str">
        <f t="shared" si="90"/>
        <v/>
      </c>
      <c r="FW25" s="84" t="str">
        <f t="shared" si="91"/>
        <v/>
      </c>
      <c r="FX25" s="222" t="str">
        <f t="shared" si="92"/>
        <v/>
      </c>
      <c r="FY25" s="85" t="str">
        <f t="shared" si="93"/>
        <v/>
      </c>
      <c r="FZ25" s="327" t="str">
        <f>IFERROR(IF(B25="NSO","NSO",IF(OR(D25="",G25="",F25=""),"",IF(AND(FV25&gt;=36,'Master sheet'!$D$11="Hindi"),"कक्षा क्रमोन्नत",IF(AND(FV25&gt;=36,'Master sheet'!$D$11="English"),"Promoted",IF(AND(FV25&lt;36,'Master sheet'!$D$11="Hindi"),"पुनः परीक्षा","Re-Exam"))))),"")</f>
        <v/>
      </c>
      <c r="GA25" s="53" t="str">
        <f>IF(OR($E25="",$G25=""),"",IF(AND($E$3=6,'Marks Entry 6th'!CN24=""),"",IF(AND($E$3=7,'Marks Entry 7th'!CN24=""),"",IF(AND($E$3=6),'Marks Entry 6th'!CN24,IF(AND($E$3=7),'Marks Entry 7th'!CN24,"")))))</f>
        <v/>
      </c>
      <c r="GB25" s="53" t="str">
        <f>IF(OR($E25="",$G25=""),"",IF(AND($E$3=6,'Marks Entry 6th'!CO24=""),"",IF(AND($E$3=7,'Marks Entry 7th'!CO24=""),"",IF(AND($E$3=6),'Marks Entry 6th'!CO24,IF(AND($E$3=7),'Marks Entry 7th'!CO24,"")))))</f>
        <v/>
      </c>
      <c r="GC25" s="54"/>
      <c r="GK25" s="56">
        <f>IF(AND($E$3=6),'Marks Entry 6th'!I24,IF(AND($E$3=7),'Marks Entry 7th'!I24,""))</f>
        <v>0</v>
      </c>
      <c r="GL25" s="56">
        <f t="shared" si="94"/>
        <v>0</v>
      </c>
    </row>
    <row r="26" spans="1:194" ht="18.95" customHeight="1">
      <c r="A26" s="68">
        <v>19</v>
      </c>
      <c r="B26" s="68" t="str">
        <f>IF(OR(GK26=0,GK26=""),"",IF(AND($E$3=6),'Marks Entry 6th'!I25,IF(AND($E$3=7),'Marks Entry 7th'!I25,"")))</f>
        <v/>
      </c>
      <c r="C26" s="69" t="str">
        <f>IF(OR(B26=0,B26=""),"",IF(AND($E$3=6,'Marks Entry 6th'!B25=""),"",IF(AND($E$3=7,'Marks Entry 7th'!B25=""),"",IF(AND($E$3=6,'Marks Entry 6th'!B25),'Marks Entry 6th'!B25,IF(AND($E$3=7),'Marks Entry 7th'!B25,"")))))</f>
        <v/>
      </c>
      <c r="D26" s="69" t="str">
        <f>IF(OR(B26=0,B26=""),"",IF(AND($E$3=6,'Marks Entry 6th'!C25=""),"",IF(AND($E$3=7,'Marks Entry 7th'!C25=""),"",IF(AND($E$3=6),'Marks Entry 6th'!C25,IF(AND($E$3=7),'Marks Entry 7th'!C25,"")))))</f>
        <v/>
      </c>
      <c r="E26" s="303" t="str">
        <f>IF(OR(B26=0,B26=""),"",IF(AND($E$3=6,'Marks Entry 6th'!E25=""),"",IF(AND($E$3=7,'Marks Entry 7th'!E25=""),"",IF(AND($E$3=6),'Marks Entry 6th'!E25,IF(AND($E$3=7),'Marks Entry 7th'!E25,"")))))</f>
        <v/>
      </c>
      <c r="F26" s="69" t="str">
        <f>IF(OR(B26=0,B26=""),"",IF(AND($E$3=6,'Marks Entry 6th'!D25=""),"",IF(AND($E$3=7,'Marks Entry 7th'!D25=""),"",IF(AND($E$3=6),'Marks Entry 6th'!D25,IF(AND($E$3=7),'Marks Entry 7th'!D25,"")))))</f>
        <v/>
      </c>
      <c r="G26" s="302" t="str">
        <f>IF(OR(B26=0,B26=""),"",IF(AND($E$3=6,'Marks Entry 6th'!F25=""),"",IF(AND($E$3=7,'Marks Entry 7th'!F25=""),"",IF(AND($E$3=6),UPPER('Marks Entry 6th'!F25),IF(AND($E$3=7),UPPER('Marks Entry 7th'!F25),"")))))</f>
        <v/>
      </c>
      <c r="H26" s="302" t="str">
        <f>IF(OR(B26=0,B26=""),"",IF(AND($E$3=6,'Marks Entry 6th'!G25=""),"",IF(AND($E$3=7,'Marks Entry 7th'!G25=""),"",IF(AND($E$3=6),UPPER('Marks Entry 6th'!G25),IF(AND($E$3=7),UPPER('Marks Entry 7th'!G25),"")))))</f>
        <v/>
      </c>
      <c r="I26" s="302" t="str">
        <f>IF(OR(B26=0,B26=""),"",IF(AND($E$3=6,'Marks Entry 6th'!H25=""),"",IF(AND($E$3=7,'Marks Entry 7th'!H25=""),"",IF(AND($E$3=6),UPPER('Marks Entry 6th'!H25),IF(AND($E$3=7),UPPER('Marks Entry 7th'!H25),"")))))</f>
        <v/>
      </c>
      <c r="J26" s="64" t="str">
        <f>IF(OR(B26=0,B26=""),"",IF(AND($E$3=6,'Marks Entry 6th'!J25=""),"",IF(AND($E$3=7,'Marks Entry 7th'!J25=""),"",IF(AND($E$3=6),'Marks Entry 6th'!J25,IF(AND($E$3=7),'Marks Entry 7th'!J25,"")))))</f>
        <v/>
      </c>
      <c r="K26" s="64" t="str">
        <f>IF(OR(B26=0,B26=""),"",IF(AND($E$3=6,'Marks Entry 6th'!K25=""),"",IF(AND($E$3=7,'Marks Entry 7th'!K25=""),"",IF(AND($E$3=6),'Marks Entry 6th'!K25,IF(AND($E$3=7),'Marks Entry 7th'!K25,"")))))</f>
        <v/>
      </c>
      <c r="L26" s="120" t="str">
        <f>IF(OR($E26="",$G26=""),"",IF(AND($E$3=6),'Marks Entry 6th'!L25,IF(AND($E$3=7),'Marks Entry 7th'!L25,"")))</f>
        <v/>
      </c>
      <c r="M26" s="120" t="str">
        <f>IF(OR($E26="",$G26=""),"",IF(AND($E$3=6),'Marks Entry 6th'!M25,IF(AND($E$3=7),'Marks Entry 7th'!M25,"")))</f>
        <v/>
      </c>
      <c r="N26" s="120" t="str">
        <f>IF(OR($E26="",$G26=""),"",IF(AND($E$3=6),'Marks Entry 6th'!N25,IF(AND($E$3=7),'Marks Entry 7th'!N25,"")))</f>
        <v/>
      </c>
      <c r="O26" s="120" t="str">
        <f>IF(OR($E26="",$G26=""),"",IF(AND($E$3=6),'Marks Entry 6th'!O25,IF(AND($E$3=7),'Marks Entry 7th'!O25,"")))</f>
        <v/>
      </c>
      <c r="P26" s="120" t="str">
        <f>IF(OR($E26="",$G26=""),"",IF(AND($E$3=6),'Marks Entry 6th'!P25,IF(AND($E$3=7),'Marks Entry 7th'!P25,"")))</f>
        <v/>
      </c>
      <c r="Q26" s="120" t="str">
        <f>IF(OR($E26="",$G26=""),"",IF(AND($E$3=6),'Marks Entry 6th'!Q25,IF(AND($E$3=7),'Marks Entry 7th'!Q25,"")))</f>
        <v/>
      </c>
      <c r="R26" s="418" t="str">
        <f t="shared" si="4"/>
        <v/>
      </c>
      <c r="S26" s="120" t="str">
        <f>IF(OR($E26="",$G26=""),"",IF(AND($E$3=6),'Marks Entry 6th'!R25,IF(AND($E$3=7),'Marks Entry 7th'!R25,"")))</f>
        <v/>
      </c>
      <c r="T26" s="120" t="str">
        <f>IF(OR($E26="",$G26=""),"",IF(AND($E$3=6),'Marks Entry 6th'!S25,IF(AND($E$3=7),'Marks Entry 7th'!S25,"")))</f>
        <v/>
      </c>
      <c r="U26" s="65" t="str">
        <f t="shared" si="5"/>
        <v/>
      </c>
      <c r="V26" s="62">
        <f t="shared" si="6"/>
        <v>0</v>
      </c>
      <c r="W26" s="67" t="str">
        <f>IF(OR($E26="",$G26=""),"",IF(AND($E$3=6),'Marks Entry 6th'!T25,IF(AND($E$3=7),'Marks Entry 7th'!T25,"")))</f>
        <v/>
      </c>
      <c r="X26" s="67" t="str">
        <f>IF(OR($E26="",$G26=""),"",IF(AND($E$3=6),'Marks Entry 6th'!U25,IF(AND($E$3=7),'Marks Entry 7th'!U25,"")))</f>
        <v/>
      </c>
      <c r="Y26" s="66" t="str">
        <f t="shared" si="7"/>
        <v/>
      </c>
      <c r="Z26" s="62" t="str">
        <f t="shared" si="8"/>
        <v/>
      </c>
      <c r="AA26" s="108">
        <f t="shared" si="9"/>
        <v>0</v>
      </c>
      <c r="AB26" s="108" t="str">
        <f t="shared" si="10"/>
        <v/>
      </c>
      <c r="AC26" s="108" t="str">
        <f t="shared" si="11"/>
        <v/>
      </c>
      <c r="AD26" s="108" t="str">
        <f t="shared" si="12"/>
        <v/>
      </c>
      <c r="AE26" s="108" t="str">
        <f t="shared" si="13"/>
        <v/>
      </c>
      <c r="AF26" s="110" t="str">
        <f t="shared" si="14"/>
        <v/>
      </c>
      <c r="AG26" s="120" t="str">
        <f>IF(OR($E26="",$G26=""),"",IF(AND($E$3=6),'Marks Entry 6th'!V25,IF(AND($E$3=7),'Marks Entry 7th'!V25,"")))</f>
        <v/>
      </c>
      <c r="AH26" s="120" t="str">
        <f>IF(OR($E26="",$G26=""),"",IF(AND($E$3=6),'Marks Entry 6th'!W25,IF(AND($E$3=7),'Marks Entry 7th'!W25,"")))</f>
        <v/>
      </c>
      <c r="AI26" s="120" t="str">
        <f>IF(OR($E26="",$G26=""),"",IF(AND($E$3=6),'Marks Entry 6th'!X25,IF(AND($E$3=7),'Marks Entry 7th'!X25,"")))</f>
        <v/>
      </c>
      <c r="AJ26" s="120" t="str">
        <f>IF(OR($E26="",$G26=""),"",IF(AND($E$3=6),'Marks Entry 6th'!Y25,IF(AND($E$3=7),'Marks Entry 7th'!Y25,"")))</f>
        <v/>
      </c>
      <c r="AK26" s="120" t="str">
        <f>IF(OR($E26="",$G26=""),"",IF(AND($E$3=6),'Marks Entry 6th'!Z25,IF(AND($E$3=7),'Marks Entry 7th'!Z25,"")))</f>
        <v/>
      </c>
      <c r="AL26" s="120" t="str">
        <f>IF(OR($E26="",$G26=""),"",IF(AND($E$3=6),'Marks Entry 6th'!AA25,IF(AND($E$3=7),'Marks Entry 7th'!AA25,"")))</f>
        <v/>
      </c>
      <c r="AM26" s="418" t="str">
        <f t="shared" si="15"/>
        <v/>
      </c>
      <c r="AN26" s="120" t="str">
        <f>IF(OR($E26="",$G26=""),"",IF(AND($E$3=6),'Marks Entry 6th'!AB25,IF(AND($E$3=7),'Marks Entry 7th'!AB25,"")))</f>
        <v/>
      </c>
      <c r="AO26" s="120" t="str">
        <f>IF(OR($E26="",$G26=""),"",IF(AND($E$3=6),'Marks Entry 6th'!AC25,IF(AND($E$3=7),'Marks Entry 7th'!AC25,"")))</f>
        <v/>
      </c>
      <c r="AP26" s="65" t="str">
        <f t="shared" si="16"/>
        <v/>
      </c>
      <c r="AQ26" s="62">
        <f t="shared" si="17"/>
        <v>0</v>
      </c>
      <c r="AR26" s="67" t="str">
        <f>IF(OR($E26="",$G26=""),"",IF(AND($E$3=6),'Marks Entry 6th'!AD25,IF(AND($E$3=7),'Marks Entry 7th'!AD25,"")))</f>
        <v/>
      </c>
      <c r="AS26" s="67" t="str">
        <f>IF(OR($E26="",$G26=""),"",IF(AND($E$3=6),'Marks Entry 6th'!AE25,IF(AND($E$3=7),'Marks Entry 7th'!AE25,"")))</f>
        <v/>
      </c>
      <c r="AT26" s="65" t="str">
        <f t="shared" si="18"/>
        <v/>
      </c>
      <c r="AU26" s="62" t="str">
        <f t="shared" si="19"/>
        <v/>
      </c>
      <c r="AV26" s="108">
        <f t="shared" si="20"/>
        <v>0</v>
      </c>
      <c r="AW26" s="108" t="str">
        <f t="shared" si="21"/>
        <v/>
      </c>
      <c r="AX26" s="108" t="str">
        <f t="shared" si="22"/>
        <v/>
      </c>
      <c r="AY26" s="108" t="str">
        <f t="shared" si="23"/>
        <v/>
      </c>
      <c r="AZ26" s="108" t="str">
        <f t="shared" si="24"/>
        <v/>
      </c>
      <c r="BA26" s="110" t="str">
        <f t="shared" si="25"/>
        <v/>
      </c>
      <c r="BB26" s="310" t="str">
        <f>IF(OR($E26="",$G26=""),"",IF(AND($E$3=6),'Marks Entry 6th'!AF25,IF(AND($E$3=7),'Marks Entry 7th'!AF25,"")))</f>
        <v/>
      </c>
      <c r="BC26" s="120" t="str">
        <f>IF(OR($E26="",$G26=""),"",IF(AND($E$3=6),'Marks Entry 6th'!AG25,IF(AND($E$3=7),'Marks Entry 7th'!AG25,"")))</f>
        <v/>
      </c>
      <c r="BD26" s="120" t="str">
        <f>IF(OR($E26="",$G26=""),"",IF(AND($E$3=6),'Marks Entry 6th'!AH25,IF(AND($E$3=7),'Marks Entry 7th'!AH25,"")))</f>
        <v/>
      </c>
      <c r="BE26" s="120" t="str">
        <f>IF(OR($E26="",$G26=""),"",IF(AND($E$3=6),'Marks Entry 6th'!AI25,IF(AND($E$3=7),'Marks Entry 7th'!AI25,"")))</f>
        <v/>
      </c>
      <c r="BF26" s="120" t="str">
        <f>IF(OR($E26="",$G26=""),"",IF(AND($E$3=6),'Marks Entry 6th'!AJ25,IF(AND($E$3=7),'Marks Entry 7th'!AJ25,"")))</f>
        <v/>
      </c>
      <c r="BG26" s="120" t="str">
        <f>IF(OR($E26="",$G26=""),"",IF(AND($E$3=6),'Marks Entry 6th'!AK25,IF(AND($E$3=7),'Marks Entry 7th'!AK25,"")))</f>
        <v/>
      </c>
      <c r="BH26" s="120" t="str">
        <f>IF(OR($E26="",$G26=""),"",IF(AND($E$3=6),'Marks Entry 6th'!AL25,IF(AND($E$3=7),'Marks Entry 7th'!AL25,"")))</f>
        <v/>
      </c>
      <c r="BI26" s="418" t="str">
        <f t="shared" si="26"/>
        <v/>
      </c>
      <c r="BJ26" s="120" t="str">
        <f>IF(OR($E26="",$G26=""),"",IF(AND($E$3=6),'Marks Entry 6th'!AM25,IF(AND($E$3=7),'Marks Entry 7th'!AM25,"")))</f>
        <v/>
      </c>
      <c r="BK26" s="120" t="str">
        <f>IF(OR($E26="",$G26=""),"",IF(AND($E$3=6),'Marks Entry 6th'!AN25,IF(AND($E$3=7),'Marks Entry 7th'!AN25,"")))</f>
        <v/>
      </c>
      <c r="BL26" s="65" t="str">
        <f t="shared" si="27"/>
        <v/>
      </c>
      <c r="BM26" s="62">
        <f t="shared" si="28"/>
        <v>0</v>
      </c>
      <c r="BN26" s="67" t="str">
        <f>IF(OR($E26="",$G26=""),"",IF(AND($E$3=6),'Marks Entry 6th'!AO25,IF(AND($E$3=7),'Marks Entry 7th'!AO25,"")))</f>
        <v/>
      </c>
      <c r="BO26" s="67" t="str">
        <f>IF(OR($E26="",$G26=""),"",IF(AND($E$3=6),'Marks Entry 6th'!AP25,IF(AND($E$3=7),'Marks Entry 7th'!AP25,"")))</f>
        <v/>
      </c>
      <c r="BP26" s="65" t="str">
        <f t="shared" si="29"/>
        <v/>
      </c>
      <c r="BQ26" s="62" t="str">
        <f t="shared" si="30"/>
        <v/>
      </c>
      <c r="BR26" s="108">
        <f t="shared" si="31"/>
        <v>0</v>
      </c>
      <c r="BS26" s="108" t="str">
        <f t="shared" si="32"/>
        <v/>
      </c>
      <c r="BT26" s="108" t="str">
        <f t="shared" si="33"/>
        <v/>
      </c>
      <c r="BU26" s="108" t="str">
        <f t="shared" si="34"/>
        <v/>
      </c>
      <c r="BV26" s="108" t="str">
        <f t="shared" si="35"/>
        <v/>
      </c>
      <c r="BW26" s="110" t="str">
        <f t="shared" si="36"/>
        <v/>
      </c>
      <c r="BX26" s="120" t="str">
        <f>IF(OR($E26="",$G26=""),"",IF(AND($E$3=6),'Marks Entry 6th'!AQ25,IF(AND($E$3=7),'Marks Entry 7th'!AQ25,"")))</f>
        <v/>
      </c>
      <c r="BY26" s="120" t="str">
        <f>IF(OR($E26="",$G26=""),"",IF(AND($E$3=6),'Marks Entry 6th'!AR25,IF(AND($E$3=7),'Marks Entry 7th'!AR25,"")))</f>
        <v/>
      </c>
      <c r="BZ26" s="120" t="str">
        <f>IF(OR($E26="",$G26=""),"",IF(AND($E$3=6),'Marks Entry 6th'!AS25,IF(AND($E$3=7),'Marks Entry 7th'!AS25,"")))</f>
        <v/>
      </c>
      <c r="CA26" s="120" t="str">
        <f>IF(OR($E26="",$G26=""),"",IF(AND($E$3=6),'Marks Entry 6th'!AT25,IF(AND($E$3=7),'Marks Entry 7th'!AT25,"")))</f>
        <v/>
      </c>
      <c r="CB26" s="120" t="str">
        <f>IF(OR($E26="",$G26=""),"",IF(AND($E$3=6),'Marks Entry 6th'!AU25,IF(AND($E$3=7),'Marks Entry 7th'!AU25,"")))</f>
        <v/>
      </c>
      <c r="CC26" s="120" t="str">
        <f>IF(OR($E26="",$G26=""),"",IF(AND($E$3=6),'Marks Entry 6th'!AV25,IF(AND($E$3=7),'Marks Entry 7th'!AV25,"")))</f>
        <v/>
      </c>
      <c r="CD26" s="418" t="str">
        <f t="shared" si="37"/>
        <v/>
      </c>
      <c r="CE26" s="120" t="str">
        <f>IF(OR($E26="",$G26=""),"",IF(AND($E$3=6),'Marks Entry 6th'!AW25,IF(AND($E$3=7),'Marks Entry 7th'!AW25,"")))</f>
        <v/>
      </c>
      <c r="CF26" s="120" t="str">
        <f>IF(OR($E26="",$G26=""),"",IF(AND($E$3=6),'Marks Entry 6th'!AX25,IF(AND($E$3=7),'Marks Entry 7th'!AX25,"")))</f>
        <v/>
      </c>
      <c r="CG26" s="65" t="str">
        <f t="shared" si="38"/>
        <v/>
      </c>
      <c r="CH26" s="62">
        <f t="shared" si="39"/>
        <v>0</v>
      </c>
      <c r="CI26" s="67" t="str">
        <f>IF(OR($E26="",$G26=""),"",IF(AND($E$3=6),'Marks Entry 6th'!AY25,IF(AND($E$3=7),'Marks Entry 7th'!AY25,"")))</f>
        <v/>
      </c>
      <c r="CJ26" s="67" t="str">
        <f>IF(OR($E26="",$G26=""),"",IF(AND($E$3=6),'Marks Entry 6th'!AZ25,IF(AND($E$3=7),'Marks Entry 7th'!AZ25,"")))</f>
        <v/>
      </c>
      <c r="CK26" s="65" t="str">
        <f t="shared" si="40"/>
        <v/>
      </c>
      <c r="CL26" s="62" t="str">
        <f t="shared" si="41"/>
        <v/>
      </c>
      <c r="CM26" s="108">
        <f t="shared" si="42"/>
        <v>0</v>
      </c>
      <c r="CN26" s="108" t="str">
        <f t="shared" si="43"/>
        <v/>
      </c>
      <c r="CO26" s="108" t="str">
        <f t="shared" si="44"/>
        <v/>
      </c>
      <c r="CP26" s="108" t="str">
        <f t="shared" si="45"/>
        <v/>
      </c>
      <c r="CQ26" s="108" t="str">
        <f t="shared" si="46"/>
        <v/>
      </c>
      <c r="CR26" s="110" t="str">
        <f t="shared" si="47"/>
        <v/>
      </c>
      <c r="CS26" s="120" t="str">
        <f>IF(OR($E26="",$G26=""),"",IF(AND($E$3=6),'Marks Entry 6th'!BA25,IF(AND($E$3=7),'Marks Entry 7th'!BA25,"")))</f>
        <v/>
      </c>
      <c r="CT26" s="120" t="str">
        <f>IF(OR($E26="",$G26=""),"",IF(AND($E$3=6),'Marks Entry 6th'!BB25,IF(AND($E$3=7),'Marks Entry 7th'!BB25,"")))</f>
        <v/>
      </c>
      <c r="CU26" s="120" t="str">
        <f>IF(OR($E26="",$G26=""),"",IF(AND($E$3=6),'Marks Entry 6th'!BC25,IF(AND($E$3=7),'Marks Entry 7th'!BC25,"")))</f>
        <v/>
      </c>
      <c r="CV26" s="120" t="str">
        <f>IF(OR($E26="",$G26=""),"",IF(AND($E$3=6),'Marks Entry 6th'!BD25,IF(AND($E$3=7),'Marks Entry 7th'!BD25,"")))</f>
        <v/>
      </c>
      <c r="CW26" s="120" t="str">
        <f>IF(OR($E26="",$G26=""),"",IF(AND($E$3=6),'Marks Entry 6th'!BE25,IF(AND($E$3=7),'Marks Entry 7th'!BE25,"")))</f>
        <v/>
      </c>
      <c r="CX26" s="120" t="str">
        <f>IF(OR($E26="",$G26=""),"",IF(AND($E$3=6),'Marks Entry 6th'!BF25,IF(AND($E$3=7),'Marks Entry 7th'!BF25,"")))</f>
        <v/>
      </c>
      <c r="CY26" s="418" t="str">
        <f t="shared" si="48"/>
        <v/>
      </c>
      <c r="CZ26" s="120" t="str">
        <f>IF(OR($E26="",$G26=""),"",IF(AND($E$3=6),'Marks Entry 6th'!BG25,IF(AND($E$3=7),'Marks Entry 7th'!BG25,"")))</f>
        <v/>
      </c>
      <c r="DA26" s="120" t="str">
        <f>IF(OR($E26="",$G26=""),"",IF(AND($E$3=6),'Marks Entry 6th'!BH25,IF(AND($E$3=7),'Marks Entry 7th'!BH25,"")))</f>
        <v/>
      </c>
      <c r="DB26" s="65" t="str">
        <f t="shared" si="49"/>
        <v/>
      </c>
      <c r="DC26" s="62">
        <f t="shared" si="50"/>
        <v>0</v>
      </c>
      <c r="DD26" s="67" t="str">
        <f>IF(OR($E26="",$G26=""),"",IF(AND($E$3=6),'Marks Entry 6th'!BI25,IF(AND($E$3=7),'Marks Entry 7th'!BI25,"")))</f>
        <v/>
      </c>
      <c r="DE26" s="67" t="str">
        <f>IF(OR($E26="",$G26=""),"",IF(AND($E$3=6),'Marks Entry 6th'!BJ25,IF(AND($E$3=7),'Marks Entry 7th'!BJ25,"")))</f>
        <v/>
      </c>
      <c r="DF26" s="65" t="str">
        <f t="shared" si="51"/>
        <v/>
      </c>
      <c r="DG26" s="62" t="str">
        <f t="shared" si="52"/>
        <v/>
      </c>
      <c r="DH26" s="108">
        <f t="shared" si="53"/>
        <v>0</v>
      </c>
      <c r="DI26" s="108" t="str">
        <f t="shared" si="54"/>
        <v/>
      </c>
      <c r="DJ26" s="108" t="str">
        <f t="shared" si="55"/>
        <v/>
      </c>
      <c r="DK26" s="108" t="str">
        <f t="shared" si="56"/>
        <v/>
      </c>
      <c r="DL26" s="108" t="str">
        <f t="shared" si="57"/>
        <v/>
      </c>
      <c r="DM26" s="110" t="str">
        <f t="shared" si="58"/>
        <v/>
      </c>
      <c r="DN26" s="120" t="str">
        <f>IF(OR($E26="",$G26=""),"",IF(AND($E$3=6),'Marks Entry 6th'!BK25,IF(AND($E$3=7),'Marks Entry 7th'!BK25,"")))</f>
        <v/>
      </c>
      <c r="DO26" s="120" t="str">
        <f>IF(OR($E26="",$G26=""),"",IF(AND($E$3=6),'Marks Entry 6th'!BL25,IF(AND($E$3=7),'Marks Entry 7th'!BL25,"")))</f>
        <v/>
      </c>
      <c r="DP26" s="120" t="str">
        <f>IF(OR($E26="",$G26=""),"",IF(AND($E$3=6),'Marks Entry 6th'!BM25,IF(AND($E$3=7),'Marks Entry 7th'!BM25,"")))</f>
        <v/>
      </c>
      <c r="DQ26" s="120" t="str">
        <f>IF(OR($E26="",$G26=""),"",IF(AND($E$3=6),'Marks Entry 6th'!BN25,IF(AND($E$3=7),'Marks Entry 7th'!BN25,"")))</f>
        <v/>
      </c>
      <c r="DR26" s="120" t="str">
        <f>IF(OR($E26="",$G26=""),"",IF(AND($E$3=6),'Marks Entry 6th'!BO25,IF(AND($E$3=7),'Marks Entry 7th'!BO25,"")))</f>
        <v/>
      </c>
      <c r="DS26" s="120" t="str">
        <f>IF(OR($E26="",$G26=""),"",IF(AND($E$3=6),'Marks Entry 6th'!BP25,IF(AND($E$3=7),'Marks Entry 7th'!BP25,"")))</f>
        <v/>
      </c>
      <c r="DT26" s="418" t="str">
        <f t="shared" si="59"/>
        <v/>
      </c>
      <c r="DU26" s="120" t="str">
        <f>IF(OR($E26="",$G26=""),"",IF(AND($E$3=6),'Marks Entry 6th'!BQ25,IF(AND($E$3=7),'Marks Entry 7th'!BQ25,"")))</f>
        <v/>
      </c>
      <c r="DV26" s="120" t="str">
        <f>IF(OR($E26="",$G26=""),"",IF(AND($E$3=6),'Marks Entry 6th'!BR25,IF(AND($E$3=7),'Marks Entry 7th'!BR25,"")))</f>
        <v/>
      </c>
      <c r="DW26" s="65" t="str">
        <f t="shared" si="60"/>
        <v/>
      </c>
      <c r="DX26" s="62">
        <f t="shared" si="61"/>
        <v>0</v>
      </c>
      <c r="DY26" s="67" t="str">
        <f>IF(OR($E26="",$G26=""),"",IF(AND($E$3=6),'Marks Entry 6th'!BS25,IF(AND($E$3=7),'Marks Entry 7th'!BS25,"")))</f>
        <v/>
      </c>
      <c r="DZ26" s="67" t="str">
        <f>IF(OR($E26="",$G26=""),"",IF(AND($E$3=6),'Marks Entry 6th'!BT25,IF(AND($E$3=7),'Marks Entry 7th'!BT25,"")))</f>
        <v/>
      </c>
      <c r="EA26" s="65" t="str">
        <f t="shared" si="62"/>
        <v/>
      </c>
      <c r="EB26" s="62" t="str">
        <f t="shared" si="63"/>
        <v/>
      </c>
      <c r="EC26" s="108">
        <f t="shared" si="64"/>
        <v>0</v>
      </c>
      <c r="ED26" s="108" t="str">
        <f t="shared" si="65"/>
        <v/>
      </c>
      <c r="EE26" s="108" t="str">
        <f t="shared" si="66"/>
        <v/>
      </c>
      <c r="EF26" s="108" t="str">
        <f t="shared" si="67"/>
        <v/>
      </c>
      <c r="EG26" s="108" t="str">
        <f t="shared" si="68"/>
        <v/>
      </c>
      <c r="EH26" s="110" t="str">
        <f t="shared" si="69"/>
        <v/>
      </c>
      <c r="EI26" s="52" t="str">
        <f>IF(OR($E26="",$G26=""),"",IF(AND($E$3=6),'Marks Entry 6th'!BU25,IF(AND($E$3=7),'Marks Entry 7th'!BU25,"")))</f>
        <v/>
      </c>
      <c r="EJ26" s="52" t="str">
        <f>IF(OR($E26="",$G26=""),"",IF(AND($E$3=6),'Marks Entry 6th'!BV25,IF(AND($E$3=7),'Marks Entry 7th'!BV25,"")))</f>
        <v/>
      </c>
      <c r="EK26" s="52" t="str">
        <f>IF(OR($E26="",$G26=""),"",IF(AND($E$3=6),'Marks Entry 6th'!BW25,IF(AND($E$3=7),'Marks Entry 7th'!BW25,"")))</f>
        <v/>
      </c>
      <c r="EL26" s="52" t="str">
        <f>IF(OR($E26="",$G26=""),"",IF(AND($E$3=6),'Marks Entry 6th'!BX25,IF(AND($E$3=7),'Marks Entry 7th'!BX25,"")))</f>
        <v/>
      </c>
      <c r="EM26" s="52" t="str">
        <f>IF(OR($E26="",$G26=""),"",IF(AND($E$3=6),'Marks Entry 6th'!BY25,IF(AND($E$3=7),'Marks Entry 7th'!BY25,"")))</f>
        <v/>
      </c>
      <c r="EN26" s="121" t="str">
        <f t="shared" si="70"/>
        <v/>
      </c>
      <c r="EO26" s="122">
        <f t="shared" si="71"/>
        <v>0</v>
      </c>
      <c r="EP26" s="122" t="str">
        <f t="shared" si="72"/>
        <v/>
      </c>
      <c r="EQ26" s="122" t="str">
        <f t="shared" si="73"/>
        <v/>
      </c>
      <c r="ER26" s="109" t="str">
        <f t="shared" si="74"/>
        <v/>
      </c>
      <c r="ES26" s="52" t="str">
        <f>IF(OR($E26="",$G26=""),"",IF(AND($E$3=6),'Marks Entry 6th'!BZ25,IF(AND($E$3=7),'Marks Entry 7th'!BZ25,"")))</f>
        <v/>
      </c>
      <c r="ET26" s="52" t="str">
        <f>IF(OR($E26="",$G26=""),"",IF(AND($E$3=6),'Marks Entry 6th'!CA25,IF(AND($E$3=7),'Marks Entry 7th'!CA25,"")))</f>
        <v/>
      </c>
      <c r="EU26" s="52" t="str">
        <f>IF(OR($E26="",$G26=""),"",IF(AND($E$3=6),'Marks Entry 6th'!CB25,IF(AND($E$3=7),'Marks Entry 7th'!CB25,"")))</f>
        <v/>
      </c>
      <c r="EV26" s="52" t="str">
        <f>IF(OR($E26="",$G26=""),"",IF(AND($E$3=6),'Marks Entry 6th'!CC25,IF(AND($E$3=7),'Marks Entry 7th'!CC25,"")))</f>
        <v/>
      </c>
      <c r="EW26" s="52" t="str">
        <f>IF(OR($E26="",$G26=""),"",IF(AND($E$3=6),'Marks Entry 6th'!CD25,IF(AND($E$3=7),'Marks Entry 7th'!CD25,"")))</f>
        <v/>
      </c>
      <c r="EX26" s="121" t="str">
        <f t="shared" si="75"/>
        <v/>
      </c>
      <c r="EY26" s="122">
        <f t="shared" si="76"/>
        <v>0</v>
      </c>
      <c r="EZ26" s="122" t="str">
        <f t="shared" si="77"/>
        <v/>
      </c>
      <c r="FA26" s="122" t="str">
        <f t="shared" si="78"/>
        <v/>
      </c>
      <c r="FB26" s="109" t="str">
        <f t="shared" si="79"/>
        <v/>
      </c>
      <c r="FC26" s="52" t="str">
        <f>IF(OR($E26="",$G26=""),"",IF(AND($E$3=6),'Marks Entry 6th'!CE25,IF(AND($E$3=7),'Marks Entry 7th'!CE25,"")))</f>
        <v/>
      </c>
      <c r="FD26" s="52" t="str">
        <f>IF(OR($E26="",$G26=""),"",IF(AND($E$3=6),'Marks Entry 6th'!CF25,IF(AND($E$3=7),'Marks Entry 7th'!CF25,"")))</f>
        <v/>
      </c>
      <c r="FE26" s="52" t="str">
        <f>IF(OR($E26="",$G26=""),"",IF(AND($E$3=6),'Marks Entry 6th'!CG25,IF(AND($E$3=7),'Marks Entry 7th'!CG25,"")))</f>
        <v/>
      </c>
      <c r="FF26" s="52" t="str">
        <f>IF(OR($E26="",$G26=""),"",IF(AND($E$3=6),'Marks Entry 6th'!CH25,IF(AND($E$3=7),'Marks Entry 7th'!CH25,"")))</f>
        <v/>
      </c>
      <c r="FG26" s="52" t="str">
        <f>IF(OR($E26="",$G26=""),"",IF(AND($E$3=6),'Marks Entry 6th'!CI25,IF(AND($E$3=7),'Marks Entry 7th'!CI25,"")))</f>
        <v/>
      </c>
      <c r="FH26" s="121" t="str">
        <f t="shared" si="80"/>
        <v/>
      </c>
      <c r="FI26" s="122">
        <f t="shared" si="81"/>
        <v>0</v>
      </c>
      <c r="FJ26" s="122" t="str">
        <f t="shared" si="82"/>
        <v/>
      </c>
      <c r="FK26" s="122" t="str">
        <f t="shared" si="83"/>
        <v/>
      </c>
      <c r="FL26" s="109" t="str">
        <f t="shared" si="84"/>
        <v/>
      </c>
      <c r="FM26" s="361" t="str">
        <f>IF(OR($E26="",$G26=""),"",IF(AND('Marks Entry 6th'!CJ25="",'Marks Entry 7th'!CJ25=""),"",IF(AND($E$3=6),'Marks Entry 6th'!CJ25,IF(AND($E$3=7),'Marks Entry 7th'!CJ25,""))))</f>
        <v/>
      </c>
      <c r="FN26" s="361" t="str">
        <f>IF(OR($E26="",$G26=""),"",IF(AND('Marks Entry 6th'!CK25="",'Marks Entry 7th'!CK25=""),"",IF(AND($E$3=6),'Marks Entry 6th'!CK25,IF(AND($E$3=7),'Marks Entry 7th'!CK25,""))))</f>
        <v/>
      </c>
      <c r="FO26" s="362" t="str">
        <f t="shared" si="85"/>
        <v/>
      </c>
      <c r="FP26" s="109" t="str">
        <f t="shared" si="86"/>
        <v/>
      </c>
      <c r="FQ26" s="361" t="str">
        <f>IF(OR($E26="",$G26=""),"",IF(AND('Marks Entry 6th'!CL25="",'Marks Entry 7th'!CL25=""),"",IF(AND($E$3=6),'Marks Entry 6th'!CL25,IF(AND($E$3=7),'Marks Entry 7th'!CL25,""))))</f>
        <v/>
      </c>
      <c r="FR26" s="361" t="str">
        <f>IF(OR($E26="",$G26=""),"",IF(AND('Marks Entry 6th'!CM25="",'Marks Entry 7th'!CM25=""),"",IF(AND($E$3=6),'Marks Entry 6th'!CM25,IF(AND($E$3=7),'Marks Entry 7th'!CM25,""))))</f>
        <v/>
      </c>
      <c r="FS26" s="362" t="str">
        <f t="shared" si="87"/>
        <v/>
      </c>
      <c r="FT26" s="109" t="str">
        <f t="shared" si="88"/>
        <v/>
      </c>
      <c r="FU26" s="78" t="str">
        <f t="shared" si="89"/>
        <v/>
      </c>
      <c r="FV26" s="328" t="str">
        <f t="shared" si="90"/>
        <v/>
      </c>
      <c r="FW26" s="84" t="str">
        <f t="shared" si="91"/>
        <v/>
      </c>
      <c r="FX26" s="222" t="str">
        <f t="shared" si="92"/>
        <v/>
      </c>
      <c r="FY26" s="85" t="str">
        <f t="shared" si="93"/>
        <v/>
      </c>
      <c r="FZ26" s="327" t="str">
        <f>IFERROR(IF(B26="NSO","NSO",IF(OR(D26="",G26="",F26=""),"",IF(AND(FV26&gt;=36,'Master sheet'!$D$11="Hindi"),"कक्षा क्रमोन्नत",IF(AND(FV26&gt;=36,'Master sheet'!$D$11="English"),"Promoted",IF(AND(FV26&lt;36,'Master sheet'!$D$11="Hindi"),"पुनः परीक्षा","Re-Exam"))))),"")</f>
        <v/>
      </c>
      <c r="GA26" s="53" t="str">
        <f>IF(OR($E26="",$G26=""),"",IF(AND($E$3=6,'Marks Entry 6th'!CN25=""),"",IF(AND($E$3=7,'Marks Entry 7th'!CN25=""),"",IF(AND($E$3=6),'Marks Entry 6th'!CN25,IF(AND($E$3=7),'Marks Entry 7th'!CN25,"")))))</f>
        <v/>
      </c>
      <c r="GB26" s="53" t="str">
        <f>IF(OR($E26="",$G26=""),"",IF(AND($E$3=6,'Marks Entry 6th'!CO25=""),"",IF(AND($E$3=7,'Marks Entry 7th'!CO25=""),"",IF(AND($E$3=6),'Marks Entry 6th'!CO25,IF(AND($E$3=7),'Marks Entry 7th'!CO25,"")))))</f>
        <v/>
      </c>
      <c r="GC26" s="54"/>
      <c r="GK26" s="56">
        <f>IF(AND($E$3=6),'Marks Entry 6th'!I25,IF(AND($E$3=7),'Marks Entry 7th'!I25,""))</f>
        <v>0</v>
      </c>
      <c r="GL26" s="56">
        <f t="shared" si="94"/>
        <v>0</v>
      </c>
    </row>
    <row r="27" spans="1:194" ht="18.95" customHeight="1">
      <c r="A27" s="68">
        <v>20</v>
      </c>
      <c r="B27" s="68" t="str">
        <f>IF(OR(GK27=0,GK27=""),"",IF(AND($E$3=6),'Marks Entry 6th'!I26,IF(AND($E$3=7),'Marks Entry 7th'!I26,"")))</f>
        <v/>
      </c>
      <c r="C27" s="69" t="str">
        <f>IF(OR(B27=0,B27=""),"",IF(AND($E$3=6,'Marks Entry 6th'!B26=""),"",IF(AND($E$3=7,'Marks Entry 7th'!B26=""),"",IF(AND($E$3=6,'Marks Entry 6th'!B26),'Marks Entry 6th'!B26,IF(AND($E$3=7),'Marks Entry 7th'!B26,"")))))</f>
        <v/>
      </c>
      <c r="D27" s="69" t="str">
        <f>IF(OR(B27=0,B27=""),"",IF(AND($E$3=6,'Marks Entry 6th'!C26=""),"",IF(AND($E$3=7,'Marks Entry 7th'!C26=""),"",IF(AND($E$3=6),'Marks Entry 6th'!C26,IF(AND($E$3=7),'Marks Entry 7th'!C26,"")))))</f>
        <v/>
      </c>
      <c r="E27" s="303" t="str">
        <f>IF(OR(B27=0,B27=""),"",IF(AND($E$3=6,'Marks Entry 6th'!E26=""),"",IF(AND($E$3=7,'Marks Entry 7th'!E26=""),"",IF(AND($E$3=6),'Marks Entry 6th'!E26,IF(AND($E$3=7),'Marks Entry 7th'!E26,"")))))</f>
        <v/>
      </c>
      <c r="F27" s="69" t="str">
        <f>IF(OR(B27=0,B27=""),"",IF(AND($E$3=6,'Marks Entry 6th'!D26=""),"",IF(AND($E$3=7,'Marks Entry 7th'!D26=""),"",IF(AND($E$3=6),'Marks Entry 6th'!D26,IF(AND($E$3=7),'Marks Entry 7th'!D26,"")))))</f>
        <v/>
      </c>
      <c r="G27" s="302" t="str">
        <f>IF(OR(B27=0,B27=""),"",IF(AND($E$3=6,'Marks Entry 6th'!F26=""),"",IF(AND($E$3=7,'Marks Entry 7th'!F26=""),"",IF(AND($E$3=6),UPPER('Marks Entry 6th'!F26),IF(AND($E$3=7),UPPER('Marks Entry 7th'!F26),"")))))</f>
        <v/>
      </c>
      <c r="H27" s="302" t="str">
        <f>IF(OR(B27=0,B27=""),"",IF(AND($E$3=6,'Marks Entry 6th'!G26=""),"",IF(AND($E$3=7,'Marks Entry 7th'!G26=""),"",IF(AND($E$3=6),UPPER('Marks Entry 6th'!G26),IF(AND($E$3=7),UPPER('Marks Entry 7th'!G26),"")))))</f>
        <v/>
      </c>
      <c r="I27" s="302" t="str">
        <f>IF(OR(B27=0,B27=""),"",IF(AND($E$3=6,'Marks Entry 6th'!H26=""),"",IF(AND($E$3=7,'Marks Entry 7th'!H26=""),"",IF(AND($E$3=6),UPPER('Marks Entry 6th'!H26),IF(AND($E$3=7),UPPER('Marks Entry 7th'!H26),"")))))</f>
        <v/>
      </c>
      <c r="J27" s="64" t="str">
        <f>IF(OR(B27=0,B27=""),"",IF(AND($E$3=6,'Marks Entry 6th'!J26=""),"",IF(AND($E$3=7,'Marks Entry 7th'!J26=""),"",IF(AND($E$3=6),'Marks Entry 6th'!J26,IF(AND($E$3=7),'Marks Entry 7th'!J26,"")))))</f>
        <v/>
      </c>
      <c r="K27" s="64" t="str">
        <f>IF(OR(B27=0,B27=""),"",IF(AND($E$3=6,'Marks Entry 6th'!K26=""),"",IF(AND($E$3=7,'Marks Entry 7th'!K26=""),"",IF(AND($E$3=6),'Marks Entry 6th'!K26,IF(AND($E$3=7),'Marks Entry 7th'!K26,"")))))</f>
        <v/>
      </c>
      <c r="L27" s="120" t="str">
        <f>IF(OR($E27="",$G27=""),"",IF(AND($E$3=6),'Marks Entry 6th'!L26,IF(AND($E$3=7),'Marks Entry 7th'!L26,"")))</f>
        <v/>
      </c>
      <c r="M27" s="120" t="str">
        <f>IF(OR($E27="",$G27=""),"",IF(AND($E$3=6),'Marks Entry 6th'!M26,IF(AND($E$3=7),'Marks Entry 7th'!M26,"")))</f>
        <v/>
      </c>
      <c r="N27" s="120" t="str">
        <f>IF(OR($E27="",$G27=""),"",IF(AND($E$3=6),'Marks Entry 6th'!N26,IF(AND($E$3=7),'Marks Entry 7th'!N26,"")))</f>
        <v/>
      </c>
      <c r="O27" s="120" t="str">
        <f>IF(OR($E27="",$G27=""),"",IF(AND($E$3=6),'Marks Entry 6th'!O26,IF(AND($E$3=7),'Marks Entry 7th'!O26,"")))</f>
        <v/>
      </c>
      <c r="P27" s="120" t="str">
        <f>IF(OR($E27="",$G27=""),"",IF(AND($E$3=6),'Marks Entry 6th'!P26,IF(AND($E$3=7),'Marks Entry 7th'!P26,"")))</f>
        <v/>
      </c>
      <c r="Q27" s="120" t="str">
        <f>IF(OR($E27="",$G27=""),"",IF(AND($E$3=6),'Marks Entry 6th'!Q26,IF(AND($E$3=7),'Marks Entry 7th'!Q26,"")))</f>
        <v/>
      </c>
      <c r="R27" s="418" t="str">
        <f t="shared" si="4"/>
        <v/>
      </c>
      <c r="S27" s="120" t="str">
        <f>IF(OR($E27="",$G27=""),"",IF(AND($E$3=6),'Marks Entry 6th'!R26,IF(AND($E$3=7),'Marks Entry 7th'!R26,"")))</f>
        <v/>
      </c>
      <c r="T27" s="120" t="str">
        <f>IF(OR($E27="",$G27=""),"",IF(AND($E$3=6),'Marks Entry 6th'!S26,IF(AND($E$3=7),'Marks Entry 7th'!S26,"")))</f>
        <v/>
      </c>
      <c r="U27" s="65" t="str">
        <f t="shared" si="5"/>
        <v/>
      </c>
      <c r="V27" s="62">
        <f t="shared" si="6"/>
        <v>0</v>
      </c>
      <c r="W27" s="67" t="str">
        <f>IF(OR($E27="",$G27=""),"",IF(AND($E$3=6),'Marks Entry 6th'!T26,IF(AND($E$3=7),'Marks Entry 7th'!T26,"")))</f>
        <v/>
      </c>
      <c r="X27" s="67" t="str">
        <f>IF(OR($E27="",$G27=""),"",IF(AND($E$3=6),'Marks Entry 6th'!U26,IF(AND($E$3=7),'Marks Entry 7th'!U26,"")))</f>
        <v/>
      </c>
      <c r="Y27" s="66" t="str">
        <f t="shared" si="7"/>
        <v/>
      </c>
      <c r="Z27" s="62" t="str">
        <f t="shared" si="8"/>
        <v/>
      </c>
      <c r="AA27" s="108">
        <f t="shared" si="9"/>
        <v>0</v>
      </c>
      <c r="AB27" s="108" t="str">
        <f t="shared" si="10"/>
        <v/>
      </c>
      <c r="AC27" s="108" t="str">
        <f t="shared" si="11"/>
        <v/>
      </c>
      <c r="AD27" s="108" t="str">
        <f t="shared" si="12"/>
        <v/>
      </c>
      <c r="AE27" s="108" t="str">
        <f t="shared" si="13"/>
        <v/>
      </c>
      <c r="AF27" s="110" t="str">
        <f t="shared" si="14"/>
        <v/>
      </c>
      <c r="AG27" s="120" t="str">
        <f>IF(OR($E27="",$G27=""),"",IF(AND($E$3=6),'Marks Entry 6th'!V26,IF(AND($E$3=7),'Marks Entry 7th'!V26,"")))</f>
        <v/>
      </c>
      <c r="AH27" s="120" t="str">
        <f>IF(OR($E27="",$G27=""),"",IF(AND($E$3=6),'Marks Entry 6th'!W26,IF(AND($E$3=7),'Marks Entry 7th'!W26,"")))</f>
        <v/>
      </c>
      <c r="AI27" s="120" t="str">
        <f>IF(OR($E27="",$G27=""),"",IF(AND($E$3=6),'Marks Entry 6th'!X26,IF(AND($E$3=7),'Marks Entry 7th'!X26,"")))</f>
        <v/>
      </c>
      <c r="AJ27" s="120" t="str">
        <f>IF(OR($E27="",$G27=""),"",IF(AND($E$3=6),'Marks Entry 6th'!Y26,IF(AND($E$3=7),'Marks Entry 7th'!Y26,"")))</f>
        <v/>
      </c>
      <c r="AK27" s="120" t="str">
        <f>IF(OR($E27="",$G27=""),"",IF(AND($E$3=6),'Marks Entry 6th'!Z26,IF(AND($E$3=7),'Marks Entry 7th'!Z26,"")))</f>
        <v/>
      </c>
      <c r="AL27" s="120" t="str">
        <f>IF(OR($E27="",$G27=""),"",IF(AND($E$3=6),'Marks Entry 6th'!AA26,IF(AND($E$3=7),'Marks Entry 7th'!AA26,"")))</f>
        <v/>
      </c>
      <c r="AM27" s="418" t="str">
        <f t="shared" si="15"/>
        <v/>
      </c>
      <c r="AN27" s="120" t="str">
        <f>IF(OR($E27="",$G27=""),"",IF(AND($E$3=6),'Marks Entry 6th'!AB26,IF(AND($E$3=7),'Marks Entry 7th'!AB26,"")))</f>
        <v/>
      </c>
      <c r="AO27" s="120" t="str">
        <f>IF(OR($E27="",$G27=""),"",IF(AND($E$3=6),'Marks Entry 6th'!AC26,IF(AND($E$3=7),'Marks Entry 7th'!AC26,"")))</f>
        <v/>
      </c>
      <c r="AP27" s="65" t="str">
        <f t="shared" si="16"/>
        <v/>
      </c>
      <c r="AQ27" s="62">
        <f t="shared" si="17"/>
        <v>0</v>
      </c>
      <c r="AR27" s="67" t="str">
        <f>IF(OR($E27="",$G27=""),"",IF(AND($E$3=6),'Marks Entry 6th'!AD26,IF(AND($E$3=7),'Marks Entry 7th'!AD26,"")))</f>
        <v/>
      </c>
      <c r="AS27" s="67" t="str">
        <f>IF(OR($E27="",$G27=""),"",IF(AND($E$3=6),'Marks Entry 6th'!AE26,IF(AND($E$3=7),'Marks Entry 7th'!AE26,"")))</f>
        <v/>
      </c>
      <c r="AT27" s="65" t="str">
        <f t="shared" si="18"/>
        <v/>
      </c>
      <c r="AU27" s="62" t="str">
        <f t="shared" si="19"/>
        <v/>
      </c>
      <c r="AV27" s="108">
        <f t="shared" si="20"/>
        <v>0</v>
      </c>
      <c r="AW27" s="108" t="str">
        <f t="shared" si="21"/>
        <v/>
      </c>
      <c r="AX27" s="108" t="str">
        <f t="shared" si="22"/>
        <v/>
      </c>
      <c r="AY27" s="108" t="str">
        <f t="shared" si="23"/>
        <v/>
      </c>
      <c r="AZ27" s="108" t="str">
        <f t="shared" si="24"/>
        <v/>
      </c>
      <c r="BA27" s="110" t="str">
        <f t="shared" si="25"/>
        <v/>
      </c>
      <c r="BB27" s="310" t="str">
        <f>IF(OR($E27="",$G27=""),"",IF(AND($E$3=6),'Marks Entry 6th'!AF26,IF(AND($E$3=7),'Marks Entry 7th'!AF26,"")))</f>
        <v/>
      </c>
      <c r="BC27" s="120" t="str">
        <f>IF(OR($E27="",$G27=""),"",IF(AND($E$3=6),'Marks Entry 6th'!AG26,IF(AND($E$3=7),'Marks Entry 7th'!AG26,"")))</f>
        <v/>
      </c>
      <c r="BD27" s="120" t="str">
        <f>IF(OR($E27="",$G27=""),"",IF(AND($E$3=6),'Marks Entry 6th'!AH26,IF(AND($E$3=7),'Marks Entry 7th'!AH26,"")))</f>
        <v/>
      </c>
      <c r="BE27" s="120" t="str">
        <f>IF(OR($E27="",$G27=""),"",IF(AND($E$3=6),'Marks Entry 6th'!AI26,IF(AND($E$3=7),'Marks Entry 7th'!AI26,"")))</f>
        <v/>
      </c>
      <c r="BF27" s="120" t="str">
        <f>IF(OR($E27="",$G27=""),"",IF(AND($E$3=6),'Marks Entry 6th'!AJ26,IF(AND($E$3=7),'Marks Entry 7th'!AJ26,"")))</f>
        <v/>
      </c>
      <c r="BG27" s="120" t="str">
        <f>IF(OR($E27="",$G27=""),"",IF(AND($E$3=6),'Marks Entry 6th'!AK26,IF(AND($E$3=7),'Marks Entry 7th'!AK26,"")))</f>
        <v/>
      </c>
      <c r="BH27" s="120" t="str">
        <f>IF(OR($E27="",$G27=""),"",IF(AND($E$3=6),'Marks Entry 6th'!AL26,IF(AND($E$3=7),'Marks Entry 7th'!AL26,"")))</f>
        <v/>
      </c>
      <c r="BI27" s="418" t="str">
        <f t="shared" si="26"/>
        <v/>
      </c>
      <c r="BJ27" s="120" t="str">
        <f>IF(OR($E27="",$G27=""),"",IF(AND($E$3=6),'Marks Entry 6th'!AM26,IF(AND($E$3=7),'Marks Entry 7th'!AM26,"")))</f>
        <v/>
      </c>
      <c r="BK27" s="120" t="str">
        <f>IF(OR($E27="",$G27=""),"",IF(AND($E$3=6),'Marks Entry 6th'!AN26,IF(AND($E$3=7),'Marks Entry 7th'!AN26,"")))</f>
        <v/>
      </c>
      <c r="BL27" s="65" t="str">
        <f t="shared" si="27"/>
        <v/>
      </c>
      <c r="BM27" s="62">
        <f t="shared" si="28"/>
        <v>0</v>
      </c>
      <c r="BN27" s="67" t="str">
        <f>IF(OR($E27="",$G27=""),"",IF(AND($E$3=6),'Marks Entry 6th'!AO26,IF(AND($E$3=7),'Marks Entry 7th'!AO26,"")))</f>
        <v/>
      </c>
      <c r="BO27" s="67" t="str">
        <f>IF(OR($E27="",$G27=""),"",IF(AND($E$3=6),'Marks Entry 6th'!AP26,IF(AND($E$3=7),'Marks Entry 7th'!AP26,"")))</f>
        <v/>
      </c>
      <c r="BP27" s="65" t="str">
        <f t="shared" si="29"/>
        <v/>
      </c>
      <c r="BQ27" s="62" t="str">
        <f t="shared" si="30"/>
        <v/>
      </c>
      <c r="BR27" s="108">
        <f t="shared" si="31"/>
        <v>0</v>
      </c>
      <c r="BS27" s="108" t="str">
        <f t="shared" si="32"/>
        <v/>
      </c>
      <c r="BT27" s="108" t="str">
        <f t="shared" si="33"/>
        <v/>
      </c>
      <c r="BU27" s="108" t="str">
        <f t="shared" si="34"/>
        <v/>
      </c>
      <c r="BV27" s="108" t="str">
        <f t="shared" si="35"/>
        <v/>
      </c>
      <c r="BW27" s="110" t="str">
        <f t="shared" si="36"/>
        <v/>
      </c>
      <c r="BX27" s="120" t="str">
        <f>IF(OR($E27="",$G27=""),"",IF(AND($E$3=6),'Marks Entry 6th'!AQ26,IF(AND($E$3=7),'Marks Entry 7th'!AQ26,"")))</f>
        <v/>
      </c>
      <c r="BY27" s="120" t="str">
        <f>IF(OR($E27="",$G27=""),"",IF(AND($E$3=6),'Marks Entry 6th'!AR26,IF(AND($E$3=7),'Marks Entry 7th'!AR26,"")))</f>
        <v/>
      </c>
      <c r="BZ27" s="120" t="str">
        <f>IF(OR($E27="",$G27=""),"",IF(AND($E$3=6),'Marks Entry 6th'!AS26,IF(AND($E$3=7),'Marks Entry 7th'!AS26,"")))</f>
        <v/>
      </c>
      <c r="CA27" s="120" t="str">
        <f>IF(OR($E27="",$G27=""),"",IF(AND($E$3=6),'Marks Entry 6th'!AT26,IF(AND($E$3=7),'Marks Entry 7th'!AT26,"")))</f>
        <v/>
      </c>
      <c r="CB27" s="120" t="str">
        <f>IF(OR($E27="",$G27=""),"",IF(AND($E$3=6),'Marks Entry 6th'!AU26,IF(AND($E$3=7),'Marks Entry 7th'!AU26,"")))</f>
        <v/>
      </c>
      <c r="CC27" s="120" t="str">
        <f>IF(OR($E27="",$G27=""),"",IF(AND($E$3=6),'Marks Entry 6th'!AV26,IF(AND($E$3=7),'Marks Entry 7th'!AV26,"")))</f>
        <v/>
      </c>
      <c r="CD27" s="418" t="str">
        <f t="shared" si="37"/>
        <v/>
      </c>
      <c r="CE27" s="120" t="str">
        <f>IF(OR($E27="",$G27=""),"",IF(AND($E$3=6),'Marks Entry 6th'!AW26,IF(AND($E$3=7),'Marks Entry 7th'!AW26,"")))</f>
        <v/>
      </c>
      <c r="CF27" s="120" t="str">
        <f>IF(OR($E27="",$G27=""),"",IF(AND($E$3=6),'Marks Entry 6th'!AX26,IF(AND($E$3=7),'Marks Entry 7th'!AX26,"")))</f>
        <v/>
      </c>
      <c r="CG27" s="65" t="str">
        <f t="shared" si="38"/>
        <v/>
      </c>
      <c r="CH27" s="62">
        <f t="shared" si="39"/>
        <v>0</v>
      </c>
      <c r="CI27" s="67" t="str">
        <f>IF(OR($E27="",$G27=""),"",IF(AND($E$3=6),'Marks Entry 6th'!AY26,IF(AND($E$3=7),'Marks Entry 7th'!AY26,"")))</f>
        <v/>
      </c>
      <c r="CJ27" s="67" t="str">
        <f>IF(OR($E27="",$G27=""),"",IF(AND($E$3=6),'Marks Entry 6th'!AZ26,IF(AND($E$3=7),'Marks Entry 7th'!AZ26,"")))</f>
        <v/>
      </c>
      <c r="CK27" s="65" t="str">
        <f t="shared" si="40"/>
        <v/>
      </c>
      <c r="CL27" s="62" t="str">
        <f t="shared" si="41"/>
        <v/>
      </c>
      <c r="CM27" s="108">
        <f t="shared" si="42"/>
        <v>0</v>
      </c>
      <c r="CN27" s="108" t="str">
        <f t="shared" si="43"/>
        <v/>
      </c>
      <c r="CO27" s="108" t="str">
        <f t="shared" si="44"/>
        <v/>
      </c>
      <c r="CP27" s="108" t="str">
        <f t="shared" si="45"/>
        <v/>
      </c>
      <c r="CQ27" s="108" t="str">
        <f t="shared" si="46"/>
        <v/>
      </c>
      <c r="CR27" s="110" t="str">
        <f t="shared" si="47"/>
        <v/>
      </c>
      <c r="CS27" s="120" t="str">
        <f>IF(OR($E27="",$G27=""),"",IF(AND($E$3=6),'Marks Entry 6th'!BA26,IF(AND($E$3=7),'Marks Entry 7th'!BA26,"")))</f>
        <v/>
      </c>
      <c r="CT27" s="120" t="str">
        <f>IF(OR($E27="",$G27=""),"",IF(AND($E$3=6),'Marks Entry 6th'!BB26,IF(AND($E$3=7),'Marks Entry 7th'!BB26,"")))</f>
        <v/>
      </c>
      <c r="CU27" s="120" t="str">
        <f>IF(OR($E27="",$G27=""),"",IF(AND($E$3=6),'Marks Entry 6th'!BC26,IF(AND($E$3=7),'Marks Entry 7th'!BC26,"")))</f>
        <v/>
      </c>
      <c r="CV27" s="120" t="str">
        <f>IF(OR($E27="",$G27=""),"",IF(AND($E$3=6),'Marks Entry 6th'!BD26,IF(AND($E$3=7),'Marks Entry 7th'!BD26,"")))</f>
        <v/>
      </c>
      <c r="CW27" s="120" t="str">
        <f>IF(OR($E27="",$G27=""),"",IF(AND($E$3=6),'Marks Entry 6th'!BE26,IF(AND($E$3=7),'Marks Entry 7th'!BE26,"")))</f>
        <v/>
      </c>
      <c r="CX27" s="120" t="str">
        <f>IF(OR($E27="",$G27=""),"",IF(AND($E$3=6),'Marks Entry 6th'!BF26,IF(AND($E$3=7),'Marks Entry 7th'!BF26,"")))</f>
        <v/>
      </c>
      <c r="CY27" s="418" t="str">
        <f t="shared" si="48"/>
        <v/>
      </c>
      <c r="CZ27" s="120" t="str">
        <f>IF(OR($E27="",$G27=""),"",IF(AND($E$3=6),'Marks Entry 6th'!BG26,IF(AND($E$3=7),'Marks Entry 7th'!BG26,"")))</f>
        <v/>
      </c>
      <c r="DA27" s="120" t="str">
        <f>IF(OR($E27="",$G27=""),"",IF(AND($E$3=6),'Marks Entry 6th'!BH26,IF(AND($E$3=7),'Marks Entry 7th'!BH26,"")))</f>
        <v/>
      </c>
      <c r="DB27" s="65" t="str">
        <f t="shared" si="49"/>
        <v/>
      </c>
      <c r="DC27" s="62">
        <f t="shared" si="50"/>
        <v>0</v>
      </c>
      <c r="DD27" s="67" t="str">
        <f>IF(OR($E27="",$G27=""),"",IF(AND($E$3=6),'Marks Entry 6th'!BI26,IF(AND($E$3=7),'Marks Entry 7th'!BI26,"")))</f>
        <v/>
      </c>
      <c r="DE27" s="67" t="str">
        <f>IF(OR($E27="",$G27=""),"",IF(AND($E$3=6),'Marks Entry 6th'!BJ26,IF(AND($E$3=7),'Marks Entry 7th'!BJ26,"")))</f>
        <v/>
      </c>
      <c r="DF27" s="65" t="str">
        <f t="shared" si="51"/>
        <v/>
      </c>
      <c r="DG27" s="62" t="str">
        <f t="shared" si="52"/>
        <v/>
      </c>
      <c r="DH27" s="108">
        <f t="shared" si="53"/>
        <v>0</v>
      </c>
      <c r="DI27" s="108" t="str">
        <f t="shared" si="54"/>
        <v/>
      </c>
      <c r="DJ27" s="108" t="str">
        <f t="shared" si="55"/>
        <v/>
      </c>
      <c r="DK27" s="108" t="str">
        <f t="shared" si="56"/>
        <v/>
      </c>
      <c r="DL27" s="108" t="str">
        <f t="shared" si="57"/>
        <v/>
      </c>
      <c r="DM27" s="110" t="str">
        <f t="shared" si="58"/>
        <v/>
      </c>
      <c r="DN27" s="120" t="str">
        <f>IF(OR($E27="",$G27=""),"",IF(AND($E$3=6),'Marks Entry 6th'!BK26,IF(AND($E$3=7),'Marks Entry 7th'!BK26,"")))</f>
        <v/>
      </c>
      <c r="DO27" s="120" t="str">
        <f>IF(OR($E27="",$G27=""),"",IF(AND($E$3=6),'Marks Entry 6th'!BL26,IF(AND($E$3=7),'Marks Entry 7th'!BL26,"")))</f>
        <v/>
      </c>
      <c r="DP27" s="120" t="str">
        <f>IF(OR($E27="",$G27=""),"",IF(AND($E$3=6),'Marks Entry 6th'!BM26,IF(AND($E$3=7),'Marks Entry 7th'!BM26,"")))</f>
        <v/>
      </c>
      <c r="DQ27" s="120" t="str">
        <f>IF(OR($E27="",$G27=""),"",IF(AND($E$3=6),'Marks Entry 6th'!BN26,IF(AND($E$3=7),'Marks Entry 7th'!BN26,"")))</f>
        <v/>
      </c>
      <c r="DR27" s="120" t="str">
        <f>IF(OR($E27="",$G27=""),"",IF(AND($E$3=6),'Marks Entry 6th'!BO26,IF(AND($E$3=7),'Marks Entry 7th'!BO26,"")))</f>
        <v/>
      </c>
      <c r="DS27" s="120" t="str">
        <f>IF(OR($E27="",$G27=""),"",IF(AND($E$3=6),'Marks Entry 6th'!BP26,IF(AND($E$3=7),'Marks Entry 7th'!BP26,"")))</f>
        <v/>
      </c>
      <c r="DT27" s="418" t="str">
        <f t="shared" si="59"/>
        <v/>
      </c>
      <c r="DU27" s="120" t="str">
        <f>IF(OR($E27="",$G27=""),"",IF(AND($E$3=6),'Marks Entry 6th'!BQ26,IF(AND($E$3=7),'Marks Entry 7th'!BQ26,"")))</f>
        <v/>
      </c>
      <c r="DV27" s="120" t="str">
        <f>IF(OR($E27="",$G27=""),"",IF(AND($E$3=6),'Marks Entry 6th'!BR26,IF(AND($E$3=7),'Marks Entry 7th'!BR26,"")))</f>
        <v/>
      </c>
      <c r="DW27" s="65" t="str">
        <f t="shared" si="60"/>
        <v/>
      </c>
      <c r="DX27" s="62">
        <f t="shared" si="61"/>
        <v>0</v>
      </c>
      <c r="DY27" s="67" t="str">
        <f>IF(OR($E27="",$G27=""),"",IF(AND($E$3=6),'Marks Entry 6th'!BS26,IF(AND($E$3=7),'Marks Entry 7th'!BS26,"")))</f>
        <v/>
      </c>
      <c r="DZ27" s="67" t="str">
        <f>IF(OR($E27="",$G27=""),"",IF(AND($E$3=6),'Marks Entry 6th'!BT26,IF(AND($E$3=7),'Marks Entry 7th'!BT26,"")))</f>
        <v/>
      </c>
      <c r="EA27" s="65" t="str">
        <f t="shared" si="62"/>
        <v/>
      </c>
      <c r="EB27" s="62" t="str">
        <f t="shared" si="63"/>
        <v/>
      </c>
      <c r="EC27" s="108">
        <f t="shared" si="64"/>
        <v>0</v>
      </c>
      <c r="ED27" s="108" t="str">
        <f t="shared" si="65"/>
        <v/>
      </c>
      <c r="EE27" s="108" t="str">
        <f t="shared" si="66"/>
        <v/>
      </c>
      <c r="EF27" s="108" t="str">
        <f t="shared" si="67"/>
        <v/>
      </c>
      <c r="EG27" s="108" t="str">
        <f t="shared" si="68"/>
        <v/>
      </c>
      <c r="EH27" s="110" t="str">
        <f t="shared" si="69"/>
        <v/>
      </c>
      <c r="EI27" s="52" t="str">
        <f>IF(OR($E27="",$G27=""),"",IF(AND($E$3=6),'Marks Entry 6th'!BU26,IF(AND($E$3=7),'Marks Entry 7th'!BU26,"")))</f>
        <v/>
      </c>
      <c r="EJ27" s="52" t="str">
        <f>IF(OR($E27="",$G27=""),"",IF(AND($E$3=6),'Marks Entry 6th'!BV26,IF(AND($E$3=7),'Marks Entry 7th'!BV26,"")))</f>
        <v/>
      </c>
      <c r="EK27" s="52" t="str">
        <f>IF(OR($E27="",$G27=""),"",IF(AND($E$3=6),'Marks Entry 6th'!BW26,IF(AND($E$3=7),'Marks Entry 7th'!BW26,"")))</f>
        <v/>
      </c>
      <c r="EL27" s="52" t="str">
        <f>IF(OR($E27="",$G27=""),"",IF(AND($E$3=6),'Marks Entry 6th'!BX26,IF(AND($E$3=7),'Marks Entry 7th'!BX26,"")))</f>
        <v/>
      </c>
      <c r="EM27" s="52" t="str">
        <f>IF(OR($E27="",$G27=""),"",IF(AND($E$3=6),'Marks Entry 6th'!BY26,IF(AND($E$3=7),'Marks Entry 7th'!BY26,"")))</f>
        <v/>
      </c>
      <c r="EN27" s="121" t="str">
        <f t="shared" si="70"/>
        <v/>
      </c>
      <c r="EO27" s="122">
        <f t="shared" si="71"/>
        <v>0</v>
      </c>
      <c r="EP27" s="122" t="str">
        <f t="shared" si="72"/>
        <v/>
      </c>
      <c r="EQ27" s="122" t="str">
        <f t="shared" si="73"/>
        <v/>
      </c>
      <c r="ER27" s="109" t="str">
        <f t="shared" si="74"/>
        <v/>
      </c>
      <c r="ES27" s="52" t="str">
        <f>IF(OR($E27="",$G27=""),"",IF(AND($E$3=6),'Marks Entry 6th'!BZ26,IF(AND($E$3=7),'Marks Entry 7th'!BZ26,"")))</f>
        <v/>
      </c>
      <c r="ET27" s="52" t="str">
        <f>IF(OR($E27="",$G27=""),"",IF(AND($E$3=6),'Marks Entry 6th'!CA26,IF(AND($E$3=7),'Marks Entry 7th'!CA26,"")))</f>
        <v/>
      </c>
      <c r="EU27" s="52" t="str">
        <f>IF(OR($E27="",$G27=""),"",IF(AND($E$3=6),'Marks Entry 6th'!CB26,IF(AND($E$3=7),'Marks Entry 7th'!CB26,"")))</f>
        <v/>
      </c>
      <c r="EV27" s="52" t="str">
        <f>IF(OR($E27="",$G27=""),"",IF(AND($E$3=6),'Marks Entry 6th'!CC26,IF(AND($E$3=7),'Marks Entry 7th'!CC26,"")))</f>
        <v/>
      </c>
      <c r="EW27" s="52" t="str">
        <f>IF(OR($E27="",$G27=""),"",IF(AND($E$3=6),'Marks Entry 6th'!CD26,IF(AND($E$3=7),'Marks Entry 7th'!CD26,"")))</f>
        <v/>
      </c>
      <c r="EX27" s="121" t="str">
        <f t="shared" si="75"/>
        <v/>
      </c>
      <c r="EY27" s="122">
        <f t="shared" si="76"/>
        <v>0</v>
      </c>
      <c r="EZ27" s="122" t="str">
        <f t="shared" si="77"/>
        <v/>
      </c>
      <c r="FA27" s="122" t="str">
        <f t="shared" si="78"/>
        <v/>
      </c>
      <c r="FB27" s="109" t="str">
        <f t="shared" si="79"/>
        <v/>
      </c>
      <c r="FC27" s="52" t="str">
        <f>IF(OR($E27="",$G27=""),"",IF(AND($E$3=6),'Marks Entry 6th'!CE26,IF(AND($E$3=7),'Marks Entry 7th'!CE26,"")))</f>
        <v/>
      </c>
      <c r="FD27" s="52" t="str">
        <f>IF(OR($E27="",$G27=""),"",IF(AND($E$3=6),'Marks Entry 6th'!CF26,IF(AND($E$3=7),'Marks Entry 7th'!CF26,"")))</f>
        <v/>
      </c>
      <c r="FE27" s="52" t="str">
        <f>IF(OR($E27="",$G27=""),"",IF(AND($E$3=6),'Marks Entry 6th'!CG26,IF(AND($E$3=7),'Marks Entry 7th'!CG26,"")))</f>
        <v/>
      </c>
      <c r="FF27" s="52" t="str">
        <f>IF(OR($E27="",$G27=""),"",IF(AND($E$3=6),'Marks Entry 6th'!CH26,IF(AND($E$3=7),'Marks Entry 7th'!CH26,"")))</f>
        <v/>
      </c>
      <c r="FG27" s="52" t="str">
        <f>IF(OR($E27="",$G27=""),"",IF(AND($E$3=6),'Marks Entry 6th'!CI26,IF(AND($E$3=7),'Marks Entry 7th'!CI26,"")))</f>
        <v/>
      </c>
      <c r="FH27" s="121" t="str">
        <f t="shared" si="80"/>
        <v/>
      </c>
      <c r="FI27" s="122">
        <f t="shared" si="81"/>
        <v>0</v>
      </c>
      <c r="FJ27" s="122" t="str">
        <f t="shared" si="82"/>
        <v/>
      </c>
      <c r="FK27" s="122" t="str">
        <f t="shared" si="83"/>
        <v/>
      </c>
      <c r="FL27" s="109" t="str">
        <f t="shared" si="84"/>
        <v/>
      </c>
      <c r="FM27" s="361" t="str">
        <f>IF(OR($E27="",$G27=""),"",IF(AND('Marks Entry 6th'!CJ26="",'Marks Entry 7th'!CJ26=""),"",IF(AND($E$3=6),'Marks Entry 6th'!CJ26,IF(AND($E$3=7),'Marks Entry 7th'!CJ26,""))))</f>
        <v/>
      </c>
      <c r="FN27" s="361" t="str">
        <f>IF(OR($E27="",$G27=""),"",IF(AND('Marks Entry 6th'!CK26="",'Marks Entry 7th'!CK26=""),"",IF(AND($E$3=6),'Marks Entry 6th'!CK26,IF(AND($E$3=7),'Marks Entry 7th'!CK26,""))))</f>
        <v/>
      </c>
      <c r="FO27" s="362" t="str">
        <f t="shared" si="85"/>
        <v/>
      </c>
      <c r="FP27" s="109" t="str">
        <f t="shared" si="86"/>
        <v/>
      </c>
      <c r="FQ27" s="361" t="str">
        <f>IF(OR($E27="",$G27=""),"",IF(AND('Marks Entry 6th'!CL26="",'Marks Entry 7th'!CL26=""),"",IF(AND($E$3=6),'Marks Entry 6th'!CL26,IF(AND($E$3=7),'Marks Entry 7th'!CL26,""))))</f>
        <v/>
      </c>
      <c r="FR27" s="361" t="str">
        <f>IF(OR($E27="",$G27=""),"",IF(AND('Marks Entry 6th'!CM26="",'Marks Entry 7th'!CM26=""),"",IF(AND($E$3=6),'Marks Entry 6th'!CM26,IF(AND($E$3=7),'Marks Entry 7th'!CM26,""))))</f>
        <v/>
      </c>
      <c r="FS27" s="362" t="str">
        <f t="shared" si="87"/>
        <v/>
      </c>
      <c r="FT27" s="109" t="str">
        <f t="shared" si="88"/>
        <v/>
      </c>
      <c r="FU27" s="78" t="str">
        <f t="shared" si="89"/>
        <v/>
      </c>
      <c r="FV27" s="328" t="str">
        <f t="shared" si="90"/>
        <v/>
      </c>
      <c r="FW27" s="84" t="str">
        <f t="shared" si="91"/>
        <v/>
      </c>
      <c r="FX27" s="222" t="str">
        <f t="shared" si="92"/>
        <v/>
      </c>
      <c r="FY27" s="85" t="str">
        <f t="shared" si="93"/>
        <v/>
      </c>
      <c r="FZ27" s="327" t="str">
        <f>IFERROR(IF(B27="NSO","NSO",IF(OR(D27="",G27="",F27=""),"",IF(AND(FV27&gt;=36,'Master sheet'!$D$11="Hindi"),"कक्षा क्रमोन्नत",IF(AND(FV27&gt;=36,'Master sheet'!$D$11="English"),"Promoted",IF(AND(FV27&lt;36,'Master sheet'!$D$11="Hindi"),"पुनः परीक्षा","Re-Exam"))))),"")</f>
        <v/>
      </c>
      <c r="GA27" s="53" t="str">
        <f>IF(OR($E27="",$G27=""),"",IF(AND($E$3=6,'Marks Entry 6th'!CN26=""),"",IF(AND($E$3=7,'Marks Entry 7th'!CN26=""),"",IF(AND($E$3=6),'Marks Entry 6th'!CN26,IF(AND($E$3=7),'Marks Entry 7th'!CN26,"")))))</f>
        <v/>
      </c>
      <c r="GB27" s="53" t="str">
        <f>IF(OR($E27="",$G27=""),"",IF(AND($E$3=6,'Marks Entry 6th'!CO26=""),"",IF(AND($E$3=7,'Marks Entry 7th'!CO26=""),"",IF(AND($E$3=6),'Marks Entry 6th'!CO26,IF(AND($E$3=7),'Marks Entry 7th'!CO26,"")))))</f>
        <v/>
      </c>
      <c r="GC27" s="54"/>
      <c r="GK27" s="56">
        <f>IF(AND($E$3=6),'Marks Entry 6th'!I26,IF(AND($E$3=7),'Marks Entry 7th'!I26,""))</f>
        <v>0</v>
      </c>
      <c r="GL27" s="56">
        <f t="shared" si="94"/>
        <v>0</v>
      </c>
    </row>
    <row r="28" spans="1:194" ht="18.95" customHeight="1">
      <c r="A28" s="68">
        <v>21</v>
      </c>
      <c r="B28" s="68" t="str">
        <f>IF(OR(GK28=0,GK28=""),"",IF(AND($E$3=6),'Marks Entry 6th'!I27,IF(AND($E$3=7),'Marks Entry 7th'!I27,"")))</f>
        <v/>
      </c>
      <c r="C28" s="69" t="str">
        <f>IF(OR(B28=0,B28=""),"",IF(AND($E$3=6,'Marks Entry 6th'!B27=""),"",IF(AND($E$3=7,'Marks Entry 7th'!B27=""),"",IF(AND($E$3=6,'Marks Entry 6th'!B27),'Marks Entry 6th'!B27,IF(AND($E$3=7),'Marks Entry 7th'!B27,"")))))</f>
        <v/>
      </c>
      <c r="D28" s="69" t="str">
        <f>IF(OR(B28=0,B28=""),"",IF(AND($E$3=6,'Marks Entry 6th'!C27=""),"",IF(AND($E$3=7,'Marks Entry 7th'!C27=""),"",IF(AND($E$3=6),'Marks Entry 6th'!C27,IF(AND($E$3=7),'Marks Entry 7th'!C27,"")))))</f>
        <v/>
      </c>
      <c r="E28" s="303" t="str">
        <f>IF(OR(B28=0,B28=""),"",IF(AND($E$3=6,'Marks Entry 6th'!E27=""),"",IF(AND($E$3=7,'Marks Entry 7th'!E27=""),"",IF(AND($E$3=6),'Marks Entry 6th'!E27,IF(AND($E$3=7),'Marks Entry 7th'!E27,"")))))</f>
        <v/>
      </c>
      <c r="F28" s="69" t="str">
        <f>IF(OR(B28=0,B28=""),"",IF(AND($E$3=6,'Marks Entry 6th'!D27=""),"",IF(AND($E$3=7,'Marks Entry 7th'!D27=""),"",IF(AND($E$3=6),'Marks Entry 6th'!D27,IF(AND($E$3=7),'Marks Entry 7th'!D27,"")))))</f>
        <v/>
      </c>
      <c r="G28" s="302" t="str">
        <f>IF(OR(B28=0,B28=""),"",IF(AND($E$3=6,'Marks Entry 6th'!F27=""),"",IF(AND($E$3=7,'Marks Entry 7th'!F27=""),"",IF(AND($E$3=6),UPPER('Marks Entry 6th'!F27),IF(AND($E$3=7),UPPER('Marks Entry 7th'!F27),"")))))</f>
        <v/>
      </c>
      <c r="H28" s="302" t="str">
        <f>IF(OR(B28=0,B28=""),"",IF(AND($E$3=6,'Marks Entry 6th'!G27=""),"",IF(AND($E$3=7,'Marks Entry 7th'!G27=""),"",IF(AND($E$3=6),UPPER('Marks Entry 6th'!G27),IF(AND($E$3=7),UPPER('Marks Entry 7th'!G27),"")))))</f>
        <v/>
      </c>
      <c r="I28" s="302" t="str">
        <f>IF(OR(B28=0,B28=""),"",IF(AND($E$3=6,'Marks Entry 6th'!H27=""),"",IF(AND($E$3=7,'Marks Entry 7th'!H27=""),"",IF(AND($E$3=6),UPPER('Marks Entry 6th'!H27),IF(AND($E$3=7),UPPER('Marks Entry 7th'!H27),"")))))</f>
        <v/>
      </c>
      <c r="J28" s="64" t="str">
        <f>IF(OR(B28=0,B28=""),"",IF(AND($E$3=6,'Marks Entry 6th'!J27=""),"",IF(AND($E$3=7,'Marks Entry 7th'!J27=""),"",IF(AND($E$3=6),'Marks Entry 6th'!J27,IF(AND($E$3=7),'Marks Entry 7th'!J27,"")))))</f>
        <v/>
      </c>
      <c r="K28" s="64" t="str">
        <f>IF(OR(B28=0,B28=""),"",IF(AND($E$3=6,'Marks Entry 6th'!K27=""),"",IF(AND($E$3=7,'Marks Entry 7th'!K27=""),"",IF(AND($E$3=6),'Marks Entry 6th'!K27,IF(AND($E$3=7),'Marks Entry 7th'!K27,"")))))</f>
        <v/>
      </c>
      <c r="L28" s="120" t="str">
        <f>IF(OR($E28="",$G28=""),"",IF(AND($E$3=6),'Marks Entry 6th'!L27,IF(AND($E$3=7),'Marks Entry 7th'!L27,"")))</f>
        <v/>
      </c>
      <c r="M28" s="120" t="str">
        <f>IF(OR($E28="",$G28=""),"",IF(AND($E$3=6),'Marks Entry 6th'!M27,IF(AND($E$3=7),'Marks Entry 7th'!M27,"")))</f>
        <v/>
      </c>
      <c r="N28" s="120" t="str">
        <f>IF(OR($E28="",$G28=""),"",IF(AND($E$3=6),'Marks Entry 6th'!N27,IF(AND($E$3=7),'Marks Entry 7th'!N27,"")))</f>
        <v/>
      </c>
      <c r="O28" s="120" t="str">
        <f>IF(OR($E28="",$G28=""),"",IF(AND($E$3=6),'Marks Entry 6th'!O27,IF(AND($E$3=7),'Marks Entry 7th'!O27,"")))</f>
        <v/>
      </c>
      <c r="P28" s="120" t="str">
        <f>IF(OR($E28="",$G28=""),"",IF(AND($E$3=6),'Marks Entry 6th'!P27,IF(AND($E$3=7),'Marks Entry 7th'!P27,"")))</f>
        <v/>
      </c>
      <c r="Q28" s="120" t="str">
        <f>IF(OR($E28="",$G28=""),"",IF(AND($E$3=6),'Marks Entry 6th'!Q27,IF(AND($E$3=7),'Marks Entry 7th'!Q27,"")))</f>
        <v/>
      </c>
      <c r="R28" s="418" t="str">
        <f t="shared" si="4"/>
        <v/>
      </c>
      <c r="S28" s="120" t="str">
        <f>IF(OR($E28="",$G28=""),"",IF(AND($E$3=6),'Marks Entry 6th'!R27,IF(AND($E$3=7),'Marks Entry 7th'!R27,"")))</f>
        <v/>
      </c>
      <c r="T28" s="120" t="str">
        <f>IF(OR($E28="",$G28=""),"",IF(AND($E$3=6),'Marks Entry 6th'!S27,IF(AND($E$3=7),'Marks Entry 7th'!S27,"")))</f>
        <v/>
      </c>
      <c r="U28" s="65" t="str">
        <f t="shared" si="5"/>
        <v/>
      </c>
      <c r="V28" s="62">
        <f t="shared" si="6"/>
        <v>0</v>
      </c>
      <c r="W28" s="67" t="str">
        <f>IF(OR($E28="",$G28=""),"",IF(AND($E$3=6),'Marks Entry 6th'!T27,IF(AND($E$3=7),'Marks Entry 7th'!T27,"")))</f>
        <v/>
      </c>
      <c r="X28" s="67" t="str">
        <f>IF(OR($E28="",$G28=""),"",IF(AND($E$3=6),'Marks Entry 6th'!U27,IF(AND($E$3=7),'Marks Entry 7th'!U27,"")))</f>
        <v/>
      </c>
      <c r="Y28" s="66" t="str">
        <f t="shared" si="7"/>
        <v/>
      </c>
      <c r="Z28" s="62" t="str">
        <f t="shared" si="8"/>
        <v/>
      </c>
      <c r="AA28" s="108">
        <f t="shared" si="9"/>
        <v>0</v>
      </c>
      <c r="AB28" s="108" t="str">
        <f t="shared" si="10"/>
        <v/>
      </c>
      <c r="AC28" s="108" t="str">
        <f t="shared" si="11"/>
        <v/>
      </c>
      <c r="AD28" s="108" t="str">
        <f t="shared" si="12"/>
        <v/>
      </c>
      <c r="AE28" s="108" t="str">
        <f t="shared" si="13"/>
        <v/>
      </c>
      <c r="AF28" s="110" t="str">
        <f t="shared" si="14"/>
        <v/>
      </c>
      <c r="AG28" s="120" t="str">
        <f>IF(OR($E28="",$G28=""),"",IF(AND($E$3=6),'Marks Entry 6th'!V27,IF(AND($E$3=7),'Marks Entry 7th'!V27,"")))</f>
        <v/>
      </c>
      <c r="AH28" s="120" t="str">
        <f>IF(OR($E28="",$G28=""),"",IF(AND($E$3=6),'Marks Entry 6th'!W27,IF(AND($E$3=7),'Marks Entry 7th'!W27,"")))</f>
        <v/>
      </c>
      <c r="AI28" s="120" t="str">
        <f>IF(OR($E28="",$G28=""),"",IF(AND($E$3=6),'Marks Entry 6th'!X27,IF(AND($E$3=7),'Marks Entry 7th'!X27,"")))</f>
        <v/>
      </c>
      <c r="AJ28" s="120" t="str">
        <f>IF(OR($E28="",$G28=""),"",IF(AND($E$3=6),'Marks Entry 6th'!Y27,IF(AND($E$3=7),'Marks Entry 7th'!Y27,"")))</f>
        <v/>
      </c>
      <c r="AK28" s="120" t="str">
        <f>IF(OR($E28="",$G28=""),"",IF(AND($E$3=6),'Marks Entry 6th'!Z27,IF(AND($E$3=7),'Marks Entry 7th'!Z27,"")))</f>
        <v/>
      </c>
      <c r="AL28" s="120" t="str">
        <f>IF(OR($E28="",$G28=""),"",IF(AND($E$3=6),'Marks Entry 6th'!AA27,IF(AND($E$3=7),'Marks Entry 7th'!AA27,"")))</f>
        <v/>
      </c>
      <c r="AM28" s="418" t="str">
        <f t="shared" si="15"/>
        <v/>
      </c>
      <c r="AN28" s="120" t="str">
        <f>IF(OR($E28="",$G28=""),"",IF(AND($E$3=6),'Marks Entry 6th'!AB27,IF(AND($E$3=7),'Marks Entry 7th'!AB27,"")))</f>
        <v/>
      </c>
      <c r="AO28" s="120" t="str">
        <f>IF(OR($E28="",$G28=""),"",IF(AND($E$3=6),'Marks Entry 6th'!AC27,IF(AND($E$3=7),'Marks Entry 7th'!AC27,"")))</f>
        <v/>
      </c>
      <c r="AP28" s="65" t="str">
        <f t="shared" si="16"/>
        <v/>
      </c>
      <c r="AQ28" s="62">
        <f t="shared" si="17"/>
        <v>0</v>
      </c>
      <c r="AR28" s="67" t="str">
        <f>IF(OR($E28="",$G28=""),"",IF(AND($E$3=6),'Marks Entry 6th'!AD27,IF(AND($E$3=7),'Marks Entry 7th'!AD27,"")))</f>
        <v/>
      </c>
      <c r="AS28" s="67" t="str">
        <f>IF(OR($E28="",$G28=""),"",IF(AND($E$3=6),'Marks Entry 6th'!AE27,IF(AND($E$3=7),'Marks Entry 7th'!AE27,"")))</f>
        <v/>
      </c>
      <c r="AT28" s="65" t="str">
        <f t="shared" si="18"/>
        <v/>
      </c>
      <c r="AU28" s="62" t="str">
        <f t="shared" si="19"/>
        <v/>
      </c>
      <c r="AV28" s="108">
        <f t="shared" si="20"/>
        <v>0</v>
      </c>
      <c r="AW28" s="108" t="str">
        <f t="shared" si="21"/>
        <v/>
      </c>
      <c r="AX28" s="108" t="str">
        <f t="shared" si="22"/>
        <v/>
      </c>
      <c r="AY28" s="108" t="str">
        <f t="shared" si="23"/>
        <v/>
      </c>
      <c r="AZ28" s="108" t="str">
        <f t="shared" si="24"/>
        <v/>
      </c>
      <c r="BA28" s="110" t="str">
        <f t="shared" si="25"/>
        <v/>
      </c>
      <c r="BB28" s="310" t="str">
        <f>IF(OR($E28="",$G28=""),"",IF(AND($E$3=6),'Marks Entry 6th'!AF27,IF(AND($E$3=7),'Marks Entry 7th'!AF27,"")))</f>
        <v/>
      </c>
      <c r="BC28" s="120" t="str">
        <f>IF(OR($E28="",$G28=""),"",IF(AND($E$3=6),'Marks Entry 6th'!AG27,IF(AND($E$3=7),'Marks Entry 7th'!AG27,"")))</f>
        <v/>
      </c>
      <c r="BD28" s="120" t="str">
        <f>IF(OR($E28="",$G28=""),"",IF(AND($E$3=6),'Marks Entry 6th'!AH27,IF(AND($E$3=7),'Marks Entry 7th'!AH27,"")))</f>
        <v/>
      </c>
      <c r="BE28" s="120" t="str">
        <f>IF(OR($E28="",$G28=""),"",IF(AND($E$3=6),'Marks Entry 6th'!AI27,IF(AND($E$3=7),'Marks Entry 7th'!AI27,"")))</f>
        <v/>
      </c>
      <c r="BF28" s="120" t="str">
        <f>IF(OR($E28="",$G28=""),"",IF(AND($E$3=6),'Marks Entry 6th'!AJ27,IF(AND($E$3=7),'Marks Entry 7th'!AJ27,"")))</f>
        <v/>
      </c>
      <c r="BG28" s="120" t="str">
        <f>IF(OR($E28="",$G28=""),"",IF(AND($E$3=6),'Marks Entry 6th'!AK27,IF(AND($E$3=7),'Marks Entry 7th'!AK27,"")))</f>
        <v/>
      </c>
      <c r="BH28" s="120" t="str">
        <f>IF(OR($E28="",$G28=""),"",IF(AND($E$3=6),'Marks Entry 6th'!AL27,IF(AND($E$3=7),'Marks Entry 7th'!AL27,"")))</f>
        <v/>
      </c>
      <c r="BI28" s="418" t="str">
        <f t="shared" si="26"/>
        <v/>
      </c>
      <c r="BJ28" s="120" t="str">
        <f>IF(OR($E28="",$G28=""),"",IF(AND($E$3=6),'Marks Entry 6th'!AM27,IF(AND($E$3=7),'Marks Entry 7th'!AM27,"")))</f>
        <v/>
      </c>
      <c r="BK28" s="120" t="str">
        <f>IF(OR($E28="",$G28=""),"",IF(AND($E$3=6),'Marks Entry 6th'!AN27,IF(AND($E$3=7),'Marks Entry 7th'!AN27,"")))</f>
        <v/>
      </c>
      <c r="BL28" s="65" t="str">
        <f t="shared" si="27"/>
        <v/>
      </c>
      <c r="BM28" s="62">
        <f t="shared" si="28"/>
        <v>0</v>
      </c>
      <c r="BN28" s="67" t="str">
        <f>IF(OR($E28="",$G28=""),"",IF(AND($E$3=6),'Marks Entry 6th'!AO27,IF(AND($E$3=7),'Marks Entry 7th'!AO27,"")))</f>
        <v/>
      </c>
      <c r="BO28" s="67" t="str">
        <f>IF(OR($E28="",$G28=""),"",IF(AND($E$3=6),'Marks Entry 6th'!AP27,IF(AND($E$3=7),'Marks Entry 7th'!AP27,"")))</f>
        <v/>
      </c>
      <c r="BP28" s="65" t="str">
        <f t="shared" si="29"/>
        <v/>
      </c>
      <c r="BQ28" s="62" t="str">
        <f t="shared" si="30"/>
        <v/>
      </c>
      <c r="BR28" s="108">
        <f t="shared" si="31"/>
        <v>0</v>
      </c>
      <c r="BS28" s="108" t="str">
        <f t="shared" si="32"/>
        <v/>
      </c>
      <c r="BT28" s="108" t="str">
        <f t="shared" si="33"/>
        <v/>
      </c>
      <c r="BU28" s="108" t="str">
        <f t="shared" si="34"/>
        <v/>
      </c>
      <c r="BV28" s="108" t="str">
        <f t="shared" si="35"/>
        <v/>
      </c>
      <c r="BW28" s="110" t="str">
        <f t="shared" si="36"/>
        <v/>
      </c>
      <c r="BX28" s="120" t="str">
        <f>IF(OR($E28="",$G28=""),"",IF(AND($E$3=6),'Marks Entry 6th'!AQ27,IF(AND($E$3=7),'Marks Entry 7th'!AQ27,"")))</f>
        <v/>
      </c>
      <c r="BY28" s="120" t="str">
        <f>IF(OR($E28="",$G28=""),"",IF(AND($E$3=6),'Marks Entry 6th'!AR27,IF(AND($E$3=7),'Marks Entry 7th'!AR27,"")))</f>
        <v/>
      </c>
      <c r="BZ28" s="120" t="str">
        <f>IF(OR($E28="",$G28=""),"",IF(AND($E$3=6),'Marks Entry 6th'!AS27,IF(AND($E$3=7),'Marks Entry 7th'!AS27,"")))</f>
        <v/>
      </c>
      <c r="CA28" s="120" t="str">
        <f>IF(OR($E28="",$G28=""),"",IF(AND($E$3=6),'Marks Entry 6th'!AT27,IF(AND($E$3=7),'Marks Entry 7th'!AT27,"")))</f>
        <v/>
      </c>
      <c r="CB28" s="120" t="str">
        <f>IF(OR($E28="",$G28=""),"",IF(AND($E$3=6),'Marks Entry 6th'!AU27,IF(AND($E$3=7),'Marks Entry 7th'!AU27,"")))</f>
        <v/>
      </c>
      <c r="CC28" s="120" t="str">
        <f>IF(OR($E28="",$G28=""),"",IF(AND($E$3=6),'Marks Entry 6th'!AV27,IF(AND($E$3=7),'Marks Entry 7th'!AV27,"")))</f>
        <v/>
      </c>
      <c r="CD28" s="418" t="str">
        <f t="shared" si="37"/>
        <v/>
      </c>
      <c r="CE28" s="120" t="str">
        <f>IF(OR($E28="",$G28=""),"",IF(AND($E$3=6),'Marks Entry 6th'!AW27,IF(AND($E$3=7),'Marks Entry 7th'!AW27,"")))</f>
        <v/>
      </c>
      <c r="CF28" s="120" t="str">
        <f>IF(OR($E28="",$G28=""),"",IF(AND($E$3=6),'Marks Entry 6th'!AX27,IF(AND($E$3=7),'Marks Entry 7th'!AX27,"")))</f>
        <v/>
      </c>
      <c r="CG28" s="65" t="str">
        <f t="shared" si="38"/>
        <v/>
      </c>
      <c r="CH28" s="62">
        <f t="shared" si="39"/>
        <v>0</v>
      </c>
      <c r="CI28" s="67" t="str">
        <f>IF(OR($E28="",$G28=""),"",IF(AND($E$3=6),'Marks Entry 6th'!AY27,IF(AND($E$3=7),'Marks Entry 7th'!AY27,"")))</f>
        <v/>
      </c>
      <c r="CJ28" s="67" t="str">
        <f>IF(OR($E28="",$G28=""),"",IF(AND($E$3=6),'Marks Entry 6th'!AZ27,IF(AND($E$3=7),'Marks Entry 7th'!AZ27,"")))</f>
        <v/>
      </c>
      <c r="CK28" s="65" t="str">
        <f t="shared" si="40"/>
        <v/>
      </c>
      <c r="CL28" s="62" t="str">
        <f t="shared" si="41"/>
        <v/>
      </c>
      <c r="CM28" s="108">
        <f t="shared" si="42"/>
        <v>0</v>
      </c>
      <c r="CN28" s="108" t="str">
        <f t="shared" si="43"/>
        <v/>
      </c>
      <c r="CO28" s="108" t="str">
        <f t="shared" si="44"/>
        <v/>
      </c>
      <c r="CP28" s="108" t="str">
        <f t="shared" si="45"/>
        <v/>
      </c>
      <c r="CQ28" s="108" t="str">
        <f t="shared" si="46"/>
        <v/>
      </c>
      <c r="CR28" s="110" t="str">
        <f t="shared" si="47"/>
        <v/>
      </c>
      <c r="CS28" s="120" t="str">
        <f>IF(OR($E28="",$G28=""),"",IF(AND($E$3=6),'Marks Entry 6th'!BA27,IF(AND($E$3=7),'Marks Entry 7th'!BA27,"")))</f>
        <v/>
      </c>
      <c r="CT28" s="120" t="str">
        <f>IF(OR($E28="",$G28=""),"",IF(AND($E$3=6),'Marks Entry 6th'!BB27,IF(AND($E$3=7),'Marks Entry 7th'!BB27,"")))</f>
        <v/>
      </c>
      <c r="CU28" s="120" t="str">
        <f>IF(OR($E28="",$G28=""),"",IF(AND($E$3=6),'Marks Entry 6th'!BC27,IF(AND($E$3=7),'Marks Entry 7th'!BC27,"")))</f>
        <v/>
      </c>
      <c r="CV28" s="120" t="str">
        <f>IF(OR($E28="",$G28=""),"",IF(AND($E$3=6),'Marks Entry 6th'!BD27,IF(AND($E$3=7),'Marks Entry 7th'!BD27,"")))</f>
        <v/>
      </c>
      <c r="CW28" s="120" t="str">
        <f>IF(OR($E28="",$G28=""),"",IF(AND($E$3=6),'Marks Entry 6th'!BE27,IF(AND($E$3=7),'Marks Entry 7th'!BE27,"")))</f>
        <v/>
      </c>
      <c r="CX28" s="120" t="str">
        <f>IF(OR($E28="",$G28=""),"",IF(AND($E$3=6),'Marks Entry 6th'!BF27,IF(AND($E$3=7),'Marks Entry 7th'!BF27,"")))</f>
        <v/>
      </c>
      <c r="CY28" s="418" t="str">
        <f t="shared" si="48"/>
        <v/>
      </c>
      <c r="CZ28" s="120" t="str">
        <f>IF(OR($E28="",$G28=""),"",IF(AND($E$3=6),'Marks Entry 6th'!BG27,IF(AND($E$3=7),'Marks Entry 7th'!BG27,"")))</f>
        <v/>
      </c>
      <c r="DA28" s="120" t="str">
        <f>IF(OR($E28="",$G28=""),"",IF(AND($E$3=6),'Marks Entry 6th'!BH27,IF(AND($E$3=7),'Marks Entry 7th'!BH27,"")))</f>
        <v/>
      </c>
      <c r="DB28" s="65" t="str">
        <f t="shared" si="49"/>
        <v/>
      </c>
      <c r="DC28" s="62">
        <f t="shared" si="50"/>
        <v>0</v>
      </c>
      <c r="DD28" s="67" t="str">
        <f>IF(OR($E28="",$G28=""),"",IF(AND($E$3=6),'Marks Entry 6th'!BI27,IF(AND($E$3=7),'Marks Entry 7th'!BI27,"")))</f>
        <v/>
      </c>
      <c r="DE28" s="67" t="str">
        <f>IF(OR($E28="",$G28=""),"",IF(AND($E$3=6),'Marks Entry 6th'!BJ27,IF(AND($E$3=7),'Marks Entry 7th'!BJ27,"")))</f>
        <v/>
      </c>
      <c r="DF28" s="65" t="str">
        <f t="shared" si="51"/>
        <v/>
      </c>
      <c r="DG28" s="62" t="str">
        <f t="shared" si="52"/>
        <v/>
      </c>
      <c r="DH28" s="108">
        <f t="shared" si="53"/>
        <v>0</v>
      </c>
      <c r="DI28" s="108" t="str">
        <f t="shared" si="54"/>
        <v/>
      </c>
      <c r="DJ28" s="108" t="str">
        <f t="shared" si="55"/>
        <v/>
      </c>
      <c r="DK28" s="108" t="str">
        <f t="shared" si="56"/>
        <v/>
      </c>
      <c r="DL28" s="108" t="str">
        <f t="shared" si="57"/>
        <v/>
      </c>
      <c r="DM28" s="110" t="str">
        <f t="shared" si="58"/>
        <v/>
      </c>
      <c r="DN28" s="120" t="str">
        <f>IF(OR($E28="",$G28=""),"",IF(AND($E$3=6),'Marks Entry 6th'!BK27,IF(AND($E$3=7),'Marks Entry 7th'!BK27,"")))</f>
        <v/>
      </c>
      <c r="DO28" s="120" t="str">
        <f>IF(OR($E28="",$G28=""),"",IF(AND($E$3=6),'Marks Entry 6th'!BL27,IF(AND($E$3=7),'Marks Entry 7th'!BL27,"")))</f>
        <v/>
      </c>
      <c r="DP28" s="120" t="str">
        <f>IF(OR($E28="",$G28=""),"",IF(AND($E$3=6),'Marks Entry 6th'!BM27,IF(AND($E$3=7),'Marks Entry 7th'!BM27,"")))</f>
        <v/>
      </c>
      <c r="DQ28" s="120" t="str">
        <f>IF(OR($E28="",$G28=""),"",IF(AND($E$3=6),'Marks Entry 6th'!BN27,IF(AND($E$3=7),'Marks Entry 7th'!BN27,"")))</f>
        <v/>
      </c>
      <c r="DR28" s="120" t="str">
        <f>IF(OR($E28="",$G28=""),"",IF(AND($E$3=6),'Marks Entry 6th'!BO27,IF(AND($E$3=7),'Marks Entry 7th'!BO27,"")))</f>
        <v/>
      </c>
      <c r="DS28" s="120" t="str">
        <f>IF(OR($E28="",$G28=""),"",IF(AND($E$3=6),'Marks Entry 6th'!BP27,IF(AND($E$3=7),'Marks Entry 7th'!BP27,"")))</f>
        <v/>
      </c>
      <c r="DT28" s="418" t="str">
        <f t="shared" si="59"/>
        <v/>
      </c>
      <c r="DU28" s="120" t="str">
        <f>IF(OR($E28="",$G28=""),"",IF(AND($E$3=6),'Marks Entry 6th'!BQ27,IF(AND($E$3=7),'Marks Entry 7th'!BQ27,"")))</f>
        <v/>
      </c>
      <c r="DV28" s="120" t="str">
        <f>IF(OR($E28="",$G28=""),"",IF(AND($E$3=6),'Marks Entry 6th'!BR27,IF(AND($E$3=7),'Marks Entry 7th'!BR27,"")))</f>
        <v/>
      </c>
      <c r="DW28" s="65" t="str">
        <f t="shared" si="60"/>
        <v/>
      </c>
      <c r="DX28" s="62">
        <f t="shared" si="61"/>
        <v>0</v>
      </c>
      <c r="DY28" s="67" t="str">
        <f>IF(OR($E28="",$G28=""),"",IF(AND($E$3=6),'Marks Entry 6th'!BS27,IF(AND($E$3=7),'Marks Entry 7th'!BS27,"")))</f>
        <v/>
      </c>
      <c r="DZ28" s="67" t="str">
        <f>IF(OR($E28="",$G28=""),"",IF(AND($E$3=6),'Marks Entry 6th'!BT27,IF(AND($E$3=7),'Marks Entry 7th'!BT27,"")))</f>
        <v/>
      </c>
      <c r="EA28" s="65" t="str">
        <f t="shared" si="62"/>
        <v/>
      </c>
      <c r="EB28" s="62" t="str">
        <f t="shared" si="63"/>
        <v/>
      </c>
      <c r="EC28" s="108">
        <f t="shared" si="64"/>
        <v>0</v>
      </c>
      <c r="ED28" s="108" t="str">
        <f t="shared" si="65"/>
        <v/>
      </c>
      <c r="EE28" s="108" t="str">
        <f t="shared" si="66"/>
        <v/>
      </c>
      <c r="EF28" s="108" t="str">
        <f t="shared" si="67"/>
        <v/>
      </c>
      <c r="EG28" s="108" t="str">
        <f t="shared" si="68"/>
        <v/>
      </c>
      <c r="EH28" s="110" t="str">
        <f t="shared" si="69"/>
        <v/>
      </c>
      <c r="EI28" s="52" t="str">
        <f>IF(OR($E28="",$G28=""),"",IF(AND($E$3=6),'Marks Entry 6th'!BU27,IF(AND($E$3=7),'Marks Entry 7th'!BU27,"")))</f>
        <v/>
      </c>
      <c r="EJ28" s="52" t="str">
        <f>IF(OR($E28="",$G28=""),"",IF(AND($E$3=6),'Marks Entry 6th'!BV27,IF(AND($E$3=7),'Marks Entry 7th'!BV27,"")))</f>
        <v/>
      </c>
      <c r="EK28" s="52" t="str">
        <f>IF(OR($E28="",$G28=""),"",IF(AND($E$3=6),'Marks Entry 6th'!BW27,IF(AND($E$3=7),'Marks Entry 7th'!BW27,"")))</f>
        <v/>
      </c>
      <c r="EL28" s="52" t="str">
        <f>IF(OR($E28="",$G28=""),"",IF(AND($E$3=6),'Marks Entry 6th'!BX27,IF(AND($E$3=7),'Marks Entry 7th'!BX27,"")))</f>
        <v/>
      </c>
      <c r="EM28" s="52" t="str">
        <f>IF(OR($E28="",$G28=""),"",IF(AND($E$3=6),'Marks Entry 6th'!BY27,IF(AND($E$3=7),'Marks Entry 7th'!BY27,"")))</f>
        <v/>
      </c>
      <c r="EN28" s="121" t="str">
        <f t="shared" si="70"/>
        <v/>
      </c>
      <c r="EO28" s="122">
        <f t="shared" si="71"/>
        <v>0</v>
      </c>
      <c r="EP28" s="122" t="str">
        <f t="shared" si="72"/>
        <v/>
      </c>
      <c r="EQ28" s="122" t="str">
        <f t="shared" si="73"/>
        <v/>
      </c>
      <c r="ER28" s="109" t="str">
        <f t="shared" si="74"/>
        <v/>
      </c>
      <c r="ES28" s="52" t="str">
        <f>IF(OR($E28="",$G28=""),"",IF(AND($E$3=6),'Marks Entry 6th'!BZ27,IF(AND($E$3=7),'Marks Entry 7th'!BZ27,"")))</f>
        <v/>
      </c>
      <c r="ET28" s="52" t="str">
        <f>IF(OR($E28="",$G28=""),"",IF(AND($E$3=6),'Marks Entry 6th'!CA27,IF(AND($E$3=7),'Marks Entry 7th'!CA27,"")))</f>
        <v/>
      </c>
      <c r="EU28" s="52" t="str">
        <f>IF(OR($E28="",$G28=""),"",IF(AND($E$3=6),'Marks Entry 6th'!CB27,IF(AND($E$3=7),'Marks Entry 7th'!CB27,"")))</f>
        <v/>
      </c>
      <c r="EV28" s="52" t="str">
        <f>IF(OR($E28="",$G28=""),"",IF(AND($E$3=6),'Marks Entry 6th'!CC27,IF(AND($E$3=7),'Marks Entry 7th'!CC27,"")))</f>
        <v/>
      </c>
      <c r="EW28" s="52" t="str">
        <f>IF(OR($E28="",$G28=""),"",IF(AND($E$3=6),'Marks Entry 6th'!CD27,IF(AND($E$3=7),'Marks Entry 7th'!CD27,"")))</f>
        <v/>
      </c>
      <c r="EX28" s="121" t="str">
        <f t="shared" si="75"/>
        <v/>
      </c>
      <c r="EY28" s="122">
        <f t="shared" si="76"/>
        <v>0</v>
      </c>
      <c r="EZ28" s="122" t="str">
        <f t="shared" si="77"/>
        <v/>
      </c>
      <c r="FA28" s="122" t="str">
        <f t="shared" si="78"/>
        <v/>
      </c>
      <c r="FB28" s="109" t="str">
        <f t="shared" si="79"/>
        <v/>
      </c>
      <c r="FC28" s="52" t="str">
        <f>IF(OR($E28="",$G28=""),"",IF(AND($E$3=6),'Marks Entry 6th'!CE27,IF(AND($E$3=7),'Marks Entry 7th'!CE27,"")))</f>
        <v/>
      </c>
      <c r="FD28" s="52" t="str">
        <f>IF(OR($E28="",$G28=""),"",IF(AND($E$3=6),'Marks Entry 6th'!CF27,IF(AND($E$3=7),'Marks Entry 7th'!CF27,"")))</f>
        <v/>
      </c>
      <c r="FE28" s="52" t="str">
        <f>IF(OR($E28="",$G28=""),"",IF(AND($E$3=6),'Marks Entry 6th'!CG27,IF(AND($E$3=7),'Marks Entry 7th'!CG27,"")))</f>
        <v/>
      </c>
      <c r="FF28" s="52" t="str">
        <f>IF(OR($E28="",$G28=""),"",IF(AND($E$3=6),'Marks Entry 6th'!CH27,IF(AND($E$3=7),'Marks Entry 7th'!CH27,"")))</f>
        <v/>
      </c>
      <c r="FG28" s="52" t="str">
        <f>IF(OR($E28="",$G28=""),"",IF(AND($E$3=6),'Marks Entry 6th'!CI27,IF(AND($E$3=7),'Marks Entry 7th'!CI27,"")))</f>
        <v/>
      </c>
      <c r="FH28" s="121" t="str">
        <f t="shared" si="80"/>
        <v/>
      </c>
      <c r="FI28" s="122">
        <f t="shared" si="81"/>
        <v>0</v>
      </c>
      <c r="FJ28" s="122" t="str">
        <f t="shared" si="82"/>
        <v/>
      </c>
      <c r="FK28" s="122" t="str">
        <f t="shared" si="83"/>
        <v/>
      </c>
      <c r="FL28" s="109" t="str">
        <f t="shared" si="84"/>
        <v/>
      </c>
      <c r="FM28" s="361" t="str">
        <f>IF(OR($E28="",$G28=""),"",IF(AND('Marks Entry 6th'!CJ27="",'Marks Entry 7th'!CJ27=""),"",IF(AND($E$3=6),'Marks Entry 6th'!CJ27,IF(AND($E$3=7),'Marks Entry 7th'!CJ27,""))))</f>
        <v/>
      </c>
      <c r="FN28" s="361" t="str">
        <f>IF(OR($E28="",$G28=""),"",IF(AND('Marks Entry 6th'!CK27="",'Marks Entry 7th'!CK27=""),"",IF(AND($E$3=6),'Marks Entry 6th'!CK27,IF(AND($E$3=7),'Marks Entry 7th'!CK27,""))))</f>
        <v/>
      </c>
      <c r="FO28" s="362" t="str">
        <f t="shared" si="85"/>
        <v/>
      </c>
      <c r="FP28" s="109" t="str">
        <f t="shared" si="86"/>
        <v/>
      </c>
      <c r="FQ28" s="361" t="str">
        <f>IF(OR($E28="",$G28=""),"",IF(AND('Marks Entry 6th'!CL27="",'Marks Entry 7th'!CL27=""),"",IF(AND($E$3=6),'Marks Entry 6th'!CL27,IF(AND($E$3=7),'Marks Entry 7th'!CL27,""))))</f>
        <v/>
      </c>
      <c r="FR28" s="361" t="str">
        <f>IF(OR($E28="",$G28=""),"",IF(AND('Marks Entry 6th'!CM27="",'Marks Entry 7th'!CM27=""),"",IF(AND($E$3=6),'Marks Entry 6th'!CM27,IF(AND($E$3=7),'Marks Entry 7th'!CM27,""))))</f>
        <v/>
      </c>
      <c r="FS28" s="362" t="str">
        <f t="shared" si="87"/>
        <v/>
      </c>
      <c r="FT28" s="109" t="str">
        <f t="shared" si="88"/>
        <v/>
      </c>
      <c r="FU28" s="78" t="str">
        <f t="shared" si="89"/>
        <v/>
      </c>
      <c r="FV28" s="328" t="str">
        <f t="shared" si="90"/>
        <v/>
      </c>
      <c r="FW28" s="84" t="str">
        <f t="shared" si="91"/>
        <v/>
      </c>
      <c r="FX28" s="222" t="str">
        <f t="shared" si="92"/>
        <v/>
      </c>
      <c r="FY28" s="85" t="str">
        <f t="shared" si="93"/>
        <v/>
      </c>
      <c r="FZ28" s="327" t="str">
        <f>IFERROR(IF(B28="NSO","NSO",IF(OR(D28="",G28="",F28=""),"",IF(AND(FV28&gt;=36,'Master sheet'!$D$11="Hindi"),"कक्षा क्रमोन्नत",IF(AND(FV28&gt;=36,'Master sheet'!$D$11="English"),"Promoted",IF(AND(FV28&lt;36,'Master sheet'!$D$11="Hindi"),"पुनः परीक्षा","Re-Exam"))))),"")</f>
        <v/>
      </c>
      <c r="GA28" s="53" t="str">
        <f>IF(OR($E28="",$G28=""),"",IF(AND($E$3=6,'Marks Entry 6th'!CN27=""),"",IF(AND($E$3=7,'Marks Entry 7th'!CN27=""),"",IF(AND($E$3=6),'Marks Entry 6th'!CN27,IF(AND($E$3=7),'Marks Entry 7th'!CN27,"")))))</f>
        <v/>
      </c>
      <c r="GB28" s="53" t="str">
        <f>IF(OR($E28="",$G28=""),"",IF(AND($E$3=6,'Marks Entry 6th'!CO27=""),"",IF(AND($E$3=7,'Marks Entry 7th'!CO27=""),"",IF(AND($E$3=6),'Marks Entry 6th'!CO27,IF(AND($E$3=7),'Marks Entry 7th'!CO27,"")))))</f>
        <v/>
      </c>
      <c r="GC28" s="54"/>
      <c r="GK28" s="56">
        <f>IF(AND($E$3=6),'Marks Entry 6th'!I27,IF(AND($E$3=7),'Marks Entry 7th'!I27,""))</f>
        <v>0</v>
      </c>
      <c r="GL28" s="56">
        <f t="shared" si="94"/>
        <v>0</v>
      </c>
    </row>
    <row r="29" spans="1:194" ht="18.95" customHeight="1">
      <c r="A29" s="68">
        <v>22</v>
      </c>
      <c r="B29" s="68" t="str">
        <f>IF(OR(GK29=0,GK29=""),"",IF(AND($E$3=6),'Marks Entry 6th'!I28,IF(AND($E$3=7),'Marks Entry 7th'!I28,"")))</f>
        <v/>
      </c>
      <c r="C29" s="69" t="str">
        <f>IF(OR(B29=0,B29=""),"",IF(AND($E$3=6,'Marks Entry 6th'!B28=""),"",IF(AND($E$3=7,'Marks Entry 7th'!B28=""),"",IF(AND($E$3=6,'Marks Entry 6th'!B28),'Marks Entry 6th'!B28,IF(AND($E$3=7),'Marks Entry 7th'!B28,"")))))</f>
        <v/>
      </c>
      <c r="D29" s="69" t="str">
        <f>IF(OR(B29=0,B29=""),"",IF(AND($E$3=6,'Marks Entry 6th'!C28=""),"",IF(AND($E$3=7,'Marks Entry 7th'!C28=""),"",IF(AND($E$3=6),'Marks Entry 6th'!C28,IF(AND($E$3=7),'Marks Entry 7th'!C28,"")))))</f>
        <v/>
      </c>
      <c r="E29" s="303" t="str">
        <f>IF(OR(B29=0,B29=""),"",IF(AND($E$3=6,'Marks Entry 6th'!E28=""),"",IF(AND($E$3=7,'Marks Entry 7th'!E28=""),"",IF(AND($E$3=6),'Marks Entry 6th'!E28,IF(AND($E$3=7),'Marks Entry 7th'!E28,"")))))</f>
        <v/>
      </c>
      <c r="F29" s="69" t="str">
        <f>IF(OR(B29=0,B29=""),"",IF(AND($E$3=6,'Marks Entry 6th'!D28=""),"",IF(AND($E$3=7,'Marks Entry 7th'!D28=""),"",IF(AND($E$3=6),'Marks Entry 6th'!D28,IF(AND($E$3=7),'Marks Entry 7th'!D28,"")))))</f>
        <v/>
      </c>
      <c r="G29" s="302" t="str">
        <f>IF(OR(B29=0,B29=""),"",IF(AND($E$3=6,'Marks Entry 6th'!F28=""),"",IF(AND($E$3=7,'Marks Entry 7th'!F28=""),"",IF(AND($E$3=6),UPPER('Marks Entry 6th'!F28),IF(AND($E$3=7),UPPER('Marks Entry 7th'!F28),"")))))</f>
        <v/>
      </c>
      <c r="H29" s="302" t="str">
        <f>IF(OR(B29=0,B29=""),"",IF(AND($E$3=6,'Marks Entry 6th'!G28=""),"",IF(AND($E$3=7,'Marks Entry 7th'!G28=""),"",IF(AND($E$3=6),UPPER('Marks Entry 6th'!G28),IF(AND($E$3=7),UPPER('Marks Entry 7th'!G28),"")))))</f>
        <v/>
      </c>
      <c r="I29" s="302" t="str">
        <f>IF(OR(B29=0,B29=""),"",IF(AND($E$3=6,'Marks Entry 6th'!H28=""),"",IF(AND($E$3=7,'Marks Entry 7th'!H28=""),"",IF(AND($E$3=6),UPPER('Marks Entry 6th'!H28),IF(AND($E$3=7),UPPER('Marks Entry 7th'!H28),"")))))</f>
        <v/>
      </c>
      <c r="J29" s="64" t="str">
        <f>IF(OR(B29=0,B29=""),"",IF(AND($E$3=6,'Marks Entry 6th'!J28=""),"",IF(AND($E$3=7,'Marks Entry 7th'!J28=""),"",IF(AND($E$3=6),'Marks Entry 6th'!J28,IF(AND($E$3=7),'Marks Entry 7th'!J28,"")))))</f>
        <v/>
      </c>
      <c r="K29" s="64" t="str">
        <f>IF(OR(B29=0,B29=""),"",IF(AND($E$3=6,'Marks Entry 6th'!K28=""),"",IF(AND($E$3=7,'Marks Entry 7th'!K28=""),"",IF(AND($E$3=6),'Marks Entry 6th'!K28,IF(AND($E$3=7),'Marks Entry 7th'!K28,"")))))</f>
        <v/>
      </c>
      <c r="L29" s="120" t="str">
        <f>IF(OR($E29="",$G29=""),"",IF(AND($E$3=6),'Marks Entry 6th'!L28,IF(AND($E$3=7),'Marks Entry 7th'!L28,"")))</f>
        <v/>
      </c>
      <c r="M29" s="120" t="str">
        <f>IF(OR($E29="",$G29=""),"",IF(AND($E$3=6),'Marks Entry 6th'!M28,IF(AND($E$3=7),'Marks Entry 7th'!M28,"")))</f>
        <v/>
      </c>
      <c r="N29" s="120" t="str">
        <f>IF(OR($E29="",$G29=""),"",IF(AND($E$3=6),'Marks Entry 6th'!N28,IF(AND($E$3=7),'Marks Entry 7th'!N28,"")))</f>
        <v/>
      </c>
      <c r="O29" s="120" t="str">
        <f>IF(OR($E29="",$G29=""),"",IF(AND($E$3=6),'Marks Entry 6th'!O28,IF(AND($E$3=7),'Marks Entry 7th'!O28,"")))</f>
        <v/>
      </c>
      <c r="P29" s="120" t="str">
        <f>IF(OR($E29="",$G29=""),"",IF(AND($E$3=6),'Marks Entry 6th'!P28,IF(AND($E$3=7),'Marks Entry 7th'!P28,"")))</f>
        <v/>
      </c>
      <c r="Q29" s="120" t="str">
        <f>IF(OR($E29="",$G29=""),"",IF(AND($E$3=6),'Marks Entry 6th'!Q28,IF(AND($E$3=7),'Marks Entry 7th'!Q28,"")))</f>
        <v/>
      </c>
      <c r="R29" s="418" t="str">
        <f t="shared" si="4"/>
        <v/>
      </c>
      <c r="S29" s="120" t="str">
        <f>IF(OR($E29="",$G29=""),"",IF(AND($E$3=6),'Marks Entry 6th'!R28,IF(AND($E$3=7),'Marks Entry 7th'!R28,"")))</f>
        <v/>
      </c>
      <c r="T29" s="120" t="str">
        <f>IF(OR($E29="",$G29=""),"",IF(AND($E$3=6),'Marks Entry 6th'!S28,IF(AND($E$3=7),'Marks Entry 7th'!S28,"")))</f>
        <v/>
      </c>
      <c r="U29" s="65" t="str">
        <f t="shared" si="5"/>
        <v/>
      </c>
      <c r="V29" s="62">
        <f t="shared" si="6"/>
        <v>0</v>
      </c>
      <c r="W29" s="67" t="str">
        <f>IF(OR($E29="",$G29=""),"",IF(AND($E$3=6),'Marks Entry 6th'!T28,IF(AND($E$3=7),'Marks Entry 7th'!T28,"")))</f>
        <v/>
      </c>
      <c r="X29" s="67" t="str">
        <f>IF(OR($E29="",$G29=""),"",IF(AND($E$3=6),'Marks Entry 6th'!U28,IF(AND($E$3=7),'Marks Entry 7th'!U28,"")))</f>
        <v/>
      </c>
      <c r="Y29" s="66" t="str">
        <f t="shared" si="7"/>
        <v/>
      </c>
      <c r="Z29" s="62" t="str">
        <f t="shared" si="8"/>
        <v/>
      </c>
      <c r="AA29" s="108">
        <f t="shared" si="9"/>
        <v>0</v>
      </c>
      <c r="AB29" s="108" t="str">
        <f t="shared" si="10"/>
        <v/>
      </c>
      <c r="AC29" s="108" t="str">
        <f t="shared" si="11"/>
        <v/>
      </c>
      <c r="AD29" s="108" t="str">
        <f t="shared" si="12"/>
        <v/>
      </c>
      <c r="AE29" s="108" t="str">
        <f t="shared" si="13"/>
        <v/>
      </c>
      <c r="AF29" s="110" t="str">
        <f t="shared" si="14"/>
        <v/>
      </c>
      <c r="AG29" s="120" t="str">
        <f>IF(OR($E29="",$G29=""),"",IF(AND($E$3=6),'Marks Entry 6th'!V28,IF(AND($E$3=7),'Marks Entry 7th'!V28,"")))</f>
        <v/>
      </c>
      <c r="AH29" s="120" t="str">
        <f>IF(OR($E29="",$G29=""),"",IF(AND($E$3=6),'Marks Entry 6th'!W28,IF(AND($E$3=7),'Marks Entry 7th'!W28,"")))</f>
        <v/>
      </c>
      <c r="AI29" s="120" t="str">
        <f>IF(OR($E29="",$G29=""),"",IF(AND($E$3=6),'Marks Entry 6th'!X28,IF(AND($E$3=7),'Marks Entry 7th'!X28,"")))</f>
        <v/>
      </c>
      <c r="AJ29" s="120" t="str">
        <f>IF(OR($E29="",$G29=""),"",IF(AND($E$3=6),'Marks Entry 6th'!Y28,IF(AND($E$3=7),'Marks Entry 7th'!Y28,"")))</f>
        <v/>
      </c>
      <c r="AK29" s="120" t="str">
        <f>IF(OR($E29="",$G29=""),"",IF(AND($E$3=6),'Marks Entry 6th'!Z28,IF(AND($E$3=7),'Marks Entry 7th'!Z28,"")))</f>
        <v/>
      </c>
      <c r="AL29" s="120" t="str">
        <f>IF(OR($E29="",$G29=""),"",IF(AND($E$3=6),'Marks Entry 6th'!AA28,IF(AND($E$3=7),'Marks Entry 7th'!AA28,"")))</f>
        <v/>
      </c>
      <c r="AM29" s="418" t="str">
        <f t="shared" si="15"/>
        <v/>
      </c>
      <c r="AN29" s="120" t="str">
        <f>IF(OR($E29="",$G29=""),"",IF(AND($E$3=6),'Marks Entry 6th'!AB28,IF(AND($E$3=7),'Marks Entry 7th'!AB28,"")))</f>
        <v/>
      </c>
      <c r="AO29" s="120" t="str">
        <f>IF(OR($E29="",$G29=""),"",IF(AND($E$3=6),'Marks Entry 6th'!AC28,IF(AND($E$3=7),'Marks Entry 7th'!AC28,"")))</f>
        <v/>
      </c>
      <c r="AP29" s="65" t="str">
        <f t="shared" si="16"/>
        <v/>
      </c>
      <c r="AQ29" s="62">
        <f t="shared" si="17"/>
        <v>0</v>
      </c>
      <c r="AR29" s="67" t="str">
        <f>IF(OR($E29="",$G29=""),"",IF(AND($E$3=6),'Marks Entry 6th'!AD28,IF(AND($E$3=7),'Marks Entry 7th'!AD28,"")))</f>
        <v/>
      </c>
      <c r="AS29" s="67" t="str">
        <f>IF(OR($E29="",$G29=""),"",IF(AND($E$3=6),'Marks Entry 6th'!AE28,IF(AND($E$3=7),'Marks Entry 7th'!AE28,"")))</f>
        <v/>
      </c>
      <c r="AT29" s="65" t="str">
        <f t="shared" si="18"/>
        <v/>
      </c>
      <c r="AU29" s="62" t="str">
        <f t="shared" si="19"/>
        <v/>
      </c>
      <c r="AV29" s="108">
        <f t="shared" si="20"/>
        <v>0</v>
      </c>
      <c r="AW29" s="108" t="str">
        <f t="shared" si="21"/>
        <v/>
      </c>
      <c r="AX29" s="108" t="str">
        <f t="shared" si="22"/>
        <v/>
      </c>
      <c r="AY29" s="108" t="str">
        <f t="shared" si="23"/>
        <v/>
      </c>
      <c r="AZ29" s="108" t="str">
        <f t="shared" si="24"/>
        <v/>
      </c>
      <c r="BA29" s="110" t="str">
        <f t="shared" si="25"/>
        <v/>
      </c>
      <c r="BB29" s="310" t="str">
        <f>IF(OR($E29="",$G29=""),"",IF(AND($E$3=6),'Marks Entry 6th'!AF28,IF(AND($E$3=7),'Marks Entry 7th'!AF28,"")))</f>
        <v/>
      </c>
      <c r="BC29" s="120" t="str">
        <f>IF(OR($E29="",$G29=""),"",IF(AND($E$3=6),'Marks Entry 6th'!AG28,IF(AND($E$3=7),'Marks Entry 7th'!AG28,"")))</f>
        <v/>
      </c>
      <c r="BD29" s="120" t="str">
        <f>IF(OR($E29="",$G29=""),"",IF(AND($E$3=6),'Marks Entry 6th'!AH28,IF(AND($E$3=7),'Marks Entry 7th'!AH28,"")))</f>
        <v/>
      </c>
      <c r="BE29" s="120" t="str">
        <f>IF(OR($E29="",$G29=""),"",IF(AND($E$3=6),'Marks Entry 6th'!AI28,IF(AND($E$3=7),'Marks Entry 7th'!AI28,"")))</f>
        <v/>
      </c>
      <c r="BF29" s="120" t="str">
        <f>IF(OR($E29="",$G29=""),"",IF(AND($E$3=6),'Marks Entry 6th'!AJ28,IF(AND($E$3=7),'Marks Entry 7th'!AJ28,"")))</f>
        <v/>
      </c>
      <c r="BG29" s="120" t="str">
        <f>IF(OR($E29="",$G29=""),"",IF(AND($E$3=6),'Marks Entry 6th'!AK28,IF(AND($E$3=7),'Marks Entry 7th'!AK28,"")))</f>
        <v/>
      </c>
      <c r="BH29" s="120" t="str">
        <f>IF(OR($E29="",$G29=""),"",IF(AND($E$3=6),'Marks Entry 6th'!AL28,IF(AND($E$3=7),'Marks Entry 7th'!AL28,"")))</f>
        <v/>
      </c>
      <c r="BI29" s="418" t="str">
        <f t="shared" si="26"/>
        <v/>
      </c>
      <c r="BJ29" s="120" t="str">
        <f>IF(OR($E29="",$G29=""),"",IF(AND($E$3=6),'Marks Entry 6th'!AM28,IF(AND($E$3=7),'Marks Entry 7th'!AM28,"")))</f>
        <v/>
      </c>
      <c r="BK29" s="120" t="str">
        <f>IF(OR($E29="",$G29=""),"",IF(AND($E$3=6),'Marks Entry 6th'!AN28,IF(AND($E$3=7),'Marks Entry 7th'!AN28,"")))</f>
        <v/>
      </c>
      <c r="BL29" s="65" t="str">
        <f t="shared" si="27"/>
        <v/>
      </c>
      <c r="BM29" s="62">
        <f t="shared" si="28"/>
        <v>0</v>
      </c>
      <c r="BN29" s="67" t="str">
        <f>IF(OR($E29="",$G29=""),"",IF(AND($E$3=6),'Marks Entry 6th'!AO28,IF(AND($E$3=7),'Marks Entry 7th'!AO28,"")))</f>
        <v/>
      </c>
      <c r="BO29" s="67" t="str">
        <f>IF(OR($E29="",$G29=""),"",IF(AND($E$3=6),'Marks Entry 6th'!AP28,IF(AND($E$3=7),'Marks Entry 7th'!AP28,"")))</f>
        <v/>
      </c>
      <c r="BP29" s="65" t="str">
        <f t="shared" si="29"/>
        <v/>
      </c>
      <c r="BQ29" s="62" t="str">
        <f t="shared" si="30"/>
        <v/>
      </c>
      <c r="BR29" s="108">
        <f t="shared" si="31"/>
        <v>0</v>
      </c>
      <c r="BS29" s="108" t="str">
        <f t="shared" si="32"/>
        <v/>
      </c>
      <c r="BT29" s="108" t="str">
        <f t="shared" si="33"/>
        <v/>
      </c>
      <c r="BU29" s="108" t="str">
        <f t="shared" si="34"/>
        <v/>
      </c>
      <c r="BV29" s="108" t="str">
        <f t="shared" si="35"/>
        <v/>
      </c>
      <c r="BW29" s="110" t="str">
        <f t="shared" si="36"/>
        <v/>
      </c>
      <c r="BX29" s="120" t="str">
        <f>IF(OR($E29="",$G29=""),"",IF(AND($E$3=6),'Marks Entry 6th'!AQ28,IF(AND($E$3=7),'Marks Entry 7th'!AQ28,"")))</f>
        <v/>
      </c>
      <c r="BY29" s="120" t="str">
        <f>IF(OR($E29="",$G29=""),"",IF(AND($E$3=6),'Marks Entry 6th'!AR28,IF(AND($E$3=7),'Marks Entry 7th'!AR28,"")))</f>
        <v/>
      </c>
      <c r="BZ29" s="120" t="str">
        <f>IF(OR($E29="",$G29=""),"",IF(AND($E$3=6),'Marks Entry 6th'!AS28,IF(AND($E$3=7),'Marks Entry 7th'!AS28,"")))</f>
        <v/>
      </c>
      <c r="CA29" s="120" t="str">
        <f>IF(OR($E29="",$G29=""),"",IF(AND($E$3=6),'Marks Entry 6th'!AT28,IF(AND($E$3=7),'Marks Entry 7th'!AT28,"")))</f>
        <v/>
      </c>
      <c r="CB29" s="120" t="str">
        <f>IF(OR($E29="",$G29=""),"",IF(AND($E$3=6),'Marks Entry 6th'!AU28,IF(AND($E$3=7),'Marks Entry 7th'!AU28,"")))</f>
        <v/>
      </c>
      <c r="CC29" s="120" t="str">
        <f>IF(OR($E29="",$G29=""),"",IF(AND($E$3=6),'Marks Entry 6th'!AV28,IF(AND($E$3=7),'Marks Entry 7th'!AV28,"")))</f>
        <v/>
      </c>
      <c r="CD29" s="418" t="str">
        <f t="shared" si="37"/>
        <v/>
      </c>
      <c r="CE29" s="120" t="str">
        <f>IF(OR($E29="",$G29=""),"",IF(AND($E$3=6),'Marks Entry 6th'!AW28,IF(AND($E$3=7),'Marks Entry 7th'!AW28,"")))</f>
        <v/>
      </c>
      <c r="CF29" s="120" t="str">
        <f>IF(OR($E29="",$G29=""),"",IF(AND($E$3=6),'Marks Entry 6th'!AX28,IF(AND($E$3=7),'Marks Entry 7th'!AX28,"")))</f>
        <v/>
      </c>
      <c r="CG29" s="65" t="str">
        <f t="shared" si="38"/>
        <v/>
      </c>
      <c r="CH29" s="62">
        <f t="shared" si="39"/>
        <v>0</v>
      </c>
      <c r="CI29" s="67" t="str">
        <f>IF(OR($E29="",$G29=""),"",IF(AND($E$3=6),'Marks Entry 6th'!AY28,IF(AND($E$3=7),'Marks Entry 7th'!AY28,"")))</f>
        <v/>
      </c>
      <c r="CJ29" s="67" t="str">
        <f>IF(OR($E29="",$G29=""),"",IF(AND($E$3=6),'Marks Entry 6th'!AZ28,IF(AND($E$3=7),'Marks Entry 7th'!AZ28,"")))</f>
        <v/>
      </c>
      <c r="CK29" s="65" t="str">
        <f t="shared" si="40"/>
        <v/>
      </c>
      <c r="CL29" s="62" t="str">
        <f t="shared" si="41"/>
        <v/>
      </c>
      <c r="CM29" s="108">
        <f t="shared" si="42"/>
        <v>0</v>
      </c>
      <c r="CN29" s="108" t="str">
        <f t="shared" si="43"/>
        <v/>
      </c>
      <c r="CO29" s="108" t="str">
        <f t="shared" si="44"/>
        <v/>
      </c>
      <c r="CP29" s="108" t="str">
        <f t="shared" si="45"/>
        <v/>
      </c>
      <c r="CQ29" s="108" t="str">
        <f t="shared" si="46"/>
        <v/>
      </c>
      <c r="CR29" s="110" t="str">
        <f t="shared" si="47"/>
        <v/>
      </c>
      <c r="CS29" s="120" t="str">
        <f>IF(OR($E29="",$G29=""),"",IF(AND($E$3=6),'Marks Entry 6th'!BA28,IF(AND($E$3=7),'Marks Entry 7th'!BA28,"")))</f>
        <v/>
      </c>
      <c r="CT29" s="120" t="str">
        <f>IF(OR($E29="",$G29=""),"",IF(AND($E$3=6),'Marks Entry 6th'!BB28,IF(AND($E$3=7),'Marks Entry 7th'!BB28,"")))</f>
        <v/>
      </c>
      <c r="CU29" s="120" t="str">
        <f>IF(OR($E29="",$G29=""),"",IF(AND($E$3=6),'Marks Entry 6th'!BC28,IF(AND($E$3=7),'Marks Entry 7th'!BC28,"")))</f>
        <v/>
      </c>
      <c r="CV29" s="120" t="str">
        <f>IF(OR($E29="",$G29=""),"",IF(AND($E$3=6),'Marks Entry 6th'!BD28,IF(AND($E$3=7),'Marks Entry 7th'!BD28,"")))</f>
        <v/>
      </c>
      <c r="CW29" s="120" t="str">
        <f>IF(OR($E29="",$G29=""),"",IF(AND($E$3=6),'Marks Entry 6th'!BE28,IF(AND($E$3=7),'Marks Entry 7th'!BE28,"")))</f>
        <v/>
      </c>
      <c r="CX29" s="120" t="str">
        <f>IF(OR($E29="",$G29=""),"",IF(AND($E$3=6),'Marks Entry 6th'!BF28,IF(AND($E$3=7),'Marks Entry 7th'!BF28,"")))</f>
        <v/>
      </c>
      <c r="CY29" s="418" t="str">
        <f t="shared" si="48"/>
        <v/>
      </c>
      <c r="CZ29" s="120" t="str">
        <f>IF(OR($E29="",$G29=""),"",IF(AND($E$3=6),'Marks Entry 6th'!BG28,IF(AND($E$3=7),'Marks Entry 7th'!BG28,"")))</f>
        <v/>
      </c>
      <c r="DA29" s="120" t="str">
        <f>IF(OR($E29="",$G29=""),"",IF(AND($E$3=6),'Marks Entry 6th'!BH28,IF(AND($E$3=7),'Marks Entry 7th'!BH28,"")))</f>
        <v/>
      </c>
      <c r="DB29" s="65" t="str">
        <f t="shared" si="49"/>
        <v/>
      </c>
      <c r="DC29" s="62">
        <f t="shared" si="50"/>
        <v>0</v>
      </c>
      <c r="DD29" s="67" t="str">
        <f>IF(OR($E29="",$G29=""),"",IF(AND($E$3=6),'Marks Entry 6th'!BI28,IF(AND($E$3=7),'Marks Entry 7th'!BI28,"")))</f>
        <v/>
      </c>
      <c r="DE29" s="67" t="str">
        <f>IF(OR($E29="",$G29=""),"",IF(AND($E$3=6),'Marks Entry 6th'!BJ28,IF(AND($E$3=7),'Marks Entry 7th'!BJ28,"")))</f>
        <v/>
      </c>
      <c r="DF29" s="65" t="str">
        <f t="shared" si="51"/>
        <v/>
      </c>
      <c r="DG29" s="62" t="str">
        <f t="shared" si="52"/>
        <v/>
      </c>
      <c r="DH29" s="108">
        <f t="shared" si="53"/>
        <v>0</v>
      </c>
      <c r="DI29" s="108" t="str">
        <f t="shared" si="54"/>
        <v/>
      </c>
      <c r="DJ29" s="108" t="str">
        <f t="shared" si="55"/>
        <v/>
      </c>
      <c r="DK29" s="108" t="str">
        <f t="shared" si="56"/>
        <v/>
      </c>
      <c r="DL29" s="108" t="str">
        <f t="shared" si="57"/>
        <v/>
      </c>
      <c r="DM29" s="110" t="str">
        <f t="shared" si="58"/>
        <v/>
      </c>
      <c r="DN29" s="120" t="str">
        <f>IF(OR($E29="",$G29=""),"",IF(AND($E$3=6),'Marks Entry 6th'!BK28,IF(AND($E$3=7),'Marks Entry 7th'!BK28,"")))</f>
        <v/>
      </c>
      <c r="DO29" s="120" t="str">
        <f>IF(OR($E29="",$G29=""),"",IF(AND($E$3=6),'Marks Entry 6th'!BL28,IF(AND($E$3=7),'Marks Entry 7th'!BL28,"")))</f>
        <v/>
      </c>
      <c r="DP29" s="120" t="str">
        <f>IF(OR($E29="",$G29=""),"",IF(AND($E$3=6),'Marks Entry 6th'!BM28,IF(AND($E$3=7),'Marks Entry 7th'!BM28,"")))</f>
        <v/>
      </c>
      <c r="DQ29" s="120" t="str">
        <f>IF(OR($E29="",$G29=""),"",IF(AND($E$3=6),'Marks Entry 6th'!BN28,IF(AND($E$3=7),'Marks Entry 7th'!BN28,"")))</f>
        <v/>
      </c>
      <c r="DR29" s="120" t="str">
        <f>IF(OR($E29="",$G29=""),"",IF(AND($E$3=6),'Marks Entry 6th'!BO28,IF(AND($E$3=7),'Marks Entry 7th'!BO28,"")))</f>
        <v/>
      </c>
      <c r="DS29" s="120" t="str">
        <f>IF(OR($E29="",$G29=""),"",IF(AND($E$3=6),'Marks Entry 6th'!BP28,IF(AND($E$3=7),'Marks Entry 7th'!BP28,"")))</f>
        <v/>
      </c>
      <c r="DT29" s="418" t="str">
        <f t="shared" si="59"/>
        <v/>
      </c>
      <c r="DU29" s="120" t="str">
        <f>IF(OR($E29="",$G29=""),"",IF(AND($E$3=6),'Marks Entry 6th'!BQ28,IF(AND($E$3=7),'Marks Entry 7th'!BQ28,"")))</f>
        <v/>
      </c>
      <c r="DV29" s="120" t="str">
        <f>IF(OR($E29="",$G29=""),"",IF(AND($E$3=6),'Marks Entry 6th'!BR28,IF(AND($E$3=7),'Marks Entry 7th'!BR28,"")))</f>
        <v/>
      </c>
      <c r="DW29" s="65" t="str">
        <f t="shared" si="60"/>
        <v/>
      </c>
      <c r="DX29" s="62">
        <f t="shared" si="61"/>
        <v>0</v>
      </c>
      <c r="DY29" s="67" t="str">
        <f>IF(OR($E29="",$G29=""),"",IF(AND($E$3=6),'Marks Entry 6th'!BS28,IF(AND($E$3=7),'Marks Entry 7th'!BS28,"")))</f>
        <v/>
      </c>
      <c r="DZ29" s="67" t="str">
        <f>IF(OR($E29="",$G29=""),"",IF(AND($E$3=6),'Marks Entry 6th'!BT28,IF(AND($E$3=7),'Marks Entry 7th'!BT28,"")))</f>
        <v/>
      </c>
      <c r="EA29" s="65" t="str">
        <f t="shared" si="62"/>
        <v/>
      </c>
      <c r="EB29" s="62" t="str">
        <f t="shared" si="63"/>
        <v/>
      </c>
      <c r="EC29" s="108">
        <f t="shared" si="64"/>
        <v>0</v>
      </c>
      <c r="ED29" s="108" t="str">
        <f t="shared" si="65"/>
        <v/>
      </c>
      <c r="EE29" s="108" t="str">
        <f t="shared" si="66"/>
        <v/>
      </c>
      <c r="EF29" s="108" t="str">
        <f t="shared" si="67"/>
        <v/>
      </c>
      <c r="EG29" s="108" t="str">
        <f t="shared" si="68"/>
        <v/>
      </c>
      <c r="EH29" s="110" t="str">
        <f t="shared" si="69"/>
        <v/>
      </c>
      <c r="EI29" s="52" t="str">
        <f>IF(OR($E29="",$G29=""),"",IF(AND($E$3=6),'Marks Entry 6th'!BU28,IF(AND($E$3=7),'Marks Entry 7th'!BU28,"")))</f>
        <v/>
      </c>
      <c r="EJ29" s="52" t="str">
        <f>IF(OR($E29="",$G29=""),"",IF(AND($E$3=6),'Marks Entry 6th'!BV28,IF(AND($E$3=7),'Marks Entry 7th'!BV28,"")))</f>
        <v/>
      </c>
      <c r="EK29" s="52" t="str">
        <f>IF(OR($E29="",$G29=""),"",IF(AND($E$3=6),'Marks Entry 6th'!BW28,IF(AND($E$3=7),'Marks Entry 7th'!BW28,"")))</f>
        <v/>
      </c>
      <c r="EL29" s="52" t="str">
        <f>IF(OR($E29="",$G29=""),"",IF(AND($E$3=6),'Marks Entry 6th'!BX28,IF(AND($E$3=7),'Marks Entry 7th'!BX28,"")))</f>
        <v/>
      </c>
      <c r="EM29" s="52" t="str">
        <f>IF(OR($E29="",$G29=""),"",IF(AND($E$3=6),'Marks Entry 6th'!BY28,IF(AND($E$3=7),'Marks Entry 7th'!BY28,"")))</f>
        <v/>
      </c>
      <c r="EN29" s="121" t="str">
        <f t="shared" si="70"/>
        <v/>
      </c>
      <c r="EO29" s="122">
        <f t="shared" si="71"/>
        <v>0</v>
      </c>
      <c r="EP29" s="122" t="str">
        <f t="shared" si="72"/>
        <v/>
      </c>
      <c r="EQ29" s="122" t="str">
        <f t="shared" si="73"/>
        <v/>
      </c>
      <c r="ER29" s="109" t="str">
        <f t="shared" si="74"/>
        <v/>
      </c>
      <c r="ES29" s="52" t="str">
        <f>IF(OR($E29="",$G29=""),"",IF(AND($E$3=6),'Marks Entry 6th'!BZ28,IF(AND($E$3=7),'Marks Entry 7th'!BZ28,"")))</f>
        <v/>
      </c>
      <c r="ET29" s="52" t="str">
        <f>IF(OR($E29="",$G29=""),"",IF(AND($E$3=6),'Marks Entry 6th'!CA28,IF(AND($E$3=7),'Marks Entry 7th'!CA28,"")))</f>
        <v/>
      </c>
      <c r="EU29" s="52" t="str">
        <f>IF(OR($E29="",$G29=""),"",IF(AND($E$3=6),'Marks Entry 6th'!CB28,IF(AND($E$3=7),'Marks Entry 7th'!CB28,"")))</f>
        <v/>
      </c>
      <c r="EV29" s="52" t="str">
        <f>IF(OR($E29="",$G29=""),"",IF(AND($E$3=6),'Marks Entry 6th'!CC28,IF(AND($E$3=7),'Marks Entry 7th'!CC28,"")))</f>
        <v/>
      </c>
      <c r="EW29" s="52" t="str">
        <f>IF(OR($E29="",$G29=""),"",IF(AND($E$3=6),'Marks Entry 6th'!CD28,IF(AND($E$3=7),'Marks Entry 7th'!CD28,"")))</f>
        <v/>
      </c>
      <c r="EX29" s="121" t="str">
        <f t="shared" si="75"/>
        <v/>
      </c>
      <c r="EY29" s="122">
        <f t="shared" si="76"/>
        <v>0</v>
      </c>
      <c r="EZ29" s="122" t="str">
        <f t="shared" si="77"/>
        <v/>
      </c>
      <c r="FA29" s="122" t="str">
        <f t="shared" si="78"/>
        <v/>
      </c>
      <c r="FB29" s="109" t="str">
        <f t="shared" si="79"/>
        <v/>
      </c>
      <c r="FC29" s="52" t="str">
        <f>IF(OR($E29="",$G29=""),"",IF(AND($E$3=6),'Marks Entry 6th'!CE28,IF(AND($E$3=7),'Marks Entry 7th'!CE28,"")))</f>
        <v/>
      </c>
      <c r="FD29" s="52" t="str">
        <f>IF(OR($E29="",$G29=""),"",IF(AND($E$3=6),'Marks Entry 6th'!CF28,IF(AND($E$3=7),'Marks Entry 7th'!CF28,"")))</f>
        <v/>
      </c>
      <c r="FE29" s="52" t="str">
        <f>IF(OR($E29="",$G29=""),"",IF(AND($E$3=6),'Marks Entry 6th'!CG28,IF(AND($E$3=7),'Marks Entry 7th'!CG28,"")))</f>
        <v/>
      </c>
      <c r="FF29" s="52" t="str">
        <f>IF(OR($E29="",$G29=""),"",IF(AND($E$3=6),'Marks Entry 6th'!CH28,IF(AND($E$3=7),'Marks Entry 7th'!CH28,"")))</f>
        <v/>
      </c>
      <c r="FG29" s="52" t="str">
        <f>IF(OR($E29="",$G29=""),"",IF(AND($E$3=6),'Marks Entry 6th'!CI28,IF(AND($E$3=7),'Marks Entry 7th'!CI28,"")))</f>
        <v/>
      </c>
      <c r="FH29" s="121" t="str">
        <f t="shared" si="80"/>
        <v/>
      </c>
      <c r="FI29" s="122">
        <f t="shared" si="81"/>
        <v>0</v>
      </c>
      <c r="FJ29" s="122" t="str">
        <f t="shared" si="82"/>
        <v/>
      </c>
      <c r="FK29" s="122" t="str">
        <f t="shared" si="83"/>
        <v/>
      </c>
      <c r="FL29" s="109" t="str">
        <f t="shared" si="84"/>
        <v/>
      </c>
      <c r="FM29" s="361" t="str">
        <f>IF(OR($E29="",$G29=""),"",IF(AND('Marks Entry 6th'!CJ28="",'Marks Entry 7th'!CJ28=""),"",IF(AND($E$3=6),'Marks Entry 6th'!CJ28,IF(AND($E$3=7),'Marks Entry 7th'!CJ28,""))))</f>
        <v/>
      </c>
      <c r="FN29" s="361" t="str">
        <f>IF(OR($E29="",$G29=""),"",IF(AND('Marks Entry 6th'!CK28="",'Marks Entry 7th'!CK28=""),"",IF(AND($E$3=6),'Marks Entry 6th'!CK28,IF(AND($E$3=7),'Marks Entry 7th'!CK28,""))))</f>
        <v/>
      </c>
      <c r="FO29" s="362" t="str">
        <f t="shared" si="85"/>
        <v/>
      </c>
      <c r="FP29" s="109" t="str">
        <f t="shared" si="86"/>
        <v/>
      </c>
      <c r="FQ29" s="361" t="str">
        <f>IF(OR($E29="",$G29=""),"",IF(AND('Marks Entry 6th'!CL28="",'Marks Entry 7th'!CL28=""),"",IF(AND($E$3=6),'Marks Entry 6th'!CL28,IF(AND($E$3=7),'Marks Entry 7th'!CL28,""))))</f>
        <v/>
      </c>
      <c r="FR29" s="361" t="str">
        <f>IF(OR($E29="",$G29=""),"",IF(AND('Marks Entry 6th'!CM28="",'Marks Entry 7th'!CM28=""),"",IF(AND($E$3=6),'Marks Entry 6th'!CM28,IF(AND($E$3=7),'Marks Entry 7th'!CM28,""))))</f>
        <v/>
      </c>
      <c r="FS29" s="362" t="str">
        <f t="shared" si="87"/>
        <v/>
      </c>
      <c r="FT29" s="109" t="str">
        <f t="shared" si="88"/>
        <v/>
      </c>
      <c r="FU29" s="78" t="str">
        <f t="shared" si="89"/>
        <v/>
      </c>
      <c r="FV29" s="328" t="str">
        <f t="shared" si="90"/>
        <v/>
      </c>
      <c r="FW29" s="84" t="str">
        <f t="shared" si="91"/>
        <v/>
      </c>
      <c r="FX29" s="222" t="str">
        <f t="shared" si="92"/>
        <v/>
      </c>
      <c r="FY29" s="85" t="str">
        <f t="shared" si="93"/>
        <v/>
      </c>
      <c r="FZ29" s="327" t="str">
        <f>IFERROR(IF(B29="NSO","NSO",IF(OR(D29="",G29="",F29=""),"",IF(AND(FV29&gt;=36,'Master sheet'!$D$11="Hindi"),"कक्षा क्रमोन्नत",IF(AND(FV29&gt;=36,'Master sheet'!$D$11="English"),"Promoted",IF(AND(FV29&lt;36,'Master sheet'!$D$11="Hindi"),"पुनः परीक्षा","Re-Exam"))))),"")</f>
        <v/>
      </c>
      <c r="GA29" s="53" t="str">
        <f>IF(OR($E29="",$G29=""),"",IF(AND($E$3=6,'Marks Entry 6th'!CN28=""),"",IF(AND($E$3=7,'Marks Entry 7th'!CN28=""),"",IF(AND($E$3=6),'Marks Entry 6th'!CN28,IF(AND($E$3=7),'Marks Entry 7th'!CN28,"")))))</f>
        <v/>
      </c>
      <c r="GB29" s="53" t="str">
        <f>IF(OR($E29="",$G29=""),"",IF(AND($E$3=6,'Marks Entry 6th'!CO28=""),"",IF(AND($E$3=7,'Marks Entry 7th'!CO28=""),"",IF(AND($E$3=6),'Marks Entry 6th'!CO28,IF(AND($E$3=7),'Marks Entry 7th'!CO28,"")))))</f>
        <v/>
      </c>
      <c r="GC29" s="54"/>
      <c r="GK29" s="56">
        <f>IF(AND($E$3=6),'Marks Entry 6th'!I28,IF(AND($E$3=7),'Marks Entry 7th'!I28,""))</f>
        <v>0</v>
      </c>
      <c r="GL29" s="56">
        <f t="shared" si="94"/>
        <v>0</v>
      </c>
    </row>
    <row r="30" spans="1:194" ht="18.95" customHeight="1">
      <c r="A30" s="68">
        <v>23</v>
      </c>
      <c r="B30" s="68" t="str">
        <f>IF(OR(GK30=0,GK30=""),"",IF(AND($E$3=6),'Marks Entry 6th'!I29,IF(AND($E$3=7),'Marks Entry 7th'!I29,"")))</f>
        <v/>
      </c>
      <c r="C30" s="69" t="str">
        <f>IF(OR(B30=0,B30=""),"",IF(AND($E$3=6,'Marks Entry 6th'!B29=""),"",IF(AND($E$3=7,'Marks Entry 7th'!B29=""),"",IF(AND($E$3=6,'Marks Entry 6th'!B29),'Marks Entry 6th'!B29,IF(AND($E$3=7),'Marks Entry 7th'!B29,"")))))</f>
        <v/>
      </c>
      <c r="D30" s="69" t="str">
        <f>IF(OR(B30=0,B30=""),"",IF(AND($E$3=6,'Marks Entry 6th'!C29=""),"",IF(AND($E$3=7,'Marks Entry 7th'!C29=""),"",IF(AND($E$3=6),'Marks Entry 6th'!C29,IF(AND($E$3=7),'Marks Entry 7th'!C29,"")))))</f>
        <v/>
      </c>
      <c r="E30" s="303" t="str">
        <f>IF(OR(B30=0,B30=""),"",IF(AND($E$3=6,'Marks Entry 6th'!E29=""),"",IF(AND($E$3=7,'Marks Entry 7th'!E29=""),"",IF(AND($E$3=6),'Marks Entry 6th'!E29,IF(AND($E$3=7),'Marks Entry 7th'!E29,"")))))</f>
        <v/>
      </c>
      <c r="F30" s="69" t="str">
        <f>IF(OR(B30=0,B30=""),"",IF(AND($E$3=6,'Marks Entry 6th'!D29=""),"",IF(AND($E$3=7,'Marks Entry 7th'!D29=""),"",IF(AND($E$3=6),'Marks Entry 6th'!D29,IF(AND($E$3=7),'Marks Entry 7th'!D29,"")))))</f>
        <v/>
      </c>
      <c r="G30" s="302" t="str">
        <f>IF(OR(B30=0,B30=""),"",IF(AND($E$3=6,'Marks Entry 6th'!F29=""),"",IF(AND($E$3=7,'Marks Entry 7th'!F29=""),"",IF(AND($E$3=6),UPPER('Marks Entry 6th'!F29),IF(AND($E$3=7),UPPER('Marks Entry 7th'!F29),"")))))</f>
        <v/>
      </c>
      <c r="H30" s="302" t="str">
        <f>IF(OR(B30=0,B30=""),"",IF(AND($E$3=6,'Marks Entry 6th'!G29=""),"",IF(AND($E$3=7,'Marks Entry 7th'!G29=""),"",IF(AND($E$3=6),UPPER('Marks Entry 6th'!G29),IF(AND($E$3=7),UPPER('Marks Entry 7th'!G29),"")))))</f>
        <v/>
      </c>
      <c r="I30" s="302" t="str">
        <f>IF(OR(B30=0,B30=""),"",IF(AND($E$3=6,'Marks Entry 6th'!H29=""),"",IF(AND($E$3=7,'Marks Entry 7th'!H29=""),"",IF(AND($E$3=6),UPPER('Marks Entry 6th'!H29),IF(AND($E$3=7),UPPER('Marks Entry 7th'!H29),"")))))</f>
        <v/>
      </c>
      <c r="J30" s="64" t="str">
        <f>IF(OR(B30=0,B30=""),"",IF(AND($E$3=6,'Marks Entry 6th'!J29=""),"",IF(AND($E$3=7,'Marks Entry 7th'!J29=""),"",IF(AND($E$3=6),'Marks Entry 6th'!J29,IF(AND($E$3=7),'Marks Entry 7th'!J29,"")))))</f>
        <v/>
      </c>
      <c r="K30" s="64" t="str">
        <f>IF(OR(B30=0,B30=""),"",IF(AND($E$3=6,'Marks Entry 6th'!K29=""),"",IF(AND($E$3=7,'Marks Entry 7th'!K29=""),"",IF(AND($E$3=6),'Marks Entry 6th'!K29,IF(AND($E$3=7),'Marks Entry 7th'!K29,"")))))</f>
        <v/>
      </c>
      <c r="L30" s="120" t="str">
        <f>IF(OR($E30="",$G30=""),"",IF(AND($E$3=6),'Marks Entry 6th'!L29,IF(AND($E$3=7),'Marks Entry 7th'!L29,"")))</f>
        <v/>
      </c>
      <c r="M30" s="120" t="str">
        <f>IF(OR($E30="",$G30=""),"",IF(AND($E$3=6),'Marks Entry 6th'!M29,IF(AND($E$3=7),'Marks Entry 7th'!M29,"")))</f>
        <v/>
      </c>
      <c r="N30" s="120" t="str">
        <f>IF(OR($E30="",$G30=""),"",IF(AND($E$3=6),'Marks Entry 6th'!N29,IF(AND($E$3=7),'Marks Entry 7th'!N29,"")))</f>
        <v/>
      </c>
      <c r="O30" s="120" t="str">
        <f>IF(OR($E30="",$G30=""),"",IF(AND($E$3=6),'Marks Entry 6th'!O29,IF(AND($E$3=7),'Marks Entry 7th'!O29,"")))</f>
        <v/>
      </c>
      <c r="P30" s="120" t="str">
        <f>IF(OR($E30="",$G30=""),"",IF(AND($E$3=6),'Marks Entry 6th'!P29,IF(AND($E$3=7),'Marks Entry 7th'!P29,"")))</f>
        <v/>
      </c>
      <c r="Q30" s="120" t="str">
        <f>IF(OR($E30="",$G30=""),"",IF(AND($E$3=6),'Marks Entry 6th'!Q29,IF(AND($E$3=7),'Marks Entry 7th'!Q29,"")))</f>
        <v/>
      </c>
      <c r="R30" s="418" t="str">
        <f t="shared" si="4"/>
        <v/>
      </c>
      <c r="S30" s="120" t="str">
        <f>IF(OR($E30="",$G30=""),"",IF(AND($E$3=6),'Marks Entry 6th'!R29,IF(AND($E$3=7),'Marks Entry 7th'!R29,"")))</f>
        <v/>
      </c>
      <c r="T30" s="120" t="str">
        <f>IF(OR($E30="",$G30=""),"",IF(AND($E$3=6),'Marks Entry 6th'!S29,IF(AND($E$3=7),'Marks Entry 7th'!S29,"")))</f>
        <v/>
      </c>
      <c r="U30" s="65" t="str">
        <f t="shared" si="5"/>
        <v/>
      </c>
      <c r="V30" s="62">
        <f t="shared" si="6"/>
        <v>0</v>
      </c>
      <c r="W30" s="67" t="str">
        <f>IF(OR($E30="",$G30=""),"",IF(AND($E$3=6),'Marks Entry 6th'!T29,IF(AND($E$3=7),'Marks Entry 7th'!T29,"")))</f>
        <v/>
      </c>
      <c r="X30" s="67" t="str">
        <f>IF(OR($E30="",$G30=""),"",IF(AND($E$3=6),'Marks Entry 6th'!U29,IF(AND($E$3=7),'Marks Entry 7th'!U29,"")))</f>
        <v/>
      </c>
      <c r="Y30" s="66" t="str">
        <f t="shared" si="7"/>
        <v/>
      </c>
      <c r="Z30" s="62" t="str">
        <f t="shared" si="8"/>
        <v/>
      </c>
      <c r="AA30" s="108">
        <f t="shared" si="9"/>
        <v>0</v>
      </c>
      <c r="AB30" s="108" t="str">
        <f t="shared" si="10"/>
        <v/>
      </c>
      <c r="AC30" s="108" t="str">
        <f t="shared" si="11"/>
        <v/>
      </c>
      <c r="AD30" s="108" t="str">
        <f t="shared" si="12"/>
        <v/>
      </c>
      <c r="AE30" s="108" t="str">
        <f t="shared" si="13"/>
        <v/>
      </c>
      <c r="AF30" s="110" t="str">
        <f t="shared" si="14"/>
        <v/>
      </c>
      <c r="AG30" s="120" t="str">
        <f>IF(OR($E30="",$G30=""),"",IF(AND($E$3=6),'Marks Entry 6th'!V29,IF(AND($E$3=7),'Marks Entry 7th'!V29,"")))</f>
        <v/>
      </c>
      <c r="AH30" s="120" t="str">
        <f>IF(OR($E30="",$G30=""),"",IF(AND($E$3=6),'Marks Entry 6th'!W29,IF(AND($E$3=7),'Marks Entry 7th'!W29,"")))</f>
        <v/>
      </c>
      <c r="AI30" s="120" t="str">
        <f>IF(OR($E30="",$G30=""),"",IF(AND($E$3=6),'Marks Entry 6th'!X29,IF(AND($E$3=7),'Marks Entry 7th'!X29,"")))</f>
        <v/>
      </c>
      <c r="AJ30" s="120" t="str">
        <f>IF(OR($E30="",$G30=""),"",IF(AND($E$3=6),'Marks Entry 6th'!Y29,IF(AND($E$3=7),'Marks Entry 7th'!Y29,"")))</f>
        <v/>
      </c>
      <c r="AK30" s="120" t="str">
        <f>IF(OR($E30="",$G30=""),"",IF(AND($E$3=6),'Marks Entry 6th'!Z29,IF(AND($E$3=7),'Marks Entry 7th'!Z29,"")))</f>
        <v/>
      </c>
      <c r="AL30" s="120" t="str">
        <f>IF(OR($E30="",$G30=""),"",IF(AND($E$3=6),'Marks Entry 6th'!AA29,IF(AND($E$3=7),'Marks Entry 7th'!AA29,"")))</f>
        <v/>
      </c>
      <c r="AM30" s="418" t="str">
        <f t="shared" si="15"/>
        <v/>
      </c>
      <c r="AN30" s="120" t="str">
        <f>IF(OR($E30="",$G30=""),"",IF(AND($E$3=6),'Marks Entry 6th'!AB29,IF(AND($E$3=7),'Marks Entry 7th'!AB29,"")))</f>
        <v/>
      </c>
      <c r="AO30" s="120" t="str">
        <f>IF(OR($E30="",$G30=""),"",IF(AND($E$3=6),'Marks Entry 6th'!AC29,IF(AND($E$3=7),'Marks Entry 7th'!AC29,"")))</f>
        <v/>
      </c>
      <c r="AP30" s="65" t="str">
        <f t="shared" si="16"/>
        <v/>
      </c>
      <c r="AQ30" s="62">
        <f t="shared" si="17"/>
        <v>0</v>
      </c>
      <c r="AR30" s="67" t="str">
        <f>IF(OR($E30="",$G30=""),"",IF(AND($E$3=6),'Marks Entry 6th'!AD29,IF(AND($E$3=7),'Marks Entry 7th'!AD29,"")))</f>
        <v/>
      </c>
      <c r="AS30" s="67" t="str">
        <f>IF(OR($E30="",$G30=""),"",IF(AND($E$3=6),'Marks Entry 6th'!AE29,IF(AND($E$3=7),'Marks Entry 7th'!AE29,"")))</f>
        <v/>
      </c>
      <c r="AT30" s="65" t="str">
        <f t="shared" si="18"/>
        <v/>
      </c>
      <c r="AU30" s="62" t="str">
        <f t="shared" si="19"/>
        <v/>
      </c>
      <c r="AV30" s="108">
        <f t="shared" si="20"/>
        <v>0</v>
      </c>
      <c r="AW30" s="108" t="str">
        <f t="shared" si="21"/>
        <v/>
      </c>
      <c r="AX30" s="108" t="str">
        <f t="shared" si="22"/>
        <v/>
      </c>
      <c r="AY30" s="108" t="str">
        <f t="shared" si="23"/>
        <v/>
      </c>
      <c r="AZ30" s="108" t="str">
        <f t="shared" si="24"/>
        <v/>
      </c>
      <c r="BA30" s="110" t="str">
        <f t="shared" si="25"/>
        <v/>
      </c>
      <c r="BB30" s="310" t="str">
        <f>IF(OR($E30="",$G30=""),"",IF(AND($E$3=6),'Marks Entry 6th'!AF29,IF(AND($E$3=7),'Marks Entry 7th'!AF29,"")))</f>
        <v/>
      </c>
      <c r="BC30" s="120" t="str">
        <f>IF(OR($E30="",$G30=""),"",IF(AND($E$3=6),'Marks Entry 6th'!AG29,IF(AND($E$3=7),'Marks Entry 7th'!AG29,"")))</f>
        <v/>
      </c>
      <c r="BD30" s="120" t="str">
        <f>IF(OR($E30="",$G30=""),"",IF(AND($E$3=6),'Marks Entry 6th'!AH29,IF(AND($E$3=7),'Marks Entry 7th'!AH29,"")))</f>
        <v/>
      </c>
      <c r="BE30" s="120" t="str">
        <f>IF(OR($E30="",$G30=""),"",IF(AND($E$3=6),'Marks Entry 6th'!AI29,IF(AND($E$3=7),'Marks Entry 7th'!AI29,"")))</f>
        <v/>
      </c>
      <c r="BF30" s="120" t="str">
        <f>IF(OR($E30="",$G30=""),"",IF(AND($E$3=6),'Marks Entry 6th'!AJ29,IF(AND($E$3=7),'Marks Entry 7th'!AJ29,"")))</f>
        <v/>
      </c>
      <c r="BG30" s="120" t="str">
        <f>IF(OR($E30="",$G30=""),"",IF(AND($E$3=6),'Marks Entry 6th'!AK29,IF(AND($E$3=7),'Marks Entry 7th'!AK29,"")))</f>
        <v/>
      </c>
      <c r="BH30" s="120" t="str">
        <f>IF(OR($E30="",$G30=""),"",IF(AND($E$3=6),'Marks Entry 6th'!AL29,IF(AND($E$3=7),'Marks Entry 7th'!AL29,"")))</f>
        <v/>
      </c>
      <c r="BI30" s="418" t="str">
        <f t="shared" si="26"/>
        <v/>
      </c>
      <c r="BJ30" s="120" t="str">
        <f>IF(OR($E30="",$G30=""),"",IF(AND($E$3=6),'Marks Entry 6th'!AM29,IF(AND($E$3=7),'Marks Entry 7th'!AM29,"")))</f>
        <v/>
      </c>
      <c r="BK30" s="120" t="str">
        <f>IF(OR($E30="",$G30=""),"",IF(AND($E$3=6),'Marks Entry 6th'!AN29,IF(AND($E$3=7),'Marks Entry 7th'!AN29,"")))</f>
        <v/>
      </c>
      <c r="BL30" s="65" t="str">
        <f t="shared" si="27"/>
        <v/>
      </c>
      <c r="BM30" s="62">
        <f t="shared" si="28"/>
        <v>0</v>
      </c>
      <c r="BN30" s="67" t="str">
        <f>IF(OR($E30="",$G30=""),"",IF(AND($E$3=6),'Marks Entry 6th'!AO29,IF(AND($E$3=7),'Marks Entry 7th'!AO29,"")))</f>
        <v/>
      </c>
      <c r="BO30" s="67" t="str">
        <f>IF(OR($E30="",$G30=""),"",IF(AND($E$3=6),'Marks Entry 6th'!AP29,IF(AND($E$3=7),'Marks Entry 7th'!AP29,"")))</f>
        <v/>
      </c>
      <c r="BP30" s="65" t="str">
        <f t="shared" si="29"/>
        <v/>
      </c>
      <c r="BQ30" s="62" t="str">
        <f t="shared" si="30"/>
        <v/>
      </c>
      <c r="BR30" s="108">
        <f t="shared" si="31"/>
        <v>0</v>
      </c>
      <c r="BS30" s="108" t="str">
        <f t="shared" si="32"/>
        <v/>
      </c>
      <c r="BT30" s="108" t="str">
        <f t="shared" si="33"/>
        <v/>
      </c>
      <c r="BU30" s="108" t="str">
        <f t="shared" si="34"/>
        <v/>
      </c>
      <c r="BV30" s="108" t="str">
        <f t="shared" si="35"/>
        <v/>
      </c>
      <c r="BW30" s="110" t="str">
        <f t="shared" si="36"/>
        <v/>
      </c>
      <c r="BX30" s="120" t="str">
        <f>IF(OR($E30="",$G30=""),"",IF(AND($E$3=6),'Marks Entry 6th'!AQ29,IF(AND($E$3=7),'Marks Entry 7th'!AQ29,"")))</f>
        <v/>
      </c>
      <c r="BY30" s="120" t="str">
        <f>IF(OR($E30="",$G30=""),"",IF(AND($E$3=6),'Marks Entry 6th'!AR29,IF(AND($E$3=7),'Marks Entry 7th'!AR29,"")))</f>
        <v/>
      </c>
      <c r="BZ30" s="120" t="str">
        <f>IF(OR($E30="",$G30=""),"",IF(AND($E$3=6),'Marks Entry 6th'!AS29,IF(AND($E$3=7),'Marks Entry 7th'!AS29,"")))</f>
        <v/>
      </c>
      <c r="CA30" s="120" t="str">
        <f>IF(OR($E30="",$G30=""),"",IF(AND($E$3=6),'Marks Entry 6th'!AT29,IF(AND($E$3=7),'Marks Entry 7th'!AT29,"")))</f>
        <v/>
      </c>
      <c r="CB30" s="120" t="str">
        <f>IF(OR($E30="",$G30=""),"",IF(AND($E$3=6),'Marks Entry 6th'!AU29,IF(AND($E$3=7),'Marks Entry 7th'!AU29,"")))</f>
        <v/>
      </c>
      <c r="CC30" s="120" t="str">
        <f>IF(OR($E30="",$G30=""),"",IF(AND($E$3=6),'Marks Entry 6th'!AV29,IF(AND($E$3=7),'Marks Entry 7th'!AV29,"")))</f>
        <v/>
      </c>
      <c r="CD30" s="418" t="str">
        <f t="shared" si="37"/>
        <v/>
      </c>
      <c r="CE30" s="120" t="str">
        <f>IF(OR($E30="",$G30=""),"",IF(AND($E$3=6),'Marks Entry 6th'!AW29,IF(AND($E$3=7),'Marks Entry 7th'!AW29,"")))</f>
        <v/>
      </c>
      <c r="CF30" s="120" t="str">
        <f>IF(OR($E30="",$G30=""),"",IF(AND($E$3=6),'Marks Entry 6th'!AX29,IF(AND($E$3=7),'Marks Entry 7th'!AX29,"")))</f>
        <v/>
      </c>
      <c r="CG30" s="65" t="str">
        <f t="shared" si="38"/>
        <v/>
      </c>
      <c r="CH30" s="62">
        <f t="shared" si="39"/>
        <v>0</v>
      </c>
      <c r="CI30" s="67" t="str">
        <f>IF(OR($E30="",$G30=""),"",IF(AND($E$3=6),'Marks Entry 6th'!AY29,IF(AND($E$3=7),'Marks Entry 7th'!AY29,"")))</f>
        <v/>
      </c>
      <c r="CJ30" s="67" t="str">
        <f>IF(OR($E30="",$G30=""),"",IF(AND($E$3=6),'Marks Entry 6th'!AZ29,IF(AND($E$3=7),'Marks Entry 7th'!AZ29,"")))</f>
        <v/>
      </c>
      <c r="CK30" s="65" t="str">
        <f t="shared" si="40"/>
        <v/>
      </c>
      <c r="CL30" s="62" t="str">
        <f t="shared" si="41"/>
        <v/>
      </c>
      <c r="CM30" s="108">
        <f t="shared" si="42"/>
        <v>0</v>
      </c>
      <c r="CN30" s="108" t="str">
        <f t="shared" si="43"/>
        <v/>
      </c>
      <c r="CO30" s="108" t="str">
        <f t="shared" si="44"/>
        <v/>
      </c>
      <c r="CP30" s="108" t="str">
        <f t="shared" si="45"/>
        <v/>
      </c>
      <c r="CQ30" s="108" t="str">
        <f t="shared" si="46"/>
        <v/>
      </c>
      <c r="CR30" s="110" t="str">
        <f t="shared" si="47"/>
        <v/>
      </c>
      <c r="CS30" s="120" t="str">
        <f>IF(OR($E30="",$G30=""),"",IF(AND($E$3=6),'Marks Entry 6th'!BA29,IF(AND($E$3=7),'Marks Entry 7th'!BA29,"")))</f>
        <v/>
      </c>
      <c r="CT30" s="120" t="str">
        <f>IF(OR($E30="",$G30=""),"",IF(AND($E$3=6),'Marks Entry 6th'!BB29,IF(AND($E$3=7),'Marks Entry 7th'!BB29,"")))</f>
        <v/>
      </c>
      <c r="CU30" s="120" t="str">
        <f>IF(OR($E30="",$G30=""),"",IF(AND($E$3=6),'Marks Entry 6th'!BC29,IF(AND($E$3=7),'Marks Entry 7th'!BC29,"")))</f>
        <v/>
      </c>
      <c r="CV30" s="120" t="str">
        <f>IF(OR($E30="",$G30=""),"",IF(AND($E$3=6),'Marks Entry 6th'!BD29,IF(AND($E$3=7),'Marks Entry 7th'!BD29,"")))</f>
        <v/>
      </c>
      <c r="CW30" s="120" t="str">
        <f>IF(OR($E30="",$G30=""),"",IF(AND($E$3=6),'Marks Entry 6th'!BE29,IF(AND($E$3=7),'Marks Entry 7th'!BE29,"")))</f>
        <v/>
      </c>
      <c r="CX30" s="120" t="str">
        <f>IF(OR($E30="",$G30=""),"",IF(AND($E$3=6),'Marks Entry 6th'!BF29,IF(AND($E$3=7),'Marks Entry 7th'!BF29,"")))</f>
        <v/>
      </c>
      <c r="CY30" s="418" t="str">
        <f t="shared" si="48"/>
        <v/>
      </c>
      <c r="CZ30" s="120" t="str">
        <f>IF(OR($E30="",$G30=""),"",IF(AND($E$3=6),'Marks Entry 6th'!BG29,IF(AND($E$3=7),'Marks Entry 7th'!BG29,"")))</f>
        <v/>
      </c>
      <c r="DA30" s="120" t="str">
        <f>IF(OR($E30="",$G30=""),"",IF(AND($E$3=6),'Marks Entry 6th'!BH29,IF(AND($E$3=7),'Marks Entry 7th'!BH29,"")))</f>
        <v/>
      </c>
      <c r="DB30" s="65" t="str">
        <f t="shared" si="49"/>
        <v/>
      </c>
      <c r="DC30" s="62">
        <f t="shared" si="50"/>
        <v>0</v>
      </c>
      <c r="DD30" s="67" t="str">
        <f>IF(OR($E30="",$G30=""),"",IF(AND($E$3=6),'Marks Entry 6th'!BI29,IF(AND($E$3=7),'Marks Entry 7th'!BI29,"")))</f>
        <v/>
      </c>
      <c r="DE30" s="67" t="str">
        <f>IF(OR($E30="",$G30=""),"",IF(AND($E$3=6),'Marks Entry 6th'!BJ29,IF(AND($E$3=7),'Marks Entry 7th'!BJ29,"")))</f>
        <v/>
      </c>
      <c r="DF30" s="65" t="str">
        <f t="shared" si="51"/>
        <v/>
      </c>
      <c r="DG30" s="62" t="str">
        <f t="shared" si="52"/>
        <v/>
      </c>
      <c r="DH30" s="108">
        <f t="shared" si="53"/>
        <v>0</v>
      </c>
      <c r="DI30" s="108" t="str">
        <f t="shared" si="54"/>
        <v/>
      </c>
      <c r="DJ30" s="108" t="str">
        <f t="shared" si="55"/>
        <v/>
      </c>
      <c r="DK30" s="108" t="str">
        <f t="shared" si="56"/>
        <v/>
      </c>
      <c r="DL30" s="108" t="str">
        <f t="shared" si="57"/>
        <v/>
      </c>
      <c r="DM30" s="110" t="str">
        <f t="shared" si="58"/>
        <v/>
      </c>
      <c r="DN30" s="120" t="str">
        <f>IF(OR($E30="",$G30=""),"",IF(AND($E$3=6),'Marks Entry 6th'!BK29,IF(AND($E$3=7),'Marks Entry 7th'!BK29,"")))</f>
        <v/>
      </c>
      <c r="DO30" s="120" t="str">
        <f>IF(OR($E30="",$G30=""),"",IF(AND($E$3=6),'Marks Entry 6th'!BL29,IF(AND($E$3=7),'Marks Entry 7th'!BL29,"")))</f>
        <v/>
      </c>
      <c r="DP30" s="120" t="str">
        <f>IF(OR($E30="",$G30=""),"",IF(AND($E$3=6),'Marks Entry 6th'!BM29,IF(AND($E$3=7),'Marks Entry 7th'!BM29,"")))</f>
        <v/>
      </c>
      <c r="DQ30" s="120" t="str">
        <f>IF(OR($E30="",$G30=""),"",IF(AND($E$3=6),'Marks Entry 6th'!BN29,IF(AND($E$3=7),'Marks Entry 7th'!BN29,"")))</f>
        <v/>
      </c>
      <c r="DR30" s="120" t="str">
        <f>IF(OR($E30="",$G30=""),"",IF(AND($E$3=6),'Marks Entry 6th'!BO29,IF(AND($E$3=7),'Marks Entry 7th'!BO29,"")))</f>
        <v/>
      </c>
      <c r="DS30" s="120" t="str">
        <f>IF(OR($E30="",$G30=""),"",IF(AND($E$3=6),'Marks Entry 6th'!BP29,IF(AND($E$3=7),'Marks Entry 7th'!BP29,"")))</f>
        <v/>
      </c>
      <c r="DT30" s="418" t="str">
        <f t="shared" si="59"/>
        <v/>
      </c>
      <c r="DU30" s="120" t="str">
        <f>IF(OR($E30="",$G30=""),"",IF(AND($E$3=6),'Marks Entry 6th'!BQ29,IF(AND($E$3=7),'Marks Entry 7th'!BQ29,"")))</f>
        <v/>
      </c>
      <c r="DV30" s="120" t="str">
        <f>IF(OR($E30="",$G30=""),"",IF(AND($E$3=6),'Marks Entry 6th'!BR29,IF(AND($E$3=7),'Marks Entry 7th'!BR29,"")))</f>
        <v/>
      </c>
      <c r="DW30" s="65" t="str">
        <f t="shared" si="60"/>
        <v/>
      </c>
      <c r="DX30" s="62">
        <f t="shared" si="61"/>
        <v>0</v>
      </c>
      <c r="DY30" s="67" t="str">
        <f>IF(OR($E30="",$G30=""),"",IF(AND($E$3=6),'Marks Entry 6th'!BS29,IF(AND($E$3=7),'Marks Entry 7th'!BS29,"")))</f>
        <v/>
      </c>
      <c r="DZ30" s="67" t="str">
        <f>IF(OR($E30="",$G30=""),"",IF(AND($E$3=6),'Marks Entry 6th'!BT29,IF(AND($E$3=7),'Marks Entry 7th'!BT29,"")))</f>
        <v/>
      </c>
      <c r="EA30" s="65" t="str">
        <f t="shared" si="62"/>
        <v/>
      </c>
      <c r="EB30" s="62" t="str">
        <f t="shared" si="63"/>
        <v/>
      </c>
      <c r="EC30" s="108">
        <f t="shared" si="64"/>
        <v>0</v>
      </c>
      <c r="ED30" s="108" t="str">
        <f t="shared" si="65"/>
        <v/>
      </c>
      <c r="EE30" s="108" t="str">
        <f t="shared" si="66"/>
        <v/>
      </c>
      <c r="EF30" s="108" t="str">
        <f t="shared" si="67"/>
        <v/>
      </c>
      <c r="EG30" s="108" t="str">
        <f t="shared" si="68"/>
        <v/>
      </c>
      <c r="EH30" s="110" t="str">
        <f t="shared" si="69"/>
        <v/>
      </c>
      <c r="EI30" s="52" t="str">
        <f>IF(OR($E30="",$G30=""),"",IF(AND($E$3=6),'Marks Entry 6th'!BU29,IF(AND($E$3=7),'Marks Entry 7th'!BU29,"")))</f>
        <v/>
      </c>
      <c r="EJ30" s="52" t="str">
        <f>IF(OR($E30="",$G30=""),"",IF(AND($E$3=6),'Marks Entry 6th'!BV29,IF(AND($E$3=7),'Marks Entry 7th'!BV29,"")))</f>
        <v/>
      </c>
      <c r="EK30" s="52" t="str">
        <f>IF(OR($E30="",$G30=""),"",IF(AND($E$3=6),'Marks Entry 6th'!BW29,IF(AND($E$3=7),'Marks Entry 7th'!BW29,"")))</f>
        <v/>
      </c>
      <c r="EL30" s="52" t="str">
        <f>IF(OR($E30="",$G30=""),"",IF(AND($E$3=6),'Marks Entry 6th'!BX29,IF(AND($E$3=7),'Marks Entry 7th'!BX29,"")))</f>
        <v/>
      </c>
      <c r="EM30" s="52" t="str">
        <f>IF(OR($E30="",$G30=""),"",IF(AND($E$3=6),'Marks Entry 6th'!BY29,IF(AND($E$3=7),'Marks Entry 7th'!BY29,"")))</f>
        <v/>
      </c>
      <c r="EN30" s="121" t="str">
        <f t="shared" si="70"/>
        <v/>
      </c>
      <c r="EO30" s="122">
        <f t="shared" si="71"/>
        <v>0</v>
      </c>
      <c r="EP30" s="122" t="str">
        <f t="shared" si="72"/>
        <v/>
      </c>
      <c r="EQ30" s="122" t="str">
        <f t="shared" si="73"/>
        <v/>
      </c>
      <c r="ER30" s="109" t="str">
        <f t="shared" si="74"/>
        <v/>
      </c>
      <c r="ES30" s="52" t="str">
        <f>IF(OR($E30="",$G30=""),"",IF(AND($E$3=6),'Marks Entry 6th'!BZ29,IF(AND($E$3=7),'Marks Entry 7th'!BZ29,"")))</f>
        <v/>
      </c>
      <c r="ET30" s="52" t="str">
        <f>IF(OR($E30="",$G30=""),"",IF(AND($E$3=6),'Marks Entry 6th'!CA29,IF(AND($E$3=7),'Marks Entry 7th'!CA29,"")))</f>
        <v/>
      </c>
      <c r="EU30" s="52" t="str">
        <f>IF(OR($E30="",$G30=""),"",IF(AND($E$3=6),'Marks Entry 6th'!CB29,IF(AND($E$3=7),'Marks Entry 7th'!CB29,"")))</f>
        <v/>
      </c>
      <c r="EV30" s="52" t="str">
        <f>IF(OR($E30="",$G30=""),"",IF(AND($E$3=6),'Marks Entry 6th'!CC29,IF(AND($E$3=7),'Marks Entry 7th'!CC29,"")))</f>
        <v/>
      </c>
      <c r="EW30" s="52" t="str">
        <f>IF(OR($E30="",$G30=""),"",IF(AND($E$3=6),'Marks Entry 6th'!CD29,IF(AND($E$3=7),'Marks Entry 7th'!CD29,"")))</f>
        <v/>
      </c>
      <c r="EX30" s="121" t="str">
        <f t="shared" si="75"/>
        <v/>
      </c>
      <c r="EY30" s="122">
        <f t="shared" si="76"/>
        <v>0</v>
      </c>
      <c r="EZ30" s="122" t="str">
        <f t="shared" si="77"/>
        <v/>
      </c>
      <c r="FA30" s="122" t="str">
        <f t="shared" si="78"/>
        <v/>
      </c>
      <c r="FB30" s="109" t="str">
        <f t="shared" si="79"/>
        <v/>
      </c>
      <c r="FC30" s="52" t="str">
        <f>IF(OR($E30="",$G30=""),"",IF(AND($E$3=6),'Marks Entry 6th'!CE29,IF(AND($E$3=7),'Marks Entry 7th'!CE29,"")))</f>
        <v/>
      </c>
      <c r="FD30" s="52" t="str">
        <f>IF(OR($E30="",$G30=""),"",IF(AND($E$3=6),'Marks Entry 6th'!CF29,IF(AND($E$3=7),'Marks Entry 7th'!CF29,"")))</f>
        <v/>
      </c>
      <c r="FE30" s="52" t="str">
        <f>IF(OR($E30="",$G30=""),"",IF(AND($E$3=6),'Marks Entry 6th'!CG29,IF(AND($E$3=7),'Marks Entry 7th'!CG29,"")))</f>
        <v/>
      </c>
      <c r="FF30" s="52" t="str">
        <f>IF(OR($E30="",$G30=""),"",IF(AND($E$3=6),'Marks Entry 6th'!CH29,IF(AND($E$3=7),'Marks Entry 7th'!CH29,"")))</f>
        <v/>
      </c>
      <c r="FG30" s="52" t="str">
        <f>IF(OR($E30="",$G30=""),"",IF(AND($E$3=6),'Marks Entry 6th'!CI29,IF(AND($E$3=7),'Marks Entry 7th'!CI29,"")))</f>
        <v/>
      </c>
      <c r="FH30" s="121" t="str">
        <f t="shared" si="80"/>
        <v/>
      </c>
      <c r="FI30" s="122">
        <f t="shared" si="81"/>
        <v>0</v>
      </c>
      <c r="FJ30" s="122" t="str">
        <f t="shared" si="82"/>
        <v/>
      </c>
      <c r="FK30" s="122" t="str">
        <f t="shared" si="83"/>
        <v/>
      </c>
      <c r="FL30" s="109" t="str">
        <f t="shared" si="84"/>
        <v/>
      </c>
      <c r="FM30" s="361" t="str">
        <f>IF(OR($E30="",$G30=""),"",IF(AND('Marks Entry 6th'!CJ29="",'Marks Entry 7th'!CJ29=""),"",IF(AND($E$3=6),'Marks Entry 6th'!CJ29,IF(AND($E$3=7),'Marks Entry 7th'!CJ29,""))))</f>
        <v/>
      </c>
      <c r="FN30" s="361" t="str">
        <f>IF(OR($E30="",$G30=""),"",IF(AND('Marks Entry 6th'!CK29="",'Marks Entry 7th'!CK29=""),"",IF(AND($E$3=6),'Marks Entry 6th'!CK29,IF(AND($E$3=7),'Marks Entry 7th'!CK29,""))))</f>
        <v/>
      </c>
      <c r="FO30" s="362" t="str">
        <f t="shared" si="85"/>
        <v/>
      </c>
      <c r="FP30" s="109" t="str">
        <f t="shared" si="86"/>
        <v/>
      </c>
      <c r="FQ30" s="361" t="str">
        <f>IF(OR($E30="",$G30=""),"",IF(AND('Marks Entry 6th'!CL29="",'Marks Entry 7th'!CL29=""),"",IF(AND($E$3=6),'Marks Entry 6th'!CL29,IF(AND($E$3=7),'Marks Entry 7th'!CL29,""))))</f>
        <v/>
      </c>
      <c r="FR30" s="361" t="str">
        <f>IF(OR($E30="",$G30=""),"",IF(AND('Marks Entry 6th'!CM29="",'Marks Entry 7th'!CM29=""),"",IF(AND($E$3=6),'Marks Entry 6th'!CM29,IF(AND($E$3=7),'Marks Entry 7th'!CM29,""))))</f>
        <v/>
      </c>
      <c r="FS30" s="362" t="str">
        <f t="shared" si="87"/>
        <v/>
      </c>
      <c r="FT30" s="109" t="str">
        <f t="shared" si="88"/>
        <v/>
      </c>
      <c r="FU30" s="78" t="str">
        <f t="shared" si="89"/>
        <v/>
      </c>
      <c r="FV30" s="328" t="str">
        <f t="shared" si="90"/>
        <v/>
      </c>
      <c r="FW30" s="84" t="str">
        <f t="shared" si="91"/>
        <v/>
      </c>
      <c r="FX30" s="222" t="str">
        <f t="shared" si="92"/>
        <v/>
      </c>
      <c r="FY30" s="85" t="str">
        <f t="shared" si="93"/>
        <v/>
      </c>
      <c r="FZ30" s="327" t="str">
        <f>IFERROR(IF(B30="NSO","NSO",IF(OR(D30="",G30="",F30=""),"",IF(AND(FV30&gt;=36,'Master sheet'!$D$11="Hindi"),"कक्षा क्रमोन्नत",IF(AND(FV30&gt;=36,'Master sheet'!$D$11="English"),"Promoted",IF(AND(FV30&lt;36,'Master sheet'!$D$11="Hindi"),"पुनः परीक्षा","Re-Exam"))))),"")</f>
        <v/>
      </c>
      <c r="GA30" s="53" t="str">
        <f>IF(OR($E30="",$G30=""),"",IF(AND($E$3=6,'Marks Entry 6th'!CN29=""),"",IF(AND($E$3=7,'Marks Entry 7th'!CN29=""),"",IF(AND($E$3=6),'Marks Entry 6th'!CN29,IF(AND($E$3=7),'Marks Entry 7th'!CN29,"")))))</f>
        <v/>
      </c>
      <c r="GB30" s="53" t="str">
        <f>IF(OR($E30="",$G30=""),"",IF(AND($E$3=6,'Marks Entry 6th'!CO29=""),"",IF(AND($E$3=7,'Marks Entry 7th'!CO29=""),"",IF(AND($E$3=6),'Marks Entry 6th'!CO29,IF(AND($E$3=7),'Marks Entry 7th'!CO29,"")))))</f>
        <v/>
      </c>
      <c r="GC30" s="54"/>
      <c r="GK30" s="56">
        <f>IF(AND($E$3=6),'Marks Entry 6th'!I29,IF(AND($E$3=7),'Marks Entry 7th'!I29,""))</f>
        <v>0</v>
      </c>
      <c r="GL30" s="56">
        <f t="shared" si="94"/>
        <v>0</v>
      </c>
    </row>
    <row r="31" spans="1:194" ht="18.95" customHeight="1">
      <c r="A31" s="68">
        <v>24</v>
      </c>
      <c r="B31" s="68" t="str">
        <f>IF(OR(GK31=0,GK31=""),"",IF(AND($E$3=6),'Marks Entry 6th'!I30,IF(AND($E$3=7),'Marks Entry 7th'!I30,"")))</f>
        <v/>
      </c>
      <c r="C31" s="69" t="str">
        <f>IF(OR(B31=0,B31=""),"",IF(AND($E$3=6,'Marks Entry 6th'!B30=""),"",IF(AND($E$3=7,'Marks Entry 7th'!B30=""),"",IF(AND($E$3=6,'Marks Entry 6th'!B30),'Marks Entry 6th'!B30,IF(AND($E$3=7),'Marks Entry 7th'!B30,"")))))</f>
        <v/>
      </c>
      <c r="D31" s="69" t="str">
        <f>IF(OR(B31=0,B31=""),"",IF(AND($E$3=6,'Marks Entry 6th'!C30=""),"",IF(AND($E$3=7,'Marks Entry 7th'!C30=""),"",IF(AND($E$3=6),'Marks Entry 6th'!C30,IF(AND($E$3=7),'Marks Entry 7th'!C30,"")))))</f>
        <v/>
      </c>
      <c r="E31" s="303" t="str">
        <f>IF(OR(B31=0,B31=""),"",IF(AND($E$3=6,'Marks Entry 6th'!E30=""),"",IF(AND($E$3=7,'Marks Entry 7th'!E30=""),"",IF(AND($E$3=6),'Marks Entry 6th'!E30,IF(AND($E$3=7),'Marks Entry 7th'!E30,"")))))</f>
        <v/>
      </c>
      <c r="F31" s="69" t="str">
        <f>IF(OR(B31=0,B31=""),"",IF(AND($E$3=6,'Marks Entry 6th'!D30=""),"",IF(AND($E$3=7,'Marks Entry 7th'!D30=""),"",IF(AND($E$3=6),'Marks Entry 6th'!D30,IF(AND($E$3=7),'Marks Entry 7th'!D30,"")))))</f>
        <v/>
      </c>
      <c r="G31" s="302" t="str">
        <f>IF(OR(B31=0,B31=""),"",IF(AND($E$3=6,'Marks Entry 6th'!F30=""),"",IF(AND($E$3=7,'Marks Entry 7th'!F30=""),"",IF(AND($E$3=6),UPPER('Marks Entry 6th'!F30),IF(AND($E$3=7),UPPER('Marks Entry 7th'!F30),"")))))</f>
        <v/>
      </c>
      <c r="H31" s="302" t="str">
        <f>IF(OR(B31=0,B31=""),"",IF(AND($E$3=6,'Marks Entry 6th'!G30=""),"",IF(AND($E$3=7,'Marks Entry 7th'!G30=""),"",IF(AND($E$3=6),UPPER('Marks Entry 6th'!G30),IF(AND($E$3=7),UPPER('Marks Entry 7th'!G30),"")))))</f>
        <v/>
      </c>
      <c r="I31" s="302" t="str">
        <f>IF(OR(B31=0,B31=""),"",IF(AND($E$3=6,'Marks Entry 6th'!H30=""),"",IF(AND($E$3=7,'Marks Entry 7th'!H30=""),"",IF(AND($E$3=6),UPPER('Marks Entry 6th'!H30),IF(AND($E$3=7),UPPER('Marks Entry 7th'!H30),"")))))</f>
        <v/>
      </c>
      <c r="J31" s="64" t="str">
        <f>IF(OR(B31=0,B31=""),"",IF(AND($E$3=6,'Marks Entry 6th'!J30=""),"",IF(AND($E$3=7,'Marks Entry 7th'!J30=""),"",IF(AND($E$3=6),'Marks Entry 6th'!J30,IF(AND($E$3=7),'Marks Entry 7th'!J30,"")))))</f>
        <v/>
      </c>
      <c r="K31" s="64" t="str">
        <f>IF(OR(B31=0,B31=""),"",IF(AND($E$3=6,'Marks Entry 6th'!K30=""),"",IF(AND($E$3=7,'Marks Entry 7th'!K30=""),"",IF(AND($E$3=6),'Marks Entry 6th'!K30,IF(AND($E$3=7),'Marks Entry 7th'!K30,"")))))</f>
        <v/>
      </c>
      <c r="L31" s="120" t="str">
        <f>IF(OR($E31="",$G31=""),"",IF(AND($E$3=6),'Marks Entry 6th'!L30,IF(AND($E$3=7),'Marks Entry 7th'!L30,"")))</f>
        <v/>
      </c>
      <c r="M31" s="120" t="str">
        <f>IF(OR($E31="",$G31=""),"",IF(AND($E$3=6),'Marks Entry 6th'!M30,IF(AND($E$3=7),'Marks Entry 7th'!M30,"")))</f>
        <v/>
      </c>
      <c r="N31" s="120" t="str">
        <f>IF(OR($E31="",$G31=""),"",IF(AND($E$3=6),'Marks Entry 6th'!N30,IF(AND($E$3=7),'Marks Entry 7th'!N30,"")))</f>
        <v/>
      </c>
      <c r="O31" s="120" t="str">
        <f>IF(OR($E31="",$G31=""),"",IF(AND($E$3=6),'Marks Entry 6th'!O30,IF(AND($E$3=7),'Marks Entry 7th'!O30,"")))</f>
        <v/>
      </c>
      <c r="P31" s="120" t="str">
        <f>IF(OR($E31="",$G31=""),"",IF(AND($E$3=6),'Marks Entry 6th'!P30,IF(AND($E$3=7),'Marks Entry 7th'!P30,"")))</f>
        <v/>
      </c>
      <c r="Q31" s="120" t="str">
        <f>IF(OR($E31="",$G31=""),"",IF(AND($E$3=6),'Marks Entry 6th'!Q30,IF(AND($E$3=7),'Marks Entry 7th'!Q30,"")))</f>
        <v/>
      </c>
      <c r="R31" s="418" t="str">
        <f t="shared" si="4"/>
        <v/>
      </c>
      <c r="S31" s="120" t="str">
        <f>IF(OR($E31="",$G31=""),"",IF(AND($E$3=6),'Marks Entry 6th'!R30,IF(AND($E$3=7),'Marks Entry 7th'!R30,"")))</f>
        <v/>
      </c>
      <c r="T31" s="120" t="str">
        <f>IF(OR($E31="",$G31=""),"",IF(AND($E$3=6),'Marks Entry 6th'!S30,IF(AND($E$3=7),'Marks Entry 7th'!S30,"")))</f>
        <v/>
      </c>
      <c r="U31" s="65" t="str">
        <f t="shared" si="5"/>
        <v/>
      </c>
      <c r="V31" s="62">
        <f t="shared" si="6"/>
        <v>0</v>
      </c>
      <c r="W31" s="67" t="str">
        <f>IF(OR($E31="",$G31=""),"",IF(AND($E$3=6),'Marks Entry 6th'!T30,IF(AND($E$3=7),'Marks Entry 7th'!T30,"")))</f>
        <v/>
      </c>
      <c r="X31" s="67" t="str">
        <f>IF(OR($E31="",$G31=""),"",IF(AND($E$3=6),'Marks Entry 6th'!U30,IF(AND($E$3=7),'Marks Entry 7th'!U30,"")))</f>
        <v/>
      </c>
      <c r="Y31" s="66" t="str">
        <f t="shared" si="7"/>
        <v/>
      </c>
      <c r="Z31" s="62" t="str">
        <f t="shared" si="8"/>
        <v/>
      </c>
      <c r="AA31" s="108">
        <f t="shared" si="9"/>
        <v>0</v>
      </c>
      <c r="AB31" s="108" t="str">
        <f t="shared" si="10"/>
        <v/>
      </c>
      <c r="AC31" s="108" t="str">
        <f t="shared" si="11"/>
        <v/>
      </c>
      <c r="AD31" s="108" t="str">
        <f t="shared" si="12"/>
        <v/>
      </c>
      <c r="AE31" s="108" t="str">
        <f t="shared" si="13"/>
        <v/>
      </c>
      <c r="AF31" s="110" t="str">
        <f t="shared" si="14"/>
        <v/>
      </c>
      <c r="AG31" s="120" t="str">
        <f>IF(OR($E31="",$G31=""),"",IF(AND($E$3=6),'Marks Entry 6th'!V30,IF(AND($E$3=7),'Marks Entry 7th'!V30,"")))</f>
        <v/>
      </c>
      <c r="AH31" s="120" t="str">
        <f>IF(OR($E31="",$G31=""),"",IF(AND($E$3=6),'Marks Entry 6th'!W30,IF(AND($E$3=7),'Marks Entry 7th'!W30,"")))</f>
        <v/>
      </c>
      <c r="AI31" s="120" t="str">
        <f>IF(OR($E31="",$G31=""),"",IF(AND($E$3=6),'Marks Entry 6th'!X30,IF(AND($E$3=7),'Marks Entry 7th'!X30,"")))</f>
        <v/>
      </c>
      <c r="AJ31" s="120" t="str">
        <f>IF(OR($E31="",$G31=""),"",IF(AND($E$3=6),'Marks Entry 6th'!Y30,IF(AND($E$3=7),'Marks Entry 7th'!Y30,"")))</f>
        <v/>
      </c>
      <c r="AK31" s="120" t="str">
        <f>IF(OR($E31="",$G31=""),"",IF(AND($E$3=6),'Marks Entry 6th'!Z30,IF(AND($E$3=7),'Marks Entry 7th'!Z30,"")))</f>
        <v/>
      </c>
      <c r="AL31" s="120" t="str">
        <f>IF(OR($E31="",$G31=""),"",IF(AND($E$3=6),'Marks Entry 6th'!AA30,IF(AND($E$3=7),'Marks Entry 7th'!AA30,"")))</f>
        <v/>
      </c>
      <c r="AM31" s="418" t="str">
        <f t="shared" si="15"/>
        <v/>
      </c>
      <c r="AN31" s="120" t="str">
        <f>IF(OR($E31="",$G31=""),"",IF(AND($E$3=6),'Marks Entry 6th'!AB30,IF(AND($E$3=7),'Marks Entry 7th'!AB30,"")))</f>
        <v/>
      </c>
      <c r="AO31" s="120" t="str">
        <f>IF(OR($E31="",$G31=""),"",IF(AND($E$3=6),'Marks Entry 6th'!AC30,IF(AND($E$3=7),'Marks Entry 7th'!AC30,"")))</f>
        <v/>
      </c>
      <c r="AP31" s="65" t="str">
        <f t="shared" si="16"/>
        <v/>
      </c>
      <c r="AQ31" s="62">
        <f t="shared" si="17"/>
        <v>0</v>
      </c>
      <c r="AR31" s="67" t="str">
        <f>IF(OR($E31="",$G31=""),"",IF(AND($E$3=6),'Marks Entry 6th'!AD30,IF(AND($E$3=7),'Marks Entry 7th'!AD30,"")))</f>
        <v/>
      </c>
      <c r="AS31" s="67" t="str">
        <f>IF(OR($E31="",$G31=""),"",IF(AND($E$3=6),'Marks Entry 6th'!AE30,IF(AND($E$3=7),'Marks Entry 7th'!AE30,"")))</f>
        <v/>
      </c>
      <c r="AT31" s="65" t="str">
        <f t="shared" si="18"/>
        <v/>
      </c>
      <c r="AU31" s="62" t="str">
        <f t="shared" si="19"/>
        <v/>
      </c>
      <c r="AV31" s="108">
        <f t="shared" si="20"/>
        <v>0</v>
      </c>
      <c r="AW31" s="108" t="str">
        <f t="shared" si="21"/>
        <v/>
      </c>
      <c r="AX31" s="108" t="str">
        <f t="shared" si="22"/>
        <v/>
      </c>
      <c r="AY31" s="108" t="str">
        <f t="shared" si="23"/>
        <v/>
      </c>
      <c r="AZ31" s="108" t="str">
        <f t="shared" si="24"/>
        <v/>
      </c>
      <c r="BA31" s="110" t="str">
        <f t="shared" si="25"/>
        <v/>
      </c>
      <c r="BB31" s="310" t="str">
        <f>IF(OR($E31="",$G31=""),"",IF(AND($E$3=6),'Marks Entry 6th'!AF30,IF(AND($E$3=7),'Marks Entry 7th'!AF30,"")))</f>
        <v/>
      </c>
      <c r="BC31" s="120" t="str">
        <f>IF(OR($E31="",$G31=""),"",IF(AND($E$3=6),'Marks Entry 6th'!AG30,IF(AND($E$3=7),'Marks Entry 7th'!AG30,"")))</f>
        <v/>
      </c>
      <c r="BD31" s="120" t="str">
        <f>IF(OR($E31="",$G31=""),"",IF(AND($E$3=6),'Marks Entry 6th'!AH30,IF(AND($E$3=7),'Marks Entry 7th'!AH30,"")))</f>
        <v/>
      </c>
      <c r="BE31" s="120" t="str">
        <f>IF(OR($E31="",$G31=""),"",IF(AND($E$3=6),'Marks Entry 6th'!AI30,IF(AND($E$3=7),'Marks Entry 7th'!AI30,"")))</f>
        <v/>
      </c>
      <c r="BF31" s="120" t="str">
        <f>IF(OR($E31="",$G31=""),"",IF(AND($E$3=6),'Marks Entry 6th'!AJ30,IF(AND($E$3=7),'Marks Entry 7th'!AJ30,"")))</f>
        <v/>
      </c>
      <c r="BG31" s="120" t="str">
        <f>IF(OR($E31="",$G31=""),"",IF(AND($E$3=6),'Marks Entry 6th'!AK30,IF(AND($E$3=7),'Marks Entry 7th'!AK30,"")))</f>
        <v/>
      </c>
      <c r="BH31" s="120" t="str">
        <f>IF(OR($E31="",$G31=""),"",IF(AND($E$3=6),'Marks Entry 6th'!AL30,IF(AND($E$3=7),'Marks Entry 7th'!AL30,"")))</f>
        <v/>
      </c>
      <c r="BI31" s="418" t="str">
        <f t="shared" si="26"/>
        <v/>
      </c>
      <c r="BJ31" s="120" t="str">
        <f>IF(OR($E31="",$G31=""),"",IF(AND($E$3=6),'Marks Entry 6th'!AM30,IF(AND($E$3=7),'Marks Entry 7th'!AM30,"")))</f>
        <v/>
      </c>
      <c r="BK31" s="120" t="str">
        <f>IF(OR($E31="",$G31=""),"",IF(AND($E$3=6),'Marks Entry 6th'!AN30,IF(AND($E$3=7),'Marks Entry 7th'!AN30,"")))</f>
        <v/>
      </c>
      <c r="BL31" s="65" t="str">
        <f t="shared" si="27"/>
        <v/>
      </c>
      <c r="BM31" s="62">
        <f t="shared" si="28"/>
        <v>0</v>
      </c>
      <c r="BN31" s="67" t="str">
        <f>IF(OR($E31="",$G31=""),"",IF(AND($E$3=6),'Marks Entry 6th'!AO30,IF(AND($E$3=7),'Marks Entry 7th'!AO30,"")))</f>
        <v/>
      </c>
      <c r="BO31" s="67" t="str">
        <f>IF(OR($E31="",$G31=""),"",IF(AND($E$3=6),'Marks Entry 6th'!AP30,IF(AND($E$3=7),'Marks Entry 7th'!AP30,"")))</f>
        <v/>
      </c>
      <c r="BP31" s="65" t="str">
        <f t="shared" si="29"/>
        <v/>
      </c>
      <c r="BQ31" s="62" t="str">
        <f t="shared" si="30"/>
        <v/>
      </c>
      <c r="BR31" s="108">
        <f t="shared" si="31"/>
        <v>0</v>
      </c>
      <c r="BS31" s="108" t="str">
        <f t="shared" si="32"/>
        <v/>
      </c>
      <c r="BT31" s="108" t="str">
        <f t="shared" si="33"/>
        <v/>
      </c>
      <c r="BU31" s="108" t="str">
        <f t="shared" si="34"/>
        <v/>
      </c>
      <c r="BV31" s="108" t="str">
        <f t="shared" si="35"/>
        <v/>
      </c>
      <c r="BW31" s="110" t="str">
        <f t="shared" si="36"/>
        <v/>
      </c>
      <c r="BX31" s="120" t="str">
        <f>IF(OR($E31="",$G31=""),"",IF(AND($E$3=6),'Marks Entry 6th'!AQ30,IF(AND($E$3=7),'Marks Entry 7th'!AQ30,"")))</f>
        <v/>
      </c>
      <c r="BY31" s="120" t="str">
        <f>IF(OR($E31="",$G31=""),"",IF(AND($E$3=6),'Marks Entry 6th'!AR30,IF(AND($E$3=7),'Marks Entry 7th'!AR30,"")))</f>
        <v/>
      </c>
      <c r="BZ31" s="120" t="str">
        <f>IF(OR($E31="",$G31=""),"",IF(AND($E$3=6),'Marks Entry 6th'!AS30,IF(AND($E$3=7),'Marks Entry 7th'!AS30,"")))</f>
        <v/>
      </c>
      <c r="CA31" s="120" t="str">
        <f>IF(OR($E31="",$G31=""),"",IF(AND($E$3=6),'Marks Entry 6th'!AT30,IF(AND($E$3=7),'Marks Entry 7th'!AT30,"")))</f>
        <v/>
      </c>
      <c r="CB31" s="120" t="str">
        <f>IF(OR($E31="",$G31=""),"",IF(AND($E$3=6),'Marks Entry 6th'!AU30,IF(AND($E$3=7),'Marks Entry 7th'!AU30,"")))</f>
        <v/>
      </c>
      <c r="CC31" s="120" t="str">
        <f>IF(OR($E31="",$G31=""),"",IF(AND($E$3=6),'Marks Entry 6th'!AV30,IF(AND($E$3=7),'Marks Entry 7th'!AV30,"")))</f>
        <v/>
      </c>
      <c r="CD31" s="418" t="str">
        <f t="shared" si="37"/>
        <v/>
      </c>
      <c r="CE31" s="120" t="str">
        <f>IF(OR($E31="",$G31=""),"",IF(AND($E$3=6),'Marks Entry 6th'!AW30,IF(AND($E$3=7),'Marks Entry 7th'!AW30,"")))</f>
        <v/>
      </c>
      <c r="CF31" s="120" t="str">
        <f>IF(OR($E31="",$G31=""),"",IF(AND($E$3=6),'Marks Entry 6th'!AX30,IF(AND($E$3=7),'Marks Entry 7th'!AX30,"")))</f>
        <v/>
      </c>
      <c r="CG31" s="65" t="str">
        <f t="shared" si="38"/>
        <v/>
      </c>
      <c r="CH31" s="62">
        <f t="shared" si="39"/>
        <v>0</v>
      </c>
      <c r="CI31" s="67" t="str">
        <f>IF(OR($E31="",$G31=""),"",IF(AND($E$3=6),'Marks Entry 6th'!AY30,IF(AND($E$3=7),'Marks Entry 7th'!AY30,"")))</f>
        <v/>
      </c>
      <c r="CJ31" s="67" t="str">
        <f>IF(OR($E31="",$G31=""),"",IF(AND($E$3=6),'Marks Entry 6th'!AZ30,IF(AND($E$3=7),'Marks Entry 7th'!AZ30,"")))</f>
        <v/>
      </c>
      <c r="CK31" s="65" t="str">
        <f t="shared" si="40"/>
        <v/>
      </c>
      <c r="CL31" s="62" t="str">
        <f t="shared" si="41"/>
        <v/>
      </c>
      <c r="CM31" s="108">
        <f t="shared" si="42"/>
        <v>0</v>
      </c>
      <c r="CN31" s="108" t="str">
        <f t="shared" si="43"/>
        <v/>
      </c>
      <c r="CO31" s="108" t="str">
        <f t="shared" si="44"/>
        <v/>
      </c>
      <c r="CP31" s="108" t="str">
        <f t="shared" si="45"/>
        <v/>
      </c>
      <c r="CQ31" s="108" t="str">
        <f t="shared" si="46"/>
        <v/>
      </c>
      <c r="CR31" s="110" t="str">
        <f t="shared" si="47"/>
        <v/>
      </c>
      <c r="CS31" s="120" t="str">
        <f>IF(OR($E31="",$G31=""),"",IF(AND($E$3=6),'Marks Entry 6th'!BA30,IF(AND($E$3=7),'Marks Entry 7th'!BA30,"")))</f>
        <v/>
      </c>
      <c r="CT31" s="120" t="str">
        <f>IF(OR($E31="",$G31=""),"",IF(AND($E$3=6),'Marks Entry 6th'!BB30,IF(AND($E$3=7),'Marks Entry 7th'!BB30,"")))</f>
        <v/>
      </c>
      <c r="CU31" s="120" t="str">
        <f>IF(OR($E31="",$G31=""),"",IF(AND($E$3=6),'Marks Entry 6th'!BC30,IF(AND($E$3=7),'Marks Entry 7th'!BC30,"")))</f>
        <v/>
      </c>
      <c r="CV31" s="120" t="str">
        <f>IF(OR($E31="",$G31=""),"",IF(AND($E$3=6),'Marks Entry 6th'!BD30,IF(AND($E$3=7),'Marks Entry 7th'!BD30,"")))</f>
        <v/>
      </c>
      <c r="CW31" s="120" t="str">
        <f>IF(OR($E31="",$G31=""),"",IF(AND($E$3=6),'Marks Entry 6th'!BE30,IF(AND($E$3=7),'Marks Entry 7th'!BE30,"")))</f>
        <v/>
      </c>
      <c r="CX31" s="120" t="str">
        <f>IF(OR($E31="",$G31=""),"",IF(AND($E$3=6),'Marks Entry 6th'!BF30,IF(AND($E$3=7),'Marks Entry 7th'!BF30,"")))</f>
        <v/>
      </c>
      <c r="CY31" s="418" t="str">
        <f t="shared" si="48"/>
        <v/>
      </c>
      <c r="CZ31" s="120" t="str">
        <f>IF(OR($E31="",$G31=""),"",IF(AND($E$3=6),'Marks Entry 6th'!BG30,IF(AND($E$3=7),'Marks Entry 7th'!BG30,"")))</f>
        <v/>
      </c>
      <c r="DA31" s="120" t="str">
        <f>IF(OR($E31="",$G31=""),"",IF(AND($E$3=6),'Marks Entry 6th'!BH30,IF(AND($E$3=7),'Marks Entry 7th'!BH30,"")))</f>
        <v/>
      </c>
      <c r="DB31" s="65" t="str">
        <f t="shared" si="49"/>
        <v/>
      </c>
      <c r="DC31" s="62">
        <f t="shared" si="50"/>
        <v>0</v>
      </c>
      <c r="DD31" s="67" t="str">
        <f>IF(OR($E31="",$G31=""),"",IF(AND($E$3=6),'Marks Entry 6th'!BI30,IF(AND($E$3=7),'Marks Entry 7th'!BI30,"")))</f>
        <v/>
      </c>
      <c r="DE31" s="67" t="str">
        <f>IF(OR($E31="",$G31=""),"",IF(AND($E$3=6),'Marks Entry 6th'!BJ30,IF(AND($E$3=7),'Marks Entry 7th'!BJ30,"")))</f>
        <v/>
      </c>
      <c r="DF31" s="65" t="str">
        <f t="shared" si="51"/>
        <v/>
      </c>
      <c r="DG31" s="62" t="str">
        <f t="shared" si="52"/>
        <v/>
      </c>
      <c r="DH31" s="108">
        <f t="shared" si="53"/>
        <v>0</v>
      </c>
      <c r="DI31" s="108" t="str">
        <f t="shared" si="54"/>
        <v/>
      </c>
      <c r="DJ31" s="108" t="str">
        <f t="shared" si="55"/>
        <v/>
      </c>
      <c r="DK31" s="108" t="str">
        <f t="shared" si="56"/>
        <v/>
      </c>
      <c r="DL31" s="108" t="str">
        <f t="shared" si="57"/>
        <v/>
      </c>
      <c r="DM31" s="110" t="str">
        <f t="shared" si="58"/>
        <v/>
      </c>
      <c r="DN31" s="120" t="str">
        <f>IF(OR($E31="",$G31=""),"",IF(AND($E$3=6),'Marks Entry 6th'!BK30,IF(AND($E$3=7),'Marks Entry 7th'!BK30,"")))</f>
        <v/>
      </c>
      <c r="DO31" s="120" t="str">
        <f>IF(OR($E31="",$G31=""),"",IF(AND($E$3=6),'Marks Entry 6th'!BL30,IF(AND($E$3=7),'Marks Entry 7th'!BL30,"")))</f>
        <v/>
      </c>
      <c r="DP31" s="120" t="str">
        <f>IF(OR($E31="",$G31=""),"",IF(AND($E$3=6),'Marks Entry 6th'!BM30,IF(AND($E$3=7),'Marks Entry 7th'!BM30,"")))</f>
        <v/>
      </c>
      <c r="DQ31" s="120" t="str">
        <f>IF(OR($E31="",$G31=""),"",IF(AND($E$3=6),'Marks Entry 6th'!BN30,IF(AND($E$3=7),'Marks Entry 7th'!BN30,"")))</f>
        <v/>
      </c>
      <c r="DR31" s="120" t="str">
        <f>IF(OR($E31="",$G31=""),"",IF(AND($E$3=6),'Marks Entry 6th'!BO30,IF(AND($E$3=7),'Marks Entry 7th'!BO30,"")))</f>
        <v/>
      </c>
      <c r="DS31" s="120" t="str">
        <f>IF(OR($E31="",$G31=""),"",IF(AND($E$3=6),'Marks Entry 6th'!BP30,IF(AND($E$3=7),'Marks Entry 7th'!BP30,"")))</f>
        <v/>
      </c>
      <c r="DT31" s="418" t="str">
        <f t="shared" si="59"/>
        <v/>
      </c>
      <c r="DU31" s="120" t="str">
        <f>IF(OR($E31="",$G31=""),"",IF(AND($E$3=6),'Marks Entry 6th'!BQ30,IF(AND($E$3=7),'Marks Entry 7th'!BQ30,"")))</f>
        <v/>
      </c>
      <c r="DV31" s="120" t="str">
        <f>IF(OR($E31="",$G31=""),"",IF(AND($E$3=6),'Marks Entry 6th'!BR30,IF(AND($E$3=7),'Marks Entry 7th'!BR30,"")))</f>
        <v/>
      </c>
      <c r="DW31" s="65" t="str">
        <f t="shared" si="60"/>
        <v/>
      </c>
      <c r="DX31" s="62">
        <f t="shared" si="61"/>
        <v>0</v>
      </c>
      <c r="DY31" s="67" t="str">
        <f>IF(OR($E31="",$G31=""),"",IF(AND($E$3=6),'Marks Entry 6th'!BS30,IF(AND($E$3=7),'Marks Entry 7th'!BS30,"")))</f>
        <v/>
      </c>
      <c r="DZ31" s="67" t="str">
        <f>IF(OR($E31="",$G31=""),"",IF(AND($E$3=6),'Marks Entry 6th'!BT30,IF(AND($E$3=7),'Marks Entry 7th'!BT30,"")))</f>
        <v/>
      </c>
      <c r="EA31" s="65" t="str">
        <f t="shared" si="62"/>
        <v/>
      </c>
      <c r="EB31" s="62" t="str">
        <f t="shared" si="63"/>
        <v/>
      </c>
      <c r="EC31" s="108">
        <f t="shared" si="64"/>
        <v>0</v>
      </c>
      <c r="ED31" s="108" t="str">
        <f t="shared" si="65"/>
        <v/>
      </c>
      <c r="EE31" s="108" t="str">
        <f t="shared" si="66"/>
        <v/>
      </c>
      <c r="EF31" s="108" t="str">
        <f t="shared" si="67"/>
        <v/>
      </c>
      <c r="EG31" s="108" t="str">
        <f t="shared" si="68"/>
        <v/>
      </c>
      <c r="EH31" s="110" t="str">
        <f t="shared" si="69"/>
        <v/>
      </c>
      <c r="EI31" s="52" t="str">
        <f>IF(OR($E31="",$G31=""),"",IF(AND($E$3=6),'Marks Entry 6th'!BU30,IF(AND($E$3=7),'Marks Entry 7th'!BU30,"")))</f>
        <v/>
      </c>
      <c r="EJ31" s="52" t="str">
        <f>IF(OR($E31="",$G31=""),"",IF(AND($E$3=6),'Marks Entry 6th'!BV30,IF(AND($E$3=7),'Marks Entry 7th'!BV30,"")))</f>
        <v/>
      </c>
      <c r="EK31" s="52" t="str">
        <f>IF(OR($E31="",$G31=""),"",IF(AND($E$3=6),'Marks Entry 6th'!BW30,IF(AND($E$3=7),'Marks Entry 7th'!BW30,"")))</f>
        <v/>
      </c>
      <c r="EL31" s="52" t="str">
        <f>IF(OR($E31="",$G31=""),"",IF(AND($E$3=6),'Marks Entry 6th'!BX30,IF(AND($E$3=7),'Marks Entry 7th'!BX30,"")))</f>
        <v/>
      </c>
      <c r="EM31" s="52" t="str">
        <f>IF(OR($E31="",$G31=""),"",IF(AND($E$3=6),'Marks Entry 6th'!BY30,IF(AND($E$3=7),'Marks Entry 7th'!BY30,"")))</f>
        <v/>
      </c>
      <c r="EN31" s="121" t="str">
        <f t="shared" si="70"/>
        <v/>
      </c>
      <c r="EO31" s="122">
        <f t="shared" si="71"/>
        <v>0</v>
      </c>
      <c r="EP31" s="122" t="str">
        <f t="shared" si="72"/>
        <v/>
      </c>
      <c r="EQ31" s="122" t="str">
        <f t="shared" si="73"/>
        <v/>
      </c>
      <c r="ER31" s="109" t="str">
        <f t="shared" si="74"/>
        <v/>
      </c>
      <c r="ES31" s="52" t="str">
        <f>IF(OR($E31="",$G31=""),"",IF(AND($E$3=6),'Marks Entry 6th'!BZ30,IF(AND($E$3=7),'Marks Entry 7th'!BZ30,"")))</f>
        <v/>
      </c>
      <c r="ET31" s="52" t="str">
        <f>IF(OR($E31="",$G31=""),"",IF(AND($E$3=6),'Marks Entry 6th'!CA30,IF(AND($E$3=7),'Marks Entry 7th'!CA30,"")))</f>
        <v/>
      </c>
      <c r="EU31" s="52" t="str">
        <f>IF(OR($E31="",$G31=""),"",IF(AND($E$3=6),'Marks Entry 6th'!CB30,IF(AND($E$3=7),'Marks Entry 7th'!CB30,"")))</f>
        <v/>
      </c>
      <c r="EV31" s="52" t="str">
        <f>IF(OR($E31="",$G31=""),"",IF(AND($E$3=6),'Marks Entry 6th'!CC30,IF(AND($E$3=7),'Marks Entry 7th'!CC30,"")))</f>
        <v/>
      </c>
      <c r="EW31" s="52" t="str">
        <f>IF(OR($E31="",$G31=""),"",IF(AND($E$3=6),'Marks Entry 6th'!CD30,IF(AND($E$3=7),'Marks Entry 7th'!CD30,"")))</f>
        <v/>
      </c>
      <c r="EX31" s="121" t="str">
        <f t="shared" si="75"/>
        <v/>
      </c>
      <c r="EY31" s="122">
        <f t="shared" si="76"/>
        <v>0</v>
      </c>
      <c r="EZ31" s="122" t="str">
        <f t="shared" si="77"/>
        <v/>
      </c>
      <c r="FA31" s="122" t="str">
        <f t="shared" si="78"/>
        <v/>
      </c>
      <c r="FB31" s="109" t="str">
        <f t="shared" si="79"/>
        <v/>
      </c>
      <c r="FC31" s="52" t="str">
        <f>IF(OR($E31="",$G31=""),"",IF(AND($E$3=6),'Marks Entry 6th'!CE30,IF(AND($E$3=7),'Marks Entry 7th'!CE30,"")))</f>
        <v/>
      </c>
      <c r="FD31" s="52" t="str">
        <f>IF(OR($E31="",$G31=""),"",IF(AND($E$3=6),'Marks Entry 6th'!CF30,IF(AND($E$3=7),'Marks Entry 7th'!CF30,"")))</f>
        <v/>
      </c>
      <c r="FE31" s="52" t="str">
        <f>IF(OR($E31="",$G31=""),"",IF(AND($E$3=6),'Marks Entry 6th'!CG30,IF(AND($E$3=7),'Marks Entry 7th'!CG30,"")))</f>
        <v/>
      </c>
      <c r="FF31" s="52" t="str">
        <f>IF(OR($E31="",$G31=""),"",IF(AND($E$3=6),'Marks Entry 6th'!CH30,IF(AND($E$3=7),'Marks Entry 7th'!CH30,"")))</f>
        <v/>
      </c>
      <c r="FG31" s="52" t="str">
        <f>IF(OR($E31="",$G31=""),"",IF(AND($E$3=6),'Marks Entry 6th'!CI30,IF(AND($E$3=7),'Marks Entry 7th'!CI30,"")))</f>
        <v/>
      </c>
      <c r="FH31" s="121" t="str">
        <f t="shared" si="80"/>
        <v/>
      </c>
      <c r="FI31" s="122">
        <f t="shared" si="81"/>
        <v>0</v>
      </c>
      <c r="FJ31" s="122" t="str">
        <f t="shared" si="82"/>
        <v/>
      </c>
      <c r="FK31" s="122" t="str">
        <f t="shared" si="83"/>
        <v/>
      </c>
      <c r="FL31" s="109" t="str">
        <f t="shared" si="84"/>
        <v/>
      </c>
      <c r="FM31" s="361" t="str">
        <f>IF(OR($E31="",$G31=""),"",IF(AND('Marks Entry 6th'!CJ30="",'Marks Entry 7th'!CJ30=""),"",IF(AND($E$3=6),'Marks Entry 6th'!CJ30,IF(AND($E$3=7),'Marks Entry 7th'!CJ30,""))))</f>
        <v/>
      </c>
      <c r="FN31" s="361" t="str">
        <f>IF(OR($E31="",$G31=""),"",IF(AND('Marks Entry 6th'!CK30="",'Marks Entry 7th'!CK30=""),"",IF(AND($E$3=6),'Marks Entry 6th'!CK30,IF(AND($E$3=7),'Marks Entry 7th'!CK30,""))))</f>
        <v/>
      </c>
      <c r="FO31" s="362" t="str">
        <f t="shared" si="85"/>
        <v/>
      </c>
      <c r="FP31" s="109" t="str">
        <f t="shared" si="86"/>
        <v/>
      </c>
      <c r="FQ31" s="361" t="str">
        <f>IF(OR($E31="",$G31=""),"",IF(AND('Marks Entry 6th'!CL30="",'Marks Entry 7th'!CL30=""),"",IF(AND($E$3=6),'Marks Entry 6th'!CL30,IF(AND($E$3=7),'Marks Entry 7th'!CL30,""))))</f>
        <v/>
      </c>
      <c r="FR31" s="361" t="str">
        <f>IF(OR($E31="",$G31=""),"",IF(AND('Marks Entry 6th'!CM30="",'Marks Entry 7th'!CM30=""),"",IF(AND($E$3=6),'Marks Entry 6th'!CM30,IF(AND($E$3=7),'Marks Entry 7th'!CM30,""))))</f>
        <v/>
      </c>
      <c r="FS31" s="362" t="str">
        <f t="shared" si="87"/>
        <v/>
      </c>
      <c r="FT31" s="109" t="str">
        <f t="shared" si="88"/>
        <v/>
      </c>
      <c r="FU31" s="78" t="str">
        <f t="shared" si="89"/>
        <v/>
      </c>
      <c r="FV31" s="328" t="str">
        <f t="shared" si="90"/>
        <v/>
      </c>
      <c r="FW31" s="84" t="str">
        <f t="shared" si="91"/>
        <v/>
      </c>
      <c r="FX31" s="222" t="str">
        <f t="shared" si="92"/>
        <v/>
      </c>
      <c r="FY31" s="85" t="str">
        <f t="shared" si="93"/>
        <v/>
      </c>
      <c r="FZ31" s="327" t="str">
        <f>IFERROR(IF(B31="NSO","NSO",IF(OR(D31="",G31="",F31=""),"",IF(AND(FV31&gt;=36,'Master sheet'!$D$11="Hindi"),"कक्षा क्रमोन्नत",IF(AND(FV31&gt;=36,'Master sheet'!$D$11="English"),"Promoted",IF(AND(FV31&lt;36,'Master sheet'!$D$11="Hindi"),"पुनः परीक्षा","Re-Exam"))))),"")</f>
        <v/>
      </c>
      <c r="GA31" s="53" t="str">
        <f>IF(OR($E31="",$G31=""),"",IF(AND($E$3=6,'Marks Entry 6th'!CN30=""),"",IF(AND($E$3=7,'Marks Entry 7th'!CN30=""),"",IF(AND($E$3=6),'Marks Entry 6th'!CN30,IF(AND($E$3=7),'Marks Entry 7th'!CN30,"")))))</f>
        <v/>
      </c>
      <c r="GB31" s="53" t="str">
        <f>IF(OR($E31="",$G31=""),"",IF(AND($E$3=6,'Marks Entry 6th'!CO30=""),"",IF(AND($E$3=7,'Marks Entry 7th'!CO30=""),"",IF(AND($E$3=6),'Marks Entry 6th'!CO30,IF(AND($E$3=7),'Marks Entry 7th'!CO30,"")))))</f>
        <v/>
      </c>
      <c r="GC31" s="54"/>
      <c r="GK31" s="56">
        <f>IF(AND($E$3=6),'Marks Entry 6th'!I30,IF(AND($E$3=7),'Marks Entry 7th'!I30,""))</f>
        <v>0</v>
      </c>
      <c r="GL31" s="56">
        <f t="shared" si="94"/>
        <v>0</v>
      </c>
    </row>
    <row r="32" spans="1:194" ht="18.95" customHeight="1">
      <c r="A32" s="68">
        <v>25</v>
      </c>
      <c r="B32" s="68" t="str">
        <f>IF(OR(GK32=0,GK32=""),"",IF(AND($E$3=6),'Marks Entry 6th'!I31,IF(AND($E$3=7),'Marks Entry 7th'!I31,"")))</f>
        <v/>
      </c>
      <c r="C32" s="69" t="str">
        <f>IF(OR(B32=0,B32=""),"",IF(AND($E$3=6,'Marks Entry 6th'!B31=""),"",IF(AND($E$3=7,'Marks Entry 7th'!B31=""),"",IF(AND($E$3=6,'Marks Entry 6th'!B31),'Marks Entry 6th'!B31,IF(AND($E$3=7),'Marks Entry 7th'!B31,"")))))</f>
        <v/>
      </c>
      <c r="D32" s="69" t="str">
        <f>IF(OR(B32=0,B32=""),"",IF(AND($E$3=6,'Marks Entry 6th'!C31=""),"",IF(AND($E$3=7,'Marks Entry 7th'!C31=""),"",IF(AND($E$3=6),'Marks Entry 6th'!C31,IF(AND($E$3=7),'Marks Entry 7th'!C31,"")))))</f>
        <v/>
      </c>
      <c r="E32" s="303" t="str">
        <f>IF(OR(B32=0,B32=""),"",IF(AND($E$3=6,'Marks Entry 6th'!E31=""),"",IF(AND($E$3=7,'Marks Entry 7th'!E31=""),"",IF(AND($E$3=6),'Marks Entry 6th'!E31,IF(AND($E$3=7),'Marks Entry 7th'!E31,"")))))</f>
        <v/>
      </c>
      <c r="F32" s="69" t="str">
        <f>IF(OR(B32=0,B32=""),"",IF(AND($E$3=6,'Marks Entry 6th'!D31=""),"",IF(AND($E$3=7,'Marks Entry 7th'!D31=""),"",IF(AND($E$3=6),'Marks Entry 6th'!D31,IF(AND($E$3=7),'Marks Entry 7th'!D31,"")))))</f>
        <v/>
      </c>
      <c r="G32" s="302" t="str">
        <f>IF(OR(B32=0,B32=""),"",IF(AND($E$3=6,'Marks Entry 6th'!F31=""),"",IF(AND($E$3=7,'Marks Entry 7th'!F31=""),"",IF(AND($E$3=6),UPPER('Marks Entry 6th'!F31),IF(AND($E$3=7),UPPER('Marks Entry 7th'!F31),"")))))</f>
        <v/>
      </c>
      <c r="H32" s="302" t="str">
        <f>IF(OR(B32=0,B32=""),"",IF(AND($E$3=6,'Marks Entry 6th'!G31=""),"",IF(AND($E$3=7,'Marks Entry 7th'!G31=""),"",IF(AND($E$3=6),UPPER('Marks Entry 6th'!G31),IF(AND($E$3=7),UPPER('Marks Entry 7th'!G31),"")))))</f>
        <v/>
      </c>
      <c r="I32" s="302" t="str">
        <f>IF(OR(B32=0,B32=""),"",IF(AND($E$3=6,'Marks Entry 6th'!H31=""),"",IF(AND($E$3=7,'Marks Entry 7th'!H31=""),"",IF(AND($E$3=6),UPPER('Marks Entry 6th'!H31),IF(AND($E$3=7),UPPER('Marks Entry 7th'!H31),"")))))</f>
        <v/>
      </c>
      <c r="J32" s="64" t="str">
        <f>IF(OR(B32=0,B32=""),"",IF(AND($E$3=6,'Marks Entry 6th'!J31=""),"",IF(AND($E$3=7,'Marks Entry 7th'!J31=""),"",IF(AND($E$3=6),'Marks Entry 6th'!J31,IF(AND($E$3=7),'Marks Entry 7th'!J31,"")))))</f>
        <v/>
      </c>
      <c r="K32" s="64" t="str">
        <f>IF(OR(B32=0,B32=""),"",IF(AND($E$3=6,'Marks Entry 6th'!K31=""),"",IF(AND($E$3=7,'Marks Entry 7th'!K31=""),"",IF(AND($E$3=6),'Marks Entry 6th'!K31,IF(AND($E$3=7),'Marks Entry 7th'!K31,"")))))</f>
        <v/>
      </c>
      <c r="L32" s="120" t="str">
        <f>IF(OR($E32="",$G32=""),"",IF(AND($E$3=6),'Marks Entry 6th'!L31,IF(AND($E$3=7),'Marks Entry 7th'!L31,"")))</f>
        <v/>
      </c>
      <c r="M32" s="120" t="str">
        <f>IF(OR($E32="",$G32=""),"",IF(AND($E$3=6),'Marks Entry 6th'!M31,IF(AND($E$3=7),'Marks Entry 7th'!M31,"")))</f>
        <v/>
      </c>
      <c r="N32" s="120" t="str">
        <f>IF(OR($E32="",$G32=""),"",IF(AND($E$3=6),'Marks Entry 6th'!N31,IF(AND($E$3=7),'Marks Entry 7th'!N31,"")))</f>
        <v/>
      </c>
      <c r="O32" s="120" t="str">
        <f>IF(OR($E32="",$G32=""),"",IF(AND($E$3=6),'Marks Entry 6th'!O31,IF(AND($E$3=7),'Marks Entry 7th'!O31,"")))</f>
        <v/>
      </c>
      <c r="P32" s="120" t="str">
        <f>IF(OR($E32="",$G32=""),"",IF(AND($E$3=6),'Marks Entry 6th'!P31,IF(AND($E$3=7),'Marks Entry 7th'!P31,"")))</f>
        <v/>
      </c>
      <c r="Q32" s="120" t="str">
        <f>IF(OR($E32="",$G32=""),"",IF(AND($E$3=6),'Marks Entry 6th'!Q31,IF(AND($E$3=7),'Marks Entry 7th'!Q31,"")))</f>
        <v/>
      </c>
      <c r="R32" s="418" t="str">
        <f t="shared" si="4"/>
        <v/>
      </c>
      <c r="S32" s="120" t="str">
        <f>IF(OR($E32="",$G32=""),"",IF(AND($E$3=6),'Marks Entry 6th'!R31,IF(AND($E$3=7),'Marks Entry 7th'!R31,"")))</f>
        <v/>
      </c>
      <c r="T32" s="120" t="str">
        <f>IF(OR($E32="",$G32=""),"",IF(AND($E$3=6),'Marks Entry 6th'!S31,IF(AND($E$3=7),'Marks Entry 7th'!S31,"")))</f>
        <v/>
      </c>
      <c r="U32" s="65" t="str">
        <f t="shared" si="5"/>
        <v/>
      </c>
      <c r="V32" s="62">
        <f t="shared" si="6"/>
        <v>0</v>
      </c>
      <c r="W32" s="67" t="str">
        <f>IF(OR($E32="",$G32=""),"",IF(AND($E$3=6),'Marks Entry 6th'!T31,IF(AND($E$3=7),'Marks Entry 7th'!T31,"")))</f>
        <v/>
      </c>
      <c r="X32" s="67" t="str">
        <f>IF(OR($E32="",$G32=""),"",IF(AND($E$3=6),'Marks Entry 6th'!U31,IF(AND($E$3=7),'Marks Entry 7th'!U31,"")))</f>
        <v/>
      </c>
      <c r="Y32" s="66" t="str">
        <f t="shared" si="7"/>
        <v/>
      </c>
      <c r="Z32" s="62" t="str">
        <f t="shared" si="8"/>
        <v/>
      </c>
      <c r="AA32" s="108">
        <f t="shared" si="9"/>
        <v>0</v>
      </c>
      <c r="AB32" s="108" t="str">
        <f t="shared" si="10"/>
        <v/>
      </c>
      <c r="AC32" s="108" t="str">
        <f t="shared" si="11"/>
        <v/>
      </c>
      <c r="AD32" s="108" t="str">
        <f t="shared" si="12"/>
        <v/>
      </c>
      <c r="AE32" s="108" t="str">
        <f t="shared" si="13"/>
        <v/>
      </c>
      <c r="AF32" s="110" t="str">
        <f t="shared" si="14"/>
        <v/>
      </c>
      <c r="AG32" s="120" t="str">
        <f>IF(OR($E32="",$G32=""),"",IF(AND($E$3=6),'Marks Entry 6th'!V31,IF(AND($E$3=7),'Marks Entry 7th'!V31,"")))</f>
        <v/>
      </c>
      <c r="AH32" s="120" t="str">
        <f>IF(OR($E32="",$G32=""),"",IF(AND($E$3=6),'Marks Entry 6th'!W31,IF(AND($E$3=7),'Marks Entry 7th'!W31,"")))</f>
        <v/>
      </c>
      <c r="AI32" s="120" t="str">
        <f>IF(OR($E32="",$G32=""),"",IF(AND($E$3=6),'Marks Entry 6th'!X31,IF(AND($E$3=7),'Marks Entry 7th'!X31,"")))</f>
        <v/>
      </c>
      <c r="AJ32" s="120" t="str">
        <f>IF(OR($E32="",$G32=""),"",IF(AND($E$3=6),'Marks Entry 6th'!Y31,IF(AND($E$3=7),'Marks Entry 7th'!Y31,"")))</f>
        <v/>
      </c>
      <c r="AK32" s="120" t="str">
        <f>IF(OR($E32="",$G32=""),"",IF(AND($E$3=6),'Marks Entry 6th'!Z31,IF(AND($E$3=7),'Marks Entry 7th'!Z31,"")))</f>
        <v/>
      </c>
      <c r="AL32" s="120" t="str">
        <f>IF(OR($E32="",$G32=""),"",IF(AND($E$3=6),'Marks Entry 6th'!AA31,IF(AND($E$3=7),'Marks Entry 7th'!AA31,"")))</f>
        <v/>
      </c>
      <c r="AM32" s="418" t="str">
        <f t="shared" si="15"/>
        <v/>
      </c>
      <c r="AN32" s="120" t="str">
        <f>IF(OR($E32="",$G32=""),"",IF(AND($E$3=6),'Marks Entry 6th'!AB31,IF(AND($E$3=7),'Marks Entry 7th'!AB31,"")))</f>
        <v/>
      </c>
      <c r="AO32" s="120" t="str">
        <f>IF(OR($E32="",$G32=""),"",IF(AND($E$3=6),'Marks Entry 6th'!AC31,IF(AND($E$3=7),'Marks Entry 7th'!AC31,"")))</f>
        <v/>
      </c>
      <c r="AP32" s="65" t="str">
        <f t="shared" si="16"/>
        <v/>
      </c>
      <c r="AQ32" s="62">
        <f t="shared" si="17"/>
        <v>0</v>
      </c>
      <c r="AR32" s="67" t="str">
        <f>IF(OR($E32="",$G32=""),"",IF(AND($E$3=6),'Marks Entry 6th'!AD31,IF(AND($E$3=7),'Marks Entry 7th'!AD31,"")))</f>
        <v/>
      </c>
      <c r="AS32" s="67" t="str">
        <f>IF(OR($E32="",$G32=""),"",IF(AND($E$3=6),'Marks Entry 6th'!AE31,IF(AND($E$3=7),'Marks Entry 7th'!AE31,"")))</f>
        <v/>
      </c>
      <c r="AT32" s="65" t="str">
        <f t="shared" si="18"/>
        <v/>
      </c>
      <c r="AU32" s="62" t="str">
        <f t="shared" si="19"/>
        <v/>
      </c>
      <c r="AV32" s="108">
        <f t="shared" si="20"/>
        <v>0</v>
      </c>
      <c r="AW32" s="108" t="str">
        <f t="shared" si="21"/>
        <v/>
      </c>
      <c r="AX32" s="108" t="str">
        <f t="shared" si="22"/>
        <v/>
      </c>
      <c r="AY32" s="108" t="str">
        <f t="shared" si="23"/>
        <v/>
      </c>
      <c r="AZ32" s="108" t="str">
        <f t="shared" si="24"/>
        <v/>
      </c>
      <c r="BA32" s="110" t="str">
        <f t="shared" si="25"/>
        <v/>
      </c>
      <c r="BB32" s="310" t="str">
        <f>IF(OR($E32="",$G32=""),"",IF(AND($E$3=6),'Marks Entry 6th'!AF31,IF(AND($E$3=7),'Marks Entry 7th'!AF31,"")))</f>
        <v/>
      </c>
      <c r="BC32" s="120" t="str">
        <f>IF(OR($E32="",$G32=""),"",IF(AND($E$3=6),'Marks Entry 6th'!AG31,IF(AND($E$3=7),'Marks Entry 7th'!AG31,"")))</f>
        <v/>
      </c>
      <c r="BD32" s="120" t="str">
        <f>IF(OR($E32="",$G32=""),"",IF(AND($E$3=6),'Marks Entry 6th'!AH31,IF(AND($E$3=7),'Marks Entry 7th'!AH31,"")))</f>
        <v/>
      </c>
      <c r="BE32" s="120" t="str">
        <f>IF(OR($E32="",$G32=""),"",IF(AND($E$3=6),'Marks Entry 6th'!AI31,IF(AND($E$3=7),'Marks Entry 7th'!AI31,"")))</f>
        <v/>
      </c>
      <c r="BF32" s="120" t="str">
        <f>IF(OR($E32="",$G32=""),"",IF(AND($E$3=6),'Marks Entry 6th'!AJ31,IF(AND($E$3=7),'Marks Entry 7th'!AJ31,"")))</f>
        <v/>
      </c>
      <c r="BG32" s="120" t="str">
        <f>IF(OR($E32="",$G32=""),"",IF(AND($E$3=6),'Marks Entry 6th'!AK31,IF(AND($E$3=7),'Marks Entry 7th'!AK31,"")))</f>
        <v/>
      </c>
      <c r="BH32" s="120" t="str">
        <f>IF(OR($E32="",$G32=""),"",IF(AND($E$3=6),'Marks Entry 6th'!AL31,IF(AND($E$3=7),'Marks Entry 7th'!AL31,"")))</f>
        <v/>
      </c>
      <c r="BI32" s="418" t="str">
        <f t="shared" si="26"/>
        <v/>
      </c>
      <c r="BJ32" s="120" t="str">
        <f>IF(OR($E32="",$G32=""),"",IF(AND($E$3=6),'Marks Entry 6th'!AM31,IF(AND($E$3=7),'Marks Entry 7th'!AM31,"")))</f>
        <v/>
      </c>
      <c r="BK32" s="120" t="str">
        <f>IF(OR($E32="",$G32=""),"",IF(AND($E$3=6),'Marks Entry 6th'!AN31,IF(AND($E$3=7),'Marks Entry 7th'!AN31,"")))</f>
        <v/>
      </c>
      <c r="BL32" s="65" t="str">
        <f t="shared" si="27"/>
        <v/>
      </c>
      <c r="BM32" s="62">
        <f t="shared" si="28"/>
        <v>0</v>
      </c>
      <c r="BN32" s="67" t="str">
        <f>IF(OR($E32="",$G32=""),"",IF(AND($E$3=6),'Marks Entry 6th'!AO31,IF(AND($E$3=7),'Marks Entry 7th'!AO31,"")))</f>
        <v/>
      </c>
      <c r="BO32" s="67" t="str">
        <f>IF(OR($E32="",$G32=""),"",IF(AND($E$3=6),'Marks Entry 6th'!AP31,IF(AND($E$3=7),'Marks Entry 7th'!AP31,"")))</f>
        <v/>
      </c>
      <c r="BP32" s="65" t="str">
        <f t="shared" si="29"/>
        <v/>
      </c>
      <c r="BQ32" s="62" t="str">
        <f t="shared" si="30"/>
        <v/>
      </c>
      <c r="BR32" s="108">
        <f t="shared" si="31"/>
        <v>0</v>
      </c>
      <c r="BS32" s="108" t="str">
        <f t="shared" si="32"/>
        <v/>
      </c>
      <c r="BT32" s="108" t="str">
        <f t="shared" si="33"/>
        <v/>
      </c>
      <c r="BU32" s="108" t="str">
        <f t="shared" si="34"/>
        <v/>
      </c>
      <c r="BV32" s="108" t="str">
        <f t="shared" si="35"/>
        <v/>
      </c>
      <c r="BW32" s="110" t="str">
        <f t="shared" si="36"/>
        <v/>
      </c>
      <c r="BX32" s="120" t="str">
        <f>IF(OR($E32="",$G32=""),"",IF(AND($E$3=6),'Marks Entry 6th'!AQ31,IF(AND($E$3=7),'Marks Entry 7th'!AQ31,"")))</f>
        <v/>
      </c>
      <c r="BY32" s="120" t="str">
        <f>IF(OR($E32="",$G32=""),"",IF(AND($E$3=6),'Marks Entry 6th'!AR31,IF(AND($E$3=7),'Marks Entry 7th'!AR31,"")))</f>
        <v/>
      </c>
      <c r="BZ32" s="120" t="str">
        <f>IF(OR($E32="",$G32=""),"",IF(AND($E$3=6),'Marks Entry 6th'!AS31,IF(AND($E$3=7),'Marks Entry 7th'!AS31,"")))</f>
        <v/>
      </c>
      <c r="CA32" s="120" t="str">
        <f>IF(OR($E32="",$G32=""),"",IF(AND($E$3=6),'Marks Entry 6th'!AT31,IF(AND($E$3=7),'Marks Entry 7th'!AT31,"")))</f>
        <v/>
      </c>
      <c r="CB32" s="120" t="str">
        <f>IF(OR($E32="",$G32=""),"",IF(AND($E$3=6),'Marks Entry 6th'!AU31,IF(AND($E$3=7),'Marks Entry 7th'!AU31,"")))</f>
        <v/>
      </c>
      <c r="CC32" s="120" t="str">
        <f>IF(OR($E32="",$G32=""),"",IF(AND($E$3=6),'Marks Entry 6th'!AV31,IF(AND($E$3=7),'Marks Entry 7th'!AV31,"")))</f>
        <v/>
      </c>
      <c r="CD32" s="418" t="str">
        <f t="shared" si="37"/>
        <v/>
      </c>
      <c r="CE32" s="120" t="str">
        <f>IF(OR($E32="",$G32=""),"",IF(AND($E$3=6),'Marks Entry 6th'!AW31,IF(AND($E$3=7),'Marks Entry 7th'!AW31,"")))</f>
        <v/>
      </c>
      <c r="CF32" s="120" t="str">
        <f>IF(OR($E32="",$G32=""),"",IF(AND($E$3=6),'Marks Entry 6th'!AX31,IF(AND($E$3=7),'Marks Entry 7th'!AX31,"")))</f>
        <v/>
      </c>
      <c r="CG32" s="65" t="str">
        <f t="shared" si="38"/>
        <v/>
      </c>
      <c r="CH32" s="62">
        <f t="shared" si="39"/>
        <v>0</v>
      </c>
      <c r="CI32" s="67" t="str">
        <f>IF(OR($E32="",$G32=""),"",IF(AND($E$3=6),'Marks Entry 6th'!AY31,IF(AND($E$3=7),'Marks Entry 7th'!AY31,"")))</f>
        <v/>
      </c>
      <c r="CJ32" s="67" t="str">
        <f>IF(OR($E32="",$G32=""),"",IF(AND($E$3=6),'Marks Entry 6th'!AZ31,IF(AND($E$3=7),'Marks Entry 7th'!AZ31,"")))</f>
        <v/>
      </c>
      <c r="CK32" s="65" t="str">
        <f t="shared" si="40"/>
        <v/>
      </c>
      <c r="CL32" s="62" t="str">
        <f t="shared" si="41"/>
        <v/>
      </c>
      <c r="CM32" s="108">
        <f t="shared" si="42"/>
        <v>0</v>
      </c>
      <c r="CN32" s="108" t="str">
        <f t="shared" si="43"/>
        <v/>
      </c>
      <c r="CO32" s="108" t="str">
        <f t="shared" si="44"/>
        <v/>
      </c>
      <c r="CP32" s="108" t="str">
        <f t="shared" si="45"/>
        <v/>
      </c>
      <c r="CQ32" s="108" t="str">
        <f t="shared" si="46"/>
        <v/>
      </c>
      <c r="CR32" s="110" t="str">
        <f t="shared" si="47"/>
        <v/>
      </c>
      <c r="CS32" s="120" t="str">
        <f>IF(OR($E32="",$G32=""),"",IF(AND($E$3=6),'Marks Entry 6th'!BA31,IF(AND($E$3=7),'Marks Entry 7th'!BA31,"")))</f>
        <v/>
      </c>
      <c r="CT32" s="120" t="str">
        <f>IF(OR($E32="",$G32=""),"",IF(AND($E$3=6),'Marks Entry 6th'!BB31,IF(AND($E$3=7),'Marks Entry 7th'!BB31,"")))</f>
        <v/>
      </c>
      <c r="CU32" s="120" t="str">
        <f>IF(OR($E32="",$G32=""),"",IF(AND($E$3=6),'Marks Entry 6th'!BC31,IF(AND($E$3=7),'Marks Entry 7th'!BC31,"")))</f>
        <v/>
      </c>
      <c r="CV32" s="120" t="str">
        <f>IF(OR($E32="",$G32=""),"",IF(AND($E$3=6),'Marks Entry 6th'!BD31,IF(AND($E$3=7),'Marks Entry 7th'!BD31,"")))</f>
        <v/>
      </c>
      <c r="CW32" s="120" t="str">
        <f>IF(OR($E32="",$G32=""),"",IF(AND($E$3=6),'Marks Entry 6th'!BE31,IF(AND($E$3=7),'Marks Entry 7th'!BE31,"")))</f>
        <v/>
      </c>
      <c r="CX32" s="120" t="str">
        <f>IF(OR($E32="",$G32=""),"",IF(AND($E$3=6),'Marks Entry 6th'!BF31,IF(AND($E$3=7),'Marks Entry 7th'!BF31,"")))</f>
        <v/>
      </c>
      <c r="CY32" s="418" t="str">
        <f t="shared" si="48"/>
        <v/>
      </c>
      <c r="CZ32" s="120" t="str">
        <f>IF(OR($E32="",$G32=""),"",IF(AND($E$3=6),'Marks Entry 6th'!BG31,IF(AND($E$3=7),'Marks Entry 7th'!BG31,"")))</f>
        <v/>
      </c>
      <c r="DA32" s="120" t="str">
        <f>IF(OR($E32="",$G32=""),"",IF(AND($E$3=6),'Marks Entry 6th'!BH31,IF(AND($E$3=7),'Marks Entry 7th'!BH31,"")))</f>
        <v/>
      </c>
      <c r="DB32" s="65" t="str">
        <f t="shared" si="49"/>
        <v/>
      </c>
      <c r="DC32" s="62">
        <f t="shared" si="50"/>
        <v>0</v>
      </c>
      <c r="DD32" s="67" t="str">
        <f>IF(OR($E32="",$G32=""),"",IF(AND($E$3=6),'Marks Entry 6th'!BI31,IF(AND($E$3=7),'Marks Entry 7th'!BI31,"")))</f>
        <v/>
      </c>
      <c r="DE32" s="67" t="str">
        <f>IF(OR($E32="",$G32=""),"",IF(AND($E$3=6),'Marks Entry 6th'!BJ31,IF(AND($E$3=7),'Marks Entry 7th'!BJ31,"")))</f>
        <v/>
      </c>
      <c r="DF32" s="65" t="str">
        <f t="shared" si="51"/>
        <v/>
      </c>
      <c r="DG32" s="62" t="str">
        <f t="shared" si="52"/>
        <v/>
      </c>
      <c r="DH32" s="108">
        <f t="shared" si="53"/>
        <v>0</v>
      </c>
      <c r="DI32" s="108" t="str">
        <f t="shared" si="54"/>
        <v/>
      </c>
      <c r="DJ32" s="108" t="str">
        <f t="shared" si="55"/>
        <v/>
      </c>
      <c r="DK32" s="108" t="str">
        <f t="shared" si="56"/>
        <v/>
      </c>
      <c r="DL32" s="108" t="str">
        <f t="shared" si="57"/>
        <v/>
      </c>
      <c r="DM32" s="110" t="str">
        <f t="shared" si="58"/>
        <v/>
      </c>
      <c r="DN32" s="120" t="str">
        <f>IF(OR($E32="",$G32=""),"",IF(AND($E$3=6),'Marks Entry 6th'!BK31,IF(AND($E$3=7),'Marks Entry 7th'!BK31,"")))</f>
        <v/>
      </c>
      <c r="DO32" s="120" t="str">
        <f>IF(OR($E32="",$G32=""),"",IF(AND($E$3=6),'Marks Entry 6th'!BL31,IF(AND($E$3=7),'Marks Entry 7th'!BL31,"")))</f>
        <v/>
      </c>
      <c r="DP32" s="120" t="str">
        <f>IF(OR($E32="",$G32=""),"",IF(AND($E$3=6),'Marks Entry 6th'!BM31,IF(AND($E$3=7),'Marks Entry 7th'!BM31,"")))</f>
        <v/>
      </c>
      <c r="DQ32" s="120" t="str">
        <f>IF(OR($E32="",$G32=""),"",IF(AND($E$3=6),'Marks Entry 6th'!BN31,IF(AND($E$3=7),'Marks Entry 7th'!BN31,"")))</f>
        <v/>
      </c>
      <c r="DR32" s="120" t="str">
        <f>IF(OR($E32="",$G32=""),"",IF(AND($E$3=6),'Marks Entry 6th'!BO31,IF(AND($E$3=7),'Marks Entry 7th'!BO31,"")))</f>
        <v/>
      </c>
      <c r="DS32" s="120" t="str">
        <f>IF(OR($E32="",$G32=""),"",IF(AND($E$3=6),'Marks Entry 6th'!BP31,IF(AND($E$3=7),'Marks Entry 7th'!BP31,"")))</f>
        <v/>
      </c>
      <c r="DT32" s="418" t="str">
        <f t="shared" si="59"/>
        <v/>
      </c>
      <c r="DU32" s="120" t="str">
        <f>IF(OR($E32="",$G32=""),"",IF(AND($E$3=6),'Marks Entry 6th'!BQ31,IF(AND($E$3=7),'Marks Entry 7th'!BQ31,"")))</f>
        <v/>
      </c>
      <c r="DV32" s="120" t="str">
        <f>IF(OR($E32="",$G32=""),"",IF(AND($E$3=6),'Marks Entry 6th'!BR31,IF(AND($E$3=7),'Marks Entry 7th'!BR31,"")))</f>
        <v/>
      </c>
      <c r="DW32" s="65" t="str">
        <f t="shared" si="60"/>
        <v/>
      </c>
      <c r="DX32" s="62">
        <f t="shared" si="61"/>
        <v>0</v>
      </c>
      <c r="DY32" s="67" t="str">
        <f>IF(OR($E32="",$G32=""),"",IF(AND($E$3=6),'Marks Entry 6th'!BS31,IF(AND($E$3=7),'Marks Entry 7th'!BS31,"")))</f>
        <v/>
      </c>
      <c r="DZ32" s="67" t="str">
        <f>IF(OR($E32="",$G32=""),"",IF(AND($E$3=6),'Marks Entry 6th'!BT31,IF(AND($E$3=7),'Marks Entry 7th'!BT31,"")))</f>
        <v/>
      </c>
      <c r="EA32" s="65" t="str">
        <f t="shared" si="62"/>
        <v/>
      </c>
      <c r="EB32" s="62" t="str">
        <f t="shared" si="63"/>
        <v/>
      </c>
      <c r="EC32" s="108">
        <f t="shared" si="64"/>
        <v>0</v>
      </c>
      <c r="ED32" s="108" t="str">
        <f t="shared" si="65"/>
        <v/>
      </c>
      <c r="EE32" s="108" t="str">
        <f t="shared" si="66"/>
        <v/>
      </c>
      <c r="EF32" s="108" t="str">
        <f t="shared" si="67"/>
        <v/>
      </c>
      <c r="EG32" s="108" t="str">
        <f t="shared" si="68"/>
        <v/>
      </c>
      <c r="EH32" s="110" t="str">
        <f t="shared" si="69"/>
        <v/>
      </c>
      <c r="EI32" s="52" t="str">
        <f>IF(OR($E32="",$G32=""),"",IF(AND($E$3=6),'Marks Entry 6th'!BU31,IF(AND($E$3=7),'Marks Entry 7th'!BU31,"")))</f>
        <v/>
      </c>
      <c r="EJ32" s="52" t="str">
        <f>IF(OR($E32="",$G32=""),"",IF(AND($E$3=6),'Marks Entry 6th'!BV31,IF(AND($E$3=7),'Marks Entry 7th'!BV31,"")))</f>
        <v/>
      </c>
      <c r="EK32" s="52" t="str">
        <f>IF(OR($E32="",$G32=""),"",IF(AND($E$3=6),'Marks Entry 6th'!BW31,IF(AND($E$3=7),'Marks Entry 7th'!BW31,"")))</f>
        <v/>
      </c>
      <c r="EL32" s="52" t="str">
        <f>IF(OR($E32="",$G32=""),"",IF(AND($E$3=6),'Marks Entry 6th'!BX31,IF(AND($E$3=7),'Marks Entry 7th'!BX31,"")))</f>
        <v/>
      </c>
      <c r="EM32" s="52" t="str">
        <f>IF(OR($E32="",$G32=""),"",IF(AND($E$3=6),'Marks Entry 6th'!BY31,IF(AND($E$3=7),'Marks Entry 7th'!BY31,"")))</f>
        <v/>
      </c>
      <c r="EN32" s="121" t="str">
        <f t="shared" si="70"/>
        <v/>
      </c>
      <c r="EO32" s="122">
        <f t="shared" si="71"/>
        <v>0</v>
      </c>
      <c r="EP32" s="122" t="str">
        <f t="shared" si="72"/>
        <v/>
      </c>
      <c r="EQ32" s="122" t="str">
        <f t="shared" si="73"/>
        <v/>
      </c>
      <c r="ER32" s="109" t="str">
        <f t="shared" si="74"/>
        <v/>
      </c>
      <c r="ES32" s="52" t="str">
        <f>IF(OR($E32="",$G32=""),"",IF(AND($E$3=6),'Marks Entry 6th'!BZ31,IF(AND($E$3=7),'Marks Entry 7th'!BZ31,"")))</f>
        <v/>
      </c>
      <c r="ET32" s="52" t="str">
        <f>IF(OR($E32="",$G32=""),"",IF(AND($E$3=6),'Marks Entry 6th'!CA31,IF(AND($E$3=7),'Marks Entry 7th'!CA31,"")))</f>
        <v/>
      </c>
      <c r="EU32" s="52" t="str">
        <f>IF(OR($E32="",$G32=""),"",IF(AND($E$3=6),'Marks Entry 6th'!CB31,IF(AND($E$3=7),'Marks Entry 7th'!CB31,"")))</f>
        <v/>
      </c>
      <c r="EV32" s="52" t="str">
        <f>IF(OR($E32="",$G32=""),"",IF(AND($E$3=6),'Marks Entry 6th'!CC31,IF(AND($E$3=7),'Marks Entry 7th'!CC31,"")))</f>
        <v/>
      </c>
      <c r="EW32" s="52" t="str">
        <f>IF(OR($E32="",$G32=""),"",IF(AND($E$3=6),'Marks Entry 6th'!CD31,IF(AND($E$3=7),'Marks Entry 7th'!CD31,"")))</f>
        <v/>
      </c>
      <c r="EX32" s="121" t="str">
        <f t="shared" si="75"/>
        <v/>
      </c>
      <c r="EY32" s="122">
        <f t="shared" si="76"/>
        <v>0</v>
      </c>
      <c r="EZ32" s="122" t="str">
        <f t="shared" si="77"/>
        <v/>
      </c>
      <c r="FA32" s="122" t="str">
        <f t="shared" si="78"/>
        <v/>
      </c>
      <c r="FB32" s="109" t="str">
        <f t="shared" si="79"/>
        <v/>
      </c>
      <c r="FC32" s="52" t="str">
        <f>IF(OR($E32="",$G32=""),"",IF(AND($E$3=6),'Marks Entry 6th'!CE31,IF(AND($E$3=7),'Marks Entry 7th'!CE31,"")))</f>
        <v/>
      </c>
      <c r="FD32" s="52" t="str">
        <f>IF(OR($E32="",$G32=""),"",IF(AND($E$3=6),'Marks Entry 6th'!CF31,IF(AND($E$3=7),'Marks Entry 7th'!CF31,"")))</f>
        <v/>
      </c>
      <c r="FE32" s="52" t="str">
        <f>IF(OR($E32="",$G32=""),"",IF(AND($E$3=6),'Marks Entry 6th'!CG31,IF(AND($E$3=7),'Marks Entry 7th'!CG31,"")))</f>
        <v/>
      </c>
      <c r="FF32" s="52" t="str">
        <f>IF(OR($E32="",$G32=""),"",IF(AND($E$3=6),'Marks Entry 6th'!CH31,IF(AND($E$3=7),'Marks Entry 7th'!CH31,"")))</f>
        <v/>
      </c>
      <c r="FG32" s="52" t="str">
        <f>IF(OR($E32="",$G32=""),"",IF(AND($E$3=6),'Marks Entry 6th'!CI31,IF(AND($E$3=7),'Marks Entry 7th'!CI31,"")))</f>
        <v/>
      </c>
      <c r="FH32" s="121" t="str">
        <f t="shared" si="80"/>
        <v/>
      </c>
      <c r="FI32" s="122">
        <f t="shared" si="81"/>
        <v>0</v>
      </c>
      <c r="FJ32" s="122" t="str">
        <f t="shared" si="82"/>
        <v/>
      </c>
      <c r="FK32" s="122" t="str">
        <f t="shared" si="83"/>
        <v/>
      </c>
      <c r="FL32" s="109" t="str">
        <f t="shared" si="84"/>
        <v/>
      </c>
      <c r="FM32" s="361" t="str">
        <f>IF(OR($E32="",$G32=""),"",IF(AND('Marks Entry 6th'!CJ31="",'Marks Entry 7th'!CJ31=""),"",IF(AND($E$3=6),'Marks Entry 6th'!CJ31,IF(AND($E$3=7),'Marks Entry 7th'!CJ31,""))))</f>
        <v/>
      </c>
      <c r="FN32" s="361" t="str">
        <f>IF(OR($E32="",$G32=""),"",IF(AND('Marks Entry 6th'!CK31="",'Marks Entry 7th'!CK31=""),"",IF(AND($E$3=6),'Marks Entry 6th'!CK31,IF(AND($E$3=7),'Marks Entry 7th'!CK31,""))))</f>
        <v/>
      </c>
      <c r="FO32" s="362" t="str">
        <f t="shared" si="85"/>
        <v/>
      </c>
      <c r="FP32" s="109" t="str">
        <f t="shared" si="86"/>
        <v/>
      </c>
      <c r="FQ32" s="361" t="str">
        <f>IF(OR($E32="",$G32=""),"",IF(AND('Marks Entry 6th'!CL31="",'Marks Entry 7th'!CL31=""),"",IF(AND($E$3=6),'Marks Entry 6th'!CL31,IF(AND($E$3=7),'Marks Entry 7th'!CL31,""))))</f>
        <v/>
      </c>
      <c r="FR32" s="361" t="str">
        <f>IF(OR($E32="",$G32=""),"",IF(AND('Marks Entry 6th'!CM31="",'Marks Entry 7th'!CM31=""),"",IF(AND($E$3=6),'Marks Entry 6th'!CM31,IF(AND($E$3=7),'Marks Entry 7th'!CM31,""))))</f>
        <v/>
      </c>
      <c r="FS32" s="362" t="str">
        <f t="shared" si="87"/>
        <v/>
      </c>
      <c r="FT32" s="109" t="str">
        <f t="shared" si="88"/>
        <v/>
      </c>
      <c r="FU32" s="78" t="str">
        <f t="shared" si="89"/>
        <v/>
      </c>
      <c r="FV32" s="328" t="str">
        <f t="shared" si="90"/>
        <v/>
      </c>
      <c r="FW32" s="84" t="str">
        <f t="shared" si="91"/>
        <v/>
      </c>
      <c r="FX32" s="222" t="str">
        <f t="shared" si="92"/>
        <v/>
      </c>
      <c r="FY32" s="85" t="str">
        <f t="shared" si="93"/>
        <v/>
      </c>
      <c r="FZ32" s="327" t="str">
        <f>IFERROR(IF(B32="NSO","NSO",IF(OR(D32="",G32="",F32=""),"",IF(AND(FV32&gt;=36,'Master sheet'!$D$11="Hindi"),"कक्षा क्रमोन्नत",IF(AND(FV32&gt;=36,'Master sheet'!$D$11="English"),"Promoted",IF(AND(FV32&lt;36,'Master sheet'!$D$11="Hindi"),"पुनः परीक्षा","Re-Exam"))))),"")</f>
        <v/>
      </c>
      <c r="GA32" s="53" t="str">
        <f>IF(OR($E32="",$G32=""),"",IF(AND($E$3=6,'Marks Entry 6th'!CN31=""),"",IF(AND($E$3=7,'Marks Entry 7th'!CN31=""),"",IF(AND($E$3=6),'Marks Entry 6th'!CN31,IF(AND($E$3=7),'Marks Entry 7th'!CN31,"")))))</f>
        <v/>
      </c>
      <c r="GB32" s="53" t="str">
        <f>IF(OR($E32="",$G32=""),"",IF(AND($E$3=6,'Marks Entry 6th'!CO31=""),"",IF(AND($E$3=7,'Marks Entry 7th'!CO31=""),"",IF(AND($E$3=6),'Marks Entry 6th'!CO31,IF(AND($E$3=7),'Marks Entry 7th'!CO31,"")))))</f>
        <v/>
      </c>
      <c r="GC32" s="54"/>
      <c r="GK32" s="56">
        <f>IF(AND($E$3=6),'Marks Entry 6th'!I31,IF(AND($E$3=7),'Marks Entry 7th'!I31,""))</f>
        <v>0</v>
      </c>
      <c r="GL32" s="56">
        <f t="shared" si="94"/>
        <v>0</v>
      </c>
    </row>
    <row r="33" spans="1:194" ht="18.95" customHeight="1">
      <c r="A33" s="68">
        <v>26</v>
      </c>
      <c r="B33" s="68" t="str">
        <f>IF(OR(GK33=0,GK33=""),"",IF(AND($E$3=6),'Marks Entry 6th'!I32,IF(AND($E$3=7),'Marks Entry 7th'!I32,"")))</f>
        <v/>
      </c>
      <c r="C33" s="69" t="str">
        <f>IF(OR(B33=0,B33=""),"",IF(AND($E$3=6,'Marks Entry 6th'!B32=""),"",IF(AND($E$3=7,'Marks Entry 7th'!B32=""),"",IF(AND($E$3=6,'Marks Entry 6th'!B32),'Marks Entry 6th'!B32,IF(AND($E$3=7),'Marks Entry 7th'!B32,"")))))</f>
        <v/>
      </c>
      <c r="D33" s="69" t="str">
        <f>IF(OR(B33=0,B33=""),"",IF(AND($E$3=6,'Marks Entry 6th'!C32=""),"",IF(AND($E$3=7,'Marks Entry 7th'!C32=""),"",IF(AND($E$3=6),'Marks Entry 6th'!C32,IF(AND($E$3=7),'Marks Entry 7th'!C32,"")))))</f>
        <v/>
      </c>
      <c r="E33" s="303" t="str">
        <f>IF(OR(B33=0,B33=""),"",IF(AND($E$3=6,'Marks Entry 6th'!E32=""),"",IF(AND($E$3=7,'Marks Entry 7th'!E32=""),"",IF(AND($E$3=6),'Marks Entry 6th'!E32,IF(AND($E$3=7),'Marks Entry 7th'!E32,"")))))</f>
        <v/>
      </c>
      <c r="F33" s="69" t="str">
        <f>IF(OR(B33=0,B33=""),"",IF(AND($E$3=6,'Marks Entry 6th'!D32=""),"",IF(AND($E$3=7,'Marks Entry 7th'!D32=""),"",IF(AND($E$3=6),'Marks Entry 6th'!D32,IF(AND($E$3=7),'Marks Entry 7th'!D32,"")))))</f>
        <v/>
      </c>
      <c r="G33" s="302" t="str">
        <f>IF(OR(B33=0,B33=""),"",IF(AND($E$3=6,'Marks Entry 6th'!F32=""),"",IF(AND($E$3=7,'Marks Entry 7th'!F32=""),"",IF(AND($E$3=6),UPPER('Marks Entry 6th'!F32),IF(AND($E$3=7),UPPER('Marks Entry 7th'!F32),"")))))</f>
        <v/>
      </c>
      <c r="H33" s="302" t="str">
        <f>IF(OR(B33=0,B33=""),"",IF(AND($E$3=6,'Marks Entry 6th'!G32=""),"",IF(AND($E$3=7,'Marks Entry 7th'!G32=""),"",IF(AND($E$3=6),UPPER('Marks Entry 6th'!G32),IF(AND($E$3=7),UPPER('Marks Entry 7th'!G32),"")))))</f>
        <v/>
      </c>
      <c r="I33" s="302" t="str">
        <f>IF(OR(B33=0,B33=""),"",IF(AND($E$3=6,'Marks Entry 6th'!H32=""),"",IF(AND($E$3=7,'Marks Entry 7th'!H32=""),"",IF(AND($E$3=6),UPPER('Marks Entry 6th'!H32),IF(AND($E$3=7),UPPER('Marks Entry 7th'!H32),"")))))</f>
        <v/>
      </c>
      <c r="J33" s="64" t="str">
        <f>IF(OR(B33=0,B33=""),"",IF(AND($E$3=6,'Marks Entry 6th'!J32=""),"",IF(AND($E$3=7,'Marks Entry 7th'!J32=""),"",IF(AND($E$3=6),'Marks Entry 6th'!J32,IF(AND($E$3=7),'Marks Entry 7th'!J32,"")))))</f>
        <v/>
      </c>
      <c r="K33" s="64" t="str">
        <f>IF(OR(B33=0,B33=""),"",IF(AND($E$3=6,'Marks Entry 6th'!K32=""),"",IF(AND($E$3=7,'Marks Entry 7th'!K32=""),"",IF(AND($E$3=6),'Marks Entry 6th'!K32,IF(AND($E$3=7),'Marks Entry 7th'!K32,"")))))</f>
        <v/>
      </c>
      <c r="L33" s="120" t="str">
        <f>IF(OR($E33="",$G33=""),"",IF(AND($E$3=6),'Marks Entry 6th'!L32,IF(AND($E$3=7),'Marks Entry 7th'!L32,"")))</f>
        <v/>
      </c>
      <c r="M33" s="120" t="str">
        <f>IF(OR($E33="",$G33=""),"",IF(AND($E$3=6),'Marks Entry 6th'!M32,IF(AND($E$3=7),'Marks Entry 7th'!M32,"")))</f>
        <v/>
      </c>
      <c r="N33" s="120" t="str">
        <f>IF(OR($E33="",$G33=""),"",IF(AND($E$3=6),'Marks Entry 6th'!N32,IF(AND($E$3=7),'Marks Entry 7th'!N32,"")))</f>
        <v/>
      </c>
      <c r="O33" s="120" t="str">
        <f>IF(OR($E33="",$G33=""),"",IF(AND($E$3=6),'Marks Entry 6th'!O32,IF(AND($E$3=7),'Marks Entry 7th'!O32,"")))</f>
        <v/>
      </c>
      <c r="P33" s="120" t="str">
        <f>IF(OR($E33="",$G33=""),"",IF(AND($E$3=6),'Marks Entry 6th'!P32,IF(AND($E$3=7),'Marks Entry 7th'!P32,"")))</f>
        <v/>
      </c>
      <c r="Q33" s="120" t="str">
        <f>IF(OR($E33="",$G33=""),"",IF(AND($E$3=6),'Marks Entry 6th'!Q32,IF(AND($E$3=7),'Marks Entry 7th'!Q32,"")))</f>
        <v/>
      </c>
      <c r="R33" s="418" t="str">
        <f t="shared" si="4"/>
        <v/>
      </c>
      <c r="S33" s="120" t="str">
        <f>IF(OR($E33="",$G33=""),"",IF(AND($E$3=6),'Marks Entry 6th'!R32,IF(AND($E$3=7),'Marks Entry 7th'!R32,"")))</f>
        <v/>
      </c>
      <c r="T33" s="120" t="str">
        <f>IF(OR($E33="",$G33=""),"",IF(AND($E$3=6),'Marks Entry 6th'!S32,IF(AND($E$3=7),'Marks Entry 7th'!S32,"")))</f>
        <v/>
      </c>
      <c r="U33" s="65" t="str">
        <f t="shared" si="5"/>
        <v/>
      </c>
      <c r="V33" s="62">
        <f t="shared" si="6"/>
        <v>0</v>
      </c>
      <c r="W33" s="67" t="str">
        <f>IF(OR($E33="",$G33=""),"",IF(AND($E$3=6),'Marks Entry 6th'!T32,IF(AND($E$3=7),'Marks Entry 7th'!T32,"")))</f>
        <v/>
      </c>
      <c r="X33" s="67" t="str">
        <f>IF(OR($E33="",$G33=""),"",IF(AND($E$3=6),'Marks Entry 6th'!U32,IF(AND($E$3=7),'Marks Entry 7th'!U32,"")))</f>
        <v/>
      </c>
      <c r="Y33" s="66" t="str">
        <f t="shared" si="7"/>
        <v/>
      </c>
      <c r="Z33" s="62" t="str">
        <f t="shared" si="8"/>
        <v/>
      </c>
      <c r="AA33" s="108">
        <f t="shared" si="9"/>
        <v>0</v>
      </c>
      <c r="AB33" s="108" t="str">
        <f t="shared" si="10"/>
        <v/>
      </c>
      <c r="AC33" s="108" t="str">
        <f t="shared" si="11"/>
        <v/>
      </c>
      <c r="AD33" s="108" t="str">
        <f t="shared" si="12"/>
        <v/>
      </c>
      <c r="AE33" s="108" t="str">
        <f t="shared" si="13"/>
        <v/>
      </c>
      <c r="AF33" s="110" t="str">
        <f t="shared" si="14"/>
        <v/>
      </c>
      <c r="AG33" s="120" t="str">
        <f>IF(OR($E33="",$G33=""),"",IF(AND($E$3=6),'Marks Entry 6th'!V32,IF(AND($E$3=7),'Marks Entry 7th'!V32,"")))</f>
        <v/>
      </c>
      <c r="AH33" s="120" t="str">
        <f>IF(OR($E33="",$G33=""),"",IF(AND($E$3=6),'Marks Entry 6th'!W32,IF(AND($E$3=7),'Marks Entry 7th'!W32,"")))</f>
        <v/>
      </c>
      <c r="AI33" s="120" t="str">
        <f>IF(OR($E33="",$G33=""),"",IF(AND($E$3=6),'Marks Entry 6th'!X32,IF(AND($E$3=7),'Marks Entry 7th'!X32,"")))</f>
        <v/>
      </c>
      <c r="AJ33" s="120" t="str">
        <f>IF(OR($E33="",$G33=""),"",IF(AND($E$3=6),'Marks Entry 6th'!Y32,IF(AND($E$3=7),'Marks Entry 7th'!Y32,"")))</f>
        <v/>
      </c>
      <c r="AK33" s="120" t="str">
        <f>IF(OR($E33="",$G33=""),"",IF(AND($E$3=6),'Marks Entry 6th'!Z32,IF(AND($E$3=7),'Marks Entry 7th'!Z32,"")))</f>
        <v/>
      </c>
      <c r="AL33" s="120" t="str">
        <f>IF(OR($E33="",$G33=""),"",IF(AND($E$3=6),'Marks Entry 6th'!AA32,IF(AND($E$3=7),'Marks Entry 7th'!AA32,"")))</f>
        <v/>
      </c>
      <c r="AM33" s="418" t="str">
        <f t="shared" si="15"/>
        <v/>
      </c>
      <c r="AN33" s="120" t="str">
        <f>IF(OR($E33="",$G33=""),"",IF(AND($E$3=6),'Marks Entry 6th'!AB32,IF(AND($E$3=7),'Marks Entry 7th'!AB32,"")))</f>
        <v/>
      </c>
      <c r="AO33" s="120" t="str">
        <f>IF(OR($E33="",$G33=""),"",IF(AND($E$3=6),'Marks Entry 6th'!AC32,IF(AND($E$3=7),'Marks Entry 7th'!AC32,"")))</f>
        <v/>
      </c>
      <c r="AP33" s="65" t="str">
        <f t="shared" si="16"/>
        <v/>
      </c>
      <c r="AQ33" s="62">
        <f t="shared" si="17"/>
        <v>0</v>
      </c>
      <c r="AR33" s="67" t="str">
        <f>IF(OR($E33="",$G33=""),"",IF(AND($E$3=6),'Marks Entry 6th'!AD32,IF(AND($E$3=7),'Marks Entry 7th'!AD32,"")))</f>
        <v/>
      </c>
      <c r="AS33" s="67" t="str">
        <f>IF(OR($E33="",$G33=""),"",IF(AND($E$3=6),'Marks Entry 6th'!AE32,IF(AND($E$3=7),'Marks Entry 7th'!AE32,"")))</f>
        <v/>
      </c>
      <c r="AT33" s="65" t="str">
        <f t="shared" si="18"/>
        <v/>
      </c>
      <c r="AU33" s="62" t="str">
        <f t="shared" si="19"/>
        <v/>
      </c>
      <c r="AV33" s="108">
        <f t="shared" si="20"/>
        <v>0</v>
      </c>
      <c r="AW33" s="108" t="str">
        <f t="shared" si="21"/>
        <v/>
      </c>
      <c r="AX33" s="108" t="str">
        <f t="shared" si="22"/>
        <v/>
      </c>
      <c r="AY33" s="108" t="str">
        <f t="shared" si="23"/>
        <v/>
      </c>
      <c r="AZ33" s="108" t="str">
        <f t="shared" si="24"/>
        <v/>
      </c>
      <c r="BA33" s="110" t="str">
        <f t="shared" si="25"/>
        <v/>
      </c>
      <c r="BB33" s="310" t="str">
        <f>IF(OR($E33="",$G33=""),"",IF(AND($E$3=6),'Marks Entry 6th'!AF32,IF(AND($E$3=7),'Marks Entry 7th'!AF32,"")))</f>
        <v/>
      </c>
      <c r="BC33" s="120" t="str">
        <f>IF(OR($E33="",$G33=""),"",IF(AND($E$3=6),'Marks Entry 6th'!AG32,IF(AND($E$3=7),'Marks Entry 7th'!AG32,"")))</f>
        <v/>
      </c>
      <c r="BD33" s="120" t="str">
        <f>IF(OR($E33="",$G33=""),"",IF(AND($E$3=6),'Marks Entry 6th'!AH32,IF(AND($E$3=7),'Marks Entry 7th'!AH32,"")))</f>
        <v/>
      </c>
      <c r="BE33" s="120" t="str">
        <f>IF(OR($E33="",$G33=""),"",IF(AND($E$3=6),'Marks Entry 6th'!AI32,IF(AND($E$3=7),'Marks Entry 7th'!AI32,"")))</f>
        <v/>
      </c>
      <c r="BF33" s="120" t="str">
        <f>IF(OR($E33="",$G33=""),"",IF(AND($E$3=6),'Marks Entry 6th'!AJ32,IF(AND($E$3=7),'Marks Entry 7th'!AJ32,"")))</f>
        <v/>
      </c>
      <c r="BG33" s="120" t="str">
        <f>IF(OR($E33="",$G33=""),"",IF(AND($E$3=6),'Marks Entry 6th'!AK32,IF(AND($E$3=7),'Marks Entry 7th'!AK32,"")))</f>
        <v/>
      </c>
      <c r="BH33" s="120" t="str">
        <f>IF(OR($E33="",$G33=""),"",IF(AND($E$3=6),'Marks Entry 6th'!AL32,IF(AND($E$3=7),'Marks Entry 7th'!AL32,"")))</f>
        <v/>
      </c>
      <c r="BI33" s="418" t="str">
        <f t="shared" si="26"/>
        <v/>
      </c>
      <c r="BJ33" s="120" t="str">
        <f>IF(OR($E33="",$G33=""),"",IF(AND($E$3=6),'Marks Entry 6th'!AM32,IF(AND($E$3=7),'Marks Entry 7th'!AM32,"")))</f>
        <v/>
      </c>
      <c r="BK33" s="120" t="str">
        <f>IF(OR($E33="",$G33=""),"",IF(AND($E$3=6),'Marks Entry 6th'!AN32,IF(AND($E$3=7),'Marks Entry 7th'!AN32,"")))</f>
        <v/>
      </c>
      <c r="BL33" s="65" t="str">
        <f t="shared" si="27"/>
        <v/>
      </c>
      <c r="BM33" s="62">
        <f t="shared" si="28"/>
        <v>0</v>
      </c>
      <c r="BN33" s="67" t="str">
        <f>IF(OR($E33="",$G33=""),"",IF(AND($E$3=6),'Marks Entry 6th'!AO32,IF(AND($E$3=7),'Marks Entry 7th'!AO32,"")))</f>
        <v/>
      </c>
      <c r="BO33" s="67" t="str">
        <f>IF(OR($E33="",$G33=""),"",IF(AND($E$3=6),'Marks Entry 6th'!AP32,IF(AND($E$3=7),'Marks Entry 7th'!AP32,"")))</f>
        <v/>
      </c>
      <c r="BP33" s="65" t="str">
        <f t="shared" si="29"/>
        <v/>
      </c>
      <c r="BQ33" s="62" t="str">
        <f t="shared" si="30"/>
        <v/>
      </c>
      <c r="BR33" s="108">
        <f t="shared" si="31"/>
        <v>0</v>
      </c>
      <c r="BS33" s="108" t="str">
        <f t="shared" si="32"/>
        <v/>
      </c>
      <c r="BT33" s="108" t="str">
        <f t="shared" si="33"/>
        <v/>
      </c>
      <c r="BU33" s="108" t="str">
        <f t="shared" si="34"/>
        <v/>
      </c>
      <c r="BV33" s="108" t="str">
        <f t="shared" si="35"/>
        <v/>
      </c>
      <c r="BW33" s="110" t="str">
        <f t="shared" si="36"/>
        <v/>
      </c>
      <c r="BX33" s="120" t="str">
        <f>IF(OR($E33="",$G33=""),"",IF(AND($E$3=6),'Marks Entry 6th'!AQ32,IF(AND($E$3=7),'Marks Entry 7th'!AQ32,"")))</f>
        <v/>
      </c>
      <c r="BY33" s="120" t="str">
        <f>IF(OR($E33="",$G33=""),"",IF(AND($E$3=6),'Marks Entry 6th'!AR32,IF(AND($E$3=7),'Marks Entry 7th'!AR32,"")))</f>
        <v/>
      </c>
      <c r="BZ33" s="120" t="str">
        <f>IF(OR($E33="",$G33=""),"",IF(AND($E$3=6),'Marks Entry 6th'!AS32,IF(AND($E$3=7),'Marks Entry 7th'!AS32,"")))</f>
        <v/>
      </c>
      <c r="CA33" s="120" t="str">
        <f>IF(OR($E33="",$G33=""),"",IF(AND($E$3=6),'Marks Entry 6th'!AT32,IF(AND($E$3=7),'Marks Entry 7th'!AT32,"")))</f>
        <v/>
      </c>
      <c r="CB33" s="120" t="str">
        <f>IF(OR($E33="",$G33=""),"",IF(AND($E$3=6),'Marks Entry 6th'!AU32,IF(AND($E$3=7),'Marks Entry 7th'!AU32,"")))</f>
        <v/>
      </c>
      <c r="CC33" s="120" t="str">
        <f>IF(OR($E33="",$G33=""),"",IF(AND($E$3=6),'Marks Entry 6th'!AV32,IF(AND($E$3=7),'Marks Entry 7th'!AV32,"")))</f>
        <v/>
      </c>
      <c r="CD33" s="418" t="str">
        <f t="shared" si="37"/>
        <v/>
      </c>
      <c r="CE33" s="120" t="str">
        <f>IF(OR($E33="",$G33=""),"",IF(AND($E$3=6),'Marks Entry 6th'!AW32,IF(AND($E$3=7),'Marks Entry 7th'!AW32,"")))</f>
        <v/>
      </c>
      <c r="CF33" s="120" t="str">
        <f>IF(OR($E33="",$G33=""),"",IF(AND($E$3=6),'Marks Entry 6th'!AX32,IF(AND($E$3=7),'Marks Entry 7th'!AX32,"")))</f>
        <v/>
      </c>
      <c r="CG33" s="65" t="str">
        <f t="shared" si="38"/>
        <v/>
      </c>
      <c r="CH33" s="62">
        <f t="shared" si="39"/>
        <v>0</v>
      </c>
      <c r="CI33" s="67" t="str">
        <f>IF(OR($E33="",$G33=""),"",IF(AND($E$3=6),'Marks Entry 6th'!AY32,IF(AND($E$3=7),'Marks Entry 7th'!AY32,"")))</f>
        <v/>
      </c>
      <c r="CJ33" s="67" t="str">
        <f>IF(OR($E33="",$G33=""),"",IF(AND($E$3=6),'Marks Entry 6th'!AZ32,IF(AND($E$3=7),'Marks Entry 7th'!AZ32,"")))</f>
        <v/>
      </c>
      <c r="CK33" s="65" t="str">
        <f t="shared" si="40"/>
        <v/>
      </c>
      <c r="CL33" s="62" t="str">
        <f t="shared" si="41"/>
        <v/>
      </c>
      <c r="CM33" s="108">
        <f t="shared" si="42"/>
        <v>0</v>
      </c>
      <c r="CN33" s="108" t="str">
        <f t="shared" si="43"/>
        <v/>
      </c>
      <c r="CO33" s="108" t="str">
        <f t="shared" si="44"/>
        <v/>
      </c>
      <c r="CP33" s="108" t="str">
        <f t="shared" si="45"/>
        <v/>
      </c>
      <c r="CQ33" s="108" t="str">
        <f t="shared" si="46"/>
        <v/>
      </c>
      <c r="CR33" s="110" t="str">
        <f t="shared" si="47"/>
        <v/>
      </c>
      <c r="CS33" s="120" t="str">
        <f>IF(OR($E33="",$G33=""),"",IF(AND($E$3=6),'Marks Entry 6th'!BA32,IF(AND($E$3=7),'Marks Entry 7th'!BA32,"")))</f>
        <v/>
      </c>
      <c r="CT33" s="120" t="str">
        <f>IF(OR($E33="",$G33=""),"",IF(AND($E$3=6),'Marks Entry 6th'!BB32,IF(AND($E$3=7),'Marks Entry 7th'!BB32,"")))</f>
        <v/>
      </c>
      <c r="CU33" s="120" t="str">
        <f>IF(OR($E33="",$G33=""),"",IF(AND($E$3=6),'Marks Entry 6th'!BC32,IF(AND($E$3=7),'Marks Entry 7th'!BC32,"")))</f>
        <v/>
      </c>
      <c r="CV33" s="120" t="str">
        <f>IF(OR($E33="",$G33=""),"",IF(AND($E$3=6),'Marks Entry 6th'!BD32,IF(AND($E$3=7),'Marks Entry 7th'!BD32,"")))</f>
        <v/>
      </c>
      <c r="CW33" s="120" t="str">
        <f>IF(OR($E33="",$G33=""),"",IF(AND($E$3=6),'Marks Entry 6th'!BE32,IF(AND($E$3=7),'Marks Entry 7th'!BE32,"")))</f>
        <v/>
      </c>
      <c r="CX33" s="120" t="str">
        <f>IF(OR($E33="",$G33=""),"",IF(AND($E$3=6),'Marks Entry 6th'!BF32,IF(AND($E$3=7),'Marks Entry 7th'!BF32,"")))</f>
        <v/>
      </c>
      <c r="CY33" s="418" t="str">
        <f t="shared" si="48"/>
        <v/>
      </c>
      <c r="CZ33" s="120" t="str">
        <f>IF(OR($E33="",$G33=""),"",IF(AND($E$3=6),'Marks Entry 6th'!BG32,IF(AND($E$3=7),'Marks Entry 7th'!BG32,"")))</f>
        <v/>
      </c>
      <c r="DA33" s="120" t="str">
        <f>IF(OR($E33="",$G33=""),"",IF(AND($E$3=6),'Marks Entry 6th'!BH32,IF(AND($E$3=7),'Marks Entry 7th'!BH32,"")))</f>
        <v/>
      </c>
      <c r="DB33" s="65" t="str">
        <f t="shared" si="49"/>
        <v/>
      </c>
      <c r="DC33" s="62">
        <f t="shared" si="50"/>
        <v>0</v>
      </c>
      <c r="DD33" s="67" t="str">
        <f>IF(OR($E33="",$G33=""),"",IF(AND($E$3=6),'Marks Entry 6th'!BI32,IF(AND($E$3=7),'Marks Entry 7th'!BI32,"")))</f>
        <v/>
      </c>
      <c r="DE33" s="67" t="str">
        <f>IF(OR($E33="",$G33=""),"",IF(AND($E$3=6),'Marks Entry 6th'!BJ32,IF(AND($E$3=7),'Marks Entry 7th'!BJ32,"")))</f>
        <v/>
      </c>
      <c r="DF33" s="65" t="str">
        <f t="shared" si="51"/>
        <v/>
      </c>
      <c r="DG33" s="62" t="str">
        <f t="shared" si="52"/>
        <v/>
      </c>
      <c r="DH33" s="108">
        <f t="shared" si="53"/>
        <v>0</v>
      </c>
      <c r="DI33" s="108" t="str">
        <f t="shared" si="54"/>
        <v/>
      </c>
      <c r="DJ33" s="108" t="str">
        <f t="shared" si="55"/>
        <v/>
      </c>
      <c r="DK33" s="108" t="str">
        <f t="shared" si="56"/>
        <v/>
      </c>
      <c r="DL33" s="108" t="str">
        <f t="shared" si="57"/>
        <v/>
      </c>
      <c r="DM33" s="110" t="str">
        <f t="shared" si="58"/>
        <v/>
      </c>
      <c r="DN33" s="120" t="str">
        <f>IF(OR($E33="",$G33=""),"",IF(AND($E$3=6),'Marks Entry 6th'!BK32,IF(AND($E$3=7),'Marks Entry 7th'!BK32,"")))</f>
        <v/>
      </c>
      <c r="DO33" s="120" t="str">
        <f>IF(OR($E33="",$G33=""),"",IF(AND($E$3=6),'Marks Entry 6th'!BL32,IF(AND($E$3=7),'Marks Entry 7th'!BL32,"")))</f>
        <v/>
      </c>
      <c r="DP33" s="120" t="str">
        <f>IF(OR($E33="",$G33=""),"",IF(AND($E$3=6),'Marks Entry 6th'!BM32,IF(AND($E$3=7),'Marks Entry 7th'!BM32,"")))</f>
        <v/>
      </c>
      <c r="DQ33" s="120" t="str">
        <f>IF(OR($E33="",$G33=""),"",IF(AND($E$3=6),'Marks Entry 6th'!BN32,IF(AND($E$3=7),'Marks Entry 7th'!BN32,"")))</f>
        <v/>
      </c>
      <c r="DR33" s="120" t="str">
        <f>IF(OR($E33="",$G33=""),"",IF(AND($E$3=6),'Marks Entry 6th'!BO32,IF(AND($E$3=7),'Marks Entry 7th'!BO32,"")))</f>
        <v/>
      </c>
      <c r="DS33" s="120" t="str">
        <f>IF(OR($E33="",$G33=""),"",IF(AND($E$3=6),'Marks Entry 6th'!BP32,IF(AND($E$3=7),'Marks Entry 7th'!BP32,"")))</f>
        <v/>
      </c>
      <c r="DT33" s="418" t="str">
        <f t="shared" si="59"/>
        <v/>
      </c>
      <c r="DU33" s="120" t="str">
        <f>IF(OR($E33="",$G33=""),"",IF(AND($E$3=6),'Marks Entry 6th'!BQ32,IF(AND($E$3=7),'Marks Entry 7th'!BQ32,"")))</f>
        <v/>
      </c>
      <c r="DV33" s="120" t="str">
        <f>IF(OR($E33="",$G33=""),"",IF(AND($E$3=6),'Marks Entry 6th'!BR32,IF(AND($E$3=7),'Marks Entry 7th'!BR32,"")))</f>
        <v/>
      </c>
      <c r="DW33" s="65" t="str">
        <f t="shared" si="60"/>
        <v/>
      </c>
      <c r="DX33" s="62">
        <f t="shared" si="61"/>
        <v>0</v>
      </c>
      <c r="DY33" s="67" t="str">
        <f>IF(OR($E33="",$G33=""),"",IF(AND($E$3=6),'Marks Entry 6th'!BS32,IF(AND($E$3=7),'Marks Entry 7th'!BS32,"")))</f>
        <v/>
      </c>
      <c r="DZ33" s="67" t="str">
        <f>IF(OR($E33="",$G33=""),"",IF(AND($E$3=6),'Marks Entry 6th'!BT32,IF(AND($E$3=7),'Marks Entry 7th'!BT32,"")))</f>
        <v/>
      </c>
      <c r="EA33" s="65" t="str">
        <f t="shared" si="62"/>
        <v/>
      </c>
      <c r="EB33" s="62" t="str">
        <f t="shared" si="63"/>
        <v/>
      </c>
      <c r="EC33" s="108">
        <f t="shared" si="64"/>
        <v>0</v>
      </c>
      <c r="ED33" s="108" t="str">
        <f t="shared" si="65"/>
        <v/>
      </c>
      <c r="EE33" s="108" t="str">
        <f t="shared" si="66"/>
        <v/>
      </c>
      <c r="EF33" s="108" t="str">
        <f t="shared" si="67"/>
        <v/>
      </c>
      <c r="EG33" s="108" t="str">
        <f t="shared" si="68"/>
        <v/>
      </c>
      <c r="EH33" s="110" t="str">
        <f t="shared" si="69"/>
        <v/>
      </c>
      <c r="EI33" s="52" t="str">
        <f>IF(OR($E33="",$G33=""),"",IF(AND($E$3=6),'Marks Entry 6th'!BU32,IF(AND($E$3=7),'Marks Entry 7th'!BU32,"")))</f>
        <v/>
      </c>
      <c r="EJ33" s="52" t="str">
        <f>IF(OR($E33="",$G33=""),"",IF(AND($E$3=6),'Marks Entry 6th'!BV32,IF(AND($E$3=7),'Marks Entry 7th'!BV32,"")))</f>
        <v/>
      </c>
      <c r="EK33" s="52" t="str">
        <f>IF(OR($E33="",$G33=""),"",IF(AND($E$3=6),'Marks Entry 6th'!BW32,IF(AND($E$3=7),'Marks Entry 7th'!BW32,"")))</f>
        <v/>
      </c>
      <c r="EL33" s="52" t="str">
        <f>IF(OR($E33="",$G33=""),"",IF(AND($E$3=6),'Marks Entry 6th'!BX32,IF(AND($E$3=7),'Marks Entry 7th'!BX32,"")))</f>
        <v/>
      </c>
      <c r="EM33" s="52" t="str">
        <f>IF(OR($E33="",$G33=""),"",IF(AND($E$3=6),'Marks Entry 6th'!BY32,IF(AND($E$3=7),'Marks Entry 7th'!BY32,"")))</f>
        <v/>
      </c>
      <c r="EN33" s="121" t="str">
        <f t="shared" si="70"/>
        <v/>
      </c>
      <c r="EO33" s="122">
        <f t="shared" si="71"/>
        <v>0</v>
      </c>
      <c r="EP33" s="122" t="str">
        <f t="shared" si="72"/>
        <v/>
      </c>
      <c r="EQ33" s="122" t="str">
        <f t="shared" si="73"/>
        <v/>
      </c>
      <c r="ER33" s="109" t="str">
        <f t="shared" si="74"/>
        <v/>
      </c>
      <c r="ES33" s="52" t="str">
        <f>IF(OR($E33="",$G33=""),"",IF(AND($E$3=6),'Marks Entry 6th'!BZ32,IF(AND($E$3=7),'Marks Entry 7th'!BZ32,"")))</f>
        <v/>
      </c>
      <c r="ET33" s="52" t="str">
        <f>IF(OR($E33="",$G33=""),"",IF(AND($E$3=6),'Marks Entry 6th'!CA32,IF(AND($E$3=7),'Marks Entry 7th'!CA32,"")))</f>
        <v/>
      </c>
      <c r="EU33" s="52" t="str">
        <f>IF(OR($E33="",$G33=""),"",IF(AND($E$3=6),'Marks Entry 6th'!CB32,IF(AND($E$3=7),'Marks Entry 7th'!CB32,"")))</f>
        <v/>
      </c>
      <c r="EV33" s="52" t="str">
        <f>IF(OR($E33="",$G33=""),"",IF(AND($E$3=6),'Marks Entry 6th'!CC32,IF(AND($E$3=7),'Marks Entry 7th'!CC32,"")))</f>
        <v/>
      </c>
      <c r="EW33" s="52" t="str">
        <f>IF(OR($E33="",$G33=""),"",IF(AND($E$3=6),'Marks Entry 6th'!CD32,IF(AND($E$3=7),'Marks Entry 7th'!CD32,"")))</f>
        <v/>
      </c>
      <c r="EX33" s="121" t="str">
        <f t="shared" si="75"/>
        <v/>
      </c>
      <c r="EY33" s="122">
        <f t="shared" si="76"/>
        <v>0</v>
      </c>
      <c r="EZ33" s="122" t="str">
        <f t="shared" si="77"/>
        <v/>
      </c>
      <c r="FA33" s="122" t="str">
        <f t="shared" si="78"/>
        <v/>
      </c>
      <c r="FB33" s="109" t="str">
        <f t="shared" si="79"/>
        <v/>
      </c>
      <c r="FC33" s="52" t="str">
        <f>IF(OR($E33="",$G33=""),"",IF(AND($E$3=6),'Marks Entry 6th'!CE32,IF(AND($E$3=7),'Marks Entry 7th'!CE32,"")))</f>
        <v/>
      </c>
      <c r="FD33" s="52" t="str">
        <f>IF(OR($E33="",$G33=""),"",IF(AND($E$3=6),'Marks Entry 6th'!CF32,IF(AND($E$3=7),'Marks Entry 7th'!CF32,"")))</f>
        <v/>
      </c>
      <c r="FE33" s="52" t="str">
        <f>IF(OR($E33="",$G33=""),"",IF(AND($E$3=6),'Marks Entry 6th'!CG32,IF(AND($E$3=7),'Marks Entry 7th'!CG32,"")))</f>
        <v/>
      </c>
      <c r="FF33" s="52" t="str">
        <f>IF(OR($E33="",$G33=""),"",IF(AND($E$3=6),'Marks Entry 6th'!CH32,IF(AND($E$3=7),'Marks Entry 7th'!CH32,"")))</f>
        <v/>
      </c>
      <c r="FG33" s="52" t="str">
        <f>IF(OR($E33="",$G33=""),"",IF(AND($E$3=6),'Marks Entry 6th'!CI32,IF(AND($E$3=7),'Marks Entry 7th'!CI32,"")))</f>
        <v/>
      </c>
      <c r="FH33" s="121" t="str">
        <f t="shared" si="80"/>
        <v/>
      </c>
      <c r="FI33" s="122">
        <f t="shared" si="81"/>
        <v>0</v>
      </c>
      <c r="FJ33" s="122" t="str">
        <f t="shared" si="82"/>
        <v/>
      </c>
      <c r="FK33" s="122" t="str">
        <f t="shared" si="83"/>
        <v/>
      </c>
      <c r="FL33" s="109" t="str">
        <f t="shared" si="84"/>
        <v/>
      </c>
      <c r="FM33" s="361" t="str">
        <f>IF(OR($E33="",$G33=""),"",IF(AND('Marks Entry 6th'!CJ32="",'Marks Entry 7th'!CJ32=""),"",IF(AND($E$3=6),'Marks Entry 6th'!CJ32,IF(AND($E$3=7),'Marks Entry 7th'!CJ32,""))))</f>
        <v/>
      </c>
      <c r="FN33" s="361" t="str">
        <f>IF(OR($E33="",$G33=""),"",IF(AND('Marks Entry 6th'!CK32="",'Marks Entry 7th'!CK32=""),"",IF(AND($E$3=6),'Marks Entry 6th'!CK32,IF(AND($E$3=7),'Marks Entry 7th'!CK32,""))))</f>
        <v/>
      </c>
      <c r="FO33" s="362" t="str">
        <f t="shared" si="85"/>
        <v/>
      </c>
      <c r="FP33" s="109" t="str">
        <f t="shared" si="86"/>
        <v/>
      </c>
      <c r="FQ33" s="361" t="str">
        <f>IF(OR($E33="",$G33=""),"",IF(AND('Marks Entry 6th'!CL32="",'Marks Entry 7th'!CL32=""),"",IF(AND($E$3=6),'Marks Entry 6th'!CL32,IF(AND($E$3=7),'Marks Entry 7th'!CL32,""))))</f>
        <v/>
      </c>
      <c r="FR33" s="361" t="str">
        <f>IF(OR($E33="",$G33=""),"",IF(AND('Marks Entry 6th'!CM32="",'Marks Entry 7th'!CM32=""),"",IF(AND($E$3=6),'Marks Entry 6th'!CM32,IF(AND($E$3=7),'Marks Entry 7th'!CM32,""))))</f>
        <v/>
      </c>
      <c r="FS33" s="362" t="str">
        <f t="shared" si="87"/>
        <v/>
      </c>
      <c r="FT33" s="109" t="str">
        <f t="shared" si="88"/>
        <v/>
      </c>
      <c r="FU33" s="78" t="str">
        <f t="shared" si="89"/>
        <v/>
      </c>
      <c r="FV33" s="328" t="str">
        <f t="shared" si="90"/>
        <v/>
      </c>
      <c r="FW33" s="84" t="str">
        <f t="shared" si="91"/>
        <v/>
      </c>
      <c r="FX33" s="222" t="str">
        <f t="shared" si="92"/>
        <v/>
      </c>
      <c r="FY33" s="85" t="str">
        <f t="shared" si="93"/>
        <v/>
      </c>
      <c r="FZ33" s="327" t="str">
        <f>IFERROR(IF(B33="NSO","NSO",IF(OR(D33="",G33="",F33=""),"",IF(AND(FV33&gt;=36,'Master sheet'!$D$11="Hindi"),"कक्षा क्रमोन्नत",IF(AND(FV33&gt;=36,'Master sheet'!$D$11="English"),"Promoted",IF(AND(FV33&lt;36,'Master sheet'!$D$11="Hindi"),"पुनः परीक्षा","Re-Exam"))))),"")</f>
        <v/>
      </c>
      <c r="GA33" s="53" t="str">
        <f>IF(OR($E33="",$G33=""),"",IF(AND($E$3=6,'Marks Entry 6th'!CN32=""),"",IF(AND($E$3=7,'Marks Entry 7th'!CN32=""),"",IF(AND($E$3=6),'Marks Entry 6th'!CN32,IF(AND($E$3=7),'Marks Entry 7th'!CN32,"")))))</f>
        <v/>
      </c>
      <c r="GB33" s="53" t="str">
        <f>IF(OR($E33="",$G33=""),"",IF(AND($E$3=6,'Marks Entry 6th'!CO32=""),"",IF(AND($E$3=7,'Marks Entry 7th'!CO32=""),"",IF(AND($E$3=6),'Marks Entry 6th'!CO32,IF(AND($E$3=7),'Marks Entry 7th'!CO32,"")))))</f>
        <v/>
      </c>
      <c r="GC33" s="54"/>
      <c r="GK33" s="56">
        <f>IF(AND($E$3=6),'Marks Entry 6th'!I32,IF(AND($E$3=7),'Marks Entry 7th'!I32,""))</f>
        <v>0</v>
      </c>
      <c r="GL33" s="56">
        <f t="shared" si="94"/>
        <v>0</v>
      </c>
    </row>
    <row r="34" spans="1:194" ht="18.95" customHeight="1">
      <c r="A34" s="68">
        <v>27</v>
      </c>
      <c r="B34" s="68" t="str">
        <f>IF(OR(GK34=0,GK34=""),"",IF(AND($E$3=6),'Marks Entry 6th'!I33,IF(AND($E$3=7),'Marks Entry 7th'!I33,"")))</f>
        <v/>
      </c>
      <c r="C34" s="69" t="str">
        <f>IF(OR(B34=0,B34=""),"",IF(AND($E$3=6,'Marks Entry 6th'!B33=""),"",IF(AND($E$3=7,'Marks Entry 7th'!B33=""),"",IF(AND($E$3=6,'Marks Entry 6th'!B33),'Marks Entry 6th'!B33,IF(AND($E$3=7),'Marks Entry 7th'!B33,"")))))</f>
        <v/>
      </c>
      <c r="D34" s="69" t="str">
        <f>IF(OR(B34=0,B34=""),"",IF(AND($E$3=6,'Marks Entry 6th'!C33=""),"",IF(AND($E$3=7,'Marks Entry 7th'!C33=""),"",IF(AND($E$3=6),'Marks Entry 6th'!C33,IF(AND($E$3=7),'Marks Entry 7th'!C33,"")))))</f>
        <v/>
      </c>
      <c r="E34" s="303" t="str">
        <f>IF(OR(B34=0,B34=""),"",IF(AND($E$3=6,'Marks Entry 6th'!E33=""),"",IF(AND($E$3=7,'Marks Entry 7th'!E33=""),"",IF(AND($E$3=6),'Marks Entry 6th'!E33,IF(AND($E$3=7),'Marks Entry 7th'!E33,"")))))</f>
        <v/>
      </c>
      <c r="F34" s="69" t="str">
        <f>IF(OR(B34=0,B34=""),"",IF(AND($E$3=6,'Marks Entry 6th'!D33=""),"",IF(AND($E$3=7,'Marks Entry 7th'!D33=""),"",IF(AND($E$3=6),'Marks Entry 6th'!D33,IF(AND($E$3=7),'Marks Entry 7th'!D33,"")))))</f>
        <v/>
      </c>
      <c r="G34" s="302" t="str">
        <f>IF(OR(B34=0,B34=""),"",IF(AND($E$3=6,'Marks Entry 6th'!F33=""),"",IF(AND($E$3=7,'Marks Entry 7th'!F33=""),"",IF(AND($E$3=6),UPPER('Marks Entry 6th'!F33),IF(AND($E$3=7),UPPER('Marks Entry 7th'!F33),"")))))</f>
        <v/>
      </c>
      <c r="H34" s="302" t="str">
        <f>IF(OR(B34=0,B34=""),"",IF(AND($E$3=6,'Marks Entry 6th'!G33=""),"",IF(AND($E$3=7,'Marks Entry 7th'!G33=""),"",IF(AND($E$3=6),UPPER('Marks Entry 6th'!G33),IF(AND($E$3=7),UPPER('Marks Entry 7th'!G33),"")))))</f>
        <v/>
      </c>
      <c r="I34" s="302" t="str">
        <f>IF(OR(B34=0,B34=""),"",IF(AND($E$3=6,'Marks Entry 6th'!H33=""),"",IF(AND($E$3=7,'Marks Entry 7th'!H33=""),"",IF(AND($E$3=6),UPPER('Marks Entry 6th'!H33),IF(AND($E$3=7),UPPER('Marks Entry 7th'!H33),"")))))</f>
        <v/>
      </c>
      <c r="J34" s="64" t="str">
        <f>IF(OR(B34=0,B34=""),"",IF(AND($E$3=6,'Marks Entry 6th'!J33=""),"",IF(AND($E$3=7,'Marks Entry 7th'!J33=""),"",IF(AND($E$3=6),'Marks Entry 6th'!J33,IF(AND($E$3=7),'Marks Entry 7th'!J33,"")))))</f>
        <v/>
      </c>
      <c r="K34" s="64" t="str">
        <f>IF(OR(B34=0,B34=""),"",IF(AND($E$3=6,'Marks Entry 6th'!K33=""),"",IF(AND($E$3=7,'Marks Entry 7th'!K33=""),"",IF(AND($E$3=6),'Marks Entry 6th'!K33,IF(AND($E$3=7),'Marks Entry 7th'!K33,"")))))</f>
        <v/>
      </c>
      <c r="L34" s="120" t="str">
        <f>IF(OR($E34="",$G34=""),"",IF(AND($E$3=6),'Marks Entry 6th'!L33,IF(AND($E$3=7),'Marks Entry 7th'!L33,"")))</f>
        <v/>
      </c>
      <c r="M34" s="120" t="str">
        <f>IF(OR($E34="",$G34=""),"",IF(AND($E$3=6),'Marks Entry 6th'!M33,IF(AND($E$3=7),'Marks Entry 7th'!M33,"")))</f>
        <v/>
      </c>
      <c r="N34" s="120" t="str">
        <f>IF(OR($E34="",$G34=""),"",IF(AND($E$3=6),'Marks Entry 6th'!N33,IF(AND($E$3=7),'Marks Entry 7th'!N33,"")))</f>
        <v/>
      </c>
      <c r="O34" s="120" t="str">
        <f>IF(OR($E34="",$G34=""),"",IF(AND($E$3=6),'Marks Entry 6th'!O33,IF(AND($E$3=7),'Marks Entry 7th'!O33,"")))</f>
        <v/>
      </c>
      <c r="P34" s="120" t="str">
        <f>IF(OR($E34="",$G34=""),"",IF(AND($E$3=6),'Marks Entry 6th'!P33,IF(AND($E$3=7),'Marks Entry 7th'!P33,"")))</f>
        <v/>
      </c>
      <c r="Q34" s="120" t="str">
        <f>IF(OR($E34="",$G34=""),"",IF(AND($E$3=6),'Marks Entry 6th'!Q33,IF(AND($E$3=7),'Marks Entry 7th'!Q33,"")))</f>
        <v/>
      </c>
      <c r="R34" s="418" t="str">
        <f t="shared" si="4"/>
        <v/>
      </c>
      <c r="S34" s="120" t="str">
        <f>IF(OR($E34="",$G34=""),"",IF(AND($E$3=6),'Marks Entry 6th'!R33,IF(AND($E$3=7),'Marks Entry 7th'!R33,"")))</f>
        <v/>
      </c>
      <c r="T34" s="120" t="str">
        <f>IF(OR($E34="",$G34=""),"",IF(AND($E$3=6),'Marks Entry 6th'!S33,IF(AND($E$3=7),'Marks Entry 7th'!S33,"")))</f>
        <v/>
      </c>
      <c r="U34" s="65" t="str">
        <f t="shared" si="5"/>
        <v/>
      </c>
      <c r="V34" s="62">
        <f t="shared" si="6"/>
        <v>0</v>
      </c>
      <c r="W34" s="67" t="str">
        <f>IF(OR($E34="",$G34=""),"",IF(AND($E$3=6),'Marks Entry 6th'!T33,IF(AND($E$3=7),'Marks Entry 7th'!T33,"")))</f>
        <v/>
      </c>
      <c r="X34" s="67" t="str">
        <f>IF(OR($E34="",$G34=""),"",IF(AND($E$3=6),'Marks Entry 6th'!U33,IF(AND($E$3=7),'Marks Entry 7th'!U33,"")))</f>
        <v/>
      </c>
      <c r="Y34" s="66" t="str">
        <f t="shared" si="7"/>
        <v/>
      </c>
      <c r="Z34" s="62" t="str">
        <f t="shared" si="8"/>
        <v/>
      </c>
      <c r="AA34" s="108">
        <f t="shared" si="9"/>
        <v>0</v>
      </c>
      <c r="AB34" s="108" t="str">
        <f t="shared" si="10"/>
        <v/>
      </c>
      <c r="AC34" s="108" t="str">
        <f t="shared" si="11"/>
        <v/>
      </c>
      <c r="AD34" s="108" t="str">
        <f t="shared" si="12"/>
        <v/>
      </c>
      <c r="AE34" s="108" t="str">
        <f t="shared" si="13"/>
        <v/>
      </c>
      <c r="AF34" s="110" t="str">
        <f t="shared" si="14"/>
        <v/>
      </c>
      <c r="AG34" s="120" t="str">
        <f>IF(OR($E34="",$G34=""),"",IF(AND($E$3=6),'Marks Entry 6th'!V33,IF(AND($E$3=7),'Marks Entry 7th'!V33,"")))</f>
        <v/>
      </c>
      <c r="AH34" s="120" t="str">
        <f>IF(OR($E34="",$G34=""),"",IF(AND($E$3=6),'Marks Entry 6th'!W33,IF(AND($E$3=7),'Marks Entry 7th'!W33,"")))</f>
        <v/>
      </c>
      <c r="AI34" s="120" t="str">
        <f>IF(OR($E34="",$G34=""),"",IF(AND($E$3=6),'Marks Entry 6th'!X33,IF(AND($E$3=7),'Marks Entry 7th'!X33,"")))</f>
        <v/>
      </c>
      <c r="AJ34" s="120" t="str">
        <f>IF(OR($E34="",$G34=""),"",IF(AND($E$3=6),'Marks Entry 6th'!Y33,IF(AND($E$3=7),'Marks Entry 7th'!Y33,"")))</f>
        <v/>
      </c>
      <c r="AK34" s="120" t="str">
        <f>IF(OR($E34="",$G34=""),"",IF(AND($E$3=6),'Marks Entry 6th'!Z33,IF(AND($E$3=7),'Marks Entry 7th'!Z33,"")))</f>
        <v/>
      </c>
      <c r="AL34" s="120" t="str">
        <f>IF(OR($E34="",$G34=""),"",IF(AND($E$3=6),'Marks Entry 6th'!AA33,IF(AND($E$3=7),'Marks Entry 7th'!AA33,"")))</f>
        <v/>
      </c>
      <c r="AM34" s="418" t="str">
        <f t="shared" si="15"/>
        <v/>
      </c>
      <c r="AN34" s="120" t="str">
        <f>IF(OR($E34="",$G34=""),"",IF(AND($E$3=6),'Marks Entry 6th'!AB33,IF(AND($E$3=7),'Marks Entry 7th'!AB33,"")))</f>
        <v/>
      </c>
      <c r="AO34" s="120" t="str">
        <f>IF(OR($E34="",$G34=""),"",IF(AND($E$3=6),'Marks Entry 6th'!AC33,IF(AND($E$3=7),'Marks Entry 7th'!AC33,"")))</f>
        <v/>
      </c>
      <c r="AP34" s="65" t="str">
        <f t="shared" si="16"/>
        <v/>
      </c>
      <c r="AQ34" s="62">
        <f t="shared" si="17"/>
        <v>0</v>
      </c>
      <c r="AR34" s="67" t="str">
        <f>IF(OR($E34="",$G34=""),"",IF(AND($E$3=6),'Marks Entry 6th'!AD33,IF(AND($E$3=7),'Marks Entry 7th'!AD33,"")))</f>
        <v/>
      </c>
      <c r="AS34" s="67" t="str">
        <f>IF(OR($E34="",$G34=""),"",IF(AND($E$3=6),'Marks Entry 6th'!AE33,IF(AND($E$3=7),'Marks Entry 7th'!AE33,"")))</f>
        <v/>
      </c>
      <c r="AT34" s="65" t="str">
        <f t="shared" si="18"/>
        <v/>
      </c>
      <c r="AU34" s="62" t="str">
        <f t="shared" si="19"/>
        <v/>
      </c>
      <c r="AV34" s="108">
        <f t="shared" si="20"/>
        <v>0</v>
      </c>
      <c r="AW34" s="108" t="str">
        <f t="shared" si="21"/>
        <v/>
      </c>
      <c r="AX34" s="108" t="str">
        <f t="shared" si="22"/>
        <v/>
      </c>
      <c r="AY34" s="108" t="str">
        <f t="shared" si="23"/>
        <v/>
      </c>
      <c r="AZ34" s="108" t="str">
        <f t="shared" si="24"/>
        <v/>
      </c>
      <c r="BA34" s="110" t="str">
        <f t="shared" si="25"/>
        <v/>
      </c>
      <c r="BB34" s="310" t="str">
        <f>IF(OR($E34="",$G34=""),"",IF(AND($E$3=6),'Marks Entry 6th'!AF33,IF(AND($E$3=7),'Marks Entry 7th'!AF33,"")))</f>
        <v/>
      </c>
      <c r="BC34" s="120" t="str">
        <f>IF(OR($E34="",$G34=""),"",IF(AND($E$3=6),'Marks Entry 6th'!AG33,IF(AND($E$3=7),'Marks Entry 7th'!AG33,"")))</f>
        <v/>
      </c>
      <c r="BD34" s="120" t="str">
        <f>IF(OR($E34="",$G34=""),"",IF(AND($E$3=6),'Marks Entry 6th'!AH33,IF(AND($E$3=7),'Marks Entry 7th'!AH33,"")))</f>
        <v/>
      </c>
      <c r="BE34" s="120" t="str">
        <f>IF(OR($E34="",$G34=""),"",IF(AND($E$3=6),'Marks Entry 6th'!AI33,IF(AND($E$3=7),'Marks Entry 7th'!AI33,"")))</f>
        <v/>
      </c>
      <c r="BF34" s="120" t="str">
        <f>IF(OR($E34="",$G34=""),"",IF(AND($E$3=6),'Marks Entry 6th'!AJ33,IF(AND($E$3=7),'Marks Entry 7th'!AJ33,"")))</f>
        <v/>
      </c>
      <c r="BG34" s="120" t="str">
        <f>IF(OR($E34="",$G34=""),"",IF(AND($E$3=6),'Marks Entry 6th'!AK33,IF(AND($E$3=7),'Marks Entry 7th'!AK33,"")))</f>
        <v/>
      </c>
      <c r="BH34" s="120" t="str">
        <f>IF(OR($E34="",$G34=""),"",IF(AND($E$3=6),'Marks Entry 6th'!AL33,IF(AND($E$3=7),'Marks Entry 7th'!AL33,"")))</f>
        <v/>
      </c>
      <c r="BI34" s="418" t="str">
        <f t="shared" si="26"/>
        <v/>
      </c>
      <c r="BJ34" s="120" t="str">
        <f>IF(OR($E34="",$G34=""),"",IF(AND($E$3=6),'Marks Entry 6th'!AM33,IF(AND($E$3=7),'Marks Entry 7th'!AM33,"")))</f>
        <v/>
      </c>
      <c r="BK34" s="120" t="str">
        <f>IF(OR($E34="",$G34=""),"",IF(AND($E$3=6),'Marks Entry 6th'!AN33,IF(AND($E$3=7),'Marks Entry 7th'!AN33,"")))</f>
        <v/>
      </c>
      <c r="BL34" s="65" t="str">
        <f t="shared" si="27"/>
        <v/>
      </c>
      <c r="BM34" s="62">
        <f t="shared" si="28"/>
        <v>0</v>
      </c>
      <c r="BN34" s="67" t="str">
        <f>IF(OR($E34="",$G34=""),"",IF(AND($E$3=6),'Marks Entry 6th'!AO33,IF(AND($E$3=7),'Marks Entry 7th'!AO33,"")))</f>
        <v/>
      </c>
      <c r="BO34" s="67" t="str">
        <f>IF(OR($E34="",$G34=""),"",IF(AND($E$3=6),'Marks Entry 6th'!AP33,IF(AND($E$3=7),'Marks Entry 7th'!AP33,"")))</f>
        <v/>
      </c>
      <c r="BP34" s="65" t="str">
        <f t="shared" si="29"/>
        <v/>
      </c>
      <c r="BQ34" s="62" t="str">
        <f t="shared" si="30"/>
        <v/>
      </c>
      <c r="BR34" s="108">
        <f t="shared" si="31"/>
        <v>0</v>
      </c>
      <c r="BS34" s="108" t="str">
        <f t="shared" si="32"/>
        <v/>
      </c>
      <c r="BT34" s="108" t="str">
        <f t="shared" si="33"/>
        <v/>
      </c>
      <c r="BU34" s="108" t="str">
        <f t="shared" si="34"/>
        <v/>
      </c>
      <c r="BV34" s="108" t="str">
        <f t="shared" si="35"/>
        <v/>
      </c>
      <c r="BW34" s="110" t="str">
        <f t="shared" si="36"/>
        <v/>
      </c>
      <c r="BX34" s="120" t="str">
        <f>IF(OR($E34="",$G34=""),"",IF(AND($E$3=6),'Marks Entry 6th'!AQ33,IF(AND($E$3=7),'Marks Entry 7th'!AQ33,"")))</f>
        <v/>
      </c>
      <c r="BY34" s="120" t="str">
        <f>IF(OR($E34="",$G34=""),"",IF(AND($E$3=6),'Marks Entry 6th'!AR33,IF(AND($E$3=7),'Marks Entry 7th'!AR33,"")))</f>
        <v/>
      </c>
      <c r="BZ34" s="120" t="str">
        <f>IF(OR($E34="",$G34=""),"",IF(AND($E$3=6),'Marks Entry 6th'!AS33,IF(AND($E$3=7),'Marks Entry 7th'!AS33,"")))</f>
        <v/>
      </c>
      <c r="CA34" s="120" t="str">
        <f>IF(OR($E34="",$G34=""),"",IF(AND($E$3=6),'Marks Entry 6th'!AT33,IF(AND($E$3=7),'Marks Entry 7th'!AT33,"")))</f>
        <v/>
      </c>
      <c r="CB34" s="120" t="str">
        <f>IF(OR($E34="",$G34=""),"",IF(AND($E$3=6),'Marks Entry 6th'!AU33,IF(AND($E$3=7),'Marks Entry 7th'!AU33,"")))</f>
        <v/>
      </c>
      <c r="CC34" s="120" t="str">
        <f>IF(OR($E34="",$G34=""),"",IF(AND($E$3=6),'Marks Entry 6th'!AV33,IF(AND($E$3=7),'Marks Entry 7th'!AV33,"")))</f>
        <v/>
      </c>
      <c r="CD34" s="418" t="str">
        <f t="shared" si="37"/>
        <v/>
      </c>
      <c r="CE34" s="120" t="str">
        <f>IF(OR($E34="",$G34=""),"",IF(AND($E$3=6),'Marks Entry 6th'!AW33,IF(AND($E$3=7),'Marks Entry 7th'!AW33,"")))</f>
        <v/>
      </c>
      <c r="CF34" s="120" t="str">
        <f>IF(OR($E34="",$G34=""),"",IF(AND($E$3=6),'Marks Entry 6th'!AX33,IF(AND($E$3=7),'Marks Entry 7th'!AX33,"")))</f>
        <v/>
      </c>
      <c r="CG34" s="65" t="str">
        <f t="shared" si="38"/>
        <v/>
      </c>
      <c r="CH34" s="62">
        <f t="shared" si="39"/>
        <v>0</v>
      </c>
      <c r="CI34" s="67" t="str">
        <f>IF(OR($E34="",$G34=""),"",IF(AND($E$3=6),'Marks Entry 6th'!AY33,IF(AND($E$3=7),'Marks Entry 7th'!AY33,"")))</f>
        <v/>
      </c>
      <c r="CJ34" s="67" t="str">
        <f>IF(OR($E34="",$G34=""),"",IF(AND($E$3=6),'Marks Entry 6th'!AZ33,IF(AND($E$3=7),'Marks Entry 7th'!AZ33,"")))</f>
        <v/>
      </c>
      <c r="CK34" s="65" t="str">
        <f t="shared" si="40"/>
        <v/>
      </c>
      <c r="CL34" s="62" t="str">
        <f t="shared" si="41"/>
        <v/>
      </c>
      <c r="CM34" s="108">
        <f t="shared" si="42"/>
        <v>0</v>
      </c>
      <c r="CN34" s="108" t="str">
        <f t="shared" si="43"/>
        <v/>
      </c>
      <c r="CO34" s="108" t="str">
        <f t="shared" si="44"/>
        <v/>
      </c>
      <c r="CP34" s="108" t="str">
        <f t="shared" si="45"/>
        <v/>
      </c>
      <c r="CQ34" s="108" t="str">
        <f t="shared" si="46"/>
        <v/>
      </c>
      <c r="CR34" s="110" t="str">
        <f t="shared" si="47"/>
        <v/>
      </c>
      <c r="CS34" s="120" t="str">
        <f>IF(OR($E34="",$G34=""),"",IF(AND($E$3=6),'Marks Entry 6th'!BA33,IF(AND($E$3=7),'Marks Entry 7th'!BA33,"")))</f>
        <v/>
      </c>
      <c r="CT34" s="120" t="str">
        <f>IF(OR($E34="",$G34=""),"",IF(AND($E$3=6),'Marks Entry 6th'!BB33,IF(AND($E$3=7),'Marks Entry 7th'!BB33,"")))</f>
        <v/>
      </c>
      <c r="CU34" s="120" t="str">
        <f>IF(OR($E34="",$G34=""),"",IF(AND($E$3=6),'Marks Entry 6th'!BC33,IF(AND($E$3=7),'Marks Entry 7th'!BC33,"")))</f>
        <v/>
      </c>
      <c r="CV34" s="120" t="str">
        <f>IF(OR($E34="",$G34=""),"",IF(AND($E$3=6),'Marks Entry 6th'!BD33,IF(AND($E$3=7),'Marks Entry 7th'!BD33,"")))</f>
        <v/>
      </c>
      <c r="CW34" s="120" t="str">
        <f>IF(OR($E34="",$G34=""),"",IF(AND($E$3=6),'Marks Entry 6th'!BE33,IF(AND($E$3=7),'Marks Entry 7th'!BE33,"")))</f>
        <v/>
      </c>
      <c r="CX34" s="120" t="str">
        <f>IF(OR($E34="",$G34=""),"",IF(AND($E$3=6),'Marks Entry 6th'!BF33,IF(AND($E$3=7),'Marks Entry 7th'!BF33,"")))</f>
        <v/>
      </c>
      <c r="CY34" s="418" t="str">
        <f t="shared" si="48"/>
        <v/>
      </c>
      <c r="CZ34" s="120" t="str">
        <f>IF(OR($E34="",$G34=""),"",IF(AND($E$3=6),'Marks Entry 6th'!BG33,IF(AND($E$3=7),'Marks Entry 7th'!BG33,"")))</f>
        <v/>
      </c>
      <c r="DA34" s="120" t="str">
        <f>IF(OR($E34="",$G34=""),"",IF(AND($E$3=6),'Marks Entry 6th'!BH33,IF(AND($E$3=7),'Marks Entry 7th'!BH33,"")))</f>
        <v/>
      </c>
      <c r="DB34" s="65" t="str">
        <f t="shared" si="49"/>
        <v/>
      </c>
      <c r="DC34" s="62">
        <f t="shared" si="50"/>
        <v>0</v>
      </c>
      <c r="DD34" s="67" t="str">
        <f>IF(OR($E34="",$G34=""),"",IF(AND($E$3=6),'Marks Entry 6th'!BI33,IF(AND($E$3=7),'Marks Entry 7th'!BI33,"")))</f>
        <v/>
      </c>
      <c r="DE34" s="67" t="str">
        <f>IF(OR($E34="",$G34=""),"",IF(AND($E$3=6),'Marks Entry 6th'!BJ33,IF(AND($E$3=7),'Marks Entry 7th'!BJ33,"")))</f>
        <v/>
      </c>
      <c r="DF34" s="65" t="str">
        <f t="shared" si="51"/>
        <v/>
      </c>
      <c r="DG34" s="62" t="str">
        <f t="shared" si="52"/>
        <v/>
      </c>
      <c r="DH34" s="108">
        <f t="shared" si="53"/>
        <v>0</v>
      </c>
      <c r="DI34" s="108" t="str">
        <f t="shared" si="54"/>
        <v/>
      </c>
      <c r="DJ34" s="108" t="str">
        <f t="shared" si="55"/>
        <v/>
      </c>
      <c r="DK34" s="108" t="str">
        <f t="shared" si="56"/>
        <v/>
      </c>
      <c r="DL34" s="108" t="str">
        <f t="shared" si="57"/>
        <v/>
      </c>
      <c r="DM34" s="110" t="str">
        <f t="shared" si="58"/>
        <v/>
      </c>
      <c r="DN34" s="120" t="str">
        <f>IF(OR($E34="",$G34=""),"",IF(AND($E$3=6),'Marks Entry 6th'!BK33,IF(AND($E$3=7),'Marks Entry 7th'!BK33,"")))</f>
        <v/>
      </c>
      <c r="DO34" s="120" t="str">
        <f>IF(OR($E34="",$G34=""),"",IF(AND($E$3=6),'Marks Entry 6th'!BL33,IF(AND($E$3=7),'Marks Entry 7th'!BL33,"")))</f>
        <v/>
      </c>
      <c r="DP34" s="120" t="str">
        <f>IF(OR($E34="",$G34=""),"",IF(AND($E$3=6),'Marks Entry 6th'!BM33,IF(AND($E$3=7),'Marks Entry 7th'!BM33,"")))</f>
        <v/>
      </c>
      <c r="DQ34" s="120" t="str">
        <f>IF(OR($E34="",$G34=""),"",IF(AND($E$3=6),'Marks Entry 6th'!BN33,IF(AND($E$3=7),'Marks Entry 7th'!BN33,"")))</f>
        <v/>
      </c>
      <c r="DR34" s="120" t="str">
        <f>IF(OR($E34="",$G34=""),"",IF(AND($E$3=6),'Marks Entry 6th'!BO33,IF(AND($E$3=7),'Marks Entry 7th'!BO33,"")))</f>
        <v/>
      </c>
      <c r="DS34" s="120" t="str">
        <f>IF(OR($E34="",$G34=""),"",IF(AND($E$3=6),'Marks Entry 6th'!BP33,IF(AND($E$3=7),'Marks Entry 7th'!BP33,"")))</f>
        <v/>
      </c>
      <c r="DT34" s="418" t="str">
        <f t="shared" si="59"/>
        <v/>
      </c>
      <c r="DU34" s="120" t="str">
        <f>IF(OR($E34="",$G34=""),"",IF(AND($E$3=6),'Marks Entry 6th'!BQ33,IF(AND($E$3=7),'Marks Entry 7th'!BQ33,"")))</f>
        <v/>
      </c>
      <c r="DV34" s="120" t="str">
        <f>IF(OR($E34="",$G34=""),"",IF(AND($E$3=6),'Marks Entry 6th'!BR33,IF(AND($E$3=7),'Marks Entry 7th'!BR33,"")))</f>
        <v/>
      </c>
      <c r="DW34" s="65" t="str">
        <f t="shared" si="60"/>
        <v/>
      </c>
      <c r="DX34" s="62">
        <f t="shared" si="61"/>
        <v>0</v>
      </c>
      <c r="DY34" s="67" t="str">
        <f>IF(OR($E34="",$G34=""),"",IF(AND($E$3=6),'Marks Entry 6th'!BS33,IF(AND($E$3=7),'Marks Entry 7th'!BS33,"")))</f>
        <v/>
      </c>
      <c r="DZ34" s="67" t="str">
        <f>IF(OR($E34="",$G34=""),"",IF(AND($E$3=6),'Marks Entry 6th'!BT33,IF(AND($E$3=7),'Marks Entry 7th'!BT33,"")))</f>
        <v/>
      </c>
      <c r="EA34" s="65" t="str">
        <f t="shared" si="62"/>
        <v/>
      </c>
      <c r="EB34" s="62" t="str">
        <f t="shared" si="63"/>
        <v/>
      </c>
      <c r="EC34" s="108">
        <f t="shared" si="64"/>
        <v>0</v>
      </c>
      <c r="ED34" s="108" t="str">
        <f t="shared" si="65"/>
        <v/>
      </c>
      <c r="EE34" s="108" t="str">
        <f t="shared" si="66"/>
        <v/>
      </c>
      <c r="EF34" s="108" t="str">
        <f t="shared" si="67"/>
        <v/>
      </c>
      <c r="EG34" s="108" t="str">
        <f t="shared" si="68"/>
        <v/>
      </c>
      <c r="EH34" s="110" t="str">
        <f t="shared" si="69"/>
        <v/>
      </c>
      <c r="EI34" s="52" t="str">
        <f>IF(OR($E34="",$G34=""),"",IF(AND($E$3=6),'Marks Entry 6th'!BU33,IF(AND($E$3=7),'Marks Entry 7th'!BU33,"")))</f>
        <v/>
      </c>
      <c r="EJ34" s="52" t="str">
        <f>IF(OR($E34="",$G34=""),"",IF(AND($E$3=6),'Marks Entry 6th'!BV33,IF(AND($E$3=7),'Marks Entry 7th'!BV33,"")))</f>
        <v/>
      </c>
      <c r="EK34" s="52" t="str">
        <f>IF(OR($E34="",$G34=""),"",IF(AND($E$3=6),'Marks Entry 6th'!BW33,IF(AND($E$3=7),'Marks Entry 7th'!BW33,"")))</f>
        <v/>
      </c>
      <c r="EL34" s="52" t="str">
        <f>IF(OR($E34="",$G34=""),"",IF(AND($E$3=6),'Marks Entry 6th'!BX33,IF(AND($E$3=7),'Marks Entry 7th'!BX33,"")))</f>
        <v/>
      </c>
      <c r="EM34" s="52" t="str">
        <f>IF(OR($E34="",$G34=""),"",IF(AND($E$3=6),'Marks Entry 6th'!BY33,IF(AND($E$3=7),'Marks Entry 7th'!BY33,"")))</f>
        <v/>
      </c>
      <c r="EN34" s="121" t="str">
        <f t="shared" si="70"/>
        <v/>
      </c>
      <c r="EO34" s="122">
        <f t="shared" si="71"/>
        <v>0</v>
      </c>
      <c r="EP34" s="122" t="str">
        <f t="shared" si="72"/>
        <v/>
      </c>
      <c r="EQ34" s="122" t="str">
        <f t="shared" si="73"/>
        <v/>
      </c>
      <c r="ER34" s="109" t="str">
        <f t="shared" si="74"/>
        <v/>
      </c>
      <c r="ES34" s="52" t="str">
        <f>IF(OR($E34="",$G34=""),"",IF(AND($E$3=6),'Marks Entry 6th'!BZ33,IF(AND($E$3=7),'Marks Entry 7th'!BZ33,"")))</f>
        <v/>
      </c>
      <c r="ET34" s="52" t="str">
        <f>IF(OR($E34="",$G34=""),"",IF(AND($E$3=6),'Marks Entry 6th'!CA33,IF(AND($E$3=7),'Marks Entry 7th'!CA33,"")))</f>
        <v/>
      </c>
      <c r="EU34" s="52" t="str">
        <f>IF(OR($E34="",$G34=""),"",IF(AND($E$3=6),'Marks Entry 6th'!CB33,IF(AND($E$3=7),'Marks Entry 7th'!CB33,"")))</f>
        <v/>
      </c>
      <c r="EV34" s="52" t="str">
        <f>IF(OR($E34="",$G34=""),"",IF(AND($E$3=6),'Marks Entry 6th'!CC33,IF(AND($E$3=7),'Marks Entry 7th'!CC33,"")))</f>
        <v/>
      </c>
      <c r="EW34" s="52" t="str">
        <f>IF(OR($E34="",$G34=""),"",IF(AND($E$3=6),'Marks Entry 6th'!CD33,IF(AND($E$3=7),'Marks Entry 7th'!CD33,"")))</f>
        <v/>
      </c>
      <c r="EX34" s="121" t="str">
        <f t="shared" si="75"/>
        <v/>
      </c>
      <c r="EY34" s="122">
        <f t="shared" si="76"/>
        <v>0</v>
      </c>
      <c r="EZ34" s="122" t="str">
        <f t="shared" si="77"/>
        <v/>
      </c>
      <c r="FA34" s="122" t="str">
        <f t="shared" si="78"/>
        <v/>
      </c>
      <c r="FB34" s="109" t="str">
        <f t="shared" si="79"/>
        <v/>
      </c>
      <c r="FC34" s="52" t="str">
        <f>IF(OR($E34="",$G34=""),"",IF(AND($E$3=6),'Marks Entry 6th'!CE33,IF(AND($E$3=7),'Marks Entry 7th'!CE33,"")))</f>
        <v/>
      </c>
      <c r="FD34" s="52" t="str">
        <f>IF(OR($E34="",$G34=""),"",IF(AND($E$3=6),'Marks Entry 6th'!CF33,IF(AND($E$3=7),'Marks Entry 7th'!CF33,"")))</f>
        <v/>
      </c>
      <c r="FE34" s="52" t="str">
        <f>IF(OR($E34="",$G34=""),"",IF(AND($E$3=6),'Marks Entry 6th'!CG33,IF(AND($E$3=7),'Marks Entry 7th'!CG33,"")))</f>
        <v/>
      </c>
      <c r="FF34" s="52" t="str">
        <f>IF(OR($E34="",$G34=""),"",IF(AND($E$3=6),'Marks Entry 6th'!CH33,IF(AND($E$3=7),'Marks Entry 7th'!CH33,"")))</f>
        <v/>
      </c>
      <c r="FG34" s="52" t="str">
        <f>IF(OR($E34="",$G34=""),"",IF(AND($E$3=6),'Marks Entry 6th'!CI33,IF(AND($E$3=7),'Marks Entry 7th'!CI33,"")))</f>
        <v/>
      </c>
      <c r="FH34" s="121" t="str">
        <f t="shared" si="80"/>
        <v/>
      </c>
      <c r="FI34" s="122">
        <f t="shared" si="81"/>
        <v>0</v>
      </c>
      <c r="FJ34" s="122" t="str">
        <f t="shared" si="82"/>
        <v/>
      </c>
      <c r="FK34" s="122" t="str">
        <f t="shared" si="83"/>
        <v/>
      </c>
      <c r="FL34" s="109" t="str">
        <f t="shared" si="84"/>
        <v/>
      </c>
      <c r="FM34" s="361" t="str">
        <f>IF(OR($E34="",$G34=""),"",IF(AND('Marks Entry 6th'!CJ33="",'Marks Entry 7th'!CJ33=""),"",IF(AND($E$3=6),'Marks Entry 6th'!CJ33,IF(AND($E$3=7),'Marks Entry 7th'!CJ33,""))))</f>
        <v/>
      </c>
      <c r="FN34" s="361" t="str">
        <f>IF(OR($E34="",$G34=""),"",IF(AND('Marks Entry 6th'!CK33="",'Marks Entry 7th'!CK33=""),"",IF(AND($E$3=6),'Marks Entry 6th'!CK33,IF(AND($E$3=7),'Marks Entry 7th'!CK33,""))))</f>
        <v/>
      </c>
      <c r="FO34" s="362" t="str">
        <f t="shared" si="85"/>
        <v/>
      </c>
      <c r="FP34" s="109" t="str">
        <f t="shared" si="86"/>
        <v/>
      </c>
      <c r="FQ34" s="361" t="str">
        <f>IF(OR($E34="",$G34=""),"",IF(AND('Marks Entry 6th'!CL33="",'Marks Entry 7th'!CL33=""),"",IF(AND($E$3=6),'Marks Entry 6th'!CL33,IF(AND($E$3=7),'Marks Entry 7th'!CL33,""))))</f>
        <v/>
      </c>
      <c r="FR34" s="361" t="str">
        <f>IF(OR($E34="",$G34=""),"",IF(AND('Marks Entry 6th'!CM33="",'Marks Entry 7th'!CM33=""),"",IF(AND($E$3=6),'Marks Entry 6th'!CM33,IF(AND($E$3=7),'Marks Entry 7th'!CM33,""))))</f>
        <v/>
      </c>
      <c r="FS34" s="362" t="str">
        <f t="shared" si="87"/>
        <v/>
      </c>
      <c r="FT34" s="109" t="str">
        <f t="shared" si="88"/>
        <v/>
      </c>
      <c r="FU34" s="78" t="str">
        <f t="shared" si="89"/>
        <v/>
      </c>
      <c r="FV34" s="328" t="str">
        <f t="shared" si="90"/>
        <v/>
      </c>
      <c r="FW34" s="84" t="str">
        <f t="shared" si="91"/>
        <v/>
      </c>
      <c r="FX34" s="222" t="str">
        <f t="shared" si="92"/>
        <v/>
      </c>
      <c r="FY34" s="85" t="str">
        <f t="shared" si="93"/>
        <v/>
      </c>
      <c r="FZ34" s="327" t="str">
        <f>IFERROR(IF(B34="NSO","NSO",IF(OR(D34="",G34="",F34=""),"",IF(AND(FV34&gt;=36,'Master sheet'!$D$11="Hindi"),"कक्षा क्रमोन्नत",IF(AND(FV34&gt;=36,'Master sheet'!$D$11="English"),"Promoted",IF(AND(FV34&lt;36,'Master sheet'!$D$11="Hindi"),"पुनः परीक्षा","Re-Exam"))))),"")</f>
        <v/>
      </c>
      <c r="GA34" s="53" t="str">
        <f>IF(OR($E34="",$G34=""),"",IF(AND($E$3=6,'Marks Entry 6th'!CN33=""),"",IF(AND($E$3=7,'Marks Entry 7th'!CN33=""),"",IF(AND($E$3=6),'Marks Entry 6th'!CN33,IF(AND($E$3=7),'Marks Entry 7th'!CN33,"")))))</f>
        <v/>
      </c>
      <c r="GB34" s="53" t="str">
        <f>IF(OR($E34="",$G34=""),"",IF(AND($E$3=6,'Marks Entry 6th'!CO33=""),"",IF(AND($E$3=7,'Marks Entry 7th'!CO33=""),"",IF(AND($E$3=6),'Marks Entry 6th'!CO33,IF(AND($E$3=7),'Marks Entry 7th'!CO33,"")))))</f>
        <v/>
      </c>
      <c r="GC34" s="54"/>
      <c r="GK34" s="56">
        <f>IF(AND($E$3=6),'Marks Entry 6th'!I33,IF(AND($E$3=7),'Marks Entry 7th'!I33,""))</f>
        <v>0</v>
      </c>
      <c r="GL34" s="56">
        <f t="shared" si="94"/>
        <v>0</v>
      </c>
    </row>
    <row r="35" spans="1:194" ht="18.95" customHeight="1">
      <c r="A35" s="68">
        <v>28</v>
      </c>
      <c r="B35" s="68" t="str">
        <f>IF(OR(GK35=0,GK35=""),"",IF(AND($E$3=6),'Marks Entry 6th'!I34,IF(AND($E$3=7),'Marks Entry 7th'!I34,"")))</f>
        <v/>
      </c>
      <c r="C35" s="69" t="str">
        <f>IF(OR(B35=0,B35=""),"",IF(AND($E$3=6,'Marks Entry 6th'!B34=""),"",IF(AND($E$3=7,'Marks Entry 7th'!B34=""),"",IF(AND($E$3=6,'Marks Entry 6th'!B34),'Marks Entry 6th'!B34,IF(AND($E$3=7),'Marks Entry 7th'!B34,"")))))</f>
        <v/>
      </c>
      <c r="D35" s="69" t="str">
        <f>IF(OR(B35=0,B35=""),"",IF(AND($E$3=6,'Marks Entry 6th'!C34=""),"",IF(AND($E$3=7,'Marks Entry 7th'!C34=""),"",IF(AND($E$3=6),'Marks Entry 6th'!C34,IF(AND($E$3=7),'Marks Entry 7th'!C34,"")))))</f>
        <v/>
      </c>
      <c r="E35" s="303" t="str">
        <f>IF(OR(B35=0,B35=""),"",IF(AND($E$3=6,'Marks Entry 6th'!E34=""),"",IF(AND($E$3=7,'Marks Entry 7th'!E34=""),"",IF(AND($E$3=6),'Marks Entry 6th'!E34,IF(AND($E$3=7),'Marks Entry 7th'!E34,"")))))</f>
        <v/>
      </c>
      <c r="F35" s="69" t="str">
        <f>IF(OR(B35=0,B35=""),"",IF(AND($E$3=6,'Marks Entry 6th'!D34=""),"",IF(AND($E$3=7,'Marks Entry 7th'!D34=""),"",IF(AND($E$3=6),'Marks Entry 6th'!D34,IF(AND($E$3=7),'Marks Entry 7th'!D34,"")))))</f>
        <v/>
      </c>
      <c r="G35" s="302" t="str">
        <f>IF(OR(B35=0,B35=""),"",IF(AND($E$3=6,'Marks Entry 6th'!F34=""),"",IF(AND($E$3=7,'Marks Entry 7th'!F34=""),"",IF(AND($E$3=6),UPPER('Marks Entry 6th'!F34),IF(AND($E$3=7),UPPER('Marks Entry 7th'!F34),"")))))</f>
        <v/>
      </c>
      <c r="H35" s="302" t="str">
        <f>IF(OR(B35=0,B35=""),"",IF(AND($E$3=6,'Marks Entry 6th'!G34=""),"",IF(AND($E$3=7,'Marks Entry 7th'!G34=""),"",IF(AND($E$3=6),UPPER('Marks Entry 6th'!G34),IF(AND($E$3=7),UPPER('Marks Entry 7th'!G34),"")))))</f>
        <v/>
      </c>
      <c r="I35" s="302" t="str">
        <f>IF(OR(B35=0,B35=""),"",IF(AND($E$3=6,'Marks Entry 6th'!H34=""),"",IF(AND($E$3=7,'Marks Entry 7th'!H34=""),"",IF(AND($E$3=6),UPPER('Marks Entry 6th'!H34),IF(AND($E$3=7),UPPER('Marks Entry 7th'!H34),"")))))</f>
        <v/>
      </c>
      <c r="J35" s="64" t="str">
        <f>IF(OR(B35=0,B35=""),"",IF(AND($E$3=6,'Marks Entry 6th'!J34=""),"",IF(AND($E$3=7,'Marks Entry 7th'!J34=""),"",IF(AND($E$3=6),'Marks Entry 6th'!J34,IF(AND($E$3=7),'Marks Entry 7th'!J34,"")))))</f>
        <v/>
      </c>
      <c r="K35" s="64" t="str">
        <f>IF(OR(B35=0,B35=""),"",IF(AND($E$3=6,'Marks Entry 6th'!K34=""),"",IF(AND($E$3=7,'Marks Entry 7th'!K34=""),"",IF(AND($E$3=6),'Marks Entry 6th'!K34,IF(AND($E$3=7),'Marks Entry 7th'!K34,"")))))</f>
        <v/>
      </c>
      <c r="L35" s="120" t="str">
        <f>IF(OR($E35="",$G35=""),"",IF(AND($E$3=6),'Marks Entry 6th'!L34,IF(AND($E$3=7),'Marks Entry 7th'!L34,"")))</f>
        <v/>
      </c>
      <c r="M35" s="120" t="str">
        <f>IF(OR($E35="",$G35=""),"",IF(AND($E$3=6),'Marks Entry 6th'!M34,IF(AND($E$3=7),'Marks Entry 7th'!M34,"")))</f>
        <v/>
      </c>
      <c r="N35" s="120" t="str">
        <f>IF(OR($E35="",$G35=""),"",IF(AND($E$3=6),'Marks Entry 6th'!N34,IF(AND($E$3=7),'Marks Entry 7th'!N34,"")))</f>
        <v/>
      </c>
      <c r="O35" s="120" t="str">
        <f>IF(OR($E35="",$G35=""),"",IF(AND($E$3=6),'Marks Entry 6th'!O34,IF(AND($E$3=7),'Marks Entry 7th'!O34,"")))</f>
        <v/>
      </c>
      <c r="P35" s="120" t="str">
        <f>IF(OR($E35="",$G35=""),"",IF(AND($E$3=6),'Marks Entry 6th'!P34,IF(AND($E$3=7),'Marks Entry 7th'!P34,"")))</f>
        <v/>
      </c>
      <c r="Q35" s="120" t="str">
        <f>IF(OR($E35="",$G35=""),"",IF(AND($E$3=6),'Marks Entry 6th'!Q34,IF(AND($E$3=7),'Marks Entry 7th'!Q34,"")))</f>
        <v/>
      </c>
      <c r="R35" s="418" t="str">
        <f t="shared" si="4"/>
        <v/>
      </c>
      <c r="S35" s="120" t="str">
        <f>IF(OR($E35="",$G35=""),"",IF(AND($E$3=6),'Marks Entry 6th'!R34,IF(AND($E$3=7),'Marks Entry 7th'!R34,"")))</f>
        <v/>
      </c>
      <c r="T35" s="120" t="str">
        <f>IF(OR($E35="",$G35=""),"",IF(AND($E$3=6),'Marks Entry 6th'!S34,IF(AND($E$3=7),'Marks Entry 7th'!S34,"")))</f>
        <v/>
      </c>
      <c r="U35" s="65" t="str">
        <f t="shared" si="5"/>
        <v/>
      </c>
      <c r="V35" s="62">
        <f t="shared" si="6"/>
        <v>0</v>
      </c>
      <c r="W35" s="67" t="str">
        <f>IF(OR($E35="",$G35=""),"",IF(AND($E$3=6),'Marks Entry 6th'!T34,IF(AND($E$3=7),'Marks Entry 7th'!T34,"")))</f>
        <v/>
      </c>
      <c r="X35" s="67" t="str">
        <f>IF(OR($E35="",$G35=""),"",IF(AND($E$3=6),'Marks Entry 6th'!U34,IF(AND($E$3=7),'Marks Entry 7th'!U34,"")))</f>
        <v/>
      </c>
      <c r="Y35" s="66" t="str">
        <f t="shared" si="7"/>
        <v/>
      </c>
      <c r="Z35" s="62" t="str">
        <f t="shared" si="8"/>
        <v/>
      </c>
      <c r="AA35" s="108">
        <f t="shared" si="9"/>
        <v>0</v>
      </c>
      <c r="AB35" s="108" t="str">
        <f t="shared" si="10"/>
        <v/>
      </c>
      <c r="AC35" s="108" t="str">
        <f t="shared" si="11"/>
        <v/>
      </c>
      <c r="AD35" s="108" t="str">
        <f t="shared" si="12"/>
        <v/>
      </c>
      <c r="AE35" s="108" t="str">
        <f t="shared" si="13"/>
        <v/>
      </c>
      <c r="AF35" s="110" t="str">
        <f t="shared" si="14"/>
        <v/>
      </c>
      <c r="AG35" s="120" t="str">
        <f>IF(OR($E35="",$G35=""),"",IF(AND($E$3=6),'Marks Entry 6th'!V34,IF(AND($E$3=7),'Marks Entry 7th'!V34,"")))</f>
        <v/>
      </c>
      <c r="AH35" s="120" t="str">
        <f>IF(OR($E35="",$G35=""),"",IF(AND($E$3=6),'Marks Entry 6th'!W34,IF(AND($E$3=7),'Marks Entry 7th'!W34,"")))</f>
        <v/>
      </c>
      <c r="AI35" s="120" t="str">
        <f>IF(OR($E35="",$G35=""),"",IF(AND($E$3=6),'Marks Entry 6th'!X34,IF(AND($E$3=7),'Marks Entry 7th'!X34,"")))</f>
        <v/>
      </c>
      <c r="AJ35" s="120" t="str">
        <f>IF(OR($E35="",$G35=""),"",IF(AND($E$3=6),'Marks Entry 6th'!Y34,IF(AND($E$3=7),'Marks Entry 7th'!Y34,"")))</f>
        <v/>
      </c>
      <c r="AK35" s="120" t="str">
        <f>IF(OR($E35="",$G35=""),"",IF(AND($E$3=6),'Marks Entry 6th'!Z34,IF(AND($E$3=7),'Marks Entry 7th'!Z34,"")))</f>
        <v/>
      </c>
      <c r="AL35" s="120" t="str">
        <f>IF(OR($E35="",$G35=""),"",IF(AND($E$3=6),'Marks Entry 6th'!AA34,IF(AND($E$3=7),'Marks Entry 7th'!AA34,"")))</f>
        <v/>
      </c>
      <c r="AM35" s="418" t="str">
        <f t="shared" si="15"/>
        <v/>
      </c>
      <c r="AN35" s="120" t="str">
        <f>IF(OR($E35="",$G35=""),"",IF(AND($E$3=6),'Marks Entry 6th'!AB34,IF(AND($E$3=7),'Marks Entry 7th'!AB34,"")))</f>
        <v/>
      </c>
      <c r="AO35" s="120" t="str">
        <f>IF(OR($E35="",$G35=""),"",IF(AND($E$3=6),'Marks Entry 6th'!AC34,IF(AND($E$3=7),'Marks Entry 7th'!AC34,"")))</f>
        <v/>
      </c>
      <c r="AP35" s="65" t="str">
        <f t="shared" si="16"/>
        <v/>
      </c>
      <c r="AQ35" s="62">
        <f t="shared" si="17"/>
        <v>0</v>
      </c>
      <c r="AR35" s="67" t="str">
        <f>IF(OR($E35="",$G35=""),"",IF(AND($E$3=6),'Marks Entry 6th'!AD34,IF(AND($E$3=7),'Marks Entry 7th'!AD34,"")))</f>
        <v/>
      </c>
      <c r="AS35" s="67" t="str">
        <f>IF(OR($E35="",$G35=""),"",IF(AND($E$3=6),'Marks Entry 6th'!AE34,IF(AND($E$3=7),'Marks Entry 7th'!AE34,"")))</f>
        <v/>
      </c>
      <c r="AT35" s="65" t="str">
        <f t="shared" si="18"/>
        <v/>
      </c>
      <c r="AU35" s="62" t="str">
        <f t="shared" si="19"/>
        <v/>
      </c>
      <c r="AV35" s="108">
        <f t="shared" si="20"/>
        <v>0</v>
      </c>
      <c r="AW35" s="108" t="str">
        <f t="shared" si="21"/>
        <v/>
      </c>
      <c r="AX35" s="108" t="str">
        <f t="shared" si="22"/>
        <v/>
      </c>
      <c r="AY35" s="108" t="str">
        <f t="shared" si="23"/>
        <v/>
      </c>
      <c r="AZ35" s="108" t="str">
        <f t="shared" si="24"/>
        <v/>
      </c>
      <c r="BA35" s="110" t="str">
        <f t="shared" si="25"/>
        <v/>
      </c>
      <c r="BB35" s="310" t="str">
        <f>IF(OR($E35="",$G35=""),"",IF(AND($E$3=6),'Marks Entry 6th'!AF34,IF(AND($E$3=7),'Marks Entry 7th'!AF34,"")))</f>
        <v/>
      </c>
      <c r="BC35" s="120" t="str">
        <f>IF(OR($E35="",$G35=""),"",IF(AND($E$3=6),'Marks Entry 6th'!AG34,IF(AND($E$3=7),'Marks Entry 7th'!AG34,"")))</f>
        <v/>
      </c>
      <c r="BD35" s="120" t="str">
        <f>IF(OR($E35="",$G35=""),"",IF(AND($E$3=6),'Marks Entry 6th'!AH34,IF(AND($E$3=7),'Marks Entry 7th'!AH34,"")))</f>
        <v/>
      </c>
      <c r="BE35" s="120" t="str">
        <f>IF(OR($E35="",$G35=""),"",IF(AND($E$3=6),'Marks Entry 6th'!AI34,IF(AND($E$3=7),'Marks Entry 7th'!AI34,"")))</f>
        <v/>
      </c>
      <c r="BF35" s="120" t="str">
        <f>IF(OR($E35="",$G35=""),"",IF(AND($E$3=6),'Marks Entry 6th'!AJ34,IF(AND($E$3=7),'Marks Entry 7th'!AJ34,"")))</f>
        <v/>
      </c>
      <c r="BG35" s="120" t="str">
        <f>IF(OR($E35="",$G35=""),"",IF(AND($E$3=6),'Marks Entry 6th'!AK34,IF(AND($E$3=7),'Marks Entry 7th'!AK34,"")))</f>
        <v/>
      </c>
      <c r="BH35" s="120" t="str">
        <f>IF(OR($E35="",$G35=""),"",IF(AND($E$3=6),'Marks Entry 6th'!AL34,IF(AND($E$3=7),'Marks Entry 7th'!AL34,"")))</f>
        <v/>
      </c>
      <c r="BI35" s="418" t="str">
        <f t="shared" si="26"/>
        <v/>
      </c>
      <c r="BJ35" s="120" t="str">
        <f>IF(OR($E35="",$G35=""),"",IF(AND($E$3=6),'Marks Entry 6th'!AM34,IF(AND($E$3=7),'Marks Entry 7th'!AM34,"")))</f>
        <v/>
      </c>
      <c r="BK35" s="120" t="str">
        <f>IF(OR($E35="",$G35=""),"",IF(AND($E$3=6),'Marks Entry 6th'!AN34,IF(AND($E$3=7),'Marks Entry 7th'!AN34,"")))</f>
        <v/>
      </c>
      <c r="BL35" s="65" t="str">
        <f t="shared" si="27"/>
        <v/>
      </c>
      <c r="BM35" s="62">
        <f t="shared" si="28"/>
        <v>0</v>
      </c>
      <c r="BN35" s="67" t="str">
        <f>IF(OR($E35="",$G35=""),"",IF(AND($E$3=6),'Marks Entry 6th'!AO34,IF(AND($E$3=7),'Marks Entry 7th'!AO34,"")))</f>
        <v/>
      </c>
      <c r="BO35" s="67" t="str">
        <f>IF(OR($E35="",$G35=""),"",IF(AND($E$3=6),'Marks Entry 6th'!AP34,IF(AND($E$3=7),'Marks Entry 7th'!AP34,"")))</f>
        <v/>
      </c>
      <c r="BP35" s="65" t="str">
        <f t="shared" si="29"/>
        <v/>
      </c>
      <c r="BQ35" s="62" t="str">
        <f t="shared" si="30"/>
        <v/>
      </c>
      <c r="BR35" s="108">
        <f t="shared" si="31"/>
        <v>0</v>
      </c>
      <c r="BS35" s="108" t="str">
        <f t="shared" si="32"/>
        <v/>
      </c>
      <c r="BT35" s="108" t="str">
        <f t="shared" si="33"/>
        <v/>
      </c>
      <c r="BU35" s="108" t="str">
        <f t="shared" si="34"/>
        <v/>
      </c>
      <c r="BV35" s="108" t="str">
        <f t="shared" si="35"/>
        <v/>
      </c>
      <c r="BW35" s="110" t="str">
        <f t="shared" si="36"/>
        <v/>
      </c>
      <c r="BX35" s="120" t="str">
        <f>IF(OR($E35="",$G35=""),"",IF(AND($E$3=6),'Marks Entry 6th'!AQ34,IF(AND($E$3=7),'Marks Entry 7th'!AQ34,"")))</f>
        <v/>
      </c>
      <c r="BY35" s="120" t="str">
        <f>IF(OR($E35="",$G35=""),"",IF(AND($E$3=6),'Marks Entry 6th'!AR34,IF(AND($E$3=7),'Marks Entry 7th'!AR34,"")))</f>
        <v/>
      </c>
      <c r="BZ35" s="120" t="str">
        <f>IF(OR($E35="",$G35=""),"",IF(AND($E$3=6),'Marks Entry 6th'!AS34,IF(AND($E$3=7),'Marks Entry 7th'!AS34,"")))</f>
        <v/>
      </c>
      <c r="CA35" s="120" t="str">
        <f>IF(OR($E35="",$G35=""),"",IF(AND($E$3=6),'Marks Entry 6th'!AT34,IF(AND($E$3=7),'Marks Entry 7th'!AT34,"")))</f>
        <v/>
      </c>
      <c r="CB35" s="120" t="str">
        <f>IF(OR($E35="",$G35=""),"",IF(AND($E$3=6),'Marks Entry 6th'!AU34,IF(AND($E$3=7),'Marks Entry 7th'!AU34,"")))</f>
        <v/>
      </c>
      <c r="CC35" s="120" t="str">
        <f>IF(OR($E35="",$G35=""),"",IF(AND($E$3=6),'Marks Entry 6th'!AV34,IF(AND($E$3=7),'Marks Entry 7th'!AV34,"")))</f>
        <v/>
      </c>
      <c r="CD35" s="418" t="str">
        <f t="shared" si="37"/>
        <v/>
      </c>
      <c r="CE35" s="120" t="str">
        <f>IF(OR($E35="",$G35=""),"",IF(AND($E$3=6),'Marks Entry 6th'!AW34,IF(AND($E$3=7),'Marks Entry 7th'!AW34,"")))</f>
        <v/>
      </c>
      <c r="CF35" s="120" t="str">
        <f>IF(OR($E35="",$G35=""),"",IF(AND($E$3=6),'Marks Entry 6th'!AX34,IF(AND($E$3=7),'Marks Entry 7th'!AX34,"")))</f>
        <v/>
      </c>
      <c r="CG35" s="65" t="str">
        <f t="shared" si="38"/>
        <v/>
      </c>
      <c r="CH35" s="62">
        <f t="shared" si="39"/>
        <v>0</v>
      </c>
      <c r="CI35" s="67" t="str">
        <f>IF(OR($E35="",$G35=""),"",IF(AND($E$3=6),'Marks Entry 6th'!AY34,IF(AND($E$3=7),'Marks Entry 7th'!AY34,"")))</f>
        <v/>
      </c>
      <c r="CJ35" s="67" t="str">
        <f>IF(OR($E35="",$G35=""),"",IF(AND($E$3=6),'Marks Entry 6th'!AZ34,IF(AND($E$3=7),'Marks Entry 7th'!AZ34,"")))</f>
        <v/>
      </c>
      <c r="CK35" s="65" t="str">
        <f t="shared" si="40"/>
        <v/>
      </c>
      <c r="CL35" s="62" t="str">
        <f t="shared" si="41"/>
        <v/>
      </c>
      <c r="CM35" s="108">
        <f t="shared" si="42"/>
        <v>0</v>
      </c>
      <c r="CN35" s="108" t="str">
        <f t="shared" si="43"/>
        <v/>
      </c>
      <c r="CO35" s="108" t="str">
        <f t="shared" si="44"/>
        <v/>
      </c>
      <c r="CP35" s="108" t="str">
        <f t="shared" si="45"/>
        <v/>
      </c>
      <c r="CQ35" s="108" t="str">
        <f t="shared" si="46"/>
        <v/>
      </c>
      <c r="CR35" s="110" t="str">
        <f t="shared" si="47"/>
        <v/>
      </c>
      <c r="CS35" s="120" t="str">
        <f>IF(OR($E35="",$G35=""),"",IF(AND($E$3=6),'Marks Entry 6th'!BA34,IF(AND($E$3=7),'Marks Entry 7th'!BA34,"")))</f>
        <v/>
      </c>
      <c r="CT35" s="120" t="str">
        <f>IF(OR($E35="",$G35=""),"",IF(AND($E$3=6),'Marks Entry 6th'!BB34,IF(AND($E$3=7),'Marks Entry 7th'!BB34,"")))</f>
        <v/>
      </c>
      <c r="CU35" s="120" t="str">
        <f>IF(OR($E35="",$G35=""),"",IF(AND($E$3=6),'Marks Entry 6th'!BC34,IF(AND($E$3=7),'Marks Entry 7th'!BC34,"")))</f>
        <v/>
      </c>
      <c r="CV35" s="120" t="str">
        <f>IF(OR($E35="",$G35=""),"",IF(AND($E$3=6),'Marks Entry 6th'!BD34,IF(AND($E$3=7),'Marks Entry 7th'!BD34,"")))</f>
        <v/>
      </c>
      <c r="CW35" s="120" t="str">
        <f>IF(OR($E35="",$G35=""),"",IF(AND($E$3=6),'Marks Entry 6th'!BE34,IF(AND($E$3=7),'Marks Entry 7th'!BE34,"")))</f>
        <v/>
      </c>
      <c r="CX35" s="120" t="str">
        <f>IF(OR($E35="",$G35=""),"",IF(AND($E$3=6),'Marks Entry 6th'!BF34,IF(AND($E$3=7),'Marks Entry 7th'!BF34,"")))</f>
        <v/>
      </c>
      <c r="CY35" s="418" t="str">
        <f t="shared" si="48"/>
        <v/>
      </c>
      <c r="CZ35" s="120" t="str">
        <f>IF(OR($E35="",$G35=""),"",IF(AND($E$3=6),'Marks Entry 6th'!BG34,IF(AND($E$3=7),'Marks Entry 7th'!BG34,"")))</f>
        <v/>
      </c>
      <c r="DA35" s="120" t="str">
        <f>IF(OR($E35="",$G35=""),"",IF(AND($E$3=6),'Marks Entry 6th'!BH34,IF(AND($E$3=7),'Marks Entry 7th'!BH34,"")))</f>
        <v/>
      </c>
      <c r="DB35" s="65" t="str">
        <f t="shared" si="49"/>
        <v/>
      </c>
      <c r="DC35" s="62">
        <f t="shared" si="50"/>
        <v>0</v>
      </c>
      <c r="DD35" s="67" t="str">
        <f>IF(OR($E35="",$G35=""),"",IF(AND($E$3=6),'Marks Entry 6th'!BI34,IF(AND($E$3=7),'Marks Entry 7th'!BI34,"")))</f>
        <v/>
      </c>
      <c r="DE35" s="67" t="str">
        <f>IF(OR($E35="",$G35=""),"",IF(AND($E$3=6),'Marks Entry 6th'!BJ34,IF(AND($E$3=7),'Marks Entry 7th'!BJ34,"")))</f>
        <v/>
      </c>
      <c r="DF35" s="65" t="str">
        <f t="shared" si="51"/>
        <v/>
      </c>
      <c r="DG35" s="62" t="str">
        <f t="shared" si="52"/>
        <v/>
      </c>
      <c r="DH35" s="108">
        <f t="shared" si="53"/>
        <v>0</v>
      </c>
      <c r="DI35" s="108" t="str">
        <f t="shared" si="54"/>
        <v/>
      </c>
      <c r="DJ35" s="108" t="str">
        <f t="shared" si="55"/>
        <v/>
      </c>
      <c r="DK35" s="108" t="str">
        <f t="shared" si="56"/>
        <v/>
      </c>
      <c r="DL35" s="108" t="str">
        <f t="shared" si="57"/>
        <v/>
      </c>
      <c r="DM35" s="110" t="str">
        <f t="shared" si="58"/>
        <v/>
      </c>
      <c r="DN35" s="120" t="str">
        <f>IF(OR($E35="",$G35=""),"",IF(AND($E$3=6),'Marks Entry 6th'!BK34,IF(AND($E$3=7),'Marks Entry 7th'!BK34,"")))</f>
        <v/>
      </c>
      <c r="DO35" s="120" t="str">
        <f>IF(OR($E35="",$G35=""),"",IF(AND($E$3=6),'Marks Entry 6th'!BL34,IF(AND($E$3=7),'Marks Entry 7th'!BL34,"")))</f>
        <v/>
      </c>
      <c r="DP35" s="120" t="str">
        <f>IF(OR($E35="",$G35=""),"",IF(AND($E$3=6),'Marks Entry 6th'!BM34,IF(AND($E$3=7),'Marks Entry 7th'!BM34,"")))</f>
        <v/>
      </c>
      <c r="DQ35" s="120" t="str">
        <f>IF(OR($E35="",$G35=""),"",IF(AND($E$3=6),'Marks Entry 6th'!BN34,IF(AND($E$3=7),'Marks Entry 7th'!BN34,"")))</f>
        <v/>
      </c>
      <c r="DR35" s="120" t="str">
        <f>IF(OR($E35="",$G35=""),"",IF(AND($E$3=6),'Marks Entry 6th'!BO34,IF(AND($E$3=7),'Marks Entry 7th'!BO34,"")))</f>
        <v/>
      </c>
      <c r="DS35" s="120" t="str">
        <f>IF(OR($E35="",$G35=""),"",IF(AND($E$3=6),'Marks Entry 6th'!BP34,IF(AND($E$3=7),'Marks Entry 7th'!BP34,"")))</f>
        <v/>
      </c>
      <c r="DT35" s="418" t="str">
        <f t="shared" si="59"/>
        <v/>
      </c>
      <c r="DU35" s="120" t="str">
        <f>IF(OR($E35="",$G35=""),"",IF(AND($E$3=6),'Marks Entry 6th'!BQ34,IF(AND($E$3=7),'Marks Entry 7th'!BQ34,"")))</f>
        <v/>
      </c>
      <c r="DV35" s="120" t="str">
        <f>IF(OR($E35="",$G35=""),"",IF(AND($E$3=6),'Marks Entry 6th'!BR34,IF(AND($E$3=7),'Marks Entry 7th'!BR34,"")))</f>
        <v/>
      </c>
      <c r="DW35" s="65" t="str">
        <f t="shared" si="60"/>
        <v/>
      </c>
      <c r="DX35" s="62">
        <f t="shared" si="61"/>
        <v>0</v>
      </c>
      <c r="DY35" s="67" t="str">
        <f>IF(OR($E35="",$G35=""),"",IF(AND($E$3=6),'Marks Entry 6th'!BS34,IF(AND($E$3=7),'Marks Entry 7th'!BS34,"")))</f>
        <v/>
      </c>
      <c r="DZ35" s="67" t="str">
        <f>IF(OR($E35="",$G35=""),"",IF(AND($E$3=6),'Marks Entry 6th'!BT34,IF(AND($E$3=7),'Marks Entry 7th'!BT34,"")))</f>
        <v/>
      </c>
      <c r="EA35" s="65" t="str">
        <f t="shared" si="62"/>
        <v/>
      </c>
      <c r="EB35" s="62" t="str">
        <f t="shared" si="63"/>
        <v/>
      </c>
      <c r="EC35" s="108">
        <f t="shared" si="64"/>
        <v>0</v>
      </c>
      <c r="ED35" s="108" t="str">
        <f t="shared" si="65"/>
        <v/>
      </c>
      <c r="EE35" s="108" t="str">
        <f t="shared" si="66"/>
        <v/>
      </c>
      <c r="EF35" s="108" t="str">
        <f t="shared" si="67"/>
        <v/>
      </c>
      <c r="EG35" s="108" t="str">
        <f t="shared" si="68"/>
        <v/>
      </c>
      <c r="EH35" s="110" t="str">
        <f t="shared" si="69"/>
        <v/>
      </c>
      <c r="EI35" s="52" t="str">
        <f>IF(OR($E35="",$G35=""),"",IF(AND($E$3=6),'Marks Entry 6th'!BU34,IF(AND($E$3=7),'Marks Entry 7th'!BU34,"")))</f>
        <v/>
      </c>
      <c r="EJ35" s="52" t="str">
        <f>IF(OR($E35="",$G35=""),"",IF(AND($E$3=6),'Marks Entry 6th'!BV34,IF(AND($E$3=7),'Marks Entry 7th'!BV34,"")))</f>
        <v/>
      </c>
      <c r="EK35" s="52" t="str">
        <f>IF(OR($E35="",$G35=""),"",IF(AND($E$3=6),'Marks Entry 6th'!BW34,IF(AND($E$3=7),'Marks Entry 7th'!BW34,"")))</f>
        <v/>
      </c>
      <c r="EL35" s="52" t="str">
        <f>IF(OR($E35="",$G35=""),"",IF(AND($E$3=6),'Marks Entry 6th'!BX34,IF(AND($E$3=7),'Marks Entry 7th'!BX34,"")))</f>
        <v/>
      </c>
      <c r="EM35" s="52" t="str">
        <f>IF(OR($E35="",$G35=""),"",IF(AND($E$3=6),'Marks Entry 6th'!BY34,IF(AND($E$3=7),'Marks Entry 7th'!BY34,"")))</f>
        <v/>
      </c>
      <c r="EN35" s="121" t="str">
        <f t="shared" si="70"/>
        <v/>
      </c>
      <c r="EO35" s="122">
        <f t="shared" si="71"/>
        <v>0</v>
      </c>
      <c r="EP35" s="122" t="str">
        <f t="shared" si="72"/>
        <v/>
      </c>
      <c r="EQ35" s="122" t="str">
        <f t="shared" si="73"/>
        <v/>
      </c>
      <c r="ER35" s="109" t="str">
        <f t="shared" si="74"/>
        <v/>
      </c>
      <c r="ES35" s="52" t="str">
        <f>IF(OR($E35="",$G35=""),"",IF(AND($E$3=6),'Marks Entry 6th'!BZ34,IF(AND($E$3=7),'Marks Entry 7th'!BZ34,"")))</f>
        <v/>
      </c>
      <c r="ET35" s="52" t="str">
        <f>IF(OR($E35="",$G35=""),"",IF(AND($E$3=6),'Marks Entry 6th'!CA34,IF(AND($E$3=7),'Marks Entry 7th'!CA34,"")))</f>
        <v/>
      </c>
      <c r="EU35" s="52" t="str">
        <f>IF(OR($E35="",$G35=""),"",IF(AND($E$3=6),'Marks Entry 6th'!CB34,IF(AND($E$3=7),'Marks Entry 7th'!CB34,"")))</f>
        <v/>
      </c>
      <c r="EV35" s="52" t="str">
        <f>IF(OR($E35="",$G35=""),"",IF(AND($E$3=6),'Marks Entry 6th'!CC34,IF(AND($E$3=7),'Marks Entry 7th'!CC34,"")))</f>
        <v/>
      </c>
      <c r="EW35" s="52" t="str">
        <f>IF(OR($E35="",$G35=""),"",IF(AND($E$3=6),'Marks Entry 6th'!CD34,IF(AND($E$3=7),'Marks Entry 7th'!CD34,"")))</f>
        <v/>
      </c>
      <c r="EX35" s="121" t="str">
        <f t="shared" si="75"/>
        <v/>
      </c>
      <c r="EY35" s="122">
        <f t="shared" si="76"/>
        <v>0</v>
      </c>
      <c r="EZ35" s="122" t="str">
        <f t="shared" si="77"/>
        <v/>
      </c>
      <c r="FA35" s="122" t="str">
        <f t="shared" si="78"/>
        <v/>
      </c>
      <c r="FB35" s="109" t="str">
        <f t="shared" si="79"/>
        <v/>
      </c>
      <c r="FC35" s="52" t="str">
        <f>IF(OR($E35="",$G35=""),"",IF(AND($E$3=6),'Marks Entry 6th'!CE34,IF(AND($E$3=7),'Marks Entry 7th'!CE34,"")))</f>
        <v/>
      </c>
      <c r="FD35" s="52" t="str">
        <f>IF(OR($E35="",$G35=""),"",IF(AND($E$3=6),'Marks Entry 6th'!CF34,IF(AND($E$3=7),'Marks Entry 7th'!CF34,"")))</f>
        <v/>
      </c>
      <c r="FE35" s="52" t="str">
        <f>IF(OR($E35="",$G35=""),"",IF(AND($E$3=6),'Marks Entry 6th'!CG34,IF(AND($E$3=7),'Marks Entry 7th'!CG34,"")))</f>
        <v/>
      </c>
      <c r="FF35" s="52" t="str">
        <f>IF(OR($E35="",$G35=""),"",IF(AND($E$3=6),'Marks Entry 6th'!CH34,IF(AND($E$3=7),'Marks Entry 7th'!CH34,"")))</f>
        <v/>
      </c>
      <c r="FG35" s="52" t="str">
        <f>IF(OR($E35="",$G35=""),"",IF(AND($E$3=6),'Marks Entry 6th'!CI34,IF(AND($E$3=7),'Marks Entry 7th'!CI34,"")))</f>
        <v/>
      </c>
      <c r="FH35" s="121" t="str">
        <f t="shared" si="80"/>
        <v/>
      </c>
      <c r="FI35" s="122">
        <f t="shared" si="81"/>
        <v>0</v>
      </c>
      <c r="FJ35" s="122" t="str">
        <f t="shared" si="82"/>
        <v/>
      </c>
      <c r="FK35" s="122" t="str">
        <f t="shared" si="83"/>
        <v/>
      </c>
      <c r="FL35" s="109" t="str">
        <f t="shared" si="84"/>
        <v/>
      </c>
      <c r="FM35" s="361" t="str">
        <f>IF(OR($E35="",$G35=""),"",IF(AND('Marks Entry 6th'!CJ34="",'Marks Entry 7th'!CJ34=""),"",IF(AND($E$3=6),'Marks Entry 6th'!CJ34,IF(AND($E$3=7),'Marks Entry 7th'!CJ34,""))))</f>
        <v/>
      </c>
      <c r="FN35" s="361" t="str">
        <f>IF(OR($E35="",$G35=""),"",IF(AND('Marks Entry 6th'!CK34="",'Marks Entry 7th'!CK34=""),"",IF(AND($E$3=6),'Marks Entry 6th'!CK34,IF(AND($E$3=7),'Marks Entry 7th'!CK34,""))))</f>
        <v/>
      </c>
      <c r="FO35" s="362" t="str">
        <f t="shared" si="85"/>
        <v/>
      </c>
      <c r="FP35" s="109" t="str">
        <f t="shared" si="86"/>
        <v/>
      </c>
      <c r="FQ35" s="361" t="str">
        <f>IF(OR($E35="",$G35=""),"",IF(AND('Marks Entry 6th'!CL34="",'Marks Entry 7th'!CL34=""),"",IF(AND($E$3=6),'Marks Entry 6th'!CL34,IF(AND($E$3=7),'Marks Entry 7th'!CL34,""))))</f>
        <v/>
      </c>
      <c r="FR35" s="361" t="str">
        <f>IF(OR($E35="",$G35=""),"",IF(AND('Marks Entry 6th'!CM34="",'Marks Entry 7th'!CM34=""),"",IF(AND($E$3=6),'Marks Entry 6th'!CM34,IF(AND($E$3=7),'Marks Entry 7th'!CM34,""))))</f>
        <v/>
      </c>
      <c r="FS35" s="362" t="str">
        <f t="shared" si="87"/>
        <v/>
      </c>
      <c r="FT35" s="109" t="str">
        <f t="shared" si="88"/>
        <v/>
      </c>
      <c r="FU35" s="78" t="str">
        <f t="shared" si="89"/>
        <v/>
      </c>
      <c r="FV35" s="328" t="str">
        <f t="shared" si="90"/>
        <v/>
      </c>
      <c r="FW35" s="84" t="str">
        <f t="shared" si="91"/>
        <v/>
      </c>
      <c r="FX35" s="222" t="str">
        <f t="shared" si="92"/>
        <v/>
      </c>
      <c r="FY35" s="85" t="str">
        <f t="shared" si="93"/>
        <v/>
      </c>
      <c r="FZ35" s="327" t="str">
        <f>IFERROR(IF(B35="NSO","NSO",IF(OR(D35="",G35="",F35=""),"",IF(AND(FV35&gt;=36,'Master sheet'!$D$11="Hindi"),"कक्षा क्रमोन्नत",IF(AND(FV35&gt;=36,'Master sheet'!$D$11="English"),"Promoted",IF(AND(FV35&lt;36,'Master sheet'!$D$11="Hindi"),"पुनः परीक्षा","Re-Exam"))))),"")</f>
        <v/>
      </c>
      <c r="GA35" s="53" t="str">
        <f>IF(OR($E35="",$G35=""),"",IF(AND($E$3=6,'Marks Entry 6th'!CN34=""),"",IF(AND($E$3=7,'Marks Entry 7th'!CN34=""),"",IF(AND($E$3=6),'Marks Entry 6th'!CN34,IF(AND($E$3=7),'Marks Entry 7th'!CN34,"")))))</f>
        <v/>
      </c>
      <c r="GB35" s="53" t="str">
        <f>IF(OR($E35="",$G35=""),"",IF(AND($E$3=6,'Marks Entry 6th'!CO34=""),"",IF(AND($E$3=7,'Marks Entry 7th'!CO34=""),"",IF(AND($E$3=6),'Marks Entry 6th'!CO34,IF(AND($E$3=7),'Marks Entry 7th'!CO34,"")))))</f>
        <v/>
      </c>
      <c r="GC35" s="54"/>
      <c r="GK35" s="56">
        <f>IF(AND($E$3=6),'Marks Entry 6th'!I34,IF(AND($E$3=7),'Marks Entry 7th'!I34,""))</f>
        <v>0</v>
      </c>
      <c r="GL35" s="56">
        <f t="shared" si="94"/>
        <v>0</v>
      </c>
    </row>
    <row r="36" spans="1:194" ht="18.95" customHeight="1">
      <c r="A36" s="68">
        <v>29</v>
      </c>
      <c r="B36" s="68" t="str">
        <f>IF(OR(GK36=0,GK36=""),"",IF(AND($E$3=6),'Marks Entry 6th'!I35,IF(AND($E$3=7),'Marks Entry 7th'!I35,"")))</f>
        <v/>
      </c>
      <c r="C36" s="69" t="str">
        <f>IF(OR(B36=0,B36=""),"",IF(AND($E$3=6,'Marks Entry 6th'!B35=""),"",IF(AND($E$3=7,'Marks Entry 7th'!B35=""),"",IF(AND($E$3=6,'Marks Entry 6th'!B35),'Marks Entry 6th'!B35,IF(AND($E$3=7),'Marks Entry 7th'!B35,"")))))</f>
        <v/>
      </c>
      <c r="D36" s="69" t="str">
        <f>IF(OR(B36=0,B36=""),"",IF(AND($E$3=6,'Marks Entry 6th'!C35=""),"",IF(AND($E$3=7,'Marks Entry 7th'!C35=""),"",IF(AND($E$3=6),'Marks Entry 6th'!C35,IF(AND($E$3=7),'Marks Entry 7th'!C35,"")))))</f>
        <v/>
      </c>
      <c r="E36" s="303" t="str">
        <f>IF(OR(B36=0,B36=""),"",IF(AND($E$3=6,'Marks Entry 6th'!E35=""),"",IF(AND($E$3=7,'Marks Entry 7th'!E35=""),"",IF(AND($E$3=6),'Marks Entry 6th'!E35,IF(AND($E$3=7),'Marks Entry 7th'!E35,"")))))</f>
        <v/>
      </c>
      <c r="F36" s="69" t="str">
        <f>IF(OR(B36=0,B36=""),"",IF(AND($E$3=6,'Marks Entry 6th'!D35=""),"",IF(AND($E$3=7,'Marks Entry 7th'!D35=""),"",IF(AND($E$3=6),'Marks Entry 6th'!D35,IF(AND($E$3=7),'Marks Entry 7th'!D35,"")))))</f>
        <v/>
      </c>
      <c r="G36" s="302" t="str">
        <f>IF(OR(B36=0,B36=""),"",IF(AND($E$3=6,'Marks Entry 6th'!F35=""),"",IF(AND($E$3=7,'Marks Entry 7th'!F35=""),"",IF(AND($E$3=6),UPPER('Marks Entry 6th'!F35),IF(AND($E$3=7),UPPER('Marks Entry 7th'!F35),"")))))</f>
        <v/>
      </c>
      <c r="H36" s="302" t="str">
        <f>IF(OR(B36=0,B36=""),"",IF(AND($E$3=6,'Marks Entry 6th'!G35=""),"",IF(AND($E$3=7,'Marks Entry 7th'!G35=""),"",IF(AND($E$3=6),UPPER('Marks Entry 6th'!G35),IF(AND($E$3=7),UPPER('Marks Entry 7th'!G35),"")))))</f>
        <v/>
      </c>
      <c r="I36" s="302" t="str">
        <f>IF(OR(B36=0,B36=""),"",IF(AND($E$3=6,'Marks Entry 6th'!H35=""),"",IF(AND($E$3=7,'Marks Entry 7th'!H35=""),"",IF(AND($E$3=6),UPPER('Marks Entry 6th'!H35),IF(AND($E$3=7),UPPER('Marks Entry 7th'!H35),"")))))</f>
        <v/>
      </c>
      <c r="J36" s="64" t="str">
        <f>IF(OR(B36=0,B36=""),"",IF(AND($E$3=6,'Marks Entry 6th'!J35=""),"",IF(AND($E$3=7,'Marks Entry 7th'!J35=""),"",IF(AND($E$3=6),'Marks Entry 6th'!J35,IF(AND($E$3=7),'Marks Entry 7th'!J35,"")))))</f>
        <v/>
      </c>
      <c r="K36" s="64" t="str">
        <f>IF(OR(B36=0,B36=""),"",IF(AND($E$3=6,'Marks Entry 6th'!K35=""),"",IF(AND($E$3=7,'Marks Entry 7th'!K35=""),"",IF(AND($E$3=6),'Marks Entry 6th'!K35,IF(AND($E$3=7),'Marks Entry 7th'!K35,"")))))</f>
        <v/>
      </c>
      <c r="L36" s="120" t="str">
        <f>IF(OR($E36="",$G36=""),"",IF(AND($E$3=6),'Marks Entry 6th'!L35,IF(AND($E$3=7),'Marks Entry 7th'!L35,"")))</f>
        <v/>
      </c>
      <c r="M36" s="120" t="str">
        <f>IF(OR($E36="",$G36=""),"",IF(AND($E$3=6),'Marks Entry 6th'!M35,IF(AND($E$3=7),'Marks Entry 7th'!M35,"")))</f>
        <v/>
      </c>
      <c r="N36" s="120" t="str">
        <f>IF(OR($E36="",$G36=""),"",IF(AND($E$3=6),'Marks Entry 6th'!N35,IF(AND($E$3=7),'Marks Entry 7th'!N35,"")))</f>
        <v/>
      </c>
      <c r="O36" s="120" t="str">
        <f>IF(OR($E36="",$G36=""),"",IF(AND($E$3=6),'Marks Entry 6th'!O35,IF(AND($E$3=7),'Marks Entry 7th'!O35,"")))</f>
        <v/>
      </c>
      <c r="P36" s="120" t="str">
        <f>IF(OR($E36="",$G36=""),"",IF(AND($E$3=6),'Marks Entry 6th'!P35,IF(AND($E$3=7),'Marks Entry 7th'!P35,"")))</f>
        <v/>
      </c>
      <c r="Q36" s="120" t="str">
        <f>IF(OR($E36="",$G36=""),"",IF(AND($E$3=6),'Marks Entry 6th'!Q35,IF(AND($E$3=7),'Marks Entry 7th'!Q35,"")))</f>
        <v/>
      </c>
      <c r="R36" s="418" t="str">
        <f t="shared" si="4"/>
        <v/>
      </c>
      <c r="S36" s="120" t="str">
        <f>IF(OR($E36="",$G36=""),"",IF(AND($E$3=6),'Marks Entry 6th'!R35,IF(AND($E$3=7),'Marks Entry 7th'!R35,"")))</f>
        <v/>
      </c>
      <c r="T36" s="120" t="str">
        <f>IF(OR($E36="",$G36=""),"",IF(AND($E$3=6),'Marks Entry 6th'!S35,IF(AND($E$3=7),'Marks Entry 7th'!S35,"")))</f>
        <v/>
      </c>
      <c r="U36" s="65" t="str">
        <f t="shared" si="5"/>
        <v/>
      </c>
      <c r="V36" s="62">
        <f t="shared" si="6"/>
        <v>0</v>
      </c>
      <c r="W36" s="67" t="str">
        <f>IF(OR($E36="",$G36=""),"",IF(AND($E$3=6),'Marks Entry 6th'!T35,IF(AND($E$3=7),'Marks Entry 7th'!T35,"")))</f>
        <v/>
      </c>
      <c r="X36" s="67" t="str">
        <f>IF(OR($E36="",$G36=""),"",IF(AND($E$3=6),'Marks Entry 6th'!U35,IF(AND($E$3=7),'Marks Entry 7th'!U35,"")))</f>
        <v/>
      </c>
      <c r="Y36" s="66" t="str">
        <f t="shared" si="7"/>
        <v/>
      </c>
      <c r="Z36" s="62" t="str">
        <f t="shared" si="8"/>
        <v/>
      </c>
      <c r="AA36" s="108">
        <f t="shared" si="9"/>
        <v>0</v>
      </c>
      <c r="AB36" s="108" t="str">
        <f t="shared" si="10"/>
        <v/>
      </c>
      <c r="AC36" s="108" t="str">
        <f t="shared" si="11"/>
        <v/>
      </c>
      <c r="AD36" s="108" t="str">
        <f t="shared" si="12"/>
        <v/>
      </c>
      <c r="AE36" s="108" t="str">
        <f t="shared" si="13"/>
        <v/>
      </c>
      <c r="AF36" s="110" t="str">
        <f t="shared" si="14"/>
        <v/>
      </c>
      <c r="AG36" s="120" t="str">
        <f>IF(OR($E36="",$G36=""),"",IF(AND($E$3=6),'Marks Entry 6th'!V35,IF(AND($E$3=7),'Marks Entry 7th'!V35,"")))</f>
        <v/>
      </c>
      <c r="AH36" s="120" t="str">
        <f>IF(OR($E36="",$G36=""),"",IF(AND($E$3=6),'Marks Entry 6th'!W35,IF(AND($E$3=7),'Marks Entry 7th'!W35,"")))</f>
        <v/>
      </c>
      <c r="AI36" s="120" t="str">
        <f>IF(OR($E36="",$G36=""),"",IF(AND($E$3=6),'Marks Entry 6th'!X35,IF(AND($E$3=7),'Marks Entry 7th'!X35,"")))</f>
        <v/>
      </c>
      <c r="AJ36" s="120" t="str">
        <f>IF(OR($E36="",$G36=""),"",IF(AND($E$3=6),'Marks Entry 6th'!Y35,IF(AND($E$3=7),'Marks Entry 7th'!Y35,"")))</f>
        <v/>
      </c>
      <c r="AK36" s="120" t="str">
        <f>IF(OR($E36="",$G36=""),"",IF(AND($E$3=6),'Marks Entry 6th'!Z35,IF(AND($E$3=7),'Marks Entry 7th'!Z35,"")))</f>
        <v/>
      </c>
      <c r="AL36" s="120" t="str">
        <f>IF(OR($E36="",$G36=""),"",IF(AND($E$3=6),'Marks Entry 6th'!AA35,IF(AND($E$3=7),'Marks Entry 7th'!AA35,"")))</f>
        <v/>
      </c>
      <c r="AM36" s="418" t="str">
        <f t="shared" si="15"/>
        <v/>
      </c>
      <c r="AN36" s="120" t="str">
        <f>IF(OR($E36="",$G36=""),"",IF(AND($E$3=6),'Marks Entry 6th'!AB35,IF(AND($E$3=7),'Marks Entry 7th'!AB35,"")))</f>
        <v/>
      </c>
      <c r="AO36" s="120" t="str">
        <f>IF(OR($E36="",$G36=""),"",IF(AND($E$3=6),'Marks Entry 6th'!AC35,IF(AND($E$3=7),'Marks Entry 7th'!AC35,"")))</f>
        <v/>
      </c>
      <c r="AP36" s="65" t="str">
        <f t="shared" si="16"/>
        <v/>
      </c>
      <c r="AQ36" s="62">
        <f t="shared" si="17"/>
        <v>0</v>
      </c>
      <c r="AR36" s="67" t="str">
        <f>IF(OR($E36="",$G36=""),"",IF(AND($E$3=6),'Marks Entry 6th'!AD35,IF(AND($E$3=7),'Marks Entry 7th'!AD35,"")))</f>
        <v/>
      </c>
      <c r="AS36" s="67" t="str">
        <f>IF(OR($E36="",$G36=""),"",IF(AND($E$3=6),'Marks Entry 6th'!AE35,IF(AND($E$3=7),'Marks Entry 7th'!AE35,"")))</f>
        <v/>
      </c>
      <c r="AT36" s="65" t="str">
        <f t="shared" si="18"/>
        <v/>
      </c>
      <c r="AU36" s="62" t="str">
        <f t="shared" si="19"/>
        <v/>
      </c>
      <c r="AV36" s="108">
        <f t="shared" si="20"/>
        <v>0</v>
      </c>
      <c r="AW36" s="108" t="str">
        <f t="shared" si="21"/>
        <v/>
      </c>
      <c r="AX36" s="108" t="str">
        <f t="shared" si="22"/>
        <v/>
      </c>
      <c r="AY36" s="108" t="str">
        <f t="shared" si="23"/>
        <v/>
      </c>
      <c r="AZ36" s="108" t="str">
        <f t="shared" si="24"/>
        <v/>
      </c>
      <c r="BA36" s="110" t="str">
        <f t="shared" si="25"/>
        <v/>
      </c>
      <c r="BB36" s="310" t="str">
        <f>IF(OR($E36="",$G36=""),"",IF(AND($E$3=6),'Marks Entry 6th'!AF35,IF(AND($E$3=7),'Marks Entry 7th'!AF35,"")))</f>
        <v/>
      </c>
      <c r="BC36" s="120" t="str">
        <f>IF(OR($E36="",$G36=""),"",IF(AND($E$3=6),'Marks Entry 6th'!AG35,IF(AND($E$3=7),'Marks Entry 7th'!AG35,"")))</f>
        <v/>
      </c>
      <c r="BD36" s="120" t="str">
        <f>IF(OR($E36="",$G36=""),"",IF(AND($E$3=6),'Marks Entry 6th'!AH35,IF(AND($E$3=7),'Marks Entry 7th'!AH35,"")))</f>
        <v/>
      </c>
      <c r="BE36" s="120" t="str">
        <f>IF(OR($E36="",$G36=""),"",IF(AND($E$3=6),'Marks Entry 6th'!AI35,IF(AND($E$3=7),'Marks Entry 7th'!AI35,"")))</f>
        <v/>
      </c>
      <c r="BF36" s="120" t="str">
        <f>IF(OR($E36="",$G36=""),"",IF(AND($E$3=6),'Marks Entry 6th'!AJ35,IF(AND($E$3=7),'Marks Entry 7th'!AJ35,"")))</f>
        <v/>
      </c>
      <c r="BG36" s="120" t="str">
        <f>IF(OR($E36="",$G36=""),"",IF(AND($E$3=6),'Marks Entry 6th'!AK35,IF(AND($E$3=7),'Marks Entry 7th'!AK35,"")))</f>
        <v/>
      </c>
      <c r="BH36" s="120" t="str">
        <f>IF(OR($E36="",$G36=""),"",IF(AND($E$3=6),'Marks Entry 6th'!AL35,IF(AND($E$3=7),'Marks Entry 7th'!AL35,"")))</f>
        <v/>
      </c>
      <c r="BI36" s="418" t="str">
        <f t="shared" si="26"/>
        <v/>
      </c>
      <c r="BJ36" s="120" t="str">
        <f>IF(OR($E36="",$G36=""),"",IF(AND($E$3=6),'Marks Entry 6th'!AM35,IF(AND($E$3=7),'Marks Entry 7th'!AM35,"")))</f>
        <v/>
      </c>
      <c r="BK36" s="120" t="str">
        <f>IF(OR($E36="",$G36=""),"",IF(AND($E$3=6),'Marks Entry 6th'!AN35,IF(AND($E$3=7),'Marks Entry 7th'!AN35,"")))</f>
        <v/>
      </c>
      <c r="BL36" s="65" t="str">
        <f t="shared" si="27"/>
        <v/>
      </c>
      <c r="BM36" s="62">
        <f t="shared" si="28"/>
        <v>0</v>
      </c>
      <c r="BN36" s="67" t="str">
        <f>IF(OR($E36="",$G36=""),"",IF(AND($E$3=6),'Marks Entry 6th'!AO35,IF(AND($E$3=7),'Marks Entry 7th'!AO35,"")))</f>
        <v/>
      </c>
      <c r="BO36" s="67" t="str">
        <f>IF(OR($E36="",$G36=""),"",IF(AND($E$3=6),'Marks Entry 6th'!AP35,IF(AND($E$3=7),'Marks Entry 7th'!AP35,"")))</f>
        <v/>
      </c>
      <c r="BP36" s="65" t="str">
        <f t="shared" si="29"/>
        <v/>
      </c>
      <c r="BQ36" s="62" t="str">
        <f t="shared" si="30"/>
        <v/>
      </c>
      <c r="BR36" s="108">
        <f t="shared" si="31"/>
        <v>0</v>
      </c>
      <c r="BS36" s="108" t="str">
        <f t="shared" si="32"/>
        <v/>
      </c>
      <c r="BT36" s="108" t="str">
        <f t="shared" si="33"/>
        <v/>
      </c>
      <c r="BU36" s="108" t="str">
        <f t="shared" si="34"/>
        <v/>
      </c>
      <c r="BV36" s="108" t="str">
        <f t="shared" si="35"/>
        <v/>
      </c>
      <c r="BW36" s="110" t="str">
        <f t="shared" si="36"/>
        <v/>
      </c>
      <c r="BX36" s="120" t="str">
        <f>IF(OR($E36="",$G36=""),"",IF(AND($E$3=6),'Marks Entry 6th'!AQ35,IF(AND($E$3=7),'Marks Entry 7th'!AQ35,"")))</f>
        <v/>
      </c>
      <c r="BY36" s="120" t="str">
        <f>IF(OR($E36="",$G36=""),"",IF(AND($E$3=6),'Marks Entry 6th'!AR35,IF(AND($E$3=7),'Marks Entry 7th'!AR35,"")))</f>
        <v/>
      </c>
      <c r="BZ36" s="120" t="str">
        <f>IF(OR($E36="",$G36=""),"",IF(AND($E$3=6),'Marks Entry 6th'!AS35,IF(AND($E$3=7),'Marks Entry 7th'!AS35,"")))</f>
        <v/>
      </c>
      <c r="CA36" s="120" t="str">
        <f>IF(OR($E36="",$G36=""),"",IF(AND($E$3=6),'Marks Entry 6th'!AT35,IF(AND($E$3=7),'Marks Entry 7th'!AT35,"")))</f>
        <v/>
      </c>
      <c r="CB36" s="120" t="str">
        <f>IF(OR($E36="",$G36=""),"",IF(AND($E$3=6),'Marks Entry 6th'!AU35,IF(AND($E$3=7),'Marks Entry 7th'!AU35,"")))</f>
        <v/>
      </c>
      <c r="CC36" s="120" t="str">
        <f>IF(OR($E36="",$G36=""),"",IF(AND($E$3=6),'Marks Entry 6th'!AV35,IF(AND($E$3=7),'Marks Entry 7th'!AV35,"")))</f>
        <v/>
      </c>
      <c r="CD36" s="418" t="str">
        <f t="shared" si="37"/>
        <v/>
      </c>
      <c r="CE36" s="120" t="str">
        <f>IF(OR($E36="",$G36=""),"",IF(AND($E$3=6),'Marks Entry 6th'!AW35,IF(AND($E$3=7),'Marks Entry 7th'!AW35,"")))</f>
        <v/>
      </c>
      <c r="CF36" s="120" t="str">
        <f>IF(OR($E36="",$G36=""),"",IF(AND($E$3=6),'Marks Entry 6th'!AX35,IF(AND($E$3=7),'Marks Entry 7th'!AX35,"")))</f>
        <v/>
      </c>
      <c r="CG36" s="65" t="str">
        <f t="shared" si="38"/>
        <v/>
      </c>
      <c r="CH36" s="62">
        <f t="shared" si="39"/>
        <v>0</v>
      </c>
      <c r="CI36" s="67" t="str">
        <f>IF(OR($E36="",$G36=""),"",IF(AND($E$3=6),'Marks Entry 6th'!AY35,IF(AND($E$3=7),'Marks Entry 7th'!AY35,"")))</f>
        <v/>
      </c>
      <c r="CJ36" s="67" t="str">
        <f>IF(OR($E36="",$G36=""),"",IF(AND($E$3=6),'Marks Entry 6th'!AZ35,IF(AND($E$3=7),'Marks Entry 7th'!AZ35,"")))</f>
        <v/>
      </c>
      <c r="CK36" s="65" t="str">
        <f t="shared" si="40"/>
        <v/>
      </c>
      <c r="CL36" s="62" t="str">
        <f t="shared" si="41"/>
        <v/>
      </c>
      <c r="CM36" s="108">
        <f t="shared" si="42"/>
        <v>0</v>
      </c>
      <c r="CN36" s="108" t="str">
        <f t="shared" si="43"/>
        <v/>
      </c>
      <c r="CO36" s="108" t="str">
        <f t="shared" si="44"/>
        <v/>
      </c>
      <c r="CP36" s="108" t="str">
        <f t="shared" si="45"/>
        <v/>
      </c>
      <c r="CQ36" s="108" t="str">
        <f t="shared" si="46"/>
        <v/>
      </c>
      <c r="CR36" s="110" t="str">
        <f t="shared" si="47"/>
        <v/>
      </c>
      <c r="CS36" s="120" t="str">
        <f>IF(OR($E36="",$G36=""),"",IF(AND($E$3=6),'Marks Entry 6th'!BA35,IF(AND($E$3=7),'Marks Entry 7th'!BA35,"")))</f>
        <v/>
      </c>
      <c r="CT36" s="120" t="str">
        <f>IF(OR($E36="",$G36=""),"",IF(AND($E$3=6),'Marks Entry 6th'!BB35,IF(AND($E$3=7),'Marks Entry 7th'!BB35,"")))</f>
        <v/>
      </c>
      <c r="CU36" s="120" t="str">
        <f>IF(OR($E36="",$G36=""),"",IF(AND($E$3=6),'Marks Entry 6th'!BC35,IF(AND($E$3=7),'Marks Entry 7th'!BC35,"")))</f>
        <v/>
      </c>
      <c r="CV36" s="120" t="str">
        <f>IF(OR($E36="",$G36=""),"",IF(AND($E$3=6),'Marks Entry 6th'!BD35,IF(AND($E$3=7),'Marks Entry 7th'!BD35,"")))</f>
        <v/>
      </c>
      <c r="CW36" s="120" t="str">
        <f>IF(OR($E36="",$G36=""),"",IF(AND($E$3=6),'Marks Entry 6th'!BE35,IF(AND($E$3=7),'Marks Entry 7th'!BE35,"")))</f>
        <v/>
      </c>
      <c r="CX36" s="120" t="str">
        <f>IF(OR($E36="",$G36=""),"",IF(AND($E$3=6),'Marks Entry 6th'!BF35,IF(AND($E$3=7),'Marks Entry 7th'!BF35,"")))</f>
        <v/>
      </c>
      <c r="CY36" s="418" t="str">
        <f t="shared" si="48"/>
        <v/>
      </c>
      <c r="CZ36" s="120" t="str">
        <f>IF(OR($E36="",$G36=""),"",IF(AND($E$3=6),'Marks Entry 6th'!BG35,IF(AND($E$3=7),'Marks Entry 7th'!BG35,"")))</f>
        <v/>
      </c>
      <c r="DA36" s="120" t="str">
        <f>IF(OR($E36="",$G36=""),"",IF(AND($E$3=6),'Marks Entry 6th'!BH35,IF(AND($E$3=7),'Marks Entry 7th'!BH35,"")))</f>
        <v/>
      </c>
      <c r="DB36" s="65" t="str">
        <f t="shared" si="49"/>
        <v/>
      </c>
      <c r="DC36" s="62">
        <f t="shared" si="50"/>
        <v>0</v>
      </c>
      <c r="DD36" s="67" t="str">
        <f>IF(OR($E36="",$G36=""),"",IF(AND($E$3=6),'Marks Entry 6th'!BI35,IF(AND($E$3=7),'Marks Entry 7th'!BI35,"")))</f>
        <v/>
      </c>
      <c r="DE36" s="67" t="str">
        <f>IF(OR($E36="",$G36=""),"",IF(AND($E$3=6),'Marks Entry 6th'!BJ35,IF(AND($E$3=7),'Marks Entry 7th'!BJ35,"")))</f>
        <v/>
      </c>
      <c r="DF36" s="65" t="str">
        <f t="shared" si="51"/>
        <v/>
      </c>
      <c r="DG36" s="62" t="str">
        <f t="shared" si="52"/>
        <v/>
      </c>
      <c r="DH36" s="108">
        <f t="shared" si="53"/>
        <v>0</v>
      </c>
      <c r="DI36" s="108" t="str">
        <f t="shared" si="54"/>
        <v/>
      </c>
      <c r="DJ36" s="108" t="str">
        <f t="shared" si="55"/>
        <v/>
      </c>
      <c r="DK36" s="108" t="str">
        <f t="shared" si="56"/>
        <v/>
      </c>
      <c r="DL36" s="108" t="str">
        <f t="shared" si="57"/>
        <v/>
      </c>
      <c r="DM36" s="110" t="str">
        <f t="shared" si="58"/>
        <v/>
      </c>
      <c r="DN36" s="120" t="str">
        <f>IF(OR($E36="",$G36=""),"",IF(AND($E$3=6),'Marks Entry 6th'!BK35,IF(AND($E$3=7),'Marks Entry 7th'!BK35,"")))</f>
        <v/>
      </c>
      <c r="DO36" s="120" t="str">
        <f>IF(OR($E36="",$G36=""),"",IF(AND($E$3=6),'Marks Entry 6th'!BL35,IF(AND($E$3=7),'Marks Entry 7th'!BL35,"")))</f>
        <v/>
      </c>
      <c r="DP36" s="120" t="str">
        <f>IF(OR($E36="",$G36=""),"",IF(AND($E$3=6),'Marks Entry 6th'!BM35,IF(AND($E$3=7),'Marks Entry 7th'!BM35,"")))</f>
        <v/>
      </c>
      <c r="DQ36" s="120" t="str">
        <f>IF(OR($E36="",$G36=""),"",IF(AND($E$3=6),'Marks Entry 6th'!BN35,IF(AND($E$3=7),'Marks Entry 7th'!BN35,"")))</f>
        <v/>
      </c>
      <c r="DR36" s="120" t="str">
        <f>IF(OR($E36="",$G36=""),"",IF(AND($E$3=6),'Marks Entry 6th'!BO35,IF(AND($E$3=7),'Marks Entry 7th'!BO35,"")))</f>
        <v/>
      </c>
      <c r="DS36" s="120" t="str">
        <f>IF(OR($E36="",$G36=""),"",IF(AND($E$3=6),'Marks Entry 6th'!BP35,IF(AND($E$3=7),'Marks Entry 7th'!BP35,"")))</f>
        <v/>
      </c>
      <c r="DT36" s="418" t="str">
        <f t="shared" si="59"/>
        <v/>
      </c>
      <c r="DU36" s="120" t="str">
        <f>IF(OR($E36="",$G36=""),"",IF(AND($E$3=6),'Marks Entry 6th'!BQ35,IF(AND($E$3=7),'Marks Entry 7th'!BQ35,"")))</f>
        <v/>
      </c>
      <c r="DV36" s="120" t="str">
        <f>IF(OR($E36="",$G36=""),"",IF(AND($E$3=6),'Marks Entry 6th'!BR35,IF(AND($E$3=7),'Marks Entry 7th'!BR35,"")))</f>
        <v/>
      </c>
      <c r="DW36" s="65" t="str">
        <f t="shared" si="60"/>
        <v/>
      </c>
      <c r="DX36" s="62">
        <f t="shared" si="61"/>
        <v>0</v>
      </c>
      <c r="DY36" s="67" t="str">
        <f>IF(OR($E36="",$G36=""),"",IF(AND($E$3=6),'Marks Entry 6th'!BS35,IF(AND($E$3=7),'Marks Entry 7th'!BS35,"")))</f>
        <v/>
      </c>
      <c r="DZ36" s="67" t="str">
        <f>IF(OR($E36="",$G36=""),"",IF(AND($E$3=6),'Marks Entry 6th'!BT35,IF(AND($E$3=7),'Marks Entry 7th'!BT35,"")))</f>
        <v/>
      </c>
      <c r="EA36" s="65" t="str">
        <f t="shared" si="62"/>
        <v/>
      </c>
      <c r="EB36" s="62" t="str">
        <f t="shared" si="63"/>
        <v/>
      </c>
      <c r="EC36" s="108">
        <f t="shared" si="64"/>
        <v>0</v>
      </c>
      <c r="ED36" s="108" t="str">
        <f t="shared" si="65"/>
        <v/>
      </c>
      <c r="EE36" s="108" t="str">
        <f t="shared" si="66"/>
        <v/>
      </c>
      <c r="EF36" s="108" t="str">
        <f t="shared" si="67"/>
        <v/>
      </c>
      <c r="EG36" s="108" t="str">
        <f t="shared" si="68"/>
        <v/>
      </c>
      <c r="EH36" s="110" t="str">
        <f t="shared" si="69"/>
        <v/>
      </c>
      <c r="EI36" s="52" t="str">
        <f>IF(OR($E36="",$G36=""),"",IF(AND($E$3=6),'Marks Entry 6th'!BU35,IF(AND($E$3=7),'Marks Entry 7th'!BU35,"")))</f>
        <v/>
      </c>
      <c r="EJ36" s="52" t="str">
        <f>IF(OR($E36="",$G36=""),"",IF(AND($E$3=6),'Marks Entry 6th'!BV35,IF(AND($E$3=7),'Marks Entry 7th'!BV35,"")))</f>
        <v/>
      </c>
      <c r="EK36" s="52" t="str">
        <f>IF(OR($E36="",$G36=""),"",IF(AND($E$3=6),'Marks Entry 6th'!BW35,IF(AND($E$3=7),'Marks Entry 7th'!BW35,"")))</f>
        <v/>
      </c>
      <c r="EL36" s="52" t="str">
        <f>IF(OR($E36="",$G36=""),"",IF(AND($E$3=6),'Marks Entry 6th'!BX35,IF(AND($E$3=7),'Marks Entry 7th'!BX35,"")))</f>
        <v/>
      </c>
      <c r="EM36" s="52" t="str">
        <f>IF(OR($E36="",$G36=""),"",IF(AND($E$3=6),'Marks Entry 6th'!BY35,IF(AND($E$3=7),'Marks Entry 7th'!BY35,"")))</f>
        <v/>
      </c>
      <c r="EN36" s="121" t="str">
        <f t="shared" si="70"/>
        <v/>
      </c>
      <c r="EO36" s="122">
        <f t="shared" si="71"/>
        <v>0</v>
      </c>
      <c r="EP36" s="122" t="str">
        <f t="shared" si="72"/>
        <v/>
      </c>
      <c r="EQ36" s="122" t="str">
        <f t="shared" si="73"/>
        <v/>
      </c>
      <c r="ER36" s="109" t="str">
        <f t="shared" si="74"/>
        <v/>
      </c>
      <c r="ES36" s="52" t="str">
        <f>IF(OR($E36="",$G36=""),"",IF(AND($E$3=6),'Marks Entry 6th'!BZ35,IF(AND($E$3=7),'Marks Entry 7th'!BZ35,"")))</f>
        <v/>
      </c>
      <c r="ET36" s="52" t="str">
        <f>IF(OR($E36="",$G36=""),"",IF(AND($E$3=6),'Marks Entry 6th'!CA35,IF(AND($E$3=7),'Marks Entry 7th'!CA35,"")))</f>
        <v/>
      </c>
      <c r="EU36" s="52" t="str">
        <f>IF(OR($E36="",$G36=""),"",IF(AND($E$3=6),'Marks Entry 6th'!CB35,IF(AND($E$3=7),'Marks Entry 7th'!CB35,"")))</f>
        <v/>
      </c>
      <c r="EV36" s="52" t="str">
        <f>IF(OR($E36="",$G36=""),"",IF(AND($E$3=6),'Marks Entry 6th'!CC35,IF(AND($E$3=7),'Marks Entry 7th'!CC35,"")))</f>
        <v/>
      </c>
      <c r="EW36" s="52" t="str">
        <f>IF(OR($E36="",$G36=""),"",IF(AND($E$3=6),'Marks Entry 6th'!CD35,IF(AND($E$3=7),'Marks Entry 7th'!CD35,"")))</f>
        <v/>
      </c>
      <c r="EX36" s="121" t="str">
        <f t="shared" si="75"/>
        <v/>
      </c>
      <c r="EY36" s="122">
        <f t="shared" si="76"/>
        <v>0</v>
      </c>
      <c r="EZ36" s="122" t="str">
        <f t="shared" si="77"/>
        <v/>
      </c>
      <c r="FA36" s="122" t="str">
        <f t="shared" si="78"/>
        <v/>
      </c>
      <c r="FB36" s="109" t="str">
        <f t="shared" si="79"/>
        <v/>
      </c>
      <c r="FC36" s="52" t="str">
        <f>IF(OR($E36="",$G36=""),"",IF(AND($E$3=6),'Marks Entry 6th'!CE35,IF(AND($E$3=7),'Marks Entry 7th'!CE35,"")))</f>
        <v/>
      </c>
      <c r="FD36" s="52" t="str">
        <f>IF(OR($E36="",$G36=""),"",IF(AND($E$3=6),'Marks Entry 6th'!CF35,IF(AND($E$3=7),'Marks Entry 7th'!CF35,"")))</f>
        <v/>
      </c>
      <c r="FE36" s="52" t="str">
        <f>IF(OR($E36="",$G36=""),"",IF(AND($E$3=6),'Marks Entry 6th'!CG35,IF(AND($E$3=7),'Marks Entry 7th'!CG35,"")))</f>
        <v/>
      </c>
      <c r="FF36" s="52" t="str">
        <f>IF(OR($E36="",$G36=""),"",IF(AND($E$3=6),'Marks Entry 6th'!CH35,IF(AND($E$3=7),'Marks Entry 7th'!CH35,"")))</f>
        <v/>
      </c>
      <c r="FG36" s="52" t="str">
        <f>IF(OR($E36="",$G36=""),"",IF(AND($E$3=6),'Marks Entry 6th'!CI35,IF(AND($E$3=7),'Marks Entry 7th'!CI35,"")))</f>
        <v/>
      </c>
      <c r="FH36" s="121" t="str">
        <f t="shared" si="80"/>
        <v/>
      </c>
      <c r="FI36" s="122">
        <f t="shared" si="81"/>
        <v>0</v>
      </c>
      <c r="FJ36" s="122" t="str">
        <f t="shared" si="82"/>
        <v/>
      </c>
      <c r="FK36" s="122" t="str">
        <f t="shared" si="83"/>
        <v/>
      </c>
      <c r="FL36" s="109" t="str">
        <f t="shared" si="84"/>
        <v/>
      </c>
      <c r="FM36" s="361" t="str">
        <f>IF(OR($E36="",$G36=""),"",IF(AND('Marks Entry 6th'!CJ35="",'Marks Entry 7th'!CJ35=""),"",IF(AND($E$3=6),'Marks Entry 6th'!CJ35,IF(AND($E$3=7),'Marks Entry 7th'!CJ35,""))))</f>
        <v/>
      </c>
      <c r="FN36" s="361" t="str">
        <f>IF(OR($E36="",$G36=""),"",IF(AND('Marks Entry 6th'!CK35="",'Marks Entry 7th'!CK35=""),"",IF(AND($E$3=6),'Marks Entry 6th'!CK35,IF(AND($E$3=7),'Marks Entry 7th'!CK35,""))))</f>
        <v/>
      </c>
      <c r="FO36" s="362" t="str">
        <f t="shared" si="85"/>
        <v/>
      </c>
      <c r="FP36" s="109" t="str">
        <f t="shared" si="86"/>
        <v/>
      </c>
      <c r="FQ36" s="361" t="str">
        <f>IF(OR($E36="",$G36=""),"",IF(AND('Marks Entry 6th'!CL35="",'Marks Entry 7th'!CL35=""),"",IF(AND($E$3=6),'Marks Entry 6th'!CL35,IF(AND($E$3=7),'Marks Entry 7th'!CL35,""))))</f>
        <v/>
      </c>
      <c r="FR36" s="361" t="str">
        <f>IF(OR($E36="",$G36=""),"",IF(AND('Marks Entry 6th'!CM35="",'Marks Entry 7th'!CM35=""),"",IF(AND($E$3=6),'Marks Entry 6th'!CM35,IF(AND($E$3=7),'Marks Entry 7th'!CM35,""))))</f>
        <v/>
      </c>
      <c r="FS36" s="362" t="str">
        <f t="shared" si="87"/>
        <v/>
      </c>
      <c r="FT36" s="109" t="str">
        <f t="shared" si="88"/>
        <v/>
      </c>
      <c r="FU36" s="78" t="str">
        <f t="shared" si="89"/>
        <v/>
      </c>
      <c r="FV36" s="328" t="str">
        <f t="shared" si="90"/>
        <v/>
      </c>
      <c r="FW36" s="84" t="str">
        <f t="shared" si="91"/>
        <v/>
      </c>
      <c r="FX36" s="222" t="str">
        <f t="shared" si="92"/>
        <v/>
      </c>
      <c r="FY36" s="85" t="str">
        <f t="shared" si="93"/>
        <v/>
      </c>
      <c r="FZ36" s="327" t="str">
        <f>IFERROR(IF(B36="NSO","NSO",IF(OR(D36="",G36="",F36=""),"",IF(AND(FV36&gt;=36,'Master sheet'!$D$11="Hindi"),"कक्षा क्रमोन्नत",IF(AND(FV36&gt;=36,'Master sheet'!$D$11="English"),"Promoted",IF(AND(FV36&lt;36,'Master sheet'!$D$11="Hindi"),"पुनः परीक्षा","Re-Exam"))))),"")</f>
        <v/>
      </c>
      <c r="GA36" s="53" t="str">
        <f>IF(OR($E36="",$G36=""),"",IF(AND($E$3=6,'Marks Entry 6th'!CN35=""),"",IF(AND($E$3=7,'Marks Entry 7th'!CN35=""),"",IF(AND($E$3=6),'Marks Entry 6th'!CN35,IF(AND($E$3=7),'Marks Entry 7th'!CN35,"")))))</f>
        <v/>
      </c>
      <c r="GB36" s="53" t="str">
        <f>IF(OR($E36="",$G36=""),"",IF(AND($E$3=6,'Marks Entry 6th'!CO35=""),"",IF(AND($E$3=7,'Marks Entry 7th'!CO35=""),"",IF(AND($E$3=6),'Marks Entry 6th'!CO35,IF(AND($E$3=7),'Marks Entry 7th'!CO35,"")))))</f>
        <v/>
      </c>
      <c r="GC36" s="54"/>
      <c r="GK36" s="56">
        <f>IF(AND($E$3=6),'Marks Entry 6th'!I35,IF(AND($E$3=7),'Marks Entry 7th'!I35,""))</f>
        <v>0</v>
      </c>
      <c r="GL36" s="56">
        <f t="shared" si="94"/>
        <v>0</v>
      </c>
    </row>
    <row r="37" spans="1:194" ht="18.95" customHeight="1">
      <c r="A37" s="68">
        <v>30</v>
      </c>
      <c r="B37" s="68" t="str">
        <f>IF(OR(GK37=0,GK37=""),"",IF(AND($E$3=6),'Marks Entry 6th'!I36,IF(AND($E$3=7),'Marks Entry 7th'!I36,"")))</f>
        <v/>
      </c>
      <c r="C37" s="69" t="str">
        <f>IF(OR(B37=0,B37=""),"",IF(AND($E$3=6,'Marks Entry 6th'!B36=""),"",IF(AND($E$3=7,'Marks Entry 7th'!B36=""),"",IF(AND($E$3=6,'Marks Entry 6th'!B36),'Marks Entry 6th'!B36,IF(AND($E$3=7),'Marks Entry 7th'!B36,"")))))</f>
        <v/>
      </c>
      <c r="D37" s="69" t="str">
        <f>IF(OR(B37=0,B37=""),"",IF(AND($E$3=6,'Marks Entry 6th'!C36=""),"",IF(AND($E$3=7,'Marks Entry 7th'!C36=""),"",IF(AND($E$3=6),'Marks Entry 6th'!C36,IF(AND($E$3=7),'Marks Entry 7th'!C36,"")))))</f>
        <v/>
      </c>
      <c r="E37" s="303" t="str">
        <f>IF(OR(B37=0,B37=""),"",IF(AND($E$3=6,'Marks Entry 6th'!E36=""),"",IF(AND($E$3=7,'Marks Entry 7th'!E36=""),"",IF(AND($E$3=6),'Marks Entry 6th'!E36,IF(AND($E$3=7),'Marks Entry 7th'!E36,"")))))</f>
        <v/>
      </c>
      <c r="F37" s="69" t="str">
        <f>IF(OR(B37=0,B37=""),"",IF(AND($E$3=6,'Marks Entry 6th'!D36=""),"",IF(AND($E$3=7,'Marks Entry 7th'!D36=""),"",IF(AND($E$3=6),'Marks Entry 6th'!D36,IF(AND($E$3=7),'Marks Entry 7th'!D36,"")))))</f>
        <v/>
      </c>
      <c r="G37" s="302" t="str">
        <f>IF(OR(B37=0,B37=""),"",IF(AND($E$3=6,'Marks Entry 6th'!F36=""),"",IF(AND($E$3=7,'Marks Entry 7th'!F36=""),"",IF(AND($E$3=6),UPPER('Marks Entry 6th'!F36),IF(AND($E$3=7),UPPER('Marks Entry 7th'!F36),"")))))</f>
        <v/>
      </c>
      <c r="H37" s="302" t="str">
        <f>IF(OR(B37=0,B37=""),"",IF(AND($E$3=6,'Marks Entry 6th'!G36=""),"",IF(AND($E$3=7,'Marks Entry 7th'!G36=""),"",IF(AND($E$3=6),UPPER('Marks Entry 6th'!G36),IF(AND($E$3=7),UPPER('Marks Entry 7th'!G36),"")))))</f>
        <v/>
      </c>
      <c r="I37" s="302" t="str">
        <f>IF(OR(B37=0,B37=""),"",IF(AND($E$3=6,'Marks Entry 6th'!H36=""),"",IF(AND($E$3=7,'Marks Entry 7th'!H36=""),"",IF(AND($E$3=6),UPPER('Marks Entry 6th'!H36),IF(AND($E$3=7),UPPER('Marks Entry 7th'!H36),"")))))</f>
        <v/>
      </c>
      <c r="J37" s="64" t="str">
        <f>IF(OR(B37=0,B37=""),"",IF(AND($E$3=6,'Marks Entry 6th'!J36=""),"",IF(AND($E$3=7,'Marks Entry 7th'!J36=""),"",IF(AND($E$3=6),'Marks Entry 6th'!J36,IF(AND($E$3=7),'Marks Entry 7th'!J36,"")))))</f>
        <v/>
      </c>
      <c r="K37" s="64" t="str">
        <f>IF(OR(B37=0,B37=""),"",IF(AND($E$3=6,'Marks Entry 6th'!K36=""),"",IF(AND($E$3=7,'Marks Entry 7th'!K36=""),"",IF(AND($E$3=6),'Marks Entry 6th'!K36,IF(AND($E$3=7),'Marks Entry 7th'!K36,"")))))</f>
        <v/>
      </c>
      <c r="L37" s="120" t="str">
        <f>IF(OR($E37="",$G37=""),"",IF(AND($E$3=6),'Marks Entry 6th'!L36,IF(AND($E$3=7),'Marks Entry 7th'!L36,"")))</f>
        <v/>
      </c>
      <c r="M37" s="120" t="str">
        <f>IF(OR($E37="",$G37=""),"",IF(AND($E$3=6),'Marks Entry 6th'!M36,IF(AND($E$3=7),'Marks Entry 7th'!M36,"")))</f>
        <v/>
      </c>
      <c r="N37" s="120" t="str">
        <f>IF(OR($E37="",$G37=""),"",IF(AND($E$3=6),'Marks Entry 6th'!N36,IF(AND($E$3=7),'Marks Entry 7th'!N36,"")))</f>
        <v/>
      </c>
      <c r="O37" s="120" t="str">
        <f>IF(OR($E37="",$G37=""),"",IF(AND($E$3=6),'Marks Entry 6th'!O36,IF(AND($E$3=7),'Marks Entry 7th'!O36,"")))</f>
        <v/>
      </c>
      <c r="P37" s="120" t="str">
        <f>IF(OR($E37="",$G37=""),"",IF(AND($E$3=6),'Marks Entry 6th'!P36,IF(AND($E$3=7),'Marks Entry 7th'!P36,"")))</f>
        <v/>
      </c>
      <c r="Q37" s="120" t="str">
        <f>IF(OR($E37="",$G37=""),"",IF(AND($E$3=6),'Marks Entry 6th'!Q36,IF(AND($E$3=7),'Marks Entry 7th'!Q36,"")))</f>
        <v/>
      </c>
      <c r="R37" s="418" t="str">
        <f t="shared" si="4"/>
        <v/>
      </c>
      <c r="S37" s="120" t="str">
        <f>IF(OR($E37="",$G37=""),"",IF(AND($E$3=6),'Marks Entry 6th'!R36,IF(AND($E$3=7),'Marks Entry 7th'!R36,"")))</f>
        <v/>
      </c>
      <c r="T37" s="120" t="str">
        <f>IF(OR($E37="",$G37=""),"",IF(AND($E$3=6),'Marks Entry 6th'!S36,IF(AND($E$3=7),'Marks Entry 7th'!S36,"")))</f>
        <v/>
      </c>
      <c r="U37" s="65" t="str">
        <f t="shared" si="5"/>
        <v/>
      </c>
      <c r="V37" s="62">
        <f t="shared" si="6"/>
        <v>0</v>
      </c>
      <c r="W37" s="67" t="str">
        <f>IF(OR($E37="",$G37=""),"",IF(AND($E$3=6),'Marks Entry 6th'!T36,IF(AND($E$3=7),'Marks Entry 7th'!T36,"")))</f>
        <v/>
      </c>
      <c r="X37" s="67" t="str">
        <f>IF(OR($E37="",$G37=""),"",IF(AND($E$3=6),'Marks Entry 6th'!U36,IF(AND($E$3=7),'Marks Entry 7th'!U36,"")))</f>
        <v/>
      </c>
      <c r="Y37" s="66" t="str">
        <f t="shared" si="7"/>
        <v/>
      </c>
      <c r="Z37" s="62" t="str">
        <f t="shared" si="8"/>
        <v/>
      </c>
      <c r="AA37" s="108">
        <f t="shared" si="9"/>
        <v>0</v>
      </c>
      <c r="AB37" s="108" t="str">
        <f t="shared" si="10"/>
        <v/>
      </c>
      <c r="AC37" s="108" t="str">
        <f t="shared" si="11"/>
        <v/>
      </c>
      <c r="AD37" s="108" t="str">
        <f t="shared" si="12"/>
        <v/>
      </c>
      <c r="AE37" s="108" t="str">
        <f t="shared" si="13"/>
        <v/>
      </c>
      <c r="AF37" s="110" t="str">
        <f t="shared" si="14"/>
        <v/>
      </c>
      <c r="AG37" s="120" t="str">
        <f>IF(OR($E37="",$G37=""),"",IF(AND($E$3=6),'Marks Entry 6th'!V36,IF(AND($E$3=7),'Marks Entry 7th'!V36,"")))</f>
        <v/>
      </c>
      <c r="AH37" s="120" t="str">
        <f>IF(OR($E37="",$G37=""),"",IF(AND($E$3=6),'Marks Entry 6th'!W36,IF(AND($E$3=7),'Marks Entry 7th'!W36,"")))</f>
        <v/>
      </c>
      <c r="AI37" s="120" t="str">
        <f>IF(OR($E37="",$G37=""),"",IF(AND($E$3=6),'Marks Entry 6th'!X36,IF(AND($E$3=7),'Marks Entry 7th'!X36,"")))</f>
        <v/>
      </c>
      <c r="AJ37" s="120" t="str">
        <f>IF(OR($E37="",$G37=""),"",IF(AND($E$3=6),'Marks Entry 6th'!Y36,IF(AND($E$3=7),'Marks Entry 7th'!Y36,"")))</f>
        <v/>
      </c>
      <c r="AK37" s="120" t="str">
        <f>IF(OR($E37="",$G37=""),"",IF(AND($E$3=6),'Marks Entry 6th'!Z36,IF(AND($E$3=7),'Marks Entry 7th'!Z36,"")))</f>
        <v/>
      </c>
      <c r="AL37" s="120" t="str">
        <f>IF(OR($E37="",$G37=""),"",IF(AND($E$3=6),'Marks Entry 6th'!AA36,IF(AND($E$3=7),'Marks Entry 7th'!AA36,"")))</f>
        <v/>
      </c>
      <c r="AM37" s="418" t="str">
        <f t="shared" si="15"/>
        <v/>
      </c>
      <c r="AN37" s="120" t="str">
        <f>IF(OR($E37="",$G37=""),"",IF(AND($E$3=6),'Marks Entry 6th'!AB36,IF(AND($E$3=7),'Marks Entry 7th'!AB36,"")))</f>
        <v/>
      </c>
      <c r="AO37" s="120" t="str">
        <f>IF(OR($E37="",$G37=""),"",IF(AND($E$3=6),'Marks Entry 6th'!AC36,IF(AND($E$3=7),'Marks Entry 7th'!AC36,"")))</f>
        <v/>
      </c>
      <c r="AP37" s="65" t="str">
        <f t="shared" si="16"/>
        <v/>
      </c>
      <c r="AQ37" s="62">
        <f t="shared" si="17"/>
        <v>0</v>
      </c>
      <c r="AR37" s="67" t="str">
        <f>IF(OR($E37="",$G37=""),"",IF(AND($E$3=6),'Marks Entry 6th'!AD36,IF(AND($E$3=7),'Marks Entry 7th'!AD36,"")))</f>
        <v/>
      </c>
      <c r="AS37" s="67" t="str">
        <f>IF(OR($E37="",$G37=""),"",IF(AND($E$3=6),'Marks Entry 6th'!AE36,IF(AND($E$3=7),'Marks Entry 7th'!AE36,"")))</f>
        <v/>
      </c>
      <c r="AT37" s="65" t="str">
        <f t="shared" si="18"/>
        <v/>
      </c>
      <c r="AU37" s="62" t="str">
        <f t="shared" si="19"/>
        <v/>
      </c>
      <c r="AV37" s="108">
        <f t="shared" si="20"/>
        <v>0</v>
      </c>
      <c r="AW37" s="108" t="str">
        <f t="shared" si="21"/>
        <v/>
      </c>
      <c r="AX37" s="108" t="str">
        <f t="shared" si="22"/>
        <v/>
      </c>
      <c r="AY37" s="108" t="str">
        <f t="shared" si="23"/>
        <v/>
      </c>
      <c r="AZ37" s="108" t="str">
        <f t="shared" si="24"/>
        <v/>
      </c>
      <c r="BA37" s="110" t="str">
        <f t="shared" si="25"/>
        <v/>
      </c>
      <c r="BB37" s="310" t="str">
        <f>IF(OR($E37="",$G37=""),"",IF(AND($E$3=6),'Marks Entry 6th'!AF36,IF(AND($E$3=7),'Marks Entry 7th'!AF36,"")))</f>
        <v/>
      </c>
      <c r="BC37" s="120" t="str">
        <f>IF(OR($E37="",$G37=""),"",IF(AND($E$3=6),'Marks Entry 6th'!AG36,IF(AND($E$3=7),'Marks Entry 7th'!AG36,"")))</f>
        <v/>
      </c>
      <c r="BD37" s="120" t="str">
        <f>IF(OR($E37="",$G37=""),"",IF(AND($E$3=6),'Marks Entry 6th'!AH36,IF(AND($E$3=7),'Marks Entry 7th'!AH36,"")))</f>
        <v/>
      </c>
      <c r="BE37" s="120" t="str">
        <f>IF(OR($E37="",$G37=""),"",IF(AND($E$3=6),'Marks Entry 6th'!AI36,IF(AND($E$3=7),'Marks Entry 7th'!AI36,"")))</f>
        <v/>
      </c>
      <c r="BF37" s="120" t="str">
        <f>IF(OR($E37="",$G37=""),"",IF(AND($E$3=6),'Marks Entry 6th'!AJ36,IF(AND($E$3=7),'Marks Entry 7th'!AJ36,"")))</f>
        <v/>
      </c>
      <c r="BG37" s="120" t="str">
        <f>IF(OR($E37="",$G37=""),"",IF(AND($E$3=6),'Marks Entry 6th'!AK36,IF(AND($E$3=7),'Marks Entry 7th'!AK36,"")))</f>
        <v/>
      </c>
      <c r="BH37" s="120" t="str">
        <f>IF(OR($E37="",$G37=""),"",IF(AND($E$3=6),'Marks Entry 6th'!AL36,IF(AND($E$3=7),'Marks Entry 7th'!AL36,"")))</f>
        <v/>
      </c>
      <c r="BI37" s="418" t="str">
        <f t="shared" si="26"/>
        <v/>
      </c>
      <c r="BJ37" s="120" t="str">
        <f>IF(OR($E37="",$G37=""),"",IF(AND($E$3=6),'Marks Entry 6th'!AM36,IF(AND($E$3=7),'Marks Entry 7th'!AM36,"")))</f>
        <v/>
      </c>
      <c r="BK37" s="120" t="str">
        <f>IF(OR($E37="",$G37=""),"",IF(AND($E$3=6),'Marks Entry 6th'!AN36,IF(AND($E$3=7),'Marks Entry 7th'!AN36,"")))</f>
        <v/>
      </c>
      <c r="BL37" s="65" t="str">
        <f t="shared" si="27"/>
        <v/>
      </c>
      <c r="BM37" s="62">
        <f t="shared" si="28"/>
        <v>0</v>
      </c>
      <c r="BN37" s="67" t="str">
        <f>IF(OR($E37="",$G37=""),"",IF(AND($E$3=6),'Marks Entry 6th'!AO36,IF(AND($E$3=7),'Marks Entry 7th'!AO36,"")))</f>
        <v/>
      </c>
      <c r="BO37" s="67" t="str">
        <f>IF(OR($E37="",$G37=""),"",IF(AND($E$3=6),'Marks Entry 6th'!AP36,IF(AND($E$3=7),'Marks Entry 7th'!AP36,"")))</f>
        <v/>
      </c>
      <c r="BP37" s="65" t="str">
        <f t="shared" si="29"/>
        <v/>
      </c>
      <c r="BQ37" s="62" t="str">
        <f t="shared" si="30"/>
        <v/>
      </c>
      <c r="BR37" s="108">
        <f t="shared" si="31"/>
        <v>0</v>
      </c>
      <c r="BS37" s="108" t="str">
        <f t="shared" si="32"/>
        <v/>
      </c>
      <c r="BT37" s="108" t="str">
        <f t="shared" si="33"/>
        <v/>
      </c>
      <c r="BU37" s="108" t="str">
        <f t="shared" si="34"/>
        <v/>
      </c>
      <c r="BV37" s="108" t="str">
        <f t="shared" si="35"/>
        <v/>
      </c>
      <c r="BW37" s="110" t="str">
        <f t="shared" si="36"/>
        <v/>
      </c>
      <c r="BX37" s="120" t="str">
        <f>IF(OR($E37="",$G37=""),"",IF(AND($E$3=6),'Marks Entry 6th'!AQ36,IF(AND($E$3=7),'Marks Entry 7th'!AQ36,"")))</f>
        <v/>
      </c>
      <c r="BY37" s="120" t="str">
        <f>IF(OR($E37="",$G37=""),"",IF(AND($E$3=6),'Marks Entry 6th'!AR36,IF(AND($E$3=7),'Marks Entry 7th'!AR36,"")))</f>
        <v/>
      </c>
      <c r="BZ37" s="120" t="str">
        <f>IF(OR($E37="",$G37=""),"",IF(AND($E$3=6),'Marks Entry 6th'!AS36,IF(AND($E$3=7),'Marks Entry 7th'!AS36,"")))</f>
        <v/>
      </c>
      <c r="CA37" s="120" t="str">
        <f>IF(OR($E37="",$G37=""),"",IF(AND($E$3=6),'Marks Entry 6th'!AT36,IF(AND($E$3=7),'Marks Entry 7th'!AT36,"")))</f>
        <v/>
      </c>
      <c r="CB37" s="120" t="str">
        <f>IF(OR($E37="",$G37=""),"",IF(AND($E$3=6),'Marks Entry 6th'!AU36,IF(AND($E$3=7),'Marks Entry 7th'!AU36,"")))</f>
        <v/>
      </c>
      <c r="CC37" s="120" t="str">
        <f>IF(OR($E37="",$G37=""),"",IF(AND($E$3=6),'Marks Entry 6th'!AV36,IF(AND($E$3=7),'Marks Entry 7th'!AV36,"")))</f>
        <v/>
      </c>
      <c r="CD37" s="418" t="str">
        <f t="shared" si="37"/>
        <v/>
      </c>
      <c r="CE37" s="120" t="str">
        <f>IF(OR($E37="",$G37=""),"",IF(AND($E$3=6),'Marks Entry 6th'!AW36,IF(AND($E$3=7),'Marks Entry 7th'!AW36,"")))</f>
        <v/>
      </c>
      <c r="CF37" s="120" t="str">
        <f>IF(OR($E37="",$G37=""),"",IF(AND($E$3=6),'Marks Entry 6th'!AX36,IF(AND($E$3=7),'Marks Entry 7th'!AX36,"")))</f>
        <v/>
      </c>
      <c r="CG37" s="65" t="str">
        <f t="shared" si="38"/>
        <v/>
      </c>
      <c r="CH37" s="62">
        <f t="shared" si="39"/>
        <v>0</v>
      </c>
      <c r="CI37" s="67" t="str">
        <f>IF(OR($E37="",$G37=""),"",IF(AND($E$3=6),'Marks Entry 6th'!AY36,IF(AND($E$3=7),'Marks Entry 7th'!AY36,"")))</f>
        <v/>
      </c>
      <c r="CJ37" s="67" t="str">
        <f>IF(OR($E37="",$G37=""),"",IF(AND($E$3=6),'Marks Entry 6th'!AZ36,IF(AND($E$3=7),'Marks Entry 7th'!AZ36,"")))</f>
        <v/>
      </c>
      <c r="CK37" s="65" t="str">
        <f t="shared" si="40"/>
        <v/>
      </c>
      <c r="CL37" s="62" t="str">
        <f t="shared" si="41"/>
        <v/>
      </c>
      <c r="CM37" s="108">
        <f t="shared" si="42"/>
        <v>0</v>
      </c>
      <c r="CN37" s="108" t="str">
        <f t="shared" si="43"/>
        <v/>
      </c>
      <c r="CO37" s="108" t="str">
        <f t="shared" si="44"/>
        <v/>
      </c>
      <c r="CP37" s="108" t="str">
        <f t="shared" si="45"/>
        <v/>
      </c>
      <c r="CQ37" s="108" t="str">
        <f t="shared" si="46"/>
        <v/>
      </c>
      <c r="CR37" s="110" t="str">
        <f t="shared" si="47"/>
        <v/>
      </c>
      <c r="CS37" s="120" t="str">
        <f>IF(OR($E37="",$G37=""),"",IF(AND($E$3=6),'Marks Entry 6th'!BA36,IF(AND($E$3=7),'Marks Entry 7th'!BA36,"")))</f>
        <v/>
      </c>
      <c r="CT37" s="120" t="str">
        <f>IF(OR($E37="",$G37=""),"",IF(AND($E$3=6),'Marks Entry 6th'!BB36,IF(AND($E$3=7),'Marks Entry 7th'!BB36,"")))</f>
        <v/>
      </c>
      <c r="CU37" s="120" t="str">
        <f>IF(OR($E37="",$G37=""),"",IF(AND($E$3=6),'Marks Entry 6th'!BC36,IF(AND($E$3=7),'Marks Entry 7th'!BC36,"")))</f>
        <v/>
      </c>
      <c r="CV37" s="120" t="str">
        <f>IF(OR($E37="",$G37=""),"",IF(AND($E$3=6),'Marks Entry 6th'!BD36,IF(AND($E$3=7),'Marks Entry 7th'!BD36,"")))</f>
        <v/>
      </c>
      <c r="CW37" s="120" t="str">
        <f>IF(OR($E37="",$G37=""),"",IF(AND($E$3=6),'Marks Entry 6th'!BE36,IF(AND($E$3=7),'Marks Entry 7th'!BE36,"")))</f>
        <v/>
      </c>
      <c r="CX37" s="120" t="str">
        <f>IF(OR($E37="",$G37=""),"",IF(AND($E$3=6),'Marks Entry 6th'!BF36,IF(AND($E$3=7),'Marks Entry 7th'!BF36,"")))</f>
        <v/>
      </c>
      <c r="CY37" s="418" t="str">
        <f t="shared" si="48"/>
        <v/>
      </c>
      <c r="CZ37" s="120" t="str">
        <f>IF(OR($E37="",$G37=""),"",IF(AND($E$3=6),'Marks Entry 6th'!BG36,IF(AND($E$3=7),'Marks Entry 7th'!BG36,"")))</f>
        <v/>
      </c>
      <c r="DA37" s="120" t="str">
        <f>IF(OR($E37="",$G37=""),"",IF(AND($E$3=6),'Marks Entry 6th'!BH36,IF(AND($E$3=7),'Marks Entry 7th'!BH36,"")))</f>
        <v/>
      </c>
      <c r="DB37" s="65" t="str">
        <f t="shared" si="49"/>
        <v/>
      </c>
      <c r="DC37" s="62">
        <f t="shared" si="50"/>
        <v>0</v>
      </c>
      <c r="DD37" s="67" t="str">
        <f>IF(OR($E37="",$G37=""),"",IF(AND($E$3=6),'Marks Entry 6th'!BI36,IF(AND($E$3=7),'Marks Entry 7th'!BI36,"")))</f>
        <v/>
      </c>
      <c r="DE37" s="67" t="str">
        <f>IF(OR($E37="",$G37=""),"",IF(AND($E$3=6),'Marks Entry 6th'!BJ36,IF(AND($E$3=7),'Marks Entry 7th'!BJ36,"")))</f>
        <v/>
      </c>
      <c r="DF37" s="65" t="str">
        <f t="shared" si="51"/>
        <v/>
      </c>
      <c r="DG37" s="62" t="str">
        <f t="shared" si="52"/>
        <v/>
      </c>
      <c r="DH37" s="108">
        <f t="shared" si="53"/>
        <v>0</v>
      </c>
      <c r="DI37" s="108" t="str">
        <f t="shared" si="54"/>
        <v/>
      </c>
      <c r="DJ37" s="108" t="str">
        <f t="shared" si="55"/>
        <v/>
      </c>
      <c r="DK37" s="108" t="str">
        <f t="shared" si="56"/>
        <v/>
      </c>
      <c r="DL37" s="108" t="str">
        <f t="shared" si="57"/>
        <v/>
      </c>
      <c r="DM37" s="110" t="str">
        <f t="shared" si="58"/>
        <v/>
      </c>
      <c r="DN37" s="120" t="str">
        <f>IF(OR($E37="",$G37=""),"",IF(AND($E$3=6),'Marks Entry 6th'!BK36,IF(AND($E$3=7),'Marks Entry 7th'!BK36,"")))</f>
        <v/>
      </c>
      <c r="DO37" s="120" t="str">
        <f>IF(OR($E37="",$G37=""),"",IF(AND($E$3=6),'Marks Entry 6th'!BL36,IF(AND($E$3=7),'Marks Entry 7th'!BL36,"")))</f>
        <v/>
      </c>
      <c r="DP37" s="120" t="str">
        <f>IF(OR($E37="",$G37=""),"",IF(AND($E$3=6),'Marks Entry 6th'!BM36,IF(AND($E$3=7),'Marks Entry 7th'!BM36,"")))</f>
        <v/>
      </c>
      <c r="DQ37" s="120" t="str">
        <f>IF(OR($E37="",$G37=""),"",IF(AND($E$3=6),'Marks Entry 6th'!BN36,IF(AND($E$3=7),'Marks Entry 7th'!BN36,"")))</f>
        <v/>
      </c>
      <c r="DR37" s="120" t="str">
        <f>IF(OR($E37="",$G37=""),"",IF(AND($E$3=6),'Marks Entry 6th'!BO36,IF(AND($E$3=7),'Marks Entry 7th'!BO36,"")))</f>
        <v/>
      </c>
      <c r="DS37" s="120" t="str">
        <f>IF(OR($E37="",$G37=""),"",IF(AND($E$3=6),'Marks Entry 6th'!BP36,IF(AND($E$3=7),'Marks Entry 7th'!BP36,"")))</f>
        <v/>
      </c>
      <c r="DT37" s="418" t="str">
        <f t="shared" si="59"/>
        <v/>
      </c>
      <c r="DU37" s="120" t="str">
        <f>IF(OR($E37="",$G37=""),"",IF(AND($E$3=6),'Marks Entry 6th'!BQ36,IF(AND($E$3=7),'Marks Entry 7th'!BQ36,"")))</f>
        <v/>
      </c>
      <c r="DV37" s="120" t="str">
        <f>IF(OR($E37="",$G37=""),"",IF(AND($E$3=6),'Marks Entry 6th'!BR36,IF(AND($E$3=7),'Marks Entry 7th'!BR36,"")))</f>
        <v/>
      </c>
      <c r="DW37" s="65" t="str">
        <f t="shared" si="60"/>
        <v/>
      </c>
      <c r="DX37" s="62">
        <f t="shared" si="61"/>
        <v>0</v>
      </c>
      <c r="DY37" s="67" t="str">
        <f>IF(OR($E37="",$G37=""),"",IF(AND($E$3=6),'Marks Entry 6th'!BS36,IF(AND($E$3=7),'Marks Entry 7th'!BS36,"")))</f>
        <v/>
      </c>
      <c r="DZ37" s="67" t="str">
        <f>IF(OR($E37="",$G37=""),"",IF(AND($E$3=6),'Marks Entry 6th'!BT36,IF(AND($E$3=7),'Marks Entry 7th'!BT36,"")))</f>
        <v/>
      </c>
      <c r="EA37" s="65" t="str">
        <f t="shared" si="62"/>
        <v/>
      </c>
      <c r="EB37" s="62" t="str">
        <f t="shared" si="63"/>
        <v/>
      </c>
      <c r="EC37" s="108">
        <f t="shared" si="64"/>
        <v>0</v>
      </c>
      <c r="ED37" s="108" t="str">
        <f t="shared" si="65"/>
        <v/>
      </c>
      <c r="EE37" s="108" t="str">
        <f t="shared" si="66"/>
        <v/>
      </c>
      <c r="EF37" s="108" t="str">
        <f t="shared" si="67"/>
        <v/>
      </c>
      <c r="EG37" s="108" t="str">
        <f t="shared" si="68"/>
        <v/>
      </c>
      <c r="EH37" s="110" t="str">
        <f t="shared" si="69"/>
        <v/>
      </c>
      <c r="EI37" s="52" t="str">
        <f>IF(OR($E37="",$G37=""),"",IF(AND($E$3=6),'Marks Entry 6th'!BU36,IF(AND($E$3=7),'Marks Entry 7th'!BU36,"")))</f>
        <v/>
      </c>
      <c r="EJ37" s="52" t="str">
        <f>IF(OR($E37="",$G37=""),"",IF(AND($E$3=6),'Marks Entry 6th'!BV36,IF(AND($E$3=7),'Marks Entry 7th'!BV36,"")))</f>
        <v/>
      </c>
      <c r="EK37" s="52" t="str">
        <f>IF(OR($E37="",$G37=""),"",IF(AND($E$3=6),'Marks Entry 6th'!BW36,IF(AND($E$3=7),'Marks Entry 7th'!BW36,"")))</f>
        <v/>
      </c>
      <c r="EL37" s="52" t="str">
        <f>IF(OR($E37="",$G37=""),"",IF(AND($E$3=6),'Marks Entry 6th'!BX36,IF(AND($E$3=7),'Marks Entry 7th'!BX36,"")))</f>
        <v/>
      </c>
      <c r="EM37" s="52" t="str">
        <f>IF(OR($E37="",$G37=""),"",IF(AND($E$3=6),'Marks Entry 6th'!BY36,IF(AND($E$3=7),'Marks Entry 7th'!BY36,"")))</f>
        <v/>
      </c>
      <c r="EN37" s="121" t="str">
        <f t="shared" si="70"/>
        <v/>
      </c>
      <c r="EO37" s="122">
        <f t="shared" si="71"/>
        <v>0</v>
      </c>
      <c r="EP37" s="122" t="str">
        <f t="shared" si="72"/>
        <v/>
      </c>
      <c r="EQ37" s="122" t="str">
        <f t="shared" si="73"/>
        <v/>
      </c>
      <c r="ER37" s="109" t="str">
        <f t="shared" si="74"/>
        <v/>
      </c>
      <c r="ES37" s="52" t="str">
        <f>IF(OR($E37="",$G37=""),"",IF(AND($E$3=6),'Marks Entry 6th'!BZ36,IF(AND($E$3=7),'Marks Entry 7th'!BZ36,"")))</f>
        <v/>
      </c>
      <c r="ET37" s="52" t="str">
        <f>IF(OR($E37="",$G37=""),"",IF(AND($E$3=6),'Marks Entry 6th'!CA36,IF(AND($E$3=7),'Marks Entry 7th'!CA36,"")))</f>
        <v/>
      </c>
      <c r="EU37" s="52" t="str">
        <f>IF(OR($E37="",$G37=""),"",IF(AND($E$3=6),'Marks Entry 6th'!CB36,IF(AND($E$3=7),'Marks Entry 7th'!CB36,"")))</f>
        <v/>
      </c>
      <c r="EV37" s="52" t="str">
        <f>IF(OR($E37="",$G37=""),"",IF(AND($E$3=6),'Marks Entry 6th'!CC36,IF(AND($E$3=7),'Marks Entry 7th'!CC36,"")))</f>
        <v/>
      </c>
      <c r="EW37" s="52" t="str">
        <f>IF(OR($E37="",$G37=""),"",IF(AND($E$3=6),'Marks Entry 6th'!CD36,IF(AND($E$3=7),'Marks Entry 7th'!CD36,"")))</f>
        <v/>
      </c>
      <c r="EX37" s="121" t="str">
        <f t="shared" si="75"/>
        <v/>
      </c>
      <c r="EY37" s="122">
        <f t="shared" si="76"/>
        <v>0</v>
      </c>
      <c r="EZ37" s="122" t="str">
        <f t="shared" si="77"/>
        <v/>
      </c>
      <c r="FA37" s="122" t="str">
        <f t="shared" si="78"/>
        <v/>
      </c>
      <c r="FB37" s="109" t="str">
        <f t="shared" si="79"/>
        <v/>
      </c>
      <c r="FC37" s="52" t="str">
        <f>IF(OR($E37="",$G37=""),"",IF(AND($E$3=6),'Marks Entry 6th'!CE36,IF(AND($E$3=7),'Marks Entry 7th'!CE36,"")))</f>
        <v/>
      </c>
      <c r="FD37" s="52" t="str">
        <f>IF(OR($E37="",$G37=""),"",IF(AND($E$3=6),'Marks Entry 6th'!CF36,IF(AND($E$3=7),'Marks Entry 7th'!CF36,"")))</f>
        <v/>
      </c>
      <c r="FE37" s="52" t="str">
        <f>IF(OR($E37="",$G37=""),"",IF(AND($E$3=6),'Marks Entry 6th'!CG36,IF(AND($E$3=7),'Marks Entry 7th'!CG36,"")))</f>
        <v/>
      </c>
      <c r="FF37" s="52" t="str">
        <f>IF(OR($E37="",$G37=""),"",IF(AND($E$3=6),'Marks Entry 6th'!CH36,IF(AND($E$3=7),'Marks Entry 7th'!CH36,"")))</f>
        <v/>
      </c>
      <c r="FG37" s="52" t="str">
        <f>IF(OR($E37="",$G37=""),"",IF(AND($E$3=6),'Marks Entry 6th'!CI36,IF(AND($E$3=7),'Marks Entry 7th'!CI36,"")))</f>
        <v/>
      </c>
      <c r="FH37" s="121" t="str">
        <f t="shared" si="80"/>
        <v/>
      </c>
      <c r="FI37" s="122">
        <f t="shared" si="81"/>
        <v>0</v>
      </c>
      <c r="FJ37" s="122" t="str">
        <f t="shared" si="82"/>
        <v/>
      </c>
      <c r="FK37" s="122" t="str">
        <f t="shared" si="83"/>
        <v/>
      </c>
      <c r="FL37" s="109" t="str">
        <f t="shared" si="84"/>
        <v/>
      </c>
      <c r="FM37" s="361" t="str">
        <f>IF(OR($E37="",$G37=""),"",IF(AND('Marks Entry 6th'!CJ36="",'Marks Entry 7th'!CJ36=""),"",IF(AND($E$3=6),'Marks Entry 6th'!CJ36,IF(AND($E$3=7),'Marks Entry 7th'!CJ36,""))))</f>
        <v/>
      </c>
      <c r="FN37" s="361" t="str">
        <f>IF(OR($E37="",$G37=""),"",IF(AND('Marks Entry 6th'!CK36="",'Marks Entry 7th'!CK36=""),"",IF(AND($E$3=6),'Marks Entry 6th'!CK36,IF(AND($E$3=7),'Marks Entry 7th'!CK36,""))))</f>
        <v/>
      </c>
      <c r="FO37" s="362" t="str">
        <f t="shared" si="85"/>
        <v/>
      </c>
      <c r="FP37" s="109" t="str">
        <f t="shared" si="86"/>
        <v/>
      </c>
      <c r="FQ37" s="361" t="str">
        <f>IF(OR($E37="",$G37=""),"",IF(AND('Marks Entry 6th'!CL36="",'Marks Entry 7th'!CL36=""),"",IF(AND($E$3=6),'Marks Entry 6th'!CL36,IF(AND($E$3=7),'Marks Entry 7th'!CL36,""))))</f>
        <v/>
      </c>
      <c r="FR37" s="361" t="str">
        <f>IF(OR($E37="",$G37=""),"",IF(AND('Marks Entry 6th'!CM36="",'Marks Entry 7th'!CM36=""),"",IF(AND($E$3=6),'Marks Entry 6th'!CM36,IF(AND($E$3=7),'Marks Entry 7th'!CM36,""))))</f>
        <v/>
      </c>
      <c r="FS37" s="362" t="str">
        <f t="shared" si="87"/>
        <v/>
      </c>
      <c r="FT37" s="109" t="str">
        <f t="shared" si="88"/>
        <v/>
      </c>
      <c r="FU37" s="78" t="str">
        <f t="shared" si="89"/>
        <v/>
      </c>
      <c r="FV37" s="328" t="str">
        <f t="shared" si="90"/>
        <v/>
      </c>
      <c r="FW37" s="84" t="str">
        <f t="shared" si="91"/>
        <v/>
      </c>
      <c r="FX37" s="222" t="str">
        <f t="shared" si="92"/>
        <v/>
      </c>
      <c r="FY37" s="85" t="str">
        <f t="shared" si="93"/>
        <v/>
      </c>
      <c r="FZ37" s="327" t="str">
        <f>IFERROR(IF(B37="NSO","NSO",IF(OR(D37="",G37="",F37=""),"",IF(AND(FV37&gt;=36,'Master sheet'!$D$11="Hindi"),"कक्षा क्रमोन्नत",IF(AND(FV37&gt;=36,'Master sheet'!$D$11="English"),"Promoted",IF(AND(FV37&lt;36,'Master sheet'!$D$11="Hindi"),"पुनः परीक्षा","Re-Exam"))))),"")</f>
        <v/>
      </c>
      <c r="GA37" s="53" t="str">
        <f>IF(OR($E37="",$G37=""),"",IF(AND($E$3=6,'Marks Entry 6th'!CN36=""),"",IF(AND($E$3=7,'Marks Entry 7th'!CN36=""),"",IF(AND($E$3=6),'Marks Entry 6th'!CN36,IF(AND($E$3=7),'Marks Entry 7th'!CN36,"")))))</f>
        <v/>
      </c>
      <c r="GB37" s="53" t="str">
        <f>IF(OR($E37="",$G37=""),"",IF(AND($E$3=6,'Marks Entry 6th'!CO36=""),"",IF(AND($E$3=7,'Marks Entry 7th'!CO36=""),"",IF(AND($E$3=6),'Marks Entry 6th'!CO36,IF(AND($E$3=7),'Marks Entry 7th'!CO36,"")))))</f>
        <v/>
      </c>
      <c r="GC37" s="54"/>
      <c r="GK37" s="56">
        <f>IF(AND($E$3=6),'Marks Entry 6th'!I36,IF(AND($E$3=7),'Marks Entry 7th'!I36,""))</f>
        <v>0</v>
      </c>
      <c r="GL37" s="56">
        <f t="shared" si="94"/>
        <v>0</v>
      </c>
    </row>
    <row r="38" spans="1:194" ht="18.95" customHeight="1">
      <c r="A38" s="68">
        <v>31</v>
      </c>
      <c r="B38" s="68" t="str">
        <f>IF(OR(GK38=0,GK38=""),"",IF(AND($E$3=6),'Marks Entry 6th'!I37,IF(AND($E$3=7),'Marks Entry 7th'!I37,"")))</f>
        <v/>
      </c>
      <c r="C38" s="69" t="str">
        <f>IF(OR(B38=0,B38=""),"",IF(AND($E$3=6,'Marks Entry 6th'!B37=""),"",IF(AND($E$3=7,'Marks Entry 7th'!B37=""),"",IF(AND($E$3=6,'Marks Entry 6th'!B37),'Marks Entry 6th'!B37,IF(AND($E$3=7),'Marks Entry 7th'!B37,"")))))</f>
        <v/>
      </c>
      <c r="D38" s="69" t="str">
        <f>IF(OR(B38=0,B38=""),"",IF(AND($E$3=6,'Marks Entry 6th'!C37=""),"",IF(AND($E$3=7,'Marks Entry 7th'!C37=""),"",IF(AND($E$3=6),'Marks Entry 6th'!C37,IF(AND($E$3=7),'Marks Entry 7th'!C37,"")))))</f>
        <v/>
      </c>
      <c r="E38" s="303" t="str">
        <f>IF(OR(B38=0,B38=""),"",IF(AND($E$3=6,'Marks Entry 6th'!E37=""),"",IF(AND($E$3=7,'Marks Entry 7th'!E37=""),"",IF(AND($E$3=6),'Marks Entry 6th'!E37,IF(AND($E$3=7),'Marks Entry 7th'!E37,"")))))</f>
        <v/>
      </c>
      <c r="F38" s="69" t="str">
        <f>IF(OR(B38=0,B38=""),"",IF(AND($E$3=6,'Marks Entry 6th'!D37=""),"",IF(AND($E$3=7,'Marks Entry 7th'!D37=""),"",IF(AND($E$3=6),'Marks Entry 6th'!D37,IF(AND($E$3=7),'Marks Entry 7th'!D37,"")))))</f>
        <v/>
      </c>
      <c r="G38" s="302" t="str">
        <f>IF(OR(B38=0,B38=""),"",IF(AND($E$3=6,'Marks Entry 6th'!F37=""),"",IF(AND($E$3=7,'Marks Entry 7th'!F37=""),"",IF(AND($E$3=6),UPPER('Marks Entry 6th'!F37),IF(AND($E$3=7),UPPER('Marks Entry 7th'!F37),"")))))</f>
        <v/>
      </c>
      <c r="H38" s="302" t="str">
        <f>IF(OR(B38=0,B38=""),"",IF(AND($E$3=6,'Marks Entry 6th'!G37=""),"",IF(AND($E$3=7,'Marks Entry 7th'!G37=""),"",IF(AND($E$3=6),UPPER('Marks Entry 6th'!G37),IF(AND($E$3=7),UPPER('Marks Entry 7th'!G37),"")))))</f>
        <v/>
      </c>
      <c r="I38" s="302" t="str">
        <f>IF(OR(B38=0,B38=""),"",IF(AND($E$3=6,'Marks Entry 6th'!H37=""),"",IF(AND($E$3=7,'Marks Entry 7th'!H37=""),"",IF(AND($E$3=6),UPPER('Marks Entry 6th'!H37),IF(AND($E$3=7),UPPER('Marks Entry 7th'!H37),"")))))</f>
        <v/>
      </c>
      <c r="J38" s="64" t="str">
        <f>IF(OR(B38=0,B38=""),"",IF(AND($E$3=6,'Marks Entry 6th'!J37=""),"",IF(AND($E$3=7,'Marks Entry 7th'!J37=""),"",IF(AND($E$3=6),'Marks Entry 6th'!J37,IF(AND($E$3=7),'Marks Entry 7th'!J37,"")))))</f>
        <v/>
      </c>
      <c r="K38" s="64" t="str">
        <f>IF(OR(B38=0,B38=""),"",IF(AND($E$3=6,'Marks Entry 6th'!K37=""),"",IF(AND($E$3=7,'Marks Entry 7th'!K37=""),"",IF(AND($E$3=6),'Marks Entry 6th'!K37,IF(AND($E$3=7),'Marks Entry 7th'!K37,"")))))</f>
        <v/>
      </c>
      <c r="L38" s="120" t="str">
        <f>IF(OR($E38="",$G38=""),"",IF(AND($E$3=6),'Marks Entry 6th'!L37,IF(AND($E$3=7),'Marks Entry 7th'!L37,"")))</f>
        <v/>
      </c>
      <c r="M38" s="120" t="str">
        <f>IF(OR($E38="",$G38=""),"",IF(AND($E$3=6),'Marks Entry 6th'!M37,IF(AND($E$3=7),'Marks Entry 7th'!M37,"")))</f>
        <v/>
      </c>
      <c r="N38" s="120" t="str">
        <f>IF(OR($E38="",$G38=""),"",IF(AND($E$3=6),'Marks Entry 6th'!N37,IF(AND($E$3=7),'Marks Entry 7th'!N37,"")))</f>
        <v/>
      </c>
      <c r="O38" s="120" t="str">
        <f>IF(OR($E38="",$G38=""),"",IF(AND($E$3=6),'Marks Entry 6th'!O37,IF(AND($E$3=7),'Marks Entry 7th'!O37,"")))</f>
        <v/>
      </c>
      <c r="P38" s="120" t="str">
        <f>IF(OR($E38="",$G38=""),"",IF(AND($E$3=6),'Marks Entry 6th'!P37,IF(AND($E$3=7),'Marks Entry 7th'!P37,"")))</f>
        <v/>
      </c>
      <c r="Q38" s="120" t="str">
        <f>IF(OR($E38="",$G38=""),"",IF(AND($E$3=6),'Marks Entry 6th'!Q37,IF(AND($E$3=7),'Marks Entry 7th'!Q37,"")))</f>
        <v/>
      </c>
      <c r="R38" s="418" t="str">
        <f t="shared" si="4"/>
        <v/>
      </c>
      <c r="S38" s="120" t="str">
        <f>IF(OR($E38="",$G38=""),"",IF(AND($E$3=6),'Marks Entry 6th'!R37,IF(AND($E$3=7),'Marks Entry 7th'!R37,"")))</f>
        <v/>
      </c>
      <c r="T38" s="120" t="str">
        <f>IF(OR($E38="",$G38=""),"",IF(AND($E$3=6),'Marks Entry 6th'!S37,IF(AND($E$3=7),'Marks Entry 7th'!S37,"")))</f>
        <v/>
      </c>
      <c r="U38" s="65" t="str">
        <f t="shared" si="5"/>
        <v/>
      </c>
      <c r="V38" s="62">
        <f t="shared" si="6"/>
        <v>0</v>
      </c>
      <c r="W38" s="67" t="str">
        <f>IF(OR($E38="",$G38=""),"",IF(AND($E$3=6),'Marks Entry 6th'!T37,IF(AND($E$3=7),'Marks Entry 7th'!T37,"")))</f>
        <v/>
      </c>
      <c r="X38" s="67" t="str">
        <f>IF(OR($E38="",$G38=""),"",IF(AND($E$3=6),'Marks Entry 6th'!U37,IF(AND($E$3=7),'Marks Entry 7th'!U37,"")))</f>
        <v/>
      </c>
      <c r="Y38" s="66" t="str">
        <f t="shared" si="7"/>
        <v/>
      </c>
      <c r="Z38" s="62" t="str">
        <f t="shared" si="8"/>
        <v/>
      </c>
      <c r="AA38" s="108">
        <f t="shared" si="9"/>
        <v>0</v>
      </c>
      <c r="AB38" s="108" t="str">
        <f t="shared" si="10"/>
        <v/>
      </c>
      <c r="AC38" s="108" t="str">
        <f t="shared" si="11"/>
        <v/>
      </c>
      <c r="AD38" s="108" t="str">
        <f t="shared" si="12"/>
        <v/>
      </c>
      <c r="AE38" s="108" t="str">
        <f t="shared" si="13"/>
        <v/>
      </c>
      <c r="AF38" s="110" t="str">
        <f t="shared" si="14"/>
        <v/>
      </c>
      <c r="AG38" s="120" t="str">
        <f>IF(OR($E38="",$G38=""),"",IF(AND($E$3=6),'Marks Entry 6th'!V37,IF(AND($E$3=7),'Marks Entry 7th'!V37,"")))</f>
        <v/>
      </c>
      <c r="AH38" s="120" t="str">
        <f>IF(OR($E38="",$G38=""),"",IF(AND($E$3=6),'Marks Entry 6th'!W37,IF(AND($E$3=7),'Marks Entry 7th'!W37,"")))</f>
        <v/>
      </c>
      <c r="AI38" s="120" t="str">
        <f>IF(OR($E38="",$G38=""),"",IF(AND($E$3=6),'Marks Entry 6th'!X37,IF(AND($E$3=7),'Marks Entry 7th'!X37,"")))</f>
        <v/>
      </c>
      <c r="AJ38" s="120" t="str">
        <f>IF(OR($E38="",$G38=""),"",IF(AND($E$3=6),'Marks Entry 6th'!Y37,IF(AND($E$3=7),'Marks Entry 7th'!Y37,"")))</f>
        <v/>
      </c>
      <c r="AK38" s="120" t="str">
        <f>IF(OR($E38="",$G38=""),"",IF(AND($E$3=6),'Marks Entry 6th'!Z37,IF(AND($E$3=7),'Marks Entry 7th'!Z37,"")))</f>
        <v/>
      </c>
      <c r="AL38" s="120" t="str">
        <f>IF(OR($E38="",$G38=""),"",IF(AND($E$3=6),'Marks Entry 6th'!AA37,IF(AND($E$3=7),'Marks Entry 7th'!AA37,"")))</f>
        <v/>
      </c>
      <c r="AM38" s="418" t="str">
        <f t="shared" si="15"/>
        <v/>
      </c>
      <c r="AN38" s="120" t="str">
        <f>IF(OR($E38="",$G38=""),"",IF(AND($E$3=6),'Marks Entry 6th'!AB37,IF(AND($E$3=7),'Marks Entry 7th'!AB37,"")))</f>
        <v/>
      </c>
      <c r="AO38" s="120" t="str">
        <f>IF(OR($E38="",$G38=""),"",IF(AND($E$3=6),'Marks Entry 6th'!AC37,IF(AND($E$3=7),'Marks Entry 7th'!AC37,"")))</f>
        <v/>
      </c>
      <c r="AP38" s="65" t="str">
        <f t="shared" si="16"/>
        <v/>
      </c>
      <c r="AQ38" s="62">
        <f t="shared" si="17"/>
        <v>0</v>
      </c>
      <c r="AR38" s="67" t="str">
        <f>IF(OR($E38="",$G38=""),"",IF(AND($E$3=6),'Marks Entry 6th'!AD37,IF(AND($E$3=7),'Marks Entry 7th'!AD37,"")))</f>
        <v/>
      </c>
      <c r="AS38" s="67" t="str">
        <f>IF(OR($E38="",$G38=""),"",IF(AND($E$3=6),'Marks Entry 6th'!AE37,IF(AND($E$3=7),'Marks Entry 7th'!AE37,"")))</f>
        <v/>
      </c>
      <c r="AT38" s="65" t="str">
        <f t="shared" si="18"/>
        <v/>
      </c>
      <c r="AU38" s="62" t="str">
        <f t="shared" si="19"/>
        <v/>
      </c>
      <c r="AV38" s="108">
        <f t="shared" si="20"/>
        <v>0</v>
      </c>
      <c r="AW38" s="108" t="str">
        <f t="shared" si="21"/>
        <v/>
      </c>
      <c r="AX38" s="108" t="str">
        <f t="shared" si="22"/>
        <v/>
      </c>
      <c r="AY38" s="108" t="str">
        <f t="shared" si="23"/>
        <v/>
      </c>
      <c r="AZ38" s="108" t="str">
        <f t="shared" si="24"/>
        <v/>
      </c>
      <c r="BA38" s="110" t="str">
        <f t="shared" si="25"/>
        <v/>
      </c>
      <c r="BB38" s="310" t="str">
        <f>IF(OR($E38="",$G38=""),"",IF(AND($E$3=6),'Marks Entry 6th'!AF37,IF(AND($E$3=7),'Marks Entry 7th'!AF37,"")))</f>
        <v/>
      </c>
      <c r="BC38" s="120" t="str">
        <f>IF(OR($E38="",$G38=""),"",IF(AND($E$3=6),'Marks Entry 6th'!AG37,IF(AND($E$3=7),'Marks Entry 7th'!AG37,"")))</f>
        <v/>
      </c>
      <c r="BD38" s="120" t="str">
        <f>IF(OR($E38="",$G38=""),"",IF(AND($E$3=6),'Marks Entry 6th'!AH37,IF(AND($E$3=7),'Marks Entry 7th'!AH37,"")))</f>
        <v/>
      </c>
      <c r="BE38" s="120" t="str">
        <f>IF(OR($E38="",$G38=""),"",IF(AND($E$3=6),'Marks Entry 6th'!AI37,IF(AND($E$3=7),'Marks Entry 7th'!AI37,"")))</f>
        <v/>
      </c>
      <c r="BF38" s="120" t="str">
        <f>IF(OR($E38="",$G38=""),"",IF(AND($E$3=6),'Marks Entry 6th'!AJ37,IF(AND($E$3=7),'Marks Entry 7th'!AJ37,"")))</f>
        <v/>
      </c>
      <c r="BG38" s="120" t="str">
        <f>IF(OR($E38="",$G38=""),"",IF(AND($E$3=6),'Marks Entry 6th'!AK37,IF(AND($E$3=7),'Marks Entry 7th'!AK37,"")))</f>
        <v/>
      </c>
      <c r="BH38" s="120" t="str">
        <f>IF(OR($E38="",$G38=""),"",IF(AND($E$3=6),'Marks Entry 6th'!AL37,IF(AND($E$3=7),'Marks Entry 7th'!AL37,"")))</f>
        <v/>
      </c>
      <c r="BI38" s="418" t="str">
        <f t="shared" si="26"/>
        <v/>
      </c>
      <c r="BJ38" s="120" t="str">
        <f>IF(OR($E38="",$G38=""),"",IF(AND($E$3=6),'Marks Entry 6th'!AM37,IF(AND($E$3=7),'Marks Entry 7th'!AM37,"")))</f>
        <v/>
      </c>
      <c r="BK38" s="120" t="str">
        <f>IF(OR($E38="",$G38=""),"",IF(AND($E$3=6),'Marks Entry 6th'!AN37,IF(AND($E$3=7),'Marks Entry 7th'!AN37,"")))</f>
        <v/>
      </c>
      <c r="BL38" s="65" t="str">
        <f t="shared" si="27"/>
        <v/>
      </c>
      <c r="BM38" s="62">
        <f t="shared" si="28"/>
        <v>0</v>
      </c>
      <c r="BN38" s="67" t="str">
        <f>IF(OR($E38="",$G38=""),"",IF(AND($E$3=6),'Marks Entry 6th'!AO37,IF(AND($E$3=7),'Marks Entry 7th'!AO37,"")))</f>
        <v/>
      </c>
      <c r="BO38" s="67" t="str">
        <f>IF(OR($E38="",$G38=""),"",IF(AND($E$3=6),'Marks Entry 6th'!AP37,IF(AND($E$3=7),'Marks Entry 7th'!AP37,"")))</f>
        <v/>
      </c>
      <c r="BP38" s="65" t="str">
        <f t="shared" si="29"/>
        <v/>
      </c>
      <c r="BQ38" s="62" t="str">
        <f t="shared" si="30"/>
        <v/>
      </c>
      <c r="BR38" s="108">
        <f t="shared" si="31"/>
        <v>0</v>
      </c>
      <c r="BS38" s="108" t="str">
        <f t="shared" si="32"/>
        <v/>
      </c>
      <c r="BT38" s="108" t="str">
        <f t="shared" si="33"/>
        <v/>
      </c>
      <c r="BU38" s="108" t="str">
        <f t="shared" si="34"/>
        <v/>
      </c>
      <c r="BV38" s="108" t="str">
        <f t="shared" si="35"/>
        <v/>
      </c>
      <c r="BW38" s="110" t="str">
        <f t="shared" si="36"/>
        <v/>
      </c>
      <c r="BX38" s="120" t="str">
        <f>IF(OR($E38="",$G38=""),"",IF(AND($E$3=6),'Marks Entry 6th'!AQ37,IF(AND($E$3=7),'Marks Entry 7th'!AQ37,"")))</f>
        <v/>
      </c>
      <c r="BY38" s="120" t="str">
        <f>IF(OR($E38="",$G38=""),"",IF(AND($E$3=6),'Marks Entry 6th'!AR37,IF(AND($E$3=7),'Marks Entry 7th'!AR37,"")))</f>
        <v/>
      </c>
      <c r="BZ38" s="120" t="str">
        <f>IF(OR($E38="",$G38=""),"",IF(AND($E$3=6),'Marks Entry 6th'!AS37,IF(AND($E$3=7),'Marks Entry 7th'!AS37,"")))</f>
        <v/>
      </c>
      <c r="CA38" s="120" t="str">
        <f>IF(OR($E38="",$G38=""),"",IF(AND($E$3=6),'Marks Entry 6th'!AT37,IF(AND($E$3=7),'Marks Entry 7th'!AT37,"")))</f>
        <v/>
      </c>
      <c r="CB38" s="120" t="str">
        <f>IF(OR($E38="",$G38=""),"",IF(AND($E$3=6),'Marks Entry 6th'!AU37,IF(AND($E$3=7),'Marks Entry 7th'!AU37,"")))</f>
        <v/>
      </c>
      <c r="CC38" s="120" t="str">
        <f>IF(OR($E38="",$G38=""),"",IF(AND($E$3=6),'Marks Entry 6th'!AV37,IF(AND($E$3=7),'Marks Entry 7th'!AV37,"")))</f>
        <v/>
      </c>
      <c r="CD38" s="418" t="str">
        <f t="shared" si="37"/>
        <v/>
      </c>
      <c r="CE38" s="120" t="str">
        <f>IF(OR($E38="",$G38=""),"",IF(AND($E$3=6),'Marks Entry 6th'!AW37,IF(AND($E$3=7),'Marks Entry 7th'!AW37,"")))</f>
        <v/>
      </c>
      <c r="CF38" s="120" t="str">
        <f>IF(OR($E38="",$G38=""),"",IF(AND($E$3=6),'Marks Entry 6th'!AX37,IF(AND($E$3=7),'Marks Entry 7th'!AX37,"")))</f>
        <v/>
      </c>
      <c r="CG38" s="65" t="str">
        <f t="shared" si="38"/>
        <v/>
      </c>
      <c r="CH38" s="62">
        <f t="shared" si="39"/>
        <v>0</v>
      </c>
      <c r="CI38" s="67" t="str">
        <f>IF(OR($E38="",$G38=""),"",IF(AND($E$3=6),'Marks Entry 6th'!AY37,IF(AND($E$3=7),'Marks Entry 7th'!AY37,"")))</f>
        <v/>
      </c>
      <c r="CJ38" s="67" t="str">
        <f>IF(OR($E38="",$G38=""),"",IF(AND($E$3=6),'Marks Entry 6th'!AZ37,IF(AND($E$3=7),'Marks Entry 7th'!AZ37,"")))</f>
        <v/>
      </c>
      <c r="CK38" s="65" t="str">
        <f t="shared" si="40"/>
        <v/>
      </c>
      <c r="CL38" s="62" t="str">
        <f t="shared" si="41"/>
        <v/>
      </c>
      <c r="CM38" s="108">
        <f t="shared" si="42"/>
        <v>0</v>
      </c>
      <c r="CN38" s="108" t="str">
        <f t="shared" si="43"/>
        <v/>
      </c>
      <c r="CO38" s="108" t="str">
        <f t="shared" si="44"/>
        <v/>
      </c>
      <c r="CP38" s="108" t="str">
        <f t="shared" si="45"/>
        <v/>
      </c>
      <c r="CQ38" s="108" t="str">
        <f t="shared" si="46"/>
        <v/>
      </c>
      <c r="CR38" s="110" t="str">
        <f t="shared" si="47"/>
        <v/>
      </c>
      <c r="CS38" s="120" t="str">
        <f>IF(OR($E38="",$G38=""),"",IF(AND($E$3=6),'Marks Entry 6th'!BA37,IF(AND($E$3=7),'Marks Entry 7th'!BA37,"")))</f>
        <v/>
      </c>
      <c r="CT38" s="120" t="str">
        <f>IF(OR($E38="",$G38=""),"",IF(AND($E$3=6),'Marks Entry 6th'!BB37,IF(AND($E$3=7),'Marks Entry 7th'!BB37,"")))</f>
        <v/>
      </c>
      <c r="CU38" s="120" t="str">
        <f>IF(OR($E38="",$G38=""),"",IF(AND($E$3=6),'Marks Entry 6th'!BC37,IF(AND($E$3=7),'Marks Entry 7th'!BC37,"")))</f>
        <v/>
      </c>
      <c r="CV38" s="120" t="str">
        <f>IF(OR($E38="",$G38=""),"",IF(AND($E$3=6),'Marks Entry 6th'!BD37,IF(AND($E$3=7),'Marks Entry 7th'!BD37,"")))</f>
        <v/>
      </c>
      <c r="CW38" s="120" t="str">
        <f>IF(OR($E38="",$G38=""),"",IF(AND($E$3=6),'Marks Entry 6th'!BE37,IF(AND($E$3=7),'Marks Entry 7th'!BE37,"")))</f>
        <v/>
      </c>
      <c r="CX38" s="120" t="str">
        <f>IF(OR($E38="",$G38=""),"",IF(AND($E$3=6),'Marks Entry 6th'!BF37,IF(AND($E$3=7),'Marks Entry 7th'!BF37,"")))</f>
        <v/>
      </c>
      <c r="CY38" s="418" t="str">
        <f t="shared" si="48"/>
        <v/>
      </c>
      <c r="CZ38" s="120" t="str">
        <f>IF(OR($E38="",$G38=""),"",IF(AND($E$3=6),'Marks Entry 6th'!BG37,IF(AND($E$3=7),'Marks Entry 7th'!BG37,"")))</f>
        <v/>
      </c>
      <c r="DA38" s="120" t="str">
        <f>IF(OR($E38="",$G38=""),"",IF(AND($E$3=6),'Marks Entry 6th'!BH37,IF(AND($E$3=7),'Marks Entry 7th'!BH37,"")))</f>
        <v/>
      </c>
      <c r="DB38" s="65" t="str">
        <f t="shared" si="49"/>
        <v/>
      </c>
      <c r="DC38" s="62">
        <f t="shared" si="50"/>
        <v>0</v>
      </c>
      <c r="DD38" s="67" t="str">
        <f>IF(OR($E38="",$G38=""),"",IF(AND($E$3=6),'Marks Entry 6th'!BI37,IF(AND($E$3=7),'Marks Entry 7th'!BI37,"")))</f>
        <v/>
      </c>
      <c r="DE38" s="67" t="str">
        <f>IF(OR($E38="",$G38=""),"",IF(AND($E$3=6),'Marks Entry 6th'!BJ37,IF(AND($E$3=7),'Marks Entry 7th'!BJ37,"")))</f>
        <v/>
      </c>
      <c r="DF38" s="65" t="str">
        <f t="shared" si="51"/>
        <v/>
      </c>
      <c r="DG38" s="62" t="str">
        <f t="shared" si="52"/>
        <v/>
      </c>
      <c r="DH38" s="108">
        <f t="shared" si="53"/>
        <v>0</v>
      </c>
      <c r="DI38" s="108" t="str">
        <f t="shared" si="54"/>
        <v/>
      </c>
      <c r="DJ38" s="108" t="str">
        <f t="shared" si="55"/>
        <v/>
      </c>
      <c r="DK38" s="108" t="str">
        <f t="shared" si="56"/>
        <v/>
      </c>
      <c r="DL38" s="108" t="str">
        <f t="shared" si="57"/>
        <v/>
      </c>
      <c r="DM38" s="110" t="str">
        <f t="shared" si="58"/>
        <v/>
      </c>
      <c r="DN38" s="120" t="str">
        <f>IF(OR($E38="",$G38=""),"",IF(AND($E$3=6),'Marks Entry 6th'!BK37,IF(AND($E$3=7),'Marks Entry 7th'!BK37,"")))</f>
        <v/>
      </c>
      <c r="DO38" s="120" t="str">
        <f>IF(OR($E38="",$G38=""),"",IF(AND($E$3=6),'Marks Entry 6th'!BL37,IF(AND($E$3=7),'Marks Entry 7th'!BL37,"")))</f>
        <v/>
      </c>
      <c r="DP38" s="120" t="str">
        <f>IF(OR($E38="",$G38=""),"",IF(AND($E$3=6),'Marks Entry 6th'!BM37,IF(AND($E$3=7),'Marks Entry 7th'!BM37,"")))</f>
        <v/>
      </c>
      <c r="DQ38" s="120" t="str">
        <f>IF(OR($E38="",$G38=""),"",IF(AND($E$3=6),'Marks Entry 6th'!BN37,IF(AND($E$3=7),'Marks Entry 7th'!BN37,"")))</f>
        <v/>
      </c>
      <c r="DR38" s="120" t="str">
        <f>IF(OR($E38="",$G38=""),"",IF(AND($E$3=6),'Marks Entry 6th'!BO37,IF(AND($E$3=7),'Marks Entry 7th'!BO37,"")))</f>
        <v/>
      </c>
      <c r="DS38" s="120" t="str">
        <f>IF(OR($E38="",$G38=""),"",IF(AND($E$3=6),'Marks Entry 6th'!BP37,IF(AND($E$3=7),'Marks Entry 7th'!BP37,"")))</f>
        <v/>
      </c>
      <c r="DT38" s="418" t="str">
        <f t="shared" si="59"/>
        <v/>
      </c>
      <c r="DU38" s="120" t="str">
        <f>IF(OR($E38="",$G38=""),"",IF(AND($E$3=6),'Marks Entry 6th'!BQ37,IF(AND($E$3=7),'Marks Entry 7th'!BQ37,"")))</f>
        <v/>
      </c>
      <c r="DV38" s="120" t="str">
        <f>IF(OR($E38="",$G38=""),"",IF(AND($E$3=6),'Marks Entry 6th'!BR37,IF(AND($E$3=7),'Marks Entry 7th'!BR37,"")))</f>
        <v/>
      </c>
      <c r="DW38" s="65" t="str">
        <f t="shared" si="60"/>
        <v/>
      </c>
      <c r="DX38" s="62">
        <f t="shared" si="61"/>
        <v>0</v>
      </c>
      <c r="DY38" s="67" t="str">
        <f>IF(OR($E38="",$G38=""),"",IF(AND($E$3=6),'Marks Entry 6th'!BS37,IF(AND($E$3=7),'Marks Entry 7th'!BS37,"")))</f>
        <v/>
      </c>
      <c r="DZ38" s="67" t="str">
        <f>IF(OR($E38="",$G38=""),"",IF(AND($E$3=6),'Marks Entry 6th'!BT37,IF(AND($E$3=7),'Marks Entry 7th'!BT37,"")))</f>
        <v/>
      </c>
      <c r="EA38" s="65" t="str">
        <f t="shared" si="62"/>
        <v/>
      </c>
      <c r="EB38" s="62" t="str">
        <f t="shared" si="63"/>
        <v/>
      </c>
      <c r="EC38" s="108">
        <f t="shared" si="64"/>
        <v>0</v>
      </c>
      <c r="ED38" s="108" t="str">
        <f t="shared" si="65"/>
        <v/>
      </c>
      <c r="EE38" s="108" t="str">
        <f t="shared" si="66"/>
        <v/>
      </c>
      <c r="EF38" s="108" t="str">
        <f t="shared" si="67"/>
        <v/>
      </c>
      <c r="EG38" s="108" t="str">
        <f t="shared" si="68"/>
        <v/>
      </c>
      <c r="EH38" s="110" t="str">
        <f t="shared" si="69"/>
        <v/>
      </c>
      <c r="EI38" s="52" t="str">
        <f>IF(OR($E38="",$G38=""),"",IF(AND($E$3=6),'Marks Entry 6th'!BU37,IF(AND($E$3=7),'Marks Entry 7th'!BU37,"")))</f>
        <v/>
      </c>
      <c r="EJ38" s="52" t="str">
        <f>IF(OR($E38="",$G38=""),"",IF(AND($E$3=6),'Marks Entry 6th'!BV37,IF(AND($E$3=7),'Marks Entry 7th'!BV37,"")))</f>
        <v/>
      </c>
      <c r="EK38" s="52" t="str">
        <f>IF(OR($E38="",$G38=""),"",IF(AND($E$3=6),'Marks Entry 6th'!BW37,IF(AND($E$3=7),'Marks Entry 7th'!BW37,"")))</f>
        <v/>
      </c>
      <c r="EL38" s="52" t="str">
        <f>IF(OR($E38="",$G38=""),"",IF(AND($E$3=6),'Marks Entry 6th'!BX37,IF(AND($E$3=7),'Marks Entry 7th'!BX37,"")))</f>
        <v/>
      </c>
      <c r="EM38" s="52" t="str">
        <f>IF(OR($E38="",$G38=""),"",IF(AND($E$3=6),'Marks Entry 6th'!BY37,IF(AND($E$3=7),'Marks Entry 7th'!BY37,"")))</f>
        <v/>
      </c>
      <c r="EN38" s="121" t="str">
        <f t="shared" si="70"/>
        <v/>
      </c>
      <c r="EO38" s="122">
        <f t="shared" si="71"/>
        <v>0</v>
      </c>
      <c r="EP38" s="122" t="str">
        <f t="shared" si="72"/>
        <v/>
      </c>
      <c r="EQ38" s="122" t="str">
        <f t="shared" si="73"/>
        <v/>
      </c>
      <c r="ER38" s="109" t="str">
        <f t="shared" si="74"/>
        <v/>
      </c>
      <c r="ES38" s="52" t="str">
        <f>IF(OR($E38="",$G38=""),"",IF(AND($E$3=6),'Marks Entry 6th'!BZ37,IF(AND($E$3=7),'Marks Entry 7th'!BZ37,"")))</f>
        <v/>
      </c>
      <c r="ET38" s="52" t="str">
        <f>IF(OR($E38="",$G38=""),"",IF(AND($E$3=6),'Marks Entry 6th'!CA37,IF(AND($E$3=7),'Marks Entry 7th'!CA37,"")))</f>
        <v/>
      </c>
      <c r="EU38" s="52" t="str">
        <f>IF(OR($E38="",$G38=""),"",IF(AND($E$3=6),'Marks Entry 6th'!CB37,IF(AND($E$3=7),'Marks Entry 7th'!CB37,"")))</f>
        <v/>
      </c>
      <c r="EV38" s="52" t="str">
        <f>IF(OR($E38="",$G38=""),"",IF(AND($E$3=6),'Marks Entry 6th'!CC37,IF(AND($E$3=7),'Marks Entry 7th'!CC37,"")))</f>
        <v/>
      </c>
      <c r="EW38" s="52" t="str">
        <f>IF(OR($E38="",$G38=""),"",IF(AND($E$3=6),'Marks Entry 6th'!CD37,IF(AND($E$3=7),'Marks Entry 7th'!CD37,"")))</f>
        <v/>
      </c>
      <c r="EX38" s="121" t="str">
        <f t="shared" si="75"/>
        <v/>
      </c>
      <c r="EY38" s="122">
        <f t="shared" si="76"/>
        <v>0</v>
      </c>
      <c r="EZ38" s="122" t="str">
        <f t="shared" si="77"/>
        <v/>
      </c>
      <c r="FA38" s="122" t="str">
        <f t="shared" si="78"/>
        <v/>
      </c>
      <c r="FB38" s="109" t="str">
        <f t="shared" si="79"/>
        <v/>
      </c>
      <c r="FC38" s="52" t="str">
        <f>IF(OR($E38="",$G38=""),"",IF(AND($E$3=6),'Marks Entry 6th'!CE37,IF(AND($E$3=7),'Marks Entry 7th'!CE37,"")))</f>
        <v/>
      </c>
      <c r="FD38" s="52" t="str">
        <f>IF(OR($E38="",$G38=""),"",IF(AND($E$3=6),'Marks Entry 6th'!CF37,IF(AND($E$3=7),'Marks Entry 7th'!CF37,"")))</f>
        <v/>
      </c>
      <c r="FE38" s="52" t="str">
        <f>IF(OR($E38="",$G38=""),"",IF(AND($E$3=6),'Marks Entry 6th'!CG37,IF(AND($E$3=7),'Marks Entry 7th'!CG37,"")))</f>
        <v/>
      </c>
      <c r="FF38" s="52" t="str">
        <f>IF(OR($E38="",$G38=""),"",IF(AND($E$3=6),'Marks Entry 6th'!CH37,IF(AND($E$3=7),'Marks Entry 7th'!CH37,"")))</f>
        <v/>
      </c>
      <c r="FG38" s="52" t="str">
        <f>IF(OR($E38="",$G38=""),"",IF(AND($E$3=6),'Marks Entry 6th'!CI37,IF(AND($E$3=7),'Marks Entry 7th'!CI37,"")))</f>
        <v/>
      </c>
      <c r="FH38" s="121" t="str">
        <f t="shared" si="80"/>
        <v/>
      </c>
      <c r="FI38" s="122">
        <f t="shared" si="81"/>
        <v>0</v>
      </c>
      <c r="FJ38" s="122" t="str">
        <f t="shared" si="82"/>
        <v/>
      </c>
      <c r="FK38" s="122" t="str">
        <f t="shared" si="83"/>
        <v/>
      </c>
      <c r="FL38" s="109" t="str">
        <f t="shared" si="84"/>
        <v/>
      </c>
      <c r="FM38" s="361" t="str">
        <f>IF(OR($E38="",$G38=""),"",IF(AND('Marks Entry 6th'!CJ37="",'Marks Entry 7th'!CJ37=""),"",IF(AND($E$3=6),'Marks Entry 6th'!CJ37,IF(AND($E$3=7),'Marks Entry 7th'!CJ37,""))))</f>
        <v/>
      </c>
      <c r="FN38" s="361" t="str">
        <f>IF(OR($E38="",$G38=""),"",IF(AND('Marks Entry 6th'!CK37="",'Marks Entry 7th'!CK37=""),"",IF(AND($E$3=6),'Marks Entry 6th'!CK37,IF(AND($E$3=7),'Marks Entry 7th'!CK37,""))))</f>
        <v/>
      </c>
      <c r="FO38" s="362" t="str">
        <f t="shared" si="85"/>
        <v/>
      </c>
      <c r="FP38" s="109" t="str">
        <f t="shared" si="86"/>
        <v/>
      </c>
      <c r="FQ38" s="361" t="str">
        <f>IF(OR($E38="",$G38=""),"",IF(AND('Marks Entry 6th'!CL37="",'Marks Entry 7th'!CL37=""),"",IF(AND($E$3=6),'Marks Entry 6th'!CL37,IF(AND($E$3=7),'Marks Entry 7th'!CL37,""))))</f>
        <v/>
      </c>
      <c r="FR38" s="361" t="str">
        <f>IF(OR($E38="",$G38=""),"",IF(AND('Marks Entry 6th'!CM37="",'Marks Entry 7th'!CM37=""),"",IF(AND($E$3=6),'Marks Entry 6th'!CM37,IF(AND($E$3=7),'Marks Entry 7th'!CM37,""))))</f>
        <v/>
      </c>
      <c r="FS38" s="362" t="str">
        <f t="shared" si="87"/>
        <v/>
      </c>
      <c r="FT38" s="109" t="str">
        <f t="shared" si="88"/>
        <v/>
      </c>
      <c r="FU38" s="78" t="str">
        <f t="shared" si="89"/>
        <v/>
      </c>
      <c r="FV38" s="328" t="str">
        <f t="shared" si="90"/>
        <v/>
      </c>
      <c r="FW38" s="84" t="str">
        <f t="shared" si="91"/>
        <v/>
      </c>
      <c r="FX38" s="222" t="str">
        <f t="shared" si="92"/>
        <v/>
      </c>
      <c r="FY38" s="85" t="str">
        <f t="shared" si="93"/>
        <v/>
      </c>
      <c r="FZ38" s="327" t="str">
        <f>IFERROR(IF(B38="NSO","NSO",IF(OR(D38="",G38="",F38=""),"",IF(AND(FV38&gt;=36,'Master sheet'!$D$11="Hindi"),"कक्षा क्रमोन्नत",IF(AND(FV38&gt;=36,'Master sheet'!$D$11="English"),"Promoted",IF(AND(FV38&lt;36,'Master sheet'!$D$11="Hindi"),"पुनः परीक्षा","Re-Exam"))))),"")</f>
        <v/>
      </c>
      <c r="GA38" s="53" t="str">
        <f>IF(OR($E38="",$G38=""),"",IF(AND($E$3=6,'Marks Entry 6th'!CN37=""),"",IF(AND($E$3=7,'Marks Entry 7th'!CN37=""),"",IF(AND($E$3=6),'Marks Entry 6th'!CN37,IF(AND($E$3=7),'Marks Entry 7th'!CN37,"")))))</f>
        <v/>
      </c>
      <c r="GB38" s="53" t="str">
        <f>IF(OR($E38="",$G38=""),"",IF(AND($E$3=6,'Marks Entry 6th'!CO37=""),"",IF(AND($E$3=7,'Marks Entry 7th'!CO37=""),"",IF(AND($E$3=6),'Marks Entry 6th'!CO37,IF(AND($E$3=7),'Marks Entry 7th'!CO37,"")))))</f>
        <v/>
      </c>
      <c r="GC38" s="54"/>
      <c r="GK38" s="56">
        <f>IF(AND($E$3=6),'Marks Entry 6th'!I37,IF(AND($E$3=7),'Marks Entry 7th'!I37,""))</f>
        <v>0</v>
      </c>
      <c r="GL38" s="56">
        <f t="shared" si="94"/>
        <v>0</v>
      </c>
    </row>
    <row r="39" spans="1:194" ht="18.95" customHeight="1">
      <c r="A39" s="68">
        <v>32</v>
      </c>
      <c r="B39" s="68" t="str">
        <f>IF(OR(GK39=0,GK39=""),"",IF(AND($E$3=6),'Marks Entry 6th'!I38,IF(AND($E$3=7),'Marks Entry 7th'!I38,"")))</f>
        <v/>
      </c>
      <c r="C39" s="69" t="str">
        <f>IF(OR(B39=0,B39=""),"",IF(AND($E$3=6,'Marks Entry 6th'!B38=""),"",IF(AND($E$3=7,'Marks Entry 7th'!B38=""),"",IF(AND($E$3=6,'Marks Entry 6th'!B38),'Marks Entry 6th'!B38,IF(AND($E$3=7),'Marks Entry 7th'!B38,"")))))</f>
        <v/>
      </c>
      <c r="D39" s="69" t="str">
        <f>IF(OR(B39=0,B39=""),"",IF(AND($E$3=6,'Marks Entry 6th'!C38=""),"",IF(AND($E$3=7,'Marks Entry 7th'!C38=""),"",IF(AND($E$3=6),'Marks Entry 6th'!C38,IF(AND($E$3=7),'Marks Entry 7th'!C38,"")))))</f>
        <v/>
      </c>
      <c r="E39" s="303" t="str">
        <f>IF(OR(B39=0,B39=""),"",IF(AND($E$3=6,'Marks Entry 6th'!E38=""),"",IF(AND($E$3=7,'Marks Entry 7th'!E38=""),"",IF(AND($E$3=6),'Marks Entry 6th'!E38,IF(AND($E$3=7),'Marks Entry 7th'!E38,"")))))</f>
        <v/>
      </c>
      <c r="F39" s="69" t="str">
        <f>IF(OR(B39=0,B39=""),"",IF(AND($E$3=6,'Marks Entry 6th'!D38=""),"",IF(AND($E$3=7,'Marks Entry 7th'!D38=""),"",IF(AND($E$3=6),'Marks Entry 6th'!D38,IF(AND($E$3=7),'Marks Entry 7th'!D38,"")))))</f>
        <v/>
      </c>
      <c r="G39" s="302" t="str">
        <f>IF(OR(B39=0,B39=""),"",IF(AND($E$3=6,'Marks Entry 6th'!F38=""),"",IF(AND($E$3=7,'Marks Entry 7th'!F38=""),"",IF(AND($E$3=6),UPPER('Marks Entry 6th'!F38),IF(AND($E$3=7),UPPER('Marks Entry 7th'!F38),"")))))</f>
        <v/>
      </c>
      <c r="H39" s="302" t="str">
        <f>IF(OR(B39=0,B39=""),"",IF(AND($E$3=6,'Marks Entry 6th'!G38=""),"",IF(AND($E$3=7,'Marks Entry 7th'!G38=""),"",IF(AND($E$3=6),UPPER('Marks Entry 6th'!G38),IF(AND($E$3=7),UPPER('Marks Entry 7th'!G38),"")))))</f>
        <v/>
      </c>
      <c r="I39" s="302" t="str">
        <f>IF(OR(B39=0,B39=""),"",IF(AND($E$3=6,'Marks Entry 6th'!H38=""),"",IF(AND($E$3=7,'Marks Entry 7th'!H38=""),"",IF(AND($E$3=6),UPPER('Marks Entry 6th'!H38),IF(AND($E$3=7),UPPER('Marks Entry 7th'!H38),"")))))</f>
        <v/>
      </c>
      <c r="J39" s="64" t="str">
        <f>IF(OR(B39=0,B39=""),"",IF(AND($E$3=6,'Marks Entry 6th'!J38=""),"",IF(AND($E$3=7,'Marks Entry 7th'!J38=""),"",IF(AND($E$3=6),'Marks Entry 6th'!J38,IF(AND($E$3=7),'Marks Entry 7th'!J38,"")))))</f>
        <v/>
      </c>
      <c r="K39" s="64" t="str">
        <f>IF(OR(B39=0,B39=""),"",IF(AND($E$3=6,'Marks Entry 6th'!K38=""),"",IF(AND($E$3=7,'Marks Entry 7th'!K38=""),"",IF(AND($E$3=6),'Marks Entry 6th'!K38,IF(AND($E$3=7),'Marks Entry 7th'!K38,"")))))</f>
        <v/>
      </c>
      <c r="L39" s="120" t="str">
        <f>IF(OR($E39="",$G39=""),"",IF(AND($E$3=6),'Marks Entry 6th'!L38,IF(AND($E$3=7),'Marks Entry 7th'!L38,"")))</f>
        <v/>
      </c>
      <c r="M39" s="120" t="str">
        <f>IF(OR($E39="",$G39=""),"",IF(AND($E$3=6),'Marks Entry 6th'!M38,IF(AND($E$3=7),'Marks Entry 7th'!M38,"")))</f>
        <v/>
      </c>
      <c r="N39" s="120" t="str">
        <f>IF(OR($E39="",$G39=""),"",IF(AND($E$3=6),'Marks Entry 6th'!N38,IF(AND($E$3=7),'Marks Entry 7th'!N38,"")))</f>
        <v/>
      </c>
      <c r="O39" s="120" t="str">
        <f>IF(OR($E39="",$G39=""),"",IF(AND($E$3=6),'Marks Entry 6th'!O38,IF(AND($E$3=7),'Marks Entry 7th'!O38,"")))</f>
        <v/>
      </c>
      <c r="P39" s="120" t="str">
        <f>IF(OR($E39="",$G39=""),"",IF(AND($E$3=6),'Marks Entry 6th'!P38,IF(AND($E$3=7),'Marks Entry 7th'!P38,"")))</f>
        <v/>
      </c>
      <c r="Q39" s="120" t="str">
        <f>IF(OR($E39="",$G39=""),"",IF(AND($E$3=6),'Marks Entry 6th'!Q38,IF(AND($E$3=7),'Marks Entry 7th'!Q38,"")))</f>
        <v/>
      </c>
      <c r="R39" s="418" t="str">
        <f t="shared" si="4"/>
        <v/>
      </c>
      <c r="S39" s="120" t="str">
        <f>IF(OR($E39="",$G39=""),"",IF(AND($E$3=6),'Marks Entry 6th'!R38,IF(AND($E$3=7),'Marks Entry 7th'!R38,"")))</f>
        <v/>
      </c>
      <c r="T39" s="120" t="str">
        <f>IF(OR($E39="",$G39=""),"",IF(AND($E$3=6),'Marks Entry 6th'!S38,IF(AND($E$3=7),'Marks Entry 7th'!S38,"")))</f>
        <v/>
      </c>
      <c r="U39" s="65" t="str">
        <f t="shared" si="5"/>
        <v/>
      </c>
      <c r="V39" s="62">
        <f t="shared" si="6"/>
        <v>0</v>
      </c>
      <c r="W39" s="67" t="str">
        <f>IF(OR($E39="",$G39=""),"",IF(AND($E$3=6),'Marks Entry 6th'!T38,IF(AND($E$3=7),'Marks Entry 7th'!T38,"")))</f>
        <v/>
      </c>
      <c r="X39" s="67" t="str">
        <f>IF(OR($E39="",$G39=""),"",IF(AND($E$3=6),'Marks Entry 6th'!U38,IF(AND($E$3=7),'Marks Entry 7th'!U38,"")))</f>
        <v/>
      </c>
      <c r="Y39" s="66" t="str">
        <f t="shared" si="7"/>
        <v/>
      </c>
      <c r="Z39" s="62" t="str">
        <f t="shared" si="8"/>
        <v/>
      </c>
      <c r="AA39" s="108">
        <f t="shared" si="9"/>
        <v>0</v>
      </c>
      <c r="AB39" s="108" t="str">
        <f t="shared" si="10"/>
        <v/>
      </c>
      <c r="AC39" s="108" t="str">
        <f t="shared" si="11"/>
        <v/>
      </c>
      <c r="AD39" s="108" t="str">
        <f t="shared" si="12"/>
        <v/>
      </c>
      <c r="AE39" s="108" t="str">
        <f t="shared" si="13"/>
        <v/>
      </c>
      <c r="AF39" s="110" t="str">
        <f t="shared" si="14"/>
        <v/>
      </c>
      <c r="AG39" s="120" t="str">
        <f>IF(OR($E39="",$G39=""),"",IF(AND($E$3=6),'Marks Entry 6th'!V38,IF(AND($E$3=7),'Marks Entry 7th'!V38,"")))</f>
        <v/>
      </c>
      <c r="AH39" s="120" t="str">
        <f>IF(OR($E39="",$G39=""),"",IF(AND($E$3=6),'Marks Entry 6th'!W38,IF(AND($E$3=7),'Marks Entry 7th'!W38,"")))</f>
        <v/>
      </c>
      <c r="AI39" s="120" t="str">
        <f>IF(OR($E39="",$G39=""),"",IF(AND($E$3=6),'Marks Entry 6th'!X38,IF(AND($E$3=7),'Marks Entry 7th'!X38,"")))</f>
        <v/>
      </c>
      <c r="AJ39" s="120" t="str">
        <f>IF(OR($E39="",$G39=""),"",IF(AND($E$3=6),'Marks Entry 6th'!Y38,IF(AND($E$3=7),'Marks Entry 7th'!Y38,"")))</f>
        <v/>
      </c>
      <c r="AK39" s="120" t="str">
        <f>IF(OR($E39="",$G39=""),"",IF(AND($E$3=6),'Marks Entry 6th'!Z38,IF(AND($E$3=7),'Marks Entry 7th'!Z38,"")))</f>
        <v/>
      </c>
      <c r="AL39" s="120" t="str">
        <f>IF(OR($E39="",$G39=""),"",IF(AND($E$3=6),'Marks Entry 6th'!AA38,IF(AND($E$3=7),'Marks Entry 7th'!AA38,"")))</f>
        <v/>
      </c>
      <c r="AM39" s="418" t="str">
        <f t="shared" si="15"/>
        <v/>
      </c>
      <c r="AN39" s="120" t="str">
        <f>IF(OR($E39="",$G39=""),"",IF(AND($E$3=6),'Marks Entry 6th'!AB38,IF(AND($E$3=7),'Marks Entry 7th'!AB38,"")))</f>
        <v/>
      </c>
      <c r="AO39" s="120" t="str">
        <f>IF(OR($E39="",$G39=""),"",IF(AND($E$3=6),'Marks Entry 6th'!AC38,IF(AND($E$3=7),'Marks Entry 7th'!AC38,"")))</f>
        <v/>
      </c>
      <c r="AP39" s="65" t="str">
        <f t="shared" si="16"/>
        <v/>
      </c>
      <c r="AQ39" s="62">
        <f t="shared" si="17"/>
        <v>0</v>
      </c>
      <c r="AR39" s="67" t="str">
        <f>IF(OR($E39="",$G39=""),"",IF(AND($E$3=6),'Marks Entry 6th'!AD38,IF(AND($E$3=7),'Marks Entry 7th'!AD38,"")))</f>
        <v/>
      </c>
      <c r="AS39" s="67" t="str">
        <f>IF(OR($E39="",$G39=""),"",IF(AND($E$3=6),'Marks Entry 6th'!AE38,IF(AND($E$3=7),'Marks Entry 7th'!AE38,"")))</f>
        <v/>
      </c>
      <c r="AT39" s="65" t="str">
        <f t="shared" si="18"/>
        <v/>
      </c>
      <c r="AU39" s="62" t="str">
        <f t="shared" si="19"/>
        <v/>
      </c>
      <c r="AV39" s="108">
        <f t="shared" si="20"/>
        <v>0</v>
      </c>
      <c r="AW39" s="108" t="str">
        <f t="shared" si="21"/>
        <v/>
      </c>
      <c r="AX39" s="108" t="str">
        <f t="shared" si="22"/>
        <v/>
      </c>
      <c r="AY39" s="108" t="str">
        <f t="shared" si="23"/>
        <v/>
      </c>
      <c r="AZ39" s="108" t="str">
        <f t="shared" si="24"/>
        <v/>
      </c>
      <c r="BA39" s="110" t="str">
        <f t="shared" si="25"/>
        <v/>
      </c>
      <c r="BB39" s="310" t="str">
        <f>IF(OR($E39="",$G39=""),"",IF(AND($E$3=6),'Marks Entry 6th'!AF38,IF(AND($E$3=7),'Marks Entry 7th'!AF38,"")))</f>
        <v/>
      </c>
      <c r="BC39" s="120" t="str">
        <f>IF(OR($E39="",$G39=""),"",IF(AND($E$3=6),'Marks Entry 6th'!AG38,IF(AND($E$3=7),'Marks Entry 7th'!AG38,"")))</f>
        <v/>
      </c>
      <c r="BD39" s="120" t="str">
        <f>IF(OR($E39="",$G39=""),"",IF(AND($E$3=6),'Marks Entry 6th'!AH38,IF(AND($E$3=7),'Marks Entry 7th'!AH38,"")))</f>
        <v/>
      </c>
      <c r="BE39" s="120" t="str">
        <f>IF(OR($E39="",$G39=""),"",IF(AND($E$3=6),'Marks Entry 6th'!AI38,IF(AND($E$3=7),'Marks Entry 7th'!AI38,"")))</f>
        <v/>
      </c>
      <c r="BF39" s="120" t="str">
        <f>IF(OR($E39="",$G39=""),"",IF(AND($E$3=6),'Marks Entry 6th'!AJ38,IF(AND($E$3=7),'Marks Entry 7th'!AJ38,"")))</f>
        <v/>
      </c>
      <c r="BG39" s="120" t="str">
        <f>IF(OR($E39="",$G39=""),"",IF(AND($E$3=6),'Marks Entry 6th'!AK38,IF(AND($E$3=7),'Marks Entry 7th'!AK38,"")))</f>
        <v/>
      </c>
      <c r="BH39" s="120" t="str">
        <f>IF(OR($E39="",$G39=""),"",IF(AND($E$3=6),'Marks Entry 6th'!AL38,IF(AND($E$3=7),'Marks Entry 7th'!AL38,"")))</f>
        <v/>
      </c>
      <c r="BI39" s="418" t="str">
        <f t="shared" si="26"/>
        <v/>
      </c>
      <c r="BJ39" s="120" t="str">
        <f>IF(OR($E39="",$G39=""),"",IF(AND($E$3=6),'Marks Entry 6th'!AM38,IF(AND($E$3=7),'Marks Entry 7th'!AM38,"")))</f>
        <v/>
      </c>
      <c r="BK39" s="120" t="str">
        <f>IF(OR($E39="",$G39=""),"",IF(AND($E$3=6),'Marks Entry 6th'!AN38,IF(AND($E$3=7),'Marks Entry 7th'!AN38,"")))</f>
        <v/>
      </c>
      <c r="BL39" s="65" t="str">
        <f t="shared" si="27"/>
        <v/>
      </c>
      <c r="BM39" s="62">
        <f t="shared" si="28"/>
        <v>0</v>
      </c>
      <c r="BN39" s="67" t="str">
        <f>IF(OR($E39="",$G39=""),"",IF(AND($E$3=6),'Marks Entry 6th'!AO38,IF(AND($E$3=7),'Marks Entry 7th'!AO38,"")))</f>
        <v/>
      </c>
      <c r="BO39" s="67" t="str">
        <f>IF(OR($E39="",$G39=""),"",IF(AND($E$3=6),'Marks Entry 6th'!AP38,IF(AND($E$3=7),'Marks Entry 7th'!AP38,"")))</f>
        <v/>
      </c>
      <c r="BP39" s="65" t="str">
        <f t="shared" si="29"/>
        <v/>
      </c>
      <c r="BQ39" s="62" t="str">
        <f t="shared" si="30"/>
        <v/>
      </c>
      <c r="BR39" s="108">
        <f t="shared" si="31"/>
        <v>0</v>
      </c>
      <c r="BS39" s="108" t="str">
        <f t="shared" si="32"/>
        <v/>
      </c>
      <c r="BT39" s="108" t="str">
        <f t="shared" si="33"/>
        <v/>
      </c>
      <c r="BU39" s="108" t="str">
        <f t="shared" si="34"/>
        <v/>
      </c>
      <c r="BV39" s="108" t="str">
        <f t="shared" si="35"/>
        <v/>
      </c>
      <c r="BW39" s="110" t="str">
        <f t="shared" si="36"/>
        <v/>
      </c>
      <c r="BX39" s="120" t="str">
        <f>IF(OR($E39="",$G39=""),"",IF(AND($E$3=6),'Marks Entry 6th'!AQ38,IF(AND($E$3=7),'Marks Entry 7th'!AQ38,"")))</f>
        <v/>
      </c>
      <c r="BY39" s="120" t="str">
        <f>IF(OR($E39="",$G39=""),"",IF(AND($E$3=6),'Marks Entry 6th'!AR38,IF(AND($E$3=7),'Marks Entry 7th'!AR38,"")))</f>
        <v/>
      </c>
      <c r="BZ39" s="120" t="str">
        <f>IF(OR($E39="",$G39=""),"",IF(AND($E$3=6),'Marks Entry 6th'!AS38,IF(AND($E$3=7),'Marks Entry 7th'!AS38,"")))</f>
        <v/>
      </c>
      <c r="CA39" s="120" t="str">
        <f>IF(OR($E39="",$G39=""),"",IF(AND($E$3=6),'Marks Entry 6th'!AT38,IF(AND($E$3=7),'Marks Entry 7th'!AT38,"")))</f>
        <v/>
      </c>
      <c r="CB39" s="120" t="str">
        <f>IF(OR($E39="",$G39=""),"",IF(AND($E$3=6),'Marks Entry 6th'!AU38,IF(AND($E$3=7),'Marks Entry 7th'!AU38,"")))</f>
        <v/>
      </c>
      <c r="CC39" s="120" t="str">
        <f>IF(OR($E39="",$G39=""),"",IF(AND($E$3=6),'Marks Entry 6th'!AV38,IF(AND($E$3=7),'Marks Entry 7th'!AV38,"")))</f>
        <v/>
      </c>
      <c r="CD39" s="418" t="str">
        <f t="shared" si="37"/>
        <v/>
      </c>
      <c r="CE39" s="120" t="str">
        <f>IF(OR($E39="",$G39=""),"",IF(AND($E$3=6),'Marks Entry 6th'!AW38,IF(AND($E$3=7),'Marks Entry 7th'!AW38,"")))</f>
        <v/>
      </c>
      <c r="CF39" s="120" t="str">
        <f>IF(OR($E39="",$G39=""),"",IF(AND($E$3=6),'Marks Entry 6th'!AX38,IF(AND($E$3=7),'Marks Entry 7th'!AX38,"")))</f>
        <v/>
      </c>
      <c r="CG39" s="65" t="str">
        <f t="shared" si="38"/>
        <v/>
      </c>
      <c r="CH39" s="62">
        <f t="shared" si="39"/>
        <v>0</v>
      </c>
      <c r="CI39" s="67" t="str">
        <f>IF(OR($E39="",$G39=""),"",IF(AND($E$3=6),'Marks Entry 6th'!AY38,IF(AND($E$3=7),'Marks Entry 7th'!AY38,"")))</f>
        <v/>
      </c>
      <c r="CJ39" s="67" t="str">
        <f>IF(OR($E39="",$G39=""),"",IF(AND($E$3=6),'Marks Entry 6th'!AZ38,IF(AND($E$3=7),'Marks Entry 7th'!AZ38,"")))</f>
        <v/>
      </c>
      <c r="CK39" s="65" t="str">
        <f t="shared" si="40"/>
        <v/>
      </c>
      <c r="CL39" s="62" t="str">
        <f t="shared" si="41"/>
        <v/>
      </c>
      <c r="CM39" s="108">
        <f t="shared" si="42"/>
        <v>0</v>
      </c>
      <c r="CN39" s="108" t="str">
        <f t="shared" si="43"/>
        <v/>
      </c>
      <c r="CO39" s="108" t="str">
        <f t="shared" si="44"/>
        <v/>
      </c>
      <c r="CP39" s="108" t="str">
        <f t="shared" si="45"/>
        <v/>
      </c>
      <c r="CQ39" s="108" t="str">
        <f t="shared" si="46"/>
        <v/>
      </c>
      <c r="CR39" s="110" t="str">
        <f t="shared" si="47"/>
        <v/>
      </c>
      <c r="CS39" s="120" t="str">
        <f>IF(OR($E39="",$G39=""),"",IF(AND($E$3=6),'Marks Entry 6th'!BA38,IF(AND($E$3=7),'Marks Entry 7th'!BA38,"")))</f>
        <v/>
      </c>
      <c r="CT39" s="120" t="str">
        <f>IF(OR($E39="",$G39=""),"",IF(AND($E$3=6),'Marks Entry 6th'!BB38,IF(AND($E$3=7),'Marks Entry 7th'!BB38,"")))</f>
        <v/>
      </c>
      <c r="CU39" s="120" t="str">
        <f>IF(OR($E39="",$G39=""),"",IF(AND($E$3=6),'Marks Entry 6th'!BC38,IF(AND($E$3=7),'Marks Entry 7th'!BC38,"")))</f>
        <v/>
      </c>
      <c r="CV39" s="120" t="str">
        <f>IF(OR($E39="",$G39=""),"",IF(AND($E$3=6),'Marks Entry 6th'!BD38,IF(AND($E$3=7),'Marks Entry 7th'!BD38,"")))</f>
        <v/>
      </c>
      <c r="CW39" s="120" t="str">
        <f>IF(OR($E39="",$G39=""),"",IF(AND($E$3=6),'Marks Entry 6th'!BE38,IF(AND($E$3=7),'Marks Entry 7th'!BE38,"")))</f>
        <v/>
      </c>
      <c r="CX39" s="120" t="str">
        <f>IF(OR($E39="",$G39=""),"",IF(AND($E$3=6),'Marks Entry 6th'!BF38,IF(AND($E$3=7),'Marks Entry 7th'!BF38,"")))</f>
        <v/>
      </c>
      <c r="CY39" s="418" t="str">
        <f t="shared" si="48"/>
        <v/>
      </c>
      <c r="CZ39" s="120" t="str">
        <f>IF(OR($E39="",$G39=""),"",IF(AND($E$3=6),'Marks Entry 6th'!BG38,IF(AND($E$3=7),'Marks Entry 7th'!BG38,"")))</f>
        <v/>
      </c>
      <c r="DA39" s="120" t="str">
        <f>IF(OR($E39="",$G39=""),"",IF(AND($E$3=6),'Marks Entry 6th'!BH38,IF(AND($E$3=7),'Marks Entry 7th'!BH38,"")))</f>
        <v/>
      </c>
      <c r="DB39" s="65" t="str">
        <f t="shared" si="49"/>
        <v/>
      </c>
      <c r="DC39" s="62">
        <f t="shared" si="50"/>
        <v>0</v>
      </c>
      <c r="DD39" s="67" t="str">
        <f>IF(OR($E39="",$G39=""),"",IF(AND($E$3=6),'Marks Entry 6th'!BI38,IF(AND($E$3=7),'Marks Entry 7th'!BI38,"")))</f>
        <v/>
      </c>
      <c r="DE39" s="67" t="str">
        <f>IF(OR($E39="",$G39=""),"",IF(AND($E$3=6),'Marks Entry 6th'!BJ38,IF(AND($E$3=7),'Marks Entry 7th'!BJ38,"")))</f>
        <v/>
      </c>
      <c r="DF39" s="65" t="str">
        <f t="shared" si="51"/>
        <v/>
      </c>
      <c r="DG39" s="62" t="str">
        <f t="shared" si="52"/>
        <v/>
      </c>
      <c r="DH39" s="108">
        <f t="shared" si="53"/>
        <v>0</v>
      </c>
      <c r="DI39" s="108" t="str">
        <f t="shared" si="54"/>
        <v/>
      </c>
      <c r="DJ39" s="108" t="str">
        <f t="shared" si="55"/>
        <v/>
      </c>
      <c r="DK39" s="108" t="str">
        <f t="shared" si="56"/>
        <v/>
      </c>
      <c r="DL39" s="108" t="str">
        <f t="shared" si="57"/>
        <v/>
      </c>
      <c r="DM39" s="110" t="str">
        <f t="shared" si="58"/>
        <v/>
      </c>
      <c r="DN39" s="120" t="str">
        <f>IF(OR($E39="",$G39=""),"",IF(AND($E$3=6),'Marks Entry 6th'!BK38,IF(AND($E$3=7),'Marks Entry 7th'!BK38,"")))</f>
        <v/>
      </c>
      <c r="DO39" s="120" t="str">
        <f>IF(OR($E39="",$G39=""),"",IF(AND($E$3=6),'Marks Entry 6th'!BL38,IF(AND($E$3=7),'Marks Entry 7th'!BL38,"")))</f>
        <v/>
      </c>
      <c r="DP39" s="120" t="str">
        <f>IF(OR($E39="",$G39=""),"",IF(AND($E$3=6),'Marks Entry 6th'!BM38,IF(AND($E$3=7),'Marks Entry 7th'!BM38,"")))</f>
        <v/>
      </c>
      <c r="DQ39" s="120" t="str">
        <f>IF(OR($E39="",$G39=""),"",IF(AND($E$3=6),'Marks Entry 6th'!BN38,IF(AND($E$3=7),'Marks Entry 7th'!BN38,"")))</f>
        <v/>
      </c>
      <c r="DR39" s="120" t="str">
        <f>IF(OR($E39="",$G39=""),"",IF(AND($E$3=6),'Marks Entry 6th'!BO38,IF(AND($E$3=7),'Marks Entry 7th'!BO38,"")))</f>
        <v/>
      </c>
      <c r="DS39" s="120" t="str">
        <f>IF(OR($E39="",$G39=""),"",IF(AND($E$3=6),'Marks Entry 6th'!BP38,IF(AND($E$3=7),'Marks Entry 7th'!BP38,"")))</f>
        <v/>
      </c>
      <c r="DT39" s="418" t="str">
        <f t="shared" si="59"/>
        <v/>
      </c>
      <c r="DU39" s="120" t="str">
        <f>IF(OR($E39="",$G39=""),"",IF(AND($E$3=6),'Marks Entry 6th'!BQ38,IF(AND($E$3=7),'Marks Entry 7th'!BQ38,"")))</f>
        <v/>
      </c>
      <c r="DV39" s="120" t="str">
        <f>IF(OR($E39="",$G39=""),"",IF(AND($E$3=6),'Marks Entry 6th'!BR38,IF(AND($E$3=7),'Marks Entry 7th'!BR38,"")))</f>
        <v/>
      </c>
      <c r="DW39" s="65" t="str">
        <f t="shared" si="60"/>
        <v/>
      </c>
      <c r="DX39" s="62">
        <f t="shared" si="61"/>
        <v>0</v>
      </c>
      <c r="DY39" s="67" t="str">
        <f>IF(OR($E39="",$G39=""),"",IF(AND($E$3=6),'Marks Entry 6th'!BS38,IF(AND($E$3=7),'Marks Entry 7th'!BS38,"")))</f>
        <v/>
      </c>
      <c r="DZ39" s="67" t="str">
        <f>IF(OR($E39="",$G39=""),"",IF(AND($E$3=6),'Marks Entry 6th'!BT38,IF(AND($E$3=7),'Marks Entry 7th'!BT38,"")))</f>
        <v/>
      </c>
      <c r="EA39" s="65" t="str">
        <f t="shared" si="62"/>
        <v/>
      </c>
      <c r="EB39" s="62" t="str">
        <f t="shared" si="63"/>
        <v/>
      </c>
      <c r="EC39" s="108">
        <f t="shared" si="64"/>
        <v>0</v>
      </c>
      <c r="ED39" s="108" t="str">
        <f t="shared" si="65"/>
        <v/>
      </c>
      <c r="EE39" s="108" t="str">
        <f t="shared" si="66"/>
        <v/>
      </c>
      <c r="EF39" s="108" t="str">
        <f t="shared" si="67"/>
        <v/>
      </c>
      <c r="EG39" s="108" t="str">
        <f t="shared" si="68"/>
        <v/>
      </c>
      <c r="EH39" s="110" t="str">
        <f t="shared" si="69"/>
        <v/>
      </c>
      <c r="EI39" s="52" t="str">
        <f>IF(OR($E39="",$G39=""),"",IF(AND($E$3=6),'Marks Entry 6th'!BU38,IF(AND($E$3=7),'Marks Entry 7th'!BU38,"")))</f>
        <v/>
      </c>
      <c r="EJ39" s="52" t="str">
        <f>IF(OR($E39="",$G39=""),"",IF(AND($E$3=6),'Marks Entry 6th'!BV38,IF(AND($E$3=7),'Marks Entry 7th'!BV38,"")))</f>
        <v/>
      </c>
      <c r="EK39" s="52" t="str">
        <f>IF(OR($E39="",$G39=""),"",IF(AND($E$3=6),'Marks Entry 6th'!BW38,IF(AND($E$3=7),'Marks Entry 7th'!BW38,"")))</f>
        <v/>
      </c>
      <c r="EL39" s="52" t="str">
        <f>IF(OR($E39="",$G39=""),"",IF(AND($E$3=6),'Marks Entry 6th'!BX38,IF(AND($E$3=7),'Marks Entry 7th'!BX38,"")))</f>
        <v/>
      </c>
      <c r="EM39" s="52" t="str">
        <f>IF(OR($E39="",$G39=""),"",IF(AND($E$3=6),'Marks Entry 6th'!BY38,IF(AND($E$3=7),'Marks Entry 7th'!BY38,"")))</f>
        <v/>
      </c>
      <c r="EN39" s="121" t="str">
        <f t="shared" si="70"/>
        <v/>
      </c>
      <c r="EO39" s="122">
        <f t="shared" si="71"/>
        <v>0</v>
      </c>
      <c r="EP39" s="122" t="str">
        <f t="shared" si="72"/>
        <v/>
      </c>
      <c r="EQ39" s="122" t="str">
        <f t="shared" si="73"/>
        <v/>
      </c>
      <c r="ER39" s="109" t="str">
        <f t="shared" si="74"/>
        <v/>
      </c>
      <c r="ES39" s="52" t="str">
        <f>IF(OR($E39="",$G39=""),"",IF(AND($E$3=6),'Marks Entry 6th'!BZ38,IF(AND($E$3=7),'Marks Entry 7th'!BZ38,"")))</f>
        <v/>
      </c>
      <c r="ET39" s="52" t="str">
        <f>IF(OR($E39="",$G39=""),"",IF(AND($E$3=6),'Marks Entry 6th'!CA38,IF(AND($E$3=7),'Marks Entry 7th'!CA38,"")))</f>
        <v/>
      </c>
      <c r="EU39" s="52" t="str">
        <f>IF(OR($E39="",$G39=""),"",IF(AND($E$3=6),'Marks Entry 6th'!CB38,IF(AND($E$3=7),'Marks Entry 7th'!CB38,"")))</f>
        <v/>
      </c>
      <c r="EV39" s="52" t="str">
        <f>IF(OR($E39="",$G39=""),"",IF(AND($E$3=6),'Marks Entry 6th'!CC38,IF(AND($E$3=7),'Marks Entry 7th'!CC38,"")))</f>
        <v/>
      </c>
      <c r="EW39" s="52" t="str">
        <f>IF(OR($E39="",$G39=""),"",IF(AND($E$3=6),'Marks Entry 6th'!CD38,IF(AND($E$3=7),'Marks Entry 7th'!CD38,"")))</f>
        <v/>
      </c>
      <c r="EX39" s="121" t="str">
        <f t="shared" si="75"/>
        <v/>
      </c>
      <c r="EY39" s="122">
        <f t="shared" si="76"/>
        <v>0</v>
      </c>
      <c r="EZ39" s="122" t="str">
        <f t="shared" si="77"/>
        <v/>
      </c>
      <c r="FA39" s="122" t="str">
        <f t="shared" si="78"/>
        <v/>
      </c>
      <c r="FB39" s="109" t="str">
        <f t="shared" si="79"/>
        <v/>
      </c>
      <c r="FC39" s="52" t="str">
        <f>IF(OR($E39="",$G39=""),"",IF(AND($E$3=6),'Marks Entry 6th'!CE38,IF(AND($E$3=7),'Marks Entry 7th'!CE38,"")))</f>
        <v/>
      </c>
      <c r="FD39" s="52" t="str">
        <f>IF(OR($E39="",$G39=""),"",IF(AND($E$3=6),'Marks Entry 6th'!CF38,IF(AND($E$3=7),'Marks Entry 7th'!CF38,"")))</f>
        <v/>
      </c>
      <c r="FE39" s="52" t="str">
        <f>IF(OR($E39="",$G39=""),"",IF(AND($E$3=6),'Marks Entry 6th'!CG38,IF(AND($E$3=7),'Marks Entry 7th'!CG38,"")))</f>
        <v/>
      </c>
      <c r="FF39" s="52" t="str">
        <f>IF(OR($E39="",$G39=""),"",IF(AND($E$3=6),'Marks Entry 6th'!CH38,IF(AND($E$3=7),'Marks Entry 7th'!CH38,"")))</f>
        <v/>
      </c>
      <c r="FG39" s="52" t="str">
        <f>IF(OR($E39="",$G39=""),"",IF(AND($E$3=6),'Marks Entry 6th'!CI38,IF(AND($E$3=7),'Marks Entry 7th'!CI38,"")))</f>
        <v/>
      </c>
      <c r="FH39" s="121" t="str">
        <f t="shared" si="80"/>
        <v/>
      </c>
      <c r="FI39" s="122">
        <f t="shared" si="81"/>
        <v>0</v>
      </c>
      <c r="FJ39" s="122" t="str">
        <f t="shared" si="82"/>
        <v/>
      </c>
      <c r="FK39" s="122" t="str">
        <f t="shared" si="83"/>
        <v/>
      </c>
      <c r="FL39" s="109" t="str">
        <f t="shared" si="84"/>
        <v/>
      </c>
      <c r="FM39" s="361" t="str">
        <f>IF(OR($E39="",$G39=""),"",IF(AND('Marks Entry 6th'!CJ38="",'Marks Entry 7th'!CJ38=""),"",IF(AND($E$3=6),'Marks Entry 6th'!CJ38,IF(AND($E$3=7),'Marks Entry 7th'!CJ38,""))))</f>
        <v/>
      </c>
      <c r="FN39" s="361" t="str">
        <f>IF(OR($E39="",$G39=""),"",IF(AND('Marks Entry 6th'!CK38="",'Marks Entry 7th'!CK38=""),"",IF(AND($E$3=6),'Marks Entry 6th'!CK38,IF(AND($E$3=7),'Marks Entry 7th'!CK38,""))))</f>
        <v/>
      </c>
      <c r="FO39" s="362" t="str">
        <f t="shared" si="85"/>
        <v/>
      </c>
      <c r="FP39" s="109" t="str">
        <f t="shared" si="86"/>
        <v/>
      </c>
      <c r="FQ39" s="361" t="str">
        <f>IF(OR($E39="",$G39=""),"",IF(AND('Marks Entry 6th'!CL38="",'Marks Entry 7th'!CL38=""),"",IF(AND($E$3=6),'Marks Entry 6th'!CL38,IF(AND($E$3=7),'Marks Entry 7th'!CL38,""))))</f>
        <v/>
      </c>
      <c r="FR39" s="361" t="str">
        <f>IF(OR($E39="",$G39=""),"",IF(AND('Marks Entry 6th'!CM38="",'Marks Entry 7th'!CM38=""),"",IF(AND($E$3=6),'Marks Entry 6th'!CM38,IF(AND($E$3=7),'Marks Entry 7th'!CM38,""))))</f>
        <v/>
      </c>
      <c r="FS39" s="362" t="str">
        <f t="shared" si="87"/>
        <v/>
      </c>
      <c r="FT39" s="109" t="str">
        <f t="shared" si="88"/>
        <v/>
      </c>
      <c r="FU39" s="78" t="str">
        <f t="shared" si="89"/>
        <v/>
      </c>
      <c r="FV39" s="328" t="str">
        <f t="shared" si="90"/>
        <v/>
      </c>
      <c r="FW39" s="84" t="str">
        <f t="shared" si="91"/>
        <v/>
      </c>
      <c r="FX39" s="222" t="str">
        <f t="shared" si="92"/>
        <v/>
      </c>
      <c r="FY39" s="85" t="str">
        <f t="shared" si="93"/>
        <v/>
      </c>
      <c r="FZ39" s="327" t="str">
        <f>IFERROR(IF(B39="NSO","NSO",IF(OR(D39="",G39="",F39=""),"",IF(AND(FV39&gt;=36,'Master sheet'!$D$11="Hindi"),"कक्षा क्रमोन्नत",IF(AND(FV39&gt;=36,'Master sheet'!$D$11="English"),"Promoted",IF(AND(FV39&lt;36,'Master sheet'!$D$11="Hindi"),"पुनः परीक्षा","Re-Exam"))))),"")</f>
        <v/>
      </c>
      <c r="GA39" s="53" t="str">
        <f>IF(OR($E39="",$G39=""),"",IF(AND($E$3=6,'Marks Entry 6th'!CN38=""),"",IF(AND($E$3=7,'Marks Entry 7th'!CN38=""),"",IF(AND($E$3=6),'Marks Entry 6th'!CN38,IF(AND($E$3=7),'Marks Entry 7th'!CN38,"")))))</f>
        <v/>
      </c>
      <c r="GB39" s="53" t="str">
        <f>IF(OR($E39="",$G39=""),"",IF(AND($E$3=6,'Marks Entry 6th'!CO38=""),"",IF(AND($E$3=7,'Marks Entry 7th'!CO38=""),"",IF(AND($E$3=6),'Marks Entry 6th'!CO38,IF(AND($E$3=7),'Marks Entry 7th'!CO38,"")))))</f>
        <v/>
      </c>
      <c r="GC39" s="54"/>
      <c r="GK39" s="56">
        <f>IF(AND($E$3=6),'Marks Entry 6th'!I38,IF(AND($E$3=7),'Marks Entry 7th'!I38,""))</f>
        <v>0</v>
      </c>
      <c r="GL39" s="56">
        <f t="shared" si="94"/>
        <v>0</v>
      </c>
    </row>
    <row r="40" spans="1:194" ht="18.95" customHeight="1">
      <c r="A40" s="68">
        <v>33</v>
      </c>
      <c r="B40" s="68" t="str">
        <f>IF(OR(GK40=0,GK40=""),"",IF(AND($E$3=6),'Marks Entry 6th'!I39,IF(AND($E$3=7),'Marks Entry 7th'!I39,"")))</f>
        <v/>
      </c>
      <c r="C40" s="69" t="str">
        <f>IF(OR(B40=0,B40=""),"",IF(AND($E$3=6,'Marks Entry 6th'!B39=""),"",IF(AND($E$3=7,'Marks Entry 7th'!B39=""),"",IF(AND($E$3=6,'Marks Entry 6th'!B39),'Marks Entry 6th'!B39,IF(AND($E$3=7),'Marks Entry 7th'!B39,"")))))</f>
        <v/>
      </c>
      <c r="D40" s="69" t="str">
        <f>IF(OR(B40=0,B40=""),"",IF(AND($E$3=6,'Marks Entry 6th'!C39=""),"",IF(AND($E$3=7,'Marks Entry 7th'!C39=""),"",IF(AND($E$3=6),'Marks Entry 6th'!C39,IF(AND($E$3=7),'Marks Entry 7th'!C39,"")))))</f>
        <v/>
      </c>
      <c r="E40" s="303" t="str">
        <f>IF(OR(B40=0,B40=""),"",IF(AND($E$3=6,'Marks Entry 6th'!E39=""),"",IF(AND($E$3=7,'Marks Entry 7th'!E39=""),"",IF(AND($E$3=6),'Marks Entry 6th'!E39,IF(AND($E$3=7),'Marks Entry 7th'!E39,"")))))</f>
        <v/>
      </c>
      <c r="F40" s="69" t="str">
        <f>IF(OR(B40=0,B40=""),"",IF(AND($E$3=6,'Marks Entry 6th'!D39=""),"",IF(AND($E$3=7,'Marks Entry 7th'!D39=""),"",IF(AND($E$3=6),'Marks Entry 6th'!D39,IF(AND($E$3=7),'Marks Entry 7th'!D39,"")))))</f>
        <v/>
      </c>
      <c r="G40" s="302" t="str">
        <f>IF(OR(B40=0,B40=""),"",IF(AND($E$3=6,'Marks Entry 6th'!F39=""),"",IF(AND($E$3=7,'Marks Entry 7th'!F39=""),"",IF(AND($E$3=6),UPPER('Marks Entry 6th'!F39),IF(AND($E$3=7),UPPER('Marks Entry 7th'!F39),"")))))</f>
        <v/>
      </c>
      <c r="H40" s="302" t="str">
        <f>IF(OR(B40=0,B40=""),"",IF(AND($E$3=6,'Marks Entry 6th'!G39=""),"",IF(AND($E$3=7,'Marks Entry 7th'!G39=""),"",IF(AND($E$3=6),UPPER('Marks Entry 6th'!G39),IF(AND($E$3=7),UPPER('Marks Entry 7th'!G39),"")))))</f>
        <v/>
      </c>
      <c r="I40" s="302" t="str">
        <f>IF(OR(B40=0,B40=""),"",IF(AND($E$3=6,'Marks Entry 6th'!H39=""),"",IF(AND($E$3=7,'Marks Entry 7th'!H39=""),"",IF(AND($E$3=6),UPPER('Marks Entry 6th'!H39),IF(AND($E$3=7),UPPER('Marks Entry 7th'!H39),"")))))</f>
        <v/>
      </c>
      <c r="J40" s="64" t="str">
        <f>IF(OR(B40=0,B40=""),"",IF(AND($E$3=6,'Marks Entry 6th'!J39=""),"",IF(AND($E$3=7,'Marks Entry 7th'!J39=""),"",IF(AND($E$3=6),'Marks Entry 6th'!J39,IF(AND($E$3=7),'Marks Entry 7th'!J39,"")))))</f>
        <v/>
      </c>
      <c r="K40" s="64" t="str">
        <f>IF(OR(B40=0,B40=""),"",IF(AND($E$3=6,'Marks Entry 6th'!K39=""),"",IF(AND($E$3=7,'Marks Entry 7th'!K39=""),"",IF(AND($E$3=6),'Marks Entry 6th'!K39,IF(AND($E$3=7),'Marks Entry 7th'!K39,"")))))</f>
        <v/>
      </c>
      <c r="L40" s="120" t="str">
        <f>IF(OR($E40="",$G40=""),"",IF(AND($E$3=6),'Marks Entry 6th'!L39,IF(AND($E$3=7),'Marks Entry 7th'!L39,"")))</f>
        <v/>
      </c>
      <c r="M40" s="120" t="str">
        <f>IF(OR($E40="",$G40=""),"",IF(AND($E$3=6),'Marks Entry 6th'!M39,IF(AND($E$3=7),'Marks Entry 7th'!M39,"")))</f>
        <v/>
      </c>
      <c r="N40" s="120" t="str">
        <f>IF(OR($E40="",$G40=""),"",IF(AND($E$3=6),'Marks Entry 6th'!N39,IF(AND($E$3=7),'Marks Entry 7th'!N39,"")))</f>
        <v/>
      </c>
      <c r="O40" s="120" t="str">
        <f>IF(OR($E40="",$G40=""),"",IF(AND($E$3=6),'Marks Entry 6th'!O39,IF(AND($E$3=7),'Marks Entry 7th'!O39,"")))</f>
        <v/>
      </c>
      <c r="P40" s="120" t="str">
        <f>IF(OR($E40="",$G40=""),"",IF(AND($E$3=6),'Marks Entry 6th'!P39,IF(AND($E$3=7),'Marks Entry 7th'!P39,"")))</f>
        <v/>
      </c>
      <c r="Q40" s="120" t="str">
        <f>IF(OR($E40="",$G40=""),"",IF(AND($E$3=6),'Marks Entry 6th'!Q39,IF(AND($E$3=7),'Marks Entry 7th'!Q39,"")))</f>
        <v/>
      </c>
      <c r="R40" s="418" t="str">
        <f t="shared" si="4"/>
        <v/>
      </c>
      <c r="S40" s="120" t="str">
        <f>IF(OR($E40="",$G40=""),"",IF(AND($E$3=6),'Marks Entry 6th'!R39,IF(AND($E$3=7),'Marks Entry 7th'!R39,"")))</f>
        <v/>
      </c>
      <c r="T40" s="120" t="str">
        <f>IF(OR($E40="",$G40=""),"",IF(AND($E$3=6),'Marks Entry 6th'!S39,IF(AND($E$3=7),'Marks Entry 7th'!S39,"")))</f>
        <v/>
      </c>
      <c r="U40" s="65" t="str">
        <f t="shared" si="5"/>
        <v/>
      </c>
      <c r="V40" s="62">
        <f t="shared" si="6"/>
        <v>0</v>
      </c>
      <c r="W40" s="67" t="str">
        <f>IF(OR($E40="",$G40=""),"",IF(AND($E$3=6),'Marks Entry 6th'!T39,IF(AND($E$3=7),'Marks Entry 7th'!T39,"")))</f>
        <v/>
      </c>
      <c r="X40" s="67" t="str">
        <f>IF(OR($E40="",$G40=""),"",IF(AND($E$3=6),'Marks Entry 6th'!U39,IF(AND($E$3=7),'Marks Entry 7th'!U39,"")))</f>
        <v/>
      </c>
      <c r="Y40" s="66" t="str">
        <f t="shared" si="7"/>
        <v/>
      </c>
      <c r="Z40" s="62" t="str">
        <f t="shared" si="8"/>
        <v/>
      </c>
      <c r="AA40" s="108">
        <f t="shared" si="9"/>
        <v>0</v>
      </c>
      <c r="AB40" s="108" t="str">
        <f t="shared" si="10"/>
        <v/>
      </c>
      <c r="AC40" s="108" t="str">
        <f t="shared" si="11"/>
        <v/>
      </c>
      <c r="AD40" s="108" t="str">
        <f t="shared" si="12"/>
        <v/>
      </c>
      <c r="AE40" s="108" t="str">
        <f t="shared" si="13"/>
        <v/>
      </c>
      <c r="AF40" s="110" t="str">
        <f t="shared" si="14"/>
        <v/>
      </c>
      <c r="AG40" s="120" t="str">
        <f>IF(OR($E40="",$G40=""),"",IF(AND($E$3=6),'Marks Entry 6th'!V39,IF(AND($E$3=7),'Marks Entry 7th'!V39,"")))</f>
        <v/>
      </c>
      <c r="AH40" s="120" t="str">
        <f>IF(OR($E40="",$G40=""),"",IF(AND($E$3=6),'Marks Entry 6th'!W39,IF(AND($E$3=7),'Marks Entry 7th'!W39,"")))</f>
        <v/>
      </c>
      <c r="AI40" s="120" t="str">
        <f>IF(OR($E40="",$G40=""),"",IF(AND($E$3=6),'Marks Entry 6th'!X39,IF(AND($E$3=7),'Marks Entry 7th'!X39,"")))</f>
        <v/>
      </c>
      <c r="AJ40" s="120" t="str">
        <f>IF(OR($E40="",$G40=""),"",IF(AND($E$3=6),'Marks Entry 6th'!Y39,IF(AND($E$3=7),'Marks Entry 7th'!Y39,"")))</f>
        <v/>
      </c>
      <c r="AK40" s="120" t="str">
        <f>IF(OR($E40="",$G40=""),"",IF(AND($E$3=6),'Marks Entry 6th'!Z39,IF(AND($E$3=7),'Marks Entry 7th'!Z39,"")))</f>
        <v/>
      </c>
      <c r="AL40" s="120" t="str">
        <f>IF(OR($E40="",$G40=""),"",IF(AND($E$3=6),'Marks Entry 6th'!AA39,IF(AND($E$3=7),'Marks Entry 7th'!AA39,"")))</f>
        <v/>
      </c>
      <c r="AM40" s="418" t="str">
        <f t="shared" si="15"/>
        <v/>
      </c>
      <c r="AN40" s="120" t="str">
        <f>IF(OR($E40="",$G40=""),"",IF(AND($E$3=6),'Marks Entry 6th'!AB39,IF(AND($E$3=7),'Marks Entry 7th'!AB39,"")))</f>
        <v/>
      </c>
      <c r="AO40" s="120" t="str">
        <f>IF(OR($E40="",$G40=""),"",IF(AND($E$3=6),'Marks Entry 6th'!AC39,IF(AND($E$3=7),'Marks Entry 7th'!AC39,"")))</f>
        <v/>
      </c>
      <c r="AP40" s="65" t="str">
        <f t="shared" si="16"/>
        <v/>
      </c>
      <c r="AQ40" s="62">
        <f t="shared" si="17"/>
        <v>0</v>
      </c>
      <c r="AR40" s="67" t="str">
        <f>IF(OR($E40="",$G40=""),"",IF(AND($E$3=6),'Marks Entry 6th'!AD39,IF(AND($E$3=7),'Marks Entry 7th'!AD39,"")))</f>
        <v/>
      </c>
      <c r="AS40" s="67" t="str">
        <f>IF(OR($E40="",$G40=""),"",IF(AND($E$3=6),'Marks Entry 6th'!AE39,IF(AND($E$3=7),'Marks Entry 7th'!AE39,"")))</f>
        <v/>
      </c>
      <c r="AT40" s="65" t="str">
        <f t="shared" si="18"/>
        <v/>
      </c>
      <c r="AU40" s="62" t="str">
        <f t="shared" si="19"/>
        <v/>
      </c>
      <c r="AV40" s="108">
        <f t="shared" si="20"/>
        <v>0</v>
      </c>
      <c r="AW40" s="108" t="str">
        <f t="shared" si="21"/>
        <v/>
      </c>
      <c r="AX40" s="108" t="str">
        <f t="shared" si="22"/>
        <v/>
      </c>
      <c r="AY40" s="108" t="str">
        <f t="shared" si="23"/>
        <v/>
      </c>
      <c r="AZ40" s="108" t="str">
        <f t="shared" si="24"/>
        <v/>
      </c>
      <c r="BA40" s="110" t="str">
        <f t="shared" si="25"/>
        <v/>
      </c>
      <c r="BB40" s="310" t="str">
        <f>IF(OR($E40="",$G40=""),"",IF(AND($E$3=6),'Marks Entry 6th'!AF39,IF(AND($E$3=7),'Marks Entry 7th'!AF39,"")))</f>
        <v/>
      </c>
      <c r="BC40" s="120" t="str">
        <f>IF(OR($E40="",$G40=""),"",IF(AND($E$3=6),'Marks Entry 6th'!AG39,IF(AND($E$3=7),'Marks Entry 7th'!AG39,"")))</f>
        <v/>
      </c>
      <c r="BD40" s="120" t="str">
        <f>IF(OR($E40="",$G40=""),"",IF(AND($E$3=6),'Marks Entry 6th'!AH39,IF(AND($E$3=7),'Marks Entry 7th'!AH39,"")))</f>
        <v/>
      </c>
      <c r="BE40" s="120" t="str">
        <f>IF(OR($E40="",$G40=""),"",IF(AND($E$3=6),'Marks Entry 6th'!AI39,IF(AND($E$3=7),'Marks Entry 7th'!AI39,"")))</f>
        <v/>
      </c>
      <c r="BF40" s="120" t="str">
        <f>IF(OR($E40="",$G40=""),"",IF(AND($E$3=6),'Marks Entry 6th'!AJ39,IF(AND($E$3=7),'Marks Entry 7th'!AJ39,"")))</f>
        <v/>
      </c>
      <c r="BG40" s="120" t="str">
        <f>IF(OR($E40="",$G40=""),"",IF(AND($E$3=6),'Marks Entry 6th'!AK39,IF(AND($E$3=7),'Marks Entry 7th'!AK39,"")))</f>
        <v/>
      </c>
      <c r="BH40" s="120" t="str">
        <f>IF(OR($E40="",$G40=""),"",IF(AND($E$3=6),'Marks Entry 6th'!AL39,IF(AND($E$3=7),'Marks Entry 7th'!AL39,"")))</f>
        <v/>
      </c>
      <c r="BI40" s="418" t="str">
        <f t="shared" si="26"/>
        <v/>
      </c>
      <c r="BJ40" s="120" t="str">
        <f>IF(OR($E40="",$G40=""),"",IF(AND($E$3=6),'Marks Entry 6th'!AM39,IF(AND($E$3=7),'Marks Entry 7th'!AM39,"")))</f>
        <v/>
      </c>
      <c r="BK40" s="120" t="str">
        <f>IF(OR($E40="",$G40=""),"",IF(AND($E$3=6),'Marks Entry 6th'!AN39,IF(AND($E$3=7),'Marks Entry 7th'!AN39,"")))</f>
        <v/>
      </c>
      <c r="BL40" s="65" t="str">
        <f t="shared" si="27"/>
        <v/>
      </c>
      <c r="BM40" s="62">
        <f t="shared" si="28"/>
        <v>0</v>
      </c>
      <c r="BN40" s="67" t="str">
        <f>IF(OR($E40="",$G40=""),"",IF(AND($E$3=6),'Marks Entry 6th'!AO39,IF(AND($E$3=7),'Marks Entry 7th'!AO39,"")))</f>
        <v/>
      </c>
      <c r="BO40" s="67" t="str">
        <f>IF(OR($E40="",$G40=""),"",IF(AND($E$3=6),'Marks Entry 6th'!AP39,IF(AND($E$3=7),'Marks Entry 7th'!AP39,"")))</f>
        <v/>
      </c>
      <c r="BP40" s="65" t="str">
        <f t="shared" si="29"/>
        <v/>
      </c>
      <c r="BQ40" s="62" t="str">
        <f t="shared" si="30"/>
        <v/>
      </c>
      <c r="BR40" s="108">
        <f t="shared" si="31"/>
        <v>0</v>
      </c>
      <c r="BS40" s="108" t="str">
        <f t="shared" si="32"/>
        <v/>
      </c>
      <c r="BT40" s="108" t="str">
        <f t="shared" si="33"/>
        <v/>
      </c>
      <c r="BU40" s="108" t="str">
        <f t="shared" si="34"/>
        <v/>
      </c>
      <c r="BV40" s="108" t="str">
        <f t="shared" si="35"/>
        <v/>
      </c>
      <c r="BW40" s="110" t="str">
        <f t="shared" si="36"/>
        <v/>
      </c>
      <c r="BX40" s="120" t="str">
        <f>IF(OR($E40="",$G40=""),"",IF(AND($E$3=6),'Marks Entry 6th'!AQ39,IF(AND($E$3=7),'Marks Entry 7th'!AQ39,"")))</f>
        <v/>
      </c>
      <c r="BY40" s="120" t="str">
        <f>IF(OR($E40="",$G40=""),"",IF(AND($E$3=6),'Marks Entry 6th'!AR39,IF(AND($E$3=7),'Marks Entry 7th'!AR39,"")))</f>
        <v/>
      </c>
      <c r="BZ40" s="120" t="str">
        <f>IF(OR($E40="",$G40=""),"",IF(AND($E$3=6),'Marks Entry 6th'!AS39,IF(AND($E$3=7),'Marks Entry 7th'!AS39,"")))</f>
        <v/>
      </c>
      <c r="CA40" s="120" t="str">
        <f>IF(OR($E40="",$G40=""),"",IF(AND($E$3=6),'Marks Entry 6th'!AT39,IF(AND($E$3=7),'Marks Entry 7th'!AT39,"")))</f>
        <v/>
      </c>
      <c r="CB40" s="120" t="str">
        <f>IF(OR($E40="",$G40=""),"",IF(AND($E$3=6),'Marks Entry 6th'!AU39,IF(AND($E$3=7),'Marks Entry 7th'!AU39,"")))</f>
        <v/>
      </c>
      <c r="CC40" s="120" t="str">
        <f>IF(OR($E40="",$G40=""),"",IF(AND($E$3=6),'Marks Entry 6th'!AV39,IF(AND($E$3=7),'Marks Entry 7th'!AV39,"")))</f>
        <v/>
      </c>
      <c r="CD40" s="418" t="str">
        <f t="shared" si="37"/>
        <v/>
      </c>
      <c r="CE40" s="120" t="str">
        <f>IF(OR($E40="",$G40=""),"",IF(AND($E$3=6),'Marks Entry 6th'!AW39,IF(AND($E$3=7),'Marks Entry 7th'!AW39,"")))</f>
        <v/>
      </c>
      <c r="CF40" s="120" t="str">
        <f>IF(OR($E40="",$G40=""),"",IF(AND($E$3=6),'Marks Entry 6th'!AX39,IF(AND($E$3=7),'Marks Entry 7th'!AX39,"")))</f>
        <v/>
      </c>
      <c r="CG40" s="65" t="str">
        <f t="shared" si="38"/>
        <v/>
      </c>
      <c r="CH40" s="62">
        <f t="shared" si="39"/>
        <v>0</v>
      </c>
      <c r="CI40" s="67" t="str">
        <f>IF(OR($E40="",$G40=""),"",IF(AND($E$3=6),'Marks Entry 6th'!AY39,IF(AND($E$3=7),'Marks Entry 7th'!AY39,"")))</f>
        <v/>
      </c>
      <c r="CJ40" s="67" t="str">
        <f>IF(OR($E40="",$G40=""),"",IF(AND($E$3=6),'Marks Entry 6th'!AZ39,IF(AND($E$3=7),'Marks Entry 7th'!AZ39,"")))</f>
        <v/>
      </c>
      <c r="CK40" s="65" t="str">
        <f t="shared" si="40"/>
        <v/>
      </c>
      <c r="CL40" s="62" t="str">
        <f t="shared" si="41"/>
        <v/>
      </c>
      <c r="CM40" s="108">
        <f t="shared" si="42"/>
        <v>0</v>
      </c>
      <c r="CN40" s="108" t="str">
        <f t="shared" si="43"/>
        <v/>
      </c>
      <c r="CO40" s="108" t="str">
        <f t="shared" si="44"/>
        <v/>
      </c>
      <c r="CP40" s="108" t="str">
        <f t="shared" si="45"/>
        <v/>
      </c>
      <c r="CQ40" s="108" t="str">
        <f t="shared" si="46"/>
        <v/>
      </c>
      <c r="CR40" s="110" t="str">
        <f t="shared" si="47"/>
        <v/>
      </c>
      <c r="CS40" s="120" t="str">
        <f>IF(OR($E40="",$G40=""),"",IF(AND($E$3=6),'Marks Entry 6th'!BA39,IF(AND($E$3=7),'Marks Entry 7th'!BA39,"")))</f>
        <v/>
      </c>
      <c r="CT40" s="120" t="str">
        <f>IF(OR($E40="",$G40=""),"",IF(AND($E$3=6),'Marks Entry 6th'!BB39,IF(AND($E$3=7),'Marks Entry 7th'!BB39,"")))</f>
        <v/>
      </c>
      <c r="CU40" s="120" t="str">
        <f>IF(OR($E40="",$G40=""),"",IF(AND($E$3=6),'Marks Entry 6th'!BC39,IF(AND($E$3=7),'Marks Entry 7th'!BC39,"")))</f>
        <v/>
      </c>
      <c r="CV40" s="120" t="str">
        <f>IF(OR($E40="",$G40=""),"",IF(AND($E$3=6),'Marks Entry 6th'!BD39,IF(AND($E$3=7),'Marks Entry 7th'!BD39,"")))</f>
        <v/>
      </c>
      <c r="CW40" s="120" t="str">
        <f>IF(OR($E40="",$G40=""),"",IF(AND($E$3=6),'Marks Entry 6th'!BE39,IF(AND($E$3=7),'Marks Entry 7th'!BE39,"")))</f>
        <v/>
      </c>
      <c r="CX40" s="120" t="str">
        <f>IF(OR($E40="",$G40=""),"",IF(AND($E$3=6),'Marks Entry 6th'!BF39,IF(AND($E$3=7),'Marks Entry 7th'!BF39,"")))</f>
        <v/>
      </c>
      <c r="CY40" s="418" t="str">
        <f t="shared" si="48"/>
        <v/>
      </c>
      <c r="CZ40" s="120" t="str">
        <f>IF(OR($E40="",$G40=""),"",IF(AND($E$3=6),'Marks Entry 6th'!BG39,IF(AND($E$3=7),'Marks Entry 7th'!BG39,"")))</f>
        <v/>
      </c>
      <c r="DA40" s="120" t="str">
        <f>IF(OR($E40="",$G40=""),"",IF(AND($E$3=6),'Marks Entry 6th'!BH39,IF(AND($E$3=7),'Marks Entry 7th'!BH39,"")))</f>
        <v/>
      </c>
      <c r="DB40" s="65" t="str">
        <f t="shared" si="49"/>
        <v/>
      </c>
      <c r="DC40" s="62">
        <f t="shared" si="50"/>
        <v>0</v>
      </c>
      <c r="DD40" s="67" t="str">
        <f>IF(OR($E40="",$G40=""),"",IF(AND($E$3=6),'Marks Entry 6th'!BI39,IF(AND($E$3=7),'Marks Entry 7th'!BI39,"")))</f>
        <v/>
      </c>
      <c r="DE40" s="67" t="str">
        <f>IF(OR($E40="",$G40=""),"",IF(AND($E$3=6),'Marks Entry 6th'!BJ39,IF(AND($E$3=7),'Marks Entry 7th'!BJ39,"")))</f>
        <v/>
      </c>
      <c r="DF40" s="65" t="str">
        <f t="shared" si="51"/>
        <v/>
      </c>
      <c r="DG40" s="62" t="str">
        <f t="shared" si="52"/>
        <v/>
      </c>
      <c r="DH40" s="108">
        <f t="shared" si="53"/>
        <v>0</v>
      </c>
      <c r="DI40" s="108" t="str">
        <f t="shared" si="54"/>
        <v/>
      </c>
      <c r="DJ40" s="108" t="str">
        <f t="shared" si="55"/>
        <v/>
      </c>
      <c r="DK40" s="108" t="str">
        <f t="shared" si="56"/>
        <v/>
      </c>
      <c r="DL40" s="108" t="str">
        <f t="shared" si="57"/>
        <v/>
      </c>
      <c r="DM40" s="110" t="str">
        <f t="shared" si="58"/>
        <v/>
      </c>
      <c r="DN40" s="120" t="str">
        <f>IF(OR($E40="",$G40=""),"",IF(AND($E$3=6),'Marks Entry 6th'!BK39,IF(AND($E$3=7),'Marks Entry 7th'!BK39,"")))</f>
        <v/>
      </c>
      <c r="DO40" s="120" t="str">
        <f>IF(OR($E40="",$G40=""),"",IF(AND($E$3=6),'Marks Entry 6th'!BL39,IF(AND($E$3=7),'Marks Entry 7th'!BL39,"")))</f>
        <v/>
      </c>
      <c r="DP40" s="120" t="str">
        <f>IF(OR($E40="",$G40=""),"",IF(AND($E$3=6),'Marks Entry 6th'!BM39,IF(AND($E$3=7),'Marks Entry 7th'!BM39,"")))</f>
        <v/>
      </c>
      <c r="DQ40" s="120" t="str">
        <f>IF(OR($E40="",$G40=""),"",IF(AND($E$3=6),'Marks Entry 6th'!BN39,IF(AND($E$3=7),'Marks Entry 7th'!BN39,"")))</f>
        <v/>
      </c>
      <c r="DR40" s="120" t="str">
        <f>IF(OR($E40="",$G40=""),"",IF(AND($E$3=6),'Marks Entry 6th'!BO39,IF(AND($E$3=7),'Marks Entry 7th'!BO39,"")))</f>
        <v/>
      </c>
      <c r="DS40" s="120" t="str">
        <f>IF(OR($E40="",$G40=""),"",IF(AND($E$3=6),'Marks Entry 6th'!BP39,IF(AND($E$3=7),'Marks Entry 7th'!BP39,"")))</f>
        <v/>
      </c>
      <c r="DT40" s="418" t="str">
        <f t="shared" si="59"/>
        <v/>
      </c>
      <c r="DU40" s="120" t="str">
        <f>IF(OR($E40="",$G40=""),"",IF(AND($E$3=6),'Marks Entry 6th'!BQ39,IF(AND($E$3=7),'Marks Entry 7th'!BQ39,"")))</f>
        <v/>
      </c>
      <c r="DV40" s="120" t="str">
        <f>IF(OR($E40="",$G40=""),"",IF(AND($E$3=6),'Marks Entry 6th'!BR39,IF(AND($E$3=7),'Marks Entry 7th'!BR39,"")))</f>
        <v/>
      </c>
      <c r="DW40" s="65" t="str">
        <f t="shared" si="60"/>
        <v/>
      </c>
      <c r="DX40" s="62">
        <f t="shared" si="61"/>
        <v>0</v>
      </c>
      <c r="DY40" s="67" t="str">
        <f>IF(OR($E40="",$G40=""),"",IF(AND($E$3=6),'Marks Entry 6th'!BS39,IF(AND($E$3=7),'Marks Entry 7th'!BS39,"")))</f>
        <v/>
      </c>
      <c r="DZ40" s="67" t="str">
        <f>IF(OR($E40="",$G40=""),"",IF(AND($E$3=6),'Marks Entry 6th'!BT39,IF(AND($E$3=7),'Marks Entry 7th'!BT39,"")))</f>
        <v/>
      </c>
      <c r="EA40" s="65" t="str">
        <f t="shared" si="62"/>
        <v/>
      </c>
      <c r="EB40" s="62" t="str">
        <f t="shared" si="63"/>
        <v/>
      </c>
      <c r="EC40" s="108">
        <f t="shared" si="64"/>
        <v>0</v>
      </c>
      <c r="ED40" s="108" t="str">
        <f t="shared" si="65"/>
        <v/>
      </c>
      <c r="EE40" s="108" t="str">
        <f t="shared" si="66"/>
        <v/>
      </c>
      <c r="EF40" s="108" t="str">
        <f t="shared" si="67"/>
        <v/>
      </c>
      <c r="EG40" s="108" t="str">
        <f t="shared" si="68"/>
        <v/>
      </c>
      <c r="EH40" s="110" t="str">
        <f t="shared" si="69"/>
        <v/>
      </c>
      <c r="EI40" s="52" t="str">
        <f>IF(OR($E40="",$G40=""),"",IF(AND($E$3=6),'Marks Entry 6th'!BU39,IF(AND($E$3=7),'Marks Entry 7th'!BU39,"")))</f>
        <v/>
      </c>
      <c r="EJ40" s="52" t="str">
        <f>IF(OR($E40="",$G40=""),"",IF(AND($E$3=6),'Marks Entry 6th'!BV39,IF(AND($E$3=7),'Marks Entry 7th'!BV39,"")))</f>
        <v/>
      </c>
      <c r="EK40" s="52" t="str">
        <f>IF(OR($E40="",$G40=""),"",IF(AND($E$3=6),'Marks Entry 6th'!BW39,IF(AND($E$3=7),'Marks Entry 7th'!BW39,"")))</f>
        <v/>
      </c>
      <c r="EL40" s="52" t="str">
        <f>IF(OR($E40="",$G40=""),"",IF(AND($E$3=6),'Marks Entry 6th'!BX39,IF(AND($E$3=7),'Marks Entry 7th'!BX39,"")))</f>
        <v/>
      </c>
      <c r="EM40" s="52" t="str">
        <f>IF(OR($E40="",$G40=""),"",IF(AND($E$3=6),'Marks Entry 6th'!BY39,IF(AND($E$3=7),'Marks Entry 7th'!BY39,"")))</f>
        <v/>
      </c>
      <c r="EN40" s="121" t="str">
        <f t="shared" si="70"/>
        <v/>
      </c>
      <c r="EO40" s="122">
        <f t="shared" si="71"/>
        <v>0</v>
      </c>
      <c r="EP40" s="122" t="str">
        <f t="shared" si="72"/>
        <v/>
      </c>
      <c r="EQ40" s="122" t="str">
        <f t="shared" si="73"/>
        <v/>
      </c>
      <c r="ER40" s="109" t="str">
        <f t="shared" si="74"/>
        <v/>
      </c>
      <c r="ES40" s="52" t="str">
        <f>IF(OR($E40="",$G40=""),"",IF(AND($E$3=6),'Marks Entry 6th'!BZ39,IF(AND($E$3=7),'Marks Entry 7th'!BZ39,"")))</f>
        <v/>
      </c>
      <c r="ET40" s="52" t="str">
        <f>IF(OR($E40="",$G40=""),"",IF(AND($E$3=6),'Marks Entry 6th'!CA39,IF(AND($E$3=7),'Marks Entry 7th'!CA39,"")))</f>
        <v/>
      </c>
      <c r="EU40" s="52" t="str">
        <f>IF(OR($E40="",$G40=""),"",IF(AND($E$3=6),'Marks Entry 6th'!CB39,IF(AND($E$3=7),'Marks Entry 7th'!CB39,"")))</f>
        <v/>
      </c>
      <c r="EV40" s="52" t="str">
        <f>IF(OR($E40="",$G40=""),"",IF(AND($E$3=6),'Marks Entry 6th'!CC39,IF(AND($E$3=7),'Marks Entry 7th'!CC39,"")))</f>
        <v/>
      </c>
      <c r="EW40" s="52" t="str">
        <f>IF(OR($E40="",$G40=""),"",IF(AND($E$3=6),'Marks Entry 6th'!CD39,IF(AND($E$3=7),'Marks Entry 7th'!CD39,"")))</f>
        <v/>
      </c>
      <c r="EX40" s="121" t="str">
        <f t="shared" si="75"/>
        <v/>
      </c>
      <c r="EY40" s="122">
        <f t="shared" si="76"/>
        <v>0</v>
      </c>
      <c r="EZ40" s="122" t="str">
        <f t="shared" si="77"/>
        <v/>
      </c>
      <c r="FA40" s="122" t="str">
        <f t="shared" si="78"/>
        <v/>
      </c>
      <c r="FB40" s="109" t="str">
        <f t="shared" si="79"/>
        <v/>
      </c>
      <c r="FC40" s="52" t="str">
        <f>IF(OR($E40="",$G40=""),"",IF(AND($E$3=6),'Marks Entry 6th'!CE39,IF(AND($E$3=7),'Marks Entry 7th'!CE39,"")))</f>
        <v/>
      </c>
      <c r="FD40" s="52" t="str">
        <f>IF(OR($E40="",$G40=""),"",IF(AND($E$3=6),'Marks Entry 6th'!CF39,IF(AND($E$3=7),'Marks Entry 7th'!CF39,"")))</f>
        <v/>
      </c>
      <c r="FE40" s="52" t="str">
        <f>IF(OR($E40="",$G40=""),"",IF(AND($E$3=6),'Marks Entry 6th'!CG39,IF(AND($E$3=7),'Marks Entry 7th'!CG39,"")))</f>
        <v/>
      </c>
      <c r="FF40" s="52" t="str">
        <f>IF(OR($E40="",$G40=""),"",IF(AND($E$3=6),'Marks Entry 6th'!CH39,IF(AND($E$3=7),'Marks Entry 7th'!CH39,"")))</f>
        <v/>
      </c>
      <c r="FG40" s="52" t="str">
        <f>IF(OR($E40="",$G40=""),"",IF(AND($E$3=6),'Marks Entry 6th'!CI39,IF(AND($E$3=7),'Marks Entry 7th'!CI39,"")))</f>
        <v/>
      </c>
      <c r="FH40" s="121" t="str">
        <f t="shared" si="80"/>
        <v/>
      </c>
      <c r="FI40" s="122">
        <f t="shared" si="81"/>
        <v>0</v>
      </c>
      <c r="FJ40" s="122" t="str">
        <f t="shared" si="82"/>
        <v/>
      </c>
      <c r="FK40" s="122" t="str">
        <f t="shared" si="83"/>
        <v/>
      </c>
      <c r="FL40" s="109" t="str">
        <f t="shared" si="84"/>
        <v/>
      </c>
      <c r="FM40" s="361" t="str">
        <f>IF(OR($E40="",$G40=""),"",IF(AND('Marks Entry 6th'!CJ39="",'Marks Entry 7th'!CJ39=""),"",IF(AND($E$3=6),'Marks Entry 6th'!CJ39,IF(AND($E$3=7),'Marks Entry 7th'!CJ39,""))))</f>
        <v/>
      </c>
      <c r="FN40" s="361" t="str">
        <f>IF(OR($E40="",$G40=""),"",IF(AND('Marks Entry 6th'!CK39="",'Marks Entry 7th'!CK39=""),"",IF(AND($E$3=6),'Marks Entry 6th'!CK39,IF(AND($E$3=7),'Marks Entry 7th'!CK39,""))))</f>
        <v/>
      </c>
      <c r="FO40" s="362" t="str">
        <f t="shared" si="85"/>
        <v/>
      </c>
      <c r="FP40" s="109" t="str">
        <f t="shared" si="86"/>
        <v/>
      </c>
      <c r="FQ40" s="361" t="str">
        <f>IF(OR($E40="",$G40=""),"",IF(AND('Marks Entry 6th'!CL39="",'Marks Entry 7th'!CL39=""),"",IF(AND($E$3=6),'Marks Entry 6th'!CL39,IF(AND($E$3=7),'Marks Entry 7th'!CL39,""))))</f>
        <v/>
      </c>
      <c r="FR40" s="361" t="str">
        <f>IF(OR($E40="",$G40=""),"",IF(AND('Marks Entry 6th'!CM39="",'Marks Entry 7th'!CM39=""),"",IF(AND($E$3=6),'Marks Entry 6th'!CM39,IF(AND($E$3=7),'Marks Entry 7th'!CM39,""))))</f>
        <v/>
      </c>
      <c r="FS40" s="362" t="str">
        <f t="shared" si="87"/>
        <v/>
      </c>
      <c r="FT40" s="109" t="str">
        <f t="shared" si="88"/>
        <v/>
      </c>
      <c r="FU40" s="78" t="str">
        <f t="shared" si="89"/>
        <v/>
      </c>
      <c r="FV40" s="328" t="str">
        <f t="shared" si="90"/>
        <v/>
      </c>
      <c r="FW40" s="84" t="str">
        <f t="shared" si="91"/>
        <v/>
      </c>
      <c r="FX40" s="222" t="str">
        <f t="shared" si="92"/>
        <v/>
      </c>
      <c r="FY40" s="85" t="str">
        <f t="shared" si="93"/>
        <v/>
      </c>
      <c r="FZ40" s="327" t="str">
        <f>IFERROR(IF(B40="NSO","NSO",IF(OR(D40="",G40="",F40=""),"",IF(AND(FV40&gt;=36,'Master sheet'!$D$11="Hindi"),"कक्षा क्रमोन्नत",IF(AND(FV40&gt;=36,'Master sheet'!$D$11="English"),"Promoted",IF(AND(FV40&lt;36,'Master sheet'!$D$11="Hindi"),"पुनः परीक्षा","Re-Exam"))))),"")</f>
        <v/>
      </c>
      <c r="GA40" s="53" t="str">
        <f>IF(OR($E40="",$G40=""),"",IF(AND($E$3=6,'Marks Entry 6th'!CN39=""),"",IF(AND($E$3=7,'Marks Entry 7th'!CN39=""),"",IF(AND($E$3=6),'Marks Entry 6th'!CN39,IF(AND($E$3=7),'Marks Entry 7th'!CN39,"")))))</f>
        <v/>
      </c>
      <c r="GB40" s="53" t="str">
        <f>IF(OR($E40="",$G40=""),"",IF(AND($E$3=6,'Marks Entry 6th'!CO39=""),"",IF(AND($E$3=7,'Marks Entry 7th'!CO39=""),"",IF(AND($E$3=6),'Marks Entry 6th'!CO39,IF(AND($E$3=7),'Marks Entry 7th'!CO39,"")))))</f>
        <v/>
      </c>
      <c r="GC40" s="54"/>
      <c r="GK40" s="56">
        <f>IF(AND($E$3=6),'Marks Entry 6th'!I39,IF(AND($E$3=7),'Marks Entry 7th'!I39,""))</f>
        <v>0</v>
      </c>
      <c r="GL40" s="56">
        <f t="shared" si="94"/>
        <v>0</v>
      </c>
    </row>
    <row r="41" spans="1:194" ht="18.95" customHeight="1">
      <c r="A41" s="68">
        <v>34</v>
      </c>
      <c r="B41" s="68" t="str">
        <f>IF(OR(GK41=0,GK41=""),"",IF(AND($E$3=6),'Marks Entry 6th'!I40,IF(AND($E$3=7),'Marks Entry 7th'!I40,"")))</f>
        <v/>
      </c>
      <c r="C41" s="69" t="str">
        <f>IF(OR(B41=0,B41=""),"",IF(AND($E$3=6,'Marks Entry 6th'!B40=""),"",IF(AND($E$3=7,'Marks Entry 7th'!B40=""),"",IF(AND($E$3=6,'Marks Entry 6th'!B40),'Marks Entry 6th'!B40,IF(AND($E$3=7),'Marks Entry 7th'!B40,"")))))</f>
        <v/>
      </c>
      <c r="D41" s="69" t="str">
        <f>IF(OR(B41=0,B41=""),"",IF(AND($E$3=6,'Marks Entry 6th'!C40=""),"",IF(AND($E$3=7,'Marks Entry 7th'!C40=""),"",IF(AND($E$3=6),'Marks Entry 6th'!C40,IF(AND($E$3=7),'Marks Entry 7th'!C40,"")))))</f>
        <v/>
      </c>
      <c r="E41" s="303" t="str">
        <f>IF(OR(B41=0,B41=""),"",IF(AND($E$3=6,'Marks Entry 6th'!E40=""),"",IF(AND($E$3=7,'Marks Entry 7th'!E40=""),"",IF(AND($E$3=6),'Marks Entry 6th'!E40,IF(AND($E$3=7),'Marks Entry 7th'!E40,"")))))</f>
        <v/>
      </c>
      <c r="F41" s="69" t="str">
        <f>IF(OR(B41=0,B41=""),"",IF(AND($E$3=6,'Marks Entry 6th'!D40=""),"",IF(AND($E$3=7,'Marks Entry 7th'!D40=""),"",IF(AND($E$3=6),'Marks Entry 6th'!D40,IF(AND($E$3=7),'Marks Entry 7th'!D40,"")))))</f>
        <v/>
      </c>
      <c r="G41" s="302" t="str">
        <f>IF(OR(B41=0,B41=""),"",IF(AND($E$3=6,'Marks Entry 6th'!F40=""),"",IF(AND($E$3=7,'Marks Entry 7th'!F40=""),"",IF(AND($E$3=6),UPPER('Marks Entry 6th'!F40),IF(AND($E$3=7),UPPER('Marks Entry 7th'!F40),"")))))</f>
        <v/>
      </c>
      <c r="H41" s="302" t="str">
        <f>IF(OR(B41=0,B41=""),"",IF(AND($E$3=6,'Marks Entry 6th'!G40=""),"",IF(AND($E$3=7,'Marks Entry 7th'!G40=""),"",IF(AND($E$3=6),UPPER('Marks Entry 6th'!G40),IF(AND($E$3=7),UPPER('Marks Entry 7th'!G40),"")))))</f>
        <v/>
      </c>
      <c r="I41" s="302" t="str">
        <f>IF(OR(B41=0,B41=""),"",IF(AND($E$3=6,'Marks Entry 6th'!H40=""),"",IF(AND($E$3=7,'Marks Entry 7th'!H40=""),"",IF(AND($E$3=6),UPPER('Marks Entry 6th'!H40),IF(AND($E$3=7),UPPER('Marks Entry 7th'!H40),"")))))</f>
        <v/>
      </c>
      <c r="J41" s="64" t="str">
        <f>IF(OR(B41=0,B41=""),"",IF(AND($E$3=6,'Marks Entry 6th'!J40=""),"",IF(AND($E$3=7,'Marks Entry 7th'!J40=""),"",IF(AND($E$3=6),'Marks Entry 6th'!J40,IF(AND($E$3=7),'Marks Entry 7th'!J40,"")))))</f>
        <v/>
      </c>
      <c r="K41" s="64" t="str">
        <f>IF(OR(B41=0,B41=""),"",IF(AND($E$3=6,'Marks Entry 6th'!K40=""),"",IF(AND($E$3=7,'Marks Entry 7th'!K40=""),"",IF(AND($E$3=6),'Marks Entry 6th'!K40,IF(AND($E$3=7),'Marks Entry 7th'!K40,"")))))</f>
        <v/>
      </c>
      <c r="L41" s="120" t="str">
        <f>IF(OR($E41="",$G41=""),"",IF(AND($E$3=6),'Marks Entry 6th'!L40,IF(AND($E$3=7),'Marks Entry 7th'!L40,"")))</f>
        <v/>
      </c>
      <c r="M41" s="120" t="str">
        <f>IF(OR($E41="",$G41=""),"",IF(AND($E$3=6),'Marks Entry 6th'!M40,IF(AND($E$3=7),'Marks Entry 7th'!M40,"")))</f>
        <v/>
      </c>
      <c r="N41" s="120" t="str">
        <f>IF(OR($E41="",$G41=""),"",IF(AND($E$3=6),'Marks Entry 6th'!N40,IF(AND($E$3=7),'Marks Entry 7th'!N40,"")))</f>
        <v/>
      </c>
      <c r="O41" s="120" t="str">
        <f>IF(OR($E41="",$G41=""),"",IF(AND($E$3=6),'Marks Entry 6th'!O40,IF(AND($E$3=7),'Marks Entry 7th'!O40,"")))</f>
        <v/>
      </c>
      <c r="P41" s="120" t="str">
        <f>IF(OR($E41="",$G41=""),"",IF(AND($E$3=6),'Marks Entry 6th'!P40,IF(AND($E$3=7),'Marks Entry 7th'!P40,"")))</f>
        <v/>
      </c>
      <c r="Q41" s="120" t="str">
        <f>IF(OR($E41="",$G41=""),"",IF(AND($E$3=6),'Marks Entry 6th'!Q40,IF(AND($E$3=7),'Marks Entry 7th'!Q40,"")))</f>
        <v/>
      </c>
      <c r="R41" s="418" t="str">
        <f t="shared" si="4"/>
        <v/>
      </c>
      <c r="S41" s="120" t="str">
        <f>IF(OR($E41="",$G41=""),"",IF(AND($E$3=6),'Marks Entry 6th'!R40,IF(AND($E$3=7),'Marks Entry 7th'!R40,"")))</f>
        <v/>
      </c>
      <c r="T41" s="120" t="str">
        <f>IF(OR($E41="",$G41=""),"",IF(AND($E$3=6),'Marks Entry 6th'!S40,IF(AND($E$3=7),'Marks Entry 7th'!S40,"")))</f>
        <v/>
      </c>
      <c r="U41" s="65" t="str">
        <f t="shared" si="5"/>
        <v/>
      </c>
      <c r="V41" s="62">
        <f t="shared" si="6"/>
        <v>0</v>
      </c>
      <c r="W41" s="67" t="str">
        <f>IF(OR($E41="",$G41=""),"",IF(AND($E$3=6),'Marks Entry 6th'!T40,IF(AND($E$3=7),'Marks Entry 7th'!T40,"")))</f>
        <v/>
      </c>
      <c r="X41" s="67" t="str">
        <f>IF(OR($E41="",$G41=""),"",IF(AND($E$3=6),'Marks Entry 6th'!U40,IF(AND($E$3=7),'Marks Entry 7th'!U40,"")))</f>
        <v/>
      </c>
      <c r="Y41" s="66" t="str">
        <f t="shared" si="7"/>
        <v/>
      </c>
      <c r="Z41" s="62" t="str">
        <f t="shared" si="8"/>
        <v/>
      </c>
      <c r="AA41" s="108">
        <f t="shared" si="9"/>
        <v>0</v>
      </c>
      <c r="AB41" s="108" t="str">
        <f t="shared" si="10"/>
        <v/>
      </c>
      <c r="AC41" s="108" t="str">
        <f t="shared" si="11"/>
        <v/>
      </c>
      <c r="AD41" s="108" t="str">
        <f t="shared" si="12"/>
        <v/>
      </c>
      <c r="AE41" s="108" t="str">
        <f t="shared" si="13"/>
        <v/>
      </c>
      <c r="AF41" s="110" t="str">
        <f t="shared" si="14"/>
        <v/>
      </c>
      <c r="AG41" s="120" t="str">
        <f>IF(OR($E41="",$G41=""),"",IF(AND($E$3=6),'Marks Entry 6th'!V40,IF(AND($E$3=7),'Marks Entry 7th'!V40,"")))</f>
        <v/>
      </c>
      <c r="AH41" s="120" t="str">
        <f>IF(OR($E41="",$G41=""),"",IF(AND($E$3=6),'Marks Entry 6th'!W40,IF(AND($E$3=7),'Marks Entry 7th'!W40,"")))</f>
        <v/>
      </c>
      <c r="AI41" s="120" t="str">
        <f>IF(OR($E41="",$G41=""),"",IF(AND($E$3=6),'Marks Entry 6th'!X40,IF(AND($E$3=7),'Marks Entry 7th'!X40,"")))</f>
        <v/>
      </c>
      <c r="AJ41" s="120" t="str">
        <f>IF(OR($E41="",$G41=""),"",IF(AND($E$3=6),'Marks Entry 6th'!Y40,IF(AND($E$3=7),'Marks Entry 7th'!Y40,"")))</f>
        <v/>
      </c>
      <c r="AK41" s="120" t="str">
        <f>IF(OR($E41="",$G41=""),"",IF(AND($E$3=6),'Marks Entry 6th'!Z40,IF(AND($E$3=7),'Marks Entry 7th'!Z40,"")))</f>
        <v/>
      </c>
      <c r="AL41" s="120" t="str">
        <f>IF(OR($E41="",$G41=""),"",IF(AND($E$3=6),'Marks Entry 6th'!AA40,IF(AND($E$3=7),'Marks Entry 7th'!AA40,"")))</f>
        <v/>
      </c>
      <c r="AM41" s="418" t="str">
        <f t="shared" si="15"/>
        <v/>
      </c>
      <c r="AN41" s="120" t="str">
        <f>IF(OR($E41="",$G41=""),"",IF(AND($E$3=6),'Marks Entry 6th'!AB40,IF(AND($E$3=7),'Marks Entry 7th'!AB40,"")))</f>
        <v/>
      </c>
      <c r="AO41" s="120" t="str">
        <f>IF(OR($E41="",$G41=""),"",IF(AND($E$3=6),'Marks Entry 6th'!AC40,IF(AND($E$3=7),'Marks Entry 7th'!AC40,"")))</f>
        <v/>
      </c>
      <c r="AP41" s="65" t="str">
        <f t="shared" si="16"/>
        <v/>
      </c>
      <c r="AQ41" s="62">
        <f t="shared" si="17"/>
        <v>0</v>
      </c>
      <c r="AR41" s="67" t="str">
        <f>IF(OR($E41="",$G41=""),"",IF(AND($E$3=6),'Marks Entry 6th'!AD40,IF(AND($E$3=7),'Marks Entry 7th'!AD40,"")))</f>
        <v/>
      </c>
      <c r="AS41" s="67" t="str">
        <f>IF(OR($E41="",$G41=""),"",IF(AND($E$3=6),'Marks Entry 6th'!AE40,IF(AND($E$3=7),'Marks Entry 7th'!AE40,"")))</f>
        <v/>
      </c>
      <c r="AT41" s="65" t="str">
        <f t="shared" si="18"/>
        <v/>
      </c>
      <c r="AU41" s="62" t="str">
        <f t="shared" si="19"/>
        <v/>
      </c>
      <c r="AV41" s="108">
        <f t="shared" si="20"/>
        <v>0</v>
      </c>
      <c r="AW41" s="108" t="str">
        <f t="shared" si="21"/>
        <v/>
      </c>
      <c r="AX41" s="108" t="str">
        <f t="shared" si="22"/>
        <v/>
      </c>
      <c r="AY41" s="108" t="str">
        <f t="shared" si="23"/>
        <v/>
      </c>
      <c r="AZ41" s="108" t="str">
        <f t="shared" si="24"/>
        <v/>
      </c>
      <c r="BA41" s="110" t="str">
        <f t="shared" si="25"/>
        <v/>
      </c>
      <c r="BB41" s="310" t="str">
        <f>IF(OR($E41="",$G41=""),"",IF(AND($E$3=6),'Marks Entry 6th'!AF40,IF(AND($E$3=7),'Marks Entry 7th'!AF40,"")))</f>
        <v/>
      </c>
      <c r="BC41" s="120" t="str">
        <f>IF(OR($E41="",$G41=""),"",IF(AND($E$3=6),'Marks Entry 6th'!AG40,IF(AND($E$3=7),'Marks Entry 7th'!AG40,"")))</f>
        <v/>
      </c>
      <c r="BD41" s="120" t="str">
        <f>IF(OR($E41="",$G41=""),"",IF(AND($E$3=6),'Marks Entry 6th'!AH40,IF(AND($E$3=7),'Marks Entry 7th'!AH40,"")))</f>
        <v/>
      </c>
      <c r="BE41" s="120" t="str">
        <f>IF(OR($E41="",$G41=""),"",IF(AND($E$3=6),'Marks Entry 6th'!AI40,IF(AND($E$3=7),'Marks Entry 7th'!AI40,"")))</f>
        <v/>
      </c>
      <c r="BF41" s="120" t="str">
        <f>IF(OR($E41="",$G41=""),"",IF(AND($E$3=6),'Marks Entry 6th'!AJ40,IF(AND($E$3=7),'Marks Entry 7th'!AJ40,"")))</f>
        <v/>
      </c>
      <c r="BG41" s="120" t="str">
        <f>IF(OR($E41="",$G41=""),"",IF(AND($E$3=6),'Marks Entry 6th'!AK40,IF(AND($E$3=7),'Marks Entry 7th'!AK40,"")))</f>
        <v/>
      </c>
      <c r="BH41" s="120" t="str">
        <f>IF(OR($E41="",$G41=""),"",IF(AND($E$3=6),'Marks Entry 6th'!AL40,IF(AND($E$3=7),'Marks Entry 7th'!AL40,"")))</f>
        <v/>
      </c>
      <c r="BI41" s="418" t="str">
        <f t="shared" si="26"/>
        <v/>
      </c>
      <c r="BJ41" s="120" t="str">
        <f>IF(OR($E41="",$G41=""),"",IF(AND($E$3=6),'Marks Entry 6th'!AM40,IF(AND($E$3=7),'Marks Entry 7th'!AM40,"")))</f>
        <v/>
      </c>
      <c r="BK41" s="120" t="str">
        <f>IF(OR($E41="",$G41=""),"",IF(AND($E$3=6),'Marks Entry 6th'!AN40,IF(AND($E$3=7),'Marks Entry 7th'!AN40,"")))</f>
        <v/>
      </c>
      <c r="BL41" s="65" t="str">
        <f t="shared" si="27"/>
        <v/>
      </c>
      <c r="BM41" s="62">
        <f t="shared" si="28"/>
        <v>0</v>
      </c>
      <c r="BN41" s="67" t="str">
        <f>IF(OR($E41="",$G41=""),"",IF(AND($E$3=6),'Marks Entry 6th'!AO40,IF(AND($E$3=7),'Marks Entry 7th'!AO40,"")))</f>
        <v/>
      </c>
      <c r="BO41" s="67" t="str">
        <f>IF(OR($E41="",$G41=""),"",IF(AND($E$3=6),'Marks Entry 6th'!AP40,IF(AND($E$3=7),'Marks Entry 7th'!AP40,"")))</f>
        <v/>
      </c>
      <c r="BP41" s="65" t="str">
        <f t="shared" si="29"/>
        <v/>
      </c>
      <c r="BQ41" s="62" t="str">
        <f t="shared" si="30"/>
        <v/>
      </c>
      <c r="BR41" s="108">
        <f t="shared" si="31"/>
        <v>0</v>
      </c>
      <c r="BS41" s="108" t="str">
        <f t="shared" si="32"/>
        <v/>
      </c>
      <c r="BT41" s="108" t="str">
        <f t="shared" si="33"/>
        <v/>
      </c>
      <c r="BU41" s="108" t="str">
        <f t="shared" si="34"/>
        <v/>
      </c>
      <c r="BV41" s="108" t="str">
        <f t="shared" si="35"/>
        <v/>
      </c>
      <c r="BW41" s="110" t="str">
        <f t="shared" si="36"/>
        <v/>
      </c>
      <c r="BX41" s="120" t="str">
        <f>IF(OR($E41="",$G41=""),"",IF(AND($E$3=6),'Marks Entry 6th'!AQ40,IF(AND($E$3=7),'Marks Entry 7th'!AQ40,"")))</f>
        <v/>
      </c>
      <c r="BY41" s="120" t="str">
        <f>IF(OR($E41="",$G41=""),"",IF(AND($E$3=6),'Marks Entry 6th'!AR40,IF(AND($E$3=7),'Marks Entry 7th'!AR40,"")))</f>
        <v/>
      </c>
      <c r="BZ41" s="120" t="str">
        <f>IF(OR($E41="",$G41=""),"",IF(AND($E$3=6),'Marks Entry 6th'!AS40,IF(AND($E$3=7),'Marks Entry 7th'!AS40,"")))</f>
        <v/>
      </c>
      <c r="CA41" s="120" t="str">
        <f>IF(OR($E41="",$G41=""),"",IF(AND($E$3=6),'Marks Entry 6th'!AT40,IF(AND($E$3=7),'Marks Entry 7th'!AT40,"")))</f>
        <v/>
      </c>
      <c r="CB41" s="120" t="str">
        <f>IF(OR($E41="",$G41=""),"",IF(AND($E$3=6),'Marks Entry 6th'!AU40,IF(AND($E$3=7),'Marks Entry 7th'!AU40,"")))</f>
        <v/>
      </c>
      <c r="CC41" s="120" t="str">
        <f>IF(OR($E41="",$G41=""),"",IF(AND($E$3=6),'Marks Entry 6th'!AV40,IF(AND($E$3=7),'Marks Entry 7th'!AV40,"")))</f>
        <v/>
      </c>
      <c r="CD41" s="418" t="str">
        <f t="shared" si="37"/>
        <v/>
      </c>
      <c r="CE41" s="120" t="str">
        <f>IF(OR($E41="",$G41=""),"",IF(AND($E$3=6),'Marks Entry 6th'!AW40,IF(AND($E$3=7),'Marks Entry 7th'!AW40,"")))</f>
        <v/>
      </c>
      <c r="CF41" s="120" t="str">
        <f>IF(OR($E41="",$G41=""),"",IF(AND($E$3=6),'Marks Entry 6th'!AX40,IF(AND($E$3=7),'Marks Entry 7th'!AX40,"")))</f>
        <v/>
      </c>
      <c r="CG41" s="65" t="str">
        <f t="shared" si="38"/>
        <v/>
      </c>
      <c r="CH41" s="62">
        <f t="shared" si="39"/>
        <v>0</v>
      </c>
      <c r="CI41" s="67" t="str">
        <f>IF(OR($E41="",$G41=""),"",IF(AND($E$3=6),'Marks Entry 6th'!AY40,IF(AND($E$3=7),'Marks Entry 7th'!AY40,"")))</f>
        <v/>
      </c>
      <c r="CJ41" s="67" t="str">
        <f>IF(OR($E41="",$G41=""),"",IF(AND($E$3=6),'Marks Entry 6th'!AZ40,IF(AND($E$3=7),'Marks Entry 7th'!AZ40,"")))</f>
        <v/>
      </c>
      <c r="CK41" s="65" t="str">
        <f t="shared" si="40"/>
        <v/>
      </c>
      <c r="CL41" s="62" t="str">
        <f t="shared" si="41"/>
        <v/>
      </c>
      <c r="CM41" s="108">
        <f t="shared" si="42"/>
        <v>0</v>
      </c>
      <c r="CN41" s="108" t="str">
        <f t="shared" si="43"/>
        <v/>
      </c>
      <c r="CO41" s="108" t="str">
        <f t="shared" si="44"/>
        <v/>
      </c>
      <c r="CP41" s="108" t="str">
        <f t="shared" si="45"/>
        <v/>
      </c>
      <c r="CQ41" s="108" t="str">
        <f t="shared" si="46"/>
        <v/>
      </c>
      <c r="CR41" s="110" t="str">
        <f t="shared" si="47"/>
        <v/>
      </c>
      <c r="CS41" s="120" t="str">
        <f>IF(OR($E41="",$G41=""),"",IF(AND($E$3=6),'Marks Entry 6th'!BA40,IF(AND($E$3=7),'Marks Entry 7th'!BA40,"")))</f>
        <v/>
      </c>
      <c r="CT41" s="120" t="str">
        <f>IF(OR($E41="",$G41=""),"",IF(AND($E$3=6),'Marks Entry 6th'!BB40,IF(AND($E$3=7),'Marks Entry 7th'!BB40,"")))</f>
        <v/>
      </c>
      <c r="CU41" s="120" t="str">
        <f>IF(OR($E41="",$G41=""),"",IF(AND($E$3=6),'Marks Entry 6th'!BC40,IF(AND($E$3=7),'Marks Entry 7th'!BC40,"")))</f>
        <v/>
      </c>
      <c r="CV41" s="120" t="str">
        <f>IF(OR($E41="",$G41=""),"",IF(AND($E$3=6),'Marks Entry 6th'!BD40,IF(AND($E$3=7),'Marks Entry 7th'!BD40,"")))</f>
        <v/>
      </c>
      <c r="CW41" s="120" t="str">
        <f>IF(OR($E41="",$G41=""),"",IF(AND($E$3=6),'Marks Entry 6th'!BE40,IF(AND($E$3=7),'Marks Entry 7th'!BE40,"")))</f>
        <v/>
      </c>
      <c r="CX41" s="120" t="str">
        <f>IF(OR($E41="",$G41=""),"",IF(AND($E$3=6),'Marks Entry 6th'!BF40,IF(AND($E$3=7),'Marks Entry 7th'!BF40,"")))</f>
        <v/>
      </c>
      <c r="CY41" s="418" t="str">
        <f t="shared" si="48"/>
        <v/>
      </c>
      <c r="CZ41" s="120" t="str">
        <f>IF(OR($E41="",$G41=""),"",IF(AND($E$3=6),'Marks Entry 6th'!BG40,IF(AND($E$3=7),'Marks Entry 7th'!BG40,"")))</f>
        <v/>
      </c>
      <c r="DA41" s="120" t="str">
        <f>IF(OR($E41="",$G41=""),"",IF(AND($E$3=6),'Marks Entry 6th'!BH40,IF(AND($E$3=7),'Marks Entry 7th'!BH40,"")))</f>
        <v/>
      </c>
      <c r="DB41" s="65" t="str">
        <f t="shared" si="49"/>
        <v/>
      </c>
      <c r="DC41" s="62">
        <f t="shared" si="50"/>
        <v>0</v>
      </c>
      <c r="DD41" s="67" t="str">
        <f>IF(OR($E41="",$G41=""),"",IF(AND($E$3=6),'Marks Entry 6th'!BI40,IF(AND($E$3=7),'Marks Entry 7th'!BI40,"")))</f>
        <v/>
      </c>
      <c r="DE41" s="67" t="str">
        <f>IF(OR($E41="",$G41=""),"",IF(AND($E$3=6),'Marks Entry 6th'!BJ40,IF(AND($E$3=7),'Marks Entry 7th'!BJ40,"")))</f>
        <v/>
      </c>
      <c r="DF41" s="65" t="str">
        <f t="shared" si="51"/>
        <v/>
      </c>
      <c r="DG41" s="62" t="str">
        <f t="shared" si="52"/>
        <v/>
      </c>
      <c r="DH41" s="108">
        <f t="shared" si="53"/>
        <v>0</v>
      </c>
      <c r="DI41" s="108" t="str">
        <f t="shared" si="54"/>
        <v/>
      </c>
      <c r="DJ41" s="108" t="str">
        <f t="shared" si="55"/>
        <v/>
      </c>
      <c r="DK41" s="108" t="str">
        <f t="shared" si="56"/>
        <v/>
      </c>
      <c r="DL41" s="108" t="str">
        <f t="shared" si="57"/>
        <v/>
      </c>
      <c r="DM41" s="110" t="str">
        <f t="shared" si="58"/>
        <v/>
      </c>
      <c r="DN41" s="120" t="str">
        <f>IF(OR($E41="",$G41=""),"",IF(AND($E$3=6),'Marks Entry 6th'!BK40,IF(AND($E$3=7),'Marks Entry 7th'!BK40,"")))</f>
        <v/>
      </c>
      <c r="DO41" s="120" t="str">
        <f>IF(OR($E41="",$G41=""),"",IF(AND($E$3=6),'Marks Entry 6th'!BL40,IF(AND($E$3=7),'Marks Entry 7th'!BL40,"")))</f>
        <v/>
      </c>
      <c r="DP41" s="120" t="str">
        <f>IF(OR($E41="",$G41=""),"",IF(AND($E$3=6),'Marks Entry 6th'!BM40,IF(AND($E$3=7),'Marks Entry 7th'!BM40,"")))</f>
        <v/>
      </c>
      <c r="DQ41" s="120" t="str">
        <f>IF(OR($E41="",$G41=""),"",IF(AND($E$3=6),'Marks Entry 6th'!BN40,IF(AND($E$3=7),'Marks Entry 7th'!BN40,"")))</f>
        <v/>
      </c>
      <c r="DR41" s="120" t="str">
        <f>IF(OR($E41="",$G41=""),"",IF(AND($E$3=6),'Marks Entry 6th'!BO40,IF(AND($E$3=7),'Marks Entry 7th'!BO40,"")))</f>
        <v/>
      </c>
      <c r="DS41" s="120" t="str">
        <f>IF(OR($E41="",$G41=""),"",IF(AND($E$3=6),'Marks Entry 6th'!BP40,IF(AND($E$3=7),'Marks Entry 7th'!BP40,"")))</f>
        <v/>
      </c>
      <c r="DT41" s="418" t="str">
        <f t="shared" si="59"/>
        <v/>
      </c>
      <c r="DU41" s="120" t="str">
        <f>IF(OR($E41="",$G41=""),"",IF(AND($E$3=6),'Marks Entry 6th'!BQ40,IF(AND($E$3=7),'Marks Entry 7th'!BQ40,"")))</f>
        <v/>
      </c>
      <c r="DV41" s="120" t="str">
        <f>IF(OR($E41="",$G41=""),"",IF(AND($E$3=6),'Marks Entry 6th'!BR40,IF(AND($E$3=7),'Marks Entry 7th'!BR40,"")))</f>
        <v/>
      </c>
      <c r="DW41" s="65" t="str">
        <f t="shared" si="60"/>
        <v/>
      </c>
      <c r="DX41" s="62">
        <f t="shared" si="61"/>
        <v>0</v>
      </c>
      <c r="DY41" s="67" t="str">
        <f>IF(OR($E41="",$G41=""),"",IF(AND($E$3=6),'Marks Entry 6th'!BS40,IF(AND($E$3=7),'Marks Entry 7th'!BS40,"")))</f>
        <v/>
      </c>
      <c r="DZ41" s="67" t="str">
        <f>IF(OR($E41="",$G41=""),"",IF(AND($E$3=6),'Marks Entry 6th'!BT40,IF(AND($E$3=7),'Marks Entry 7th'!BT40,"")))</f>
        <v/>
      </c>
      <c r="EA41" s="65" t="str">
        <f t="shared" si="62"/>
        <v/>
      </c>
      <c r="EB41" s="62" t="str">
        <f t="shared" si="63"/>
        <v/>
      </c>
      <c r="EC41" s="108">
        <f t="shared" si="64"/>
        <v>0</v>
      </c>
      <c r="ED41" s="108" t="str">
        <f t="shared" si="65"/>
        <v/>
      </c>
      <c r="EE41" s="108" t="str">
        <f t="shared" si="66"/>
        <v/>
      </c>
      <c r="EF41" s="108" t="str">
        <f t="shared" si="67"/>
        <v/>
      </c>
      <c r="EG41" s="108" t="str">
        <f t="shared" si="68"/>
        <v/>
      </c>
      <c r="EH41" s="110" t="str">
        <f t="shared" si="69"/>
        <v/>
      </c>
      <c r="EI41" s="52" t="str">
        <f>IF(OR($E41="",$G41=""),"",IF(AND($E$3=6),'Marks Entry 6th'!BU40,IF(AND($E$3=7),'Marks Entry 7th'!BU40,"")))</f>
        <v/>
      </c>
      <c r="EJ41" s="52" t="str">
        <f>IF(OR($E41="",$G41=""),"",IF(AND($E$3=6),'Marks Entry 6th'!BV40,IF(AND($E$3=7),'Marks Entry 7th'!BV40,"")))</f>
        <v/>
      </c>
      <c r="EK41" s="52" t="str">
        <f>IF(OR($E41="",$G41=""),"",IF(AND($E$3=6),'Marks Entry 6th'!BW40,IF(AND($E$3=7),'Marks Entry 7th'!BW40,"")))</f>
        <v/>
      </c>
      <c r="EL41" s="52" t="str">
        <f>IF(OR($E41="",$G41=""),"",IF(AND($E$3=6),'Marks Entry 6th'!BX40,IF(AND($E$3=7),'Marks Entry 7th'!BX40,"")))</f>
        <v/>
      </c>
      <c r="EM41" s="52" t="str">
        <f>IF(OR($E41="",$G41=""),"",IF(AND($E$3=6),'Marks Entry 6th'!BY40,IF(AND($E$3=7),'Marks Entry 7th'!BY40,"")))</f>
        <v/>
      </c>
      <c r="EN41" s="121" t="str">
        <f t="shared" si="70"/>
        <v/>
      </c>
      <c r="EO41" s="122">
        <f t="shared" si="71"/>
        <v>0</v>
      </c>
      <c r="EP41" s="122" t="str">
        <f t="shared" si="72"/>
        <v/>
      </c>
      <c r="EQ41" s="122" t="str">
        <f t="shared" si="73"/>
        <v/>
      </c>
      <c r="ER41" s="109" t="str">
        <f t="shared" si="74"/>
        <v/>
      </c>
      <c r="ES41" s="52" t="str">
        <f>IF(OR($E41="",$G41=""),"",IF(AND($E$3=6),'Marks Entry 6th'!BZ40,IF(AND($E$3=7),'Marks Entry 7th'!BZ40,"")))</f>
        <v/>
      </c>
      <c r="ET41" s="52" t="str">
        <f>IF(OR($E41="",$G41=""),"",IF(AND($E$3=6),'Marks Entry 6th'!CA40,IF(AND($E$3=7),'Marks Entry 7th'!CA40,"")))</f>
        <v/>
      </c>
      <c r="EU41" s="52" t="str">
        <f>IF(OR($E41="",$G41=""),"",IF(AND($E$3=6),'Marks Entry 6th'!CB40,IF(AND($E$3=7),'Marks Entry 7th'!CB40,"")))</f>
        <v/>
      </c>
      <c r="EV41" s="52" t="str">
        <f>IF(OR($E41="",$G41=""),"",IF(AND($E$3=6),'Marks Entry 6th'!CC40,IF(AND($E$3=7),'Marks Entry 7th'!CC40,"")))</f>
        <v/>
      </c>
      <c r="EW41" s="52" t="str">
        <f>IF(OR($E41="",$G41=""),"",IF(AND($E$3=6),'Marks Entry 6th'!CD40,IF(AND($E$3=7),'Marks Entry 7th'!CD40,"")))</f>
        <v/>
      </c>
      <c r="EX41" s="121" t="str">
        <f t="shared" si="75"/>
        <v/>
      </c>
      <c r="EY41" s="122">
        <f t="shared" si="76"/>
        <v>0</v>
      </c>
      <c r="EZ41" s="122" t="str">
        <f t="shared" si="77"/>
        <v/>
      </c>
      <c r="FA41" s="122" t="str">
        <f t="shared" si="78"/>
        <v/>
      </c>
      <c r="FB41" s="109" t="str">
        <f t="shared" si="79"/>
        <v/>
      </c>
      <c r="FC41" s="52" t="str">
        <f>IF(OR($E41="",$G41=""),"",IF(AND($E$3=6),'Marks Entry 6th'!CE40,IF(AND($E$3=7),'Marks Entry 7th'!CE40,"")))</f>
        <v/>
      </c>
      <c r="FD41" s="52" t="str">
        <f>IF(OR($E41="",$G41=""),"",IF(AND($E$3=6),'Marks Entry 6th'!CF40,IF(AND($E$3=7),'Marks Entry 7th'!CF40,"")))</f>
        <v/>
      </c>
      <c r="FE41" s="52" t="str">
        <f>IF(OR($E41="",$G41=""),"",IF(AND($E$3=6),'Marks Entry 6th'!CG40,IF(AND($E$3=7),'Marks Entry 7th'!CG40,"")))</f>
        <v/>
      </c>
      <c r="FF41" s="52" t="str">
        <f>IF(OR($E41="",$G41=""),"",IF(AND($E$3=6),'Marks Entry 6th'!CH40,IF(AND($E$3=7),'Marks Entry 7th'!CH40,"")))</f>
        <v/>
      </c>
      <c r="FG41" s="52" t="str">
        <f>IF(OR($E41="",$G41=""),"",IF(AND($E$3=6),'Marks Entry 6th'!CI40,IF(AND($E$3=7),'Marks Entry 7th'!CI40,"")))</f>
        <v/>
      </c>
      <c r="FH41" s="121" t="str">
        <f t="shared" si="80"/>
        <v/>
      </c>
      <c r="FI41" s="122">
        <f t="shared" si="81"/>
        <v>0</v>
      </c>
      <c r="FJ41" s="122" t="str">
        <f t="shared" si="82"/>
        <v/>
      </c>
      <c r="FK41" s="122" t="str">
        <f t="shared" si="83"/>
        <v/>
      </c>
      <c r="FL41" s="109" t="str">
        <f t="shared" si="84"/>
        <v/>
      </c>
      <c r="FM41" s="361" t="str">
        <f>IF(OR($E41="",$G41=""),"",IF(AND('Marks Entry 6th'!CJ40="",'Marks Entry 7th'!CJ40=""),"",IF(AND($E$3=6),'Marks Entry 6th'!CJ40,IF(AND($E$3=7),'Marks Entry 7th'!CJ40,""))))</f>
        <v/>
      </c>
      <c r="FN41" s="361" t="str">
        <f>IF(OR($E41="",$G41=""),"",IF(AND('Marks Entry 6th'!CK40="",'Marks Entry 7th'!CK40=""),"",IF(AND($E$3=6),'Marks Entry 6th'!CK40,IF(AND($E$3=7),'Marks Entry 7th'!CK40,""))))</f>
        <v/>
      </c>
      <c r="FO41" s="362" t="str">
        <f t="shared" si="85"/>
        <v/>
      </c>
      <c r="FP41" s="109" t="str">
        <f t="shared" si="86"/>
        <v/>
      </c>
      <c r="FQ41" s="361" t="str">
        <f>IF(OR($E41="",$G41=""),"",IF(AND('Marks Entry 6th'!CL40="",'Marks Entry 7th'!CL40=""),"",IF(AND($E$3=6),'Marks Entry 6th'!CL40,IF(AND($E$3=7),'Marks Entry 7th'!CL40,""))))</f>
        <v/>
      </c>
      <c r="FR41" s="361" t="str">
        <f>IF(OR($E41="",$G41=""),"",IF(AND('Marks Entry 6th'!CM40="",'Marks Entry 7th'!CM40=""),"",IF(AND($E$3=6),'Marks Entry 6th'!CM40,IF(AND($E$3=7),'Marks Entry 7th'!CM40,""))))</f>
        <v/>
      </c>
      <c r="FS41" s="362" t="str">
        <f t="shared" si="87"/>
        <v/>
      </c>
      <c r="FT41" s="109" t="str">
        <f t="shared" si="88"/>
        <v/>
      </c>
      <c r="FU41" s="78" t="str">
        <f t="shared" si="89"/>
        <v/>
      </c>
      <c r="FV41" s="328" t="str">
        <f t="shared" si="90"/>
        <v/>
      </c>
      <c r="FW41" s="84" t="str">
        <f t="shared" si="91"/>
        <v/>
      </c>
      <c r="FX41" s="222" t="str">
        <f t="shared" si="92"/>
        <v/>
      </c>
      <c r="FY41" s="85" t="str">
        <f t="shared" si="93"/>
        <v/>
      </c>
      <c r="FZ41" s="327" t="str">
        <f>IFERROR(IF(B41="NSO","NSO",IF(OR(D41="",G41="",F41=""),"",IF(AND(FV41&gt;=36,'Master sheet'!$D$11="Hindi"),"कक्षा क्रमोन्नत",IF(AND(FV41&gt;=36,'Master sheet'!$D$11="English"),"Promoted",IF(AND(FV41&lt;36,'Master sheet'!$D$11="Hindi"),"पुनः परीक्षा","Re-Exam"))))),"")</f>
        <v/>
      </c>
      <c r="GA41" s="53" t="str">
        <f>IF(OR($E41="",$G41=""),"",IF(AND($E$3=6,'Marks Entry 6th'!CN40=""),"",IF(AND($E$3=7,'Marks Entry 7th'!CN40=""),"",IF(AND($E$3=6),'Marks Entry 6th'!CN40,IF(AND($E$3=7),'Marks Entry 7th'!CN40,"")))))</f>
        <v/>
      </c>
      <c r="GB41" s="53" t="str">
        <f>IF(OR($E41="",$G41=""),"",IF(AND($E$3=6,'Marks Entry 6th'!CO40=""),"",IF(AND($E$3=7,'Marks Entry 7th'!CO40=""),"",IF(AND($E$3=6),'Marks Entry 6th'!CO40,IF(AND($E$3=7),'Marks Entry 7th'!CO40,"")))))</f>
        <v/>
      </c>
      <c r="GC41" s="54"/>
      <c r="GK41" s="56">
        <f>IF(AND($E$3=6),'Marks Entry 6th'!I40,IF(AND($E$3=7),'Marks Entry 7th'!I40,""))</f>
        <v>0</v>
      </c>
      <c r="GL41" s="56">
        <f t="shared" si="94"/>
        <v>0</v>
      </c>
    </row>
    <row r="42" spans="1:194" ht="18.95" customHeight="1">
      <c r="A42" s="68">
        <v>35</v>
      </c>
      <c r="B42" s="68" t="str">
        <f>IF(OR(GK42=0,GK42=""),"",IF(AND($E$3=6),'Marks Entry 6th'!I41,IF(AND($E$3=7),'Marks Entry 7th'!I41,"")))</f>
        <v/>
      </c>
      <c r="C42" s="69" t="str">
        <f>IF(OR(B42=0,B42=""),"",IF(AND($E$3=6,'Marks Entry 6th'!B41=""),"",IF(AND($E$3=7,'Marks Entry 7th'!B41=""),"",IF(AND($E$3=6,'Marks Entry 6th'!B41),'Marks Entry 6th'!B41,IF(AND($E$3=7),'Marks Entry 7th'!B41,"")))))</f>
        <v/>
      </c>
      <c r="D42" s="69" t="str">
        <f>IF(OR(B42=0,B42=""),"",IF(AND($E$3=6,'Marks Entry 6th'!C41=""),"",IF(AND($E$3=7,'Marks Entry 7th'!C41=""),"",IF(AND($E$3=6),'Marks Entry 6th'!C41,IF(AND($E$3=7),'Marks Entry 7th'!C41,"")))))</f>
        <v/>
      </c>
      <c r="E42" s="303" t="str">
        <f>IF(OR(B42=0,B42=""),"",IF(AND($E$3=6,'Marks Entry 6th'!E41=""),"",IF(AND($E$3=7,'Marks Entry 7th'!E41=""),"",IF(AND($E$3=6),'Marks Entry 6th'!E41,IF(AND($E$3=7),'Marks Entry 7th'!E41,"")))))</f>
        <v/>
      </c>
      <c r="F42" s="69" t="str">
        <f>IF(OR(B42=0,B42=""),"",IF(AND($E$3=6,'Marks Entry 6th'!D41=""),"",IF(AND($E$3=7,'Marks Entry 7th'!D41=""),"",IF(AND($E$3=6),'Marks Entry 6th'!D41,IF(AND($E$3=7),'Marks Entry 7th'!D41,"")))))</f>
        <v/>
      </c>
      <c r="G42" s="302" t="str">
        <f>IF(OR(B42=0,B42=""),"",IF(AND($E$3=6,'Marks Entry 6th'!F41=""),"",IF(AND($E$3=7,'Marks Entry 7th'!F41=""),"",IF(AND($E$3=6),UPPER('Marks Entry 6th'!F41),IF(AND($E$3=7),UPPER('Marks Entry 7th'!F41),"")))))</f>
        <v/>
      </c>
      <c r="H42" s="302" t="str">
        <f>IF(OR(B42=0,B42=""),"",IF(AND($E$3=6,'Marks Entry 6th'!G41=""),"",IF(AND($E$3=7,'Marks Entry 7th'!G41=""),"",IF(AND($E$3=6),UPPER('Marks Entry 6th'!G41),IF(AND($E$3=7),UPPER('Marks Entry 7th'!G41),"")))))</f>
        <v/>
      </c>
      <c r="I42" s="302" t="str">
        <f>IF(OR(B42=0,B42=""),"",IF(AND($E$3=6,'Marks Entry 6th'!H41=""),"",IF(AND($E$3=7,'Marks Entry 7th'!H41=""),"",IF(AND($E$3=6),UPPER('Marks Entry 6th'!H41),IF(AND($E$3=7),UPPER('Marks Entry 7th'!H41),"")))))</f>
        <v/>
      </c>
      <c r="J42" s="64" t="str">
        <f>IF(OR(B42=0,B42=""),"",IF(AND($E$3=6,'Marks Entry 6th'!J41=""),"",IF(AND($E$3=7,'Marks Entry 7th'!J41=""),"",IF(AND($E$3=6),'Marks Entry 6th'!J41,IF(AND($E$3=7),'Marks Entry 7th'!J41,"")))))</f>
        <v/>
      </c>
      <c r="K42" s="64" t="str">
        <f>IF(OR(B42=0,B42=""),"",IF(AND($E$3=6,'Marks Entry 6th'!K41=""),"",IF(AND($E$3=7,'Marks Entry 7th'!K41=""),"",IF(AND($E$3=6),'Marks Entry 6th'!K41,IF(AND($E$3=7),'Marks Entry 7th'!K41,"")))))</f>
        <v/>
      </c>
      <c r="L42" s="120" t="str">
        <f>IF(OR($E42="",$G42=""),"",IF(AND($E$3=6),'Marks Entry 6th'!L41,IF(AND($E$3=7),'Marks Entry 7th'!L41,"")))</f>
        <v/>
      </c>
      <c r="M42" s="120" t="str">
        <f>IF(OR($E42="",$G42=""),"",IF(AND($E$3=6),'Marks Entry 6th'!M41,IF(AND($E$3=7),'Marks Entry 7th'!M41,"")))</f>
        <v/>
      </c>
      <c r="N42" s="120" t="str">
        <f>IF(OR($E42="",$G42=""),"",IF(AND($E$3=6),'Marks Entry 6th'!N41,IF(AND($E$3=7),'Marks Entry 7th'!N41,"")))</f>
        <v/>
      </c>
      <c r="O42" s="120" t="str">
        <f>IF(OR($E42="",$G42=""),"",IF(AND($E$3=6),'Marks Entry 6th'!O41,IF(AND($E$3=7),'Marks Entry 7th'!O41,"")))</f>
        <v/>
      </c>
      <c r="P42" s="120" t="str">
        <f>IF(OR($E42="",$G42=""),"",IF(AND($E$3=6),'Marks Entry 6th'!P41,IF(AND($E$3=7),'Marks Entry 7th'!P41,"")))</f>
        <v/>
      </c>
      <c r="Q42" s="120" t="str">
        <f>IF(OR($E42="",$G42=""),"",IF(AND($E$3=6),'Marks Entry 6th'!Q41,IF(AND($E$3=7),'Marks Entry 7th'!Q41,"")))</f>
        <v/>
      </c>
      <c r="R42" s="418" t="str">
        <f t="shared" si="4"/>
        <v/>
      </c>
      <c r="S42" s="120" t="str">
        <f>IF(OR($E42="",$G42=""),"",IF(AND($E$3=6),'Marks Entry 6th'!R41,IF(AND($E$3=7),'Marks Entry 7th'!R41,"")))</f>
        <v/>
      </c>
      <c r="T42" s="120" t="str">
        <f>IF(OR($E42="",$G42=""),"",IF(AND($E$3=6),'Marks Entry 6th'!S41,IF(AND($E$3=7),'Marks Entry 7th'!S41,"")))</f>
        <v/>
      </c>
      <c r="U42" s="65" t="str">
        <f t="shared" si="5"/>
        <v/>
      </c>
      <c r="V42" s="62">
        <f t="shared" si="6"/>
        <v>0</v>
      </c>
      <c r="W42" s="67" t="str">
        <f>IF(OR($E42="",$G42=""),"",IF(AND($E$3=6),'Marks Entry 6th'!T41,IF(AND($E$3=7),'Marks Entry 7th'!T41,"")))</f>
        <v/>
      </c>
      <c r="X42" s="67" t="str">
        <f>IF(OR($E42="",$G42=""),"",IF(AND($E$3=6),'Marks Entry 6th'!U41,IF(AND($E$3=7),'Marks Entry 7th'!U41,"")))</f>
        <v/>
      </c>
      <c r="Y42" s="66" t="str">
        <f t="shared" si="7"/>
        <v/>
      </c>
      <c r="Z42" s="62" t="str">
        <f t="shared" si="8"/>
        <v/>
      </c>
      <c r="AA42" s="108">
        <f t="shared" si="9"/>
        <v>0</v>
      </c>
      <c r="AB42" s="108" t="str">
        <f t="shared" si="10"/>
        <v/>
      </c>
      <c r="AC42" s="108" t="str">
        <f t="shared" si="11"/>
        <v/>
      </c>
      <c r="AD42" s="108" t="str">
        <f t="shared" si="12"/>
        <v/>
      </c>
      <c r="AE42" s="108" t="str">
        <f t="shared" si="13"/>
        <v/>
      </c>
      <c r="AF42" s="110" t="str">
        <f t="shared" si="14"/>
        <v/>
      </c>
      <c r="AG42" s="120" t="str">
        <f>IF(OR($E42="",$G42=""),"",IF(AND($E$3=6),'Marks Entry 6th'!V41,IF(AND($E$3=7),'Marks Entry 7th'!V41,"")))</f>
        <v/>
      </c>
      <c r="AH42" s="120" t="str">
        <f>IF(OR($E42="",$G42=""),"",IF(AND($E$3=6),'Marks Entry 6th'!W41,IF(AND($E$3=7),'Marks Entry 7th'!W41,"")))</f>
        <v/>
      </c>
      <c r="AI42" s="120" t="str">
        <f>IF(OR($E42="",$G42=""),"",IF(AND($E$3=6),'Marks Entry 6th'!X41,IF(AND($E$3=7),'Marks Entry 7th'!X41,"")))</f>
        <v/>
      </c>
      <c r="AJ42" s="120" t="str">
        <f>IF(OR($E42="",$G42=""),"",IF(AND($E$3=6),'Marks Entry 6th'!Y41,IF(AND($E$3=7),'Marks Entry 7th'!Y41,"")))</f>
        <v/>
      </c>
      <c r="AK42" s="120" t="str">
        <f>IF(OR($E42="",$G42=""),"",IF(AND($E$3=6),'Marks Entry 6th'!Z41,IF(AND($E$3=7),'Marks Entry 7th'!Z41,"")))</f>
        <v/>
      </c>
      <c r="AL42" s="120" t="str">
        <f>IF(OR($E42="",$G42=""),"",IF(AND($E$3=6),'Marks Entry 6th'!AA41,IF(AND($E$3=7),'Marks Entry 7th'!AA41,"")))</f>
        <v/>
      </c>
      <c r="AM42" s="418" t="str">
        <f t="shared" si="15"/>
        <v/>
      </c>
      <c r="AN42" s="120" t="str">
        <f>IF(OR($E42="",$G42=""),"",IF(AND($E$3=6),'Marks Entry 6th'!AB41,IF(AND($E$3=7),'Marks Entry 7th'!AB41,"")))</f>
        <v/>
      </c>
      <c r="AO42" s="120" t="str">
        <f>IF(OR($E42="",$G42=""),"",IF(AND($E$3=6),'Marks Entry 6th'!AC41,IF(AND($E$3=7),'Marks Entry 7th'!AC41,"")))</f>
        <v/>
      </c>
      <c r="AP42" s="65" t="str">
        <f t="shared" si="16"/>
        <v/>
      </c>
      <c r="AQ42" s="62">
        <f t="shared" si="17"/>
        <v>0</v>
      </c>
      <c r="AR42" s="67" t="str">
        <f>IF(OR($E42="",$G42=""),"",IF(AND($E$3=6),'Marks Entry 6th'!AD41,IF(AND($E$3=7),'Marks Entry 7th'!AD41,"")))</f>
        <v/>
      </c>
      <c r="AS42" s="67" t="str">
        <f>IF(OR($E42="",$G42=""),"",IF(AND($E$3=6),'Marks Entry 6th'!AE41,IF(AND($E$3=7),'Marks Entry 7th'!AE41,"")))</f>
        <v/>
      </c>
      <c r="AT42" s="65" t="str">
        <f t="shared" si="18"/>
        <v/>
      </c>
      <c r="AU42" s="62" t="str">
        <f t="shared" si="19"/>
        <v/>
      </c>
      <c r="AV42" s="108">
        <f t="shared" si="20"/>
        <v>0</v>
      </c>
      <c r="AW42" s="108" t="str">
        <f t="shared" si="21"/>
        <v/>
      </c>
      <c r="AX42" s="108" t="str">
        <f t="shared" si="22"/>
        <v/>
      </c>
      <c r="AY42" s="108" t="str">
        <f t="shared" si="23"/>
        <v/>
      </c>
      <c r="AZ42" s="108" t="str">
        <f t="shared" si="24"/>
        <v/>
      </c>
      <c r="BA42" s="110" t="str">
        <f t="shared" si="25"/>
        <v/>
      </c>
      <c r="BB42" s="310" t="str">
        <f>IF(OR($E42="",$G42=""),"",IF(AND($E$3=6),'Marks Entry 6th'!AF41,IF(AND($E$3=7),'Marks Entry 7th'!AF41,"")))</f>
        <v/>
      </c>
      <c r="BC42" s="120" t="str">
        <f>IF(OR($E42="",$G42=""),"",IF(AND($E$3=6),'Marks Entry 6th'!AG41,IF(AND($E$3=7),'Marks Entry 7th'!AG41,"")))</f>
        <v/>
      </c>
      <c r="BD42" s="120" t="str">
        <f>IF(OR($E42="",$G42=""),"",IF(AND($E$3=6),'Marks Entry 6th'!AH41,IF(AND($E$3=7),'Marks Entry 7th'!AH41,"")))</f>
        <v/>
      </c>
      <c r="BE42" s="120" t="str">
        <f>IF(OR($E42="",$G42=""),"",IF(AND($E$3=6),'Marks Entry 6th'!AI41,IF(AND($E$3=7),'Marks Entry 7th'!AI41,"")))</f>
        <v/>
      </c>
      <c r="BF42" s="120" t="str">
        <f>IF(OR($E42="",$G42=""),"",IF(AND($E$3=6),'Marks Entry 6th'!AJ41,IF(AND($E$3=7),'Marks Entry 7th'!AJ41,"")))</f>
        <v/>
      </c>
      <c r="BG42" s="120" t="str">
        <f>IF(OR($E42="",$G42=""),"",IF(AND($E$3=6),'Marks Entry 6th'!AK41,IF(AND($E$3=7),'Marks Entry 7th'!AK41,"")))</f>
        <v/>
      </c>
      <c r="BH42" s="120" t="str">
        <f>IF(OR($E42="",$G42=""),"",IF(AND($E$3=6),'Marks Entry 6th'!AL41,IF(AND($E$3=7),'Marks Entry 7th'!AL41,"")))</f>
        <v/>
      </c>
      <c r="BI42" s="418" t="str">
        <f t="shared" si="26"/>
        <v/>
      </c>
      <c r="BJ42" s="120" t="str">
        <f>IF(OR($E42="",$G42=""),"",IF(AND($E$3=6),'Marks Entry 6th'!AM41,IF(AND($E$3=7),'Marks Entry 7th'!AM41,"")))</f>
        <v/>
      </c>
      <c r="BK42" s="120" t="str">
        <f>IF(OR($E42="",$G42=""),"",IF(AND($E$3=6),'Marks Entry 6th'!AN41,IF(AND($E$3=7),'Marks Entry 7th'!AN41,"")))</f>
        <v/>
      </c>
      <c r="BL42" s="65" t="str">
        <f t="shared" si="27"/>
        <v/>
      </c>
      <c r="BM42" s="62">
        <f t="shared" si="28"/>
        <v>0</v>
      </c>
      <c r="BN42" s="67" t="str">
        <f>IF(OR($E42="",$G42=""),"",IF(AND($E$3=6),'Marks Entry 6th'!AO41,IF(AND($E$3=7),'Marks Entry 7th'!AO41,"")))</f>
        <v/>
      </c>
      <c r="BO42" s="67" t="str">
        <f>IF(OR($E42="",$G42=""),"",IF(AND($E$3=6),'Marks Entry 6th'!AP41,IF(AND($E$3=7),'Marks Entry 7th'!AP41,"")))</f>
        <v/>
      </c>
      <c r="BP42" s="65" t="str">
        <f t="shared" si="29"/>
        <v/>
      </c>
      <c r="BQ42" s="62" t="str">
        <f t="shared" si="30"/>
        <v/>
      </c>
      <c r="BR42" s="108">
        <f t="shared" si="31"/>
        <v>0</v>
      </c>
      <c r="BS42" s="108" t="str">
        <f t="shared" si="32"/>
        <v/>
      </c>
      <c r="BT42" s="108" t="str">
        <f t="shared" si="33"/>
        <v/>
      </c>
      <c r="BU42" s="108" t="str">
        <f t="shared" si="34"/>
        <v/>
      </c>
      <c r="BV42" s="108" t="str">
        <f t="shared" si="35"/>
        <v/>
      </c>
      <c r="BW42" s="110" t="str">
        <f t="shared" si="36"/>
        <v/>
      </c>
      <c r="BX42" s="120" t="str">
        <f>IF(OR($E42="",$G42=""),"",IF(AND($E$3=6),'Marks Entry 6th'!AQ41,IF(AND($E$3=7),'Marks Entry 7th'!AQ41,"")))</f>
        <v/>
      </c>
      <c r="BY42" s="120" t="str">
        <f>IF(OR($E42="",$G42=""),"",IF(AND($E$3=6),'Marks Entry 6th'!AR41,IF(AND($E$3=7),'Marks Entry 7th'!AR41,"")))</f>
        <v/>
      </c>
      <c r="BZ42" s="120" t="str">
        <f>IF(OR($E42="",$G42=""),"",IF(AND($E$3=6),'Marks Entry 6th'!AS41,IF(AND($E$3=7),'Marks Entry 7th'!AS41,"")))</f>
        <v/>
      </c>
      <c r="CA42" s="120" t="str">
        <f>IF(OR($E42="",$G42=""),"",IF(AND($E$3=6),'Marks Entry 6th'!AT41,IF(AND($E$3=7),'Marks Entry 7th'!AT41,"")))</f>
        <v/>
      </c>
      <c r="CB42" s="120" t="str">
        <f>IF(OR($E42="",$G42=""),"",IF(AND($E$3=6),'Marks Entry 6th'!AU41,IF(AND($E$3=7),'Marks Entry 7th'!AU41,"")))</f>
        <v/>
      </c>
      <c r="CC42" s="120" t="str">
        <f>IF(OR($E42="",$G42=""),"",IF(AND($E$3=6),'Marks Entry 6th'!AV41,IF(AND($E$3=7),'Marks Entry 7th'!AV41,"")))</f>
        <v/>
      </c>
      <c r="CD42" s="418" t="str">
        <f t="shared" si="37"/>
        <v/>
      </c>
      <c r="CE42" s="120" t="str">
        <f>IF(OR($E42="",$G42=""),"",IF(AND($E$3=6),'Marks Entry 6th'!AW41,IF(AND($E$3=7),'Marks Entry 7th'!AW41,"")))</f>
        <v/>
      </c>
      <c r="CF42" s="120" t="str">
        <f>IF(OR($E42="",$G42=""),"",IF(AND($E$3=6),'Marks Entry 6th'!AX41,IF(AND($E$3=7),'Marks Entry 7th'!AX41,"")))</f>
        <v/>
      </c>
      <c r="CG42" s="65" t="str">
        <f t="shared" si="38"/>
        <v/>
      </c>
      <c r="CH42" s="62">
        <f t="shared" si="39"/>
        <v>0</v>
      </c>
      <c r="CI42" s="67" t="str">
        <f>IF(OR($E42="",$G42=""),"",IF(AND($E$3=6),'Marks Entry 6th'!AY41,IF(AND($E$3=7),'Marks Entry 7th'!AY41,"")))</f>
        <v/>
      </c>
      <c r="CJ42" s="67" t="str">
        <f>IF(OR($E42="",$G42=""),"",IF(AND($E$3=6),'Marks Entry 6th'!AZ41,IF(AND($E$3=7),'Marks Entry 7th'!AZ41,"")))</f>
        <v/>
      </c>
      <c r="CK42" s="65" t="str">
        <f t="shared" si="40"/>
        <v/>
      </c>
      <c r="CL42" s="62" t="str">
        <f t="shared" si="41"/>
        <v/>
      </c>
      <c r="CM42" s="108">
        <f t="shared" si="42"/>
        <v>0</v>
      </c>
      <c r="CN42" s="108" t="str">
        <f t="shared" si="43"/>
        <v/>
      </c>
      <c r="CO42" s="108" t="str">
        <f t="shared" si="44"/>
        <v/>
      </c>
      <c r="CP42" s="108" t="str">
        <f t="shared" si="45"/>
        <v/>
      </c>
      <c r="CQ42" s="108" t="str">
        <f t="shared" si="46"/>
        <v/>
      </c>
      <c r="CR42" s="110" t="str">
        <f t="shared" si="47"/>
        <v/>
      </c>
      <c r="CS42" s="120" t="str">
        <f>IF(OR($E42="",$G42=""),"",IF(AND($E$3=6),'Marks Entry 6th'!BA41,IF(AND($E$3=7),'Marks Entry 7th'!BA41,"")))</f>
        <v/>
      </c>
      <c r="CT42" s="120" t="str">
        <f>IF(OR($E42="",$G42=""),"",IF(AND($E$3=6),'Marks Entry 6th'!BB41,IF(AND($E$3=7),'Marks Entry 7th'!BB41,"")))</f>
        <v/>
      </c>
      <c r="CU42" s="120" t="str">
        <f>IF(OR($E42="",$G42=""),"",IF(AND($E$3=6),'Marks Entry 6th'!BC41,IF(AND($E$3=7),'Marks Entry 7th'!BC41,"")))</f>
        <v/>
      </c>
      <c r="CV42" s="120" t="str">
        <f>IF(OR($E42="",$G42=""),"",IF(AND($E$3=6),'Marks Entry 6th'!BD41,IF(AND($E$3=7),'Marks Entry 7th'!BD41,"")))</f>
        <v/>
      </c>
      <c r="CW42" s="120" t="str">
        <f>IF(OR($E42="",$G42=""),"",IF(AND($E$3=6),'Marks Entry 6th'!BE41,IF(AND($E$3=7),'Marks Entry 7th'!BE41,"")))</f>
        <v/>
      </c>
      <c r="CX42" s="120" t="str">
        <f>IF(OR($E42="",$G42=""),"",IF(AND($E$3=6),'Marks Entry 6th'!BF41,IF(AND($E$3=7),'Marks Entry 7th'!BF41,"")))</f>
        <v/>
      </c>
      <c r="CY42" s="418" t="str">
        <f t="shared" si="48"/>
        <v/>
      </c>
      <c r="CZ42" s="120" t="str">
        <f>IF(OR($E42="",$G42=""),"",IF(AND($E$3=6),'Marks Entry 6th'!BG41,IF(AND($E$3=7),'Marks Entry 7th'!BG41,"")))</f>
        <v/>
      </c>
      <c r="DA42" s="120" t="str">
        <f>IF(OR($E42="",$G42=""),"",IF(AND($E$3=6),'Marks Entry 6th'!BH41,IF(AND($E$3=7),'Marks Entry 7th'!BH41,"")))</f>
        <v/>
      </c>
      <c r="DB42" s="65" t="str">
        <f t="shared" si="49"/>
        <v/>
      </c>
      <c r="DC42" s="62">
        <f t="shared" si="50"/>
        <v>0</v>
      </c>
      <c r="DD42" s="67" t="str">
        <f>IF(OR($E42="",$G42=""),"",IF(AND($E$3=6),'Marks Entry 6th'!BI41,IF(AND($E$3=7),'Marks Entry 7th'!BI41,"")))</f>
        <v/>
      </c>
      <c r="DE42" s="67" t="str">
        <f>IF(OR($E42="",$G42=""),"",IF(AND($E$3=6),'Marks Entry 6th'!BJ41,IF(AND($E$3=7),'Marks Entry 7th'!BJ41,"")))</f>
        <v/>
      </c>
      <c r="DF42" s="65" t="str">
        <f t="shared" si="51"/>
        <v/>
      </c>
      <c r="DG42" s="62" t="str">
        <f t="shared" si="52"/>
        <v/>
      </c>
      <c r="DH42" s="108">
        <f t="shared" si="53"/>
        <v>0</v>
      </c>
      <c r="DI42" s="108" t="str">
        <f t="shared" si="54"/>
        <v/>
      </c>
      <c r="DJ42" s="108" t="str">
        <f t="shared" si="55"/>
        <v/>
      </c>
      <c r="DK42" s="108" t="str">
        <f t="shared" si="56"/>
        <v/>
      </c>
      <c r="DL42" s="108" t="str">
        <f t="shared" si="57"/>
        <v/>
      </c>
      <c r="DM42" s="110" t="str">
        <f t="shared" si="58"/>
        <v/>
      </c>
      <c r="DN42" s="120" t="str">
        <f>IF(OR($E42="",$G42=""),"",IF(AND($E$3=6),'Marks Entry 6th'!BK41,IF(AND($E$3=7),'Marks Entry 7th'!BK41,"")))</f>
        <v/>
      </c>
      <c r="DO42" s="120" t="str">
        <f>IF(OR($E42="",$G42=""),"",IF(AND($E$3=6),'Marks Entry 6th'!BL41,IF(AND($E$3=7),'Marks Entry 7th'!BL41,"")))</f>
        <v/>
      </c>
      <c r="DP42" s="120" t="str">
        <f>IF(OR($E42="",$G42=""),"",IF(AND($E$3=6),'Marks Entry 6th'!BM41,IF(AND($E$3=7),'Marks Entry 7th'!BM41,"")))</f>
        <v/>
      </c>
      <c r="DQ42" s="120" t="str">
        <f>IF(OR($E42="",$G42=""),"",IF(AND($E$3=6),'Marks Entry 6th'!BN41,IF(AND($E$3=7),'Marks Entry 7th'!BN41,"")))</f>
        <v/>
      </c>
      <c r="DR42" s="120" t="str">
        <f>IF(OR($E42="",$G42=""),"",IF(AND($E$3=6),'Marks Entry 6th'!BO41,IF(AND($E$3=7),'Marks Entry 7th'!BO41,"")))</f>
        <v/>
      </c>
      <c r="DS42" s="120" t="str">
        <f>IF(OR($E42="",$G42=""),"",IF(AND($E$3=6),'Marks Entry 6th'!BP41,IF(AND($E$3=7),'Marks Entry 7th'!BP41,"")))</f>
        <v/>
      </c>
      <c r="DT42" s="418" t="str">
        <f t="shared" si="59"/>
        <v/>
      </c>
      <c r="DU42" s="120" t="str">
        <f>IF(OR($E42="",$G42=""),"",IF(AND($E$3=6),'Marks Entry 6th'!BQ41,IF(AND($E$3=7),'Marks Entry 7th'!BQ41,"")))</f>
        <v/>
      </c>
      <c r="DV42" s="120" t="str">
        <f>IF(OR($E42="",$G42=""),"",IF(AND($E$3=6),'Marks Entry 6th'!BR41,IF(AND($E$3=7),'Marks Entry 7th'!BR41,"")))</f>
        <v/>
      </c>
      <c r="DW42" s="65" t="str">
        <f t="shared" si="60"/>
        <v/>
      </c>
      <c r="DX42" s="62">
        <f t="shared" si="61"/>
        <v>0</v>
      </c>
      <c r="DY42" s="67" t="str">
        <f>IF(OR($E42="",$G42=""),"",IF(AND($E$3=6),'Marks Entry 6th'!BS41,IF(AND($E$3=7),'Marks Entry 7th'!BS41,"")))</f>
        <v/>
      </c>
      <c r="DZ42" s="67" t="str">
        <f>IF(OR($E42="",$G42=""),"",IF(AND($E$3=6),'Marks Entry 6th'!BT41,IF(AND($E$3=7),'Marks Entry 7th'!BT41,"")))</f>
        <v/>
      </c>
      <c r="EA42" s="65" t="str">
        <f t="shared" si="62"/>
        <v/>
      </c>
      <c r="EB42" s="62" t="str">
        <f t="shared" si="63"/>
        <v/>
      </c>
      <c r="EC42" s="108">
        <f t="shared" si="64"/>
        <v>0</v>
      </c>
      <c r="ED42" s="108" t="str">
        <f t="shared" si="65"/>
        <v/>
      </c>
      <c r="EE42" s="108" t="str">
        <f t="shared" si="66"/>
        <v/>
      </c>
      <c r="EF42" s="108" t="str">
        <f t="shared" si="67"/>
        <v/>
      </c>
      <c r="EG42" s="108" t="str">
        <f t="shared" si="68"/>
        <v/>
      </c>
      <c r="EH42" s="110" t="str">
        <f t="shared" si="69"/>
        <v/>
      </c>
      <c r="EI42" s="52" t="str">
        <f>IF(OR($E42="",$G42=""),"",IF(AND($E$3=6),'Marks Entry 6th'!BU41,IF(AND($E$3=7),'Marks Entry 7th'!BU41,"")))</f>
        <v/>
      </c>
      <c r="EJ42" s="52" t="str">
        <f>IF(OR($E42="",$G42=""),"",IF(AND($E$3=6),'Marks Entry 6th'!BV41,IF(AND($E$3=7),'Marks Entry 7th'!BV41,"")))</f>
        <v/>
      </c>
      <c r="EK42" s="52" t="str">
        <f>IF(OR($E42="",$G42=""),"",IF(AND($E$3=6),'Marks Entry 6th'!BW41,IF(AND($E$3=7),'Marks Entry 7th'!BW41,"")))</f>
        <v/>
      </c>
      <c r="EL42" s="52" t="str">
        <f>IF(OR($E42="",$G42=""),"",IF(AND($E$3=6),'Marks Entry 6th'!BX41,IF(AND($E$3=7),'Marks Entry 7th'!BX41,"")))</f>
        <v/>
      </c>
      <c r="EM42" s="52" t="str">
        <f>IF(OR($E42="",$G42=""),"",IF(AND($E$3=6),'Marks Entry 6th'!BY41,IF(AND($E$3=7),'Marks Entry 7th'!BY41,"")))</f>
        <v/>
      </c>
      <c r="EN42" s="121" t="str">
        <f t="shared" si="70"/>
        <v/>
      </c>
      <c r="EO42" s="122">
        <f t="shared" si="71"/>
        <v>0</v>
      </c>
      <c r="EP42" s="122" t="str">
        <f t="shared" si="72"/>
        <v/>
      </c>
      <c r="EQ42" s="122" t="str">
        <f t="shared" si="73"/>
        <v/>
      </c>
      <c r="ER42" s="109" t="str">
        <f t="shared" si="74"/>
        <v/>
      </c>
      <c r="ES42" s="52" t="str">
        <f>IF(OR($E42="",$G42=""),"",IF(AND($E$3=6),'Marks Entry 6th'!BZ41,IF(AND($E$3=7),'Marks Entry 7th'!BZ41,"")))</f>
        <v/>
      </c>
      <c r="ET42" s="52" t="str">
        <f>IF(OR($E42="",$G42=""),"",IF(AND($E$3=6),'Marks Entry 6th'!CA41,IF(AND($E$3=7),'Marks Entry 7th'!CA41,"")))</f>
        <v/>
      </c>
      <c r="EU42" s="52" t="str">
        <f>IF(OR($E42="",$G42=""),"",IF(AND($E$3=6),'Marks Entry 6th'!CB41,IF(AND($E$3=7),'Marks Entry 7th'!CB41,"")))</f>
        <v/>
      </c>
      <c r="EV42" s="52" t="str">
        <f>IF(OR($E42="",$G42=""),"",IF(AND($E$3=6),'Marks Entry 6th'!CC41,IF(AND($E$3=7),'Marks Entry 7th'!CC41,"")))</f>
        <v/>
      </c>
      <c r="EW42" s="52" t="str">
        <f>IF(OR($E42="",$G42=""),"",IF(AND($E$3=6),'Marks Entry 6th'!CD41,IF(AND($E$3=7),'Marks Entry 7th'!CD41,"")))</f>
        <v/>
      </c>
      <c r="EX42" s="121" t="str">
        <f t="shared" si="75"/>
        <v/>
      </c>
      <c r="EY42" s="122">
        <f t="shared" si="76"/>
        <v>0</v>
      </c>
      <c r="EZ42" s="122" t="str">
        <f t="shared" si="77"/>
        <v/>
      </c>
      <c r="FA42" s="122" t="str">
        <f t="shared" si="78"/>
        <v/>
      </c>
      <c r="FB42" s="109" t="str">
        <f t="shared" si="79"/>
        <v/>
      </c>
      <c r="FC42" s="52" t="str">
        <f>IF(OR($E42="",$G42=""),"",IF(AND($E$3=6),'Marks Entry 6th'!CE41,IF(AND($E$3=7),'Marks Entry 7th'!CE41,"")))</f>
        <v/>
      </c>
      <c r="FD42" s="52" t="str">
        <f>IF(OR($E42="",$G42=""),"",IF(AND($E$3=6),'Marks Entry 6th'!CF41,IF(AND($E$3=7),'Marks Entry 7th'!CF41,"")))</f>
        <v/>
      </c>
      <c r="FE42" s="52" t="str">
        <f>IF(OR($E42="",$G42=""),"",IF(AND($E$3=6),'Marks Entry 6th'!CG41,IF(AND($E$3=7),'Marks Entry 7th'!CG41,"")))</f>
        <v/>
      </c>
      <c r="FF42" s="52" t="str">
        <f>IF(OR($E42="",$G42=""),"",IF(AND($E$3=6),'Marks Entry 6th'!CH41,IF(AND($E$3=7),'Marks Entry 7th'!CH41,"")))</f>
        <v/>
      </c>
      <c r="FG42" s="52" t="str">
        <f>IF(OR($E42="",$G42=""),"",IF(AND($E$3=6),'Marks Entry 6th'!CI41,IF(AND($E$3=7),'Marks Entry 7th'!CI41,"")))</f>
        <v/>
      </c>
      <c r="FH42" s="121" t="str">
        <f t="shared" si="80"/>
        <v/>
      </c>
      <c r="FI42" s="122">
        <f t="shared" si="81"/>
        <v>0</v>
      </c>
      <c r="FJ42" s="122" t="str">
        <f t="shared" si="82"/>
        <v/>
      </c>
      <c r="FK42" s="122" t="str">
        <f t="shared" si="83"/>
        <v/>
      </c>
      <c r="FL42" s="109" t="str">
        <f t="shared" si="84"/>
        <v/>
      </c>
      <c r="FM42" s="361" t="str">
        <f>IF(OR($E42="",$G42=""),"",IF(AND('Marks Entry 6th'!CJ41="",'Marks Entry 7th'!CJ41=""),"",IF(AND($E$3=6),'Marks Entry 6th'!CJ41,IF(AND($E$3=7),'Marks Entry 7th'!CJ41,""))))</f>
        <v/>
      </c>
      <c r="FN42" s="361" t="str">
        <f>IF(OR($E42="",$G42=""),"",IF(AND('Marks Entry 6th'!CK41="",'Marks Entry 7th'!CK41=""),"",IF(AND($E$3=6),'Marks Entry 6th'!CK41,IF(AND($E$3=7),'Marks Entry 7th'!CK41,""))))</f>
        <v/>
      </c>
      <c r="FO42" s="362" t="str">
        <f t="shared" si="85"/>
        <v/>
      </c>
      <c r="FP42" s="109" t="str">
        <f t="shared" si="86"/>
        <v/>
      </c>
      <c r="FQ42" s="361" t="str">
        <f>IF(OR($E42="",$G42=""),"",IF(AND('Marks Entry 6th'!CL41="",'Marks Entry 7th'!CL41=""),"",IF(AND($E$3=6),'Marks Entry 6th'!CL41,IF(AND($E$3=7),'Marks Entry 7th'!CL41,""))))</f>
        <v/>
      </c>
      <c r="FR42" s="361" t="str">
        <f>IF(OR($E42="",$G42=""),"",IF(AND('Marks Entry 6th'!CM41="",'Marks Entry 7th'!CM41=""),"",IF(AND($E$3=6),'Marks Entry 6th'!CM41,IF(AND($E$3=7),'Marks Entry 7th'!CM41,""))))</f>
        <v/>
      </c>
      <c r="FS42" s="362" t="str">
        <f t="shared" si="87"/>
        <v/>
      </c>
      <c r="FT42" s="109" t="str">
        <f t="shared" si="88"/>
        <v/>
      </c>
      <c r="FU42" s="78" t="str">
        <f t="shared" si="89"/>
        <v/>
      </c>
      <c r="FV42" s="328" t="str">
        <f t="shared" si="90"/>
        <v/>
      </c>
      <c r="FW42" s="84" t="str">
        <f t="shared" si="91"/>
        <v/>
      </c>
      <c r="FX42" s="222" t="str">
        <f t="shared" si="92"/>
        <v/>
      </c>
      <c r="FY42" s="85" t="str">
        <f t="shared" si="93"/>
        <v/>
      </c>
      <c r="FZ42" s="327" t="str">
        <f>IFERROR(IF(B42="NSO","NSO",IF(OR(D42="",G42="",F42=""),"",IF(AND(FV42&gt;=36,'Master sheet'!$D$11="Hindi"),"कक्षा क्रमोन्नत",IF(AND(FV42&gt;=36,'Master sheet'!$D$11="English"),"Promoted",IF(AND(FV42&lt;36,'Master sheet'!$D$11="Hindi"),"पुनः परीक्षा","Re-Exam"))))),"")</f>
        <v/>
      </c>
      <c r="GA42" s="53" t="str">
        <f>IF(OR($E42="",$G42=""),"",IF(AND($E$3=6,'Marks Entry 6th'!CN41=""),"",IF(AND($E$3=7,'Marks Entry 7th'!CN41=""),"",IF(AND($E$3=6),'Marks Entry 6th'!CN41,IF(AND($E$3=7),'Marks Entry 7th'!CN41,"")))))</f>
        <v/>
      </c>
      <c r="GB42" s="53" t="str">
        <f>IF(OR($E42="",$G42=""),"",IF(AND($E$3=6,'Marks Entry 6th'!CO41=""),"",IF(AND($E$3=7,'Marks Entry 7th'!CO41=""),"",IF(AND($E$3=6),'Marks Entry 6th'!CO41,IF(AND($E$3=7),'Marks Entry 7th'!CO41,"")))))</f>
        <v/>
      </c>
      <c r="GC42" s="54"/>
      <c r="GK42" s="56">
        <f>IF(AND($E$3=6),'Marks Entry 6th'!I41,IF(AND($E$3=7),'Marks Entry 7th'!I41,""))</f>
        <v>0</v>
      </c>
      <c r="GL42" s="56">
        <f t="shared" si="94"/>
        <v>0</v>
      </c>
    </row>
    <row r="43" spans="1:194" ht="18.95" customHeight="1">
      <c r="A43" s="68">
        <v>36</v>
      </c>
      <c r="B43" s="68" t="str">
        <f>IF(OR(GK43=0,GK43=""),"",IF(AND($E$3=6),'Marks Entry 6th'!I42,IF(AND($E$3=7),'Marks Entry 7th'!I42,"")))</f>
        <v/>
      </c>
      <c r="C43" s="69" t="str">
        <f>IF(OR(B43=0,B43=""),"",IF(AND($E$3=6,'Marks Entry 6th'!B42=""),"",IF(AND($E$3=7,'Marks Entry 7th'!B42=""),"",IF(AND($E$3=6,'Marks Entry 6th'!B42),'Marks Entry 6th'!B42,IF(AND($E$3=7),'Marks Entry 7th'!B42,"")))))</f>
        <v/>
      </c>
      <c r="D43" s="69" t="str">
        <f>IF(OR(B43=0,B43=""),"",IF(AND($E$3=6,'Marks Entry 6th'!C42=""),"",IF(AND($E$3=7,'Marks Entry 7th'!C42=""),"",IF(AND($E$3=6),'Marks Entry 6th'!C42,IF(AND($E$3=7),'Marks Entry 7th'!C42,"")))))</f>
        <v/>
      </c>
      <c r="E43" s="303" t="str">
        <f>IF(OR(B43=0,B43=""),"",IF(AND($E$3=6,'Marks Entry 6th'!E42=""),"",IF(AND($E$3=7,'Marks Entry 7th'!E42=""),"",IF(AND($E$3=6),'Marks Entry 6th'!E42,IF(AND($E$3=7),'Marks Entry 7th'!E42,"")))))</f>
        <v/>
      </c>
      <c r="F43" s="69" t="str">
        <f>IF(OR(B43=0,B43=""),"",IF(AND($E$3=6,'Marks Entry 6th'!D42=""),"",IF(AND($E$3=7,'Marks Entry 7th'!D42=""),"",IF(AND($E$3=6),'Marks Entry 6th'!D42,IF(AND($E$3=7),'Marks Entry 7th'!D42,"")))))</f>
        <v/>
      </c>
      <c r="G43" s="302" t="str">
        <f>IF(OR(B43=0,B43=""),"",IF(AND($E$3=6,'Marks Entry 6th'!F42=""),"",IF(AND($E$3=7,'Marks Entry 7th'!F42=""),"",IF(AND($E$3=6),UPPER('Marks Entry 6th'!F42),IF(AND($E$3=7),UPPER('Marks Entry 7th'!F42),"")))))</f>
        <v/>
      </c>
      <c r="H43" s="302" t="str">
        <f>IF(OR(B43=0,B43=""),"",IF(AND($E$3=6,'Marks Entry 6th'!G42=""),"",IF(AND($E$3=7,'Marks Entry 7th'!G42=""),"",IF(AND($E$3=6),UPPER('Marks Entry 6th'!G42),IF(AND($E$3=7),UPPER('Marks Entry 7th'!G42),"")))))</f>
        <v/>
      </c>
      <c r="I43" s="302" t="str">
        <f>IF(OR(B43=0,B43=""),"",IF(AND($E$3=6,'Marks Entry 6th'!H42=""),"",IF(AND($E$3=7,'Marks Entry 7th'!H42=""),"",IF(AND($E$3=6),UPPER('Marks Entry 6th'!H42),IF(AND($E$3=7),UPPER('Marks Entry 7th'!H42),"")))))</f>
        <v/>
      </c>
      <c r="J43" s="64" t="str">
        <f>IF(OR(B43=0,B43=""),"",IF(AND($E$3=6,'Marks Entry 6th'!J42=""),"",IF(AND($E$3=7,'Marks Entry 7th'!J42=""),"",IF(AND($E$3=6),'Marks Entry 6th'!J42,IF(AND($E$3=7),'Marks Entry 7th'!J42,"")))))</f>
        <v/>
      </c>
      <c r="K43" s="64" t="str">
        <f>IF(OR(B43=0,B43=""),"",IF(AND($E$3=6,'Marks Entry 6th'!K42=""),"",IF(AND($E$3=7,'Marks Entry 7th'!K42=""),"",IF(AND($E$3=6),'Marks Entry 6th'!K42,IF(AND($E$3=7),'Marks Entry 7th'!K42,"")))))</f>
        <v/>
      </c>
      <c r="L43" s="120" t="str">
        <f>IF(OR($E43="",$G43=""),"",IF(AND($E$3=6),'Marks Entry 6th'!L42,IF(AND($E$3=7),'Marks Entry 7th'!L42,"")))</f>
        <v/>
      </c>
      <c r="M43" s="120" t="str">
        <f>IF(OR($E43="",$G43=""),"",IF(AND($E$3=6),'Marks Entry 6th'!M42,IF(AND($E$3=7),'Marks Entry 7th'!M42,"")))</f>
        <v/>
      </c>
      <c r="N43" s="120" t="str">
        <f>IF(OR($E43="",$G43=""),"",IF(AND($E$3=6),'Marks Entry 6th'!N42,IF(AND($E$3=7),'Marks Entry 7th'!N42,"")))</f>
        <v/>
      </c>
      <c r="O43" s="120" t="str">
        <f>IF(OR($E43="",$G43=""),"",IF(AND($E$3=6),'Marks Entry 6th'!O42,IF(AND($E$3=7),'Marks Entry 7th'!O42,"")))</f>
        <v/>
      </c>
      <c r="P43" s="120" t="str">
        <f>IF(OR($E43="",$G43=""),"",IF(AND($E$3=6),'Marks Entry 6th'!P42,IF(AND($E$3=7),'Marks Entry 7th'!P42,"")))</f>
        <v/>
      </c>
      <c r="Q43" s="120" t="str">
        <f>IF(OR($E43="",$G43=""),"",IF(AND($E$3=6),'Marks Entry 6th'!Q42,IF(AND($E$3=7),'Marks Entry 7th'!Q42,"")))</f>
        <v/>
      </c>
      <c r="R43" s="418" t="str">
        <f t="shared" si="4"/>
        <v/>
      </c>
      <c r="S43" s="120" t="str">
        <f>IF(OR($E43="",$G43=""),"",IF(AND($E$3=6),'Marks Entry 6th'!R42,IF(AND($E$3=7),'Marks Entry 7th'!R42,"")))</f>
        <v/>
      </c>
      <c r="T43" s="120" t="str">
        <f>IF(OR($E43="",$G43=""),"",IF(AND($E$3=6),'Marks Entry 6th'!S42,IF(AND($E$3=7),'Marks Entry 7th'!S42,"")))</f>
        <v/>
      </c>
      <c r="U43" s="65" t="str">
        <f t="shared" si="5"/>
        <v/>
      </c>
      <c r="V43" s="62">
        <f t="shared" si="6"/>
        <v>0</v>
      </c>
      <c r="W43" s="67" t="str">
        <f>IF(OR($E43="",$G43=""),"",IF(AND($E$3=6),'Marks Entry 6th'!T42,IF(AND($E$3=7),'Marks Entry 7th'!T42,"")))</f>
        <v/>
      </c>
      <c r="X43" s="67" t="str">
        <f>IF(OR($E43="",$G43=""),"",IF(AND($E$3=6),'Marks Entry 6th'!U42,IF(AND($E$3=7),'Marks Entry 7th'!U42,"")))</f>
        <v/>
      </c>
      <c r="Y43" s="66" t="str">
        <f t="shared" si="7"/>
        <v/>
      </c>
      <c r="Z43" s="62" t="str">
        <f t="shared" si="8"/>
        <v/>
      </c>
      <c r="AA43" s="108">
        <f t="shared" si="9"/>
        <v>0</v>
      </c>
      <c r="AB43" s="108" t="str">
        <f t="shared" si="10"/>
        <v/>
      </c>
      <c r="AC43" s="108" t="str">
        <f t="shared" si="11"/>
        <v/>
      </c>
      <c r="AD43" s="108" t="str">
        <f t="shared" si="12"/>
        <v/>
      </c>
      <c r="AE43" s="108" t="str">
        <f t="shared" si="13"/>
        <v/>
      </c>
      <c r="AF43" s="110" t="str">
        <f t="shared" si="14"/>
        <v/>
      </c>
      <c r="AG43" s="120" t="str">
        <f>IF(OR($E43="",$G43=""),"",IF(AND($E$3=6),'Marks Entry 6th'!V42,IF(AND($E$3=7),'Marks Entry 7th'!V42,"")))</f>
        <v/>
      </c>
      <c r="AH43" s="120" t="str">
        <f>IF(OR($E43="",$G43=""),"",IF(AND($E$3=6),'Marks Entry 6th'!W42,IF(AND($E$3=7),'Marks Entry 7th'!W42,"")))</f>
        <v/>
      </c>
      <c r="AI43" s="120" t="str">
        <f>IF(OR($E43="",$G43=""),"",IF(AND($E$3=6),'Marks Entry 6th'!X42,IF(AND($E$3=7),'Marks Entry 7th'!X42,"")))</f>
        <v/>
      </c>
      <c r="AJ43" s="120" t="str">
        <f>IF(OR($E43="",$G43=""),"",IF(AND($E$3=6),'Marks Entry 6th'!Y42,IF(AND($E$3=7),'Marks Entry 7th'!Y42,"")))</f>
        <v/>
      </c>
      <c r="AK43" s="120" t="str">
        <f>IF(OR($E43="",$G43=""),"",IF(AND($E$3=6),'Marks Entry 6th'!Z42,IF(AND($E$3=7),'Marks Entry 7th'!Z42,"")))</f>
        <v/>
      </c>
      <c r="AL43" s="120" t="str">
        <f>IF(OR($E43="",$G43=""),"",IF(AND($E$3=6),'Marks Entry 6th'!AA42,IF(AND($E$3=7),'Marks Entry 7th'!AA42,"")))</f>
        <v/>
      </c>
      <c r="AM43" s="418" t="str">
        <f t="shared" si="15"/>
        <v/>
      </c>
      <c r="AN43" s="120" t="str">
        <f>IF(OR($E43="",$G43=""),"",IF(AND($E$3=6),'Marks Entry 6th'!AB42,IF(AND($E$3=7),'Marks Entry 7th'!AB42,"")))</f>
        <v/>
      </c>
      <c r="AO43" s="120" t="str">
        <f>IF(OR($E43="",$G43=""),"",IF(AND($E$3=6),'Marks Entry 6th'!AC42,IF(AND($E$3=7),'Marks Entry 7th'!AC42,"")))</f>
        <v/>
      </c>
      <c r="AP43" s="65" t="str">
        <f t="shared" si="16"/>
        <v/>
      </c>
      <c r="AQ43" s="62">
        <f t="shared" si="17"/>
        <v>0</v>
      </c>
      <c r="AR43" s="67" t="str">
        <f>IF(OR($E43="",$G43=""),"",IF(AND($E$3=6),'Marks Entry 6th'!AD42,IF(AND($E$3=7),'Marks Entry 7th'!AD42,"")))</f>
        <v/>
      </c>
      <c r="AS43" s="67" t="str">
        <f>IF(OR($E43="",$G43=""),"",IF(AND($E$3=6),'Marks Entry 6th'!AE42,IF(AND($E$3=7),'Marks Entry 7th'!AE42,"")))</f>
        <v/>
      </c>
      <c r="AT43" s="65" t="str">
        <f t="shared" si="18"/>
        <v/>
      </c>
      <c r="AU43" s="62" t="str">
        <f t="shared" si="19"/>
        <v/>
      </c>
      <c r="AV43" s="108">
        <f t="shared" si="20"/>
        <v>0</v>
      </c>
      <c r="AW43" s="108" t="str">
        <f t="shared" si="21"/>
        <v/>
      </c>
      <c r="AX43" s="108" t="str">
        <f t="shared" si="22"/>
        <v/>
      </c>
      <c r="AY43" s="108" t="str">
        <f t="shared" si="23"/>
        <v/>
      </c>
      <c r="AZ43" s="108" t="str">
        <f t="shared" si="24"/>
        <v/>
      </c>
      <c r="BA43" s="110" t="str">
        <f t="shared" si="25"/>
        <v/>
      </c>
      <c r="BB43" s="310" t="str">
        <f>IF(OR($E43="",$G43=""),"",IF(AND($E$3=6),'Marks Entry 6th'!AF42,IF(AND($E$3=7),'Marks Entry 7th'!AF42,"")))</f>
        <v/>
      </c>
      <c r="BC43" s="120" t="str">
        <f>IF(OR($E43="",$G43=""),"",IF(AND($E$3=6),'Marks Entry 6th'!AG42,IF(AND($E$3=7),'Marks Entry 7th'!AG42,"")))</f>
        <v/>
      </c>
      <c r="BD43" s="120" t="str">
        <f>IF(OR($E43="",$G43=""),"",IF(AND($E$3=6),'Marks Entry 6th'!AH42,IF(AND($E$3=7),'Marks Entry 7th'!AH42,"")))</f>
        <v/>
      </c>
      <c r="BE43" s="120" t="str">
        <f>IF(OR($E43="",$G43=""),"",IF(AND($E$3=6),'Marks Entry 6th'!AI42,IF(AND($E$3=7),'Marks Entry 7th'!AI42,"")))</f>
        <v/>
      </c>
      <c r="BF43" s="120" t="str">
        <f>IF(OR($E43="",$G43=""),"",IF(AND($E$3=6),'Marks Entry 6th'!AJ42,IF(AND($E$3=7),'Marks Entry 7th'!AJ42,"")))</f>
        <v/>
      </c>
      <c r="BG43" s="120" t="str">
        <f>IF(OR($E43="",$G43=""),"",IF(AND($E$3=6),'Marks Entry 6th'!AK42,IF(AND($E$3=7),'Marks Entry 7th'!AK42,"")))</f>
        <v/>
      </c>
      <c r="BH43" s="120" t="str">
        <f>IF(OR($E43="",$G43=""),"",IF(AND($E$3=6),'Marks Entry 6th'!AL42,IF(AND($E$3=7),'Marks Entry 7th'!AL42,"")))</f>
        <v/>
      </c>
      <c r="BI43" s="418" t="str">
        <f t="shared" si="26"/>
        <v/>
      </c>
      <c r="BJ43" s="120" t="str">
        <f>IF(OR($E43="",$G43=""),"",IF(AND($E$3=6),'Marks Entry 6th'!AM42,IF(AND($E$3=7),'Marks Entry 7th'!AM42,"")))</f>
        <v/>
      </c>
      <c r="BK43" s="120" t="str">
        <f>IF(OR($E43="",$G43=""),"",IF(AND($E$3=6),'Marks Entry 6th'!AN42,IF(AND($E$3=7),'Marks Entry 7th'!AN42,"")))</f>
        <v/>
      </c>
      <c r="BL43" s="65" t="str">
        <f t="shared" si="27"/>
        <v/>
      </c>
      <c r="BM43" s="62">
        <f t="shared" si="28"/>
        <v>0</v>
      </c>
      <c r="BN43" s="67" t="str">
        <f>IF(OR($E43="",$G43=""),"",IF(AND($E$3=6),'Marks Entry 6th'!AO42,IF(AND($E$3=7),'Marks Entry 7th'!AO42,"")))</f>
        <v/>
      </c>
      <c r="BO43" s="67" t="str">
        <f>IF(OR($E43="",$G43=""),"",IF(AND($E$3=6),'Marks Entry 6th'!AP42,IF(AND($E$3=7),'Marks Entry 7th'!AP42,"")))</f>
        <v/>
      </c>
      <c r="BP43" s="65" t="str">
        <f t="shared" si="29"/>
        <v/>
      </c>
      <c r="BQ43" s="62" t="str">
        <f t="shared" si="30"/>
        <v/>
      </c>
      <c r="BR43" s="108">
        <f t="shared" si="31"/>
        <v>0</v>
      </c>
      <c r="BS43" s="108" t="str">
        <f t="shared" si="32"/>
        <v/>
      </c>
      <c r="BT43" s="108" t="str">
        <f t="shared" si="33"/>
        <v/>
      </c>
      <c r="BU43" s="108" t="str">
        <f t="shared" si="34"/>
        <v/>
      </c>
      <c r="BV43" s="108" t="str">
        <f t="shared" si="35"/>
        <v/>
      </c>
      <c r="BW43" s="110" t="str">
        <f t="shared" si="36"/>
        <v/>
      </c>
      <c r="BX43" s="120" t="str">
        <f>IF(OR($E43="",$G43=""),"",IF(AND($E$3=6),'Marks Entry 6th'!AQ42,IF(AND($E$3=7),'Marks Entry 7th'!AQ42,"")))</f>
        <v/>
      </c>
      <c r="BY43" s="120" t="str">
        <f>IF(OR($E43="",$G43=""),"",IF(AND($E$3=6),'Marks Entry 6th'!AR42,IF(AND($E$3=7),'Marks Entry 7th'!AR42,"")))</f>
        <v/>
      </c>
      <c r="BZ43" s="120" t="str">
        <f>IF(OR($E43="",$G43=""),"",IF(AND($E$3=6),'Marks Entry 6th'!AS42,IF(AND($E$3=7),'Marks Entry 7th'!AS42,"")))</f>
        <v/>
      </c>
      <c r="CA43" s="120" t="str">
        <f>IF(OR($E43="",$G43=""),"",IF(AND($E$3=6),'Marks Entry 6th'!AT42,IF(AND($E$3=7),'Marks Entry 7th'!AT42,"")))</f>
        <v/>
      </c>
      <c r="CB43" s="120" t="str">
        <f>IF(OR($E43="",$G43=""),"",IF(AND($E$3=6),'Marks Entry 6th'!AU42,IF(AND($E$3=7),'Marks Entry 7th'!AU42,"")))</f>
        <v/>
      </c>
      <c r="CC43" s="120" t="str">
        <f>IF(OR($E43="",$G43=""),"",IF(AND($E$3=6),'Marks Entry 6th'!AV42,IF(AND($E$3=7),'Marks Entry 7th'!AV42,"")))</f>
        <v/>
      </c>
      <c r="CD43" s="418" t="str">
        <f t="shared" si="37"/>
        <v/>
      </c>
      <c r="CE43" s="120" t="str">
        <f>IF(OR($E43="",$G43=""),"",IF(AND($E$3=6),'Marks Entry 6th'!AW42,IF(AND($E$3=7),'Marks Entry 7th'!AW42,"")))</f>
        <v/>
      </c>
      <c r="CF43" s="120" t="str">
        <f>IF(OR($E43="",$G43=""),"",IF(AND($E$3=6),'Marks Entry 6th'!AX42,IF(AND($E$3=7),'Marks Entry 7th'!AX42,"")))</f>
        <v/>
      </c>
      <c r="CG43" s="65" t="str">
        <f t="shared" si="38"/>
        <v/>
      </c>
      <c r="CH43" s="62">
        <f t="shared" si="39"/>
        <v>0</v>
      </c>
      <c r="CI43" s="67" t="str">
        <f>IF(OR($E43="",$G43=""),"",IF(AND($E$3=6),'Marks Entry 6th'!AY42,IF(AND($E$3=7),'Marks Entry 7th'!AY42,"")))</f>
        <v/>
      </c>
      <c r="CJ43" s="67" t="str">
        <f>IF(OR($E43="",$G43=""),"",IF(AND($E$3=6),'Marks Entry 6th'!AZ42,IF(AND($E$3=7),'Marks Entry 7th'!AZ42,"")))</f>
        <v/>
      </c>
      <c r="CK43" s="65" t="str">
        <f t="shared" si="40"/>
        <v/>
      </c>
      <c r="CL43" s="62" t="str">
        <f t="shared" si="41"/>
        <v/>
      </c>
      <c r="CM43" s="108">
        <f t="shared" si="42"/>
        <v>0</v>
      </c>
      <c r="CN43" s="108" t="str">
        <f t="shared" si="43"/>
        <v/>
      </c>
      <c r="CO43" s="108" t="str">
        <f t="shared" si="44"/>
        <v/>
      </c>
      <c r="CP43" s="108" t="str">
        <f t="shared" si="45"/>
        <v/>
      </c>
      <c r="CQ43" s="108" t="str">
        <f t="shared" si="46"/>
        <v/>
      </c>
      <c r="CR43" s="110" t="str">
        <f t="shared" si="47"/>
        <v/>
      </c>
      <c r="CS43" s="120" t="str">
        <f>IF(OR($E43="",$G43=""),"",IF(AND($E$3=6),'Marks Entry 6th'!BA42,IF(AND($E$3=7),'Marks Entry 7th'!BA42,"")))</f>
        <v/>
      </c>
      <c r="CT43" s="120" t="str">
        <f>IF(OR($E43="",$G43=""),"",IF(AND($E$3=6),'Marks Entry 6th'!BB42,IF(AND($E$3=7),'Marks Entry 7th'!BB42,"")))</f>
        <v/>
      </c>
      <c r="CU43" s="120" t="str">
        <f>IF(OR($E43="",$G43=""),"",IF(AND($E$3=6),'Marks Entry 6th'!BC42,IF(AND($E$3=7),'Marks Entry 7th'!BC42,"")))</f>
        <v/>
      </c>
      <c r="CV43" s="120" t="str">
        <f>IF(OR($E43="",$G43=""),"",IF(AND($E$3=6),'Marks Entry 6th'!BD42,IF(AND($E$3=7),'Marks Entry 7th'!BD42,"")))</f>
        <v/>
      </c>
      <c r="CW43" s="120" t="str">
        <f>IF(OR($E43="",$G43=""),"",IF(AND($E$3=6),'Marks Entry 6th'!BE42,IF(AND($E$3=7),'Marks Entry 7th'!BE42,"")))</f>
        <v/>
      </c>
      <c r="CX43" s="120" t="str">
        <f>IF(OR($E43="",$G43=""),"",IF(AND($E$3=6),'Marks Entry 6th'!BF42,IF(AND($E$3=7),'Marks Entry 7th'!BF42,"")))</f>
        <v/>
      </c>
      <c r="CY43" s="418" t="str">
        <f t="shared" si="48"/>
        <v/>
      </c>
      <c r="CZ43" s="120" t="str">
        <f>IF(OR($E43="",$G43=""),"",IF(AND($E$3=6),'Marks Entry 6th'!BG42,IF(AND($E$3=7),'Marks Entry 7th'!BG42,"")))</f>
        <v/>
      </c>
      <c r="DA43" s="120" t="str">
        <f>IF(OR($E43="",$G43=""),"",IF(AND($E$3=6),'Marks Entry 6th'!BH42,IF(AND($E$3=7),'Marks Entry 7th'!BH42,"")))</f>
        <v/>
      </c>
      <c r="DB43" s="65" t="str">
        <f t="shared" si="49"/>
        <v/>
      </c>
      <c r="DC43" s="62">
        <f t="shared" si="50"/>
        <v>0</v>
      </c>
      <c r="DD43" s="67" t="str">
        <f>IF(OR($E43="",$G43=""),"",IF(AND($E$3=6),'Marks Entry 6th'!BI42,IF(AND($E$3=7),'Marks Entry 7th'!BI42,"")))</f>
        <v/>
      </c>
      <c r="DE43" s="67" t="str">
        <f>IF(OR($E43="",$G43=""),"",IF(AND($E$3=6),'Marks Entry 6th'!BJ42,IF(AND($E$3=7),'Marks Entry 7th'!BJ42,"")))</f>
        <v/>
      </c>
      <c r="DF43" s="65" t="str">
        <f t="shared" si="51"/>
        <v/>
      </c>
      <c r="DG43" s="62" t="str">
        <f t="shared" si="52"/>
        <v/>
      </c>
      <c r="DH43" s="108">
        <f t="shared" si="53"/>
        <v>0</v>
      </c>
      <c r="DI43" s="108" t="str">
        <f t="shared" si="54"/>
        <v/>
      </c>
      <c r="DJ43" s="108" t="str">
        <f t="shared" si="55"/>
        <v/>
      </c>
      <c r="DK43" s="108" t="str">
        <f t="shared" si="56"/>
        <v/>
      </c>
      <c r="DL43" s="108" t="str">
        <f t="shared" si="57"/>
        <v/>
      </c>
      <c r="DM43" s="110" t="str">
        <f t="shared" si="58"/>
        <v/>
      </c>
      <c r="DN43" s="120" t="str">
        <f>IF(OR($E43="",$G43=""),"",IF(AND($E$3=6),'Marks Entry 6th'!BK42,IF(AND($E$3=7),'Marks Entry 7th'!BK42,"")))</f>
        <v/>
      </c>
      <c r="DO43" s="120" t="str">
        <f>IF(OR($E43="",$G43=""),"",IF(AND($E$3=6),'Marks Entry 6th'!BL42,IF(AND($E$3=7),'Marks Entry 7th'!BL42,"")))</f>
        <v/>
      </c>
      <c r="DP43" s="120" t="str">
        <f>IF(OR($E43="",$G43=""),"",IF(AND($E$3=6),'Marks Entry 6th'!BM42,IF(AND($E$3=7),'Marks Entry 7th'!BM42,"")))</f>
        <v/>
      </c>
      <c r="DQ43" s="120" t="str">
        <f>IF(OR($E43="",$G43=""),"",IF(AND($E$3=6),'Marks Entry 6th'!BN42,IF(AND($E$3=7),'Marks Entry 7th'!BN42,"")))</f>
        <v/>
      </c>
      <c r="DR43" s="120" t="str">
        <f>IF(OR($E43="",$G43=""),"",IF(AND($E$3=6),'Marks Entry 6th'!BO42,IF(AND($E$3=7),'Marks Entry 7th'!BO42,"")))</f>
        <v/>
      </c>
      <c r="DS43" s="120" t="str">
        <f>IF(OR($E43="",$G43=""),"",IF(AND($E$3=6),'Marks Entry 6th'!BP42,IF(AND($E$3=7),'Marks Entry 7th'!BP42,"")))</f>
        <v/>
      </c>
      <c r="DT43" s="418" t="str">
        <f t="shared" si="59"/>
        <v/>
      </c>
      <c r="DU43" s="120" t="str">
        <f>IF(OR($E43="",$G43=""),"",IF(AND($E$3=6),'Marks Entry 6th'!BQ42,IF(AND($E$3=7),'Marks Entry 7th'!BQ42,"")))</f>
        <v/>
      </c>
      <c r="DV43" s="120" t="str">
        <f>IF(OR($E43="",$G43=""),"",IF(AND($E$3=6),'Marks Entry 6th'!BR42,IF(AND($E$3=7),'Marks Entry 7th'!BR42,"")))</f>
        <v/>
      </c>
      <c r="DW43" s="65" t="str">
        <f t="shared" si="60"/>
        <v/>
      </c>
      <c r="DX43" s="62">
        <f t="shared" si="61"/>
        <v>0</v>
      </c>
      <c r="DY43" s="67" t="str">
        <f>IF(OR($E43="",$G43=""),"",IF(AND($E$3=6),'Marks Entry 6th'!BS42,IF(AND($E$3=7),'Marks Entry 7th'!BS42,"")))</f>
        <v/>
      </c>
      <c r="DZ43" s="67" t="str">
        <f>IF(OR($E43="",$G43=""),"",IF(AND($E$3=6),'Marks Entry 6th'!BT42,IF(AND($E$3=7),'Marks Entry 7th'!BT42,"")))</f>
        <v/>
      </c>
      <c r="EA43" s="65" t="str">
        <f t="shared" si="62"/>
        <v/>
      </c>
      <c r="EB43" s="62" t="str">
        <f t="shared" si="63"/>
        <v/>
      </c>
      <c r="EC43" s="108">
        <f t="shared" si="64"/>
        <v>0</v>
      </c>
      <c r="ED43" s="108" t="str">
        <f t="shared" si="65"/>
        <v/>
      </c>
      <c r="EE43" s="108" t="str">
        <f t="shared" si="66"/>
        <v/>
      </c>
      <c r="EF43" s="108" t="str">
        <f t="shared" si="67"/>
        <v/>
      </c>
      <c r="EG43" s="108" t="str">
        <f t="shared" si="68"/>
        <v/>
      </c>
      <c r="EH43" s="110" t="str">
        <f t="shared" si="69"/>
        <v/>
      </c>
      <c r="EI43" s="52" t="str">
        <f>IF(OR($E43="",$G43=""),"",IF(AND($E$3=6),'Marks Entry 6th'!BU42,IF(AND($E$3=7),'Marks Entry 7th'!BU42,"")))</f>
        <v/>
      </c>
      <c r="EJ43" s="52" t="str">
        <f>IF(OR($E43="",$G43=""),"",IF(AND($E$3=6),'Marks Entry 6th'!BV42,IF(AND($E$3=7),'Marks Entry 7th'!BV42,"")))</f>
        <v/>
      </c>
      <c r="EK43" s="52" t="str">
        <f>IF(OR($E43="",$G43=""),"",IF(AND($E$3=6),'Marks Entry 6th'!BW42,IF(AND($E$3=7),'Marks Entry 7th'!BW42,"")))</f>
        <v/>
      </c>
      <c r="EL43" s="52" t="str">
        <f>IF(OR($E43="",$G43=""),"",IF(AND($E$3=6),'Marks Entry 6th'!BX42,IF(AND($E$3=7),'Marks Entry 7th'!BX42,"")))</f>
        <v/>
      </c>
      <c r="EM43" s="52" t="str">
        <f>IF(OR($E43="",$G43=""),"",IF(AND($E$3=6),'Marks Entry 6th'!BY42,IF(AND($E$3=7),'Marks Entry 7th'!BY42,"")))</f>
        <v/>
      </c>
      <c r="EN43" s="121" t="str">
        <f t="shared" si="70"/>
        <v/>
      </c>
      <c r="EO43" s="122">
        <f t="shared" si="71"/>
        <v>0</v>
      </c>
      <c r="EP43" s="122" t="str">
        <f t="shared" si="72"/>
        <v/>
      </c>
      <c r="EQ43" s="122" t="str">
        <f t="shared" si="73"/>
        <v/>
      </c>
      <c r="ER43" s="109" t="str">
        <f t="shared" si="74"/>
        <v/>
      </c>
      <c r="ES43" s="52" t="str">
        <f>IF(OR($E43="",$G43=""),"",IF(AND($E$3=6),'Marks Entry 6th'!BZ42,IF(AND($E$3=7),'Marks Entry 7th'!BZ42,"")))</f>
        <v/>
      </c>
      <c r="ET43" s="52" t="str">
        <f>IF(OR($E43="",$G43=""),"",IF(AND($E$3=6),'Marks Entry 6th'!CA42,IF(AND($E$3=7),'Marks Entry 7th'!CA42,"")))</f>
        <v/>
      </c>
      <c r="EU43" s="52" t="str">
        <f>IF(OR($E43="",$G43=""),"",IF(AND($E$3=6),'Marks Entry 6th'!CB42,IF(AND($E$3=7),'Marks Entry 7th'!CB42,"")))</f>
        <v/>
      </c>
      <c r="EV43" s="52" t="str">
        <f>IF(OR($E43="",$G43=""),"",IF(AND($E$3=6),'Marks Entry 6th'!CC42,IF(AND($E$3=7),'Marks Entry 7th'!CC42,"")))</f>
        <v/>
      </c>
      <c r="EW43" s="52" t="str">
        <f>IF(OR($E43="",$G43=""),"",IF(AND($E$3=6),'Marks Entry 6th'!CD42,IF(AND($E$3=7),'Marks Entry 7th'!CD42,"")))</f>
        <v/>
      </c>
      <c r="EX43" s="121" t="str">
        <f t="shared" si="75"/>
        <v/>
      </c>
      <c r="EY43" s="122">
        <f t="shared" si="76"/>
        <v>0</v>
      </c>
      <c r="EZ43" s="122" t="str">
        <f t="shared" si="77"/>
        <v/>
      </c>
      <c r="FA43" s="122" t="str">
        <f t="shared" si="78"/>
        <v/>
      </c>
      <c r="FB43" s="109" t="str">
        <f t="shared" si="79"/>
        <v/>
      </c>
      <c r="FC43" s="52" t="str">
        <f>IF(OR($E43="",$G43=""),"",IF(AND($E$3=6),'Marks Entry 6th'!CE42,IF(AND($E$3=7),'Marks Entry 7th'!CE42,"")))</f>
        <v/>
      </c>
      <c r="FD43" s="52" t="str">
        <f>IF(OR($E43="",$G43=""),"",IF(AND($E$3=6),'Marks Entry 6th'!CF42,IF(AND($E$3=7),'Marks Entry 7th'!CF42,"")))</f>
        <v/>
      </c>
      <c r="FE43" s="52" t="str">
        <f>IF(OR($E43="",$G43=""),"",IF(AND($E$3=6),'Marks Entry 6th'!CG42,IF(AND($E$3=7),'Marks Entry 7th'!CG42,"")))</f>
        <v/>
      </c>
      <c r="FF43" s="52" t="str">
        <f>IF(OR($E43="",$G43=""),"",IF(AND($E$3=6),'Marks Entry 6th'!CH42,IF(AND($E$3=7),'Marks Entry 7th'!CH42,"")))</f>
        <v/>
      </c>
      <c r="FG43" s="52" t="str">
        <f>IF(OR($E43="",$G43=""),"",IF(AND($E$3=6),'Marks Entry 6th'!CI42,IF(AND($E$3=7),'Marks Entry 7th'!CI42,"")))</f>
        <v/>
      </c>
      <c r="FH43" s="121" t="str">
        <f t="shared" si="80"/>
        <v/>
      </c>
      <c r="FI43" s="122">
        <f t="shared" si="81"/>
        <v>0</v>
      </c>
      <c r="FJ43" s="122" t="str">
        <f t="shared" si="82"/>
        <v/>
      </c>
      <c r="FK43" s="122" t="str">
        <f t="shared" si="83"/>
        <v/>
      </c>
      <c r="FL43" s="109" t="str">
        <f t="shared" si="84"/>
        <v/>
      </c>
      <c r="FM43" s="361" t="str">
        <f>IF(OR($E43="",$G43=""),"",IF(AND('Marks Entry 6th'!CJ42="",'Marks Entry 7th'!CJ42=""),"",IF(AND($E$3=6),'Marks Entry 6th'!CJ42,IF(AND($E$3=7),'Marks Entry 7th'!CJ42,""))))</f>
        <v/>
      </c>
      <c r="FN43" s="361" t="str">
        <f>IF(OR($E43="",$G43=""),"",IF(AND('Marks Entry 6th'!CK42="",'Marks Entry 7th'!CK42=""),"",IF(AND($E$3=6),'Marks Entry 6th'!CK42,IF(AND($E$3=7),'Marks Entry 7th'!CK42,""))))</f>
        <v/>
      </c>
      <c r="FO43" s="362" t="str">
        <f t="shared" si="85"/>
        <v/>
      </c>
      <c r="FP43" s="109" t="str">
        <f t="shared" si="86"/>
        <v/>
      </c>
      <c r="FQ43" s="361" t="str">
        <f>IF(OR($E43="",$G43=""),"",IF(AND('Marks Entry 6th'!CL42="",'Marks Entry 7th'!CL42=""),"",IF(AND($E$3=6),'Marks Entry 6th'!CL42,IF(AND($E$3=7),'Marks Entry 7th'!CL42,""))))</f>
        <v/>
      </c>
      <c r="FR43" s="361" t="str">
        <f>IF(OR($E43="",$G43=""),"",IF(AND('Marks Entry 6th'!CM42="",'Marks Entry 7th'!CM42=""),"",IF(AND($E$3=6),'Marks Entry 6th'!CM42,IF(AND($E$3=7),'Marks Entry 7th'!CM42,""))))</f>
        <v/>
      </c>
      <c r="FS43" s="362" t="str">
        <f t="shared" si="87"/>
        <v/>
      </c>
      <c r="FT43" s="109" t="str">
        <f t="shared" si="88"/>
        <v/>
      </c>
      <c r="FU43" s="78" t="str">
        <f t="shared" si="89"/>
        <v/>
      </c>
      <c r="FV43" s="328" t="str">
        <f t="shared" si="90"/>
        <v/>
      </c>
      <c r="FW43" s="84" t="str">
        <f t="shared" si="91"/>
        <v/>
      </c>
      <c r="FX43" s="222" t="str">
        <f t="shared" si="92"/>
        <v/>
      </c>
      <c r="FY43" s="85" t="str">
        <f t="shared" si="93"/>
        <v/>
      </c>
      <c r="FZ43" s="327" t="str">
        <f>IFERROR(IF(B43="NSO","NSO",IF(OR(D43="",G43="",F43=""),"",IF(AND(FV43&gt;=36,'Master sheet'!$D$11="Hindi"),"कक्षा क्रमोन्नत",IF(AND(FV43&gt;=36,'Master sheet'!$D$11="English"),"Promoted",IF(AND(FV43&lt;36,'Master sheet'!$D$11="Hindi"),"पुनः परीक्षा","Re-Exam"))))),"")</f>
        <v/>
      </c>
      <c r="GA43" s="53" t="str">
        <f>IF(OR($E43="",$G43=""),"",IF(AND($E$3=6,'Marks Entry 6th'!CN42=""),"",IF(AND($E$3=7,'Marks Entry 7th'!CN42=""),"",IF(AND($E$3=6),'Marks Entry 6th'!CN42,IF(AND($E$3=7),'Marks Entry 7th'!CN42,"")))))</f>
        <v/>
      </c>
      <c r="GB43" s="53" t="str">
        <f>IF(OR($E43="",$G43=""),"",IF(AND($E$3=6,'Marks Entry 6th'!CO42=""),"",IF(AND($E$3=7,'Marks Entry 7th'!CO42=""),"",IF(AND($E$3=6),'Marks Entry 6th'!CO42,IF(AND($E$3=7),'Marks Entry 7th'!CO42,"")))))</f>
        <v/>
      </c>
      <c r="GC43" s="54"/>
      <c r="GK43" s="56">
        <f>IF(AND($E$3=6),'Marks Entry 6th'!I42,IF(AND($E$3=7),'Marks Entry 7th'!I42,""))</f>
        <v>0</v>
      </c>
      <c r="GL43" s="56">
        <f t="shared" si="94"/>
        <v>0</v>
      </c>
    </row>
    <row r="44" spans="1:194" ht="18.95" customHeight="1">
      <c r="A44" s="68">
        <v>37</v>
      </c>
      <c r="B44" s="68" t="str">
        <f>IF(OR(GK44=0,GK44=""),"",IF(AND($E$3=6),'Marks Entry 6th'!I43,IF(AND($E$3=7),'Marks Entry 7th'!I43,"")))</f>
        <v/>
      </c>
      <c r="C44" s="69" t="str">
        <f>IF(OR(B44=0,B44=""),"",IF(AND($E$3=6,'Marks Entry 6th'!B43=""),"",IF(AND($E$3=7,'Marks Entry 7th'!B43=""),"",IF(AND($E$3=6,'Marks Entry 6th'!B43),'Marks Entry 6th'!B43,IF(AND($E$3=7),'Marks Entry 7th'!B43,"")))))</f>
        <v/>
      </c>
      <c r="D44" s="69" t="str">
        <f>IF(OR(B44=0,B44=""),"",IF(AND($E$3=6,'Marks Entry 6th'!C43=""),"",IF(AND($E$3=7,'Marks Entry 7th'!C43=""),"",IF(AND($E$3=6),'Marks Entry 6th'!C43,IF(AND($E$3=7),'Marks Entry 7th'!C43,"")))))</f>
        <v/>
      </c>
      <c r="E44" s="303" t="str">
        <f>IF(OR(B44=0,B44=""),"",IF(AND($E$3=6,'Marks Entry 6th'!E43=""),"",IF(AND($E$3=7,'Marks Entry 7th'!E43=""),"",IF(AND($E$3=6),'Marks Entry 6th'!E43,IF(AND($E$3=7),'Marks Entry 7th'!E43,"")))))</f>
        <v/>
      </c>
      <c r="F44" s="69" t="str">
        <f>IF(OR(B44=0,B44=""),"",IF(AND($E$3=6,'Marks Entry 6th'!D43=""),"",IF(AND($E$3=7,'Marks Entry 7th'!D43=""),"",IF(AND($E$3=6),'Marks Entry 6th'!D43,IF(AND($E$3=7),'Marks Entry 7th'!D43,"")))))</f>
        <v/>
      </c>
      <c r="G44" s="302" t="str">
        <f>IF(OR(B44=0,B44=""),"",IF(AND($E$3=6,'Marks Entry 6th'!F43=""),"",IF(AND($E$3=7,'Marks Entry 7th'!F43=""),"",IF(AND($E$3=6),UPPER('Marks Entry 6th'!F43),IF(AND($E$3=7),UPPER('Marks Entry 7th'!F43),"")))))</f>
        <v/>
      </c>
      <c r="H44" s="302" t="str">
        <f>IF(OR(B44=0,B44=""),"",IF(AND($E$3=6,'Marks Entry 6th'!G43=""),"",IF(AND($E$3=7,'Marks Entry 7th'!G43=""),"",IF(AND($E$3=6),UPPER('Marks Entry 6th'!G43),IF(AND($E$3=7),UPPER('Marks Entry 7th'!G43),"")))))</f>
        <v/>
      </c>
      <c r="I44" s="302" t="str">
        <f>IF(OR(B44=0,B44=""),"",IF(AND($E$3=6,'Marks Entry 6th'!H43=""),"",IF(AND($E$3=7,'Marks Entry 7th'!H43=""),"",IF(AND($E$3=6),UPPER('Marks Entry 6th'!H43),IF(AND($E$3=7),UPPER('Marks Entry 7th'!H43),"")))))</f>
        <v/>
      </c>
      <c r="J44" s="64" t="str">
        <f>IF(OR(B44=0,B44=""),"",IF(AND($E$3=6,'Marks Entry 6th'!J43=""),"",IF(AND($E$3=7,'Marks Entry 7th'!J43=""),"",IF(AND($E$3=6),'Marks Entry 6th'!J43,IF(AND($E$3=7),'Marks Entry 7th'!J43,"")))))</f>
        <v/>
      </c>
      <c r="K44" s="64" t="str">
        <f>IF(OR(B44=0,B44=""),"",IF(AND($E$3=6,'Marks Entry 6th'!K43=""),"",IF(AND($E$3=7,'Marks Entry 7th'!K43=""),"",IF(AND($E$3=6),'Marks Entry 6th'!K43,IF(AND($E$3=7),'Marks Entry 7th'!K43,"")))))</f>
        <v/>
      </c>
      <c r="L44" s="120" t="str">
        <f>IF(OR($E44="",$G44=""),"",IF(AND($E$3=6),'Marks Entry 6th'!L43,IF(AND($E$3=7),'Marks Entry 7th'!L43,"")))</f>
        <v/>
      </c>
      <c r="M44" s="120" t="str">
        <f>IF(OR($E44="",$G44=""),"",IF(AND($E$3=6),'Marks Entry 6th'!M43,IF(AND($E$3=7),'Marks Entry 7th'!M43,"")))</f>
        <v/>
      </c>
      <c r="N44" s="120" t="str">
        <f>IF(OR($E44="",$G44=""),"",IF(AND($E$3=6),'Marks Entry 6th'!N43,IF(AND($E$3=7),'Marks Entry 7th'!N43,"")))</f>
        <v/>
      </c>
      <c r="O44" s="120" t="str">
        <f>IF(OR($E44="",$G44=""),"",IF(AND($E$3=6),'Marks Entry 6th'!O43,IF(AND($E$3=7),'Marks Entry 7th'!O43,"")))</f>
        <v/>
      </c>
      <c r="P44" s="120" t="str">
        <f>IF(OR($E44="",$G44=""),"",IF(AND($E$3=6),'Marks Entry 6th'!P43,IF(AND($E$3=7),'Marks Entry 7th'!P43,"")))</f>
        <v/>
      </c>
      <c r="Q44" s="120" t="str">
        <f>IF(OR($E44="",$G44=""),"",IF(AND($E$3=6),'Marks Entry 6th'!Q43,IF(AND($E$3=7),'Marks Entry 7th'!Q43,"")))</f>
        <v/>
      </c>
      <c r="R44" s="418" t="str">
        <f t="shared" si="4"/>
        <v/>
      </c>
      <c r="S44" s="120" t="str">
        <f>IF(OR($E44="",$G44=""),"",IF(AND($E$3=6),'Marks Entry 6th'!R43,IF(AND($E$3=7),'Marks Entry 7th'!R43,"")))</f>
        <v/>
      </c>
      <c r="T44" s="120" t="str">
        <f>IF(OR($E44="",$G44=""),"",IF(AND($E$3=6),'Marks Entry 6th'!S43,IF(AND($E$3=7),'Marks Entry 7th'!S43,"")))</f>
        <v/>
      </c>
      <c r="U44" s="65" t="str">
        <f t="shared" si="5"/>
        <v/>
      </c>
      <c r="V44" s="62">
        <f t="shared" si="6"/>
        <v>0</v>
      </c>
      <c r="W44" s="67" t="str">
        <f>IF(OR($E44="",$G44=""),"",IF(AND($E$3=6),'Marks Entry 6th'!T43,IF(AND($E$3=7),'Marks Entry 7th'!T43,"")))</f>
        <v/>
      </c>
      <c r="X44" s="67" t="str">
        <f>IF(OR($E44="",$G44=""),"",IF(AND($E$3=6),'Marks Entry 6th'!U43,IF(AND($E$3=7),'Marks Entry 7th'!U43,"")))</f>
        <v/>
      </c>
      <c r="Y44" s="66" t="str">
        <f t="shared" si="7"/>
        <v/>
      </c>
      <c r="Z44" s="62" t="str">
        <f t="shared" si="8"/>
        <v/>
      </c>
      <c r="AA44" s="108">
        <f t="shared" si="9"/>
        <v>0</v>
      </c>
      <c r="AB44" s="108" t="str">
        <f t="shared" si="10"/>
        <v/>
      </c>
      <c r="AC44" s="108" t="str">
        <f t="shared" si="11"/>
        <v/>
      </c>
      <c r="AD44" s="108" t="str">
        <f t="shared" si="12"/>
        <v/>
      </c>
      <c r="AE44" s="108" t="str">
        <f t="shared" si="13"/>
        <v/>
      </c>
      <c r="AF44" s="110" t="str">
        <f t="shared" si="14"/>
        <v/>
      </c>
      <c r="AG44" s="120" t="str">
        <f>IF(OR($E44="",$G44=""),"",IF(AND($E$3=6),'Marks Entry 6th'!V43,IF(AND($E$3=7),'Marks Entry 7th'!V43,"")))</f>
        <v/>
      </c>
      <c r="AH44" s="120" t="str">
        <f>IF(OR($E44="",$G44=""),"",IF(AND($E$3=6),'Marks Entry 6th'!W43,IF(AND($E$3=7),'Marks Entry 7th'!W43,"")))</f>
        <v/>
      </c>
      <c r="AI44" s="120" t="str">
        <f>IF(OR($E44="",$G44=""),"",IF(AND($E$3=6),'Marks Entry 6th'!X43,IF(AND($E$3=7),'Marks Entry 7th'!X43,"")))</f>
        <v/>
      </c>
      <c r="AJ44" s="120" t="str">
        <f>IF(OR($E44="",$G44=""),"",IF(AND($E$3=6),'Marks Entry 6th'!Y43,IF(AND($E$3=7),'Marks Entry 7th'!Y43,"")))</f>
        <v/>
      </c>
      <c r="AK44" s="120" t="str">
        <f>IF(OR($E44="",$G44=""),"",IF(AND($E$3=6),'Marks Entry 6th'!Z43,IF(AND($E$3=7),'Marks Entry 7th'!Z43,"")))</f>
        <v/>
      </c>
      <c r="AL44" s="120" t="str">
        <f>IF(OR($E44="",$G44=""),"",IF(AND($E$3=6),'Marks Entry 6th'!AA43,IF(AND($E$3=7),'Marks Entry 7th'!AA43,"")))</f>
        <v/>
      </c>
      <c r="AM44" s="418" t="str">
        <f t="shared" si="15"/>
        <v/>
      </c>
      <c r="AN44" s="120" t="str">
        <f>IF(OR($E44="",$G44=""),"",IF(AND($E$3=6),'Marks Entry 6th'!AB43,IF(AND($E$3=7),'Marks Entry 7th'!AB43,"")))</f>
        <v/>
      </c>
      <c r="AO44" s="120" t="str">
        <f>IF(OR($E44="",$G44=""),"",IF(AND($E$3=6),'Marks Entry 6th'!AC43,IF(AND($E$3=7),'Marks Entry 7th'!AC43,"")))</f>
        <v/>
      </c>
      <c r="AP44" s="65" t="str">
        <f t="shared" si="16"/>
        <v/>
      </c>
      <c r="AQ44" s="62">
        <f t="shared" si="17"/>
        <v>0</v>
      </c>
      <c r="AR44" s="67" t="str">
        <f>IF(OR($E44="",$G44=""),"",IF(AND($E$3=6),'Marks Entry 6th'!AD43,IF(AND($E$3=7),'Marks Entry 7th'!AD43,"")))</f>
        <v/>
      </c>
      <c r="AS44" s="67" t="str">
        <f>IF(OR($E44="",$G44=""),"",IF(AND($E$3=6),'Marks Entry 6th'!AE43,IF(AND($E$3=7),'Marks Entry 7th'!AE43,"")))</f>
        <v/>
      </c>
      <c r="AT44" s="65" t="str">
        <f t="shared" si="18"/>
        <v/>
      </c>
      <c r="AU44" s="62" t="str">
        <f t="shared" si="19"/>
        <v/>
      </c>
      <c r="AV44" s="108">
        <f t="shared" si="20"/>
        <v>0</v>
      </c>
      <c r="AW44" s="108" t="str">
        <f t="shared" si="21"/>
        <v/>
      </c>
      <c r="AX44" s="108" t="str">
        <f t="shared" si="22"/>
        <v/>
      </c>
      <c r="AY44" s="108" t="str">
        <f t="shared" si="23"/>
        <v/>
      </c>
      <c r="AZ44" s="108" t="str">
        <f t="shared" si="24"/>
        <v/>
      </c>
      <c r="BA44" s="110" t="str">
        <f t="shared" si="25"/>
        <v/>
      </c>
      <c r="BB44" s="310" t="str">
        <f>IF(OR($E44="",$G44=""),"",IF(AND($E$3=6),'Marks Entry 6th'!AF43,IF(AND($E$3=7),'Marks Entry 7th'!AF43,"")))</f>
        <v/>
      </c>
      <c r="BC44" s="120" t="str">
        <f>IF(OR($E44="",$G44=""),"",IF(AND($E$3=6),'Marks Entry 6th'!AG43,IF(AND($E$3=7),'Marks Entry 7th'!AG43,"")))</f>
        <v/>
      </c>
      <c r="BD44" s="120" t="str">
        <f>IF(OR($E44="",$G44=""),"",IF(AND($E$3=6),'Marks Entry 6th'!AH43,IF(AND($E$3=7),'Marks Entry 7th'!AH43,"")))</f>
        <v/>
      </c>
      <c r="BE44" s="120" t="str">
        <f>IF(OR($E44="",$G44=""),"",IF(AND($E$3=6),'Marks Entry 6th'!AI43,IF(AND($E$3=7),'Marks Entry 7th'!AI43,"")))</f>
        <v/>
      </c>
      <c r="BF44" s="120" t="str">
        <f>IF(OR($E44="",$G44=""),"",IF(AND($E$3=6),'Marks Entry 6th'!AJ43,IF(AND($E$3=7),'Marks Entry 7th'!AJ43,"")))</f>
        <v/>
      </c>
      <c r="BG44" s="120" t="str">
        <f>IF(OR($E44="",$G44=""),"",IF(AND($E$3=6),'Marks Entry 6th'!AK43,IF(AND($E$3=7),'Marks Entry 7th'!AK43,"")))</f>
        <v/>
      </c>
      <c r="BH44" s="120" t="str">
        <f>IF(OR($E44="",$G44=""),"",IF(AND($E$3=6),'Marks Entry 6th'!AL43,IF(AND($E$3=7),'Marks Entry 7th'!AL43,"")))</f>
        <v/>
      </c>
      <c r="BI44" s="418" t="str">
        <f t="shared" si="26"/>
        <v/>
      </c>
      <c r="BJ44" s="120" t="str">
        <f>IF(OR($E44="",$G44=""),"",IF(AND($E$3=6),'Marks Entry 6th'!AM43,IF(AND($E$3=7),'Marks Entry 7th'!AM43,"")))</f>
        <v/>
      </c>
      <c r="BK44" s="120" t="str">
        <f>IF(OR($E44="",$G44=""),"",IF(AND($E$3=6),'Marks Entry 6th'!AN43,IF(AND($E$3=7),'Marks Entry 7th'!AN43,"")))</f>
        <v/>
      </c>
      <c r="BL44" s="65" t="str">
        <f t="shared" si="27"/>
        <v/>
      </c>
      <c r="BM44" s="62">
        <f t="shared" si="28"/>
        <v>0</v>
      </c>
      <c r="BN44" s="67" t="str">
        <f>IF(OR($E44="",$G44=""),"",IF(AND($E$3=6),'Marks Entry 6th'!AO43,IF(AND($E$3=7),'Marks Entry 7th'!AO43,"")))</f>
        <v/>
      </c>
      <c r="BO44" s="67" t="str">
        <f>IF(OR($E44="",$G44=""),"",IF(AND($E$3=6),'Marks Entry 6th'!AP43,IF(AND($E$3=7),'Marks Entry 7th'!AP43,"")))</f>
        <v/>
      </c>
      <c r="BP44" s="65" t="str">
        <f t="shared" si="29"/>
        <v/>
      </c>
      <c r="BQ44" s="62" t="str">
        <f t="shared" si="30"/>
        <v/>
      </c>
      <c r="BR44" s="108">
        <f t="shared" si="31"/>
        <v>0</v>
      </c>
      <c r="BS44" s="108" t="str">
        <f t="shared" si="32"/>
        <v/>
      </c>
      <c r="BT44" s="108" t="str">
        <f t="shared" si="33"/>
        <v/>
      </c>
      <c r="BU44" s="108" t="str">
        <f t="shared" si="34"/>
        <v/>
      </c>
      <c r="BV44" s="108" t="str">
        <f t="shared" si="35"/>
        <v/>
      </c>
      <c r="BW44" s="110" t="str">
        <f t="shared" si="36"/>
        <v/>
      </c>
      <c r="BX44" s="120" t="str">
        <f>IF(OR($E44="",$G44=""),"",IF(AND($E$3=6),'Marks Entry 6th'!AQ43,IF(AND($E$3=7),'Marks Entry 7th'!AQ43,"")))</f>
        <v/>
      </c>
      <c r="BY44" s="120" t="str">
        <f>IF(OR($E44="",$G44=""),"",IF(AND($E$3=6),'Marks Entry 6th'!AR43,IF(AND($E$3=7),'Marks Entry 7th'!AR43,"")))</f>
        <v/>
      </c>
      <c r="BZ44" s="120" t="str">
        <f>IF(OR($E44="",$G44=""),"",IF(AND($E$3=6),'Marks Entry 6th'!AS43,IF(AND($E$3=7),'Marks Entry 7th'!AS43,"")))</f>
        <v/>
      </c>
      <c r="CA44" s="120" t="str">
        <f>IF(OR($E44="",$G44=""),"",IF(AND($E$3=6),'Marks Entry 6th'!AT43,IF(AND($E$3=7),'Marks Entry 7th'!AT43,"")))</f>
        <v/>
      </c>
      <c r="CB44" s="120" t="str">
        <f>IF(OR($E44="",$G44=""),"",IF(AND($E$3=6),'Marks Entry 6th'!AU43,IF(AND($E$3=7),'Marks Entry 7th'!AU43,"")))</f>
        <v/>
      </c>
      <c r="CC44" s="120" t="str">
        <f>IF(OR($E44="",$G44=""),"",IF(AND($E$3=6),'Marks Entry 6th'!AV43,IF(AND($E$3=7),'Marks Entry 7th'!AV43,"")))</f>
        <v/>
      </c>
      <c r="CD44" s="418" t="str">
        <f t="shared" si="37"/>
        <v/>
      </c>
      <c r="CE44" s="120" t="str">
        <f>IF(OR($E44="",$G44=""),"",IF(AND($E$3=6),'Marks Entry 6th'!AW43,IF(AND($E$3=7),'Marks Entry 7th'!AW43,"")))</f>
        <v/>
      </c>
      <c r="CF44" s="120" t="str">
        <f>IF(OR($E44="",$G44=""),"",IF(AND($E$3=6),'Marks Entry 6th'!AX43,IF(AND($E$3=7),'Marks Entry 7th'!AX43,"")))</f>
        <v/>
      </c>
      <c r="CG44" s="65" t="str">
        <f t="shared" si="38"/>
        <v/>
      </c>
      <c r="CH44" s="62">
        <f t="shared" si="39"/>
        <v>0</v>
      </c>
      <c r="CI44" s="67" t="str">
        <f>IF(OR($E44="",$G44=""),"",IF(AND($E$3=6),'Marks Entry 6th'!AY43,IF(AND($E$3=7),'Marks Entry 7th'!AY43,"")))</f>
        <v/>
      </c>
      <c r="CJ44" s="67" t="str">
        <f>IF(OR($E44="",$G44=""),"",IF(AND($E$3=6),'Marks Entry 6th'!AZ43,IF(AND($E$3=7),'Marks Entry 7th'!AZ43,"")))</f>
        <v/>
      </c>
      <c r="CK44" s="65" t="str">
        <f t="shared" si="40"/>
        <v/>
      </c>
      <c r="CL44" s="62" t="str">
        <f t="shared" si="41"/>
        <v/>
      </c>
      <c r="CM44" s="108">
        <f t="shared" si="42"/>
        <v>0</v>
      </c>
      <c r="CN44" s="108" t="str">
        <f t="shared" si="43"/>
        <v/>
      </c>
      <c r="CO44" s="108" t="str">
        <f t="shared" si="44"/>
        <v/>
      </c>
      <c r="CP44" s="108" t="str">
        <f t="shared" si="45"/>
        <v/>
      </c>
      <c r="CQ44" s="108" t="str">
        <f t="shared" si="46"/>
        <v/>
      </c>
      <c r="CR44" s="110" t="str">
        <f t="shared" si="47"/>
        <v/>
      </c>
      <c r="CS44" s="120" t="str">
        <f>IF(OR($E44="",$G44=""),"",IF(AND($E$3=6),'Marks Entry 6th'!BA43,IF(AND($E$3=7),'Marks Entry 7th'!BA43,"")))</f>
        <v/>
      </c>
      <c r="CT44" s="120" t="str">
        <f>IF(OR($E44="",$G44=""),"",IF(AND($E$3=6),'Marks Entry 6th'!BB43,IF(AND($E$3=7),'Marks Entry 7th'!BB43,"")))</f>
        <v/>
      </c>
      <c r="CU44" s="120" t="str">
        <f>IF(OR($E44="",$G44=""),"",IF(AND($E$3=6),'Marks Entry 6th'!BC43,IF(AND($E$3=7),'Marks Entry 7th'!BC43,"")))</f>
        <v/>
      </c>
      <c r="CV44" s="120" t="str">
        <f>IF(OR($E44="",$G44=""),"",IF(AND($E$3=6),'Marks Entry 6th'!BD43,IF(AND($E$3=7),'Marks Entry 7th'!BD43,"")))</f>
        <v/>
      </c>
      <c r="CW44" s="120" t="str">
        <f>IF(OR($E44="",$G44=""),"",IF(AND($E$3=6),'Marks Entry 6th'!BE43,IF(AND($E$3=7),'Marks Entry 7th'!BE43,"")))</f>
        <v/>
      </c>
      <c r="CX44" s="120" t="str">
        <f>IF(OR($E44="",$G44=""),"",IF(AND($E$3=6),'Marks Entry 6th'!BF43,IF(AND($E$3=7),'Marks Entry 7th'!BF43,"")))</f>
        <v/>
      </c>
      <c r="CY44" s="418" t="str">
        <f t="shared" si="48"/>
        <v/>
      </c>
      <c r="CZ44" s="120" t="str">
        <f>IF(OR($E44="",$G44=""),"",IF(AND($E$3=6),'Marks Entry 6th'!BG43,IF(AND($E$3=7),'Marks Entry 7th'!BG43,"")))</f>
        <v/>
      </c>
      <c r="DA44" s="120" t="str">
        <f>IF(OR($E44="",$G44=""),"",IF(AND($E$3=6),'Marks Entry 6th'!BH43,IF(AND($E$3=7),'Marks Entry 7th'!BH43,"")))</f>
        <v/>
      </c>
      <c r="DB44" s="65" t="str">
        <f t="shared" si="49"/>
        <v/>
      </c>
      <c r="DC44" s="62">
        <f t="shared" si="50"/>
        <v>0</v>
      </c>
      <c r="DD44" s="67" t="str">
        <f>IF(OR($E44="",$G44=""),"",IF(AND($E$3=6),'Marks Entry 6th'!BI43,IF(AND($E$3=7),'Marks Entry 7th'!BI43,"")))</f>
        <v/>
      </c>
      <c r="DE44" s="67" t="str">
        <f>IF(OR($E44="",$G44=""),"",IF(AND($E$3=6),'Marks Entry 6th'!BJ43,IF(AND($E$3=7),'Marks Entry 7th'!BJ43,"")))</f>
        <v/>
      </c>
      <c r="DF44" s="65" t="str">
        <f t="shared" si="51"/>
        <v/>
      </c>
      <c r="DG44" s="62" t="str">
        <f t="shared" si="52"/>
        <v/>
      </c>
      <c r="DH44" s="108">
        <f t="shared" si="53"/>
        <v>0</v>
      </c>
      <c r="DI44" s="108" t="str">
        <f t="shared" si="54"/>
        <v/>
      </c>
      <c r="DJ44" s="108" t="str">
        <f t="shared" si="55"/>
        <v/>
      </c>
      <c r="DK44" s="108" t="str">
        <f t="shared" si="56"/>
        <v/>
      </c>
      <c r="DL44" s="108" t="str">
        <f t="shared" si="57"/>
        <v/>
      </c>
      <c r="DM44" s="110" t="str">
        <f t="shared" si="58"/>
        <v/>
      </c>
      <c r="DN44" s="120" t="str">
        <f>IF(OR($E44="",$G44=""),"",IF(AND($E$3=6),'Marks Entry 6th'!BK43,IF(AND($E$3=7),'Marks Entry 7th'!BK43,"")))</f>
        <v/>
      </c>
      <c r="DO44" s="120" t="str">
        <f>IF(OR($E44="",$G44=""),"",IF(AND($E$3=6),'Marks Entry 6th'!BL43,IF(AND($E$3=7),'Marks Entry 7th'!BL43,"")))</f>
        <v/>
      </c>
      <c r="DP44" s="120" t="str">
        <f>IF(OR($E44="",$G44=""),"",IF(AND($E$3=6),'Marks Entry 6th'!BM43,IF(AND($E$3=7),'Marks Entry 7th'!BM43,"")))</f>
        <v/>
      </c>
      <c r="DQ44" s="120" t="str">
        <f>IF(OR($E44="",$G44=""),"",IF(AND($E$3=6),'Marks Entry 6th'!BN43,IF(AND($E$3=7),'Marks Entry 7th'!BN43,"")))</f>
        <v/>
      </c>
      <c r="DR44" s="120" t="str">
        <f>IF(OR($E44="",$G44=""),"",IF(AND($E$3=6),'Marks Entry 6th'!BO43,IF(AND($E$3=7),'Marks Entry 7th'!BO43,"")))</f>
        <v/>
      </c>
      <c r="DS44" s="120" t="str">
        <f>IF(OR($E44="",$G44=""),"",IF(AND($E$3=6),'Marks Entry 6th'!BP43,IF(AND($E$3=7),'Marks Entry 7th'!BP43,"")))</f>
        <v/>
      </c>
      <c r="DT44" s="418" t="str">
        <f t="shared" si="59"/>
        <v/>
      </c>
      <c r="DU44" s="120" t="str">
        <f>IF(OR($E44="",$G44=""),"",IF(AND($E$3=6),'Marks Entry 6th'!BQ43,IF(AND($E$3=7),'Marks Entry 7th'!BQ43,"")))</f>
        <v/>
      </c>
      <c r="DV44" s="120" t="str">
        <f>IF(OR($E44="",$G44=""),"",IF(AND($E$3=6),'Marks Entry 6th'!BR43,IF(AND($E$3=7),'Marks Entry 7th'!BR43,"")))</f>
        <v/>
      </c>
      <c r="DW44" s="65" t="str">
        <f t="shared" si="60"/>
        <v/>
      </c>
      <c r="DX44" s="62">
        <f t="shared" si="61"/>
        <v>0</v>
      </c>
      <c r="DY44" s="67" t="str">
        <f>IF(OR($E44="",$G44=""),"",IF(AND($E$3=6),'Marks Entry 6th'!BS43,IF(AND($E$3=7),'Marks Entry 7th'!BS43,"")))</f>
        <v/>
      </c>
      <c r="DZ44" s="67" t="str">
        <f>IF(OR($E44="",$G44=""),"",IF(AND($E$3=6),'Marks Entry 6th'!BT43,IF(AND($E$3=7),'Marks Entry 7th'!BT43,"")))</f>
        <v/>
      </c>
      <c r="EA44" s="65" t="str">
        <f t="shared" si="62"/>
        <v/>
      </c>
      <c r="EB44" s="62" t="str">
        <f t="shared" si="63"/>
        <v/>
      </c>
      <c r="EC44" s="108">
        <f t="shared" si="64"/>
        <v>0</v>
      </c>
      <c r="ED44" s="108" t="str">
        <f t="shared" si="65"/>
        <v/>
      </c>
      <c r="EE44" s="108" t="str">
        <f t="shared" si="66"/>
        <v/>
      </c>
      <c r="EF44" s="108" t="str">
        <f t="shared" si="67"/>
        <v/>
      </c>
      <c r="EG44" s="108" t="str">
        <f t="shared" si="68"/>
        <v/>
      </c>
      <c r="EH44" s="110" t="str">
        <f t="shared" si="69"/>
        <v/>
      </c>
      <c r="EI44" s="52" t="str">
        <f>IF(OR($E44="",$G44=""),"",IF(AND($E$3=6),'Marks Entry 6th'!BU43,IF(AND($E$3=7),'Marks Entry 7th'!BU43,"")))</f>
        <v/>
      </c>
      <c r="EJ44" s="52" t="str">
        <f>IF(OR($E44="",$G44=""),"",IF(AND($E$3=6),'Marks Entry 6th'!BV43,IF(AND($E$3=7),'Marks Entry 7th'!BV43,"")))</f>
        <v/>
      </c>
      <c r="EK44" s="52" t="str">
        <f>IF(OR($E44="",$G44=""),"",IF(AND($E$3=6),'Marks Entry 6th'!BW43,IF(AND($E$3=7),'Marks Entry 7th'!BW43,"")))</f>
        <v/>
      </c>
      <c r="EL44" s="52" t="str">
        <f>IF(OR($E44="",$G44=""),"",IF(AND($E$3=6),'Marks Entry 6th'!BX43,IF(AND($E$3=7),'Marks Entry 7th'!BX43,"")))</f>
        <v/>
      </c>
      <c r="EM44" s="52" t="str">
        <f>IF(OR($E44="",$G44=""),"",IF(AND($E$3=6),'Marks Entry 6th'!BY43,IF(AND($E$3=7),'Marks Entry 7th'!BY43,"")))</f>
        <v/>
      </c>
      <c r="EN44" s="121" t="str">
        <f t="shared" si="70"/>
        <v/>
      </c>
      <c r="EO44" s="122">
        <f t="shared" si="71"/>
        <v>0</v>
      </c>
      <c r="EP44" s="122" t="str">
        <f t="shared" si="72"/>
        <v/>
      </c>
      <c r="EQ44" s="122" t="str">
        <f t="shared" si="73"/>
        <v/>
      </c>
      <c r="ER44" s="109" t="str">
        <f t="shared" si="74"/>
        <v/>
      </c>
      <c r="ES44" s="52" t="str">
        <f>IF(OR($E44="",$G44=""),"",IF(AND($E$3=6),'Marks Entry 6th'!BZ43,IF(AND($E$3=7),'Marks Entry 7th'!BZ43,"")))</f>
        <v/>
      </c>
      <c r="ET44" s="52" t="str">
        <f>IF(OR($E44="",$G44=""),"",IF(AND($E$3=6),'Marks Entry 6th'!CA43,IF(AND($E$3=7),'Marks Entry 7th'!CA43,"")))</f>
        <v/>
      </c>
      <c r="EU44" s="52" t="str">
        <f>IF(OR($E44="",$G44=""),"",IF(AND($E$3=6),'Marks Entry 6th'!CB43,IF(AND($E$3=7),'Marks Entry 7th'!CB43,"")))</f>
        <v/>
      </c>
      <c r="EV44" s="52" t="str">
        <f>IF(OR($E44="",$G44=""),"",IF(AND($E$3=6),'Marks Entry 6th'!CC43,IF(AND($E$3=7),'Marks Entry 7th'!CC43,"")))</f>
        <v/>
      </c>
      <c r="EW44" s="52" t="str">
        <f>IF(OR($E44="",$G44=""),"",IF(AND($E$3=6),'Marks Entry 6th'!CD43,IF(AND($E$3=7),'Marks Entry 7th'!CD43,"")))</f>
        <v/>
      </c>
      <c r="EX44" s="121" t="str">
        <f t="shared" si="75"/>
        <v/>
      </c>
      <c r="EY44" s="122">
        <f t="shared" si="76"/>
        <v>0</v>
      </c>
      <c r="EZ44" s="122" t="str">
        <f t="shared" si="77"/>
        <v/>
      </c>
      <c r="FA44" s="122" t="str">
        <f t="shared" si="78"/>
        <v/>
      </c>
      <c r="FB44" s="109" t="str">
        <f t="shared" si="79"/>
        <v/>
      </c>
      <c r="FC44" s="52" t="str">
        <f>IF(OR($E44="",$G44=""),"",IF(AND($E$3=6),'Marks Entry 6th'!CE43,IF(AND($E$3=7),'Marks Entry 7th'!CE43,"")))</f>
        <v/>
      </c>
      <c r="FD44" s="52" t="str">
        <f>IF(OR($E44="",$G44=""),"",IF(AND($E$3=6),'Marks Entry 6th'!CF43,IF(AND($E$3=7),'Marks Entry 7th'!CF43,"")))</f>
        <v/>
      </c>
      <c r="FE44" s="52" t="str">
        <f>IF(OR($E44="",$G44=""),"",IF(AND($E$3=6),'Marks Entry 6th'!CG43,IF(AND($E$3=7),'Marks Entry 7th'!CG43,"")))</f>
        <v/>
      </c>
      <c r="FF44" s="52" t="str">
        <f>IF(OR($E44="",$G44=""),"",IF(AND($E$3=6),'Marks Entry 6th'!CH43,IF(AND($E$3=7),'Marks Entry 7th'!CH43,"")))</f>
        <v/>
      </c>
      <c r="FG44" s="52" t="str">
        <f>IF(OR($E44="",$G44=""),"",IF(AND($E$3=6),'Marks Entry 6th'!CI43,IF(AND($E$3=7),'Marks Entry 7th'!CI43,"")))</f>
        <v/>
      </c>
      <c r="FH44" s="121" t="str">
        <f t="shared" si="80"/>
        <v/>
      </c>
      <c r="FI44" s="122">
        <f t="shared" si="81"/>
        <v>0</v>
      </c>
      <c r="FJ44" s="122" t="str">
        <f t="shared" si="82"/>
        <v/>
      </c>
      <c r="FK44" s="122" t="str">
        <f t="shared" si="83"/>
        <v/>
      </c>
      <c r="FL44" s="109" t="str">
        <f t="shared" si="84"/>
        <v/>
      </c>
      <c r="FM44" s="361" t="str">
        <f>IF(OR($E44="",$G44=""),"",IF(AND('Marks Entry 6th'!CJ43="",'Marks Entry 7th'!CJ43=""),"",IF(AND($E$3=6),'Marks Entry 6th'!CJ43,IF(AND($E$3=7),'Marks Entry 7th'!CJ43,""))))</f>
        <v/>
      </c>
      <c r="FN44" s="361" t="str">
        <f>IF(OR($E44="",$G44=""),"",IF(AND('Marks Entry 6th'!CK43="",'Marks Entry 7th'!CK43=""),"",IF(AND($E$3=6),'Marks Entry 6th'!CK43,IF(AND($E$3=7),'Marks Entry 7th'!CK43,""))))</f>
        <v/>
      </c>
      <c r="FO44" s="362" t="str">
        <f t="shared" si="85"/>
        <v/>
      </c>
      <c r="FP44" s="109" t="str">
        <f t="shared" si="86"/>
        <v/>
      </c>
      <c r="FQ44" s="361" t="str">
        <f>IF(OR($E44="",$G44=""),"",IF(AND('Marks Entry 6th'!CL43="",'Marks Entry 7th'!CL43=""),"",IF(AND($E$3=6),'Marks Entry 6th'!CL43,IF(AND($E$3=7),'Marks Entry 7th'!CL43,""))))</f>
        <v/>
      </c>
      <c r="FR44" s="361" t="str">
        <f>IF(OR($E44="",$G44=""),"",IF(AND('Marks Entry 6th'!CM43="",'Marks Entry 7th'!CM43=""),"",IF(AND($E$3=6),'Marks Entry 6th'!CM43,IF(AND($E$3=7),'Marks Entry 7th'!CM43,""))))</f>
        <v/>
      </c>
      <c r="FS44" s="362" t="str">
        <f t="shared" si="87"/>
        <v/>
      </c>
      <c r="FT44" s="109" t="str">
        <f t="shared" si="88"/>
        <v/>
      </c>
      <c r="FU44" s="78" t="str">
        <f t="shared" si="89"/>
        <v/>
      </c>
      <c r="FV44" s="328" t="str">
        <f t="shared" si="90"/>
        <v/>
      </c>
      <c r="FW44" s="84" t="str">
        <f t="shared" si="91"/>
        <v/>
      </c>
      <c r="FX44" s="222" t="str">
        <f t="shared" si="92"/>
        <v/>
      </c>
      <c r="FY44" s="85" t="str">
        <f t="shared" si="93"/>
        <v/>
      </c>
      <c r="FZ44" s="327" t="str">
        <f>IFERROR(IF(B44="NSO","NSO",IF(OR(D44="",G44="",F44=""),"",IF(AND(FV44&gt;=36,'Master sheet'!$D$11="Hindi"),"कक्षा क्रमोन्नत",IF(AND(FV44&gt;=36,'Master sheet'!$D$11="English"),"Promoted",IF(AND(FV44&lt;36,'Master sheet'!$D$11="Hindi"),"पुनः परीक्षा","Re-Exam"))))),"")</f>
        <v/>
      </c>
      <c r="GA44" s="53" t="str">
        <f>IF(OR($E44="",$G44=""),"",IF(AND($E$3=6,'Marks Entry 6th'!CN43=""),"",IF(AND($E$3=7,'Marks Entry 7th'!CN43=""),"",IF(AND($E$3=6),'Marks Entry 6th'!CN43,IF(AND($E$3=7),'Marks Entry 7th'!CN43,"")))))</f>
        <v/>
      </c>
      <c r="GB44" s="53" t="str">
        <f>IF(OR($E44="",$G44=""),"",IF(AND($E$3=6,'Marks Entry 6th'!CO43=""),"",IF(AND($E$3=7,'Marks Entry 7th'!CO43=""),"",IF(AND($E$3=6),'Marks Entry 6th'!CO43,IF(AND($E$3=7),'Marks Entry 7th'!CO43,"")))))</f>
        <v/>
      </c>
      <c r="GC44" s="54"/>
      <c r="GK44" s="56">
        <f>IF(AND($E$3=6),'Marks Entry 6th'!I43,IF(AND($E$3=7),'Marks Entry 7th'!I43,""))</f>
        <v>0</v>
      </c>
      <c r="GL44" s="56">
        <f t="shared" si="94"/>
        <v>0</v>
      </c>
    </row>
    <row r="45" spans="1:194" ht="18.95" customHeight="1">
      <c r="A45" s="68">
        <v>38</v>
      </c>
      <c r="B45" s="68" t="str">
        <f>IF(OR(GK45=0,GK45=""),"",IF(AND($E$3=6),'Marks Entry 6th'!I44,IF(AND($E$3=7),'Marks Entry 7th'!I44,"")))</f>
        <v/>
      </c>
      <c r="C45" s="69" t="str">
        <f>IF(OR(B45=0,B45=""),"",IF(AND($E$3=6,'Marks Entry 6th'!B44=""),"",IF(AND($E$3=7,'Marks Entry 7th'!B44=""),"",IF(AND($E$3=6,'Marks Entry 6th'!B44),'Marks Entry 6th'!B44,IF(AND($E$3=7),'Marks Entry 7th'!B44,"")))))</f>
        <v/>
      </c>
      <c r="D45" s="69" t="str">
        <f>IF(OR(B45=0,B45=""),"",IF(AND($E$3=6,'Marks Entry 6th'!C44=""),"",IF(AND($E$3=7,'Marks Entry 7th'!C44=""),"",IF(AND($E$3=6),'Marks Entry 6th'!C44,IF(AND($E$3=7),'Marks Entry 7th'!C44,"")))))</f>
        <v/>
      </c>
      <c r="E45" s="303" t="str">
        <f>IF(OR(B45=0,B45=""),"",IF(AND($E$3=6,'Marks Entry 6th'!E44=""),"",IF(AND($E$3=7,'Marks Entry 7th'!E44=""),"",IF(AND($E$3=6),'Marks Entry 6th'!E44,IF(AND($E$3=7),'Marks Entry 7th'!E44,"")))))</f>
        <v/>
      </c>
      <c r="F45" s="69" t="str">
        <f>IF(OR(B45=0,B45=""),"",IF(AND($E$3=6,'Marks Entry 6th'!D44=""),"",IF(AND($E$3=7,'Marks Entry 7th'!D44=""),"",IF(AND($E$3=6),'Marks Entry 6th'!D44,IF(AND($E$3=7),'Marks Entry 7th'!D44,"")))))</f>
        <v/>
      </c>
      <c r="G45" s="302" t="str">
        <f>IF(OR(B45=0,B45=""),"",IF(AND($E$3=6,'Marks Entry 6th'!F44=""),"",IF(AND($E$3=7,'Marks Entry 7th'!F44=""),"",IF(AND($E$3=6),UPPER('Marks Entry 6th'!F44),IF(AND($E$3=7),UPPER('Marks Entry 7th'!F44),"")))))</f>
        <v/>
      </c>
      <c r="H45" s="302" t="str">
        <f>IF(OR(B45=0,B45=""),"",IF(AND($E$3=6,'Marks Entry 6th'!G44=""),"",IF(AND($E$3=7,'Marks Entry 7th'!G44=""),"",IF(AND($E$3=6),UPPER('Marks Entry 6th'!G44),IF(AND($E$3=7),UPPER('Marks Entry 7th'!G44),"")))))</f>
        <v/>
      </c>
      <c r="I45" s="302" t="str">
        <f>IF(OR(B45=0,B45=""),"",IF(AND($E$3=6,'Marks Entry 6th'!H44=""),"",IF(AND($E$3=7,'Marks Entry 7th'!H44=""),"",IF(AND($E$3=6),UPPER('Marks Entry 6th'!H44),IF(AND($E$3=7),UPPER('Marks Entry 7th'!H44),"")))))</f>
        <v/>
      </c>
      <c r="J45" s="64" t="str">
        <f>IF(OR(B45=0,B45=""),"",IF(AND($E$3=6,'Marks Entry 6th'!J44=""),"",IF(AND($E$3=7,'Marks Entry 7th'!J44=""),"",IF(AND($E$3=6),'Marks Entry 6th'!J44,IF(AND($E$3=7),'Marks Entry 7th'!J44,"")))))</f>
        <v/>
      </c>
      <c r="K45" s="64" t="str">
        <f>IF(OR(B45=0,B45=""),"",IF(AND($E$3=6,'Marks Entry 6th'!K44=""),"",IF(AND($E$3=7,'Marks Entry 7th'!K44=""),"",IF(AND($E$3=6),'Marks Entry 6th'!K44,IF(AND($E$3=7),'Marks Entry 7th'!K44,"")))))</f>
        <v/>
      </c>
      <c r="L45" s="120" t="str">
        <f>IF(OR($E45="",$G45=""),"",IF(AND($E$3=6),'Marks Entry 6th'!L44,IF(AND($E$3=7),'Marks Entry 7th'!L44,"")))</f>
        <v/>
      </c>
      <c r="M45" s="120" t="str">
        <f>IF(OR($E45="",$G45=""),"",IF(AND($E$3=6),'Marks Entry 6th'!M44,IF(AND($E$3=7),'Marks Entry 7th'!M44,"")))</f>
        <v/>
      </c>
      <c r="N45" s="120" t="str">
        <f>IF(OR($E45="",$G45=""),"",IF(AND($E$3=6),'Marks Entry 6th'!N44,IF(AND($E$3=7),'Marks Entry 7th'!N44,"")))</f>
        <v/>
      </c>
      <c r="O45" s="120" t="str">
        <f>IF(OR($E45="",$G45=""),"",IF(AND($E$3=6),'Marks Entry 6th'!O44,IF(AND($E$3=7),'Marks Entry 7th'!O44,"")))</f>
        <v/>
      </c>
      <c r="P45" s="120" t="str">
        <f>IF(OR($E45="",$G45=""),"",IF(AND($E$3=6),'Marks Entry 6th'!P44,IF(AND($E$3=7),'Marks Entry 7th'!P44,"")))</f>
        <v/>
      </c>
      <c r="Q45" s="120" t="str">
        <f>IF(OR($E45="",$G45=""),"",IF(AND($E$3=6),'Marks Entry 6th'!Q44,IF(AND($E$3=7),'Marks Entry 7th'!Q44,"")))</f>
        <v/>
      </c>
      <c r="R45" s="418" t="str">
        <f t="shared" si="4"/>
        <v/>
      </c>
      <c r="S45" s="120" t="str">
        <f>IF(OR($E45="",$G45=""),"",IF(AND($E$3=6),'Marks Entry 6th'!R44,IF(AND($E$3=7),'Marks Entry 7th'!R44,"")))</f>
        <v/>
      </c>
      <c r="T45" s="120" t="str">
        <f>IF(OR($E45="",$G45=""),"",IF(AND($E$3=6),'Marks Entry 6th'!S44,IF(AND($E$3=7),'Marks Entry 7th'!S44,"")))</f>
        <v/>
      </c>
      <c r="U45" s="65" t="str">
        <f t="shared" si="5"/>
        <v/>
      </c>
      <c r="V45" s="62">
        <f t="shared" si="6"/>
        <v>0</v>
      </c>
      <c r="W45" s="67" t="str">
        <f>IF(OR($E45="",$G45=""),"",IF(AND($E$3=6),'Marks Entry 6th'!T44,IF(AND($E$3=7),'Marks Entry 7th'!T44,"")))</f>
        <v/>
      </c>
      <c r="X45" s="67" t="str">
        <f>IF(OR($E45="",$G45=""),"",IF(AND($E$3=6),'Marks Entry 6th'!U44,IF(AND($E$3=7),'Marks Entry 7th'!U44,"")))</f>
        <v/>
      </c>
      <c r="Y45" s="66" t="str">
        <f t="shared" si="7"/>
        <v/>
      </c>
      <c r="Z45" s="62" t="str">
        <f t="shared" si="8"/>
        <v/>
      </c>
      <c r="AA45" s="108">
        <f t="shared" si="9"/>
        <v>0</v>
      </c>
      <c r="AB45" s="108" t="str">
        <f t="shared" si="10"/>
        <v/>
      </c>
      <c r="AC45" s="108" t="str">
        <f t="shared" si="11"/>
        <v/>
      </c>
      <c r="AD45" s="108" t="str">
        <f t="shared" si="12"/>
        <v/>
      </c>
      <c r="AE45" s="108" t="str">
        <f t="shared" si="13"/>
        <v/>
      </c>
      <c r="AF45" s="110" t="str">
        <f t="shared" si="14"/>
        <v/>
      </c>
      <c r="AG45" s="120" t="str">
        <f>IF(OR($E45="",$G45=""),"",IF(AND($E$3=6),'Marks Entry 6th'!V44,IF(AND($E$3=7),'Marks Entry 7th'!V44,"")))</f>
        <v/>
      </c>
      <c r="AH45" s="120" t="str">
        <f>IF(OR($E45="",$G45=""),"",IF(AND($E$3=6),'Marks Entry 6th'!W44,IF(AND($E$3=7),'Marks Entry 7th'!W44,"")))</f>
        <v/>
      </c>
      <c r="AI45" s="120" t="str">
        <f>IF(OR($E45="",$G45=""),"",IF(AND($E$3=6),'Marks Entry 6th'!X44,IF(AND($E$3=7),'Marks Entry 7th'!X44,"")))</f>
        <v/>
      </c>
      <c r="AJ45" s="120" t="str">
        <f>IF(OR($E45="",$G45=""),"",IF(AND($E$3=6),'Marks Entry 6th'!Y44,IF(AND($E$3=7),'Marks Entry 7th'!Y44,"")))</f>
        <v/>
      </c>
      <c r="AK45" s="120" t="str">
        <f>IF(OR($E45="",$G45=""),"",IF(AND($E$3=6),'Marks Entry 6th'!Z44,IF(AND($E$3=7),'Marks Entry 7th'!Z44,"")))</f>
        <v/>
      </c>
      <c r="AL45" s="120" t="str">
        <f>IF(OR($E45="",$G45=""),"",IF(AND($E$3=6),'Marks Entry 6th'!AA44,IF(AND($E$3=7),'Marks Entry 7th'!AA44,"")))</f>
        <v/>
      </c>
      <c r="AM45" s="418" t="str">
        <f t="shared" si="15"/>
        <v/>
      </c>
      <c r="AN45" s="120" t="str">
        <f>IF(OR($E45="",$G45=""),"",IF(AND($E$3=6),'Marks Entry 6th'!AB44,IF(AND($E$3=7),'Marks Entry 7th'!AB44,"")))</f>
        <v/>
      </c>
      <c r="AO45" s="120" t="str">
        <f>IF(OR($E45="",$G45=""),"",IF(AND($E$3=6),'Marks Entry 6th'!AC44,IF(AND($E$3=7),'Marks Entry 7th'!AC44,"")))</f>
        <v/>
      </c>
      <c r="AP45" s="65" t="str">
        <f t="shared" si="16"/>
        <v/>
      </c>
      <c r="AQ45" s="62">
        <f t="shared" si="17"/>
        <v>0</v>
      </c>
      <c r="AR45" s="67" t="str">
        <f>IF(OR($E45="",$G45=""),"",IF(AND($E$3=6),'Marks Entry 6th'!AD44,IF(AND($E$3=7),'Marks Entry 7th'!AD44,"")))</f>
        <v/>
      </c>
      <c r="AS45" s="67" t="str">
        <f>IF(OR($E45="",$G45=""),"",IF(AND($E$3=6),'Marks Entry 6th'!AE44,IF(AND($E$3=7),'Marks Entry 7th'!AE44,"")))</f>
        <v/>
      </c>
      <c r="AT45" s="65" t="str">
        <f t="shared" si="18"/>
        <v/>
      </c>
      <c r="AU45" s="62" t="str">
        <f t="shared" si="19"/>
        <v/>
      </c>
      <c r="AV45" s="108">
        <f t="shared" si="20"/>
        <v>0</v>
      </c>
      <c r="AW45" s="108" t="str">
        <f t="shared" si="21"/>
        <v/>
      </c>
      <c r="AX45" s="108" t="str">
        <f t="shared" si="22"/>
        <v/>
      </c>
      <c r="AY45" s="108" t="str">
        <f t="shared" si="23"/>
        <v/>
      </c>
      <c r="AZ45" s="108" t="str">
        <f t="shared" si="24"/>
        <v/>
      </c>
      <c r="BA45" s="110" t="str">
        <f t="shared" si="25"/>
        <v/>
      </c>
      <c r="BB45" s="310" t="str">
        <f>IF(OR($E45="",$G45=""),"",IF(AND($E$3=6),'Marks Entry 6th'!AF44,IF(AND($E$3=7),'Marks Entry 7th'!AF44,"")))</f>
        <v/>
      </c>
      <c r="BC45" s="120" t="str">
        <f>IF(OR($E45="",$G45=""),"",IF(AND($E$3=6),'Marks Entry 6th'!AG44,IF(AND($E$3=7),'Marks Entry 7th'!AG44,"")))</f>
        <v/>
      </c>
      <c r="BD45" s="120" t="str">
        <f>IF(OR($E45="",$G45=""),"",IF(AND($E$3=6),'Marks Entry 6th'!AH44,IF(AND($E$3=7),'Marks Entry 7th'!AH44,"")))</f>
        <v/>
      </c>
      <c r="BE45" s="120" t="str">
        <f>IF(OR($E45="",$G45=""),"",IF(AND($E$3=6),'Marks Entry 6th'!AI44,IF(AND($E$3=7),'Marks Entry 7th'!AI44,"")))</f>
        <v/>
      </c>
      <c r="BF45" s="120" t="str">
        <f>IF(OR($E45="",$G45=""),"",IF(AND($E$3=6),'Marks Entry 6th'!AJ44,IF(AND($E$3=7),'Marks Entry 7th'!AJ44,"")))</f>
        <v/>
      </c>
      <c r="BG45" s="120" t="str">
        <f>IF(OR($E45="",$G45=""),"",IF(AND($E$3=6),'Marks Entry 6th'!AK44,IF(AND($E$3=7),'Marks Entry 7th'!AK44,"")))</f>
        <v/>
      </c>
      <c r="BH45" s="120" t="str">
        <f>IF(OR($E45="",$G45=""),"",IF(AND($E$3=6),'Marks Entry 6th'!AL44,IF(AND($E$3=7),'Marks Entry 7th'!AL44,"")))</f>
        <v/>
      </c>
      <c r="BI45" s="418" t="str">
        <f t="shared" si="26"/>
        <v/>
      </c>
      <c r="BJ45" s="120" t="str">
        <f>IF(OR($E45="",$G45=""),"",IF(AND($E$3=6),'Marks Entry 6th'!AM44,IF(AND($E$3=7),'Marks Entry 7th'!AM44,"")))</f>
        <v/>
      </c>
      <c r="BK45" s="120" t="str">
        <f>IF(OR($E45="",$G45=""),"",IF(AND($E$3=6),'Marks Entry 6th'!AN44,IF(AND($E$3=7),'Marks Entry 7th'!AN44,"")))</f>
        <v/>
      </c>
      <c r="BL45" s="65" t="str">
        <f t="shared" si="27"/>
        <v/>
      </c>
      <c r="BM45" s="62">
        <f t="shared" si="28"/>
        <v>0</v>
      </c>
      <c r="BN45" s="67" t="str">
        <f>IF(OR($E45="",$G45=""),"",IF(AND($E$3=6),'Marks Entry 6th'!AO44,IF(AND($E$3=7),'Marks Entry 7th'!AO44,"")))</f>
        <v/>
      </c>
      <c r="BO45" s="67" t="str">
        <f>IF(OR($E45="",$G45=""),"",IF(AND($E$3=6),'Marks Entry 6th'!AP44,IF(AND($E$3=7),'Marks Entry 7th'!AP44,"")))</f>
        <v/>
      </c>
      <c r="BP45" s="65" t="str">
        <f t="shared" si="29"/>
        <v/>
      </c>
      <c r="BQ45" s="62" t="str">
        <f t="shared" si="30"/>
        <v/>
      </c>
      <c r="BR45" s="108">
        <f t="shared" si="31"/>
        <v>0</v>
      </c>
      <c r="BS45" s="108" t="str">
        <f t="shared" si="32"/>
        <v/>
      </c>
      <c r="BT45" s="108" t="str">
        <f t="shared" si="33"/>
        <v/>
      </c>
      <c r="BU45" s="108" t="str">
        <f t="shared" si="34"/>
        <v/>
      </c>
      <c r="BV45" s="108" t="str">
        <f t="shared" si="35"/>
        <v/>
      </c>
      <c r="BW45" s="110" t="str">
        <f t="shared" si="36"/>
        <v/>
      </c>
      <c r="BX45" s="120" t="str">
        <f>IF(OR($E45="",$G45=""),"",IF(AND($E$3=6),'Marks Entry 6th'!AQ44,IF(AND($E$3=7),'Marks Entry 7th'!AQ44,"")))</f>
        <v/>
      </c>
      <c r="BY45" s="120" t="str">
        <f>IF(OR($E45="",$G45=""),"",IF(AND($E$3=6),'Marks Entry 6th'!AR44,IF(AND($E$3=7),'Marks Entry 7th'!AR44,"")))</f>
        <v/>
      </c>
      <c r="BZ45" s="120" t="str">
        <f>IF(OR($E45="",$G45=""),"",IF(AND($E$3=6),'Marks Entry 6th'!AS44,IF(AND($E$3=7),'Marks Entry 7th'!AS44,"")))</f>
        <v/>
      </c>
      <c r="CA45" s="120" t="str">
        <f>IF(OR($E45="",$G45=""),"",IF(AND($E$3=6),'Marks Entry 6th'!AT44,IF(AND($E$3=7),'Marks Entry 7th'!AT44,"")))</f>
        <v/>
      </c>
      <c r="CB45" s="120" t="str">
        <f>IF(OR($E45="",$G45=""),"",IF(AND($E$3=6),'Marks Entry 6th'!AU44,IF(AND($E$3=7),'Marks Entry 7th'!AU44,"")))</f>
        <v/>
      </c>
      <c r="CC45" s="120" t="str">
        <f>IF(OR($E45="",$G45=""),"",IF(AND($E$3=6),'Marks Entry 6th'!AV44,IF(AND($E$3=7),'Marks Entry 7th'!AV44,"")))</f>
        <v/>
      </c>
      <c r="CD45" s="418" t="str">
        <f t="shared" si="37"/>
        <v/>
      </c>
      <c r="CE45" s="120" t="str">
        <f>IF(OR($E45="",$G45=""),"",IF(AND($E$3=6),'Marks Entry 6th'!AW44,IF(AND($E$3=7),'Marks Entry 7th'!AW44,"")))</f>
        <v/>
      </c>
      <c r="CF45" s="120" t="str">
        <f>IF(OR($E45="",$G45=""),"",IF(AND($E$3=6),'Marks Entry 6th'!AX44,IF(AND($E$3=7),'Marks Entry 7th'!AX44,"")))</f>
        <v/>
      </c>
      <c r="CG45" s="65" t="str">
        <f t="shared" si="38"/>
        <v/>
      </c>
      <c r="CH45" s="62">
        <f t="shared" si="39"/>
        <v>0</v>
      </c>
      <c r="CI45" s="67" t="str">
        <f>IF(OR($E45="",$G45=""),"",IF(AND($E$3=6),'Marks Entry 6th'!AY44,IF(AND($E$3=7),'Marks Entry 7th'!AY44,"")))</f>
        <v/>
      </c>
      <c r="CJ45" s="67" t="str">
        <f>IF(OR($E45="",$G45=""),"",IF(AND($E$3=6),'Marks Entry 6th'!AZ44,IF(AND($E$3=7),'Marks Entry 7th'!AZ44,"")))</f>
        <v/>
      </c>
      <c r="CK45" s="65" t="str">
        <f t="shared" si="40"/>
        <v/>
      </c>
      <c r="CL45" s="62" t="str">
        <f t="shared" si="41"/>
        <v/>
      </c>
      <c r="CM45" s="108">
        <f t="shared" si="42"/>
        <v>0</v>
      </c>
      <c r="CN45" s="108" t="str">
        <f t="shared" si="43"/>
        <v/>
      </c>
      <c r="CO45" s="108" t="str">
        <f t="shared" si="44"/>
        <v/>
      </c>
      <c r="CP45" s="108" t="str">
        <f t="shared" si="45"/>
        <v/>
      </c>
      <c r="CQ45" s="108" t="str">
        <f t="shared" si="46"/>
        <v/>
      </c>
      <c r="CR45" s="110" t="str">
        <f t="shared" si="47"/>
        <v/>
      </c>
      <c r="CS45" s="120" t="str">
        <f>IF(OR($E45="",$G45=""),"",IF(AND($E$3=6),'Marks Entry 6th'!BA44,IF(AND($E$3=7),'Marks Entry 7th'!BA44,"")))</f>
        <v/>
      </c>
      <c r="CT45" s="120" t="str">
        <f>IF(OR($E45="",$G45=""),"",IF(AND($E$3=6),'Marks Entry 6th'!BB44,IF(AND($E$3=7),'Marks Entry 7th'!BB44,"")))</f>
        <v/>
      </c>
      <c r="CU45" s="120" t="str">
        <f>IF(OR($E45="",$G45=""),"",IF(AND($E$3=6),'Marks Entry 6th'!BC44,IF(AND($E$3=7),'Marks Entry 7th'!BC44,"")))</f>
        <v/>
      </c>
      <c r="CV45" s="120" t="str">
        <f>IF(OR($E45="",$G45=""),"",IF(AND($E$3=6),'Marks Entry 6th'!BD44,IF(AND($E$3=7),'Marks Entry 7th'!BD44,"")))</f>
        <v/>
      </c>
      <c r="CW45" s="120" t="str">
        <f>IF(OR($E45="",$G45=""),"",IF(AND($E$3=6),'Marks Entry 6th'!BE44,IF(AND($E$3=7),'Marks Entry 7th'!BE44,"")))</f>
        <v/>
      </c>
      <c r="CX45" s="120" t="str">
        <f>IF(OR($E45="",$G45=""),"",IF(AND($E$3=6),'Marks Entry 6th'!BF44,IF(AND($E$3=7),'Marks Entry 7th'!BF44,"")))</f>
        <v/>
      </c>
      <c r="CY45" s="418" t="str">
        <f t="shared" si="48"/>
        <v/>
      </c>
      <c r="CZ45" s="120" t="str">
        <f>IF(OR($E45="",$G45=""),"",IF(AND($E$3=6),'Marks Entry 6th'!BG44,IF(AND($E$3=7),'Marks Entry 7th'!BG44,"")))</f>
        <v/>
      </c>
      <c r="DA45" s="120" t="str">
        <f>IF(OR($E45="",$G45=""),"",IF(AND($E$3=6),'Marks Entry 6th'!BH44,IF(AND($E$3=7),'Marks Entry 7th'!BH44,"")))</f>
        <v/>
      </c>
      <c r="DB45" s="65" t="str">
        <f t="shared" si="49"/>
        <v/>
      </c>
      <c r="DC45" s="62">
        <f t="shared" si="50"/>
        <v>0</v>
      </c>
      <c r="DD45" s="67" t="str">
        <f>IF(OR($E45="",$G45=""),"",IF(AND($E$3=6),'Marks Entry 6th'!BI44,IF(AND($E$3=7),'Marks Entry 7th'!BI44,"")))</f>
        <v/>
      </c>
      <c r="DE45" s="67" t="str">
        <f>IF(OR($E45="",$G45=""),"",IF(AND($E$3=6),'Marks Entry 6th'!BJ44,IF(AND($E$3=7),'Marks Entry 7th'!BJ44,"")))</f>
        <v/>
      </c>
      <c r="DF45" s="65" t="str">
        <f t="shared" si="51"/>
        <v/>
      </c>
      <c r="DG45" s="62" t="str">
        <f t="shared" si="52"/>
        <v/>
      </c>
      <c r="DH45" s="108">
        <f t="shared" si="53"/>
        <v>0</v>
      </c>
      <c r="DI45" s="108" t="str">
        <f t="shared" si="54"/>
        <v/>
      </c>
      <c r="DJ45" s="108" t="str">
        <f t="shared" si="55"/>
        <v/>
      </c>
      <c r="DK45" s="108" t="str">
        <f t="shared" si="56"/>
        <v/>
      </c>
      <c r="DL45" s="108" t="str">
        <f t="shared" si="57"/>
        <v/>
      </c>
      <c r="DM45" s="110" t="str">
        <f t="shared" si="58"/>
        <v/>
      </c>
      <c r="DN45" s="120" t="str">
        <f>IF(OR($E45="",$G45=""),"",IF(AND($E$3=6),'Marks Entry 6th'!BK44,IF(AND($E$3=7),'Marks Entry 7th'!BK44,"")))</f>
        <v/>
      </c>
      <c r="DO45" s="120" t="str">
        <f>IF(OR($E45="",$G45=""),"",IF(AND($E$3=6),'Marks Entry 6th'!BL44,IF(AND($E$3=7),'Marks Entry 7th'!BL44,"")))</f>
        <v/>
      </c>
      <c r="DP45" s="120" t="str">
        <f>IF(OR($E45="",$G45=""),"",IF(AND($E$3=6),'Marks Entry 6th'!BM44,IF(AND($E$3=7),'Marks Entry 7th'!BM44,"")))</f>
        <v/>
      </c>
      <c r="DQ45" s="120" t="str">
        <f>IF(OR($E45="",$G45=""),"",IF(AND($E$3=6),'Marks Entry 6th'!BN44,IF(AND($E$3=7),'Marks Entry 7th'!BN44,"")))</f>
        <v/>
      </c>
      <c r="DR45" s="120" t="str">
        <f>IF(OR($E45="",$G45=""),"",IF(AND($E$3=6),'Marks Entry 6th'!BO44,IF(AND($E$3=7),'Marks Entry 7th'!BO44,"")))</f>
        <v/>
      </c>
      <c r="DS45" s="120" t="str">
        <f>IF(OR($E45="",$G45=""),"",IF(AND($E$3=6),'Marks Entry 6th'!BP44,IF(AND($E$3=7),'Marks Entry 7th'!BP44,"")))</f>
        <v/>
      </c>
      <c r="DT45" s="418" t="str">
        <f t="shared" si="59"/>
        <v/>
      </c>
      <c r="DU45" s="120" t="str">
        <f>IF(OR($E45="",$G45=""),"",IF(AND($E$3=6),'Marks Entry 6th'!BQ44,IF(AND($E$3=7),'Marks Entry 7th'!BQ44,"")))</f>
        <v/>
      </c>
      <c r="DV45" s="120" t="str">
        <f>IF(OR($E45="",$G45=""),"",IF(AND($E$3=6),'Marks Entry 6th'!BR44,IF(AND($E$3=7),'Marks Entry 7th'!BR44,"")))</f>
        <v/>
      </c>
      <c r="DW45" s="65" t="str">
        <f t="shared" si="60"/>
        <v/>
      </c>
      <c r="DX45" s="62">
        <f t="shared" si="61"/>
        <v>0</v>
      </c>
      <c r="DY45" s="67" t="str">
        <f>IF(OR($E45="",$G45=""),"",IF(AND($E$3=6),'Marks Entry 6th'!BS44,IF(AND($E$3=7),'Marks Entry 7th'!BS44,"")))</f>
        <v/>
      </c>
      <c r="DZ45" s="67" t="str">
        <f>IF(OR($E45="",$G45=""),"",IF(AND($E$3=6),'Marks Entry 6th'!BT44,IF(AND($E$3=7),'Marks Entry 7th'!BT44,"")))</f>
        <v/>
      </c>
      <c r="EA45" s="65" t="str">
        <f t="shared" si="62"/>
        <v/>
      </c>
      <c r="EB45" s="62" t="str">
        <f t="shared" si="63"/>
        <v/>
      </c>
      <c r="EC45" s="108">
        <f t="shared" si="64"/>
        <v>0</v>
      </c>
      <c r="ED45" s="108" t="str">
        <f t="shared" si="65"/>
        <v/>
      </c>
      <c r="EE45" s="108" t="str">
        <f t="shared" si="66"/>
        <v/>
      </c>
      <c r="EF45" s="108" t="str">
        <f t="shared" si="67"/>
        <v/>
      </c>
      <c r="EG45" s="108" t="str">
        <f t="shared" si="68"/>
        <v/>
      </c>
      <c r="EH45" s="110" t="str">
        <f t="shared" si="69"/>
        <v/>
      </c>
      <c r="EI45" s="52" t="str">
        <f>IF(OR($E45="",$G45=""),"",IF(AND($E$3=6),'Marks Entry 6th'!BU44,IF(AND($E$3=7),'Marks Entry 7th'!BU44,"")))</f>
        <v/>
      </c>
      <c r="EJ45" s="52" t="str">
        <f>IF(OR($E45="",$G45=""),"",IF(AND($E$3=6),'Marks Entry 6th'!BV44,IF(AND($E$3=7),'Marks Entry 7th'!BV44,"")))</f>
        <v/>
      </c>
      <c r="EK45" s="52" t="str">
        <f>IF(OR($E45="",$G45=""),"",IF(AND($E$3=6),'Marks Entry 6th'!BW44,IF(AND($E$3=7),'Marks Entry 7th'!BW44,"")))</f>
        <v/>
      </c>
      <c r="EL45" s="52" t="str">
        <f>IF(OR($E45="",$G45=""),"",IF(AND($E$3=6),'Marks Entry 6th'!BX44,IF(AND($E$3=7),'Marks Entry 7th'!BX44,"")))</f>
        <v/>
      </c>
      <c r="EM45" s="52" t="str">
        <f>IF(OR($E45="",$G45=""),"",IF(AND($E$3=6),'Marks Entry 6th'!BY44,IF(AND($E$3=7),'Marks Entry 7th'!BY44,"")))</f>
        <v/>
      </c>
      <c r="EN45" s="121" t="str">
        <f t="shared" si="70"/>
        <v/>
      </c>
      <c r="EO45" s="122">
        <f t="shared" si="71"/>
        <v>0</v>
      </c>
      <c r="EP45" s="122" t="str">
        <f t="shared" si="72"/>
        <v/>
      </c>
      <c r="EQ45" s="122" t="str">
        <f t="shared" si="73"/>
        <v/>
      </c>
      <c r="ER45" s="109" t="str">
        <f t="shared" si="74"/>
        <v/>
      </c>
      <c r="ES45" s="52" t="str">
        <f>IF(OR($E45="",$G45=""),"",IF(AND($E$3=6),'Marks Entry 6th'!BZ44,IF(AND($E$3=7),'Marks Entry 7th'!BZ44,"")))</f>
        <v/>
      </c>
      <c r="ET45" s="52" t="str">
        <f>IF(OR($E45="",$G45=""),"",IF(AND($E$3=6),'Marks Entry 6th'!CA44,IF(AND($E$3=7),'Marks Entry 7th'!CA44,"")))</f>
        <v/>
      </c>
      <c r="EU45" s="52" t="str">
        <f>IF(OR($E45="",$G45=""),"",IF(AND($E$3=6),'Marks Entry 6th'!CB44,IF(AND($E$3=7),'Marks Entry 7th'!CB44,"")))</f>
        <v/>
      </c>
      <c r="EV45" s="52" t="str">
        <f>IF(OR($E45="",$G45=""),"",IF(AND($E$3=6),'Marks Entry 6th'!CC44,IF(AND($E$3=7),'Marks Entry 7th'!CC44,"")))</f>
        <v/>
      </c>
      <c r="EW45" s="52" t="str">
        <f>IF(OR($E45="",$G45=""),"",IF(AND($E$3=6),'Marks Entry 6th'!CD44,IF(AND($E$3=7),'Marks Entry 7th'!CD44,"")))</f>
        <v/>
      </c>
      <c r="EX45" s="121" t="str">
        <f t="shared" si="75"/>
        <v/>
      </c>
      <c r="EY45" s="122">
        <f t="shared" si="76"/>
        <v>0</v>
      </c>
      <c r="EZ45" s="122" t="str">
        <f t="shared" si="77"/>
        <v/>
      </c>
      <c r="FA45" s="122" t="str">
        <f t="shared" si="78"/>
        <v/>
      </c>
      <c r="FB45" s="109" t="str">
        <f t="shared" si="79"/>
        <v/>
      </c>
      <c r="FC45" s="52" t="str">
        <f>IF(OR($E45="",$G45=""),"",IF(AND($E$3=6),'Marks Entry 6th'!CE44,IF(AND($E$3=7),'Marks Entry 7th'!CE44,"")))</f>
        <v/>
      </c>
      <c r="FD45" s="52" t="str">
        <f>IF(OR($E45="",$G45=""),"",IF(AND($E$3=6),'Marks Entry 6th'!CF44,IF(AND($E$3=7),'Marks Entry 7th'!CF44,"")))</f>
        <v/>
      </c>
      <c r="FE45" s="52" t="str">
        <f>IF(OR($E45="",$G45=""),"",IF(AND($E$3=6),'Marks Entry 6th'!CG44,IF(AND($E$3=7),'Marks Entry 7th'!CG44,"")))</f>
        <v/>
      </c>
      <c r="FF45" s="52" t="str">
        <f>IF(OR($E45="",$G45=""),"",IF(AND($E$3=6),'Marks Entry 6th'!CH44,IF(AND($E$3=7),'Marks Entry 7th'!CH44,"")))</f>
        <v/>
      </c>
      <c r="FG45" s="52" t="str">
        <f>IF(OR($E45="",$G45=""),"",IF(AND($E$3=6),'Marks Entry 6th'!CI44,IF(AND($E$3=7),'Marks Entry 7th'!CI44,"")))</f>
        <v/>
      </c>
      <c r="FH45" s="121" t="str">
        <f t="shared" si="80"/>
        <v/>
      </c>
      <c r="FI45" s="122">
        <f t="shared" si="81"/>
        <v>0</v>
      </c>
      <c r="FJ45" s="122" t="str">
        <f t="shared" si="82"/>
        <v/>
      </c>
      <c r="FK45" s="122" t="str">
        <f t="shared" si="83"/>
        <v/>
      </c>
      <c r="FL45" s="109" t="str">
        <f t="shared" si="84"/>
        <v/>
      </c>
      <c r="FM45" s="361" t="str">
        <f>IF(OR($E45="",$G45=""),"",IF(AND('Marks Entry 6th'!CJ44="",'Marks Entry 7th'!CJ44=""),"",IF(AND($E$3=6),'Marks Entry 6th'!CJ44,IF(AND($E$3=7),'Marks Entry 7th'!CJ44,""))))</f>
        <v/>
      </c>
      <c r="FN45" s="361" t="str">
        <f>IF(OR($E45="",$G45=""),"",IF(AND('Marks Entry 6th'!CK44="",'Marks Entry 7th'!CK44=""),"",IF(AND($E$3=6),'Marks Entry 6th'!CK44,IF(AND($E$3=7),'Marks Entry 7th'!CK44,""))))</f>
        <v/>
      </c>
      <c r="FO45" s="362" t="str">
        <f t="shared" si="85"/>
        <v/>
      </c>
      <c r="FP45" s="109" t="str">
        <f t="shared" si="86"/>
        <v/>
      </c>
      <c r="FQ45" s="361" t="str">
        <f>IF(OR($E45="",$G45=""),"",IF(AND('Marks Entry 6th'!CL44="",'Marks Entry 7th'!CL44=""),"",IF(AND($E$3=6),'Marks Entry 6th'!CL44,IF(AND($E$3=7),'Marks Entry 7th'!CL44,""))))</f>
        <v/>
      </c>
      <c r="FR45" s="361" t="str">
        <f>IF(OR($E45="",$G45=""),"",IF(AND('Marks Entry 6th'!CM44="",'Marks Entry 7th'!CM44=""),"",IF(AND($E$3=6),'Marks Entry 6th'!CM44,IF(AND($E$3=7),'Marks Entry 7th'!CM44,""))))</f>
        <v/>
      </c>
      <c r="FS45" s="362" t="str">
        <f t="shared" si="87"/>
        <v/>
      </c>
      <c r="FT45" s="109" t="str">
        <f t="shared" si="88"/>
        <v/>
      </c>
      <c r="FU45" s="78" t="str">
        <f t="shared" si="89"/>
        <v/>
      </c>
      <c r="FV45" s="328" t="str">
        <f t="shared" si="90"/>
        <v/>
      </c>
      <c r="FW45" s="84" t="str">
        <f t="shared" si="91"/>
        <v/>
      </c>
      <c r="FX45" s="222" t="str">
        <f t="shared" si="92"/>
        <v/>
      </c>
      <c r="FY45" s="85" t="str">
        <f t="shared" si="93"/>
        <v/>
      </c>
      <c r="FZ45" s="327" t="str">
        <f>IFERROR(IF(B45="NSO","NSO",IF(OR(D45="",G45="",F45=""),"",IF(AND(FV45&gt;=36,'Master sheet'!$D$11="Hindi"),"कक्षा क्रमोन्नत",IF(AND(FV45&gt;=36,'Master sheet'!$D$11="English"),"Promoted",IF(AND(FV45&lt;36,'Master sheet'!$D$11="Hindi"),"पुनः परीक्षा","Re-Exam"))))),"")</f>
        <v/>
      </c>
      <c r="GA45" s="53" t="str">
        <f>IF(OR($E45="",$G45=""),"",IF(AND($E$3=6,'Marks Entry 6th'!CN44=""),"",IF(AND($E$3=7,'Marks Entry 7th'!CN44=""),"",IF(AND($E$3=6),'Marks Entry 6th'!CN44,IF(AND($E$3=7),'Marks Entry 7th'!CN44,"")))))</f>
        <v/>
      </c>
      <c r="GB45" s="53" t="str">
        <f>IF(OR($E45="",$G45=""),"",IF(AND($E$3=6,'Marks Entry 6th'!CO44=""),"",IF(AND($E$3=7,'Marks Entry 7th'!CO44=""),"",IF(AND($E$3=6),'Marks Entry 6th'!CO44,IF(AND($E$3=7),'Marks Entry 7th'!CO44,"")))))</f>
        <v/>
      </c>
      <c r="GC45" s="54"/>
      <c r="GK45" s="56">
        <f>IF(AND($E$3=6),'Marks Entry 6th'!I44,IF(AND($E$3=7),'Marks Entry 7th'!I44,""))</f>
        <v>0</v>
      </c>
      <c r="GL45" s="56">
        <f t="shared" si="94"/>
        <v>0</v>
      </c>
    </row>
    <row r="46" spans="1:194" ht="18.95" customHeight="1">
      <c r="A46" s="68">
        <v>39</v>
      </c>
      <c r="B46" s="68" t="str">
        <f>IF(OR(GK46=0,GK46=""),"",IF(AND($E$3=6),'Marks Entry 6th'!I45,IF(AND($E$3=7),'Marks Entry 7th'!I45,"")))</f>
        <v/>
      </c>
      <c r="C46" s="69" t="str">
        <f>IF(OR(B46=0,B46=""),"",IF(AND($E$3=6,'Marks Entry 6th'!B45=""),"",IF(AND($E$3=7,'Marks Entry 7th'!B45=""),"",IF(AND($E$3=6,'Marks Entry 6th'!B45),'Marks Entry 6th'!B45,IF(AND($E$3=7),'Marks Entry 7th'!B45,"")))))</f>
        <v/>
      </c>
      <c r="D46" s="69" t="str">
        <f>IF(OR(B46=0,B46=""),"",IF(AND($E$3=6,'Marks Entry 6th'!C45=""),"",IF(AND($E$3=7,'Marks Entry 7th'!C45=""),"",IF(AND($E$3=6),'Marks Entry 6th'!C45,IF(AND($E$3=7),'Marks Entry 7th'!C45,"")))))</f>
        <v/>
      </c>
      <c r="E46" s="303" t="str">
        <f>IF(OR(B46=0,B46=""),"",IF(AND($E$3=6,'Marks Entry 6th'!E45=""),"",IF(AND($E$3=7,'Marks Entry 7th'!E45=""),"",IF(AND($E$3=6),'Marks Entry 6th'!E45,IF(AND($E$3=7),'Marks Entry 7th'!E45,"")))))</f>
        <v/>
      </c>
      <c r="F46" s="69" t="str">
        <f>IF(OR(B46=0,B46=""),"",IF(AND($E$3=6,'Marks Entry 6th'!D45=""),"",IF(AND($E$3=7,'Marks Entry 7th'!D45=""),"",IF(AND($E$3=6),'Marks Entry 6th'!D45,IF(AND($E$3=7),'Marks Entry 7th'!D45,"")))))</f>
        <v/>
      </c>
      <c r="G46" s="302" t="str">
        <f>IF(OR(B46=0,B46=""),"",IF(AND($E$3=6,'Marks Entry 6th'!F45=""),"",IF(AND($E$3=7,'Marks Entry 7th'!F45=""),"",IF(AND($E$3=6),UPPER('Marks Entry 6th'!F45),IF(AND($E$3=7),UPPER('Marks Entry 7th'!F45),"")))))</f>
        <v/>
      </c>
      <c r="H46" s="302" t="str">
        <f>IF(OR(B46=0,B46=""),"",IF(AND($E$3=6,'Marks Entry 6th'!G45=""),"",IF(AND($E$3=7,'Marks Entry 7th'!G45=""),"",IF(AND($E$3=6),UPPER('Marks Entry 6th'!G45),IF(AND($E$3=7),UPPER('Marks Entry 7th'!G45),"")))))</f>
        <v/>
      </c>
      <c r="I46" s="302" t="str">
        <f>IF(OR(B46=0,B46=""),"",IF(AND($E$3=6,'Marks Entry 6th'!H45=""),"",IF(AND($E$3=7,'Marks Entry 7th'!H45=""),"",IF(AND($E$3=6),UPPER('Marks Entry 6th'!H45),IF(AND($E$3=7),UPPER('Marks Entry 7th'!H45),"")))))</f>
        <v/>
      </c>
      <c r="J46" s="64" t="str">
        <f>IF(OR(B46=0,B46=""),"",IF(AND($E$3=6,'Marks Entry 6th'!J45=""),"",IF(AND($E$3=7,'Marks Entry 7th'!J45=""),"",IF(AND($E$3=6),'Marks Entry 6th'!J45,IF(AND($E$3=7),'Marks Entry 7th'!J45,"")))))</f>
        <v/>
      </c>
      <c r="K46" s="64" t="str">
        <f>IF(OR(B46=0,B46=""),"",IF(AND($E$3=6,'Marks Entry 6th'!K45=""),"",IF(AND($E$3=7,'Marks Entry 7th'!K45=""),"",IF(AND($E$3=6),'Marks Entry 6th'!K45,IF(AND($E$3=7),'Marks Entry 7th'!K45,"")))))</f>
        <v/>
      </c>
      <c r="L46" s="120" t="str">
        <f>IF(OR($E46="",$G46=""),"",IF(AND($E$3=6),'Marks Entry 6th'!L45,IF(AND($E$3=7),'Marks Entry 7th'!L45,"")))</f>
        <v/>
      </c>
      <c r="M46" s="120" t="str">
        <f>IF(OR($E46="",$G46=""),"",IF(AND($E$3=6),'Marks Entry 6th'!M45,IF(AND($E$3=7),'Marks Entry 7th'!M45,"")))</f>
        <v/>
      </c>
      <c r="N46" s="120" t="str">
        <f>IF(OR($E46="",$G46=""),"",IF(AND($E$3=6),'Marks Entry 6th'!N45,IF(AND($E$3=7),'Marks Entry 7th'!N45,"")))</f>
        <v/>
      </c>
      <c r="O46" s="120" t="str">
        <f>IF(OR($E46="",$G46=""),"",IF(AND($E$3=6),'Marks Entry 6th'!O45,IF(AND($E$3=7),'Marks Entry 7th'!O45,"")))</f>
        <v/>
      </c>
      <c r="P46" s="120" t="str">
        <f>IF(OR($E46="",$G46=""),"",IF(AND($E$3=6),'Marks Entry 6th'!P45,IF(AND($E$3=7),'Marks Entry 7th'!P45,"")))</f>
        <v/>
      </c>
      <c r="Q46" s="120" t="str">
        <f>IF(OR($E46="",$G46=""),"",IF(AND($E$3=6),'Marks Entry 6th'!Q45,IF(AND($E$3=7),'Marks Entry 7th'!Q45,"")))</f>
        <v/>
      </c>
      <c r="R46" s="418" t="str">
        <f t="shared" si="4"/>
        <v/>
      </c>
      <c r="S46" s="120" t="str">
        <f>IF(OR($E46="",$G46=""),"",IF(AND($E$3=6),'Marks Entry 6th'!R45,IF(AND($E$3=7),'Marks Entry 7th'!R45,"")))</f>
        <v/>
      </c>
      <c r="T46" s="120" t="str">
        <f>IF(OR($E46="",$G46=""),"",IF(AND($E$3=6),'Marks Entry 6th'!S45,IF(AND($E$3=7),'Marks Entry 7th'!S45,"")))</f>
        <v/>
      </c>
      <c r="U46" s="65" t="str">
        <f t="shared" si="5"/>
        <v/>
      </c>
      <c r="V46" s="62">
        <f t="shared" si="6"/>
        <v>0</v>
      </c>
      <c r="W46" s="67" t="str">
        <f>IF(OR($E46="",$G46=""),"",IF(AND($E$3=6),'Marks Entry 6th'!T45,IF(AND($E$3=7),'Marks Entry 7th'!T45,"")))</f>
        <v/>
      </c>
      <c r="X46" s="67" t="str">
        <f>IF(OR($E46="",$G46=""),"",IF(AND($E$3=6),'Marks Entry 6th'!U45,IF(AND($E$3=7),'Marks Entry 7th'!U45,"")))</f>
        <v/>
      </c>
      <c r="Y46" s="66" t="str">
        <f t="shared" si="7"/>
        <v/>
      </c>
      <c r="Z46" s="62" t="str">
        <f t="shared" si="8"/>
        <v/>
      </c>
      <c r="AA46" s="108">
        <f t="shared" si="9"/>
        <v>0</v>
      </c>
      <c r="AB46" s="108" t="str">
        <f t="shared" si="10"/>
        <v/>
      </c>
      <c r="AC46" s="108" t="str">
        <f t="shared" si="11"/>
        <v/>
      </c>
      <c r="AD46" s="108" t="str">
        <f t="shared" si="12"/>
        <v/>
      </c>
      <c r="AE46" s="108" t="str">
        <f t="shared" si="13"/>
        <v/>
      </c>
      <c r="AF46" s="110" t="str">
        <f t="shared" si="14"/>
        <v/>
      </c>
      <c r="AG46" s="120" t="str">
        <f>IF(OR($E46="",$G46=""),"",IF(AND($E$3=6),'Marks Entry 6th'!V45,IF(AND($E$3=7),'Marks Entry 7th'!V45,"")))</f>
        <v/>
      </c>
      <c r="AH46" s="120" t="str">
        <f>IF(OR($E46="",$G46=""),"",IF(AND($E$3=6),'Marks Entry 6th'!W45,IF(AND($E$3=7),'Marks Entry 7th'!W45,"")))</f>
        <v/>
      </c>
      <c r="AI46" s="120" t="str">
        <f>IF(OR($E46="",$G46=""),"",IF(AND($E$3=6),'Marks Entry 6th'!X45,IF(AND($E$3=7),'Marks Entry 7th'!X45,"")))</f>
        <v/>
      </c>
      <c r="AJ46" s="120" t="str">
        <f>IF(OR($E46="",$G46=""),"",IF(AND($E$3=6),'Marks Entry 6th'!Y45,IF(AND($E$3=7),'Marks Entry 7th'!Y45,"")))</f>
        <v/>
      </c>
      <c r="AK46" s="120" t="str">
        <f>IF(OR($E46="",$G46=""),"",IF(AND($E$3=6),'Marks Entry 6th'!Z45,IF(AND($E$3=7),'Marks Entry 7th'!Z45,"")))</f>
        <v/>
      </c>
      <c r="AL46" s="120" t="str">
        <f>IF(OR($E46="",$G46=""),"",IF(AND($E$3=6),'Marks Entry 6th'!AA45,IF(AND($E$3=7),'Marks Entry 7th'!AA45,"")))</f>
        <v/>
      </c>
      <c r="AM46" s="418" t="str">
        <f t="shared" si="15"/>
        <v/>
      </c>
      <c r="AN46" s="120" t="str">
        <f>IF(OR($E46="",$G46=""),"",IF(AND($E$3=6),'Marks Entry 6th'!AB45,IF(AND($E$3=7),'Marks Entry 7th'!AB45,"")))</f>
        <v/>
      </c>
      <c r="AO46" s="120" t="str">
        <f>IF(OR($E46="",$G46=""),"",IF(AND($E$3=6),'Marks Entry 6th'!AC45,IF(AND($E$3=7),'Marks Entry 7th'!AC45,"")))</f>
        <v/>
      </c>
      <c r="AP46" s="65" t="str">
        <f t="shared" si="16"/>
        <v/>
      </c>
      <c r="AQ46" s="62">
        <f t="shared" si="17"/>
        <v>0</v>
      </c>
      <c r="AR46" s="67" t="str">
        <f>IF(OR($E46="",$G46=""),"",IF(AND($E$3=6),'Marks Entry 6th'!AD45,IF(AND($E$3=7),'Marks Entry 7th'!AD45,"")))</f>
        <v/>
      </c>
      <c r="AS46" s="67" t="str">
        <f>IF(OR($E46="",$G46=""),"",IF(AND($E$3=6),'Marks Entry 6th'!AE45,IF(AND($E$3=7),'Marks Entry 7th'!AE45,"")))</f>
        <v/>
      </c>
      <c r="AT46" s="65" t="str">
        <f t="shared" si="18"/>
        <v/>
      </c>
      <c r="AU46" s="62" t="str">
        <f t="shared" si="19"/>
        <v/>
      </c>
      <c r="AV46" s="108">
        <f t="shared" si="20"/>
        <v>0</v>
      </c>
      <c r="AW46" s="108" t="str">
        <f t="shared" si="21"/>
        <v/>
      </c>
      <c r="AX46" s="108" t="str">
        <f t="shared" si="22"/>
        <v/>
      </c>
      <c r="AY46" s="108" t="str">
        <f t="shared" si="23"/>
        <v/>
      </c>
      <c r="AZ46" s="108" t="str">
        <f t="shared" si="24"/>
        <v/>
      </c>
      <c r="BA46" s="110" t="str">
        <f t="shared" si="25"/>
        <v/>
      </c>
      <c r="BB46" s="310" t="str">
        <f>IF(OR($E46="",$G46=""),"",IF(AND($E$3=6),'Marks Entry 6th'!AF45,IF(AND($E$3=7),'Marks Entry 7th'!AF45,"")))</f>
        <v/>
      </c>
      <c r="BC46" s="120" t="str">
        <f>IF(OR($E46="",$G46=""),"",IF(AND($E$3=6),'Marks Entry 6th'!AG45,IF(AND($E$3=7),'Marks Entry 7th'!AG45,"")))</f>
        <v/>
      </c>
      <c r="BD46" s="120" t="str">
        <f>IF(OR($E46="",$G46=""),"",IF(AND($E$3=6),'Marks Entry 6th'!AH45,IF(AND($E$3=7),'Marks Entry 7th'!AH45,"")))</f>
        <v/>
      </c>
      <c r="BE46" s="120" t="str">
        <f>IF(OR($E46="",$G46=""),"",IF(AND($E$3=6),'Marks Entry 6th'!AI45,IF(AND($E$3=7),'Marks Entry 7th'!AI45,"")))</f>
        <v/>
      </c>
      <c r="BF46" s="120" t="str">
        <f>IF(OR($E46="",$G46=""),"",IF(AND($E$3=6),'Marks Entry 6th'!AJ45,IF(AND($E$3=7),'Marks Entry 7th'!AJ45,"")))</f>
        <v/>
      </c>
      <c r="BG46" s="120" t="str">
        <f>IF(OR($E46="",$G46=""),"",IF(AND($E$3=6),'Marks Entry 6th'!AK45,IF(AND($E$3=7),'Marks Entry 7th'!AK45,"")))</f>
        <v/>
      </c>
      <c r="BH46" s="120" t="str">
        <f>IF(OR($E46="",$G46=""),"",IF(AND($E$3=6),'Marks Entry 6th'!AL45,IF(AND($E$3=7),'Marks Entry 7th'!AL45,"")))</f>
        <v/>
      </c>
      <c r="BI46" s="418" t="str">
        <f t="shared" si="26"/>
        <v/>
      </c>
      <c r="BJ46" s="120" t="str">
        <f>IF(OR($E46="",$G46=""),"",IF(AND($E$3=6),'Marks Entry 6th'!AM45,IF(AND($E$3=7),'Marks Entry 7th'!AM45,"")))</f>
        <v/>
      </c>
      <c r="BK46" s="120" t="str">
        <f>IF(OR($E46="",$G46=""),"",IF(AND($E$3=6),'Marks Entry 6th'!AN45,IF(AND($E$3=7),'Marks Entry 7th'!AN45,"")))</f>
        <v/>
      </c>
      <c r="BL46" s="65" t="str">
        <f t="shared" si="27"/>
        <v/>
      </c>
      <c r="BM46" s="62">
        <f t="shared" si="28"/>
        <v>0</v>
      </c>
      <c r="BN46" s="67" t="str">
        <f>IF(OR($E46="",$G46=""),"",IF(AND($E$3=6),'Marks Entry 6th'!AO45,IF(AND($E$3=7),'Marks Entry 7th'!AO45,"")))</f>
        <v/>
      </c>
      <c r="BO46" s="67" t="str">
        <f>IF(OR($E46="",$G46=""),"",IF(AND($E$3=6),'Marks Entry 6th'!AP45,IF(AND($E$3=7),'Marks Entry 7th'!AP45,"")))</f>
        <v/>
      </c>
      <c r="BP46" s="65" t="str">
        <f t="shared" si="29"/>
        <v/>
      </c>
      <c r="BQ46" s="62" t="str">
        <f t="shared" si="30"/>
        <v/>
      </c>
      <c r="BR46" s="108">
        <f t="shared" si="31"/>
        <v>0</v>
      </c>
      <c r="BS46" s="108" t="str">
        <f t="shared" si="32"/>
        <v/>
      </c>
      <c r="BT46" s="108" t="str">
        <f t="shared" si="33"/>
        <v/>
      </c>
      <c r="BU46" s="108" t="str">
        <f t="shared" si="34"/>
        <v/>
      </c>
      <c r="BV46" s="108" t="str">
        <f t="shared" si="35"/>
        <v/>
      </c>
      <c r="BW46" s="110" t="str">
        <f t="shared" si="36"/>
        <v/>
      </c>
      <c r="BX46" s="120" t="str">
        <f>IF(OR($E46="",$G46=""),"",IF(AND($E$3=6),'Marks Entry 6th'!AQ45,IF(AND($E$3=7),'Marks Entry 7th'!AQ45,"")))</f>
        <v/>
      </c>
      <c r="BY46" s="120" t="str">
        <f>IF(OR($E46="",$G46=""),"",IF(AND($E$3=6),'Marks Entry 6th'!AR45,IF(AND($E$3=7),'Marks Entry 7th'!AR45,"")))</f>
        <v/>
      </c>
      <c r="BZ46" s="120" t="str">
        <f>IF(OR($E46="",$G46=""),"",IF(AND($E$3=6),'Marks Entry 6th'!AS45,IF(AND($E$3=7),'Marks Entry 7th'!AS45,"")))</f>
        <v/>
      </c>
      <c r="CA46" s="120" t="str">
        <f>IF(OR($E46="",$G46=""),"",IF(AND($E$3=6),'Marks Entry 6th'!AT45,IF(AND($E$3=7),'Marks Entry 7th'!AT45,"")))</f>
        <v/>
      </c>
      <c r="CB46" s="120" t="str">
        <f>IF(OR($E46="",$G46=""),"",IF(AND($E$3=6),'Marks Entry 6th'!AU45,IF(AND($E$3=7),'Marks Entry 7th'!AU45,"")))</f>
        <v/>
      </c>
      <c r="CC46" s="120" t="str">
        <f>IF(OR($E46="",$G46=""),"",IF(AND($E$3=6),'Marks Entry 6th'!AV45,IF(AND($E$3=7),'Marks Entry 7th'!AV45,"")))</f>
        <v/>
      </c>
      <c r="CD46" s="418" t="str">
        <f t="shared" si="37"/>
        <v/>
      </c>
      <c r="CE46" s="120" t="str">
        <f>IF(OR($E46="",$G46=""),"",IF(AND($E$3=6),'Marks Entry 6th'!AW45,IF(AND($E$3=7),'Marks Entry 7th'!AW45,"")))</f>
        <v/>
      </c>
      <c r="CF46" s="120" t="str">
        <f>IF(OR($E46="",$G46=""),"",IF(AND($E$3=6),'Marks Entry 6th'!AX45,IF(AND($E$3=7),'Marks Entry 7th'!AX45,"")))</f>
        <v/>
      </c>
      <c r="CG46" s="65" t="str">
        <f t="shared" si="38"/>
        <v/>
      </c>
      <c r="CH46" s="62">
        <f t="shared" si="39"/>
        <v>0</v>
      </c>
      <c r="CI46" s="67" t="str">
        <f>IF(OR($E46="",$G46=""),"",IF(AND($E$3=6),'Marks Entry 6th'!AY45,IF(AND($E$3=7),'Marks Entry 7th'!AY45,"")))</f>
        <v/>
      </c>
      <c r="CJ46" s="67" t="str">
        <f>IF(OR($E46="",$G46=""),"",IF(AND($E$3=6),'Marks Entry 6th'!AZ45,IF(AND($E$3=7),'Marks Entry 7th'!AZ45,"")))</f>
        <v/>
      </c>
      <c r="CK46" s="65" t="str">
        <f t="shared" si="40"/>
        <v/>
      </c>
      <c r="CL46" s="62" t="str">
        <f t="shared" si="41"/>
        <v/>
      </c>
      <c r="CM46" s="108">
        <f t="shared" si="42"/>
        <v>0</v>
      </c>
      <c r="CN46" s="108" t="str">
        <f t="shared" si="43"/>
        <v/>
      </c>
      <c r="CO46" s="108" t="str">
        <f t="shared" si="44"/>
        <v/>
      </c>
      <c r="CP46" s="108" t="str">
        <f t="shared" si="45"/>
        <v/>
      </c>
      <c r="CQ46" s="108" t="str">
        <f t="shared" si="46"/>
        <v/>
      </c>
      <c r="CR46" s="110" t="str">
        <f t="shared" si="47"/>
        <v/>
      </c>
      <c r="CS46" s="120" t="str">
        <f>IF(OR($E46="",$G46=""),"",IF(AND($E$3=6),'Marks Entry 6th'!BA45,IF(AND($E$3=7),'Marks Entry 7th'!BA45,"")))</f>
        <v/>
      </c>
      <c r="CT46" s="120" t="str">
        <f>IF(OR($E46="",$G46=""),"",IF(AND($E$3=6),'Marks Entry 6th'!BB45,IF(AND($E$3=7),'Marks Entry 7th'!BB45,"")))</f>
        <v/>
      </c>
      <c r="CU46" s="120" t="str">
        <f>IF(OR($E46="",$G46=""),"",IF(AND($E$3=6),'Marks Entry 6th'!BC45,IF(AND($E$3=7),'Marks Entry 7th'!BC45,"")))</f>
        <v/>
      </c>
      <c r="CV46" s="120" t="str">
        <f>IF(OR($E46="",$G46=""),"",IF(AND($E$3=6),'Marks Entry 6th'!BD45,IF(AND($E$3=7),'Marks Entry 7th'!BD45,"")))</f>
        <v/>
      </c>
      <c r="CW46" s="120" t="str">
        <f>IF(OR($E46="",$G46=""),"",IF(AND($E$3=6),'Marks Entry 6th'!BE45,IF(AND($E$3=7),'Marks Entry 7th'!BE45,"")))</f>
        <v/>
      </c>
      <c r="CX46" s="120" t="str">
        <f>IF(OR($E46="",$G46=""),"",IF(AND($E$3=6),'Marks Entry 6th'!BF45,IF(AND($E$3=7),'Marks Entry 7th'!BF45,"")))</f>
        <v/>
      </c>
      <c r="CY46" s="418" t="str">
        <f t="shared" si="48"/>
        <v/>
      </c>
      <c r="CZ46" s="120" t="str">
        <f>IF(OR($E46="",$G46=""),"",IF(AND($E$3=6),'Marks Entry 6th'!BG45,IF(AND($E$3=7),'Marks Entry 7th'!BG45,"")))</f>
        <v/>
      </c>
      <c r="DA46" s="120" t="str">
        <f>IF(OR($E46="",$G46=""),"",IF(AND($E$3=6),'Marks Entry 6th'!BH45,IF(AND($E$3=7),'Marks Entry 7th'!BH45,"")))</f>
        <v/>
      </c>
      <c r="DB46" s="65" t="str">
        <f t="shared" si="49"/>
        <v/>
      </c>
      <c r="DC46" s="62">
        <f t="shared" si="50"/>
        <v>0</v>
      </c>
      <c r="DD46" s="67" t="str">
        <f>IF(OR($E46="",$G46=""),"",IF(AND($E$3=6),'Marks Entry 6th'!BI45,IF(AND($E$3=7),'Marks Entry 7th'!BI45,"")))</f>
        <v/>
      </c>
      <c r="DE46" s="67" t="str">
        <f>IF(OR($E46="",$G46=""),"",IF(AND($E$3=6),'Marks Entry 6th'!BJ45,IF(AND($E$3=7),'Marks Entry 7th'!BJ45,"")))</f>
        <v/>
      </c>
      <c r="DF46" s="65" t="str">
        <f t="shared" si="51"/>
        <v/>
      </c>
      <c r="DG46" s="62" t="str">
        <f t="shared" si="52"/>
        <v/>
      </c>
      <c r="DH46" s="108">
        <f t="shared" si="53"/>
        <v>0</v>
      </c>
      <c r="DI46" s="108" t="str">
        <f t="shared" si="54"/>
        <v/>
      </c>
      <c r="DJ46" s="108" t="str">
        <f t="shared" si="55"/>
        <v/>
      </c>
      <c r="DK46" s="108" t="str">
        <f t="shared" si="56"/>
        <v/>
      </c>
      <c r="DL46" s="108" t="str">
        <f t="shared" si="57"/>
        <v/>
      </c>
      <c r="DM46" s="110" t="str">
        <f t="shared" si="58"/>
        <v/>
      </c>
      <c r="DN46" s="120" t="str">
        <f>IF(OR($E46="",$G46=""),"",IF(AND($E$3=6),'Marks Entry 6th'!BK45,IF(AND($E$3=7),'Marks Entry 7th'!BK45,"")))</f>
        <v/>
      </c>
      <c r="DO46" s="120" t="str">
        <f>IF(OR($E46="",$G46=""),"",IF(AND($E$3=6),'Marks Entry 6th'!BL45,IF(AND($E$3=7),'Marks Entry 7th'!BL45,"")))</f>
        <v/>
      </c>
      <c r="DP46" s="120" t="str">
        <f>IF(OR($E46="",$G46=""),"",IF(AND($E$3=6),'Marks Entry 6th'!BM45,IF(AND($E$3=7),'Marks Entry 7th'!BM45,"")))</f>
        <v/>
      </c>
      <c r="DQ46" s="120" t="str">
        <f>IF(OR($E46="",$G46=""),"",IF(AND($E$3=6),'Marks Entry 6th'!BN45,IF(AND($E$3=7),'Marks Entry 7th'!BN45,"")))</f>
        <v/>
      </c>
      <c r="DR46" s="120" t="str">
        <f>IF(OR($E46="",$G46=""),"",IF(AND($E$3=6),'Marks Entry 6th'!BO45,IF(AND($E$3=7),'Marks Entry 7th'!BO45,"")))</f>
        <v/>
      </c>
      <c r="DS46" s="120" t="str">
        <f>IF(OR($E46="",$G46=""),"",IF(AND($E$3=6),'Marks Entry 6th'!BP45,IF(AND($E$3=7),'Marks Entry 7th'!BP45,"")))</f>
        <v/>
      </c>
      <c r="DT46" s="418" t="str">
        <f t="shared" si="59"/>
        <v/>
      </c>
      <c r="DU46" s="120" t="str">
        <f>IF(OR($E46="",$G46=""),"",IF(AND($E$3=6),'Marks Entry 6th'!BQ45,IF(AND($E$3=7),'Marks Entry 7th'!BQ45,"")))</f>
        <v/>
      </c>
      <c r="DV46" s="120" t="str">
        <f>IF(OR($E46="",$G46=""),"",IF(AND($E$3=6),'Marks Entry 6th'!BR45,IF(AND($E$3=7),'Marks Entry 7th'!BR45,"")))</f>
        <v/>
      </c>
      <c r="DW46" s="65" t="str">
        <f t="shared" si="60"/>
        <v/>
      </c>
      <c r="DX46" s="62">
        <f t="shared" si="61"/>
        <v>0</v>
      </c>
      <c r="DY46" s="67" t="str">
        <f>IF(OR($E46="",$G46=""),"",IF(AND($E$3=6),'Marks Entry 6th'!BS45,IF(AND($E$3=7),'Marks Entry 7th'!BS45,"")))</f>
        <v/>
      </c>
      <c r="DZ46" s="67" t="str">
        <f>IF(OR($E46="",$G46=""),"",IF(AND($E$3=6),'Marks Entry 6th'!BT45,IF(AND($E$3=7),'Marks Entry 7th'!BT45,"")))</f>
        <v/>
      </c>
      <c r="EA46" s="65" t="str">
        <f t="shared" si="62"/>
        <v/>
      </c>
      <c r="EB46" s="62" t="str">
        <f t="shared" si="63"/>
        <v/>
      </c>
      <c r="EC46" s="108">
        <f t="shared" si="64"/>
        <v>0</v>
      </c>
      <c r="ED46" s="108" t="str">
        <f t="shared" si="65"/>
        <v/>
      </c>
      <c r="EE46" s="108" t="str">
        <f t="shared" si="66"/>
        <v/>
      </c>
      <c r="EF46" s="108" t="str">
        <f t="shared" si="67"/>
        <v/>
      </c>
      <c r="EG46" s="108" t="str">
        <f t="shared" si="68"/>
        <v/>
      </c>
      <c r="EH46" s="110" t="str">
        <f t="shared" si="69"/>
        <v/>
      </c>
      <c r="EI46" s="52" t="str">
        <f>IF(OR($E46="",$G46=""),"",IF(AND($E$3=6),'Marks Entry 6th'!BU45,IF(AND($E$3=7),'Marks Entry 7th'!BU45,"")))</f>
        <v/>
      </c>
      <c r="EJ46" s="52" t="str">
        <f>IF(OR($E46="",$G46=""),"",IF(AND($E$3=6),'Marks Entry 6th'!BV45,IF(AND($E$3=7),'Marks Entry 7th'!BV45,"")))</f>
        <v/>
      </c>
      <c r="EK46" s="52" t="str">
        <f>IF(OR($E46="",$G46=""),"",IF(AND($E$3=6),'Marks Entry 6th'!BW45,IF(AND($E$3=7),'Marks Entry 7th'!BW45,"")))</f>
        <v/>
      </c>
      <c r="EL46" s="52" t="str">
        <f>IF(OR($E46="",$G46=""),"",IF(AND($E$3=6),'Marks Entry 6th'!BX45,IF(AND($E$3=7),'Marks Entry 7th'!BX45,"")))</f>
        <v/>
      </c>
      <c r="EM46" s="52" t="str">
        <f>IF(OR($E46="",$G46=""),"",IF(AND($E$3=6),'Marks Entry 6th'!BY45,IF(AND($E$3=7),'Marks Entry 7th'!BY45,"")))</f>
        <v/>
      </c>
      <c r="EN46" s="121" t="str">
        <f t="shared" si="70"/>
        <v/>
      </c>
      <c r="EO46" s="122">
        <f t="shared" si="71"/>
        <v>0</v>
      </c>
      <c r="EP46" s="122" t="str">
        <f t="shared" si="72"/>
        <v/>
      </c>
      <c r="EQ46" s="122" t="str">
        <f t="shared" si="73"/>
        <v/>
      </c>
      <c r="ER46" s="109" t="str">
        <f t="shared" si="74"/>
        <v/>
      </c>
      <c r="ES46" s="52" t="str">
        <f>IF(OR($E46="",$G46=""),"",IF(AND($E$3=6),'Marks Entry 6th'!BZ45,IF(AND($E$3=7),'Marks Entry 7th'!BZ45,"")))</f>
        <v/>
      </c>
      <c r="ET46" s="52" t="str">
        <f>IF(OR($E46="",$G46=""),"",IF(AND($E$3=6),'Marks Entry 6th'!CA45,IF(AND($E$3=7),'Marks Entry 7th'!CA45,"")))</f>
        <v/>
      </c>
      <c r="EU46" s="52" t="str">
        <f>IF(OR($E46="",$G46=""),"",IF(AND($E$3=6),'Marks Entry 6th'!CB45,IF(AND($E$3=7),'Marks Entry 7th'!CB45,"")))</f>
        <v/>
      </c>
      <c r="EV46" s="52" t="str">
        <f>IF(OR($E46="",$G46=""),"",IF(AND($E$3=6),'Marks Entry 6th'!CC45,IF(AND($E$3=7),'Marks Entry 7th'!CC45,"")))</f>
        <v/>
      </c>
      <c r="EW46" s="52" t="str">
        <f>IF(OR($E46="",$G46=""),"",IF(AND($E$3=6),'Marks Entry 6th'!CD45,IF(AND($E$3=7),'Marks Entry 7th'!CD45,"")))</f>
        <v/>
      </c>
      <c r="EX46" s="121" t="str">
        <f t="shared" si="75"/>
        <v/>
      </c>
      <c r="EY46" s="122">
        <f t="shared" si="76"/>
        <v>0</v>
      </c>
      <c r="EZ46" s="122" t="str">
        <f t="shared" si="77"/>
        <v/>
      </c>
      <c r="FA46" s="122" t="str">
        <f t="shared" si="78"/>
        <v/>
      </c>
      <c r="FB46" s="109" t="str">
        <f t="shared" si="79"/>
        <v/>
      </c>
      <c r="FC46" s="52" t="str">
        <f>IF(OR($E46="",$G46=""),"",IF(AND($E$3=6),'Marks Entry 6th'!CE45,IF(AND($E$3=7),'Marks Entry 7th'!CE45,"")))</f>
        <v/>
      </c>
      <c r="FD46" s="52" t="str">
        <f>IF(OR($E46="",$G46=""),"",IF(AND($E$3=6),'Marks Entry 6th'!CF45,IF(AND($E$3=7),'Marks Entry 7th'!CF45,"")))</f>
        <v/>
      </c>
      <c r="FE46" s="52" t="str">
        <f>IF(OR($E46="",$G46=""),"",IF(AND($E$3=6),'Marks Entry 6th'!CG45,IF(AND($E$3=7),'Marks Entry 7th'!CG45,"")))</f>
        <v/>
      </c>
      <c r="FF46" s="52" t="str">
        <f>IF(OR($E46="",$G46=""),"",IF(AND($E$3=6),'Marks Entry 6th'!CH45,IF(AND($E$3=7),'Marks Entry 7th'!CH45,"")))</f>
        <v/>
      </c>
      <c r="FG46" s="52" t="str">
        <f>IF(OR($E46="",$G46=""),"",IF(AND($E$3=6),'Marks Entry 6th'!CI45,IF(AND($E$3=7),'Marks Entry 7th'!CI45,"")))</f>
        <v/>
      </c>
      <c r="FH46" s="121" t="str">
        <f t="shared" si="80"/>
        <v/>
      </c>
      <c r="FI46" s="122">
        <f t="shared" si="81"/>
        <v>0</v>
      </c>
      <c r="FJ46" s="122" t="str">
        <f t="shared" si="82"/>
        <v/>
      </c>
      <c r="FK46" s="122" t="str">
        <f t="shared" si="83"/>
        <v/>
      </c>
      <c r="FL46" s="109" t="str">
        <f t="shared" si="84"/>
        <v/>
      </c>
      <c r="FM46" s="361" t="str">
        <f>IF(OR($E46="",$G46=""),"",IF(AND('Marks Entry 6th'!CJ45="",'Marks Entry 7th'!CJ45=""),"",IF(AND($E$3=6),'Marks Entry 6th'!CJ45,IF(AND($E$3=7),'Marks Entry 7th'!CJ45,""))))</f>
        <v/>
      </c>
      <c r="FN46" s="361" t="str">
        <f>IF(OR($E46="",$G46=""),"",IF(AND('Marks Entry 6th'!CK45="",'Marks Entry 7th'!CK45=""),"",IF(AND($E$3=6),'Marks Entry 6th'!CK45,IF(AND($E$3=7),'Marks Entry 7th'!CK45,""))))</f>
        <v/>
      </c>
      <c r="FO46" s="362" t="str">
        <f t="shared" si="85"/>
        <v/>
      </c>
      <c r="FP46" s="109" t="str">
        <f t="shared" si="86"/>
        <v/>
      </c>
      <c r="FQ46" s="361" t="str">
        <f>IF(OR($E46="",$G46=""),"",IF(AND('Marks Entry 6th'!CL45="",'Marks Entry 7th'!CL45=""),"",IF(AND($E$3=6),'Marks Entry 6th'!CL45,IF(AND($E$3=7),'Marks Entry 7th'!CL45,""))))</f>
        <v/>
      </c>
      <c r="FR46" s="361" t="str">
        <f>IF(OR($E46="",$G46=""),"",IF(AND('Marks Entry 6th'!CM45="",'Marks Entry 7th'!CM45=""),"",IF(AND($E$3=6),'Marks Entry 6th'!CM45,IF(AND($E$3=7),'Marks Entry 7th'!CM45,""))))</f>
        <v/>
      </c>
      <c r="FS46" s="362" t="str">
        <f t="shared" si="87"/>
        <v/>
      </c>
      <c r="FT46" s="109" t="str">
        <f t="shared" si="88"/>
        <v/>
      </c>
      <c r="FU46" s="78" t="str">
        <f t="shared" si="89"/>
        <v/>
      </c>
      <c r="FV46" s="328" t="str">
        <f t="shared" si="90"/>
        <v/>
      </c>
      <c r="FW46" s="84" t="str">
        <f t="shared" si="91"/>
        <v/>
      </c>
      <c r="FX46" s="222" t="str">
        <f t="shared" si="92"/>
        <v/>
      </c>
      <c r="FY46" s="85" t="str">
        <f t="shared" si="93"/>
        <v/>
      </c>
      <c r="FZ46" s="327" t="str">
        <f>IFERROR(IF(B46="NSO","NSO",IF(OR(D46="",G46="",F46=""),"",IF(AND(FV46&gt;=36,'Master sheet'!$D$11="Hindi"),"कक्षा क्रमोन्नत",IF(AND(FV46&gt;=36,'Master sheet'!$D$11="English"),"Promoted",IF(AND(FV46&lt;36,'Master sheet'!$D$11="Hindi"),"पुनः परीक्षा","Re-Exam"))))),"")</f>
        <v/>
      </c>
      <c r="GA46" s="53" t="str">
        <f>IF(OR($E46="",$G46=""),"",IF(AND($E$3=6,'Marks Entry 6th'!CN45=""),"",IF(AND($E$3=7,'Marks Entry 7th'!CN45=""),"",IF(AND($E$3=6),'Marks Entry 6th'!CN45,IF(AND($E$3=7),'Marks Entry 7th'!CN45,"")))))</f>
        <v/>
      </c>
      <c r="GB46" s="53" t="str">
        <f>IF(OR($E46="",$G46=""),"",IF(AND($E$3=6,'Marks Entry 6th'!CO45=""),"",IF(AND($E$3=7,'Marks Entry 7th'!CO45=""),"",IF(AND($E$3=6),'Marks Entry 6th'!CO45,IF(AND($E$3=7),'Marks Entry 7th'!CO45,"")))))</f>
        <v/>
      </c>
      <c r="GC46" s="54"/>
      <c r="GK46" s="56">
        <f>IF(AND($E$3=6),'Marks Entry 6th'!I45,IF(AND($E$3=7),'Marks Entry 7th'!I45,""))</f>
        <v>0</v>
      </c>
      <c r="GL46" s="56">
        <f t="shared" si="94"/>
        <v>0</v>
      </c>
    </row>
    <row r="47" spans="1:194" ht="18.95" customHeight="1">
      <c r="A47" s="68">
        <v>40</v>
      </c>
      <c r="B47" s="68" t="str">
        <f>IF(OR(GK47=0,GK47=""),"",IF(AND($E$3=6),'Marks Entry 6th'!I46,IF(AND($E$3=7),'Marks Entry 7th'!I46,"")))</f>
        <v/>
      </c>
      <c r="C47" s="69" t="str">
        <f>IF(OR(B47=0,B47=""),"",IF(AND($E$3=6,'Marks Entry 6th'!B46=""),"",IF(AND($E$3=7,'Marks Entry 7th'!B46=""),"",IF(AND($E$3=6,'Marks Entry 6th'!B46),'Marks Entry 6th'!B46,IF(AND($E$3=7),'Marks Entry 7th'!B46,"")))))</f>
        <v/>
      </c>
      <c r="D47" s="69" t="str">
        <f>IF(OR(B47=0,B47=""),"",IF(AND($E$3=6,'Marks Entry 6th'!C46=""),"",IF(AND($E$3=7,'Marks Entry 7th'!C46=""),"",IF(AND($E$3=6),'Marks Entry 6th'!C46,IF(AND($E$3=7),'Marks Entry 7th'!C46,"")))))</f>
        <v/>
      </c>
      <c r="E47" s="303" t="str">
        <f>IF(OR(B47=0,B47=""),"",IF(AND($E$3=6,'Marks Entry 6th'!E46=""),"",IF(AND($E$3=7,'Marks Entry 7th'!E46=""),"",IF(AND($E$3=6),'Marks Entry 6th'!E46,IF(AND($E$3=7),'Marks Entry 7th'!E46,"")))))</f>
        <v/>
      </c>
      <c r="F47" s="69" t="str">
        <f>IF(OR(B47=0,B47=""),"",IF(AND($E$3=6,'Marks Entry 6th'!D46=""),"",IF(AND($E$3=7,'Marks Entry 7th'!D46=""),"",IF(AND($E$3=6),'Marks Entry 6th'!D46,IF(AND($E$3=7),'Marks Entry 7th'!D46,"")))))</f>
        <v/>
      </c>
      <c r="G47" s="302" t="str">
        <f>IF(OR(B47=0,B47=""),"",IF(AND($E$3=6,'Marks Entry 6th'!F46=""),"",IF(AND($E$3=7,'Marks Entry 7th'!F46=""),"",IF(AND($E$3=6),UPPER('Marks Entry 6th'!F46),IF(AND($E$3=7),UPPER('Marks Entry 7th'!F46),"")))))</f>
        <v/>
      </c>
      <c r="H47" s="302" t="str">
        <f>IF(OR(B47=0,B47=""),"",IF(AND($E$3=6,'Marks Entry 6th'!G46=""),"",IF(AND($E$3=7,'Marks Entry 7th'!G46=""),"",IF(AND($E$3=6),UPPER('Marks Entry 6th'!G46),IF(AND($E$3=7),UPPER('Marks Entry 7th'!G46),"")))))</f>
        <v/>
      </c>
      <c r="I47" s="302" t="str">
        <f>IF(OR(B47=0,B47=""),"",IF(AND($E$3=6,'Marks Entry 6th'!H46=""),"",IF(AND($E$3=7,'Marks Entry 7th'!H46=""),"",IF(AND($E$3=6),UPPER('Marks Entry 6th'!H46),IF(AND($E$3=7),UPPER('Marks Entry 7th'!H46),"")))))</f>
        <v/>
      </c>
      <c r="J47" s="64" t="str">
        <f>IF(OR(B47=0,B47=""),"",IF(AND($E$3=6,'Marks Entry 6th'!J46=""),"",IF(AND($E$3=7,'Marks Entry 7th'!J46=""),"",IF(AND($E$3=6),'Marks Entry 6th'!J46,IF(AND($E$3=7),'Marks Entry 7th'!J46,"")))))</f>
        <v/>
      </c>
      <c r="K47" s="64" t="str">
        <f>IF(OR(B47=0,B47=""),"",IF(AND($E$3=6,'Marks Entry 6th'!K46=""),"",IF(AND($E$3=7,'Marks Entry 7th'!K46=""),"",IF(AND($E$3=6),'Marks Entry 6th'!K46,IF(AND($E$3=7),'Marks Entry 7th'!K46,"")))))</f>
        <v/>
      </c>
      <c r="L47" s="120" t="str">
        <f>IF(OR($E47="",$G47=""),"",IF(AND($E$3=6),'Marks Entry 6th'!L46,IF(AND($E$3=7),'Marks Entry 7th'!L46,"")))</f>
        <v/>
      </c>
      <c r="M47" s="120" t="str">
        <f>IF(OR($E47="",$G47=""),"",IF(AND($E$3=6),'Marks Entry 6th'!M46,IF(AND($E$3=7),'Marks Entry 7th'!M46,"")))</f>
        <v/>
      </c>
      <c r="N47" s="120" t="str">
        <f>IF(OR($E47="",$G47=""),"",IF(AND($E$3=6),'Marks Entry 6th'!N46,IF(AND($E$3=7),'Marks Entry 7th'!N46,"")))</f>
        <v/>
      </c>
      <c r="O47" s="120" t="str">
        <f>IF(OR($E47="",$G47=""),"",IF(AND($E$3=6),'Marks Entry 6th'!O46,IF(AND($E$3=7),'Marks Entry 7th'!O46,"")))</f>
        <v/>
      </c>
      <c r="P47" s="120" t="str">
        <f>IF(OR($E47="",$G47=""),"",IF(AND($E$3=6),'Marks Entry 6th'!P46,IF(AND($E$3=7),'Marks Entry 7th'!P46,"")))</f>
        <v/>
      </c>
      <c r="Q47" s="120" t="str">
        <f>IF(OR($E47="",$G47=""),"",IF(AND($E$3=6),'Marks Entry 6th'!Q46,IF(AND($E$3=7),'Marks Entry 7th'!Q46,"")))</f>
        <v/>
      </c>
      <c r="R47" s="418" t="str">
        <f t="shared" si="4"/>
        <v/>
      </c>
      <c r="S47" s="120" t="str">
        <f>IF(OR($E47="",$G47=""),"",IF(AND($E$3=6),'Marks Entry 6th'!R46,IF(AND($E$3=7),'Marks Entry 7th'!R46,"")))</f>
        <v/>
      </c>
      <c r="T47" s="120" t="str">
        <f>IF(OR($E47="",$G47=""),"",IF(AND($E$3=6),'Marks Entry 6th'!S46,IF(AND($E$3=7),'Marks Entry 7th'!S46,"")))</f>
        <v/>
      </c>
      <c r="U47" s="65" t="str">
        <f t="shared" si="5"/>
        <v/>
      </c>
      <c r="V47" s="62">
        <f t="shared" si="6"/>
        <v>0</v>
      </c>
      <c r="W47" s="67" t="str">
        <f>IF(OR($E47="",$G47=""),"",IF(AND($E$3=6),'Marks Entry 6th'!T46,IF(AND($E$3=7),'Marks Entry 7th'!T46,"")))</f>
        <v/>
      </c>
      <c r="X47" s="67" t="str">
        <f>IF(OR($E47="",$G47=""),"",IF(AND($E$3=6),'Marks Entry 6th'!U46,IF(AND($E$3=7),'Marks Entry 7th'!U46,"")))</f>
        <v/>
      </c>
      <c r="Y47" s="66" t="str">
        <f t="shared" si="7"/>
        <v/>
      </c>
      <c r="Z47" s="62" t="str">
        <f t="shared" si="8"/>
        <v/>
      </c>
      <c r="AA47" s="108">
        <f t="shared" si="9"/>
        <v>0</v>
      </c>
      <c r="AB47" s="108" t="str">
        <f t="shared" si="10"/>
        <v/>
      </c>
      <c r="AC47" s="108" t="str">
        <f t="shared" si="11"/>
        <v/>
      </c>
      <c r="AD47" s="108" t="str">
        <f t="shared" si="12"/>
        <v/>
      </c>
      <c r="AE47" s="108" t="str">
        <f t="shared" si="13"/>
        <v/>
      </c>
      <c r="AF47" s="110" t="str">
        <f t="shared" si="14"/>
        <v/>
      </c>
      <c r="AG47" s="120" t="str">
        <f>IF(OR($E47="",$G47=""),"",IF(AND($E$3=6),'Marks Entry 6th'!V46,IF(AND($E$3=7),'Marks Entry 7th'!V46,"")))</f>
        <v/>
      </c>
      <c r="AH47" s="120" t="str">
        <f>IF(OR($E47="",$G47=""),"",IF(AND($E$3=6),'Marks Entry 6th'!W46,IF(AND($E$3=7),'Marks Entry 7th'!W46,"")))</f>
        <v/>
      </c>
      <c r="AI47" s="120" t="str">
        <f>IF(OR($E47="",$G47=""),"",IF(AND($E$3=6),'Marks Entry 6th'!X46,IF(AND($E$3=7),'Marks Entry 7th'!X46,"")))</f>
        <v/>
      </c>
      <c r="AJ47" s="120" t="str">
        <f>IF(OR($E47="",$G47=""),"",IF(AND($E$3=6),'Marks Entry 6th'!Y46,IF(AND($E$3=7),'Marks Entry 7th'!Y46,"")))</f>
        <v/>
      </c>
      <c r="AK47" s="120" t="str">
        <f>IF(OR($E47="",$G47=""),"",IF(AND($E$3=6),'Marks Entry 6th'!Z46,IF(AND($E$3=7),'Marks Entry 7th'!Z46,"")))</f>
        <v/>
      </c>
      <c r="AL47" s="120" t="str">
        <f>IF(OR($E47="",$G47=""),"",IF(AND($E$3=6),'Marks Entry 6th'!AA46,IF(AND($E$3=7),'Marks Entry 7th'!AA46,"")))</f>
        <v/>
      </c>
      <c r="AM47" s="418" t="str">
        <f t="shared" si="15"/>
        <v/>
      </c>
      <c r="AN47" s="120" t="str">
        <f>IF(OR($E47="",$G47=""),"",IF(AND($E$3=6),'Marks Entry 6th'!AB46,IF(AND($E$3=7),'Marks Entry 7th'!AB46,"")))</f>
        <v/>
      </c>
      <c r="AO47" s="120" t="str">
        <f>IF(OR($E47="",$G47=""),"",IF(AND($E$3=6),'Marks Entry 6th'!AC46,IF(AND($E$3=7),'Marks Entry 7th'!AC46,"")))</f>
        <v/>
      </c>
      <c r="AP47" s="65" t="str">
        <f t="shared" si="16"/>
        <v/>
      </c>
      <c r="AQ47" s="62">
        <f t="shared" si="17"/>
        <v>0</v>
      </c>
      <c r="AR47" s="67" t="str">
        <f>IF(OR($E47="",$G47=""),"",IF(AND($E$3=6),'Marks Entry 6th'!AD46,IF(AND($E$3=7),'Marks Entry 7th'!AD46,"")))</f>
        <v/>
      </c>
      <c r="AS47" s="67" t="str">
        <f>IF(OR($E47="",$G47=""),"",IF(AND($E$3=6),'Marks Entry 6th'!AE46,IF(AND($E$3=7),'Marks Entry 7th'!AE46,"")))</f>
        <v/>
      </c>
      <c r="AT47" s="65" t="str">
        <f t="shared" si="18"/>
        <v/>
      </c>
      <c r="AU47" s="62" t="str">
        <f t="shared" si="19"/>
        <v/>
      </c>
      <c r="AV47" s="108">
        <f t="shared" si="20"/>
        <v>0</v>
      </c>
      <c r="AW47" s="108" t="str">
        <f t="shared" si="21"/>
        <v/>
      </c>
      <c r="AX47" s="108" t="str">
        <f t="shared" si="22"/>
        <v/>
      </c>
      <c r="AY47" s="108" t="str">
        <f t="shared" si="23"/>
        <v/>
      </c>
      <c r="AZ47" s="108" t="str">
        <f t="shared" si="24"/>
        <v/>
      </c>
      <c r="BA47" s="110" t="str">
        <f t="shared" si="25"/>
        <v/>
      </c>
      <c r="BB47" s="310" t="str">
        <f>IF(OR($E47="",$G47=""),"",IF(AND($E$3=6),'Marks Entry 6th'!AF46,IF(AND($E$3=7),'Marks Entry 7th'!AF46,"")))</f>
        <v/>
      </c>
      <c r="BC47" s="120" t="str">
        <f>IF(OR($E47="",$G47=""),"",IF(AND($E$3=6),'Marks Entry 6th'!AG46,IF(AND($E$3=7),'Marks Entry 7th'!AG46,"")))</f>
        <v/>
      </c>
      <c r="BD47" s="120" t="str">
        <f>IF(OR($E47="",$G47=""),"",IF(AND($E$3=6),'Marks Entry 6th'!AH46,IF(AND($E$3=7),'Marks Entry 7th'!AH46,"")))</f>
        <v/>
      </c>
      <c r="BE47" s="120" t="str">
        <f>IF(OR($E47="",$G47=""),"",IF(AND($E$3=6),'Marks Entry 6th'!AI46,IF(AND($E$3=7),'Marks Entry 7th'!AI46,"")))</f>
        <v/>
      </c>
      <c r="BF47" s="120" t="str">
        <f>IF(OR($E47="",$G47=""),"",IF(AND($E$3=6),'Marks Entry 6th'!AJ46,IF(AND($E$3=7),'Marks Entry 7th'!AJ46,"")))</f>
        <v/>
      </c>
      <c r="BG47" s="120" t="str">
        <f>IF(OR($E47="",$G47=""),"",IF(AND($E$3=6),'Marks Entry 6th'!AK46,IF(AND($E$3=7),'Marks Entry 7th'!AK46,"")))</f>
        <v/>
      </c>
      <c r="BH47" s="120" t="str">
        <f>IF(OR($E47="",$G47=""),"",IF(AND($E$3=6),'Marks Entry 6th'!AL46,IF(AND($E$3=7),'Marks Entry 7th'!AL46,"")))</f>
        <v/>
      </c>
      <c r="BI47" s="418" t="str">
        <f t="shared" si="26"/>
        <v/>
      </c>
      <c r="BJ47" s="120" t="str">
        <f>IF(OR($E47="",$G47=""),"",IF(AND($E$3=6),'Marks Entry 6th'!AM46,IF(AND($E$3=7),'Marks Entry 7th'!AM46,"")))</f>
        <v/>
      </c>
      <c r="BK47" s="120" t="str">
        <f>IF(OR($E47="",$G47=""),"",IF(AND($E$3=6),'Marks Entry 6th'!AN46,IF(AND($E$3=7),'Marks Entry 7th'!AN46,"")))</f>
        <v/>
      </c>
      <c r="BL47" s="65" t="str">
        <f t="shared" si="27"/>
        <v/>
      </c>
      <c r="BM47" s="62">
        <f t="shared" si="28"/>
        <v>0</v>
      </c>
      <c r="BN47" s="67" t="str">
        <f>IF(OR($E47="",$G47=""),"",IF(AND($E$3=6),'Marks Entry 6th'!AO46,IF(AND($E$3=7),'Marks Entry 7th'!AO46,"")))</f>
        <v/>
      </c>
      <c r="BO47" s="67" t="str">
        <f>IF(OR($E47="",$G47=""),"",IF(AND($E$3=6),'Marks Entry 6th'!AP46,IF(AND($E$3=7),'Marks Entry 7th'!AP46,"")))</f>
        <v/>
      </c>
      <c r="BP47" s="65" t="str">
        <f t="shared" si="29"/>
        <v/>
      </c>
      <c r="BQ47" s="62" t="str">
        <f t="shared" si="30"/>
        <v/>
      </c>
      <c r="BR47" s="108">
        <f t="shared" si="31"/>
        <v>0</v>
      </c>
      <c r="BS47" s="108" t="str">
        <f t="shared" si="32"/>
        <v/>
      </c>
      <c r="BT47" s="108" t="str">
        <f t="shared" si="33"/>
        <v/>
      </c>
      <c r="BU47" s="108" t="str">
        <f t="shared" si="34"/>
        <v/>
      </c>
      <c r="BV47" s="108" t="str">
        <f t="shared" si="35"/>
        <v/>
      </c>
      <c r="BW47" s="110" t="str">
        <f t="shared" si="36"/>
        <v/>
      </c>
      <c r="BX47" s="120" t="str">
        <f>IF(OR($E47="",$G47=""),"",IF(AND($E$3=6),'Marks Entry 6th'!AQ46,IF(AND($E$3=7),'Marks Entry 7th'!AQ46,"")))</f>
        <v/>
      </c>
      <c r="BY47" s="120" t="str">
        <f>IF(OR($E47="",$G47=""),"",IF(AND($E$3=6),'Marks Entry 6th'!AR46,IF(AND($E$3=7),'Marks Entry 7th'!AR46,"")))</f>
        <v/>
      </c>
      <c r="BZ47" s="120" t="str">
        <f>IF(OR($E47="",$G47=""),"",IF(AND($E$3=6),'Marks Entry 6th'!AS46,IF(AND($E$3=7),'Marks Entry 7th'!AS46,"")))</f>
        <v/>
      </c>
      <c r="CA47" s="120" t="str">
        <f>IF(OR($E47="",$G47=""),"",IF(AND($E$3=6),'Marks Entry 6th'!AT46,IF(AND($E$3=7),'Marks Entry 7th'!AT46,"")))</f>
        <v/>
      </c>
      <c r="CB47" s="120" t="str">
        <f>IF(OR($E47="",$G47=""),"",IF(AND($E$3=6),'Marks Entry 6th'!AU46,IF(AND($E$3=7),'Marks Entry 7th'!AU46,"")))</f>
        <v/>
      </c>
      <c r="CC47" s="120" t="str">
        <f>IF(OR($E47="",$G47=""),"",IF(AND($E$3=6),'Marks Entry 6th'!AV46,IF(AND($E$3=7),'Marks Entry 7th'!AV46,"")))</f>
        <v/>
      </c>
      <c r="CD47" s="418" t="str">
        <f t="shared" si="37"/>
        <v/>
      </c>
      <c r="CE47" s="120" t="str">
        <f>IF(OR($E47="",$G47=""),"",IF(AND($E$3=6),'Marks Entry 6th'!AW46,IF(AND($E$3=7),'Marks Entry 7th'!AW46,"")))</f>
        <v/>
      </c>
      <c r="CF47" s="120" t="str">
        <f>IF(OR($E47="",$G47=""),"",IF(AND($E$3=6),'Marks Entry 6th'!AX46,IF(AND($E$3=7),'Marks Entry 7th'!AX46,"")))</f>
        <v/>
      </c>
      <c r="CG47" s="65" t="str">
        <f t="shared" si="38"/>
        <v/>
      </c>
      <c r="CH47" s="62">
        <f t="shared" si="39"/>
        <v>0</v>
      </c>
      <c r="CI47" s="67" t="str">
        <f>IF(OR($E47="",$G47=""),"",IF(AND($E$3=6),'Marks Entry 6th'!AY46,IF(AND($E$3=7),'Marks Entry 7th'!AY46,"")))</f>
        <v/>
      </c>
      <c r="CJ47" s="67" t="str">
        <f>IF(OR($E47="",$G47=""),"",IF(AND($E$3=6),'Marks Entry 6th'!AZ46,IF(AND($E$3=7),'Marks Entry 7th'!AZ46,"")))</f>
        <v/>
      </c>
      <c r="CK47" s="65" t="str">
        <f t="shared" si="40"/>
        <v/>
      </c>
      <c r="CL47" s="62" t="str">
        <f t="shared" si="41"/>
        <v/>
      </c>
      <c r="CM47" s="108">
        <f t="shared" si="42"/>
        <v>0</v>
      </c>
      <c r="CN47" s="108" t="str">
        <f t="shared" si="43"/>
        <v/>
      </c>
      <c r="CO47" s="108" t="str">
        <f t="shared" si="44"/>
        <v/>
      </c>
      <c r="CP47" s="108" t="str">
        <f t="shared" si="45"/>
        <v/>
      </c>
      <c r="CQ47" s="108" t="str">
        <f t="shared" si="46"/>
        <v/>
      </c>
      <c r="CR47" s="110" t="str">
        <f t="shared" si="47"/>
        <v/>
      </c>
      <c r="CS47" s="120" t="str">
        <f>IF(OR($E47="",$G47=""),"",IF(AND($E$3=6),'Marks Entry 6th'!BA46,IF(AND($E$3=7),'Marks Entry 7th'!BA46,"")))</f>
        <v/>
      </c>
      <c r="CT47" s="120" t="str">
        <f>IF(OR($E47="",$G47=""),"",IF(AND($E$3=6),'Marks Entry 6th'!BB46,IF(AND($E$3=7),'Marks Entry 7th'!BB46,"")))</f>
        <v/>
      </c>
      <c r="CU47" s="120" t="str">
        <f>IF(OR($E47="",$G47=""),"",IF(AND($E$3=6),'Marks Entry 6th'!BC46,IF(AND($E$3=7),'Marks Entry 7th'!BC46,"")))</f>
        <v/>
      </c>
      <c r="CV47" s="120" t="str">
        <f>IF(OR($E47="",$G47=""),"",IF(AND($E$3=6),'Marks Entry 6th'!BD46,IF(AND($E$3=7),'Marks Entry 7th'!BD46,"")))</f>
        <v/>
      </c>
      <c r="CW47" s="120" t="str">
        <f>IF(OR($E47="",$G47=""),"",IF(AND($E$3=6),'Marks Entry 6th'!BE46,IF(AND($E$3=7),'Marks Entry 7th'!BE46,"")))</f>
        <v/>
      </c>
      <c r="CX47" s="120" t="str">
        <f>IF(OR($E47="",$G47=""),"",IF(AND($E$3=6),'Marks Entry 6th'!BF46,IF(AND($E$3=7),'Marks Entry 7th'!BF46,"")))</f>
        <v/>
      </c>
      <c r="CY47" s="418" t="str">
        <f t="shared" si="48"/>
        <v/>
      </c>
      <c r="CZ47" s="120" t="str">
        <f>IF(OR($E47="",$G47=""),"",IF(AND($E$3=6),'Marks Entry 6th'!BG46,IF(AND($E$3=7),'Marks Entry 7th'!BG46,"")))</f>
        <v/>
      </c>
      <c r="DA47" s="120" t="str">
        <f>IF(OR($E47="",$G47=""),"",IF(AND($E$3=6),'Marks Entry 6th'!BH46,IF(AND($E$3=7),'Marks Entry 7th'!BH46,"")))</f>
        <v/>
      </c>
      <c r="DB47" s="65" t="str">
        <f t="shared" si="49"/>
        <v/>
      </c>
      <c r="DC47" s="62">
        <f t="shared" si="50"/>
        <v>0</v>
      </c>
      <c r="DD47" s="67" t="str">
        <f>IF(OR($E47="",$G47=""),"",IF(AND($E$3=6),'Marks Entry 6th'!BI46,IF(AND($E$3=7),'Marks Entry 7th'!BI46,"")))</f>
        <v/>
      </c>
      <c r="DE47" s="67" t="str">
        <f>IF(OR($E47="",$G47=""),"",IF(AND($E$3=6),'Marks Entry 6th'!BJ46,IF(AND($E$3=7),'Marks Entry 7th'!BJ46,"")))</f>
        <v/>
      </c>
      <c r="DF47" s="65" t="str">
        <f t="shared" si="51"/>
        <v/>
      </c>
      <c r="DG47" s="62" t="str">
        <f t="shared" si="52"/>
        <v/>
      </c>
      <c r="DH47" s="108">
        <f t="shared" si="53"/>
        <v>0</v>
      </c>
      <c r="DI47" s="108" t="str">
        <f t="shared" si="54"/>
        <v/>
      </c>
      <c r="DJ47" s="108" t="str">
        <f t="shared" si="55"/>
        <v/>
      </c>
      <c r="DK47" s="108" t="str">
        <f t="shared" si="56"/>
        <v/>
      </c>
      <c r="DL47" s="108" t="str">
        <f t="shared" si="57"/>
        <v/>
      </c>
      <c r="DM47" s="110" t="str">
        <f t="shared" si="58"/>
        <v/>
      </c>
      <c r="DN47" s="120" t="str">
        <f>IF(OR($E47="",$G47=""),"",IF(AND($E$3=6),'Marks Entry 6th'!BK46,IF(AND($E$3=7),'Marks Entry 7th'!BK46,"")))</f>
        <v/>
      </c>
      <c r="DO47" s="120" t="str">
        <f>IF(OR($E47="",$G47=""),"",IF(AND($E$3=6),'Marks Entry 6th'!BL46,IF(AND($E$3=7),'Marks Entry 7th'!BL46,"")))</f>
        <v/>
      </c>
      <c r="DP47" s="120" t="str">
        <f>IF(OR($E47="",$G47=""),"",IF(AND($E$3=6),'Marks Entry 6th'!BM46,IF(AND($E$3=7),'Marks Entry 7th'!BM46,"")))</f>
        <v/>
      </c>
      <c r="DQ47" s="120" t="str">
        <f>IF(OR($E47="",$G47=""),"",IF(AND($E$3=6),'Marks Entry 6th'!BN46,IF(AND($E$3=7),'Marks Entry 7th'!BN46,"")))</f>
        <v/>
      </c>
      <c r="DR47" s="120" t="str">
        <f>IF(OR($E47="",$G47=""),"",IF(AND($E$3=6),'Marks Entry 6th'!BO46,IF(AND($E$3=7),'Marks Entry 7th'!BO46,"")))</f>
        <v/>
      </c>
      <c r="DS47" s="120" t="str">
        <f>IF(OR($E47="",$G47=""),"",IF(AND($E$3=6),'Marks Entry 6th'!BP46,IF(AND($E$3=7),'Marks Entry 7th'!BP46,"")))</f>
        <v/>
      </c>
      <c r="DT47" s="418" t="str">
        <f t="shared" si="59"/>
        <v/>
      </c>
      <c r="DU47" s="120" t="str">
        <f>IF(OR($E47="",$G47=""),"",IF(AND($E$3=6),'Marks Entry 6th'!BQ46,IF(AND($E$3=7),'Marks Entry 7th'!BQ46,"")))</f>
        <v/>
      </c>
      <c r="DV47" s="120" t="str">
        <f>IF(OR($E47="",$G47=""),"",IF(AND($E$3=6),'Marks Entry 6th'!BR46,IF(AND($E$3=7),'Marks Entry 7th'!BR46,"")))</f>
        <v/>
      </c>
      <c r="DW47" s="65" t="str">
        <f t="shared" si="60"/>
        <v/>
      </c>
      <c r="DX47" s="62">
        <f t="shared" si="61"/>
        <v>0</v>
      </c>
      <c r="DY47" s="67" t="str">
        <f>IF(OR($E47="",$G47=""),"",IF(AND($E$3=6),'Marks Entry 6th'!BS46,IF(AND($E$3=7),'Marks Entry 7th'!BS46,"")))</f>
        <v/>
      </c>
      <c r="DZ47" s="67" t="str">
        <f>IF(OR($E47="",$G47=""),"",IF(AND($E$3=6),'Marks Entry 6th'!BT46,IF(AND($E$3=7),'Marks Entry 7th'!BT46,"")))</f>
        <v/>
      </c>
      <c r="EA47" s="65" t="str">
        <f t="shared" si="62"/>
        <v/>
      </c>
      <c r="EB47" s="62" t="str">
        <f t="shared" si="63"/>
        <v/>
      </c>
      <c r="EC47" s="108">
        <f t="shared" si="64"/>
        <v>0</v>
      </c>
      <c r="ED47" s="108" t="str">
        <f t="shared" si="65"/>
        <v/>
      </c>
      <c r="EE47" s="108" t="str">
        <f t="shared" si="66"/>
        <v/>
      </c>
      <c r="EF47" s="108" t="str">
        <f t="shared" si="67"/>
        <v/>
      </c>
      <c r="EG47" s="108" t="str">
        <f t="shared" si="68"/>
        <v/>
      </c>
      <c r="EH47" s="110" t="str">
        <f t="shared" si="69"/>
        <v/>
      </c>
      <c r="EI47" s="52" t="str">
        <f>IF(OR($E47="",$G47=""),"",IF(AND($E$3=6),'Marks Entry 6th'!BU46,IF(AND($E$3=7),'Marks Entry 7th'!BU46,"")))</f>
        <v/>
      </c>
      <c r="EJ47" s="52" t="str">
        <f>IF(OR($E47="",$G47=""),"",IF(AND($E$3=6),'Marks Entry 6th'!BV46,IF(AND($E$3=7),'Marks Entry 7th'!BV46,"")))</f>
        <v/>
      </c>
      <c r="EK47" s="52" t="str">
        <f>IF(OR($E47="",$G47=""),"",IF(AND($E$3=6),'Marks Entry 6th'!BW46,IF(AND($E$3=7),'Marks Entry 7th'!BW46,"")))</f>
        <v/>
      </c>
      <c r="EL47" s="52" t="str">
        <f>IF(OR($E47="",$G47=""),"",IF(AND($E$3=6),'Marks Entry 6th'!BX46,IF(AND($E$3=7),'Marks Entry 7th'!BX46,"")))</f>
        <v/>
      </c>
      <c r="EM47" s="52" t="str">
        <f>IF(OR($E47="",$G47=""),"",IF(AND($E$3=6),'Marks Entry 6th'!BY46,IF(AND($E$3=7),'Marks Entry 7th'!BY46,"")))</f>
        <v/>
      </c>
      <c r="EN47" s="121" t="str">
        <f t="shared" si="70"/>
        <v/>
      </c>
      <c r="EO47" s="122">
        <f t="shared" si="71"/>
        <v>0</v>
      </c>
      <c r="EP47" s="122" t="str">
        <f t="shared" si="72"/>
        <v/>
      </c>
      <c r="EQ47" s="122" t="str">
        <f t="shared" si="73"/>
        <v/>
      </c>
      <c r="ER47" s="109" t="str">
        <f t="shared" si="74"/>
        <v/>
      </c>
      <c r="ES47" s="52" t="str">
        <f>IF(OR($E47="",$G47=""),"",IF(AND($E$3=6),'Marks Entry 6th'!BZ46,IF(AND($E$3=7),'Marks Entry 7th'!BZ46,"")))</f>
        <v/>
      </c>
      <c r="ET47" s="52" t="str">
        <f>IF(OR($E47="",$G47=""),"",IF(AND($E$3=6),'Marks Entry 6th'!CA46,IF(AND($E$3=7),'Marks Entry 7th'!CA46,"")))</f>
        <v/>
      </c>
      <c r="EU47" s="52" t="str">
        <f>IF(OR($E47="",$G47=""),"",IF(AND($E$3=6),'Marks Entry 6th'!CB46,IF(AND($E$3=7),'Marks Entry 7th'!CB46,"")))</f>
        <v/>
      </c>
      <c r="EV47" s="52" t="str">
        <f>IF(OR($E47="",$G47=""),"",IF(AND($E$3=6),'Marks Entry 6th'!CC46,IF(AND($E$3=7),'Marks Entry 7th'!CC46,"")))</f>
        <v/>
      </c>
      <c r="EW47" s="52" t="str">
        <f>IF(OR($E47="",$G47=""),"",IF(AND($E$3=6),'Marks Entry 6th'!CD46,IF(AND($E$3=7),'Marks Entry 7th'!CD46,"")))</f>
        <v/>
      </c>
      <c r="EX47" s="121" t="str">
        <f t="shared" si="75"/>
        <v/>
      </c>
      <c r="EY47" s="122">
        <f t="shared" si="76"/>
        <v>0</v>
      </c>
      <c r="EZ47" s="122" t="str">
        <f t="shared" si="77"/>
        <v/>
      </c>
      <c r="FA47" s="122" t="str">
        <f t="shared" si="78"/>
        <v/>
      </c>
      <c r="FB47" s="109" t="str">
        <f t="shared" si="79"/>
        <v/>
      </c>
      <c r="FC47" s="52" t="str">
        <f>IF(OR($E47="",$G47=""),"",IF(AND($E$3=6),'Marks Entry 6th'!CE46,IF(AND($E$3=7),'Marks Entry 7th'!CE46,"")))</f>
        <v/>
      </c>
      <c r="FD47" s="52" t="str">
        <f>IF(OR($E47="",$G47=""),"",IF(AND($E$3=6),'Marks Entry 6th'!CF46,IF(AND($E$3=7),'Marks Entry 7th'!CF46,"")))</f>
        <v/>
      </c>
      <c r="FE47" s="52" t="str">
        <f>IF(OR($E47="",$G47=""),"",IF(AND($E$3=6),'Marks Entry 6th'!CG46,IF(AND($E$3=7),'Marks Entry 7th'!CG46,"")))</f>
        <v/>
      </c>
      <c r="FF47" s="52" t="str">
        <f>IF(OR($E47="",$G47=""),"",IF(AND($E$3=6),'Marks Entry 6th'!CH46,IF(AND($E$3=7),'Marks Entry 7th'!CH46,"")))</f>
        <v/>
      </c>
      <c r="FG47" s="52" t="str">
        <f>IF(OR($E47="",$G47=""),"",IF(AND($E$3=6),'Marks Entry 6th'!CI46,IF(AND($E$3=7),'Marks Entry 7th'!CI46,"")))</f>
        <v/>
      </c>
      <c r="FH47" s="121" t="str">
        <f t="shared" si="80"/>
        <v/>
      </c>
      <c r="FI47" s="122">
        <f t="shared" si="81"/>
        <v>0</v>
      </c>
      <c r="FJ47" s="122" t="str">
        <f t="shared" si="82"/>
        <v/>
      </c>
      <c r="FK47" s="122" t="str">
        <f t="shared" si="83"/>
        <v/>
      </c>
      <c r="FL47" s="109" t="str">
        <f t="shared" si="84"/>
        <v/>
      </c>
      <c r="FM47" s="361" t="str">
        <f>IF(OR($E47="",$G47=""),"",IF(AND('Marks Entry 6th'!CJ46="",'Marks Entry 7th'!CJ46=""),"",IF(AND($E$3=6),'Marks Entry 6th'!CJ46,IF(AND($E$3=7),'Marks Entry 7th'!CJ46,""))))</f>
        <v/>
      </c>
      <c r="FN47" s="361" t="str">
        <f>IF(OR($E47="",$G47=""),"",IF(AND('Marks Entry 6th'!CK46="",'Marks Entry 7th'!CK46=""),"",IF(AND($E$3=6),'Marks Entry 6th'!CK46,IF(AND($E$3=7),'Marks Entry 7th'!CK46,""))))</f>
        <v/>
      </c>
      <c r="FO47" s="362" t="str">
        <f t="shared" si="85"/>
        <v/>
      </c>
      <c r="FP47" s="109" t="str">
        <f t="shared" si="86"/>
        <v/>
      </c>
      <c r="FQ47" s="361" t="str">
        <f>IF(OR($E47="",$G47=""),"",IF(AND('Marks Entry 6th'!CL46="",'Marks Entry 7th'!CL46=""),"",IF(AND($E$3=6),'Marks Entry 6th'!CL46,IF(AND($E$3=7),'Marks Entry 7th'!CL46,""))))</f>
        <v/>
      </c>
      <c r="FR47" s="361" t="str">
        <f>IF(OR($E47="",$G47=""),"",IF(AND('Marks Entry 6th'!CM46="",'Marks Entry 7th'!CM46=""),"",IF(AND($E$3=6),'Marks Entry 6th'!CM46,IF(AND($E$3=7),'Marks Entry 7th'!CM46,""))))</f>
        <v/>
      </c>
      <c r="FS47" s="362" t="str">
        <f t="shared" si="87"/>
        <v/>
      </c>
      <c r="FT47" s="109" t="str">
        <f t="shared" si="88"/>
        <v/>
      </c>
      <c r="FU47" s="78" t="str">
        <f t="shared" si="89"/>
        <v/>
      </c>
      <c r="FV47" s="328" t="str">
        <f t="shared" si="90"/>
        <v/>
      </c>
      <c r="FW47" s="84" t="str">
        <f t="shared" si="91"/>
        <v/>
      </c>
      <c r="FX47" s="222" t="str">
        <f t="shared" si="92"/>
        <v/>
      </c>
      <c r="FY47" s="85" t="str">
        <f t="shared" si="93"/>
        <v/>
      </c>
      <c r="FZ47" s="327" t="str">
        <f>IFERROR(IF(B47="NSO","NSO",IF(OR(D47="",G47="",F47=""),"",IF(AND(FV47&gt;=36,'Master sheet'!$D$11="Hindi"),"कक्षा क्रमोन्नत",IF(AND(FV47&gt;=36,'Master sheet'!$D$11="English"),"Promoted",IF(AND(FV47&lt;36,'Master sheet'!$D$11="Hindi"),"पुनः परीक्षा","Re-Exam"))))),"")</f>
        <v/>
      </c>
      <c r="GA47" s="53" t="str">
        <f>IF(OR($E47="",$G47=""),"",IF(AND($E$3=6,'Marks Entry 6th'!CN46=""),"",IF(AND($E$3=7,'Marks Entry 7th'!CN46=""),"",IF(AND($E$3=6),'Marks Entry 6th'!CN46,IF(AND($E$3=7),'Marks Entry 7th'!CN46,"")))))</f>
        <v/>
      </c>
      <c r="GB47" s="53" t="str">
        <f>IF(OR($E47="",$G47=""),"",IF(AND($E$3=6,'Marks Entry 6th'!CO46=""),"",IF(AND($E$3=7,'Marks Entry 7th'!CO46=""),"",IF(AND($E$3=6),'Marks Entry 6th'!CO46,IF(AND($E$3=7),'Marks Entry 7th'!CO46,"")))))</f>
        <v/>
      </c>
      <c r="GC47" s="54"/>
      <c r="GK47" s="56">
        <f>IF(AND($E$3=6),'Marks Entry 6th'!I46,IF(AND($E$3=7),'Marks Entry 7th'!I46,""))</f>
        <v>0</v>
      </c>
      <c r="GL47" s="56">
        <f t="shared" si="94"/>
        <v>0</v>
      </c>
    </row>
    <row r="48" spans="1:194" ht="18.95" customHeight="1">
      <c r="A48" s="68">
        <v>41</v>
      </c>
      <c r="B48" s="68" t="str">
        <f>IF(OR(GK48=0,GK48=""),"",IF(AND($E$3=6),'Marks Entry 6th'!I47,IF(AND($E$3=7),'Marks Entry 7th'!I47,"")))</f>
        <v/>
      </c>
      <c r="C48" s="69" t="str">
        <f>IF(OR(B48=0,B48=""),"",IF(AND($E$3=6,'Marks Entry 6th'!B47=""),"",IF(AND($E$3=7,'Marks Entry 7th'!B47=""),"",IF(AND($E$3=6,'Marks Entry 6th'!B47),'Marks Entry 6th'!B47,IF(AND($E$3=7),'Marks Entry 7th'!B47,"")))))</f>
        <v/>
      </c>
      <c r="D48" s="69" t="str">
        <f>IF(OR(B48=0,B48=""),"",IF(AND($E$3=6,'Marks Entry 6th'!C47=""),"",IF(AND($E$3=7,'Marks Entry 7th'!C47=""),"",IF(AND($E$3=6),'Marks Entry 6th'!C47,IF(AND($E$3=7),'Marks Entry 7th'!C47,"")))))</f>
        <v/>
      </c>
      <c r="E48" s="303" t="str">
        <f>IF(OR(B48=0,B48=""),"",IF(AND($E$3=6,'Marks Entry 6th'!E47=""),"",IF(AND($E$3=7,'Marks Entry 7th'!E47=""),"",IF(AND($E$3=6),'Marks Entry 6th'!E47,IF(AND($E$3=7),'Marks Entry 7th'!E47,"")))))</f>
        <v/>
      </c>
      <c r="F48" s="69" t="str">
        <f>IF(OR(B48=0,B48=""),"",IF(AND($E$3=6,'Marks Entry 6th'!D47=""),"",IF(AND($E$3=7,'Marks Entry 7th'!D47=""),"",IF(AND($E$3=6),'Marks Entry 6th'!D47,IF(AND($E$3=7),'Marks Entry 7th'!D47,"")))))</f>
        <v/>
      </c>
      <c r="G48" s="302" t="str">
        <f>IF(OR(B48=0,B48=""),"",IF(AND($E$3=6,'Marks Entry 6th'!F47=""),"",IF(AND($E$3=7,'Marks Entry 7th'!F47=""),"",IF(AND($E$3=6),UPPER('Marks Entry 6th'!F47),IF(AND($E$3=7),UPPER('Marks Entry 7th'!F47),"")))))</f>
        <v/>
      </c>
      <c r="H48" s="302" t="str">
        <f>IF(OR(B48=0,B48=""),"",IF(AND($E$3=6,'Marks Entry 6th'!G47=""),"",IF(AND($E$3=7,'Marks Entry 7th'!G47=""),"",IF(AND($E$3=6),UPPER('Marks Entry 6th'!G47),IF(AND($E$3=7),UPPER('Marks Entry 7th'!G47),"")))))</f>
        <v/>
      </c>
      <c r="I48" s="302" t="str">
        <f>IF(OR(B48=0,B48=""),"",IF(AND($E$3=6,'Marks Entry 6th'!H47=""),"",IF(AND($E$3=7,'Marks Entry 7th'!H47=""),"",IF(AND($E$3=6),UPPER('Marks Entry 6th'!H47),IF(AND($E$3=7),UPPER('Marks Entry 7th'!H47),"")))))</f>
        <v/>
      </c>
      <c r="J48" s="64" t="str">
        <f>IF(OR(B48=0,B48=""),"",IF(AND($E$3=6,'Marks Entry 6th'!J47=""),"",IF(AND($E$3=7,'Marks Entry 7th'!J47=""),"",IF(AND($E$3=6),'Marks Entry 6th'!J47,IF(AND($E$3=7),'Marks Entry 7th'!J47,"")))))</f>
        <v/>
      </c>
      <c r="K48" s="64" t="str">
        <f>IF(OR(B48=0,B48=""),"",IF(AND($E$3=6,'Marks Entry 6th'!K47=""),"",IF(AND($E$3=7,'Marks Entry 7th'!K47=""),"",IF(AND($E$3=6),'Marks Entry 6th'!K47,IF(AND($E$3=7),'Marks Entry 7th'!K47,"")))))</f>
        <v/>
      </c>
      <c r="L48" s="120" t="str">
        <f>IF(OR($E48="",$G48=""),"",IF(AND($E$3=6),'Marks Entry 6th'!L47,IF(AND($E$3=7),'Marks Entry 7th'!L47,"")))</f>
        <v/>
      </c>
      <c r="M48" s="120" t="str">
        <f>IF(OR($E48="",$G48=""),"",IF(AND($E$3=6),'Marks Entry 6th'!M47,IF(AND($E$3=7),'Marks Entry 7th'!M47,"")))</f>
        <v/>
      </c>
      <c r="N48" s="120" t="str">
        <f>IF(OR($E48="",$G48=""),"",IF(AND($E$3=6),'Marks Entry 6th'!N47,IF(AND($E$3=7),'Marks Entry 7th'!N47,"")))</f>
        <v/>
      </c>
      <c r="O48" s="120" t="str">
        <f>IF(OR($E48="",$G48=""),"",IF(AND($E$3=6),'Marks Entry 6th'!O47,IF(AND($E$3=7),'Marks Entry 7th'!O47,"")))</f>
        <v/>
      </c>
      <c r="P48" s="120" t="str">
        <f>IF(OR($E48="",$G48=""),"",IF(AND($E$3=6),'Marks Entry 6th'!P47,IF(AND($E$3=7),'Marks Entry 7th'!P47,"")))</f>
        <v/>
      </c>
      <c r="Q48" s="120" t="str">
        <f>IF(OR($E48="",$G48=""),"",IF(AND($E$3=6),'Marks Entry 6th'!Q47,IF(AND($E$3=7),'Marks Entry 7th'!Q47,"")))</f>
        <v/>
      </c>
      <c r="R48" s="418" t="str">
        <f t="shared" si="4"/>
        <v/>
      </c>
      <c r="S48" s="120" t="str">
        <f>IF(OR($E48="",$G48=""),"",IF(AND($E$3=6),'Marks Entry 6th'!R47,IF(AND($E$3=7),'Marks Entry 7th'!R47,"")))</f>
        <v/>
      </c>
      <c r="T48" s="120" t="str">
        <f>IF(OR($E48="",$G48=""),"",IF(AND($E$3=6),'Marks Entry 6th'!S47,IF(AND($E$3=7),'Marks Entry 7th'!S47,"")))</f>
        <v/>
      </c>
      <c r="U48" s="65" t="str">
        <f t="shared" si="5"/>
        <v/>
      </c>
      <c r="V48" s="62">
        <f t="shared" si="6"/>
        <v>0</v>
      </c>
      <c r="W48" s="67" t="str">
        <f>IF(OR($E48="",$G48=""),"",IF(AND($E$3=6),'Marks Entry 6th'!T47,IF(AND($E$3=7),'Marks Entry 7th'!T47,"")))</f>
        <v/>
      </c>
      <c r="X48" s="67" t="str">
        <f>IF(OR($E48="",$G48=""),"",IF(AND($E$3=6),'Marks Entry 6th'!U47,IF(AND($E$3=7),'Marks Entry 7th'!U47,"")))</f>
        <v/>
      </c>
      <c r="Y48" s="66" t="str">
        <f t="shared" si="7"/>
        <v/>
      </c>
      <c r="Z48" s="62" t="str">
        <f t="shared" si="8"/>
        <v/>
      </c>
      <c r="AA48" s="108">
        <f t="shared" si="9"/>
        <v>0</v>
      </c>
      <c r="AB48" s="108" t="str">
        <f t="shared" si="10"/>
        <v/>
      </c>
      <c r="AC48" s="108" t="str">
        <f t="shared" si="11"/>
        <v/>
      </c>
      <c r="AD48" s="108" t="str">
        <f t="shared" si="12"/>
        <v/>
      </c>
      <c r="AE48" s="108" t="str">
        <f t="shared" si="13"/>
        <v/>
      </c>
      <c r="AF48" s="110" t="str">
        <f t="shared" si="14"/>
        <v/>
      </c>
      <c r="AG48" s="120" t="str">
        <f>IF(OR($E48="",$G48=""),"",IF(AND($E$3=6),'Marks Entry 6th'!V47,IF(AND($E$3=7),'Marks Entry 7th'!V47,"")))</f>
        <v/>
      </c>
      <c r="AH48" s="120" t="str">
        <f>IF(OR($E48="",$G48=""),"",IF(AND($E$3=6),'Marks Entry 6th'!W47,IF(AND($E$3=7),'Marks Entry 7th'!W47,"")))</f>
        <v/>
      </c>
      <c r="AI48" s="120" t="str">
        <f>IF(OR($E48="",$G48=""),"",IF(AND($E$3=6),'Marks Entry 6th'!X47,IF(AND($E$3=7),'Marks Entry 7th'!X47,"")))</f>
        <v/>
      </c>
      <c r="AJ48" s="120" t="str">
        <f>IF(OR($E48="",$G48=""),"",IF(AND($E$3=6),'Marks Entry 6th'!Y47,IF(AND($E$3=7),'Marks Entry 7th'!Y47,"")))</f>
        <v/>
      </c>
      <c r="AK48" s="120" t="str">
        <f>IF(OR($E48="",$G48=""),"",IF(AND($E$3=6),'Marks Entry 6th'!Z47,IF(AND($E$3=7),'Marks Entry 7th'!Z47,"")))</f>
        <v/>
      </c>
      <c r="AL48" s="120" t="str">
        <f>IF(OR($E48="",$G48=""),"",IF(AND($E$3=6),'Marks Entry 6th'!AA47,IF(AND($E$3=7),'Marks Entry 7th'!AA47,"")))</f>
        <v/>
      </c>
      <c r="AM48" s="418" t="str">
        <f t="shared" si="15"/>
        <v/>
      </c>
      <c r="AN48" s="120" t="str">
        <f>IF(OR($E48="",$G48=""),"",IF(AND($E$3=6),'Marks Entry 6th'!AB47,IF(AND($E$3=7),'Marks Entry 7th'!AB47,"")))</f>
        <v/>
      </c>
      <c r="AO48" s="120" t="str">
        <f>IF(OR($E48="",$G48=""),"",IF(AND($E$3=6),'Marks Entry 6th'!AC47,IF(AND($E$3=7),'Marks Entry 7th'!AC47,"")))</f>
        <v/>
      </c>
      <c r="AP48" s="65" t="str">
        <f t="shared" si="16"/>
        <v/>
      </c>
      <c r="AQ48" s="62">
        <f t="shared" si="17"/>
        <v>0</v>
      </c>
      <c r="AR48" s="67" t="str">
        <f>IF(OR($E48="",$G48=""),"",IF(AND($E$3=6),'Marks Entry 6th'!AD47,IF(AND($E$3=7),'Marks Entry 7th'!AD47,"")))</f>
        <v/>
      </c>
      <c r="AS48" s="67" t="str">
        <f>IF(OR($E48="",$G48=""),"",IF(AND($E$3=6),'Marks Entry 6th'!AE47,IF(AND($E$3=7),'Marks Entry 7th'!AE47,"")))</f>
        <v/>
      </c>
      <c r="AT48" s="65" t="str">
        <f t="shared" si="18"/>
        <v/>
      </c>
      <c r="AU48" s="62" t="str">
        <f t="shared" si="19"/>
        <v/>
      </c>
      <c r="AV48" s="108">
        <f t="shared" si="20"/>
        <v>0</v>
      </c>
      <c r="AW48" s="108" t="str">
        <f t="shared" si="21"/>
        <v/>
      </c>
      <c r="AX48" s="108" t="str">
        <f t="shared" si="22"/>
        <v/>
      </c>
      <c r="AY48" s="108" t="str">
        <f t="shared" si="23"/>
        <v/>
      </c>
      <c r="AZ48" s="108" t="str">
        <f t="shared" si="24"/>
        <v/>
      </c>
      <c r="BA48" s="110" t="str">
        <f t="shared" si="25"/>
        <v/>
      </c>
      <c r="BB48" s="310" t="str">
        <f>IF(OR($E48="",$G48=""),"",IF(AND($E$3=6),'Marks Entry 6th'!AF47,IF(AND($E$3=7),'Marks Entry 7th'!AF47,"")))</f>
        <v/>
      </c>
      <c r="BC48" s="120" t="str">
        <f>IF(OR($E48="",$G48=""),"",IF(AND($E$3=6),'Marks Entry 6th'!AG47,IF(AND($E$3=7),'Marks Entry 7th'!AG47,"")))</f>
        <v/>
      </c>
      <c r="BD48" s="120" t="str">
        <f>IF(OR($E48="",$G48=""),"",IF(AND($E$3=6),'Marks Entry 6th'!AH47,IF(AND($E$3=7),'Marks Entry 7th'!AH47,"")))</f>
        <v/>
      </c>
      <c r="BE48" s="120" t="str">
        <f>IF(OR($E48="",$G48=""),"",IF(AND($E$3=6),'Marks Entry 6th'!AI47,IF(AND($E$3=7),'Marks Entry 7th'!AI47,"")))</f>
        <v/>
      </c>
      <c r="BF48" s="120" t="str">
        <f>IF(OR($E48="",$G48=""),"",IF(AND($E$3=6),'Marks Entry 6th'!AJ47,IF(AND($E$3=7),'Marks Entry 7th'!AJ47,"")))</f>
        <v/>
      </c>
      <c r="BG48" s="120" t="str">
        <f>IF(OR($E48="",$G48=""),"",IF(AND($E$3=6),'Marks Entry 6th'!AK47,IF(AND($E$3=7),'Marks Entry 7th'!AK47,"")))</f>
        <v/>
      </c>
      <c r="BH48" s="120" t="str">
        <f>IF(OR($E48="",$G48=""),"",IF(AND($E$3=6),'Marks Entry 6th'!AL47,IF(AND($E$3=7),'Marks Entry 7th'!AL47,"")))</f>
        <v/>
      </c>
      <c r="BI48" s="418" t="str">
        <f t="shared" si="26"/>
        <v/>
      </c>
      <c r="BJ48" s="120" t="str">
        <f>IF(OR($E48="",$G48=""),"",IF(AND($E$3=6),'Marks Entry 6th'!AM47,IF(AND($E$3=7),'Marks Entry 7th'!AM47,"")))</f>
        <v/>
      </c>
      <c r="BK48" s="120" t="str">
        <f>IF(OR($E48="",$G48=""),"",IF(AND($E$3=6),'Marks Entry 6th'!AN47,IF(AND($E$3=7),'Marks Entry 7th'!AN47,"")))</f>
        <v/>
      </c>
      <c r="BL48" s="65" t="str">
        <f t="shared" si="27"/>
        <v/>
      </c>
      <c r="BM48" s="62">
        <f t="shared" si="28"/>
        <v>0</v>
      </c>
      <c r="BN48" s="67" t="str">
        <f>IF(OR($E48="",$G48=""),"",IF(AND($E$3=6),'Marks Entry 6th'!AO47,IF(AND($E$3=7),'Marks Entry 7th'!AO47,"")))</f>
        <v/>
      </c>
      <c r="BO48" s="67" t="str">
        <f>IF(OR($E48="",$G48=""),"",IF(AND($E$3=6),'Marks Entry 6th'!AP47,IF(AND($E$3=7),'Marks Entry 7th'!AP47,"")))</f>
        <v/>
      </c>
      <c r="BP48" s="65" t="str">
        <f t="shared" si="29"/>
        <v/>
      </c>
      <c r="BQ48" s="62" t="str">
        <f t="shared" si="30"/>
        <v/>
      </c>
      <c r="BR48" s="108">
        <f t="shared" si="31"/>
        <v>0</v>
      </c>
      <c r="BS48" s="108" t="str">
        <f t="shared" si="32"/>
        <v/>
      </c>
      <c r="BT48" s="108" t="str">
        <f t="shared" si="33"/>
        <v/>
      </c>
      <c r="BU48" s="108" t="str">
        <f t="shared" si="34"/>
        <v/>
      </c>
      <c r="BV48" s="108" t="str">
        <f t="shared" si="35"/>
        <v/>
      </c>
      <c r="BW48" s="110" t="str">
        <f t="shared" si="36"/>
        <v/>
      </c>
      <c r="BX48" s="120" t="str">
        <f>IF(OR($E48="",$G48=""),"",IF(AND($E$3=6),'Marks Entry 6th'!AQ47,IF(AND($E$3=7),'Marks Entry 7th'!AQ47,"")))</f>
        <v/>
      </c>
      <c r="BY48" s="120" t="str">
        <f>IF(OR($E48="",$G48=""),"",IF(AND($E$3=6),'Marks Entry 6th'!AR47,IF(AND($E$3=7),'Marks Entry 7th'!AR47,"")))</f>
        <v/>
      </c>
      <c r="BZ48" s="120" t="str">
        <f>IF(OR($E48="",$G48=""),"",IF(AND($E$3=6),'Marks Entry 6th'!AS47,IF(AND($E$3=7),'Marks Entry 7th'!AS47,"")))</f>
        <v/>
      </c>
      <c r="CA48" s="120" t="str">
        <f>IF(OR($E48="",$G48=""),"",IF(AND($E$3=6),'Marks Entry 6th'!AT47,IF(AND($E$3=7),'Marks Entry 7th'!AT47,"")))</f>
        <v/>
      </c>
      <c r="CB48" s="120" t="str">
        <f>IF(OR($E48="",$G48=""),"",IF(AND($E$3=6),'Marks Entry 6th'!AU47,IF(AND($E$3=7),'Marks Entry 7th'!AU47,"")))</f>
        <v/>
      </c>
      <c r="CC48" s="120" t="str">
        <f>IF(OR($E48="",$G48=""),"",IF(AND($E$3=6),'Marks Entry 6th'!AV47,IF(AND($E$3=7),'Marks Entry 7th'!AV47,"")))</f>
        <v/>
      </c>
      <c r="CD48" s="418" t="str">
        <f t="shared" si="37"/>
        <v/>
      </c>
      <c r="CE48" s="120" t="str">
        <f>IF(OR($E48="",$G48=""),"",IF(AND($E$3=6),'Marks Entry 6th'!AW47,IF(AND($E$3=7),'Marks Entry 7th'!AW47,"")))</f>
        <v/>
      </c>
      <c r="CF48" s="120" t="str">
        <f>IF(OR($E48="",$G48=""),"",IF(AND($E$3=6),'Marks Entry 6th'!AX47,IF(AND($E$3=7),'Marks Entry 7th'!AX47,"")))</f>
        <v/>
      </c>
      <c r="CG48" s="65" t="str">
        <f t="shared" si="38"/>
        <v/>
      </c>
      <c r="CH48" s="62">
        <f t="shared" si="39"/>
        <v>0</v>
      </c>
      <c r="CI48" s="67" t="str">
        <f>IF(OR($E48="",$G48=""),"",IF(AND($E$3=6),'Marks Entry 6th'!AY47,IF(AND($E$3=7),'Marks Entry 7th'!AY47,"")))</f>
        <v/>
      </c>
      <c r="CJ48" s="67" t="str">
        <f>IF(OR($E48="",$G48=""),"",IF(AND($E$3=6),'Marks Entry 6th'!AZ47,IF(AND($E$3=7),'Marks Entry 7th'!AZ47,"")))</f>
        <v/>
      </c>
      <c r="CK48" s="65" t="str">
        <f t="shared" si="40"/>
        <v/>
      </c>
      <c r="CL48" s="62" t="str">
        <f t="shared" si="41"/>
        <v/>
      </c>
      <c r="CM48" s="108">
        <f t="shared" si="42"/>
        <v>0</v>
      </c>
      <c r="CN48" s="108" t="str">
        <f t="shared" si="43"/>
        <v/>
      </c>
      <c r="CO48" s="108" t="str">
        <f t="shared" si="44"/>
        <v/>
      </c>
      <c r="CP48" s="108" t="str">
        <f t="shared" si="45"/>
        <v/>
      </c>
      <c r="CQ48" s="108" t="str">
        <f t="shared" si="46"/>
        <v/>
      </c>
      <c r="CR48" s="110" t="str">
        <f t="shared" si="47"/>
        <v/>
      </c>
      <c r="CS48" s="120" t="str">
        <f>IF(OR($E48="",$G48=""),"",IF(AND($E$3=6),'Marks Entry 6th'!BA47,IF(AND($E$3=7),'Marks Entry 7th'!BA47,"")))</f>
        <v/>
      </c>
      <c r="CT48" s="120" t="str">
        <f>IF(OR($E48="",$G48=""),"",IF(AND($E$3=6),'Marks Entry 6th'!BB47,IF(AND($E$3=7),'Marks Entry 7th'!BB47,"")))</f>
        <v/>
      </c>
      <c r="CU48" s="120" t="str">
        <f>IF(OR($E48="",$G48=""),"",IF(AND($E$3=6),'Marks Entry 6th'!BC47,IF(AND($E$3=7),'Marks Entry 7th'!BC47,"")))</f>
        <v/>
      </c>
      <c r="CV48" s="120" t="str">
        <f>IF(OR($E48="",$G48=""),"",IF(AND($E$3=6),'Marks Entry 6th'!BD47,IF(AND($E$3=7),'Marks Entry 7th'!BD47,"")))</f>
        <v/>
      </c>
      <c r="CW48" s="120" t="str">
        <f>IF(OR($E48="",$G48=""),"",IF(AND($E$3=6),'Marks Entry 6th'!BE47,IF(AND($E$3=7),'Marks Entry 7th'!BE47,"")))</f>
        <v/>
      </c>
      <c r="CX48" s="120" t="str">
        <f>IF(OR($E48="",$G48=""),"",IF(AND($E$3=6),'Marks Entry 6th'!BF47,IF(AND($E$3=7),'Marks Entry 7th'!BF47,"")))</f>
        <v/>
      </c>
      <c r="CY48" s="418" t="str">
        <f t="shared" si="48"/>
        <v/>
      </c>
      <c r="CZ48" s="120" t="str">
        <f>IF(OR($E48="",$G48=""),"",IF(AND($E$3=6),'Marks Entry 6th'!BG47,IF(AND($E$3=7),'Marks Entry 7th'!BG47,"")))</f>
        <v/>
      </c>
      <c r="DA48" s="120" t="str">
        <f>IF(OR($E48="",$G48=""),"",IF(AND($E$3=6),'Marks Entry 6th'!BH47,IF(AND($E$3=7),'Marks Entry 7th'!BH47,"")))</f>
        <v/>
      </c>
      <c r="DB48" s="65" t="str">
        <f t="shared" si="49"/>
        <v/>
      </c>
      <c r="DC48" s="62">
        <f t="shared" si="50"/>
        <v>0</v>
      </c>
      <c r="DD48" s="67" t="str">
        <f>IF(OR($E48="",$G48=""),"",IF(AND($E$3=6),'Marks Entry 6th'!BI47,IF(AND($E$3=7),'Marks Entry 7th'!BI47,"")))</f>
        <v/>
      </c>
      <c r="DE48" s="67" t="str">
        <f>IF(OR($E48="",$G48=""),"",IF(AND($E$3=6),'Marks Entry 6th'!BJ47,IF(AND($E$3=7),'Marks Entry 7th'!BJ47,"")))</f>
        <v/>
      </c>
      <c r="DF48" s="65" t="str">
        <f t="shared" si="51"/>
        <v/>
      </c>
      <c r="DG48" s="62" t="str">
        <f t="shared" si="52"/>
        <v/>
      </c>
      <c r="DH48" s="108">
        <f t="shared" si="53"/>
        <v>0</v>
      </c>
      <c r="DI48" s="108" t="str">
        <f t="shared" si="54"/>
        <v/>
      </c>
      <c r="DJ48" s="108" t="str">
        <f t="shared" si="55"/>
        <v/>
      </c>
      <c r="DK48" s="108" t="str">
        <f t="shared" si="56"/>
        <v/>
      </c>
      <c r="DL48" s="108" t="str">
        <f t="shared" si="57"/>
        <v/>
      </c>
      <c r="DM48" s="110" t="str">
        <f t="shared" si="58"/>
        <v/>
      </c>
      <c r="DN48" s="120" t="str">
        <f>IF(OR($E48="",$G48=""),"",IF(AND($E$3=6),'Marks Entry 6th'!BK47,IF(AND($E$3=7),'Marks Entry 7th'!BK47,"")))</f>
        <v/>
      </c>
      <c r="DO48" s="120" t="str">
        <f>IF(OR($E48="",$G48=""),"",IF(AND($E$3=6),'Marks Entry 6th'!BL47,IF(AND($E$3=7),'Marks Entry 7th'!BL47,"")))</f>
        <v/>
      </c>
      <c r="DP48" s="120" t="str">
        <f>IF(OR($E48="",$G48=""),"",IF(AND($E$3=6),'Marks Entry 6th'!BM47,IF(AND($E$3=7),'Marks Entry 7th'!BM47,"")))</f>
        <v/>
      </c>
      <c r="DQ48" s="120" t="str">
        <f>IF(OR($E48="",$G48=""),"",IF(AND($E$3=6),'Marks Entry 6th'!BN47,IF(AND($E$3=7),'Marks Entry 7th'!BN47,"")))</f>
        <v/>
      </c>
      <c r="DR48" s="120" t="str">
        <f>IF(OR($E48="",$G48=""),"",IF(AND($E$3=6),'Marks Entry 6th'!BO47,IF(AND($E$3=7),'Marks Entry 7th'!BO47,"")))</f>
        <v/>
      </c>
      <c r="DS48" s="120" t="str">
        <f>IF(OR($E48="",$G48=""),"",IF(AND($E$3=6),'Marks Entry 6th'!BP47,IF(AND($E$3=7),'Marks Entry 7th'!BP47,"")))</f>
        <v/>
      </c>
      <c r="DT48" s="418" t="str">
        <f t="shared" si="59"/>
        <v/>
      </c>
      <c r="DU48" s="120" t="str">
        <f>IF(OR($E48="",$G48=""),"",IF(AND($E$3=6),'Marks Entry 6th'!BQ47,IF(AND($E$3=7),'Marks Entry 7th'!BQ47,"")))</f>
        <v/>
      </c>
      <c r="DV48" s="120" t="str">
        <f>IF(OR($E48="",$G48=""),"",IF(AND($E$3=6),'Marks Entry 6th'!BR47,IF(AND($E$3=7),'Marks Entry 7th'!BR47,"")))</f>
        <v/>
      </c>
      <c r="DW48" s="65" t="str">
        <f t="shared" si="60"/>
        <v/>
      </c>
      <c r="DX48" s="62">
        <f t="shared" si="61"/>
        <v>0</v>
      </c>
      <c r="DY48" s="67" t="str">
        <f>IF(OR($E48="",$G48=""),"",IF(AND($E$3=6),'Marks Entry 6th'!BS47,IF(AND($E$3=7),'Marks Entry 7th'!BS47,"")))</f>
        <v/>
      </c>
      <c r="DZ48" s="67" t="str">
        <f>IF(OR($E48="",$G48=""),"",IF(AND($E$3=6),'Marks Entry 6th'!BT47,IF(AND($E$3=7),'Marks Entry 7th'!BT47,"")))</f>
        <v/>
      </c>
      <c r="EA48" s="65" t="str">
        <f t="shared" si="62"/>
        <v/>
      </c>
      <c r="EB48" s="62" t="str">
        <f t="shared" si="63"/>
        <v/>
      </c>
      <c r="EC48" s="108">
        <f t="shared" si="64"/>
        <v>0</v>
      </c>
      <c r="ED48" s="108" t="str">
        <f t="shared" si="65"/>
        <v/>
      </c>
      <c r="EE48" s="108" t="str">
        <f t="shared" si="66"/>
        <v/>
      </c>
      <c r="EF48" s="108" t="str">
        <f t="shared" si="67"/>
        <v/>
      </c>
      <c r="EG48" s="108" t="str">
        <f t="shared" si="68"/>
        <v/>
      </c>
      <c r="EH48" s="110" t="str">
        <f t="shared" si="69"/>
        <v/>
      </c>
      <c r="EI48" s="52" t="str">
        <f>IF(OR($E48="",$G48=""),"",IF(AND($E$3=6),'Marks Entry 6th'!BU47,IF(AND($E$3=7),'Marks Entry 7th'!BU47,"")))</f>
        <v/>
      </c>
      <c r="EJ48" s="52" t="str">
        <f>IF(OR($E48="",$G48=""),"",IF(AND($E$3=6),'Marks Entry 6th'!BV47,IF(AND($E$3=7),'Marks Entry 7th'!BV47,"")))</f>
        <v/>
      </c>
      <c r="EK48" s="52" t="str">
        <f>IF(OR($E48="",$G48=""),"",IF(AND($E$3=6),'Marks Entry 6th'!BW47,IF(AND($E$3=7),'Marks Entry 7th'!BW47,"")))</f>
        <v/>
      </c>
      <c r="EL48" s="52" t="str">
        <f>IF(OR($E48="",$G48=""),"",IF(AND($E$3=6),'Marks Entry 6th'!BX47,IF(AND($E$3=7),'Marks Entry 7th'!BX47,"")))</f>
        <v/>
      </c>
      <c r="EM48" s="52" t="str">
        <f>IF(OR($E48="",$G48=""),"",IF(AND($E$3=6),'Marks Entry 6th'!BY47,IF(AND($E$3=7),'Marks Entry 7th'!BY47,"")))</f>
        <v/>
      </c>
      <c r="EN48" s="121" t="str">
        <f t="shared" si="70"/>
        <v/>
      </c>
      <c r="EO48" s="122">
        <f t="shared" si="71"/>
        <v>0</v>
      </c>
      <c r="EP48" s="122" t="str">
        <f t="shared" si="72"/>
        <v/>
      </c>
      <c r="EQ48" s="122" t="str">
        <f t="shared" si="73"/>
        <v/>
      </c>
      <c r="ER48" s="109" t="str">
        <f t="shared" si="74"/>
        <v/>
      </c>
      <c r="ES48" s="52" t="str">
        <f>IF(OR($E48="",$G48=""),"",IF(AND($E$3=6),'Marks Entry 6th'!BZ47,IF(AND($E$3=7),'Marks Entry 7th'!BZ47,"")))</f>
        <v/>
      </c>
      <c r="ET48" s="52" t="str">
        <f>IF(OR($E48="",$G48=""),"",IF(AND($E$3=6),'Marks Entry 6th'!CA47,IF(AND($E$3=7),'Marks Entry 7th'!CA47,"")))</f>
        <v/>
      </c>
      <c r="EU48" s="52" t="str">
        <f>IF(OR($E48="",$G48=""),"",IF(AND($E$3=6),'Marks Entry 6th'!CB47,IF(AND($E$3=7),'Marks Entry 7th'!CB47,"")))</f>
        <v/>
      </c>
      <c r="EV48" s="52" t="str">
        <f>IF(OR($E48="",$G48=""),"",IF(AND($E$3=6),'Marks Entry 6th'!CC47,IF(AND($E$3=7),'Marks Entry 7th'!CC47,"")))</f>
        <v/>
      </c>
      <c r="EW48" s="52" t="str">
        <f>IF(OR($E48="",$G48=""),"",IF(AND($E$3=6),'Marks Entry 6th'!CD47,IF(AND($E$3=7),'Marks Entry 7th'!CD47,"")))</f>
        <v/>
      </c>
      <c r="EX48" s="121" t="str">
        <f t="shared" si="75"/>
        <v/>
      </c>
      <c r="EY48" s="122">
        <f t="shared" si="76"/>
        <v>0</v>
      </c>
      <c r="EZ48" s="122" t="str">
        <f t="shared" si="77"/>
        <v/>
      </c>
      <c r="FA48" s="122" t="str">
        <f t="shared" si="78"/>
        <v/>
      </c>
      <c r="FB48" s="109" t="str">
        <f t="shared" si="79"/>
        <v/>
      </c>
      <c r="FC48" s="52" t="str">
        <f>IF(OR($E48="",$G48=""),"",IF(AND($E$3=6),'Marks Entry 6th'!CE47,IF(AND($E$3=7),'Marks Entry 7th'!CE47,"")))</f>
        <v/>
      </c>
      <c r="FD48" s="52" t="str">
        <f>IF(OR($E48="",$G48=""),"",IF(AND($E$3=6),'Marks Entry 6th'!CF47,IF(AND($E$3=7),'Marks Entry 7th'!CF47,"")))</f>
        <v/>
      </c>
      <c r="FE48" s="52" t="str">
        <f>IF(OR($E48="",$G48=""),"",IF(AND($E$3=6),'Marks Entry 6th'!CG47,IF(AND($E$3=7),'Marks Entry 7th'!CG47,"")))</f>
        <v/>
      </c>
      <c r="FF48" s="52" t="str">
        <f>IF(OR($E48="",$G48=""),"",IF(AND($E$3=6),'Marks Entry 6th'!CH47,IF(AND($E$3=7),'Marks Entry 7th'!CH47,"")))</f>
        <v/>
      </c>
      <c r="FG48" s="52" t="str">
        <f>IF(OR($E48="",$G48=""),"",IF(AND($E$3=6),'Marks Entry 6th'!CI47,IF(AND($E$3=7),'Marks Entry 7th'!CI47,"")))</f>
        <v/>
      </c>
      <c r="FH48" s="121" t="str">
        <f t="shared" si="80"/>
        <v/>
      </c>
      <c r="FI48" s="122">
        <f t="shared" si="81"/>
        <v>0</v>
      </c>
      <c r="FJ48" s="122" t="str">
        <f t="shared" si="82"/>
        <v/>
      </c>
      <c r="FK48" s="122" t="str">
        <f t="shared" si="83"/>
        <v/>
      </c>
      <c r="FL48" s="109" t="str">
        <f t="shared" si="84"/>
        <v/>
      </c>
      <c r="FM48" s="361" t="str">
        <f>IF(OR($E48="",$G48=""),"",IF(AND('Marks Entry 6th'!CJ47="",'Marks Entry 7th'!CJ47=""),"",IF(AND($E$3=6),'Marks Entry 6th'!CJ47,IF(AND($E$3=7),'Marks Entry 7th'!CJ47,""))))</f>
        <v/>
      </c>
      <c r="FN48" s="361" t="str">
        <f>IF(OR($E48="",$G48=""),"",IF(AND('Marks Entry 6th'!CK47="",'Marks Entry 7th'!CK47=""),"",IF(AND($E$3=6),'Marks Entry 6th'!CK47,IF(AND($E$3=7),'Marks Entry 7th'!CK47,""))))</f>
        <v/>
      </c>
      <c r="FO48" s="362" t="str">
        <f t="shared" si="85"/>
        <v/>
      </c>
      <c r="FP48" s="109" t="str">
        <f t="shared" si="86"/>
        <v/>
      </c>
      <c r="FQ48" s="361" t="str">
        <f>IF(OR($E48="",$G48=""),"",IF(AND('Marks Entry 6th'!CL47="",'Marks Entry 7th'!CL47=""),"",IF(AND($E$3=6),'Marks Entry 6th'!CL47,IF(AND($E$3=7),'Marks Entry 7th'!CL47,""))))</f>
        <v/>
      </c>
      <c r="FR48" s="361" t="str">
        <f>IF(OR($E48="",$G48=""),"",IF(AND('Marks Entry 6th'!CM47="",'Marks Entry 7th'!CM47=""),"",IF(AND($E$3=6),'Marks Entry 6th'!CM47,IF(AND($E$3=7),'Marks Entry 7th'!CM47,""))))</f>
        <v/>
      </c>
      <c r="FS48" s="362" t="str">
        <f t="shared" si="87"/>
        <v/>
      </c>
      <c r="FT48" s="109" t="str">
        <f t="shared" si="88"/>
        <v/>
      </c>
      <c r="FU48" s="78" t="str">
        <f t="shared" si="89"/>
        <v/>
      </c>
      <c r="FV48" s="328" t="str">
        <f t="shared" si="90"/>
        <v/>
      </c>
      <c r="FW48" s="84" t="str">
        <f t="shared" si="91"/>
        <v/>
      </c>
      <c r="FX48" s="222" t="str">
        <f t="shared" si="92"/>
        <v/>
      </c>
      <c r="FY48" s="85" t="str">
        <f t="shared" si="93"/>
        <v/>
      </c>
      <c r="FZ48" s="327" t="str">
        <f>IFERROR(IF(B48="NSO","NSO",IF(OR(D48="",G48="",F48=""),"",IF(AND(FV48&gt;=36,'Master sheet'!$D$11="Hindi"),"कक्षा क्रमोन्नत",IF(AND(FV48&gt;=36,'Master sheet'!$D$11="English"),"Promoted",IF(AND(FV48&lt;36,'Master sheet'!$D$11="Hindi"),"पुनः परीक्षा","Re-Exam"))))),"")</f>
        <v/>
      </c>
      <c r="GA48" s="53" t="str">
        <f>IF(OR($E48="",$G48=""),"",IF(AND($E$3=6,'Marks Entry 6th'!CN47=""),"",IF(AND($E$3=7,'Marks Entry 7th'!CN47=""),"",IF(AND($E$3=6),'Marks Entry 6th'!CN47,IF(AND($E$3=7),'Marks Entry 7th'!CN47,"")))))</f>
        <v/>
      </c>
      <c r="GB48" s="53" t="str">
        <f>IF(OR($E48="",$G48=""),"",IF(AND($E$3=6,'Marks Entry 6th'!CO47=""),"",IF(AND($E$3=7,'Marks Entry 7th'!CO47=""),"",IF(AND($E$3=6),'Marks Entry 6th'!CO47,IF(AND($E$3=7),'Marks Entry 7th'!CO47,"")))))</f>
        <v/>
      </c>
      <c r="GC48" s="54"/>
      <c r="GK48" s="56">
        <f>IF(AND($E$3=6),'Marks Entry 6th'!I47,IF(AND($E$3=7),'Marks Entry 7th'!I47,""))</f>
        <v>0</v>
      </c>
      <c r="GL48" s="56">
        <f t="shared" si="94"/>
        <v>0</v>
      </c>
    </row>
    <row r="49" spans="1:194" ht="18.95" customHeight="1">
      <c r="A49" s="68">
        <v>42</v>
      </c>
      <c r="B49" s="68" t="str">
        <f>IF(OR(GK49=0,GK49=""),"",IF(AND($E$3=6),'Marks Entry 6th'!I48,IF(AND($E$3=7),'Marks Entry 7th'!I48,"")))</f>
        <v/>
      </c>
      <c r="C49" s="69" t="str">
        <f>IF(OR(B49=0,B49=""),"",IF(AND($E$3=6,'Marks Entry 6th'!B48=""),"",IF(AND($E$3=7,'Marks Entry 7th'!B48=""),"",IF(AND($E$3=6,'Marks Entry 6th'!B48),'Marks Entry 6th'!B48,IF(AND($E$3=7),'Marks Entry 7th'!B48,"")))))</f>
        <v/>
      </c>
      <c r="D49" s="69" t="str">
        <f>IF(OR(B49=0,B49=""),"",IF(AND($E$3=6,'Marks Entry 6th'!C48=""),"",IF(AND($E$3=7,'Marks Entry 7th'!C48=""),"",IF(AND($E$3=6),'Marks Entry 6th'!C48,IF(AND($E$3=7),'Marks Entry 7th'!C48,"")))))</f>
        <v/>
      </c>
      <c r="E49" s="303" t="str">
        <f>IF(OR(B49=0,B49=""),"",IF(AND($E$3=6,'Marks Entry 6th'!E48=""),"",IF(AND($E$3=7,'Marks Entry 7th'!E48=""),"",IF(AND($E$3=6),'Marks Entry 6th'!E48,IF(AND($E$3=7),'Marks Entry 7th'!E48,"")))))</f>
        <v/>
      </c>
      <c r="F49" s="69" t="str">
        <f>IF(OR(B49=0,B49=""),"",IF(AND($E$3=6,'Marks Entry 6th'!D48=""),"",IF(AND($E$3=7,'Marks Entry 7th'!D48=""),"",IF(AND($E$3=6),'Marks Entry 6th'!D48,IF(AND($E$3=7),'Marks Entry 7th'!D48,"")))))</f>
        <v/>
      </c>
      <c r="G49" s="302" t="str">
        <f>IF(OR(B49=0,B49=""),"",IF(AND($E$3=6,'Marks Entry 6th'!F48=""),"",IF(AND($E$3=7,'Marks Entry 7th'!F48=""),"",IF(AND($E$3=6),UPPER('Marks Entry 6th'!F48),IF(AND($E$3=7),UPPER('Marks Entry 7th'!F48),"")))))</f>
        <v/>
      </c>
      <c r="H49" s="302" t="str">
        <f>IF(OR(B49=0,B49=""),"",IF(AND($E$3=6,'Marks Entry 6th'!G48=""),"",IF(AND($E$3=7,'Marks Entry 7th'!G48=""),"",IF(AND($E$3=6),UPPER('Marks Entry 6th'!G48),IF(AND($E$3=7),UPPER('Marks Entry 7th'!G48),"")))))</f>
        <v/>
      </c>
      <c r="I49" s="302" t="str">
        <f>IF(OR(B49=0,B49=""),"",IF(AND($E$3=6,'Marks Entry 6th'!H48=""),"",IF(AND($E$3=7,'Marks Entry 7th'!H48=""),"",IF(AND($E$3=6),UPPER('Marks Entry 6th'!H48),IF(AND($E$3=7),UPPER('Marks Entry 7th'!H48),"")))))</f>
        <v/>
      </c>
      <c r="J49" s="64" t="str">
        <f>IF(OR(B49=0,B49=""),"",IF(AND($E$3=6,'Marks Entry 6th'!J48=""),"",IF(AND($E$3=7,'Marks Entry 7th'!J48=""),"",IF(AND($E$3=6),'Marks Entry 6th'!J48,IF(AND($E$3=7),'Marks Entry 7th'!J48,"")))))</f>
        <v/>
      </c>
      <c r="K49" s="64" t="str">
        <f>IF(OR(B49=0,B49=""),"",IF(AND($E$3=6,'Marks Entry 6th'!K48=""),"",IF(AND($E$3=7,'Marks Entry 7th'!K48=""),"",IF(AND($E$3=6),'Marks Entry 6th'!K48,IF(AND($E$3=7),'Marks Entry 7th'!K48,"")))))</f>
        <v/>
      </c>
      <c r="L49" s="120" t="str">
        <f>IF(OR($E49="",$G49=""),"",IF(AND($E$3=6),'Marks Entry 6th'!L48,IF(AND($E$3=7),'Marks Entry 7th'!L48,"")))</f>
        <v/>
      </c>
      <c r="M49" s="120" t="str">
        <f>IF(OR($E49="",$G49=""),"",IF(AND($E$3=6),'Marks Entry 6th'!M48,IF(AND($E$3=7),'Marks Entry 7th'!M48,"")))</f>
        <v/>
      </c>
      <c r="N49" s="120" t="str">
        <f>IF(OR($E49="",$G49=""),"",IF(AND($E$3=6),'Marks Entry 6th'!N48,IF(AND($E$3=7),'Marks Entry 7th'!N48,"")))</f>
        <v/>
      </c>
      <c r="O49" s="120" t="str">
        <f>IF(OR($E49="",$G49=""),"",IF(AND($E$3=6),'Marks Entry 6th'!O48,IF(AND($E$3=7),'Marks Entry 7th'!O48,"")))</f>
        <v/>
      </c>
      <c r="P49" s="120" t="str">
        <f>IF(OR($E49="",$G49=""),"",IF(AND($E$3=6),'Marks Entry 6th'!P48,IF(AND($E$3=7),'Marks Entry 7th'!P48,"")))</f>
        <v/>
      </c>
      <c r="Q49" s="120" t="str">
        <f>IF(OR($E49="",$G49=""),"",IF(AND($E$3=6),'Marks Entry 6th'!Q48,IF(AND($E$3=7),'Marks Entry 7th'!Q48,"")))</f>
        <v/>
      </c>
      <c r="R49" s="418" t="str">
        <f t="shared" si="4"/>
        <v/>
      </c>
      <c r="S49" s="120" t="str">
        <f>IF(OR($E49="",$G49=""),"",IF(AND($E$3=6),'Marks Entry 6th'!R48,IF(AND($E$3=7),'Marks Entry 7th'!R48,"")))</f>
        <v/>
      </c>
      <c r="T49" s="120" t="str">
        <f>IF(OR($E49="",$G49=""),"",IF(AND($E$3=6),'Marks Entry 6th'!S48,IF(AND($E$3=7),'Marks Entry 7th'!S48,"")))</f>
        <v/>
      </c>
      <c r="U49" s="65" t="str">
        <f t="shared" si="5"/>
        <v/>
      </c>
      <c r="V49" s="62">
        <f t="shared" si="6"/>
        <v>0</v>
      </c>
      <c r="W49" s="67" t="str">
        <f>IF(OR($E49="",$G49=""),"",IF(AND($E$3=6),'Marks Entry 6th'!T48,IF(AND($E$3=7),'Marks Entry 7th'!T48,"")))</f>
        <v/>
      </c>
      <c r="X49" s="67" t="str">
        <f>IF(OR($E49="",$G49=""),"",IF(AND($E$3=6),'Marks Entry 6th'!U48,IF(AND($E$3=7),'Marks Entry 7th'!U48,"")))</f>
        <v/>
      </c>
      <c r="Y49" s="66" t="str">
        <f t="shared" si="7"/>
        <v/>
      </c>
      <c r="Z49" s="62" t="str">
        <f t="shared" si="8"/>
        <v/>
      </c>
      <c r="AA49" s="108">
        <f t="shared" si="9"/>
        <v>0</v>
      </c>
      <c r="AB49" s="108" t="str">
        <f t="shared" si="10"/>
        <v/>
      </c>
      <c r="AC49" s="108" t="str">
        <f t="shared" si="11"/>
        <v/>
      </c>
      <c r="AD49" s="108" t="str">
        <f t="shared" si="12"/>
        <v/>
      </c>
      <c r="AE49" s="108" t="str">
        <f t="shared" si="13"/>
        <v/>
      </c>
      <c r="AF49" s="110" t="str">
        <f t="shared" si="14"/>
        <v/>
      </c>
      <c r="AG49" s="120" t="str">
        <f>IF(OR($E49="",$G49=""),"",IF(AND($E$3=6),'Marks Entry 6th'!V48,IF(AND($E$3=7),'Marks Entry 7th'!V48,"")))</f>
        <v/>
      </c>
      <c r="AH49" s="120" t="str">
        <f>IF(OR($E49="",$G49=""),"",IF(AND($E$3=6),'Marks Entry 6th'!W48,IF(AND($E$3=7),'Marks Entry 7th'!W48,"")))</f>
        <v/>
      </c>
      <c r="AI49" s="120" t="str">
        <f>IF(OR($E49="",$G49=""),"",IF(AND($E$3=6),'Marks Entry 6th'!X48,IF(AND($E$3=7),'Marks Entry 7th'!X48,"")))</f>
        <v/>
      </c>
      <c r="AJ49" s="120" t="str">
        <f>IF(OR($E49="",$G49=""),"",IF(AND($E$3=6),'Marks Entry 6th'!Y48,IF(AND($E$3=7),'Marks Entry 7th'!Y48,"")))</f>
        <v/>
      </c>
      <c r="AK49" s="120" t="str">
        <f>IF(OR($E49="",$G49=""),"",IF(AND($E$3=6),'Marks Entry 6th'!Z48,IF(AND($E$3=7),'Marks Entry 7th'!Z48,"")))</f>
        <v/>
      </c>
      <c r="AL49" s="120" t="str">
        <f>IF(OR($E49="",$G49=""),"",IF(AND($E$3=6),'Marks Entry 6th'!AA48,IF(AND($E$3=7),'Marks Entry 7th'!AA48,"")))</f>
        <v/>
      </c>
      <c r="AM49" s="418" t="str">
        <f t="shared" si="15"/>
        <v/>
      </c>
      <c r="AN49" s="120" t="str">
        <f>IF(OR($E49="",$G49=""),"",IF(AND($E$3=6),'Marks Entry 6th'!AB48,IF(AND($E$3=7),'Marks Entry 7th'!AB48,"")))</f>
        <v/>
      </c>
      <c r="AO49" s="120" t="str">
        <f>IF(OR($E49="",$G49=""),"",IF(AND($E$3=6),'Marks Entry 6th'!AC48,IF(AND($E$3=7),'Marks Entry 7th'!AC48,"")))</f>
        <v/>
      </c>
      <c r="AP49" s="65" t="str">
        <f t="shared" si="16"/>
        <v/>
      </c>
      <c r="AQ49" s="62">
        <f t="shared" si="17"/>
        <v>0</v>
      </c>
      <c r="AR49" s="67" t="str">
        <f>IF(OR($E49="",$G49=""),"",IF(AND($E$3=6),'Marks Entry 6th'!AD48,IF(AND($E$3=7),'Marks Entry 7th'!AD48,"")))</f>
        <v/>
      </c>
      <c r="AS49" s="67" t="str">
        <f>IF(OR($E49="",$G49=""),"",IF(AND($E$3=6),'Marks Entry 6th'!AE48,IF(AND($E$3=7),'Marks Entry 7th'!AE48,"")))</f>
        <v/>
      </c>
      <c r="AT49" s="65" t="str">
        <f t="shared" si="18"/>
        <v/>
      </c>
      <c r="AU49" s="62" t="str">
        <f t="shared" si="19"/>
        <v/>
      </c>
      <c r="AV49" s="108">
        <f t="shared" si="20"/>
        <v>0</v>
      </c>
      <c r="AW49" s="108" t="str">
        <f t="shared" si="21"/>
        <v/>
      </c>
      <c r="AX49" s="108" t="str">
        <f t="shared" si="22"/>
        <v/>
      </c>
      <c r="AY49" s="108" t="str">
        <f t="shared" si="23"/>
        <v/>
      </c>
      <c r="AZ49" s="108" t="str">
        <f t="shared" si="24"/>
        <v/>
      </c>
      <c r="BA49" s="110" t="str">
        <f t="shared" si="25"/>
        <v/>
      </c>
      <c r="BB49" s="310" t="str">
        <f>IF(OR($E49="",$G49=""),"",IF(AND($E$3=6),'Marks Entry 6th'!AF48,IF(AND($E$3=7),'Marks Entry 7th'!AF48,"")))</f>
        <v/>
      </c>
      <c r="BC49" s="120" t="str">
        <f>IF(OR($E49="",$G49=""),"",IF(AND($E$3=6),'Marks Entry 6th'!AG48,IF(AND($E$3=7),'Marks Entry 7th'!AG48,"")))</f>
        <v/>
      </c>
      <c r="BD49" s="120" t="str">
        <f>IF(OR($E49="",$G49=""),"",IF(AND($E$3=6),'Marks Entry 6th'!AH48,IF(AND($E$3=7),'Marks Entry 7th'!AH48,"")))</f>
        <v/>
      </c>
      <c r="BE49" s="120" t="str">
        <f>IF(OR($E49="",$G49=""),"",IF(AND($E$3=6),'Marks Entry 6th'!AI48,IF(AND($E$3=7),'Marks Entry 7th'!AI48,"")))</f>
        <v/>
      </c>
      <c r="BF49" s="120" t="str">
        <f>IF(OR($E49="",$G49=""),"",IF(AND($E$3=6),'Marks Entry 6th'!AJ48,IF(AND($E$3=7),'Marks Entry 7th'!AJ48,"")))</f>
        <v/>
      </c>
      <c r="BG49" s="120" t="str">
        <f>IF(OR($E49="",$G49=""),"",IF(AND($E$3=6),'Marks Entry 6th'!AK48,IF(AND($E$3=7),'Marks Entry 7th'!AK48,"")))</f>
        <v/>
      </c>
      <c r="BH49" s="120" t="str">
        <f>IF(OR($E49="",$G49=""),"",IF(AND($E$3=6),'Marks Entry 6th'!AL48,IF(AND($E$3=7),'Marks Entry 7th'!AL48,"")))</f>
        <v/>
      </c>
      <c r="BI49" s="418" t="str">
        <f t="shared" si="26"/>
        <v/>
      </c>
      <c r="BJ49" s="120" t="str">
        <f>IF(OR($E49="",$G49=""),"",IF(AND($E$3=6),'Marks Entry 6th'!AM48,IF(AND($E$3=7),'Marks Entry 7th'!AM48,"")))</f>
        <v/>
      </c>
      <c r="BK49" s="120" t="str">
        <f>IF(OR($E49="",$G49=""),"",IF(AND($E$3=6),'Marks Entry 6th'!AN48,IF(AND($E$3=7),'Marks Entry 7th'!AN48,"")))</f>
        <v/>
      </c>
      <c r="BL49" s="65" t="str">
        <f t="shared" si="27"/>
        <v/>
      </c>
      <c r="BM49" s="62">
        <f t="shared" si="28"/>
        <v>0</v>
      </c>
      <c r="BN49" s="67" t="str">
        <f>IF(OR($E49="",$G49=""),"",IF(AND($E$3=6),'Marks Entry 6th'!AO48,IF(AND($E$3=7),'Marks Entry 7th'!AO48,"")))</f>
        <v/>
      </c>
      <c r="BO49" s="67" t="str">
        <f>IF(OR($E49="",$G49=""),"",IF(AND($E$3=6),'Marks Entry 6th'!AP48,IF(AND($E$3=7),'Marks Entry 7th'!AP48,"")))</f>
        <v/>
      </c>
      <c r="BP49" s="65" t="str">
        <f t="shared" si="29"/>
        <v/>
      </c>
      <c r="BQ49" s="62" t="str">
        <f t="shared" si="30"/>
        <v/>
      </c>
      <c r="BR49" s="108">
        <f t="shared" si="31"/>
        <v>0</v>
      </c>
      <c r="BS49" s="108" t="str">
        <f t="shared" si="32"/>
        <v/>
      </c>
      <c r="BT49" s="108" t="str">
        <f t="shared" si="33"/>
        <v/>
      </c>
      <c r="BU49" s="108" t="str">
        <f t="shared" si="34"/>
        <v/>
      </c>
      <c r="BV49" s="108" t="str">
        <f t="shared" si="35"/>
        <v/>
      </c>
      <c r="BW49" s="110" t="str">
        <f t="shared" si="36"/>
        <v/>
      </c>
      <c r="BX49" s="120" t="str">
        <f>IF(OR($E49="",$G49=""),"",IF(AND($E$3=6),'Marks Entry 6th'!AQ48,IF(AND($E$3=7),'Marks Entry 7th'!AQ48,"")))</f>
        <v/>
      </c>
      <c r="BY49" s="120" t="str">
        <f>IF(OR($E49="",$G49=""),"",IF(AND($E$3=6),'Marks Entry 6th'!AR48,IF(AND($E$3=7),'Marks Entry 7th'!AR48,"")))</f>
        <v/>
      </c>
      <c r="BZ49" s="120" t="str">
        <f>IF(OR($E49="",$G49=""),"",IF(AND($E$3=6),'Marks Entry 6th'!AS48,IF(AND($E$3=7),'Marks Entry 7th'!AS48,"")))</f>
        <v/>
      </c>
      <c r="CA49" s="120" t="str">
        <f>IF(OR($E49="",$G49=""),"",IF(AND($E$3=6),'Marks Entry 6th'!AT48,IF(AND($E$3=7),'Marks Entry 7th'!AT48,"")))</f>
        <v/>
      </c>
      <c r="CB49" s="120" t="str">
        <f>IF(OR($E49="",$G49=""),"",IF(AND($E$3=6),'Marks Entry 6th'!AU48,IF(AND($E$3=7),'Marks Entry 7th'!AU48,"")))</f>
        <v/>
      </c>
      <c r="CC49" s="120" t="str">
        <f>IF(OR($E49="",$G49=""),"",IF(AND($E$3=6),'Marks Entry 6th'!AV48,IF(AND($E$3=7),'Marks Entry 7th'!AV48,"")))</f>
        <v/>
      </c>
      <c r="CD49" s="418" t="str">
        <f t="shared" si="37"/>
        <v/>
      </c>
      <c r="CE49" s="120" t="str">
        <f>IF(OR($E49="",$G49=""),"",IF(AND($E$3=6),'Marks Entry 6th'!AW48,IF(AND($E$3=7),'Marks Entry 7th'!AW48,"")))</f>
        <v/>
      </c>
      <c r="CF49" s="120" t="str">
        <f>IF(OR($E49="",$G49=""),"",IF(AND($E$3=6),'Marks Entry 6th'!AX48,IF(AND($E$3=7),'Marks Entry 7th'!AX48,"")))</f>
        <v/>
      </c>
      <c r="CG49" s="65" t="str">
        <f t="shared" si="38"/>
        <v/>
      </c>
      <c r="CH49" s="62">
        <f t="shared" si="39"/>
        <v>0</v>
      </c>
      <c r="CI49" s="67" t="str">
        <f>IF(OR($E49="",$G49=""),"",IF(AND($E$3=6),'Marks Entry 6th'!AY48,IF(AND($E$3=7),'Marks Entry 7th'!AY48,"")))</f>
        <v/>
      </c>
      <c r="CJ49" s="67" t="str">
        <f>IF(OR($E49="",$G49=""),"",IF(AND($E$3=6),'Marks Entry 6th'!AZ48,IF(AND($E$3=7),'Marks Entry 7th'!AZ48,"")))</f>
        <v/>
      </c>
      <c r="CK49" s="65" t="str">
        <f t="shared" si="40"/>
        <v/>
      </c>
      <c r="CL49" s="62" t="str">
        <f t="shared" si="41"/>
        <v/>
      </c>
      <c r="CM49" s="108">
        <f t="shared" si="42"/>
        <v>0</v>
      </c>
      <c r="CN49" s="108" t="str">
        <f t="shared" si="43"/>
        <v/>
      </c>
      <c r="CO49" s="108" t="str">
        <f t="shared" si="44"/>
        <v/>
      </c>
      <c r="CP49" s="108" t="str">
        <f t="shared" si="45"/>
        <v/>
      </c>
      <c r="CQ49" s="108" t="str">
        <f t="shared" si="46"/>
        <v/>
      </c>
      <c r="CR49" s="110" t="str">
        <f t="shared" si="47"/>
        <v/>
      </c>
      <c r="CS49" s="120" t="str">
        <f>IF(OR($E49="",$G49=""),"",IF(AND($E$3=6),'Marks Entry 6th'!BA48,IF(AND($E$3=7),'Marks Entry 7th'!BA48,"")))</f>
        <v/>
      </c>
      <c r="CT49" s="120" t="str">
        <f>IF(OR($E49="",$G49=""),"",IF(AND($E$3=6),'Marks Entry 6th'!BB48,IF(AND($E$3=7),'Marks Entry 7th'!BB48,"")))</f>
        <v/>
      </c>
      <c r="CU49" s="120" t="str">
        <f>IF(OR($E49="",$G49=""),"",IF(AND($E$3=6),'Marks Entry 6th'!BC48,IF(AND($E$3=7),'Marks Entry 7th'!BC48,"")))</f>
        <v/>
      </c>
      <c r="CV49" s="120" t="str">
        <f>IF(OR($E49="",$G49=""),"",IF(AND($E$3=6),'Marks Entry 6th'!BD48,IF(AND($E$3=7),'Marks Entry 7th'!BD48,"")))</f>
        <v/>
      </c>
      <c r="CW49" s="120" t="str">
        <f>IF(OR($E49="",$G49=""),"",IF(AND($E$3=6),'Marks Entry 6th'!BE48,IF(AND($E$3=7),'Marks Entry 7th'!BE48,"")))</f>
        <v/>
      </c>
      <c r="CX49" s="120" t="str">
        <f>IF(OR($E49="",$G49=""),"",IF(AND($E$3=6),'Marks Entry 6th'!BF48,IF(AND($E$3=7),'Marks Entry 7th'!BF48,"")))</f>
        <v/>
      </c>
      <c r="CY49" s="418" t="str">
        <f t="shared" si="48"/>
        <v/>
      </c>
      <c r="CZ49" s="120" t="str">
        <f>IF(OR($E49="",$G49=""),"",IF(AND($E$3=6),'Marks Entry 6th'!BG48,IF(AND($E$3=7),'Marks Entry 7th'!BG48,"")))</f>
        <v/>
      </c>
      <c r="DA49" s="120" t="str">
        <f>IF(OR($E49="",$G49=""),"",IF(AND($E$3=6),'Marks Entry 6th'!BH48,IF(AND($E$3=7),'Marks Entry 7th'!BH48,"")))</f>
        <v/>
      </c>
      <c r="DB49" s="65" t="str">
        <f t="shared" si="49"/>
        <v/>
      </c>
      <c r="DC49" s="62">
        <f t="shared" si="50"/>
        <v>0</v>
      </c>
      <c r="DD49" s="67" t="str">
        <f>IF(OR($E49="",$G49=""),"",IF(AND($E$3=6),'Marks Entry 6th'!BI48,IF(AND($E$3=7),'Marks Entry 7th'!BI48,"")))</f>
        <v/>
      </c>
      <c r="DE49" s="67" t="str">
        <f>IF(OR($E49="",$G49=""),"",IF(AND($E$3=6),'Marks Entry 6th'!BJ48,IF(AND($E$3=7),'Marks Entry 7th'!BJ48,"")))</f>
        <v/>
      </c>
      <c r="DF49" s="65" t="str">
        <f t="shared" si="51"/>
        <v/>
      </c>
      <c r="DG49" s="62" t="str">
        <f t="shared" si="52"/>
        <v/>
      </c>
      <c r="DH49" s="108">
        <f t="shared" si="53"/>
        <v>0</v>
      </c>
      <c r="DI49" s="108" t="str">
        <f t="shared" si="54"/>
        <v/>
      </c>
      <c r="DJ49" s="108" t="str">
        <f t="shared" si="55"/>
        <v/>
      </c>
      <c r="DK49" s="108" t="str">
        <f t="shared" si="56"/>
        <v/>
      </c>
      <c r="DL49" s="108" t="str">
        <f t="shared" si="57"/>
        <v/>
      </c>
      <c r="DM49" s="110" t="str">
        <f t="shared" si="58"/>
        <v/>
      </c>
      <c r="DN49" s="120" t="str">
        <f>IF(OR($E49="",$G49=""),"",IF(AND($E$3=6),'Marks Entry 6th'!BK48,IF(AND($E$3=7),'Marks Entry 7th'!BK48,"")))</f>
        <v/>
      </c>
      <c r="DO49" s="120" t="str">
        <f>IF(OR($E49="",$G49=""),"",IF(AND($E$3=6),'Marks Entry 6th'!BL48,IF(AND($E$3=7),'Marks Entry 7th'!BL48,"")))</f>
        <v/>
      </c>
      <c r="DP49" s="120" t="str">
        <f>IF(OR($E49="",$G49=""),"",IF(AND($E$3=6),'Marks Entry 6th'!BM48,IF(AND($E$3=7),'Marks Entry 7th'!BM48,"")))</f>
        <v/>
      </c>
      <c r="DQ49" s="120" t="str">
        <f>IF(OR($E49="",$G49=""),"",IF(AND($E$3=6),'Marks Entry 6th'!BN48,IF(AND($E$3=7),'Marks Entry 7th'!BN48,"")))</f>
        <v/>
      </c>
      <c r="DR49" s="120" t="str">
        <f>IF(OR($E49="",$G49=""),"",IF(AND($E$3=6),'Marks Entry 6th'!BO48,IF(AND($E$3=7),'Marks Entry 7th'!BO48,"")))</f>
        <v/>
      </c>
      <c r="DS49" s="120" t="str">
        <f>IF(OR($E49="",$G49=""),"",IF(AND($E$3=6),'Marks Entry 6th'!BP48,IF(AND($E$3=7),'Marks Entry 7th'!BP48,"")))</f>
        <v/>
      </c>
      <c r="DT49" s="418" t="str">
        <f t="shared" si="59"/>
        <v/>
      </c>
      <c r="DU49" s="120" t="str">
        <f>IF(OR($E49="",$G49=""),"",IF(AND($E$3=6),'Marks Entry 6th'!BQ48,IF(AND($E$3=7),'Marks Entry 7th'!BQ48,"")))</f>
        <v/>
      </c>
      <c r="DV49" s="120" t="str">
        <f>IF(OR($E49="",$G49=""),"",IF(AND($E$3=6),'Marks Entry 6th'!BR48,IF(AND($E$3=7),'Marks Entry 7th'!BR48,"")))</f>
        <v/>
      </c>
      <c r="DW49" s="65" t="str">
        <f t="shared" si="60"/>
        <v/>
      </c>
      <c r="DX49" s="62">
        <f t="shared" si="61"/>
        <v>0</v>
      </c>
      <c r="DY49" s="67" t="str">
        <f>IF(OR($E49="",$G49=""),"",IF(AND($E$3=6),'Marks Entry 6th'!BS48,IF(AND($E$3=7),'Marks Entry 7th'!BS48,"")))</f>
        <v/>
      </c>
      <c r="DZ49" s="67" t="str">
        <f>IF(OR($E49="",$G49=""),"",IF(AND($E$3=6),'Marks Entry 6th'!BT48,IF(AND($E$3=7),'Marks Entry 7th'!BT48,"")))</f>
        <v/>
      </c>
      <c r="EA49" s="65" t="str">
        <f t="shared" si="62"/>
        <v/>
      </c>
      <c r="EB49" s="62" t="str">
        <f t="shared" si="63"/>
        <v/>
      </c>
      <c r="EC49" s="108">
        <f t="shared" si="64"/>
        <v>0</v>
      </c>
      <c r="ED49" s="108" t="str">
        <f t="shared" si="65"/>
        <v/>
      </c>
      <c r="EE49" s="108" t="str">
        <f t="shared" si="66"/>
        <v/>
      </c>
      <c r="EF49" s="108" t="str">
        <f t="shared" si="67"/>
        <v/>
      </c>
      <c r="EG49" s="108" t="str">
        <f t="shared" si="68"/>
        <v/>
      </c>
      <c r="EH49" s="110" t="str">
        <f t="shared" si="69"/>
        <v/>
      </c>
      <c r="EI49" s="52" t="str">
        <f>IF(OR($E49="",$G49=""),"",IF(AND($E$3=6),'Marks Entry 6th'!BU48,IF(AND($E$3=7),'Marks Entry 7th'!BU48,"")))</f>
        <v/>
      </c>
      <c r="EJ49" s="52" t="str">
        <f>IF(OR($E49="",$G49=""),"",IF(AND($E$3=6),'Marks Entry 6th'!BV48,IF(AND($E$3=7),'Marks Entry 7th'!BV48,"")))</f>
        <v/>
      </c>
      <c r="EK49" s="52" t="str">
        <f>IF(OR($E49="",$G49=""),"",IF(AND($E$3=6),'Marks Entry 6th'!BW48,IF(AND($E$3=7),'Marks Entry 7th'!BW48,"")))</f>
        <v/>
      </c>
      <c r="EL49" s="52" t="str">
        <f>IF(OR($E49="",$G49=""),"",IF(AND($E$3=6),'Marks Entry 6th'!BX48,IF(AND($E$3=7),'Marks Entry 7th'!BX48,"")))</f>
        <v/>
      </c>
      <c r="EM49" s="52" t="str">
        <f>IF(OR($E49="",$G49=""),"",IF(AND($E$3=6),'Marks Entry 6th'!BY48,IF(AND($E$3=7),'Marks Entry 7th'!BY48,"")))</f>
        <v/>
      </c>
      <c r="EN49" s="121" t="str">
        <f t="shared" si="70"/>
        <v/>
      </c>
      <c r="EO49" s="122">
        <f t="shared" si="71"/>
        <v>0</v>
      </c>
      <c r="EP49" s="122" t="str">
        <f t="shared" si="72"/>
        <v/>
      </c>
      <c r="EQ49" s="122" t="str">
        <f t="shared" si="73"/>
        <v/>
      </c>
      <c r="ER49" s="109" t="str">
        <f t="shared" si="74"/>
        <v/>
      </c>
      <c r="ES49" s="52" t="str">
        <f>IF(OR($E49="",$G49=""),"",IF(AND($E$3=6),'Marks Entry 6th'!BZ48,IF(AND($E$3=7),'Marks Entry 7th'!BZ48,"")))</f>
        <v/>
      </c>
      <c r="ET49" s="52" t="str">
        <f>IF(OR($E49="",$G49=""),"",IF(AND($E$3=6),'Marks Entry 6th'!CA48,IF(AND($E$3=7),'Marks Entry 7th'!CA48,"")))</f>
        <v/>
      </c>
      <c r="EU49" s="52" t="str">
        <f>IF(OR($E49="",$G49=""),"",IF(AND($E$3=6),'Marks Entry 6th'!CB48,IF(AND($E$3=7),'Marks Entry 7th'!CB48,"")))</f>
        <v/>
      </c>
      <c r="EV49" s="52" t="str">
        <f>IF(OR($E49="",$G49=""),"",IF(AND($E$3=6),'Marks Entry 6th'!CC48,IF(AND($E$3=7),'Marks Entry 7th'!CC48,"")))</f>
        <v/>
      </c>
      <c r="EW49" s="52" t="str">
        <f>IF(OR($E49="",$G49=""),"",IF(AND($E$3=6),'Marks Entry 6th'!CD48,IF(AND($E$3=7),'Marks Entry 7th'!CD48,"")))</f>
        <v/>
      </c>
      <c r="EX49" s="121" t="str">
        <f t="shared" si="75"/>
        <v/>
      </c>
      <c r="EY49" s="122">
        <f t="shared" si="76"/>
        <v>0</v>
      </c>
      <c r="EZ49" s="122" t="str">
        <f t="shared" si="77"/>
        <v/>
      </c>
      <c r="FA49" s="122" t="str">
        <f t="shared" si="78"/>
        <v/>
      </c>
      <c r="FB49" s="109" t="str">
        <f t="shared" si="79"/>
        <v/>
      </c>
      <c r="FC49" s="52" t="str">
        <f>IF(OR($E49="",$G49=""),"",IF(AND($E$3=6),'Marks Entry 6th'!CE48,IF(AND($E$3=7),'Marks Entry 7th'!CE48,"")))</f>
        <v/>
      </c>
      <c r="FD49" s="52" t="str">
        <f>IF(OR($E49="",$G49=""),"",IF(AND($E$3=6),'Marks Entry 6th'!CF48,IF(AND($E$3=7),'Marks Entry 7th'!CF48,"")))</f>
        <v/>
      </c>
      <c r="FE49" s="52" t="str">
        <f>IF(OR($E49="",$G49=""),"",IF(AND($E$3=6),'Marks Entry 6th'!CG48,IF(AND($E$3=7),'Marks Entry 7th'!CG48,"")))</f>
        <v/>
      </c>
      <c r="FF49" s="52" t="str">
        <f>IF(OR($E49="",$G49=""),"",IF(AND($E$3=6),'Marks Entry 6th'!CH48,IF(AND($E$3=7),'Marks Entry 7th'!CH48,"")))</f>
        <v/>
      </c>
      <c r="FG49" s="52" t="str">
        <f>IF(OR($E49="",$G49=""),"",IF(AND($E$3=6),'Marks Entry 6th'!CI48,IF(AND($E$3=7),'Marks Entry 7th'!CI48,"")))</f>
        <v/>
      </c>
      <c r="FH49" s="121" t="str">
        <f t="shared" si="80"/>
        <v/>
      </c>
      <c r="FI49" s="122">
        <f t="shared" si="81"/>
        <v>0</v>
      </c>
      <c r="FJ49" s="122" t="str">
        <f t="shared" si="82"/>
        <v/>
      </c>
      <c r="FK49" s="122" t="str">
        <f t="shared" si="83"/>
        <v/>
      </c>
      <c r="FL49" s="109" t="str">
        <f t="shared" si="84"/>
        <v/>
      </c>
      <c r="FM49" s="361" t="str">
        <f>IF(OR($E49="",$G49=""),"",IF(AND('Marks Entry 6th'!CJ48="",'Marks Entry 7th'!CJ48=""),"",IF(AND($E$3=6),'Marks Entry 6th'!CJ48,IF(AND($E$3=7),'Marks Entry 7th'!CJ48,""))))</f>
        <v/>
      </c>
      <c r="FN49" s="361" t="str">
        <f>IF(OR($E49="",$G49=""),"",IF(AND('Marks Entry 6th'!CK48="",'Marks Entry 7th'!CK48=""),"",IF(AND($E$3=6),'Marks Entry 6th'!CK48,IF(AND($E$3=7),'Marks Entry 7th'!CK48,""))))</f>
        <v/>
      </c>
      <c r="FO49" s="362" t="str">
        <f t="shared" si="85"/>
        <v/>
      </c>
      <c r="FP49" s="109" t="str">
        <f t="shared" si="86"/>
        <v/>
      </c>
      <c r="FQ49" s="361" t="str">
        <f>IF(OR($E49="",$G49=""),"",IF(AND('Marks Entry 6th'!CL48="",'Marks Entry 7th'!CL48=""),"",IF(AND($E$3=6),'Marks Entry 6th'!CL48,IF(AND($E$3=7),'Marks Entry 7th'!CL48,""))))</f>
        <v/>
      </c>
      <c r="FR49" s="361" t="str">
        <f>IF(OR($E49="",$G49=""),"",IF(AND('Marks Entry 6th'!CM48="",'Marks Entry 7th'!CM48=""),"",IF(AND($E$3=6),'Marks Entry 6th'!CM48,IF(AND($E$3=7),'Marks Entry 7th'!CM48,""))))</f>
        <v/>
      </c>
      <c r="FS49" s="362" t="str">
        <f t="shared" si="87"/>
        <v/>
      </c>
      <c r="FT49" s="109" t="str">
        <f t="shared" si="88"/>
        <v/>
      </c>
      <c r="FU49" s="78" t="str">
        <f t="shared" si="89"/>
        <v/>
      </c>
      <c r="FV49" s="328" t="str">
        <f t="shared" si="90"/>
        <v/>
      </c>
      <c r="FW49" s="84" t="str">
        <f t="shared" si="91"/>
        <v/>
      </c>
      <c r="FX49" s="222" t="str">
        <f t="shared" si="92"/>
        <v/>
      </c>
      <c r="FY49" s="85" t="str">
        <f t="shared" si="93"/>
        <v/>
      </c>
      <c r="FZ49" s="327" t="str">
        <f>IFERROR(IF(B49="NSO","NSO",IF(OR(D49="",G49="",F49=""),"",IF(AND(FV49&gt;=36,'Master sheet'!$D$11="Hindi"),"कक्षा क्रमोन्नत",IF(AND(FV49&gt;=36,'Master sheet'!$D$11="English"),"Promoted",IF(AND(FV49&lt;36,'Master sheet'!$D$11="Hindi"),"पुनः परीक्षा","Re-Exam"))))),"")</f>
        <v/>
      </c>
      <c r="GA49" s="53" t="str">
        <f>IF(OR($E49="",$G49=""),"",IF(AND($E$3=6,'Marks Entry 6th'!CN48=""),"",IF(AND($E$3=7,'Marks Entry 7th'!CN48=""),"",IF(AND($E$3=6),'Marks Entry 6th'!CN48,IF(AND($E$3=7),'Marks Entry 7th'!CN48,"")))))</f>
        <v/>
      </c>
      <c r="GB49" s="53" t="str">
        <f>IF(OR($E49="",$G49=""),"",IF(AND($E$3=6,'Marks Entry 6th'!CO48=""),"",IF(AND($E$3=7,'Marks Entry 7th'!CO48=""),"",IF(AND($E$3=6),'Marks Entry 6th'!CO48,IF(AND($E$3=7),'Marks Entry 7th'!CO48,"")))))</f>
        <v/>
      </c>
      <c r="GC49" s="54"/>
      <c r="GK49" s="56">
        <f>IF(AND($E$3=6),'Marks Entry 6th'!I48,IF(AND($E$3=7),'Marks Entry 7th'!I48,""))</f>
        <v>0</v>
      </c>
      <c r="GL49" s="56">
        <f t="shared" si="94"/>
        <v>0</v>
      </c>
    </row>
    <row r="50" spans="1:194" ht="18.95" customHeight="1">
      <c r="A50" s="68">
        <v>43</v>
      </c>
      <c r="B50" s="68" t="str">
        <f>IF(OR(GK50=0,GK50=""),"",IF(AND($E$3=6),'Marks Entry 6th'!I49,IF(AND($E$3=7),'Marks Entry 7th'!I49,"")))</f>
        <v/>
      </c>
      <c r="C50" s="69" t="str">
        <f>IF(OR(B50=0,B50=""),"",IF(AND($E$3=6,'Marks Entry 6th'!B49=""),"",IF(AND($E$3=7,'Marks Entry 7th'!B49=""),"",IF(AND($E$3=6,'Marks Entry 6th'!B49),'Marks Entry 6th'!B49,IF(AND($E$3=7),'Marks Entry 7th'!B49,"")))))</f>
        <v/>
      </c>
      <c r="D50" s="69" t="str">
        <f>IF(OR(B50=0,B50=""),"",IF(AND($E$3=6,'Marks Entry 6th'!C49=""),"",IF(AND($E$3=7,'Marks Entry 7th'!C49=""),"",IF(AND($E$3=6),'Marks Entry 6th'!C49,IF(AND($E$3=7),'Marks Entry 7th'!C49,"")))))</f>
        <v/>
      </c>
      <c r="E50" s="303" t="str">
        <f>IF(OR(B50=0,B50=""),"",IF(AND($E$3=6,'Marks Entry 6th'!E49=""),"",IF(AND($E$3=7,'Marks Entry 7th'!E49=""),"",IF(AND($E$3=6),'Marks Entry 6th'!E49,IF(AND($E$3=7),'Marks Entry 7th'!E49,"")))))</f>
        <v/>
      </c>
      <c r="F50" s="69" t="str">
        <f>IF(OR(B50=0,B50=""),"",IF(AND($E$3=6,'Marks Entry 6th'!D49=""),"",IF(AND($E$3=7,'Marks Entry 7th'!D49=""),"",IF(AND($E$3=6),'Marks Entry 6th'!D49,IF(AND($E$3=7),'Marks Entry 7th'!D49,"")))))</f>
        <v/>
      </c>
      <c r="G50" s="302" t="str">
        <f>IF(OR(B50=0,B50=""),"",IF(AND($E$3=6,'Marks Entry 6th'!F49=""),"",IF(AND($E$3=7,'Marks Entry 7th'!F49=""),"",IF(AND($E$3=6),UPPER('Marks Entry 6th'!F49),IF(AND($E$3=7),UPPER('Marks Entry 7th'!F49),"")))))</f>
        <v/>
      </c>
      <c r="H50" s="302" t="str">
        <f>IF(OR(B50=0,B50=""),"",IF(AND($E$3=6,'Marks Entry 6th'!G49=""),"",IF(AND($E$3=7,'Marks Entry 7th'!G49=""),"",IF(AND($E$3=6),UPPER('Marks Entry 6th'!G49),IF(AND($E$3=7),UPPER('Marks Entry 7th'!G49),"")))))</f>
        <v/>
      </c>
      <c r="I50" s="302" t="str">
        <f>IF(OR(B50=0,B50=""),"",IF(AND($E$3=6,'Marks Entry 6th'!H49=""),"",IF(AND($E$3=7,'Marks Entry 7th'!H49=""),"",IF(AND($E$3=6),UPPER('Marks Entry 6th'!H49),IF(AND($E$3=7),UPPER('Marks Entry 7th'!H49),"")))))</f>
        <v/>
      </c>
      <c r="J50" s="64" t="str">
        <f>IF(OR(B50=0,B50=""),"",IF(AND($E$3=6,'Marks Entry 6th'!J49=""),"",IF(AND($E$3=7,'Marks Entry 7th'!J49=""),"",IF(AND($E$3=6),'Marks Entry 6th'!J49,IF(AND($E$3=7),'Marks Entry 7th'!J49,"")))))</f>
        <v/>
      </c>
      <c r="K50" s="64" t="str">
        <f>IF(OR(B50=0,B50=""),"",IF(AND($E$3=6,'Marks Entry 6th'!K49=""),"",IF(AND($E$3=7,'Marks Entry 7th'!K49=""),"",IF(AND($E$3=6),'Marks Entry 6th'!K49,IF(AND($E$3=7),'Marks Entry 7th'!K49,"")))))</f>
        <v/>
      </c>
      <c r="L50" s="120" t="str">
        <f>IF(OR($E50="",$G50=""),"",IF(AND($E$3=6),'Marks Entry 6th'!L49,IF(AND($E$3=7),'Marks Entry 7th'!L49,"")))</f>
        <v/>
      </c>
      <c r="M50" s="120" t="str">
        <f>IF(OR($E50="",$G50=""),"",IF(AND($E$3=6),'Marks Entry 6th'!M49,IF(AND($E$3=7),'Marks Entry 7th'!M49,"")))</f>
        <v/>
      </c>
      <c r="N50" s="120" t="str">
        <f>IF(OR($E50="",$G50=""),"",IF(AND($E$3=6),'Marks Entry 6th'!N49,IF(AND($E$3=7),'Marks Entry 7th'!N49,"")))</f>
        <v/>
      </c>
      <c r="O50" s="120" t="str">
        <f>IF(OR($E50="",$G50=""),"",IF(AND($E$3=6),'Marks Entry 6th'!O49,IF(AND($E$3=7),'Marks Entry 7th'!O49,"")))</f>
        <v/>
      </c>
      <c r="P50" s="120" t="str">
        <f>IF(OR($E50="",$G50=""),"",IF(AND($E$3=6),'Marks Entry 6th'!P49,IF(AND($E$3=7),'Marks Entry 7th'!P49,"")))</f>
        <v/>
      </c>
      <c r="Q50" s="120" t="str">
        <f>IF(OR($E50="",$G50=""),"",IF(AND($E$3=6),'Marks Entry 6th'!Q49,IF(AND($E$3=7),'Marks Entry 7th'!Q49,"")))</f>
        <v/>
      </c>
      <c r="R50" s="418" t="str">
        <f t="shared" si="4"/>
        <v/>
      </c>
      <c r="S50" s="120" t="str">
        <f>IF(OR($E50="",$G50=""),"",IF(AND($E$3=6),'Marks Entry 6th'!R49,IF(AND($E$3=7),'Marks Entry 7th'!R49,"")))</f>
        <v/>
      </c>
      <c r="T50" s="120" t="str">
        <f>IF(OR($E50="",$G50=""),"",IF(AND($E$3=6),'Marks Entry 6th'!S49,IF(AND($E$3=7),'Marks Entry 7th'!S49,"")))</f>
        <v/>
      </c>
      <c r="U50" s="65" t="str">
        <f t="shared" si="5"/>
        <v/>
      </c>
      <c r="V50" s="62">
        <f t="shared" si="6"/>
        <v>0</v>
      </c>
      <c r="W50" s="67" t="str">
        <f>IF(OR($E50="",$G50=""),"",IF(AND($E$3=6),'Marks Entry 6th'!T49,IF(AND($E$3=7),'Marks Entry 7th'!T49,"")))</f>
        <v/>
      </c>
      <c r="X50" s="67" t="str">
        <f>IF(OR($E50="",$G50=""),"",IF(AND($E$3=6),'Marks Entry 6th'!U49,IF(AND($E$3=7),'Marks Entry 7th'!U49,"")))</f>
        <v/>
      </c>
      <c r="Y50" s="66" t="str">
        <f t="shared" si="7"/>
        <v/>
      </c>
      <c r="Z50" s="62" t="str">
        <f t="shared" si="8"/>
        <v/>
      </c>
      <c r="AA50" s="108">
        <f t="shared" si="9"/>
        <v>0</v>
      </c>
      <c r="AB50" s="108" t="str">
        <f t="shared" si="10"/>
        <v/>
      </c>
      <c r="AC50" s="108" t="str">
        <f t="shared" si="11"/>
        <v/>
      </c>
      <c r="AD50" s="108" t="str">
        <f t="shared" si="12"/>
        <v/>
      </c>
      <c r="AE50" s="108" t="str">
        <f t="shared" si="13"/>
        <v/>
      </c>
      <c r="AF50" s="110" t="str">
        <f t="shared" si="14"/>
        <v/>
      </c>
      <c r="AG50" s="120" t="str">
        <f>IF(OR($E50="",$G50=""),"",IF(AND($E$3=6),'Marks Entry 6th'!V49,IF(AND($E$3=7),'Marks Entry 7th'!V49,"")))</f>
        <v/>
      </c>
      <c r="AH50" s="120" t="str">
        <f>IF(OR($E50="",$G50=""),"",IF(AND($E$3=6),'Marks Entry 6th'!W49,IF(AND($E$3=7),'Marks Entry 7th'!W49,"")))</f>
        <v/>
      </c>
      <c r="AI50" s="120" t="str">
        <f>IF(OR($E50="",$G50=""),"",IF(AND($E$3=6),'Marks Entry 6th'!X49,IF(AND($E$3=7),'Marks Entry 7th'!X49,"")))</f>
        <v/>
      </c>
      <c r="AJ50" s="120" t="str">
        <f>IF(OR($E50="",$G50=""),"",IF(AND($E$3=6),'Marks Entry 6th'!Y49,IF(AND($E$3=7),'Marks Entry 7th'!Y49,"")))</f>
        <v/>
      </c>
      <c r="AK50" s="120" t="str">
        <f>IF(OR($E50="",$G50=""),"",IF(AND($E$3=6),'Marks Entry 6th'!Z49,IF(AND($E$3=7),'Marks Entry 7th'!Z49,"")))</f>
        <v/>
      </c>
      <c r="AL50" s="120" t="str">
        <f>IF(OR($E50="",$G50=""),"",IF(AND($E$3=6),'Marks Entry 6th'!AA49,IF(AND($E$3=7),'Marks Entry 7th'!AA49,"")))</f>
        <v/>
      </c>
      <c r="AM50" s="418" t="str">
        <f t="shared" si="15"/>
        <v/>
      </c>
      <c r="AN50" s="120" t="str">
        <f>IF(OR($E50="",$G50=""),"",IF(AND($E$3=6),'Marks Entry 6th'!AB49,IF(AND($E$3=7),'Marks Entry 7th'!AB49,"")))</f>
        <v/>
      </c>
      <c r="AO50" s="120" t="str">
        <f>IF(OR($E50="",$G50=""),"",IF(AND($E$3=6),'Marks Entry 6th'!AC49,IF(AND($E$3=7),'Marks Entry 7th'!AC49,"")))</f>
        <v/>
      </c>
      <c r="AP50" s="65" t="str">
        <f t="shared" si="16"/>
        <v/>
      </c>
      <c r="AQ50" s="62">
        <f t="shared" si="17"/>
        <v>0</v>
      </c>
      <c r="AR50" s="67" t="str">
        <f>IF(OR($E50="",$G50=""),"",IF(AND($E$3=6),'Marks Entry 6th'!AD49,IF(AND($E$3=7),'Marks Entry 7th'!AD49,"")))</f>
        <v/>
      </c>
      <c r="AS50" s="67" t="str">
        <f>IF(OR($E50="",$G50=""),"",IF(AND($E$3=6),'Marks Entry 6th'!AE49,IF(AND($E$3=7),'Marks Entry 7th'!AE49,"")))</f>
        <v/>
      </c>
      <c r="AT50" s="65" t="str">
        <f t="shared" si="18"/>
        <v/>
      </c>
      <c r="AU50" s="62" t="str">
        <f t="shared" si="19"/>
        <v/>
      </c>
      <c r="AV50" s="108">
        <f t="shared" si="20"/>
        <v>0</v>
      </c>
      <c r="AW50" s="108" t="str">
        <f t="shared" si="21"/>
        <v/>
      </c>
      <c r="AX50" s="108" t="str">
        <f t="shared" si="22"/>
        <v/>
      </c>
      <c r="AY50" s="108" t="str">
        <f t="shared" si="23"/>
        <v/>
      </c>
      <c r="AZ50" s="108" t="str">
        <f t="shared" si="24"/>
        <v/>
      </c>
      <c r="BA50" s="110" t="str">
        <f t="shared" si="25"/>
        <v/>
      </c>
      <c r="BB50" s="310" t="str">
        <f>IF(OR($E50="",$G50=""),"",IF(AND($E$3=6),'Marks Entry 6th'!AF49,IF(AND($E$3=7),'Marks Entry 7th'!AF49,"")))</f>
        <v/>
      </c>
      <c r="BC50" s="120" t="str">
        <f>IF(OR($E50="",$G50=""),"",IF(AND($E$3=6),'Marks Entry 6th'!AG49,IF(AND($E$3=7),'Marks Entry 7th'!AG49,"")))</f>
        <v/>
      </c>
      <c r="BD50" s="120" t="str">
        <f>IF(OR($E50="",$G50=""),"",IF(AND($E$3=6),'Marks Entry 6th'!AH49,IF(AND($E$3=7),'Marks Entry 7th'!AH49,"")))</f>
        <v/>
      </c>
      <c r="BE50" s="120" t="str">
        <f>IF(OR($E50="",$G50=""),"",IF(AND($E$3=6),'Marks Entry 6th'!AI49,IF(AND($E$3=7),'Marks Entry 7th'!AI49,"")))</f>
        <v/>
      </c>
      <c r="BF50" s="120" t="str">
        <f>IF(OR($E50="",$G50=""),"",IF(AND($E$3=6),'Marks Entry 6th'!AJ49,IF(AND($E$3=7),'Marks Entry 7th'!AJ49,"")))</f>
        <v/>
      </c>
      <c r="BG50" s="120" t="str">
        <f>IF(OR($E50="",$G50=""),"",IF(AND($E$3=6),'Marks Entry 6th'!AK49,IF(AND($E$3=7),'Marks Entry 7th'!AK49,"")))</f>
        <v/>
      </c>
      <c r="BH50" s="120" t="str">
        <f>IF(OR($E50="",$G50=""),"",IF(AND($E$3=6),'Marks Entry 6th'!AL49,IF(AND($E$3=7),'Marks Entry 7th'!AL49,"")))</f>
        <v/>
      </c>
      <c r="BI50" s="418" t="str">
        <f t="shared" si="26"/>
        <v/>
      </c>
      <c r="BJ50" s="120" t="str">
        <f>IF(OR($E50="",$G50=""),"",IF(AND($E$3=6),'Marks Entry 6th'!AM49,IF(AND($E$3=7),'Marks Entry 7th'!AM49,"")))</f>
        <v/>
      </c>
      <c r="BK50" s="120" t="str">
        <f>IF(OR($E50="",$G50=""),"",IF(AND($E$3=6),'Marks Entry 6th'!AN49,IF(AND($E$3=7),'Marks Entry 7th'!AN49,"")))</f>
        <v/>
      </c>
      <c r="BL50" s="65" t="str">
        <f t="shared" si="27"/>
        <v/>
      </c>
      <c r="BM50" s="62">
        <f t="shared" si="28"/>
        <v>0</v>
      </c>
      <c r="BN50" s="67" t="str">
        <f>IF(OR($E50="",$G50=""),"",IF(AND($E$3=6),'Marks Entry 6th'!AO49,IF(AND($E$3=7),'Marks Entry 7th'!AO49,"")))</f>
        <v/>
      </c>
      <c r="BO50" s="67" t="str">
        <f>IF(OR($E50="",$G50=""),"",IF(AND($E$3=6),'Marks Entry 6th'!AP49,IF(AND($E$3=7),'Marks Entry 7th'!AP49,"")))</f>
        <v/>
      </c>
      <c r="BP50" s="65" t="str">
        <f t="shared" si="29"/>
        <v/>
      </c>
      <c r="BQ50" s="62" t="str">
        <f t="shared" si="30"/>
        <v/>
      </c>
      <c r="BR50" s="108">
        <f t="shared" si="31"/>
        <v>0</v>
      </c>
      <c r="BS50" s="108" t="str">
        <f t="shared" si="32"/>
        <v/>
      </c>
      <c r="BT50" s="108" t="str">
        <f t="shared" si="33"/>
        <v/>
      </c>
      <c r="BU50" s="108" t="str">
        <f t="shared" si="34"/>
        <v/>
      </c>
      <c r="BV50" s="108" t="str">
        <f t="shared" si="35"/>
        <v/>
      </c>
      <c r="BW50" s="110" t="str">
        <f t="shared" si="36"/>
        <v/>
      </c>
      <c r="BX50" s="120" t="str">
        <f>IF(OR($E50="",$G50=""),"",IF(AND($E$3=6),'Marks Entry 6th'!AQ49,IF(AND($E$3=7),'Marks Entry 7th'!AQ49,"")))</f>
        <v/>
      </c>
      <c r="BY50" s="120" t="str">
        <f>IF(OR($E50="",$G50=""),"",IF(AND($E$3=6),'Marks Entry 6th'!AR49,IF(AND($E$3=7),'Marks Entry 7th'!AR49,"")))</f>
        <v/>
      </c>
      <c r="BZ50" s="120" t="str">
        <f>IF(OR($E50="",$G50=""),"",IF(AND($E$3=6),'Marks Entry 6th'!AS49,IF(AND($E$3=7),'Marks Entry 7th'!AS49,"")))</f>
        <v/>
      </c>
      <c r="CA50" s="120" t="str">
        <f>IF(OR($E50="",$G50=""),"",IF(AND($E$3=6),'Marks Entry 6th'!AT49,IF(AND($E$3=7),'Marks Entry 7th'!AT49,"")))</f>
        <v/>
      </c>
      <c r="CB50" s="120" t="str">
        <f>IF(OR($E50="",$G50=""),"",IF(AND($E$3=6),'Marks Entry 6th'!AU49,IF(AND($E$3=7),'Marks Entry 7th'!AU49,"")))</f>
        <v/>
      </c>
      <c r="CC50" s="120" t="str">
        <f>IF(OR($E50="",$G50=""),"",IF(AND($E$3=6),'Marks Entry 6th'!AV49,IF(AND($E$3=7),'Marks Entry 7th'!AV49,"")))</f>
        <v/>
      </c>
      <c r="CD50" s="418" t="str">
        <f t="shared" si="37"/>
        <v/>
      </c>
      <c r="CE50" s="120" t="str">
        <f>IF(OR($E50="",$G50=""),"",IF(AND($E$3=6),'Marks Entry 6th'!AW49,IF(AND($E$3=7),'Marks Entry 7th'!AW49,"")))</f>
        <v/>
      </c>
      <c r="CF50" s="120" t="str">
        <f>IF(OR($E50="",$G50=""),"",IF(AND($E$3=6),'Marks Entry 6th'!AX49,IF(AND($E$3=7),'Marks Entry 7th'!AX49,"")))</f>
        <v/>
      </c>
      <c r="CG50" s="65" t="str">
        <f t="shared" si="38"/>
        <v/>
      </c>
      <c r="CH50" s="62">
        <f t="shared" si="39"/>
        <v>0</v>
      </c>
      <c r="CI50" s="67" t="str">
        <f>IF(OR($E50="",$G50=""),"",IF(AND($E$3=6),'Marks Entry 6th'!AY49,IF(AND($E$3=7),'Marks Entry 7th'!AY49,"")))</f>
        <v/>
      </c>
      <c r="CJ50" s="67" t="str">
        <f>IF(OR($E50="",$G50=""),"",IF(AND($E$3=6),'Marks Entry 6th'!AZ49,IF(AND($E$3=7),'Marks Entry 7th'!AZ49,"")))</f>
        <v/>
      </c>
      <c r="CK50" s="65" t="str">
        <f t="shared" si="40"/>
        <v/>
      </c>
      <c r="CL50" s="62" t="str">
        <f t="shared" si="41"/>
        <v/>
      </c>
      <c r="CM50" s="108">
        <f t="shared" si="42"/>
        <v>0</v>
      </c>
      <c r="CN50" s="108" t="str">
        <f t="shared" si="43"/>
        <v/>
      </c>
      <c r="CO50" s="108" t="str">
        <f t="shared" si="44"/>
        <v/>
      </c>
      <c r="CP50" s="108" t="str">
        <f t="shared" si="45"/>
        <v/>
      </c>
      <c r="CQ50" s="108" t="str">
        <f t="shared" si="46"/>
        <v/>
      </c>
      <c r="CR50" s="110" t="str">
        <f t="shared" si="47"/>
        <v/>
      </c>
      <c r="CS50" s="120" t="str">
        <f>IF(OR($E50="",$G50=""),"",IF(AND($E$3=6),'Marks Entry 6th'!BA49,IF(AND($E$3=7),'Marks Entry 7th'!BA49,"")))</f>
        <v/>
      </c>
      <c r="CT50" s="120" t="str">
        <f>IF(OR($E50="",$G50=""),"",IF(AND($E$3=6),'Marks Entry 6th'!BB49,IF(AND($E$3=7),'Marks Entry 7th'!BB49,"")))</f>
        <v/>
      </c>
      <c r="CU50" s="120" t="str">
        <f>IF(OR($E50="",$G50=""),"",IF(AND($E$3=6),'Marks Entry 6th'!BC49,IF(AND($E$3=7),'Marks Entry 7th'!BC49,"")))</f>
        <v/>
      </c>
      <c r="CV50" s="120" t="str">
        <f>IF(OR($E50="",$G50=""),"",IF(AND($E$3=6),'Marks Entry 6th'!BD49,IF(AND($E$3=7),'Marks Entry 7th'!BD49,"")))</f>
        <v/>
      </c>
      <c r="CW50" s="120" t="str">
        <f>IF(OR($E50="",$G50=""),"",IF(AND($E$3=6),'Marks Entry 6th'!BE49,IF(AND($E$3=7),'Marks Entry 7th'!BE49,"")))</f>
        <v/>
      </c>
      <c r="CX50" s="120" t="str">
        <f>IF(OR($E50="",$G50=""),"",IF(AND($E$3=6),'Marks Entry 6th'!BF49,IF(AND($E$3=7),'Marks Entry 7th'!BF49,"")))</f>
        <v/>
      </c>
      <c r="CY50" s="418" t="str">
        <f t="shared" si="48"/>
        <v/>
      </c>
      <c r="CZ50" s="120" t="str">
        <f>IF(OR($E50="",$G50=""),"",IF(AND($E$3=6),'Marks Entry 6th'!BG49,IF(AND($E$3=7),'Marks Entry 7th'!BG49,"")))</f>
        <v/>
      </c>
      <c r="DA50" s="120" t="str">
        <f>IF(OR($E50="",$G50=""),"",IF(AND($E$3=6),'Marks Entry 6th'!BH49,IF(AND($E$3=7),'Marks Entry 7th'!BH49,"")))</f>
        <v/>
      </c>
      <c r="DB50" s="65" t="str">
        <f t="shared" si="49"/>
        <v/>
      </c>
      <c r="DC50" s="62">
        <f t="shared" si="50"/>
        <v>0</v>
      </c>
      <c r="DD50" s="67" t="str">
        <f>IF(OR($E50="",$G50=""),"",IF(AND($E$3=6),'Marks Entry 6th'!BI49,IF(AND($E$3=7),'Marks Entry 7th'!BI49,"")))</f>
        <v/>
      </c>
      <c r="DE50" s="67" t="str">
        <f>IF(OR($E50="",$G50=""),"",IF(AND($E$3=6),'Marks Entry 6th'!BJ49,IF(AND($E$3=7),'Marks Entry 7th'!BJ49,"")))</f>
        <v/>
      </c>
      <c r="DF50" s="65" t="str">
        <f t="shared" si="51"/>
        <v/>
      </c>
      <c r="DG50" s="62" t="str">
        <f t="shared" si="52"/>
        <v/>
      </c>
      <c r="DH50" s="108">
        <f t="shared" si="53"/>
        <v>0</v>
      </c>
      <c r="DI50" s="108" t="str">
        <f t="shared" si="54"/>
        <v/>
      </c>
      <c r="DJ50" s="108" t="str">
        <f t="shared" si="55"/>
        <v/>
      </c>
      <c r="DK50" s="108" t="str">
        <f t="shared" si="56"/>
        <v/>
      </c>
      <c r="DL50" s="108" t="str">
        <f t="shared" si="57"/>
        <v/>
      </c>
      <c r="DM50" s="110" t="str">
        <f t="shared" si="58"/>
        <v/>
      </c>
      <c r="DN50" s="120" t="str">
        <f>IF(OR($E50="",$G50=""),"",IF(AND($E$3=6),'Marks Entry 6th'!BK49,IF(AND($E$3=7),'Marks Entry 7th'!BK49,"")))</f>
        <v/>
      </c>
      <c r="DO50" s="120" t="str">
        <f>IF(OR($E50="",$G50=""),"",IF(AND($E$3=6),'Marks Entry 6th'!BL49,IF(AND($E$3=7),'Marks Entry 7th'!BL49,"")))</f>
        <v/>
      </c>
      <c r="DP50" s="120" t="str">
        <f>IF(OR($E50="",$G50=""),"",IF(AND($E$3=6),'Marks Entry 6th'!BM49,IF(AND($E$3=7),'Marks Entry 7th'!BM49,"")))</f>
        <v/>
      </c>
      <c r="DQ50" s="120" t="str">
        <f>IF(OR($E50="",$G50=""),"",IF(AND($E$3=6),'Marks Entry 6th'!BN49,IF(AND($E$3=7),'Marks Entry 7th'!BN49,"")))</f>
        <v/>
      </c>
      <c r="DR50" s="120" t="str">
        <f>IF(OR($E50="",$G50=""),"",IF(AND($E$3=6),'Marks Entry 6th'!BO49,IF(AND($E$3=7),'Marks Entry 7th'!BO49,"")))</f>
        <v/>
      </c>
      <c r="DS50" s="120" t="str">
        <f>IF(OR($E50="",$G50=""),"",IF(AND($E$3=6),'Marks Entry 6th'!BP49,IF(AND($E$3=7),'Marks Entry 7th'!BP49,"")))</f>
        <v/>
      </c>
      <c r="DT50" s="418" t="str">
        <f t="shared" si="59"/>
        <v/>
      </c>
      <c r="DU50" s="120" t="str">
        <f>IF(OR($E50="",$G50=""),"",IF(AND($E$3=6),'Marks Entry 6th'!BQ49,IF(AND($E$3=7),'Marks Entry 7th'!BQ49,"")))</f>
        <v/>
      </c>
      <c r="DV50" s="120" t="str">
        <f>IF(OR($E50="",$G50=""),"",IF(AND($E$3=6),'Marks Entry 6th'!BR49,IF(AND($E$3=7),'Marks Entry 7th'!BR49,"")))</f>
        <v/>
      </c>
      <c r="DW50" s="65" t="str">
        <f t="shared" si="60"/>
        <v/>
      </c>
      <c r="DX50" s="62">
        <f t="shared" si="61"/>
        <v>0</v>
      </c>
      <c r="DY50" s="67" t="str">
        <f>IF(OR($E50="",$G50=""),"",IF(AND($E$3=6),'Marks Entry 6th'!BS49,IF(AND($E$3=7),'Marks Entry 7th'!BS49,"")))</f>
        <v/>
      </c>
      <c r="DZ50" s="67" t="str">
        <f>IF(OR($E50="",$G50=""),"",IF(AND($E$3=6),'Marks Entry 6th'!BT49,IF(AND($E$3=7),'Marks Entry 7th'!BT49,"")))</f>
        <v/>
      </c>
      <c r="EA50" s="65" t="str">
        <f t="shared" si="62"/>
        <v/>
      </c>
      <c r="EB50" s="62" t="str">
        <f t="shared" si="63"/>
        <v/>
      </c>
      <c r="EC50" s="108">
        <f t="shared" si="64"/>
        <v>0</v>
      </c>
      <c r="ED50" s="108" t="str">
        <f t="shared" si="65"/>
        <v/>
      </c>
      <c r="EE50" s="108" t="str">
        <f t="shared" si="66"/>
        <v/>
      </c>
      <c r="EF50" s="108" t="str">
        <f t="shared" si="67"/>
        <v/>
      </c>
      <c r="EG50" s="108" t="str">
        <f t="shared" si="68"/>
        <v/>
      </c>
      <c r="EH50" s="110" t="str">
        <f t="shared" si="69"/>
        <v/>
      </c>
      <c r="EI50" s="52" t="str">
        <f>IF(OR($E50="",$G50=""),"",IF(AND($E$3=6),'Marks Entry 6th'!BU49,IF(AND($E$3=7),'Marks Entry 7th'!BU49,"")))</f>
        <v/>
      </c>
      <c r="EJ50" s="52" t="str">
        <f>IF(OR($E50="",$G50=""),"",IF(AND($E$3=6),'Marks Entry 6th'!BV49,IF(AND($E$3=7),'Marks Entry 7th'!BV49,"")))</f>
        <v/>
      </c>
      <c r="EK50" s="52" t="str">
        <f>IF(OR($E50="",$G50=""),"",IF(AND($E$3=6),'Marks Entry 6th'!BW49,IF(AND($E$3=7),'Marks Entry 7th'!BW49,"")))</f>
        <v/>
      </c>
      <c r="EL50" s="52" t="str">
        <f>IF(OR($E50="",$G50=""),"",IF(AND($E$3=6),'Marks Entry 6th'!BX49,IF(AND($E$3=7),'Marks Entry 7th'!BX49,"")))</f>
        <v/>
      </c>
      <c r="EM50" s="52" t="str">
        <f>IF(OR($E50="",$G50=""),"",IF(AND($E$3=6),'Marks Entry 6th'!BY49,IF(AND($E$3=7),'Marks Entry 7th'!BY49,"")))</f>
        <v/>
      </c>
      <c r="EN50" s="121" t="str">
        <f t="shared" si="70"/>
        <v/>
      </c>
      <c r="EO50" s="122">
        <f t="shared" si="71"/>
        <v>0</v>
      </c>
      <c r="EP50" s="122" t="str">
        <f t="shared" si="72"/>
        <v/>
      </c>
      <c r="EQ50" s="122" t="str">
        <f t="shared" si="73"/>
        <v/>
      </c>
      <c r="ER50" s="109" t="str">
        <f t="shared" si="74"/>
        <v/>
      </c>
      <c r="ES50" s="52" t="str">
        <f>IF(OR($E50="",$G50=""),"",IF(AND($E$3=6),'Marks Entry 6th'!BZ49,IF(AND($E$3=7),'Marks Entry 7th'!BZ49,"")))</f>
        <v/>
      </c>
      <c r="ET50" s="52" t="str">
        <f>IF(OR($E50="",$G50=""),"",IF(AND($E$3=6),'Marks Entry 6th'!CA49,IF(AND($E$3=7),'Marks Entry 7th'!CA49,"")))</f>
        <v/>
      </c>
      <c r="EU50" s="52" t="str">
        <f>IF(OR($E50="",$G50=""),"",IF(AND($E$3=6),'Marks Entry 6th'!CB49,IF(AND($E$3=7),'Marks Entry 7th'!CB49,"")))</f>
        <v/>
      </c>
      <c r="EV50" s="52" t="str">
        <f>IF(OR($E50="",$G50=""),"",IF(AND($E$3=6),'Marks Entry 6th'!CC49,IF(AND($E$3=7),'Marks Entry 7th'!CC49,"")))</f>
        <v/>
      </c>
      <c r="EW50" s="52" t="str">
        <f>IF(OR($E50="",$G50=""),"",IF(AND($E$3=6),'Marks Entry 6th'!CD49,IF(AND($E$3=7),'Marks Entry 7th'!CD49,"")))</f>
        <v/>
      </c>
      <c r="EX50" s="121" t="str">
        <f t="shared" si="75"/>
        <v/>
      </c>
      <c r="EY50" s="122">
        <f t="shared" si="76"/>
        <v>0</v>
      </c>
      <c r="EZ50" s="122" t="str">
        <f t="shared" si="77"/>
        <v/>
      </c>
      <c r="FA50" s="122" t="str">
        <f t="shared" si="78"/>
        <v/>
      </c>
      <c r="FB50" s="109" t="str">
        <f t="shared" si="79"/>
        <v/>
      </c>
      <c r="FC50" s="52" t="str">
        <f>IF(OR($E50="",$G50=""),"",IF(AND($E$3=6),'Marks Entry 6th'!CE49,IF(AND($E$3=7),'Marks Entry 7th'!CE49,"")))</f>
        <v/>
      </c>
      <c r="FD50" s="52" t="str">
        <f>IF(OR($E50="",$G50=""),"",IF(AND($E$3=6),'Marks Entry 6th'!CF49,IF(AND($E$3=7),'Marks Entry 7th'!CF49,"")))</f>
        <v/>
      </c>
      <c r="FE50" s="52" t="str">
        <f>IF(OR($E50="",$G50=""),"",IF(AND($E$3=6),'Marks Entry 6th'!CG49,IF(AND($E$3=7),'Marks Entry 7th'!CG49,"")))</f>
        <v/>
      </c>
      <c r="FF50" s="52" t="str">
        <f>IF(OR($E50="",$G50=""),"",IF(AND($E$3=6),'Marks Entry 6th'!CH49,IF(AND($E$3=7),'Marks Entry 7th'!CH49,"")))</f>
        <v/>
      </c>
      <c r="FG50" s="52" t="str">
        <f>IF(OR($E50="",$G50=""),"",IF(AND($E$3=6),'Marks Entry 6th'!CI49,IF(AND($E$3=7),'Marks Entry 7th'!CI49,"")))</f>
        <v/>
      </c>
      <c r="FH50" s="121" t="str">
        <f t="shared" si="80"/>
        <v/>
      </c>
      <c r="FI50" s="122">
        <f t="shared" si="81"/>
        <v>0</v>
      </c>
      <c r="FJ50" s="122" t="str">
        <f t="shared" si="82"/>
        <v/>
      </c>
      <c r="FK50" s="122" t="str">
        <f t="shared" si="83"/>
        <v/>
      </c>
      <c r="FL50" s="109" t="str">
        <f t="shared" si="84"/>
        <v/>
      </c>
      <c r="FM50" s="361" t="str">
        <f>IF(OR($E50="",$G50=""),"",IF(AND('Marks Entry 6th'!CJ49="",'Marks Entry 7th'!CJ49=""),"",IF(AND($E$3=6),'Marks Entry 6th'!CJ49,IF(AND($E$3=7),'Marks Entry 7th'!CJ49,""))))</f>
        <v/>
      </c>
      <c r="FN50" s="361" t="str">
        <f>IF(OR($E50="",$G50=""),"",IF(AND('Marks Entry 6th'!CK49="",'Marks Entry 7th'!CK49=""),"",IF(AND($E$3=6),'Marks Entry 6th'!CK49,IF(AND($E$3=7),'Marks Entry 7th'!CK49,""))))</f>
        <v/>
      </c>
      <c r="FO50" s="362" t="str">
        <f t="shared" si="85"/>
        <v/>
      </c>
      <c r="FP50" s="109" t="str">
        <f t="shared" si="86"/>
        <v/>
      </c>
      <c r="FQ50" s="361" t="str">
        <f>IF(OR($E50="",$G50=""),"",IF(AND('Marks Entry 6th'!CL49="",'Marks Entry 7th'!CL49=""),"",IF(AND($E$3=6),'Marks Entry 6th'!CL49,IF(AND($E$3=7),'Marks Entry 7th'!CL49,""))))</f>
        <v/>
      </c>
      <c r="FR50" s="361" t="str">
        <f>IF(OR($E50="",$G50=""),"",IF(AND('Marks Entry 6th'!CM49="",'Marks Entry 7th'!CM49=""),"",IF(AND($E$3=6),'Marks Entry 6th'!CM49,IF(AND($E$3=7),'Marks Entry 7th'!CM49,""))))</f>
        <v/>
      </c>
      <c r="FS50" s="362" t="str">
        <f t="shared" si="87"/>
        <v/>
      </c>
      <c r="FT50" s="109" t="str">
        <f t="shared" si="88"/>
        <v/>
      </c>
      <c r="FU50" s="78" t="str">
        <f t="shared" si="89"/>
        <v/>
      </c>
      <c r="FV50" s="328" t="str">
        <f t="shared" si="90"/>
        <v/>
      </c>
      <c r="FW50" s="84" t="str">
        <f t="shared" si="91"/>
        <v/>
      </c>
      <c r="FX50" s="222" t="str">
        <f t="shared" si="92"/>
        <v/>
      </c>
      <c r="FY50" s="85" t="str">
        <f t="shared" si="93"/>
        <v/>
      </c>
      <c r="FZ50" s="327" t="str">
        <f>IFERROR(IF(B50="NSO","NSO",IF(OR(D50="",G50="",F50=""),"",IF(AND(FV50&gt;=36,'Master sheet'!$D$11="Hindi"),"कक्षा क्रमोन्नत",IF(AND(FV50&gt;=36,'Master sheet'!$D$11="English"),"Promoted",IF(AND(FV50&lt;36,'Master sheet'!$D$11="Hindi"),"पुनः परीक्षा","Re-Exam"))))),"")</f>
        <v/>
      </c>
      <c r="GA50" s="53" t="str">
        <f>IF(OR($E50="",$G50=""),"",IF(AND($E$3=6,'Marks Entry 6th'!CN49=""),"",IF(AND($E$3=7,'Marks Entry 7th'!CN49=""),"",IF(AND($E$3=6),'Marks Entry 6th'!CN49,IF(AND($E$3=7),'Marks Entry 7th'!CN49,"")))))</f>
        <v/>
      </c>
      <c r="GB50" s="53" t="str">
        <f>IF(OR($E50="",$G50=""),"",IF(AND($E$3=6,'Marks Entry 6th'!CO49=""),"",IF(AND($E$3=7,'Marks Entry 7th'!CO49=""),"",IF(AND($E$3=6),'Marks Entry 6th'!CO49,IF(AND($E$3=7),'Marks Entry 7th'!CO49,"")))))</f>
        <v/>
      </c>
      <c r="GC50" s="54"/>
      <c r="GK50" s="56">
        <f>IF(AND($E$3=6),'Marks Entry 6th'!I49,IF(AND($E$3=7),'Marks Entry 7th'!I49,""))</f>
        <v>0</v>
      </c>
      <c r="GL50" s="56">
        <f t="shared" si="94"/>
        <v>0</v>
      </c>
    </row>
    <row r="51" spans="1:194" ht="18.95" customHeight="1">
      <c r="A51" s="68">
        <v>44</v>
      </c>
      <c r="B51" s="68" t="str">
        <f>IF(OR(GK51=0,GK51=""),"",IF(AND($E$3=6),'Marks Entry 6th'!I50,IF(AND($E$3=7),'Marks Entry 7th'!I50,"")))</f>
        <v/>
      </c>
      <c r="C51" s="69" t="str">
        <f>IF(OR(B51=0,B51=""),"",IF(AND($E$3=6,'Marks Entry 6th'!B50=""),"",IF(AND($E$3=7,'Marks Entry 7th'!B50=""),"",IF(AND($E$3=6,'Marks Entry 6th'!B50),'Marks Entry 6th'!B50,IF(AND($E$3=7),'Marks Entry 7th'!B50,"")))))</f>
        <v/>
      </c>
      <c r="D51" s="69" t="str">
        <f>IF(OR(B51=0,B51=""),"",IF(AND($E$3=6,'Marks Entry 6th'!C50=""),"",IF(AND($E$3=7,'Marks Entry 7th'!C50=""),"",IF(AND($E$3=6),'Marks Entry 6th'!C50,IF(AND($E$3=7),'Marks Entry 7th'!C50,"")))))</f>
        <v/>
      </c>
      <c r="E51" s="303" t="str">
        <f>IF(OR(B51=0,B51=""),"",IF(AND($E$3=6,'Marks Entry 6th'!E50=""),"",IF(AND($E$3=7,'Marks Entry 7th'!E50=""),"",IF(AND($E$3=6),'Marks Entry 6th'!E50,IF(AND($E$3=7),'Marks Entry 7th'!E50,"")))))</f>
        <v/>
      </c>
      <c r="F51" s="69" t="str">
        <f>IF(OR(B51=0,B51=""),"",IF(AND($E$3=6,'Marks Entry 6th'!D50=""),"",IF(AND($E$3=7,'Marks Entry 7th'!D50=""),"",IF(AND($E$3=6),'Marks Entry 6th'!D50,IF(AND($E$3=7),'Marks Entry 7th'!D50,"")))))</f>
        <v/>
      </c>
      <c r="G51" s="302" t="str">
        <f>IF(OR(B51=0,B51=""),"",IF(AND($E$3=6,'Marks Entry 6th'!F50=""),"",IF(AND($E$3=7,'Marks Entry 7th'!F50=""),"",IF(AND($E$3=6),UPPER('Marks Entry 6th'!F50),IF(AND($E$3=7),UPPER('Marks Entry 7th'!F50),"")))))</f>
        <v/>
      </c>
      <c r="H51" s="302" t="str">
        <f>IF(OR(B51=0,B51=""),"",IF(AND($E$3=6,'Marks Entry 6th'!G50=""),"",IF(AND($E$3=7,'Marks Entry 7th'!G50=""),"",IF(AND($E$3=6),UPPER('Marks Entry 6th'!G50),IF(AND($E$3=7),UPPER('Marks Entry 7th'!G50),"")))))</f>
        <v/>
      </c>
      <c r="I51" s="302" t="str">
        <f>IF(OR(B51=0,B51=""),"",IF(AND($E$3=6,'Marks Entry 6th'!H50=""),"",IF(AND($E$3=7,'Marks Entry 7th'!H50=""),"",IF(AND($E$3=6),UPPER('Marks Entry 6th'!H50),IF(AND($E$3=7),UPPER('Marks Entry 7th'!H50),"")))))</f>
        <v/>
      </c>
      <c r="J51" s="64" t="str">
        <f>IF(OR(B51=0,B51=""),"",IF(AND($E$3=6,'Marks Entry 6th'!J50=""),"",IF(AND($E$3=7,'Marks Entry 7th'!J50=""),"",IF(AND($E$3=6),'Marks Entry 6th'!J50,IF(AND($E$3=7),'Marks Entry 7th'!J50,"")))))</f>
        <v/>
      </c>
      <c r="K51" s="64" t="str">
        <f>IF(OR(B51=0,B51=""),"",IF(AND($E$3=6,'Marks Entry 6th'!K50=""),"",IF(AND($E$3=7,'Marks Entry 7th'!K50=""),"",IF(AND($E$3=6),'Marks Entry 6th'!K50,IF(AND($E$3=7),'Marks Entry 7th'!K50,"")))))</f>
        <v/>
      </c>
      <c r="L51" s="120" t="str">
        <f>IF(OR($E51="",$G51=""),"",IF(AND($E$3=6),'Marks Entry 6th'!L50,IF(AND($E$3=7),'Marks Entry 7th'!L50,"")))</f>
        <v/>
      </c>
      <c r="M51" s="120" t="str">
        <f>IF(OR($E51="",$G51=""),"",IF(AND($E$3=6),'Marks Entry 6th'!M50,IF(AND($E$3=7),'Marks Entry 7th'!M50,"")))</f>
        <v/>
      </c>
      <c r="N51" s="120" t="str">
        <f>IF(OR($E51="",$G51=""),"",IF(AND($E$3=6),'Marks Entry 6th'!N50,IF(AND($E$3=7),'Marks Entry 7th'!N50,"")))</f>
        <v/>
      </c>
      <c r="O51" s="120" t="str">
        <f>IF(OR($E51="",$G51=""),"",IF(AND($E$3=6),'Marks Entry 6th'!O50,IF(AND($E$3=7),'Marks Entry 7th'!O50,"")))</f>
        <v/>
      </c>
      <c r="P51" s="120" t="str">
        <f>IF(OR($E51="",$G51=""),"",IF(AND($E$3=6),'Marks Entry 6th'!P50,IF(AND($E$3=7),'Marks Entry 7th'!P50,"")))</f>
        <v/>
      </c>
      <c r="Q51" s="120" t="str">
        <f>IF(OR($E51="",$G51=""),"",IF(AND($E$3=6),'Marks Entry 6th'!Q50,IF(AND($E$3=7),'Marks Entry 7th'!Q50,"")))</f>
        <v/>
      </c>
      <c r="R51" s="418" t="str">
        <f t="shared" si="4"/>
        <v/>
      </c>
      <c r="S51" s="120" t="str">
        <f>IF(OR($E51="",$G51=""),"",IF(AND($E$3=6),'Marks Entry 6th'!R50,IF(AND($E$3=7),'Marks Entry 7th'!R50,"")))</f>
        <v/>
      </c>
      <c r="T51" s="120" t="str">
        <f>IF(OR($E51="",$G51=""),"",IF(AND($E$3=6),'Marks Entry 6th'!S50,IF(AND($E$3=7),'Marks Entry 7th'!S50,"")))</f>
        <v/>
      </c>
      <c r="U51" s="65" t="str">
        <f t="shared" si="5"/>
        <v/>
      </c>
      <c r="V51" s="62">
        <f t="shared" si="6"/>
        <v>0</v>
      </c>
      <c r="W51" s="67" t="str">
        <f>IF(OR($E51="",$G51=""),"",IF(AND($E$3=6),'Marks Entry 6th'!T50,IF(AND($E$3=7),'Marks Entry 7th'!T50,"")))</f>
        <v/>
      </c>
      <c r="X51" s="67" t="str">
        <f>IF(OR($E51="",$G51=""),"",IF(AND($E$3=6),'Marks Entry 6th'!U50,IF(AND($E$3=7),'Marks Entry 7th'!U50,"")))</f>
        <v/>
      </c>
      <c r="Y51" s="66" t="str">
        <f t="shared" si="7"/>
        <v/>
      </c>
      <c r="Z51" s="62" t="str">
        <f t="shared" si="8"/>
        <v/>
      </c>
      <c r="AA51" s="108">
        <f t="shared" si="9"/>
        <v>0</v>
      </c>
      <c r="AB51" s="108" t="str">
        <f t="shared" si="10"/>
        <v/>
      </c>
      <c r="AC51" s="108" t="str">
        <f t="shared" si="11"/>
        <v/>
      </c>
      <c r="AD51" s="108" t="str">
        <f t="shared" si="12"/>
        <v/>
      </c>
      <c r="AE51" s="108" t="str">
        <f t="shared" si="13"/>
        <v/>
      </c>
      <c r="AF51" s="110" t="str">
        <f t="shared" si="14"/>
        <v/>
      </c>
      <c r="AG51" s="120" t="str">
        <f>IF(OR($E51="",$G51=""),"",IF(AND($E$3=6),'Marks Entry 6th'!V50,IF(AND($E$3=7),'Marks Entry 7th'!V50,"")))</f>
        <v/>
      </c>
      <c r="AH51" s="120" t="str">
        <f>IF(OR($E51="",$G51=""),"",IF(AND($E$3=6),'Marks Entry 6th'!W50,IF(AND($E$3=7),'Marks Entry 7th'!W50,"")))</f>
        <v/>
      </c>
      <c r="AI51" s="120" t="str">
        <f>IF(OR($E51="",$G51=""),"",IF(AND($E$3=6),'Marks Entry 6th'!X50,IF(AND($E$3=7),'Marks Entry 7th'!X50,"")))</f>
        <v/>
      </c>
      <c r="AJ51" s="120" t="str">
        <f>IF(OR($E51="",$G51=""),"",IF(AND($E$3=6),'Marks Entry 6th'!Y50,IF(AND($E$3=7),'Marks Entry 7th'!Y50,"")))</f>
        <v/>
      </c>
      <c r="AK51" s="120" t="str">
        <f>IF(OR($E51="",$G51=""),"",IF(AND($E$3=6),'Marks Entry 6th'!Z50,IF(AND($E$3=7),'Marks Entry 7th'!Z50,"")))</f>
        <v/>
      </c>
      <c r="AL51" s="120" t="str">
        <f>IF(OR($E51="",$G51=""),"",IF(AND($E$3=6),'Marks Entry 6th'!AA50,IF(AND($E$3=7),'Marks Entry 7th'!AA50,"")))</f>
        <v/>
      </c>
      <c r="AM51" s="418" t="str">
        <f t="shared" si="15"/>
        <v/>
      </c>
      <c r="AN51" s="120" t="str">
        <f>IF(OR($E51="",$G51=""),"",IF(AND($E$3=6),'Marks Entry 6th'!AB50,IF(AND($E$3=7),'Marks Entry 7th'!AB50,"")))</f>
        <v/>
      </c>
      <c r="AO51" s="120" t="str">
        <f>IF(OR($E51="",$G51=""),"",IF(AND($E$3=6),'Marks Entry 6th'!AC50,IF(AND($E$3=7),'Marks Entry 7th'!AC50,"")))</f>
        <v/>
      </c>
      <c r="AP51" s="65" t="str">
        <f t="shared" si="16"/>
        <v/>
      </c>
      <c r="AQ51" s="62">
        <f t="shared" si="17"/>
        <v>0</v>
      </c>
      <c r="AR51" s="67" t="str">
        <f>IF(OR($E51="",$G51=""),"",IF(AND($E$3=6),'Marks Entry 6th'!AD50,IF(AND($E$3=7),'Marks Entry 7th'!AD50,"")))</f>
        <v/>
      </c>
      <c r="AS51" s="67" t="str">
        <f>IF(OR($E51="",$G51=""),"",IF(AND($E$3=6),'Marks Entry 6th'!AE50,IF(AND($E$3=7),'Marks Entry 7th'!AE50,"")))</f>
        <v/>
      </c>
      <c r="AT51" s="65" t="str">
        <f t="shared" si="18"/>
        <v/>
      </c>
      <c r="AU51" s="62" t="str">
        <f t="shared" si="19"/>
        <v/>
      </c>
      <c r="AV51" s="108">
        <f t="shared" si="20"/>
        <v>0</v>
      </c>
      <c r="AW51" s="108" t="str">
        <f t="shared" si="21"/>
        <v/>
      </c>
      <c r="AX51" s="108" t="str">
        <f t="shared" si="22"/>
        <v/>
      </c>
      <c r="AY51" s="108" t="str">
        <f t="shared" si="23"/>
        <v/>
      </c>
      <c r="AZ51" s="108" t="str">
        <f t="shared" si="24"/>
        <v/>
      </c>
      <c r="BA51" s="110" t="str">
        <f t="shared" si="25"/>
        <v/>
      </c>
      <c r="BB51" s="310" t="str">
        <f>IF(OR($E51="",$G51=""),"",IF(AND($E$3=6),'Marks Entry 6th'!AF50,IF(AND($E$3=7),'Marks Entry 7th'!AF50,"")))</f>
        <v/>
      </c>
      <c r="BC51" s="120" t="str">
        <f>IF(OR($E51="",$G51=""),"",IF(AND($E$3=6),'Marks Entry 6th'!AG50,IF(AND($E$3=7),'Marks Entry 7th'!AG50,"")))</f>
        <v/>
      </c>
      <c r="BD51" s="120" t="str">
        <f>IF(OR($E51="",$G51=""),"",IF(AND($E$3=6),'Marks Entry 6th'!AH50,IF(AND($E$3=7),'Marks Entry 7th'!AH50,"")))</f>
        <v/>
      </c>
      <c r="BE51" s="120" t="str">
        <f>IF(OR($E51="",$G51=""),"",IF(AND($E$3=6),'Marks Entry 6th'!AI50,IF(AND($E$3=7),'Marks Entry 7th'!AI50,"")))</f>
        <v/>
      </c>
      <c r="BF51" s="120" t="str">
        <f>IF(OR($E51="",$G51=""),"",IF(AND($E$3=6),'Marks Entry 6th'!AJ50,IF(AND($E$3=7),'Marks Entry 7th'!AJ50,"")))</f>
        <v/>
      </c>
      <c r="BG51" s="120" t="str">
        <f>IF(OR($E51="",$G51=""),"",IF(AND($E$3=6),'Marks Entry 6th'!AK50,IF(AND($E$3=7),'Marks Entry 7th'!AK50,"")))</f>
        <v/>
      </c>
      <c r="BH51" s="120" t="str">
        <f>IF(OR($E51="",$G51=""),"",IF(AND($E$3=6),'Marks Entry 6th'!AL50,IF(AND($E$3=7),'Marks Entry 7th'!AL50,"")))</f>
        <v/>
      </c>
      <c r="BI51" s="418" t="str">
        <f t="shared" si="26"/>
        <v/>
      </c>
      <c r="BJ51" s="120" t="str">
        <f>IF(OR($E51="",$G51=""),"",IF(AND($E$3=6),'Marks Entry 6th'!AM50,IF(AND($E$3=7),'Marks Entry 7th'!AM50,"")))</f>
        <v/>
      </c>
      <c r="BK51" s="120" t="str">
        <f>IF(OR($E51="",$G51=""),"",IF(AND($E$3=6),'Marks Entry 6th'!AN50,IF(AND($E$3=7),'Marks Entry 7th'!AN50,"")))</f>
        <v/>
      </c>
      <c r="BL51" s="65" t="str">
        <f t="shared" si="27"/>
        <v/>
      </c>
      <c r="BM51" s="62">
        <f t="shared" si="28"/>
        <v>0</v>
      </c>
      <c r="BN51" s="67" t="str">
        <f>IF(OR($E51="",$G51=""),"",IF(AND($E$3=6),'Marks Entry 6th'!AO50,IF(AND($E$3=7),'Marks Entry 7th'!AO50,"")))</f>
        <v/>
      </c>
      <c r="BO51" s="67" t="str">
        <f>IF(OR($E51="",$G51=""),"",IF(AND($E$3=6),'Marks Entry 6th'!AP50,IF(AND($E$3=7),'Marks Entry 7th'!AP50,"")))</f>
        <v/>
      </c>
      <c r="BP51" s="65" t="str">
        <f t="shared" si="29"/>
        <v/>
      </c>
      <c r="BQ51" s="62" t="str">
        <f t="shared" si="30"/>
        <v/>
      </c>
      <c r="BR51" s="108">
        <f t="shared" si="31"/>
        <v>0</v>
      </c>
      <c r="BS51" s="108" t="str">
        <f t="shared" si="32"/>
        <v/>
      </c>
      <c r="BT51" s="108" t="str">
        <f t="shared" si="33"/>
        <v/>
      </c>
      <c r="BU51" s="108" t="str">
        <f t="shared" si="34"/>
        <v/>
      </c>
      <c r="BV51" s="108" t="str">
        <f t="shared" si="35"/>
        <v/>
      </c>
      <c r="BW51" s="110" t="str">
        <f t="shared" si="36"/>
        <v/>
      </c>
      <c r="BX51" s="120" t="str">
        <f>IF(OR($E51="",$G51=""),"",IF(AND($E$3=6),'Marks Entry 6th'!AQ50,IF(AND($E$3=7),'Marks Entry 7th'!AQ50,"")))</f>
        <v/>
      </c>
      <c r="BY51" s="120" t="str">
        <f>IF(OR($E51="",$G51=""),"",IF(AND($E$3=6),'Marks Entry 6th'!AR50,IF(AND($E$3=7),'Marks Entry 7th'!AR50,"")))</f>
        <v/>
      </c>
      <c r="BZ51" s="120" t="str">
        <f>IF(OR($E51="",$G51=""),"",IF(AND($E$3=6),'Marks Entry 6th'!AS50,IF(AND($E$3=7),'Marks Entry 7th'!AS50,"")))</f>
        <v/>
      </c>
      <c r="CA51" s="120" t="str">
        <f>IF(OR($E51="",$G51=""),"",IF(AND($E$3=6),'Marks Entry 6th'!AT50,IF(AND($E$3=7),'Marks Entry 7th'!AT50,"")))</f>
        <v/>
      </c>
      <c r="CB51" s="120" t="str">
        <f>IF(OR($E51="",$G51=""),"",IF(AND($E$3=6),'Marks Entry 6th'!AU50,IF(AND($E$3=7),'Marks Entry 7th'!AU50,"")))</f>
        <v/>
      </c>
      <c r="CC51" s="120" t="str">
        <f>IF(OR($E51="",$G51=""),"",IF(AND($E$3=6),'Marks Entry 6th'!AV50,IF(AND($E$3=7),'Marks Entry 7th'!AV50,"")))</f>
        <v/>
      </c>
      <c r="CD51" s="418" t="str">
        <f t="shared" si="37"/>
        <v/>
      </c>
      <c r="CE51" s="120" t="str">
        <f>IF(OR($E51="",$G51=""),"",IF(AND($E$3=6),'Marks Entry 6th'!AW50,IF(AND($E$3=7),'Marks Entry 7th'!AW50,"")))</f>
        <v/>
      </c>
      <c r="CF51" s="120" t="str">
        <f>IF(OR($E51="",$G51=""),"",IF(AND($E$3=6),'Marks Entry 6th'!AX50,IF(AND($E$3=7),'Marks Entry 7th'!AX50,"")))</f>
        <v/>
      </c>
      <c r="CG51" s="65" t="str">
        <f t="shared" si="38"/>
        <v/>
      </c>
      <c r="CH51" s="62">
        <f t="shared" si="39"/>
        <v>0</v>
      </c>
      <c r="CI51" s="67" t="str">
        <f>IF(OR($E51="",$G51=""),"",IF(AND($E$3=6),'Marks Entry 6th'!AY50,IF(AND($E$3=7),'Marks Entry 7th'!AY50,"")))</f>
        <v/>
      </c>
      <c r="CJ51" s="67" t="str">
        <f>IF(OR($E51="",$G51=""),"",IF(AND($E$3=6),'Marks Entry 6th'!AZ50,IF(AND($E$3=7),'Marks Entry 7th'!AZ50,"")))</f>
        <v/>
      </c>
      <c r="CK51" s="65" t="str">
        <f t="shared" si="40"/>
        <v/>
      </c>
      <c r="CL51" s="62" t="str">
        <f t="shared" si="41"/>
        <v/>
      </c>
      <c r="CM51" s="108">
        <f t="shared" si="42"/>
        <v>0</v>
      </c>
      <c r="CN51" s="108" t="str">
        <f t="shared" si="43"/>
        <v/>
      </c>
      <c r="CO51" s="108" t="str">
        <f t="shared" si="44"/>
        <v/>
      </c>
      <c r="CP51" s="108" t="str">
        <f t="shared" si="45"/>
        <v/>
      </c>
      <c r="CQ51" s="108" t="str">
        <f t="shared" si="46"/>
        <v/>
      </c>
      <c r="CR51" s="110" t="str">
        <f t="shared" si="47"/>
        <v/>
      </c>
      <c r="CS51" s="120" t="str">
        <f>IF(OR($E51="",$G51=""),"",IF(AND($E$3=6),'Marks Entry 6th'!BA50,IF(AND($E$3=7),'Marks Entry 7th'!BA50,"")))</f>
        <v/>
      </c>
      <c r="CT51" s="120" t="str">
        <f>IF(OR($E51="",$G51=""),"",IF(AND($E$3=6),'Marks Entry 6th'!BB50,IF(AND($E$3=7),'Marks Entry 7th'!BB50,"")))</f>
        <v/>
      </c>
      <c r="CU51" s="120" t="str">
        <f>IF(OR($E51="",$G51=""),"",IF(AND($E$3=6),'Marks Entry 6th'!BC50,IF(AND($E$3=7),'Marks Entry 7th'!BC50,"")))</f>
        <v/>
      </c>
      <c r="CV51" s="120" t="str">
        <f>IF(OR($E51="",$G51=""),"",IF(AND($E$3=6),'Marks Entry 6th'!BD50,IF(AND($E$3=7),'Marks Entry 7th'!BD50,"")))</f>
        <v/>
      </c>
      <c r="CW51" s="120" t="str">
        <f>IF(OR($E51="",$G51=""),"",IF(AND($E$3=6),'Marks Entry 6th'!BE50,IF(AND($E$3=7),'Marks Entry 7th'!BE50,"")))</f>
        <v/>
      </c>
      <c r="CX51" s="120" t="str">
        <f>IF(OR($E51="",$G51=""),"",IF(AND($E$3=6),'Marks Entry 6th'!BF50,IF(AND($E$3=7),'Marks Entry 7th'!BF50,"")))</f>
        <v/>
      </c>
      <c r="CY51" s="418" t="str">
        <f t="shared" si="48"/>
        <v/>
      </c>
      <c r="CZ51" s="120" t="str">
        <f>IF(OR($E51="",$G51=""),"",IF(AND($E$3=6),'Marks Entry 6th'!BG50,IF(AND($E$3=7),'Marks Entry 7th'!BG50,"")))</f>
        <v/>
      </c>
      <c r="DA51" s="120" t="str">
        <f>IF(OR($E51="",$G51=""),"",IF(AND($E$3=6),'Marks Entry 6th'!BH50,IF(AND($E$3=7),'Marks Entry 7th'!BH50,"")))</f>
        <v/>
      </c>
      <c r="DB51" s="65" t="str">
        <f t="shared" si="49"/>
        <v/>
      </c>
      <c r="DC51" s="62">
        <f t="shared" si="50"/>
        <v>0</v>
      </c>
      <c r="DD51" s="67" t="str">
        <f>IF(OR($E51="",$G51=""),"",IF(AND($E$3=6),'Marks Entry 6th'!BI50,IF(AND($E$3=7),'Marks Entry 7th'!BI50,"")))</f>
        <v/>
      </c>
      <c r="DE51" s="67" t="str">
        <f>IF(OR($E51="",$G51=""),"",IF(AND($E$3=6),'Marks Entry 6th'!BJ50,IF(AND($E$3=7),'Marks Entry 7th'!BJ50,"")))</f>
        <v/>
      </c>
      <c r="DF51" s="65" t="str">
        <f t="shared" si="51"/>
        <v/>
      </c>
      <c r="DG51" s="62" t="str">
        <f t="shared" si="52"/>
        <v/>
      </c>
      <c r="DH51" s="108">
        <f t="shared" si="53"/>
        <v>0</v>
      </c>
      <c r="DI51" s="108" t="str">
        <f t="shared" si="54"/>
        <v/>
      </c>
      <c r="DJ51" s="108" t="str">
        <f t="shared" si="55"/>
        <v/>
      </c>
      <c r="DK51" s="108" t="str">
        <f t="shared" si="56"/>
        <v/>
      </c>
      <c r="DL51" s="108" t="str">
        <f t="shared" si="57"/>
        <v/>
      </c>
      <c r="DM51" s="110" t="str">
        <f t="shared" si="58"/>
        <v/>
      </c>
      <c r="DN51" s="120" t="str">
        <f>IF(OR($E51="",$G51=""),"",IF(AND($E$3=6),'Marks Entry 6th'!BK50,IF(AND($E$3=7),'Marks Entry 7th'!BK50,"")))</f>
        <v/>
      </c>
      <c r="DO51" s="120" t="str">
        <f>IF(OR($E51="",$G51=""),"",IF(AND($E$3=6),'Marks Entry 6th'!BL50,IF(AND($E$3=7),'Marks Entry 7th'!BL50,"")))</f>
        <v/>
      </c>
      <c r="DP51" s="120" t="str">
        <f>IF(OR($E51="",$G51=""),"",IF(AND($E$3=6),'Marks Entry 6th'!BM50,IF(AND($E$3=7),'Marks Entry 7th'!BM50,"")))</f>
        <v/>
      </c>
      <c r="DQ51" s="120" t="str">
        <f>IF(OR($E51="",$G51=""),"",IF(AND($E$3=6),'Marks Entry 6th'!BN50,IF(AND($E$3=7),'Marks Entry 7th'!BN50,"")))</f>
        <v/>
      </c>
      <c r="DR51" s="120" t="str">
        <f>IF(OR($E51="",$G51=""),"",IF(AND($E$3=6),'Marks Entry 6th'!BO50,IF(AND($E$3=7),'Marks Entry 7th'!BO50,"")))</f>
        <v/>
      </c>
      <c r="DS51" s="120" t="str">
        <f>IF(OR($E51="",$G51=""),"",IF(AND($E$3=6),'Marks Entry 6th'!BP50,IF(AND($E$3=7),'Marks Entry 7th'!BP50,"")))</f>
        <v/>
      </c>
      <c r="DT51" s="418" t="str">
        <f t="shared" si="59"/>
        <v/>
      </c>
      <c r="DU51" s="120" t="str">
        <f>IF(OR($E51="",$G51=""),"",IF(AND($E$3=6),'Marks Entry 6th'!BQ50,IF(AND($E$3=7),'Marks Entry 7th'!BQ50,"")))</f>
        <v/>
      </c>
      <c r="DV51" s="120" t="str">
        <f>IF(OR($E51="",$G51=""),"",IF(AND($E$3=6),'Marks Entry 6th'!BR50,IF(AND($E$3=7),'Marks Entry 7th'!BR50,"")))</f>
        <v/>
      </c>
      <c r="DW51" s="65" t="str">
        <f t="shared" si="60"/>
        <v/>
      </c>
      <c r="DX51" s="62">
        <f t="shared" si="61"/>
        <v>0</v>
      </c>
      <c r="DY51" s="67" t="str">
        <f>IF(OR($E51="",$G51=""),"",IF(AND($E$3=6),'Marks Entry 6th'!BS50,IF(AND($E$3=7),'Marks Entry 7th'!BS50,"")))</f>
        <v/>
      </c>
      <c r="DZ51" s="67" t="str">
        <f>IF(OR($E51="",$G51=""),"",IF(AND($E$3=6),'Marks Entry 6th'!BT50,IF(AND($E$3=7),'Marks Entry 7th'!BT50,"")))</f>
        <v/>
      </c>
      <c r="EA51" s="65" t="str">
        <f t="shared" si="62"/>
        <v/>
      </c>
      <c r="EB51" s="62" t="str">
        <f t="shared" si="63"/>
        <v/>
      </c>
      <c r="EC51" s="108">
        <f t="shared" si="64"/>
        <v>0</v>
      </c>
      <c r="ED51" s="108" t="str">
        <f t="shared" si="65"/>
        <v/>
      </c>
      <c r="EE51" s="108" t="str">
        <f t="shared" si="66"/>
        <v/>
      </c>
      <c r="EF51" s="108" t="str">
        <f t="shared" si="67"/>
        <v/>
      </c>
      <c r="EG51" s="108" t="str">
        <f t="shared" si="68"/>
        <v/>
      </c>
      <c r="EH51" s="110" t="str">
        <f t="shared" si="69"/>
        <v/>
      </c>
      <c r="EI51" s="52" t="str">
        <f>IF(OR($E51="",$G51=""),"",IF(AND($E$3=6),'Marks Entry 6th'!BU50,IF(AND($E$3=7),'Marks Entry 7th'!BU50,"")))</f>
        <v/>
      </c>
      <c r="EJ51" s="52" t="str">
        <f>IF(OR($E51="",$G51=""),"",IF(AND($E$3=6),'Marks Entry 6th'!BV50,IF(AND($E$3=7),'Marks Entry 7th'!BV50,"")))</f>
        <v/>
      </c>
      <c r="EK51" s="52" t="str">
        <f>IF(OR($E51="",$G51=""),"",IF(AND($E$3=6),'Marks Entry 6th'!BW50,IF(AND($E$3=7),'Marks Entry 7th'!BW50,"")))</f>
        <v/>
      </c>
      <c r="EL51" s="52" t="str">
        <f>IF(OR($E51="",$G51=""),"",IF(AND($E$3=6),'Marks Entry 6th'!BX50,IF(AND($E$3=7),'Marks Entry 7th'!BX50,"")))</f>
        <v/>
      </c>
      <c r="EM51" s="52" t="str">
        <f>IF(OR($E51="",$G51=""),"",IF(AND($E$3=6),'Marks Entry 6th'!BY50,IF(AND($E$3=7),'Marks Entry 7th'!BY50,"")))</f>
        <v/>
      </c>
      <c r="EN51" s="121" t="str">
        <f t="shared" si="70"/>
        <v/>
      </c>
      <c r="EO51" s="122">
        <f t="shared" si="71"/>
        <v>0</v>
      </c>
      <c r="EP51" s="122" t="str">
        <f t="shared" si="72"/>
        <v/>
      </c>
      <c r="EQ51" s="122" t="str">
        <f t="shared" si="73"/>
        <v/>
      </c>
      <c r="ER51" s="109" t="str">
        <f t="shared" si="74"/>
        <v/>
      </c>
      <c r="ES51" s="52" t="str">
        <f>IF(OR($E51="",$G51=""),"",IF(AND($E$3=6),'Marks Entry 6th'!BZ50,IF(AND($E$3=7),'Marks Entry 7th'!BZ50,"")))</f>
        <v/>
      </c>
      <c r="ET51" s="52" t="str">
        <f>IF(OR($E51="",$G51=""),"",IF(AND($E$3=6),'Marks Entry 6th'!CA50,IF(AND($E$3=7),'Marks Entry 7th'!CA50,"")))</f>
        <v/>
      </c>
      <c r="EU51" s="52" t="str">
        <f>IF(OR($E51="",$G51=""),"",IF(AND($E$3=6),'Marks Entry 6th'!CB50,IF(AND($E$3=7),'Marks Entry 7th'!CB50,"")))</f>
        <v/>
      </c>
      <c r="EV51" s="52" t="str">
        <f>IF(OR($E51="",$G51=""),"",IF(AND($E$3=6),'Marks Entry 6th'!CC50,IF(AND($E$3=7),'Marks Entry 7th'!CC50,"")))</f>
        <v/>
      </c>
      <c r="EW51" s="52" t="str">
        <f>IF(OR($E51="",$G51=""),"",IF(AND($E$3=6),'Marks Entry 6th'!CD50,IF(AND($E$3=7),'Marks Entry 7th'!CD50,"")))</f>
        <v/>
      </c>
      <c r="EX51" s="121" t="str">
        <f t="shared" si="75"/>
        <v/>
      </c>
      <c r="EY51" s="122">
        <f t="shared" si="76"/>
        <v>0</v>
      </c>
      <c r="EZ51" s="122" t="str">
        <f t="shared" si="77"/>
        <v/>
      </c>
      <c r="FA51" s="122" t="str">
        <f t="shared" si="78"/>
        <v/>
      </c>
      <c r="FB51" s="109" t="str">
        <f t="shared" si="79"/>
        <v/>
      </c>
      <c r="FC51" s="52" t="str">
        <f>IF(OR($E51="",$G51=""),"",IF(AND($E$3=6),'Marks Entry 6th'!CE50,IF(AND($E$3=7),'Marks Entry 7th'!CE50,"")))</f>
        <v/>
      </c>
      <c r="FD51" s="52" t="str">
        <f>IF(OR($E51="",$G51=""),"",IF(AND($E$3=6),'Marks Entry 6th'!CF50,IF(AND($E$3=7),'Marks Entry 7th'!CF50,"")))</f>
        <v/>
      </c>
      <c r="FE51" s="52" t="str">
        <f>IF(OR($E51="",$G51=""),"",IF(AND($E$3=6),'Marks Entry 6th'!CG50,IF(AND($E$3=7),'Marks Entry 7th'!CG50,"")))</f>
        <v/>
      </c>
      <c r="FF51" s="52" t="str">
        <f>IF(OR($E51="",$G51=""),"",IF(AND($E$3=6),'Marks Entry 6th'!CH50,IF(AND($E$3=7),'Marks Entry 7th'!CH50,"")))</f>
        <v/>
      </c>
      <c r="FG51" s="52" t="str">
        <f>IF(OR($E51="",$G51=""),"",IF(AND($E$3=6),'Marks Entry 6th'!CI50,IF(AND($E$3=7),'Marks Entry 7th'!CI50,"")))</f>
        <v/>
      </c>
      <c r="FH51" s="121" t="str">
        <f t="shared" si="80"/>
        <v/>
      </c>
      <c r="FI51" s="122">
        <f t="shared" si="81"/>
        <v>0</v>
      </c>
      <c r="FJ51" s="122" t="str">
        <f t="shared" si="82"/>
        <v/>
      </c>
      <c r="FK51" s="122" t="str">
        <f t="shared" si="83"/>
        <v/>
      </c>
      <c r="FL51" s="109" t="str">
        <f t="shared" si="84"/>
        <v/>
      </c>
      <c r="FM51" s="361" t="str">
        <f>IF(OR($E51="",$G51=""),"",IF(AND('Marks Entry 6th'!CJ50="",'Marks Entry 7th'!CJ50=""),"",IF(AND($E$3=6),'Marks Entry 6th'!CJ50,IF(AND($E$3=7),'Marks Entry 7th'!CJ50,""))))</f>
        <v/>
      </c>
      <c r="FN51" s="361" t="str">
        <f>IF(OR($E51="",$G51=""),"",IF(AND('Marks Entry 6th'!CK50="",'Marks Entry 7th'!CK50=""),"",IF(AND($E$3=6),'Marks Entry 6th'!CK50,IF(AND($E$3=7),'Marks Entry 7th'!CK50,""))))</f>
        <v/>
      </c>
      <c r="FO51" s="362" t="str">
        <f t="shared" si="85"/>
        <v/>
      </c>
      <c r="FP51" s="109" t="str">
        <f t="shared" si="86"/>
        <v/>
      </c>
      <c r="FQ51" s="361" t="str">
        <f>IF(OR($E51="",$G51=""),"",IF(AND('Marks Entry 6th'!CL50="",'Marks Entry 7th'!CL50=""),"",IF(AND($E$3=6),'Marks Entry 6th'!CL50,IF(AND($E$3=7),'Marks Entry 7th'!CL50,""))))</f>
        <v/>
      </c>
      <c r="FR51" s="361" t="str">
        <f>IF(OR($E51="",$G51=""),"",IF(AND('Marks Entry 6th'!CM50="",'Marks Entry 7th'!CM50=""),"",IF(AND($E$3=6),'Marks Entry 6th'!CM50,IF(AND($E$3=7),'Marks Entry 7th'!CM50,""))))</f>
        <v/>
      </c>
      <c r="FS51" s="362" t="str">
        <f t="shared" si="87"/>
        <v/>
      </c>
      <c r="FT51" s="109" t="str">
        <f t="shared" si="88"/>
        <v/>
      </c>
      <c r="FU51" s="78" t="str">
        <f t="shared" si="89"/>
        <v/>
      </c>
      <c r="FV51" s="328" t="str">
        <f t="shared" si="90"/>
        <v/>
      </c>
      <c r="FW51" s="84" t="str">
        <f t="shared" si="91"/>
        <v/>
      </c>
      <c r="FX51" s="222" t="str">
        <f t="shared" si="92"/>
        <v/>
      </c>
      <c r="FY51" s="85" t="str">
        <f t="shared" si="93"/>
        <v/>
      </c>
      <c r="FZ51" s="327" t="str">
        <f>IFERROR(IF(B51="NSO","NSO",IF(OR(D51="",G51="",F51=""),"",IF(AND(FV51&gt;=36,'Master sheet'!$D$11="Hindi"),"कक्षा क्रमोन्नत",IF(AND(FV51&gt;=36,'Master sheet'!$D$11="English"),"Promoted",IF(AND(FV51&lt;36,'Master sheet'!$D$11="Hindi"),"पुनः परीक्षा","Re-Exam"))))),"")</f>
        <v/>
      </c>
      <c r="GA51" s="53" t="str">
        <f>IF(OR($E51="",$G51=""),"",IF(AND($E$3=6,'Marks Entry 6th'!CN50=""),"",IF(AND($E$3=7,'Marks Entry 7th'!CN50=""),"",IF(AND($E$3=6),'Marks Entry 6th'!CN50,IF(AND($E$3=7),'Marks Entry 7th'!CN50,"")))))</f>
        <v/>
      </c>
      <c r="GB51" s="53" t="str">
        <f>IF(OR($E51="",$G51=""),"",IF(AND($E$3=6,'Marks Entry 6th'!CO50=""),"",IF(AND($E$3=7,'Marks Entry 7th'!CO50=""),"",IF(AND($E$3=6),'Marks Entry 6th'!CO50,IF(AND($E$3=7),'Marks Entry 7th'!CO50,"")))))</f>
        <v/>
      </c>
      <c r="GC51" s="54"/>
      <c r="GK51" s="56">
        <f>IF(AND($E$3=6),'Marks Entry 6th'!I50,IF(AND($E$3=7),'Marks Entry 7th'!I50,""))</f>
        <v>0</v>
      </c>
      <c r="GL51" s="56">
        <f t="shared" si="94"/>
        <v>0</v>
      </c>
    </row>
    <row r="52" spans="1:194" ht="18.95" customHeight="1">
      <c r="A52" s="68">
        <v>45</v>
      </c>
      <c r="B52" s="68" t="str">
        <f>IF(OR(GK52=0,GK52=""),"",IF(AND($E$3=6),'Marks Entry 6th'!I51,IF(AND($E$3=7),'Marks Entry 7th'!I51,"")))</f>
        <v/>
      </c>
      <c r="C52" s="69" t="str">
        <f>IF(OR(B52=0,B52=""),"",IF(AND($E$3=6,'Marks Entry 6th'!B51=""),"",IF(AND($E$3=7,'Marks Entry 7th'!B51=""),"",IF(AND($E$3=6,'Marks Entry 6th'!B51),'Marks Entry 6th'!B51,IF(AND($E$3=7),'Marks Entry 7th'!B51,"")))))</f>
        <v/>
      </c>
      <c r="D52" s="69" t="str">
        <f>IF(OR(B52=0,B52=""),"",IF(AND($E$3=6,'Marks Entry 6th'!C51=""),"",IF(AND($E$3=7,'Marks Entry 7th'!C51=""),"",IF(AND($E$3=6),'Marks Entry 6th'!C51,IF(AND($E$3=7),'Marks Entry 7th'!C51,"")))))</f>
        <v/>
      </c>
      <c r="E52" s="303" t="str">
        <f>IF(OR(B52=0,B52=""),"",IF(AND($E$3=6,'Marks Entry 6th'!E51=""),"",IF(AND($E$3=7,'Marks Entry 7th'!E51=""),"",IF(AND($E$3=6),'Marks Entry 6th'!E51,IF(AND($E$3=7),'Marks Entry 7th'!E51,"")))))</f>
        <v/>
      </c>
      <c r="F52" s="69" t="str">
        <f>IF(OR(B52=0,B52=""),"",IF(AND($E$3=6,'Marks Entry 6th'!D51=""),"",IF(AND($E$3=7,'Marks Entry 7th'!D51=""),"",IF(AND($E$3=6),'Marks Entry 6th'!D51,IF(AND($E$3=7),'Marks Entry 7th'!D51,"")))))</f>
        <v/>
      </c>
      <c r="G52" s="302" t="str">
        <f>IF(OR(B52=0,B52=""),"",IF(AND($E$3=6,'Marks Entry 6th'!F51=""),"",IF(AND($E$3=7,'Marks Entry 7th'!F51=""),"",IF(AND($E$3=6),UPPER('Marks Entry 6th'!F51),IF(AND($E$3=7),UPPER('Marks Entry 7th'!F51),"")))))</f>
        <v/>
      </c>
      <c r="H52" s="302" t="str">
        <f>IF(OR(B52=0,B52=""),"",IF(AND($E$3=6,'Marks Entry 6th'!G51=""),"",IF(AND($E$3=7,'Marks Entry 7th'!G51=""),"",IF(AND($E$3=6),UPPER('Marks Entry 6th'!G51),IF(AND($E$3=7),UPPER('Marks Entry 7th'!G51),"")))))</f>
        <v/>
      </c>
      <c r="I52" s="302" t="str">
        <f>IF(OR(B52=0,B52=""),"",IF(AND($E$3=6,'Marks Entry 6th'!H51=""),"",IF(AND($E$3=7,'Marks Entry 7th'!H51=""),"",IF(AND($E$3=6),UPPER('Marks Entry 6th'!H51),IF(AND($E$3=7),UPPER('Marks Entry 7th'!H51),"")))))</f>
        <v/>
      </c>
      <c r="J52" s="64" t="str">
        <f>IF(OR(B52=0,B52=""),"",IF(AND($E$3=6,'Marks Entry 6th'!J51=""),"",IF(AND($E$3=7,'Marks Entry 7th'!J51=""),"",IF(AND($E$3=6),'Marks Entry 6th'!J51,IF(AND($E$3=7),'Marks Entry 7th'!J51,"")))))</f>
        <v/>
      </c>
      <c r="K52" s="64" t="str">
        <f>IF(OR(B52=0,B52=""),"",IF(AND($E$3=6,'Marks Entry 6th'!K51=""),"",IF(AND($E$3=7,'Marks Entry 7th'!K51=""),"",IF(AND($E$3=6),'Marks Entry 6th'!K51,IF(AND($E$3=7),'Marks Entry 7th'!K51,"")))))</f>
        <v/>
      </c>
      <c r="L52" s="120" t="str">
        <f>IF(OR($E52="",$G52=""),"",IF(AND($E$3=6),'Marks Entry 6th'!L51,IF(AND($E$3=7),'Marks Entry 7th'!L51,"")))</f>
        <v/>
      </c>
      <c r="M52" s="120" t="str">
        <f>IF(OR($E52="",$G52=""),"",IF(AND($E$3=6),'Marks Entry 6th'!M51,IF(AND($E$3=7),'Marks Entry 7th'!M51,"")))</f>
        <v/>
      </c>
      <c r="N52" s="120" t="str">
        <f>IF(OR($E52="",$G52=""),"",IF(AND($E$3=6),'Marks Entry 6th'!N51,IF(AND($E$3=7),'Marks Entry 7th'!N51,"")))</f>
        <v/>
      </c>
      <c r="O52" s="120" t="str">
        <f>IF(OR($E52="",$G52=""),"",IF(AND($E$3=6),'Marks Entry 6th'!O51,IF(AND($E$3=7),'Marks Entry 7th'!O51,"")))</f>
        <v/>
      </c>
      <c r="P52" s="120" t="str">
        <f>IF(OR($E52="",$G52=""),"",IF(AND($E$3=6),'Marks Entry 6th'!P51,IF(AND($E$3=7),'Marks Entry 7th'!P51,"")))</f>
        <v/>
      </c>
      <c r="Q52" s="120" t="str">
        <f>IF(OR($E52="",$G52=""),"",IF(AND($E$3=6),'Marks Entry 6th'!Q51,IF(AND($E$3=7),'Marks Entry 7th'!Q51,"")))</f>
        <v/>
      </c>
      <c r="R52" s="418" t="str">
        <f t="shared" si="4"/>
        <v/>
      </c>
      <c r="S52" s="120" t="str">
        <f>IF(OR($E52="",$G52=""),"",IF(AND($E$3=6),'Marks Entry 6th'!R51,IF(AND($E$3=7),'Marks Entry 7th'!R51,"")))</f>
        <v/>
      </c>
      <c r="T52" s="120" t="str">
        <f>IF(OR($E52="",$G52=""),"",IF(AND($E$3=6),'Marks Entry 6th'!S51,IF(AND($E$3=7),'Marks Entry 7th'!S51,"")))</f>
        <v/>
      </c>
      <c r="U52" s="65" t="str">
        <f t="shared" si="5"/>
        <v/>
      </c>
      <c r="V52" s="62">
        <f t="shared" si="6"/>
        <v>0</v>
      </c>
      <c r="W52" s="67" t="str">
        <f>IF(OR($E52="",$G52=""),"",IF(AND($E$3=6),'Marks Entry 6th'!T51,IF(AND($E$3=7),'Marks Entry 7th'!T51,"")))</f>
        <v/>
      </c>
      <c r="X52" s="67" t="str">
        <f>IF(OR($E52="",$G52=""),"",IF(AND($E$3=6),'Marks Entry 6th'!U51,IF(AND($E$3=7),'Marks Entry 7th'!U51,"")))</f>
        <v/>
      </c>
      <c r="Y52" s="66" t="str">
        <f t="shared" si="7"/>
        <v/>
      </c>
      <c r="Z52" s="62" t="str">
        <f t="shared" si="8"/>
        <v/>
      </c>
      <c r="AA52" s="108">
        <f t="shared" si="9"/>
        <v>0</v>
      </c>
      <c r="AB52" s="108" t="str">
        <f t="shared" si="10"/>
        <v/>
      </c>
      <c r="AC52" s="108" t="str">
        <f t="shared" si="11"/>
        <v/>
      </c>
      <c r="AD52" s="108" t="str">
        <f t="shared" si="12"/>
        <v/>
      </c>
      <c r="AE52" s="108" t="str">
        <f t="shared" si="13"/>
        <v/>
      </c>
      <c r="AF52" s="110" t="str">
        <f t="shared" si="14"/>
        <v/>
      </c>
      <c r="AG52" s="120" t="str">
        <f>IF(OR($E52="",$G52=""),"",IF(AND($E$3=6),'Marks Entry 6th'!V51,IF(AND($E$3=7),'Marks Entry 7th'!V51,"")))</f>
        <v/>
      </c>
      <c r="AH52" s="120" t="str">
        <f>IF(OR($E52="",$G52=""),"",IF(AND($E$3=6),'Marks Entry 6th'!W51,IF(AND($E$3=7),'Marks Entry 7th'!W51,"")))</f>
        <v/>
      </c>
      <c r="AI52" s="120" t="str">
        <f>IF(OR($E52="",$G52=""),"",IF(AND($E$3=6),'Marks Entry 6th'!X51,IF(AND($E$3=7),'Marks Entry 7th'!X51,"")))</f>
        <v/>
      </c>
      <c r="AJ52" s="120" t="str">
        <f>IF(OR($E52="",$G52=""),"",IF(AND($E$3=6),'Marks Entry 6th'!Y51,IF(AND($E$3=7),'Marks Entry 7th'!Y51,"")))</f>
        <v/>
      </c>
      <c r="AK52" s="120" t="str">
        <f>IF(OR($E52="",$G52=""),"",IF(AND($E$3=6),'Marks Entry 6th'!Z51,IF(AND($E$3=7),'Marks Entry 7th'!Z51,"")))</f>
        <v/>
      </c>
      <c r="AL52" s="120" t="str">
        <f>IF(OR($E52="",$G52=""),"",IF(AND($E$3=6),'Marks Entry 6th'!AA51,IF(AND($E$3=7),'Marks Entry 7th'!AA51,"")))</f>
        <v/>
      </c>
      <c r="AM52" s="418" t="str">
        <f t="shared" si="15"/>
        <v/>
      </c>
      <c r="AN52" s="120" t="str">
        <f>IF(OR($E52="",$G52=""),"",IF(AND($E$3=6),'Marks Entry 6th'!AB51,IF(AND($E$3=7),'Marks Entry 7th'!AB51,"")))</f>
        <v/>
      </c>
      <c r="AO52" s="120" t="str">
        <f>IF(OR($E52="",$G52=""),"",IF(AND($E$3=6),'Marks Entry 6th'!AC51,IF(AND($E$3=7),'Marks Entry 7th'!AC51,"")))</f>
        <v/>
      </c>
      <c r="AP52" s="65" t="str">
        <f t="shared" si="16"/>
        <v/>
      </c>
      <c r="AQ52" s="62">
        <f t="shared" si="17"/>
        <v>0</v>
      </c>
      <c r="AR52" s="67" t="str">
        <f>IF(OR($E52="",$G52=""),"",IF(AND($E$3=6),'Marks Entry 6th'!AD51,IF(AND($E$3=7),'Marks Entry 7th'!AD51,"")))</f>
        <v/>
      </c>
      <c r="AS52" s="67" t="str">
        <f>IF(OR($E52="",$G52=""),"",IF(AND($E$3=6),'Marks Entry 6th'!AE51,IF(AND($E$3=7),'Marks Entry 7th'!AE51,"")))</f>
        <v/>
      </c>
      <c r="AT52" s="65" t="str">
        <f t="shared" si="18"/>
        <v/>
      </c>
      <c r="AU52" s="62" t="str">
        <f t="shared" si="19"/>
        <v/>
      </c>
      <c r="AV52" s="108">
        <f t="shared" si="20"/>
        <v>0</v>
      </c>
      <c r="AW52" s="108" t="str">
        <f t="shared" si="21"/>
        <v/>
      </c>
      <c r="AX52" s="108" t="str">
        <f t="shared" si="22"/>
        <v/>
      </c>
      <c r="AY52" s="108" t="str">
        <f t="shared" si="23"/>
        <v/>
      </c>
      <c r="AZ52" s="108" t="str">
        <f t="shared" si="24"/>
        <v/>
      </c>
      <c r="BA52" s="110" t="str">
        <f t="shared" si="25"/>
        <v/>
      </c>
      <c r="BB52" s="310" t="str">
        <f>IF(OR($E52="",$G52=""),"",IF(AND($E$3=6),'Marks Entry 6th'!AF51,IF(AND($E$3=7),'Marks Entry 7th'!AF51,"")))</f>
        <v/>
      </c>
      <c r="BC52" s="120" t="str">
        <f>IF(OR($E52="",$G52=""),"",IF(AND($E$3=6),'Marks Entry 6th'!AG51,IF(AND($E$3=7),'Marks Entry 7th'!AG51,"")))</f>
        <v/>
      </c>
      <c r="BD52" s="120" t="str">
        <f>IF(OR($E52="",$G52=""),"",IF(AND($E$3=6),'Marks Entry 6th'!AH51,IF(AND($E$3=7),'Marks Entry 7th'!AH51,"")))</f>
        <v/>
      </c>
      <c r="BE52" s="120" t="str">
        <f>IF(OR($E52="",$G52=""),"",IF(AND($E$3=6),'Marks Entry 6th'!AI51,IF(AND($E$3=7),'Marks Entry 7th'!AI51,"")))</f>
        <v/>
      </c>
      <c r="BF52" s="120" t="str">
        <f>IF(OR($E52="",$G52=""),"",IF(AND($E$3=6),'Marks Entry 6th'!AJ51,IF(AND($E$3=7),'Marks Entry 7th'!AJ51,"")))</f>
        <v/>
      </c>
      <c r="BG52" s="120" t="str">
        <f>IF(OR($E52="",$G52=""),"",IF(AND($E$3=6),'Marks Entry 6th'!AK51,IF(AND($E$3=7),'Marks Entry 7th'!AK51,"")))</f>
        <v/>
      </c>
      <c r="BH52" s="120" t="str">
        <f>IF(OR($E52="",$G52=""),"",IF(AND($E$3=6),'Marks Entry 6th'!AL51,IF(AND($E$3=7),'Marks Entry 7th'!AL51,"")))</f>
        <v/>
      </c>
      <c r="BI52" s="418" t="str">
        <f t="shared" si="26"/>
        <v/>
      </c>
      <c r="BJ52" s="120" t="str">
        <f>IF(OR($E52="",$G52=""),"",IF(AND($E$3=6),'Marks Entry 6th'!AM51,IF(AND($E$3=7),'Marks Entry 7th'!AM51,"")))</f>
        <v/>
      </c>
      <c r="BK52" s="120" t="str">
        <f>IF(OR($E52="",$G52=""),"",IF(AND($E$3=6),'Marks Entry 6th'!AN51,IF(AND($E$3=7),'Marks Entry 7th'!AN51,"")))</f>
        <v/>
      </c>
      <c r="BL52" s="65" t="str">
        <f t="shared" si="27"/>
        <v/>
      </c>
      <c r="BM52" s="62">
        <f t="shared" si="28"/>
        <v>0</v>
      </c>
      <c r="BN52" s="67" t="str">
        <f>IF(OR($E52="",$G52=""),"",IF(AND($E$3=6),'Marks Entry 6th'!AO51,IF(AND($E$3=7),'Marks Entry 7th'!AO51,"")))</f>
        <v/>
      </c>
      <c r="BO52" s="67" t="str">
        <f>IF(OR($E52="",$G52=""),"",IF(AND($E$3=6),'Marks Entry 6th'!AP51,IF(AND($E$3=7),'Marks Entry 7th'!AP51,"")))</f>
        <v/>
      </c>
      <c r="BP52" s="65" t="str">
        <f t="shared" si="29"/>
        <v/>
      </c>
      <c r="BQ52" s="62" t="str">
        <f t="shared" si="30"/>
        <v/>
      </c>
      <c r="BR52" s="108">
        <f t="shared" si="31"/>
        <v>0</v>
      </c>
      <c r="BS52" s="108" t="str">
        <f t="shared" si="32"/>
        <v/>
      </c>
      <c r="BT52" s="108" t="str">
        <f t="shared" si="33"/>
        <v/>
      </c>
      <c r="BU52" s="108" t="str">
        <f t="shared" si="34"/>
        <v/>
      </c>
      <c r="BV52" s="108" t="str">
        <f t="shared" si="35"/>
        <v/>
      </c>
      <c r="BW52" s="110" t="str">
        <f t="shared" si="36"/>
        <v/>
      </c>
      <c r="BX52" s="120" t="str">
        <f>IF(OR($E52="",$G52=""),"",IF(AND($E$3=6),'Marks Entry 6th'!AQ51,IF(AND($E$3=7),'Marks Entry 7th'!AQ51,"")))</f>
        <v/>
      </c>
      <c r="BY52" s="120" t="str">
        <f>IF(OR($E52="",$G52=""),"",IF(AND($E$3=6),'Marks Entry 6th'!AR51,IF(AND($E$3=7),'Marks Entry 7th'!AR51,"")))</f>
        <v/>
      </c>
      <c r="BZ52" s="120" t="str">
        <f>IF(OR($E52="",$G52=""),"",IF(AND($E$3=6),'Marks Entry 6th'!AS51,IF(AND($E$3=7),'Marks Entry 7th'!AS51,"")))</f>
        <v/>
      </c>
      <c r="CA52" s="120" t="str">
        <f>IF(OR($E52="",$G52=""),"",IF(AND($E$3=6),'Marks Entry 6th'!AT51,IF(AND($E$3=7),'Marks Entry 7th'!AT51,"")))</f>
        <v/>
      </c>
      <c r="CB52" s="120" t="str">
        <f>IF(OR($E52="",$G52=""),"",IF(AND($E$3=6),'Marks Entry 6th'!AU51,IF(AND($E$3=7),'Marks Entry 7th'!AU51,"")))</f>
        <v/>
      </c>
      <c r="CC52" s="120" t="str">
        <f>IF(OR($E52="",$G52=""),"",IF(AND($E$3=6),'Marks Entry 6th'!AV51,IF(AND($E$3=7),'Marks Entry 7th'!AV51,"")))</f>
        <v/>
      </c>
      <c r="CD52" s="418" t="str">
        <f t="shared" si="37"/>
        <v/>
      </c>
      <c r="CE52" s="120" t="str">
        <f>IF(OR($E52="",$G52=""),"",IF(AND($E$3=6),'Marks Entry 6th'!AW51,IF(AND($E$3=7),'Marks Entry 7th'!AW51,"")))</f>
        <v/>
      </c>
      <c r="CF52" s="120" t="str">
        <f>IF(OR($E52="",$G52=""),"",IF(AND($E$3=6),'Marks Entry 6th'!AX51,IF(AND($E$3=7),'Marks Entry 7th'!AX51,"")))</f>
        <v/>
      </c>
      <c r="CG52" s="65" t="str">
        <f t="shared" si="38"/>
        <v/>
      </c>
      <c r="CH52" s="62">
        <f t="shared" si="39"/>
        <v>0</v>
      </c>
      <c r="CI52" s="67" t="str">
        <f>IF(OR($E52="",$G52=""),"",IF(AND($E$3=6),'Marks Entry 6th'!AY51,IF(AND($E$3=7),'Marks Entry 7th'!AY51,"")))</f>
        <v/>
      </c>
      <c r="CJ52" s="67" t="str">
        <f>IF(OR($E52="",$G52=""),"",IF(AND($E$3=6),'Marks Entry 6th'!AZ51,IF(AND($E$3=7),'Marks Entry 7th'!AZ51,"")))</f>
        <v/>
      </c>
      <c r="CK52" s="65" t="str">
        <f t="shared" si="40"/>
        <v/>
      </c>
      <c r="CL52" s="62" t="str">
        <f t="shared" si="41"/>
        <v/>
      </c>
      <c r="CM52" s="108">
        <f t="shared" si="42"/>
        <v>0</v>
      </c>
      <c r="CN52" s="108" t="str">
        <f t="shared" si="43"/>
        <v/>
      </c>
      <c r="CO52" s="108" t="str">
        <f t="shared" si="44"/>
        <v/>
      </c>
      <c r="CP52" s="108" t="str">
        <f t="shared" si="45"/>
        <v/>
      </c>
      <c r="CQ52" s="108" t="str">
        <f t="shared" si="46"/>
        <v/>
      </c>
      <c r="CR52" s="110" t="str">
        <f t="shared" si="47"/>
        <v/>
      </c>
      <c r="CS52" s="120" t="str">
        <f>IF(OR($E52="",$G52=""),"",IF(AND($E$3=6),'Marks Entry 6th'!BA51,IF(AND($E$3=7),'Marks Entry 7th'!BA51,"")))</f>
        <v/>
      </c>
      <c r="CT52" s="120" t="str">
        <f>IF(OR($E52="",$G52=""),"",IF(AND($E$3=6),'Marks Entry 6th'!BB51,IF(AND($E$3=7),'Marks Entry 7th'!BB51,"")))</f>
        <v/>
      </c>
      <c r="CU52" s="120" t="str">
        <f>IF(OR($E52="",$G52=""),"",IF(AND($E$3=6),'Marks Entry 6th'!BC51,IF(AND($E$3=7),'Marks Entry 7th'!BC51,"")))</f>
        <v/>
      </c>
      <c r="CV52" s="120" t="str">
        <f>IF(OR($E52="",$G52=""),"",IF(AND($E$3=6),'Marks Entry 6th'!BD51,IF(AND($E$3=7),'Marks Entry 7th'!BD51,"")))</f>
        <v/>
      </c>
      <c r="CW52" s="120" t="str">
        <f>IF(OR($E52="",$G52=""),"",IF(AND($E$3=6),'Marks Entry 6th'!BE51,IF(AND($E$3=7),'Marks Entry 7th'!BE51,"")))</f>
        <v/>
      </c>
      <c r="CX52" s="120" t="str">
        <f>IF(OR($E52="",$G52=""),"",IF(AND($E$3=6),'Marks Entry 6th'!BF51,IF(AND($E$3=7),'Marks Entry 7th'!BF51,"")))</f>
        <v/>
      </c>
      <c r="CY52" s="418" t="str">
        <f t="shared" si="48"/>
        <v/>
      </c>
      <c r="CZ52" s="120" t="str">
        <f>IF(OR($E52="",$G52=""),"",IF(AND($E$3=6),'Marks Entry 6th'!BG51,IF(AND($E$3=7),'Marks Entry 7th'!BG51,"")))</f>
        <v/>
      </c>
      <c r="DA52" s="120" t="str">
        <f>IF(OR($E52="",$G52=""),"",IF(AND($E$3=6),'Marks Entry 6th'!BH51,IF(AND($E$3=7),'Marks Entry 7th'!BH51,"")))</f>
        <v/>
      </c>
      <c r="DB52" s="65" t="str">
        <f t="shared" si="49"/>
        <v/>
      </c>
      <c r="DC52" s="62">
        <f t="shared" si="50"/>
        <v>0</v>
      </c>
      <c r="DD52" s="67" t="str">
        <f>IF(OR($E52="",$G52=""),"",IF(AND($E$3=6),'Marks Entry 6th'!BI51,IF(AND($E$3=7),'Marks Entry 7th'!BI51,"")))</f>
        <v/>
      </c>
      <c r="DE52" s="67" t="str">
        <f>IF(OR($E52="",$G52=""),"",IF(AND($E$3=6),'Marks Entry 6th'!BJ51,IF(AND($E$3=7),'Marks Entry 7th'!BJ51,"")))</f>
        <v/>
      </c>
      <c r="DF52" s="65" t="str">
        <f t="shared" si="51"/>
        <v/>
      </c>
      <c r="DG52" s="62" t="str">
        <f t="shared" si="52"/>
        <v/>
      </c>
      <c r="DH52" s="108">
        <f t="shared" si="53"/>
        <v>0</v>
      </c>
      <c r="DI52" s="108" t="str">
        <f t="shared" si="54"/>
        <v/>
      </c>
      <c r="DJ52" s="108" t="str">
        <f t="shared" si="55"/>
        <v/>
      </c>
      <c r="DK52" s="108" t="str">
        <f t="shared" si="56"/>
        <v/>
      </c>
      <c r="DL52" s="108" t="str">
        <f t="shared" si="57"/>
        <v/>
      </c>
      <c r="DM52" s="110" t="str">
        <f t="shared" si="58"/>
        <v/>
      </c>
      <c r="DN52" s="120" t="str">
        <f>IF(OR($E52="",$G52=""),"",IF(AND($E$3=6),'Marks Entry 6th'!BK51,IF(AND($E$3=7),'Marks Entry 7th'!BK51,"")))</f>
        <v/>
      </c>
      <c r="DO52" s="120" t="str">
        <f>IF(OR($E52="",$G52=""),"",IF(AND($E$3=6),'Marks Entry 6th'!BL51,IF(AND($E$3=7),'Marks Entry 7th'!BL51,"")))</f>
        <v/>
      </c>
      <c r="DP52" s="120" t="str">
        <f>IF(OR($E52="",$G52=""),"",IF(AND($E$3=6),'Marks Entry 6th'!BM51,IF(AND($E$3=7),'Marks Entry 7th'!BM51,"")))</f>
        <v/>
      </c>
      <c r="DQ52" s="120" t="str">
        <f>IF(OR($E52="",$G52=""),"",IF(AND($E$3=6),'Marks Entry 6th'!BN51,IF(AND($E$3=7),'Marks Entry 7th'!BN51,"")))</f>
        <v/>
      </c>
      <c r="DR52" s="120" t="str">
        <f>IF(OR($E52="",$G52=""),"",IF(AND($E$3=6),'Marks Entry 6th'!BO51,IF(AND($E$3=7),'Marks Entry 7th'!BO51,"")))</f>
        <v/>
      </c>
      <c r="DS52" s="120" t="str">
        <f>IF(OR($E52="",$G52=""),"",IF(AND($E$3=6),'Marks Entry 6th'!BP51,IF(AND($E$3=7),'Marks Entry 7th'!BP51,"")))</f>
        <v/>
      </c>
      <c r="DT52" s="418" t="str">
        <f t="shared" si="59"/>
        <v/>
      </c>
      <c r="DU52" s="120" t="str">
        <f>IF(OR($E52="",$G52=""),"",IF(AND($E$3=6),'Marks Entry 6th'!BQ51,IF(AND($E$3=7),'Marks Entry 7th'!BQ51,"")))</f>
        <v/>
      </c>
      <c r="DV52" s="120" t="str">
        <f>IF(OR($E52="",$G52=""),"",IF(AND($E$3=6),'Marks Entry 6th'!BR51,IF(AND($E$3=7),'Marks Entry 7th'!BR51,"")))</f>
        <v/>
      </c>
      <c r="DW52" s="65" t="str">
        <f t="shared" si="60"/>
        <v/>
      </c>
      <c r="DX52" s="62">
        <f t="shared" si="61"/>
        <v>0</v>
      </c>
      <c r="DY52" s="67" t="str">
        <f>IF(OR($E52="",$G52=""),"",IF(AND($E$3=6),'Marks Entry 6th'!BS51,IF(AND($E$3=7),'Marks Entry 7th'!BS51,"")))</f>
        <v/>
      </c>
      <c r="DZ52" s="67" t="str">
        <f>IF(OR($E52="",$G52=""),"",IF(AND($E$3=6),'Marks Entry 6th'!BT51,IF(AND($E$3=7),'Marks Entry 7th'!BT51,"")))</f>
        <v/>
      </c>
      <c r="EA52" s="65" t="str">
        <f t="shared" si="62"/>
        <v/>
      </c>
      <c r="EB52" s="62" t="str">
        <f t="shared" si="63"/>
        <v/>
      </c>
      <c r="EC52" s="108">
        <f t="shared" si="64"/>
        <v>0</v>
      </c>
      <c r="ED52" s="108" t="str">
        <f t="shared" si="65"/>
        <v/>
      </c>
      <c r="EE52" s="108" t="str">
        <f t="shared" si="66"/>
        <v/>
      </c>
      <c r="EF52" s="108" t="str">
        <f t="shared" si="67"/>
        <v/>
      </c>
      <c r="EG52" s="108" t="str">
        <f t="shared" si="68"/>
        <v/>
      </c>
      <c r="EH52" s="110" t="str">
        <f t="shared" si="69"/>
        <v/>
      </c>
      <c r="EI52" s="52" t="str">
        <f>IF(OR($E52="",$G52=""),"",IF(AND($E$3=6),'Marks Entry 6th'!BU51,IF(AND($E$3=7),'Marks Entry 7th'!BU51,"")))</f>
        <v/>
      </c>
      <c r="EJ52" s="52" t="str">
        <f>IF(OR($E52="",$G52=""),"",IF(AND($E$3=6),'Marks Entry 6th'!BV51,IF(AND($E$3=7),'Marks Entry 7th'!BV51,"")))</f>
        <v/>
      </c>
      <c r="EK52" s="52" t="str">
        <f>IF(OR($E52="",$G52=""),"",IF(AND($E$3=6),'Marks Entry 6th'!BW51,IF(AND($E$3=7),'Marks Entry 7th'!BW51,"")))</f>
        <v/>
      </c>
      <c r="EL52" s="52" t="str">
        <f>IF(OR($E52="",$G52=""),"",IF(AND($E$3=6),'Marks Entry 6th'!BX51,IF(AND($E$3=7),'Marks Entry 7th'!BX51,"")))</f>
        <v/>
      </c>
      <c r="EM52" s="52" t="str">
        <f>IF(OR($E52="",$G52=""),"",IF(AND($E$3=6),'Marks Entry 6th'!BY51,IF(AND($E$3=7),'Marks Entry 7th'!BY51,"")))</f>
        <v/>
      </c>
      <c r="EN52" s="121" t="str">
        <f t="shared" si="70"/>
        <v/>
      </c>
      <c r="EO52" s="122">
        <f t="shared" si="71"/>
        <v>0</v>
      </c>
      <c r="EP52" s="122" t="str">
        <f t="shared" si="72"/>
        <v/>
      </c>
      <c r="EQ52" s="122" t="str">
        <f t="shared" si="73"/>
        <v/>
      </c>
      <c r="ER52" s="109" t="str">
        <f t="shared" si="74"/>
        <v/>
      </c>
      <c r="ES52" s="52" t="str">
        <f>IF(OR($E52="",$G52=""),"",IF(AND($E$3=6),'Marks Entry 6th'!BZ51,IF(AND($E$3=7),'Marks Entry 7th'!BZ51,"")))</f>
        <v/>
      </c>
      <c r="ET52" s="52" t="str">
        <f>IF(OR($E52="",$G52=""),"",IF(AND($E$3=6),'Marks Entry 6th'!CA51,IF(AND($E$3=7),'Marks Entry 7th'!CA51,"")))</f>
        <v/>
      </c>
      <c r="EU52" s="52" t="str">
        <f>IF(OR($E52="",$G52=""),"",IF(AND($E$3=6),'Marks Entry 6th'!CB51,IF(AND($E$3=7),'Marks Entry 7th'!CB51,"")))</f>
        <v/>
      </c>
      <c r="EV52" s="52" t="str">
        <f>IF(OR($E52="",$G52=""),"",IF(AND($E$3=6),'Marks Entry 6th'!CC51,IF(AND($E$3=7),'Marks Entry 7th'!CC51,"")))</f>
        <v/>
      </c>
      <c r="EW52" s="52" t="str">
        <f>IF(OR($E52="",$G52=""),"",IF(AND($E$3=6),'Marks Entry 6th'!CD51,IF(AND($E$3=7),'Marks Entry 7th'!CD51,"")))</f>
        <v/>
      </c>
      <c r="EX52" s="121" t="str">
        <f t="shared" si="75"/>
        <v/>
      </c>
      <c r="EY52" s="122">
        <f t="shared" si="76"/>
        <v>0</v>
      </c>
      <c r="EZ52" s="122" t="str">
        <f t="shared" si="77"/>
        <v/>
      </c>
      <c r="FA52" s="122" t="str">
        <f t="shared" si="78"/>
        <v/>
      </c>
      <c r="FB52" s="109" t="str">
        <f t="shared" si="79"/>
        <v/>
      </c>
      <c r="FC52" s="52" t="str">
        <f>IF(OR($E52="",$G52=""),"",IF(AND($E$3=6),'Marks Entry 6th'!CE51,IF(AND($E$3=7),'Marks Entry 7th'!CE51,"")))</f>
        <v/>
      </c>
      <c r="FD52" s="52" t="str">
        <f>IF(OR($E52="",$G52=""),"",IF(AND($E$3=6),'Marks Entry 6th'!CF51,IF(AND($E$3=7),'Marks Entry 7th'!CF51,"")))</f>
        <v/>
      </c>
      <c r="FE52" s="52" t="str">
        <f>IF(OR($E52="",$G52=""),"",IF(AND($E$3=6),'Marks Entry 6th'!CG51,IF(AND($E$3=7),'Marks Entry 7th'!CG51,"")))</f>
        <v/>
      </c>
      <c r="FF52" s="52" t="str">
        <f>IF(OR($E52="",$G52=""),"",IF(AND($E$3=6),'Marks Entry 6th'!CH51,IF(AND($E$3=7),'Marks Entry 7th'!CH51,"")))</f>
        <v/>
      </c>
      <c r="FG52" s="52" t="str">
        <f>IF(OR($E52="",$G52=""),"",IF(AND($E$3=6),'Marks Entry 6th'!CI51,IF(AND($E$3=7),'Marks Entry 7th'!CI51,"")))</f>
        <v/>
      </c>
      <c r="FH52" s="121" t="str">
        <f t="shared" si="80"/>
        <v/>
      </c>
      <c r="FI52" s="122">
        <f t="shared" si="81"/>
        <v>0</v>
      </c>
      <c r="FJ52" s="122" t="str">
        <f t="shared" si="82"/>
        <v/>
      </c>
      <c r="FK52" s="122" t="str">
        <f t="shared" si="83"/>
        <v/>
      </c>
      <c r="FL52" s="109" t="str">
        <f t="shared" si="84"/>
        <v/>
      </c>
      <c r="FM52" s="361" t="str">
        <f>IF(OR($E52="",$G52=""),"",IF(AND('Marks Entry 6th'!CJ51="",'Marks Entry 7th'!CJ51=""),"",IF(AND($E$3=6),'Marks Entry 6th'!CJ51,IF(AND($E$3=7),'Marks Entry 7th'!CJ51,""))))</f>
        <v/>
      </c>
      <c r="FN52" s="361" t="str">
        <f>IF(OR($E52="",$G52=""),"",IF(AND('Marks Entry 6th'!CK51="",'Marks Entry 7th'!CK51=""),"",IF(AND($E$3=6),'Marks Entry 6th'!CK51,IF(AND($E$3=7),'Marks Entry 7th'!CK51,""))))</f>
        <v/>
      </c>
      <c r="FO52" s="362" t="str">
        <f t="shared" si="85"/>
        <v/>
      </c>
      <c r="FP52" s="109" t="str">
        <f t="shared" si="86"/>
        <v/>
      </c>
      <c r="FQ52" s="361" t="str">
        <f>IF(OR($E52="",$G52=""),"",IF(AND('Marks Entry 6th'!CL51="",'Marks Entry 7th'!CL51=""),"",IF(AND($E$3=6),'Marks Entry 6th'!CL51,IF(AND($E$3=7),'Marks Entry 7th'!CL51,""))))</f>
        <v/>
      </c>
      <c r="FR52" s="361" t="str">
        <f>IF(OR($E52="",$G52=""),"",IF(AND('Marks Entry 6th'!CM51="",'Marks Entry 7th'!CM51=""),"",IF(AND($E$3=6),'Marks Entry 6th'!CM51,IF(AND($E$3=7),'Marks Entry 7th'!CM51,""))))</f>
        <v/>
      </c>
      <c r="FS52" s="362" t="str">
        <f t="shared" si="87"/>
        <v/>
      </c>
      <c r="FT52" s="109" t="str">
        <f t="shared" si="88"/>
        <v/>
      </c>
      <c r="FU52" s="78" t="str">
        <f t="shared" si="89"/>
        <v/>
      </c>
      <c r="FV52" s="328" t="str">
        <f t="shared" si="90"/>
        <v/>
      </c>
      <c r="FW52" s="84" t="str">
        <f t="shared" si="91"/>
        <v/>
      </c>
      <c r="FX52" s="222" t="str">
        <f t="shared" si="92"/>
        <v/>
      </c>
      <c r="FY52" s="85" t="str">
        <f t="shared" si="93"/>
        <v/>
      </c>
      <c r="FZ52" s="327" t="str">
        <f>IFERROR(IF(B52="NSO","NSO",IF(OR(D52="",G52="",F52=""),"",IF(AND(FV52&gt;=36,'Master sheet'!$D$11="Hindi"),"कक्षा क्रमोन्नत",IF(AND(FV52&gt;=36,'Master sheet'!$D$11="English"),"Promoted",IF(AND(FV52&lt;36,'Master sheet'!$D$11="Hindi"),"पुनः परीक्षा","Re-Exam"))))),"")</f>
        <v/>
      </c>
      <c r="GA52" s="53" t="str">
        <f>IF(OR($E52="",$G52=""),"",IF(AND($E$3=6,'Marks Entry 6th'!CN51=""),"",IF(AND($E$3=7,'Marks Entry 7th'!CN51=""),"",IF(AND($E$3=6),'Marks Entry 6th'!CN51,IF(AND($E$3=7),'Marks Entry 7th'!CN51,"")))))</f>
        <v/>
      </c>
      <c r="GB52" s="53" t="str">
        <f>IF(OR($E52="",$G52=""),"",IF(AND($E$3=6,'Marks Entry 6th'!CO51=""),"",IF(AND($E$3=7,'Marks Entry 7th'!CO51=""),"",IF(AND($E$3=6),'Marks Entry 6th'!CO51,IF(AND($E$3=7),'Marks Entry 7th'!CO51,"")))))</f>
        <v/>
      </c>
      <c r="GC52" s="54"/>
      <c r="GK52" s="56">
        <f>IF(AND($E$3=6),'Marks Entry 6th'!I51,IF(AND($E$3=7),'Marks Entry 7th'!I51,""))</f>
        <v>0</v>
      </c>
      <c r="GL52" s="56">
        <f t="shared" si="94"/>
        <v>0</v>
      </c>
    </row>
    <row r="53" spans="1:194" ht="18.95" customHeight="1">
      <c r="A53" s="68">
        <v>46</v>
      </c>
      <c r="B53" s="68" t="str">
        <f>IF(OR(GK53=0,GK53=""),"",IF(AND($E$3=6),'Marks Entry 6th'!I52,IF(AND($E$3=7),'Marks Entry 7th'!I52,"")))</f>
        <v/>
      </c>
      <c r="C53" s="69" t="str">
        <f>IF(OR(B53=0,B53=""),"",IF(AND($E$3=6,'Marks Entry 6th'!B52=""),"",IF(AND($E$3=7,'Marks Entry 7th'!B52=""),"",IF(AND($E$3=6,'Marks Entry 6th'!B52),'Marks Entry 6th'!B52,IF(AND($E$3=7),'Marks Entry 7th'!B52,"")))))</f>
        <v/>
      </c>
      <c r="D53" s="69" t="str">
        <f>IF(OR(B53=0,B53=""),"",IF(AND($E$3=6,'Marks Entry 6th'!C52=""),"",IF(AND($E$3=7,'Marks Entry 7th'!C52=""),"",IF(AND($E$3=6),'Marks Entry 6th'!C52,IF(AND($E$3=7),'Marks Entry 7th'!C52,"")))))</f>
        <v/>
      </c>
      <c r="E53" s="303" t="str">
        <f>IF(OR(B53=0,B53=""),"",IF(AND($E$3=6,'Marks Entry 6th'!E52=""),"",IF(AND($E$3=7,'Marks Entry 7th'!E52=""),"",IF(AND($E$3=6),'Marks Entry 6th'!E52,IF(AND($E$3=7),'Marks Entry 7th'!E52,"")))))</f>
        <v/>
      </c>
      <c r="F53" s="69" t="str">
        <f>IF(OR(B53=0,B53=""),"",IF(AND($E$3=6,'Marks Entry 6th'!D52=""),"",IF(AND($E$3=7,'Marks Entry 7th'!D52=""),"",IF(AND($E$3=6),'Marks Entry 6th'!D52,IF(AND($E$3=7),'Marks Entry 7th'!D52,"")))))</f>
        <v/>
      </c>
      <c r="G53" s="302" t="str">
        <f>IF(OR(B53=0,B53=""),"",IF(AND($E$3=6,'Marks Entry 6th'!F52=""),"",IF(AND($E$3=7,'Marks Entry 7th'!F52=""),"",IF(AND($E$3=6),UPPER('Marks Entry 6th'!F52),IF(AND($E$3=7),UPPER('Marks Entry 7th'!F52),"")))))</f>
        <v/>
      </c>
      <c r="H53" s="302" t="str">
        <f>IF(OR(B53=0,B53=""),"",IF(AND($E$3=6,'Marks Entry 6th'!G52=""),"",IF(AND($E$3=7,'Marks Entry 7th'!G52=""),"",IF(AND($E$3=6),UPPER('Marks Entry 6th'!G52),IF(AND($E$3=7),UPPER('Marks Entry 7th'!G52),"")))))</f>
        <v/>
      </c>
      <c r="I53" s="302" t="str">
        <f>IF(OR(B53=0,B53=""),"",IF(AND($E$3=6,'Marks Entry 6th'!H52=""),"",IF(AND($E$3=7,'Marks Entry 7th'!H52=""),"",IF(AND($E$3=6),UPPER('Marks Entry 6th'!H52),IF(AND($E$3=7),UPPER('Marks Entry 7th'!H52),"")))))</f>
        <v/>
      </c>
      <c r="J53" s="64" t="str">
        <f>IF(OR(B53=0,B53=""),"",IF(AND($E$3=6,'Marks Entry 6th'!J52=""),"",IF(AND($E$3=7,'Marks Entry 7th'!J52=""),"",IF(AND($E$3=6),'Marks Entry 6th'!J52,IF(AND($E$3=7),'Marks Entry 7th'!J52,"")))))</f>
        <v/>
      </c>
      <c r="K53" s="64" t="str">
        <f>IF(OR(B53=0,B53=""),"",IF(AND($E$3=6,'Marks Entry 6th'!K52=""),"",IF(AND($E$3=7,'Marks Entry 7th'!K52=""),"",IF(AND($E$3=6),'Marks Entry 6th'!K52,IF(AND($E$3=7),'Marks Entry 7th'!K52,"")))))</f>
        <v/>
      </c>
      <c r="L53" s="120" t="str">
        <f>IF(OR($E53="",$G53=""),"",IF(AND($E$3=6),'Marks Entry 6th'!L52,IF(AND($E$3=7),'Marks Entry 7th'!L52,"")))</f>
        <v/>
      </c>
      <c r="M53" s="120" t="str">
        <f>IF(OR($E53="",$G53=""),"",IF(AND($E$3=6),'Marks Entry 6th'!M52,IF(AND($E$3=7),'Marks Entry 7th'!M52,"")))</f>
        <v/>
      </c>
      <c r="N53" s="120" t="str">
        <f>IF(OR($E53="",$G53=""),"",IF(AND($E$3=6),'Marks Entry 6th'!N52,IF(AND($E$3=7),'Marks Entry 7th'!N52,"")))</f>
        <v/>
      </c>
      <c r="O53" s="120" t="str">
        <f>IF(OR($E53="",$G53=""),"",IF(AND($E$3=6),'Marks Entry 6th'!O52,IF(AND($E$3=7),'Marks Entry 7th'!O52,"")))</f>
        <v/>
      </c>
      <c r="P53" s="120" t="str">
        <f>IF(OR($E53="",$G53=""),"",IF(AND($E$3=6),'Marks Entry 6th'!P52,IF(AND($E$3=7),'Marks Entry 7th'!P52,"")))</f>
        <v/>
      </c>
      <c r="Q53" s="120" t="str">
        <f>IF(OR($E53="",$G53=""),"",IF(AND($E$3=6),'Marks Entry 6th'!Q52,IF(AND($E$3=7),'Marks Entry 7th'!Q52,"")))</f>
        <v/>
      </c>
      <c r="R53" s="418" t="str">
        <f t="shared" si="4"/>
        <v/>
      </c>
      <c r="S53" s="120" t="str">
        <f>IF(OR($E53="",$G53=""),"",IF(AND($E$3=6),'Marks Entry 6th'!R52,IF(AND($E$3=7),'Marks Entry 7th'!R52,"")))</f>
        <v/>
      </c>
      <c r="T53" s="120" t="str">
        <f>IF(OR($E53="",$G53=""),"",IF(AND($E$3=6),'Marks Entry 6th'!S52,IF(AND($E$3=7),'Marks Entry 7th'!S52,"")))</f>
        <v/>
      </c>
      <c r="U53" s="65" t="str">
        <f t="shared" si="5"/>
        <v/>
      </c>
      <c r="V53" s="62">
        <f t="shared" si="6"/>
        <v>0</v>
      </c>
      <c r="W53" s="67" t="str">
        <f>IF(OR($E53="",$G53=""),"",IF(AND($E$3=6),'Marks Entry 6th'!T52,IF(AND($E$3=7),'Marks Entry 7th'!T52,"")))</f>
        <v/>
      </c>
      <c r="X53" s="67" t="str">
        <f>IF(OR($E53="",$G53=""),"",IF(AND($E$3=6),'Marks Entry 6th'!U52,IF(AND($E$3=7),'Marks Entry 7th'!U52,"")))</f>
        <v/>
      </c>
      <c r="Y53" s="66" t="str">
        <f t="shared" si="7"/>
        <v/>
      </c>
      <c r="Z53" s="62" t="str">
        <f t="shared" si="8"/>
        <v/>
      </c>
      <c r="AA53" s="108">
        <f t="shared" si="9"/>
        <v>0</v>
      </c>
      <c r="AB53" s="108" t="str">
        <f t="shared" si="10"/>
        <v/>
      </c>
      <c r="AC53" s="108" t="str">
        <f t="shared" si="11"/>
        <v/>
      </c>
      <c r="AD53" s="108" t="str">
        <f t="shared" si="12"/>
        <v/>
      </c>
      <c r="AE53" s="108" t="str">
        <f t="shared" si="13"/>
        <v/>
      </c>
      <c r="AF53" s="110" t="str">
        <f t="shared" si="14"/>
        <v/>
      </c>
      <c r="AG53" s="120" t="str">
        <f>IF(OR($E53="",$G53=""),"",IF(AND($E$3=6),'Marks Entry 6th'!V52,IF(AND($E$3=7),'Marks Entry 7th'!V52,"")))</f>
        <v/>
      </c>
      <c r="AH53" s="120" t="str">
        <f>IF(OR($E53="",$G53=""),"",IF(AND($E$3=6),'Marks Entry 6th'!W52,IF(AND($E$3=7),'Marks Entry 7th'!W52,"")))</f>
        <v/>
      </c>
      <c r="AI53" s="120" t="str">
        <f>IF(OR($E53="",$G53=""),"",IF(AND($E$3=6),'Marks Entry 6th'!X52,IF(AND($E$3=7),'Marks Entry 7th'!X52,"")))</f>
        <v/>
      </c>
      <c r="AJ53" s="120" t="str">
        <f>IF(OR($E53="",$G53=""),"",IF(AND($E$3=6),'Marks Entry 6th'!Y52,IF(AND($E$3=7),'Marks Entry 7th'!Y52,"")))</f>
        <v/>
      </c>
      <c r="AK53" s="120" t="str">
        <f>IF(OR($E53="",$G53=""),"",IF(AND($E$3=6),'Marks Entry 6th'!Z52,IF(AND($E$3=7),'Marks Entry 7th'!Z52,"")))</f>
        <v/>
      </c>
      <c r="AL53" s="120" t="str">
        <f>IF(OR($E53="",$G53=""),"",IF(AND($E$3=6),'Marks Entry 6th'!AA52,IF(AND($E$3=7),'Marks Entry 7th'!AA52,"")))</f>
        <v/>
      </c>
      <c r="AM53" s="418" t="str">
        <f t="shared" si="15"/>
        <v/>
      </c>
      <c r="AN53" s="120" t="str">
        <f>IF(OR($E53="",$G53=""),"",IF(AND($E$3=6),'Marks Entry 6th'!AB52,IF(AND($E$3=7),'Marks Entry 7th'!AB52,"")))</f>
        <v/>
      </c>
      <c r="AO53" s="120" t="str">
        <f>IF(OR($E53="",$G53=""),"",IF(AND($E$3=6),'Marks Entry 6th'!AC52,IF(AND($E$3=7),'Marks Entry 7th'!AC52,"")))</f>
        <v/>
      </c>
      <c r="AP53" s="65" t="str">
        <f t="shared" si="16"/>
        <v/>
      </c>
      <c r="AQ53" s="62">
        <f t="shared" si="17"/>
        <v>0</v>
      </c>
      <c r="AR53" s="67" t="str">
        <f>IF(OR($E53="",$G53=""),"",IF(AND($E$3=6),'Marks Entry 6th'!AD52,IF(AND($E$3=7),'Marks Entry 7th'!AD52,"")))</f>
        <v/>
      </c>
      <c r="AS53" s="67" t="str">
        <f>IF(OR($E53="",$G53=""),"",IF(AND($E$3=6),'Marks Entry 6th'!AE52,IF(AND($E$3=7),'Marks Entry 7th'!AE52,"")))</f>
        <v/>
      </c>
      <c r="AT53" s="65" t="str">
        <f t="shared" si="18"/>
        <v/>
      </c>
      <c r="AU53" s="62" t="str">
        <f t="shared" si="19"/>
        <v/>
      </c>
      <c r="AV53" s="108">
        <f t="shared" si="20"/>
        <v>0</v>
      </c>
      <c r="AW53" s="108" t="str">
        <f t="shared" si="21"/>
        <v/>
      </c>
      <c r="AX53" s="108" t="str">
        <f t="shared" si="22"/>
        <v/>
      </c>
      <c r="AY53" s="108" t="str">
        <f t="shared" si="23"/>
        <v/>
      </c>
      <c r="AZ53" s="108" t="str">
        <f t="shared" si="24"/>
        <v/>
      </c>
      <c r="BA53" s="110" t="str">
        <f t="shared" si="25"/>
        <v/>
      </c>
      <c r="BB53" s="310" t="str">
        <f>IF(OR($E53="",$G53=""),"",IF(AND($E$3=6),'Marks Entry 6th'!AF52,IF(AND($E$3=7),'Marks Entry 7th'!AF52,"")))</f>
        <v/>
      </c>
      <c r="BC53" s="120" t="str">
        <f>IF(OR($E53="",$G53=""),"",IF(AND($E$3=6),'Marks Entry 6th'!AG52,IF(AND($E$3=7),'Marks Entry 7th'!AG52,"")))</f>
        <v/>
      </c>
      <c r="BD53" s="120" t="str">
        <f>IF(OR($E53="",$G53=""),"",IF(AND($E$3=6),'Marks Entry 6th'!AH52,IF(AND($E$3=7),'Marks Entry 7th'!AH52,"")))</f>
        <v/>
      </c>
      <c r="BE53" s="120" t="str">
        <f>IF(OR($E53="",$G53=""),"",IF(AND($E$3=6),'Marks Entry 6th'!AI52,IF(AND($E$3=7),'Marks Entry 7th'!AI52,"")))</f>
        <v/>
      </c>
      <c r="BF53" s="120" t="str">
        <f>IF(OR($E53="",$G53=""),"",IF(AND($E$3=6),'Marks Entry 6th'!AJ52,IF(AND($E$3=7),'Marks Entry 7th'!AJ52,"")))</f>
        <v/>
      </c>
      <c r="BG53" s="120" t="str">
        <f>IF(OR($E53="",$G53=""),"",IF(AND($E$3=6),'Marks Entry 6th'!AK52,IF(AND($E$3=7),'Marks Entry 7th'!AK52,"")))</f>
        <v/>
      </c>
      <c r="BH53" s="120" t="str">
        <f>IF(OR($E53="",$G53=""),"",IF(AND($E$3=6),'Marks Entry 6th'!AL52,IF(AND($E$3=7),'Marks Entry 7th'!AL52,"")))</f>
        <v/>
      </c>
      <c r="BI53" s="418" t="str">
        <f t="shared" si="26"/>
        <v/>
      </c>
      <c r="BJ53" s="120" t="str">
        <f>IF(OR($E53="",$G53=""),"",IF(AND($E$3=6),'Marks Entry 6th'!AM52,IF(AND($E$3=7),'Marks Entry 7th'!AM52,"")))</f>
        <v/>
      </c>
      <c r="BK53" s="120" t="str">
        <f>IF(OR($E53="",$G53=""),"",IF(AND($E$3=6),'Marks Entry 6th'!AN52,IF(AND($E$3=7),'Marks Entry 7th'!AN52,"")))</f>
        <v/>
      </c>
      <c r="BL53" s="65" t="str">
        <f t="shared" si="27"/>
        <v/>
      </c>
      <c r="BM53" s="62">
        <f t="shared" si="28"/>
        <v>0</v>
      </c>
      <c r="BN53" s="67" t="str">
        <f>IF(OR($E53="",$G53=""),"",IF(AND($E$3=6),'Marks Entry 6th'!AO52,IF(AND($E$3=7),'Marks Entry 7th'!AO52,"")))</f>
        <v/>
      </c>
      <c r="BO53" s="67" t="str">
        <f>IF(OR($E53="",$G53=""),"",IF(AND($E$3=6),'Marks Entry 6th'!AP52,IF(AND($E$3=7),'Marks Entry 7th'!AP52,"")))</f>
        <v/>
      </c>
      <c r="BP53" s="65" t="str">
        <f t="shared" si="29"/>
        <v/>
      </c>
      <c r="BQ53" s="62" t="str">
        <f t="shared" si="30"/>
        <v/>
      </c>
      <c r="BR53" s="108">
        <f t="shared" si="31"/>
        <v>0</v>
      </c>
      <c r="BS53" s="108" t="str">
        <f t="shared" si="32"/>
        <v/>
      </c>
      <c r="BT53" s="108" t="str">
        <f t="shared" si="33"/>
        <v/>
      </c>
      <c r="BU53" s="108" t="str">
        <f t="shared" si="34"/>
        <v/>
      </c>
      <c r="BV53" s="108" t="str">
        <f t="shared" si="35"/>
        <v/>
      </c>
      <c r="BW53" s="110" t="str">
        <f t="shared" si="36"/>
        <v/>
      </c>
      <c r="BX53" s="120" t="str">
        <f>IF(OR($E53="",$G53=""),"",IF(AND($E$3=6),'Marks Entry 6th'!AQ52,IF(AND($E$3=7),'Marks Entry 7th'!AQ52,"")))</f>
        <v/>
      </c>
      <c r="BY53" s="120" t="str">
        <f>IF(OR($E53="",$G53=""),"",IF(AND($E$3=6),'Marks Entry 6th'!AR52,IF(AND($E$3=7),'Marks Entry 7th'!AR52,"")))</f>
        <v/>
      </c>
      <c r="BZ53" s="120" t="str">
        <f>IF(OR($E53="",$G53=""),"",IF(AND($E$3=6),'Marks Entry 6th'!AS52,IF(AND($E$3=7),'Marks Entry 7th'!AS52,"")))</f>
        <v/>
      </c>
      <c r="CA53" s="120" t="str">
        <f>IF(OR($E53="",$G53=""),"",IF(AND($E$3=6),'Marks Entry 6th'!AT52,IF(AND($E$3=7),'Marks Entry 7th'!AT52,"")))</f>
        <v/>
      </c>
      <c r="CB53" s="120" t="str">
        <f>IF(OR($E53="",$G53=""),"",IF(AND($E$3=6),'Marks Entry 6th'!AU52,IF(AND($E$3=7),'Marks Entry 7th'!AU52,"")))</f>
        <v/>
      </c>
      <c r="CC53" s="120" t="str">
        <f>IF(OR($E53="",$G53=""),"",IF(AND($E$3=6),'Marks Entry 6th'!AV52,IF(AND($E$3=7),'Marks Entry 7th'!AV52,"")))</f>
        <v/>
      </c>
      <c r="CD53" s="418" t="str">
        <f t="shared" si="37"/>
        <v/>
      </c>
      <c r="CE53" s="120" t="str">
        <f>IF(OR($E53="",$G53=""),"",IF(AND($E$3=6),'Marks Entry 6th'!AW52,IF(AND($E$3=7),'Marks Entry 7th'!AW52,"")))</f>
        <v/>
      </c>
      <c r="CF53" s="120" t="str">
        <f>IF(OR($E53="",$G53=""),"",IF(AND($E$3=6),'Marks Entry 6th'!AX52,IF(AND($E$3=7),'Marks Entry 7th'!AX52,"")))</f>
        <v/>
      </c>
      <c r="CG53" s="65" t="str">
        <f t="shared" si="38"/>
        <v/>
      </c>
      <c r="CH53" s="62">
        <f t="shared" si="39"/>
        <v>0</v>
      </c>
      <c r="CI53" s="67" t="str">
        <f>IF(OR($E53="",$G53=""),"",IF(AND($E$3=6),'Marks Entry 6th'!AY52,IF(AND($E$3=7),'Marks Entry 7th'!AY52,"")))</f>
        <v/>
      </c>
      <c r="CJ53" s="67" t="str">
        <f>IF(OR($E53="",$G53=""),"",IF(AND($E$3=6),'Marks Entry 6th'!AZ52,IF(AND($E$3=7),'Marks Entry 7th'!AZ52,"")))</f>
        <v/>
      </c>
      <c r="CK53" s="65" t="str">
        <f t="shared" si="40"/>
        <v/>
      </c>
      <c r="CL53" s="62" t="str">
        <f t="shared" si="41"/>
        <v/>
      </c>
      <c r="CM53" s="108">
        <f t="shared" si="42"/>
        <v>0</v>
      </c>
      <c r="CN53" s="108" t="str">
        <f t="shared" si="43"/>
        <v/>
      </c>
      <c r="CO53" s="108" t="str">
        <f t="shared" si="44"/>
        <v/>
      </c>
      <c r="CP53" s="108" t="str">
        <f t="shared" si="45"/>
        <v/>
      </c>
      <c r="CQ53" s="108" t="str">
        <f t="shared" si="46"/>
        <v/>
      </c>
      <c r="CR53" s="110" t="str">
        <f t="shared" si="47"/>
        <v/>
      </c>
      <c r="CS53" s="120" t="str">
        <f>IF(OR($E53="",$G53=""),"",IF(AND($E$3=6),'Marks Entry 6th'!BA52,IF(AND($E$3=7),'Marks Entry 7th'!BA52,"")))</f>
        <v/>
      </c>
      <c r="CT53" s="120" t="str">
        <f>IF(OR($E53="",$G53=""),"",IF(AND($E$3=6),'Marks Entry 6th'!BB52,IF(AND($E$3=7),'Marks Entry 7th'!BB52,"")))</f>
        <v/>
      </c>
      <c r="CU53" s="120" t="str">
        <f>IF(OR($E53="",$G53=""),"",IF(AND($E$3=6),'Marks Entry 6th'!BC52,IF(AND($E$3=7),'Marks Entry 7th'!BC52,"")))</f>
        <v/>
      </c>
      <c r="CV53" s="120" t="str">
        <f>IF(OR($E53="",$G53=""),"",IF(AND($E$3=6),'Marks Entry 6th'!BD52,IF(AND($E$3=7),'Marks Entry 7th'!BD52,"")))</f>
        <v/>
      </c>
      <c r="CW53" s="120" t="str">
        <f>IF(OR($E53="",$G53=""),"",IF(AND($E$3=6),'Marks Entry 6th'!BE52,IF(AND($E$3=7),'Marks Entry 7th'!BE52,"")))</f>
        <v/>
      </c>
      <c r="CX53" s="120" t="str">
        <f>IF(OR($E53="",$G53=""),"",IF(AND($E$3=6),'Marks Entry 6th'!BF52,IF(AND($E$3=7),'Marks Entry 7th'!BF52,"")))</f>
        <v/>
      </c>
      <c r="CY53" s="418" t="str">
        <f t="shared" si="48"/>
        <v/>
      </c>
      <c r="CZ53" s="120" t="str">
        <f>IF(OR($E53="",$G53=""),"",IF(AND($E$3=6),'Marks Entry 6th'!BG52,IF(AND($E$3=7),'Marks Entry 7th'!BG52,"")))</f>
        <v/>
      </c>
      <c r="DA53" s="120" t="str">
        <f>IF(OR($E53="",$G53=""),"",IF(AND($E$3=6),'Marks Entry 6th'!BH52,IF(AND($E$3=7),'Marks Entry 7th'!BH52,"")))</f>
        <v/>
      </c>
      <c r="DB53" s="65" t="str">
        <f t="shared" si="49"/>
        <v/>
      </c>
      <c r="DC53" s="62">
        <f t="shared" si="50"/>
        <v>0</v>
      </c>
      <c r="DD53" s="67" t="str">
        <f>IF(OR($E53="",$G53=""),"",IF(AND($E$3=6),'Marks Entry 6th'!BI52,IF(AND($E$3=7),'Marks Entry 7th'!BI52,"")))</f>
        <v/>
      </c>
      <c r="DE53" s="67" t="str">
        <f>IF(OR($E53="",$G53=""),"",IF(AND($E$3=6),'Marks Entry 6th'!BJ52,IF(AND($E$3=7),'Marks Entry 7th'!BJ52,"")))</f>
        <v/>
      </c>
      <c r="DF53" s="65" t="str">
        <f t="shared" si="51"/>
        <v/>
      </c>
      <c r="DG53" s="62" t="str">
        <f t="shared" si="52"/>
        <v/>
      </c>
      <c r="DH53" s="108">
        <f t="shared" si="53"/>
        <v>0</v>
      </c>
      <c r="DI53" s="108" t="str">
        <f t="shared" si="54"/>
        <v/>
      </c>
      <c r="DJ53" s="108" t="str">
        <f t="shared" si="55"/>
        <v/>
      </c>
      <c r="DK53" s="108" t="str">
        <f t="shared" si="56"/>
        <v/>
      </c>
      <c r="DL53" s="108" t="str">
        <f t="shared" si="57"/>
        <v/>
      </c>
      <c r="DM53" s="110" t="str">
        <f t="shared" si="58"/>
        <v/>
      </c>
      <c r="DN53" s="120" t="str">
        <f>IF(OR($E53="",$G53=""),"",IF(AND($E$3=6),'Marks Entry 6th'!BK52,IF(AND($E$3=7),'Marks Entry 7th'!BK52,"")))</f>
        <v/>
      </c>
      <c r="DO53" s="120" t="str">
        <f>IF(OR($E53="",$G53=""),"",IF(AND($E$3=6),'Marks Entry 6th'!BL52,IF(AND($E$3=7),'Marks Entry 7th'!BL52,"")))</f>
        <v/>
      </c>
      <c r="DP53" s="120" t="str">
        <f>IF(OR($E53="",$G53=""),"",IF(AND($E$3=6),'Marks Entry 6th'!BM52,IF(AND($E$3=7),'Marks Entry 7th'!BM52,"")))</f>
        <v/>
      </c>
      <c r="DQ53" s="120" t="str">
        <f>IF(OR($E53="",$G53=""),"",IF(AND($E$3=6),'Marks Entry 6th'!BN52,IF(AND($E$3=7),'Marks Entry 7th'!BN52,"")))</f>
        <v/>
      </c>
      <c r="DR53" s="120" t="str">
        <f>IF(OR($E53="",$G53=""),"",IF(AND($E$3=6),'Marks Entry 6th'!BO52,IF(AND($E$3=7),'Marks Entry 7th'!BO52,"")))</f>
        <v/>
      </c>
      <c r="DS53" s="120" t="str">
        <f>IF(OR($E53="",$G53=""),"",IF(AND($E$3=6),'Marks Entry 6th'!BP52,IF(AND($E$3=7),'Marks Entry 7th'!BP52,"")))</f>
        <v/>
      </c>
      <c r="DT53" s="418" t="str">
        <f t="shared" si="59"/>
        <v/>
      </c>
      <c r="DU53" s="120" t="str">
        <f>IF(OR($E53="",$G53=""),"",IF(AND($E$3=6),'Marks Entry 6th'!BQ52,IF(AND($E$3=7),'Marks Entry 7th'!BQ52,"")))</f>
        <v/>
      </c>
      <c r="DV53" s="120" t="str">
        <f>IF(OR($E53="",$G53=""),"",IF(AND($E$3=6),'Marks Entry 6th'!BR52,IF(AND($E$3=7),'Marks Entry 7th'!BR52,"")))</f>
        <v/>
      </c>
      <c r="DW53" s="65" t="str">
        <f t="shared" si="60"/>
        <v/>
      </c>
      <c r="DX53" s="62">
        <f t="shared" si="61"/>
        <v>0</v>
      </c>
      <c r="DY53" s="67" t="str">
        <f>IF(OR($E53="",$G53=""),"",IF(AND($E$3=6),'Marks Entry 6th'!BS52,IF(AND($E$3=7),'Marks Entry 7th'!BS52,"")))</f>
        <v/>
      </c>
      <c r="DZ53" s="67" t="str">
        <f>IF(OR($E53="",$G53=""),"",IF(AND($E$3=6),'Marks Entry 6th'!BT52,IF(AND($E$3=7),'Marks Entry 7th'!BT52,"")))</f>
        <v/>
      </c>
      <c r="EA53" s="65" t="str">
        <f t="shared" si="62"/>
        <v/>
      </c>
      <c r="EB53" s="62" t="str">
        <f t="shared" si="63"/>
        <v/>
      </c>
      <c r="EC53" s="108">
        <f t="shared" si="64"/>
        <v>0</v>
      </c>
      <c r="ED53" s="108" t="str">
        <f t="shared" si="65"/>
        <v/>
      </c>
      <c r="EE53" s="108" t="str">
        <f t="shared" si="66"/>
        <v/>
      </c>
      <c r="EF53" s="108" t="str">
        <f t="shared" si="67"/>
        <v/>
      </c>
      <c r="EG53" s="108" t="str">
        <f t="shared" si="68"/>
        <v/>
      </c>
      <c r="EH53" s="110" t="str">
        <f t="shared" si="69"/>
        <v/>
      </c>
      <c r="EI53" s="52" t="str">
        <f>IF(OR($E53="",$G53=""),"",IF(AND($E$3=6),'Marks Entry 6th'!BU52,IF(AND($E$3=7),'Marks Entry 7th'!BU52,"")))</f>
        <v/>
      </c>
      <c r="EJ53" s="52" t="str">
        <f>IF(OR($E53="",$G53=""),"",IF(AND($E$3=6),'Marks Entry 6th'!BV52,IF(AND($E$3=7),'Marks Entry 7th'!BV52,"")))</f>
        <v/>
      </c>
      <c r="EK53" s="52" t="str">
        <f>IF(OR($E53="",$G53=""),"",IF(AND($E$3=6),'Marks Entry 6th'!BW52,IF(AND($E$3=7),'Marks Entry 7th'!BW52,"")))</f>
        <v/>
      </c>
      <c r="EL53" s="52" t="str">
        <f>IF(OR($E53="",$G53=""),"",IF(AND($E$3=6),'Marks Entry 6th'!BX52,IF(AND($E$3=7),'Marks Entry 7th'!BX52,"")))</f>
        <v/>
      </c>
      <c r="EM53" s="52" t="str">
        <f>IF(OR($E53="",$G53=""),"",IF(AND($E$3=6),'Marks Entry 6th'!BY52,IF(AND($E$3=7),'Marks Entry 7th'!BY52,"")))</f>
        <v/>
      </c>
      <c r="EN53" s="121" t="str">
        <f t="shared" si="70"/>
        <v/>
      </c>
      <c r="EO53" s="122">
        <f t="shared" si="71"/>
        <v>0</v>
      </c>
      <c r="EP53" s="122" t="str">
        <f t="shared" si="72"/>
        <v/>
      </c>
      <c r="EQ53" s="122" t="str">
        <f t="shared" si="73"/>
        <v/>
      </c>
      <c r="ER53" s="109" t="str">
        <f t="shared" si="74"/>
        <v/>
      </c>
      <c r="ES53" s="52" t="str">
        <f>IF(OR($E53="",$G53=""),"",IF(AND($E$3=6),'Marks Entry 6th'!BZ52,IF(AND($E$3=7),'Marks Entry 7th'!BZ52,"")))</f>
        <v/>
      </c>
      <c r="ET53" s="52" t="str">
        <f>IF(OR($E53="",$G53=""),"",IF(AND($E$3=6),'Marks Entry 6th'!CA52,IF(AND($E$3=7),'Marks Entry 7th'!CA52,"")))</f>
        <v/>
      </c>
      <c r="EU53" s="52" t="str">
        <f>IF(OR($E53="",$G53=""),"",IF(AND($E$3=6),'Marks Entry 6th'!CB52,IF(AND($E$3=7),'Marks Entry 7th'!CB52,"")))</f>
        <v/>
      </c>
      <c r="EV53" s="52" t="str">
        <f>IF(OR($E53="",$G53=""),"",IF(AND($E$3=6),'Marks Entry 6th'!CC52,IF(AND($E$3=7),'Marks Entry 7th'!CC52,"")))</f>
        <v/>
      </c>
      <c r="EW53" s="52" t="str">
        <f>IF(OR($E53="",$G53=""),"",IF(AND($E$3=6),'Marks Entry 6th'!CD52,IF(AND($E$3=7),'Marks Entry 7th'!CD52,"")))</f>
        <v/>
      </c>
      <c r="EX53" s="121" t="str">
        <f t="shared" si="75"/>
        <v/>
      </c>
      <c r="EY53" s="122">
        <f t="shared" si="76"/>
        <v>0</v>
      </c>
      <c r="EZ53" s="122" t="str">
        <f t="shared" si="77"/>
        <v/>
      </c>
      <c r="FA53" s="122" t="str">
        <f t="shared" si="78"/>
        <v/>
      </c>
      <c r="FB53" s="109" t="str">
        <f t="shared" si="79"/>
        <v/>
      </c>
      <c r="FC53" s="52" t="str">
        <f>IF(OR($E53="",$G53=""),"",IF(AND($E$3=6),'Marks Entry 6th'!CE52,IF(AND($E$3=7),'Marks Entry 7th'!CE52,"")))</f>
        <v/>
      </c>
      <c r="FD53" s="52" t="str">
        <f>IF(OR($E53="",$G53=""),"",IF(AND($E$3=6),'Marks Entry 6th'!CF52,IF(AND($E$3=7),'Marks Entry 7th'!CF52,"")))</f>
        <v/>
      </c>
      <c r="FE53" s="52" t="str">
        <f>IF(OR($E53="",$G53=""),"",IF(AND($E$3=6),'Marks Entry 6th'!CG52,IF(AND($E$3=7),'Marks Entry 7th'!CG52,"")))</f>
        <v/>
      </c>
      <c r="FF53" s="52" t="str">
        <f>IF(OR($E53="",$G53=""),"",IF(AND($E$3=6),'Marks Entry 6th'!CH52,IF(AND($E$3=7),'Marks Entry 7th'!CH52,"")))</f>
        <v/>
      </c>
      <c r="FG53" s="52" t="str">
        <f>IF(OR($E53="",$G53=""),"",IF(AND($E$3=6),'Marks Entry 6th'!CI52,IF(AND($E$3=7),'Marks Entry 7th'!CI52,"")))</f>
        <v/>
      </c>
      <c r="FH53" s="121" t="str">
        <f t="shared" si="80"/>
        <v/>
      </c>
      <c r="FI53" s="122">
        <f t="shared" si="81"/>
        <v>0</v>
      </c>
      <c r="FJ53" s="122" t="str">
        <f t="shared" si="82"/>
        <v/>
      </c>
      <c r="FK53" s="122" t="str">
        <f t="shared" si="83"/>
        <v/>
      </c>
      <c r="FL53" s="109" t="str">
        <f t="shared" si="84"/>
        <v/>
      </c>
      <c r="FM53" s="361" t="str">
        <f>IF(OR($E53="",$G53=""),"",IF(AND('Marks Entry 6th'!CJ52="",'Marks Entry 7th'!CJ52=""),"",IF(AND($E$3=6),'Marks Entry 6th'!CJ52,IF(AND($E$3=7),'Marks Entry 7th'!CJ52,""))))</f>
        <v/>
      </c>
      <c r="FN53" s="361" t="str">
        <f>IF(OR($E53="",$G53=""),"",IF(AND('Marks Entry 6th'!CK52="",'Marks Entry 7th'!CK52=""),"",IF(AND($E$3=6),'Marks Entry 6th'!CK52,IF(AND($E$3=7),'Marks Entry 7th'!CK52,""))))</f>
        <v/>
      </c>
      <c r="FO53" s="362" t="str">
        <f t="shared" si="85"/>
        <v/>
      </c>
      <c r="FP53" s="109" t="str">
        <f t="shared" si="86"/>
        <v/>
      </c>
      <c r="FQ53" s="361" t="str">
        <f>IF(OR($E53="",$G53=""),"",IF(AND('Marks Entry 6th'!CL52="",'Marks Entry 7th'!CL52=""),"",IF(AND($E$3=6),'Marks Entry 6th'!CL52,IF(AND($E$3=7),'Marks Entry 7th'!CL52,""))))</f>
        <v/>
      </c>
      <c r="FR53" s="361" t="str">
        <f>IF(OR($E53="",$G53=""),"",IF(AND('Marks Entry 6th'!CM52="",'Marks Entry 7th'!CM52=""),"",IF(AND($E$3=6),'Marks Entry 6th'!CM52,IF(AND($E$3=7),'Marks Entry 7th'!CM52,""))))</f>
        <v/>
      </c>
      <c r="FS53" s="362" t="str">
        <f t="shared" si="87"/>
        <v/>
      </c>
      <c r="FT53" s="109" t="str">
        <f t="shared" si="88"/>
        <v/>
      </c>
      <c r="FU53" s="78" t="str">
        <f t="shared" si="89"/>
        <v/>
      </c>
      <c r="FV53" s="328" t="str">
        <f t="shared" si="90"/>
        <v/>
      </c>
      <c r="FW53" s="84" t="str">
        <f t="shared" si="91"/>
        <v/>
      </c>
      <c r="FX53" s="222" t="str">
        <f t="shared" si="92"/>
        <v/>
      </c>
      <c r="FY53" s="85" t="str">
        <f t="shared" si="93"/>
        <v/>
      </c>
      <c r="FZ53" s="327" t="str">
        <f>IFERROR(IF(B53="NSO","NSO",IF(OR(D53="",G53="",F53=""),"",IF(AND(FV53&gt;=36,'Master sheet'!$D$11="Hindi"),"कक्षा क्रमोन्नत",IF(AND(FV53&gt;=36,'Master sheet'!$D$11="English"),"Promoted",IF(AND(FV53&lt;36,'Master sheet'!$D$11="Hindi"),"पुनः परीक्षा","Re-Exam"))))),"")</f>
        <v/>
      </c>
      <c r="GA53" s="53" t="str">
        <f>IF(OR($E53="",$G53=""),"",IF(AND($E$3=6,'Marks Entry 6th'!CN52=""),"",IF(AND($E$3=7,'Marks Entry 7th'!CN52=""),"",IF(AND($E$3=6),'Marks Entry 6th'!CN52,IF(AND($E$3=7),'Marks Entry 7th'!CN52,"")))))</f>
        <v/>
      </c>
      <c r="GB53" s="53" t="str">
        <f>IF(OR($E53="",$G53=""),"",IF(AND($E$3=6,'Marks Entry 6th'!CO52=""),"",IF(AND($E$3=7,'Marks Entry 7th'!CO52=""),"",IF(AND($E$3=6),'Marks Entry 6th'!CO52,IF(AND($E$3=7),'Marks Entry 7th'!CO52,"")))))</f>
        <v/>
      </c>
      <c r="GC53" s="54"/>
      <c r="GK53" s="56">
        <f>IF(AND($E$3=6),'Marks Entry 6th'!I52,IF(AND($E$3=7),'Marks Entry 7th'!I52,""))</f>
        <v>0</v>
      </c>
      <c r="GL53" s="56">
        <f t="shared" si="94"/>
        <v>0</v>
      </c>
    </row>
    <row r="54" spans="1:194" ht="18.95" customHeight="1">
      <c r="A54" s="68">
        <v>47</v>
      </c>
      <c r="B54" s="68" t="str">
        <f>IF(OR(GK54=0,GK54=""),"",IF(AND($E$3=6),'Marks Entry 6th'!I53,IF(AND($E$3=7),'Marks Entry 7th'!I53,"")))</f>
        <v/>
      </c>
      <c r="C54" s="69" t="str">
        <f>IF(OR(B54=0,B54=""),"",IF(AND($E$3=6,'Marks Entry 6th'!B53=""),"",IF(AND($E$3=7,'Marks Entry 7th'!B53=""),"",IF(AND($E$3=6,'Marks Entry 6th'!B53),'Marks Entry 6th'!B53,IF(AND($E$3=7),'Marks Entry 7th'!B53,"")))))</f>
        <v/>
      </c>
      <c r="D54" s="69" t="str">
        <f>IF(OR(B54=0,B54=""),"",IF(AND($E$3=6,'Marks Entry 6th'!C53=""),"",IF(AND($E$3=7,'Marks Entry 7th'!C53=""),"",IF(AND($E$3=6),'Marks Entry 6th'!C53,IF(AND($E$3=7),'Marks Entry 7th'!C53,"")))))</f>
        <v/>
      </c>
      <c r="E54" s="303" t="str">
        <f>IF(OR(B54=0,B54=""),"",IF(AND($E$3=6,'Marks Entry 6th'!E53=""),"",IF(AND($E$3=7,'Marks Entry 7th'!E53=""),"",IF(AND($E$3=6),'Marks Entry 6th'!E53,IF(AND($E$3=7),'Marks Entry 7th'!E53,"")))))</f>
        <v/>
      </c>
      <c r="F54" s="69" t="str">
        <f>IF(OR(B54=0,B54=""),"",IF(AND($E$3=6,'Marks Entry 6th'!D53=""),"",IF(AND($E$3=7,'Marks Entry 7th'!D53=""),"",IF(AND($E$3=6),'Marks Entry 6th'!D53,IF(AND($E$3=7),'Marks Entry 7th'!D53,"")))))</f>
        <v/>
      </c>
      <c r="G54" s="302" t="str">
        <f>IF(OR(B54=0,B54=""),"",IF(AND($E$3=6,'Marks Entry 6th'!F53=""),"",IF(AND($E$3=7,'Marks Entry 7th'!F53=""),"",IF(AND($E$3=6),UPPER('Marks Entry 6th'!F53),IF(AND($E$3=7),UPPER('Marks Entry 7th'!F53),"")))))</f>
        <v/>
      </c>
      <c r="H54" s="302" t="str">
        <f>IF(OR(B54=0,B54=""),"",IF(AND($E$3=6,'Marks Entry 6th'!G53=""),"",IF(AND($E$3=7,'Marks Entry 7th'!G53=""),"",IF(AND($E$3=6),UPPER('Marks Entry 6th'!G53),IF(AND($E$3=7),UPPER('Marks Entry 7th'!G53),"")))))</f>
        <v/>
      </c>
      <c r="I54" s="302" t="str">
        <f>IF(OR(B54=0,B54=""),"",IF(AND($E$3=6,'Marks Entry 6th'!H53=""),"",IF(AND($E$3=7,'Marks Entry 7th'!H53=""),"",IF(AND($E$3=6),UPPER('Marks Entry 6th'!H53),IF(AND($E$3=7),UPPER('Marks Entry 7th'!H53),"")))))</f>
        <v/>
      </c>
      <c r="J54" s="64" t="str">
        <f>IF(OR(B54=0,B54=""),"",IF(AND($E$3=6,'Marks Entry 6th'!J53=""),"",IF(AND($E$3=7,'Marks Entry 7th'!J53=""),"",IF(AND($E$3=6),'Marks Entry 6th'!J53,IF(AND($E$3=7),'Marks Entry 7th'!J53,"")))))</f>
        <v/>
      </c>
      <c r="K54" s="64" t="str">
        <f>IF(OR(B54=0,B54=""),"",IF(AND($E$3=6,'Marks Entry 6th'!K53=""),"",IF(AND($E$3=7,'Marks Entry 7th'!K53=""),"",IF(AND($E$3=6),'Marks Entry 6th'!K53,IF(AND($E$3=7),'Marks Entry 7th'!K53,"")))))</f>
        <v/>
      </c>
      <c r="L54" s="120" t="str">
        <f>IF(OR($E54="",$G54=""),"",IF(AND($E$3=6),'Marks Entry 6th'!L53,IF(AND($E$3=7),'Marks Entry 7th'!L53,"")))</f>
        <v/>
      </c>
      <c r="M54" s="120" t="str">
        <f>IF(OR($E54="",$G54=""),"",IF(AND($E$3=6),'Marks Entry 6th'!M53,IF(AND($E$3=7),'Marks Entry 7th'!M53,"")))</f>
        <v/>
      </c>
      <c r="N54" s="120" t="str">
        <f>IF(OR($E54="",$G54=""),"",IF(AND($E$3=6),'Marks Entry 6th'!N53,IF(AND($E$3=7),'Marks Entry 7th'!N53,"")))</f>
        <v/>
      </c>
      <c r="O54" s="120" t="str">
        <f>IF(OR($E54="",$G54=""),"",IF(AND($E$3=6),'Marks Entry 6th'!O53,IF(AND($E$3=7),'Marks Entry 7th'!O53,"")))</f>
        <v/>
      </c>
      <c r="P54" s="120" t="str">
        <f>IF(OR($E54="",$G54=""),"",IF(AND($E$3=6),'Marks Entry 6th'!P53,IF(AND($E$3=7),'Marks Entry 7th'!P53,"")))</f>
        <v/>
      </c>
      <c r="Q54" s="120" t="str">
        <f>IF(OR($E54="",$G54=""),"",IF(AND($E$3=6),'Marks Entry 6th'!Q53,IF(AND($E$3=7),'Marks Entry 7th'!Q53,"")))</f>
        <v/>
      </c>
      <c r="R54" s="418" t="str">
        <f t="shared" si="4"/>
        <v/>
      </c>
      <c r="S54" s="120" t="str">
        <f>IF(OR($E54="",$G54=""),"",IF(AND($E$3=6),'Marks Entry 6th'!R53,IF(AND($E$3=7),'Marks Entry 7th'!R53,"")))</f>
        <v/>
      </c>
      <c r="T54" s="120" t="str">
        <f>IF(OR($E54="",$G54=""),"",IF(AND($E$3=6),'Marks Entry 6th'!S53,IF(AND($E$3=7),'Marks Entry 7th'!S53,"")))</f>
        <v/>
      </c>
      <c r="U54" s="65" t="str">
        <f t="shared" si="5"/>
        <v/>
      </c>
      <c r="V54" s="62">
        <f t="shared" si="6"/>
        <v>0</v>
      </c>
      <c r="W54" s="67" t="str">
        <f>IF(OR($E54="",$G54=""),"",IF(AND($E$3=6),'Marks Entry 6th'!T53,IF(AND($E$3=7),'Marks Entry 7th'!T53,"")))</f>
        <v/>
      </c>
      <c r="X54" s="67" t="str">
        <f>IF(OR($E54="",$G54=""),"",IF(AND($E$3=6),'Marks Entry 6th'!U53,IF(AND($E$3=7),'Marks Entry 7th'!U53,"")))</f>
        <v/>
      </c>
      <c r="Y54" s="66" t="str">
        <f t="shared" si="7"/>
        <v/>
      </c>
      <c r="Z54" s="62" t="str">
        <f t="shared" si="8"/>
        <v/>
      </c>
      <c r="AA54" s="108">
        <f t="shared" si="9"/>
        <v>0</v>
      </c>
      <c r="AB54" s="108" t="str">
        <f t="shared" si="10"/>
        <v/>
      </c>
      <c r="AC54" s="108" t="str">
        <f t="shared" si="11"/>
        <v/>
      </c>
      <c r="AD54" s="108" t="str">
        <f t="shared" si="12"/>
        <v/>
      </c>
      <c r="AE54" s="108" t="str">
        <f t="shared" si="13"/>
        <v/>
      </c>
      <c r="AF54" s="110" t="str">
        <f t="shared" si="14"/>
        <v/>
      </c>
      <c r="AG54" s="120" t="str">
        <f>IF(OR($E54="",$G54=""),"",IF(AND($E$3=6),'Marks Entry 6th'!V53,IF(AND($E$3=7),'Marks Entry 7th'!V53,"")))</f>
        <v/>
      </c>
      <c r="AH54" s="120" t="str">
        <f>IF(OR($E54="",$G54=""),"",IF(AND($E$3=6),'Marks Entry 6th'!W53,IF(AND($E$3=7),'Marks Entry 7th'!W53,"")))</f>
        <v/>
      </c>
      <c r="AI54" s="120" t="str">
        <f>IF(OR($E54="",$G54=""),"",IF(AND($E$3=6),'Marks Entry 6th'!X53,IF(AND($E$3=7),'Marks Entry 7th'!X53,"")))</f>
        <v/>
      </c>
      <c r="AJ54" s="120" t="str">
        <f>IF(OR($E54="",$G54=""),"",IF(AND($E$3=6),'Marks Entry 6th'!Y53,IF(AND($E$3=7),'Marks Entry 7th'!Y53,"")))</f>
        <v/>
      </c>
      <c r="AK54" s="120" t="str">
        <f>IF(OR($E54="",$G54=""),"",IF(AND($E$3=6),'Marks Entry 6th'!Z53,IF(AND($E$3=7),'Marks Entry 7th'!Z53,"")))</f>
        <v/>
      </c>
      <c r="AL54" s="120" t="str">
        <f>IF(OR($E54="",$G54=""),"",IF(AND($E$3=6),'Marks Entry 6th'!AA53,IF(AND($E$3=7),'Marks Entry 7th'!AA53,"")))</f>
        <v/>
      </c>
      <c r="AM54" s="418" t="str">
        <f t="shared" si="15"/>
        <v/>
      </c>
      <c r="AN54" s="120" t="str">
        <f>IF(OR($E54="",$G54=""),"",IF(AND($E$3=6),'Marks Entry 6th'!AB53,IF(AND($E$3=7),'Marks Entry 7th'!AB53,"")))</f>
        <v/>
      </c>
      <c r="AO54" s="120" t="str">
        <f>IF(OR($E54="",$G54=""),"",IF(AND($E$3=6),'Marks Entry 6th'!AC53,IF(AND($E$3=7),'Marks Entry 7th'!AC53,"")))</f>
        <v/>
      </c>
      <c r="AP54" s="65" t="str">
        <f t="shared" si="16"/>
        <v/>
      </c>
      <c r="AQ54" s="62">
        <f t="shared" si="17"/>
        <v>0</v>
      </c>
      <c r="AR54" s="67" t="str">
        <f>IF(OR($E54="",$G54=""),"",IF(AND($E$3=6),'Marks Entry 6th'!AD53,IF(AND($E$3=7),'Marks Entry 7th'!AD53,"")))</f>
        <v/>
      </c>
      <c r="AS54" s="67" t="str">
        <f>IF(OR($E54="",$G54=""),"",IF(AND($E$3=6),'Marks Entry 6th'!AE53,IF(AND($E$3=7),'Marks Entry 7th'!AE53,"")))</f>
        <v/>
      </c>
      <c r="AT54" s="65" t="str">
        <f t="shared" si="18"/>
        <v/>
      </c>
      <c r="AU54" s="62" t="str">
        <f t="shared" si="19"/>
        <v/>
      </c>
      <c r="AV54" s="108">
        <f t="shared" si="20"/>
        <v>0</v>
      </c>
      <c r="AW54" s="108" t="str">
        <f t="shared" si="21"/>
        <v/>
      </c>
      <c r="AX54" s="108" t="str">
        <f t="shared" si="22"/>
        <v/>
      </c>
      <c r="AY54" s="108" t="str">
        <f t="shared" si="23"/>
        <v/>
      </c>
      <c r="AZ54" s="108" t="str">
        <f t="shared" si="24"/>
        <v/>
      </c>
      <c r="BA54" s="110" t="str">
        <f t="shared" si="25"/>
        <v/>
      </c>
      <c r="BB54" s="310" t="str">
        <f>IF(OR($E54="",$G54=""),"",IF(AND($E$3=6),'Marks Entry 6th'!AF53,IF(AND($E$3=7),'Marks Entry 7th'!AF53,"")))</f>
        <v/>
      </c>
      <c r="BC54" s="120" t="str">
        <f>IF(OR($E54="",$G54=""),"",IF(AND($E$3=6),'Marks Entry 6th'!AG53,IF(AND($E$3=7),'Marks Entry 7th'!AG53,"")))</f>
        <v/>
      </c>
      <c r="BD54" s="120" t="str">
        <f>IF(OR($E54="",$G54=""),"",IF(AND($E$3=6),'Marks Entry 6th'!AH53,IF(AND($E$3=7),'Marks Entry 7th'!AH53,"")))</f>
        <v/>
      </c>
      <c r="BE54" s="120" t="str">
        <f>IF(OR($E54="",$G54=""),"",IF(AND($E$3=6),'Marks Entry 6th'!AI53,IF(AND($E$3=7),'Marks Entry 7th'!AI53,"")))</f>
        <v/>
      </c>
      <c r="BF54" s="120" t="str">
        <f>IF(OR($E54="",$G54=""),"",IF(AND($E$3=6),'Marks Entry 6th'!AJ53,IF(AND($E$3=7),'Marks Entry 7th'!AJ53,"")))</f>
        <v/>
      </c>
      <c r="BG54" s="120" t="str">
        <f>IF(OR($E54="",$G54=""),"",IF(AND($E$3=6),'Marks Entry 6th'!AK53,IF(AND($E$3=7),'Marks Entry 7th'!AK53,"")))</f>
        <v/>
      </c>
      <c r="BH54" s="120" t="str">
        <f>IF(OR($E54="",$G54=""),"",IF(AND($E$3=6),'Marks Entry 6th'!AL53,IF(AND($E$3=7),'Marks Entry 7th'!AL53,"")))</f>
        <v/>
      </c>
      <c r="BI54" s="418" t="str">
        <f t="shared" si="26"/>
        <v/>
      </c>
      <c r="BJ54" s="120" t="str">
        <f>IF(OR($E54="",$G54=""),"",IF(AND($E$3=6),'Marks Entry 6th'!AM53,IF(AND($E$3=7),'Marks Entry 7th'!AM53,"")))</f>
        <v/>
      </c>
      <c r="BK54" s="120" t="str">
        <f>IF(OR($E54="",$G54=""),"",IF(AND($E$3=6),'Marks Entry 6th'!AN53,IF(AND($E$3=7),'Marks Entry 7th'!AN53,"")))</f>
        <v/>
      </c>
      <c r="BL54" s="65" t="str">
        <f t="shared" si="27"/>
        <v/>
      </c>
      <c r="BM54" s="62">
        <f t="shared" si="28"/>
        <v>0</v>
      </c>
      <c r="BN54" s="67" t="str">
        <f>IF(OR($E54="",$G54=""),"",IF(AND($E$3=6),'Marks Entry 6th'!AO53,IF(AND($E$3=7),'Marks Entry 7th'!AO53,"")))</f>
        <v/>
      </c>
      <c r="BO54" s="67" t="str">
        <f>IF(OR($E54="",$G54=""),"",IF(AND($E$3=6),'Marks Entry 6th'!AP53,IF(AND($E$3=7),'Marks Entry 7th'!AP53,"")))</f>
        <v/>
      </c>
      <c r="BP54" s="65" t="str">
        <f t="shared" si="29"/>
        <v/>
      </c>
      <c r="BQ54" s="62" t="str">
        <f t="shared" si="30"/>
        <v/>
      </c>
      <c r="BR54" s="108">
        <f t="shared" si="31"/>
        <v>0</v>
      </c>
      <c r="BS54" s="108" t="str">
        <f t="shared" si="32"/>
        <v/>
      </c>
      <c r="BT54" s="108" t="str">
        <f t="shared" si="33"/>
        <v/>
      </c>
      <c r="BU54" s="108" t="str">
        <f t="shared" si="34"/>
        <v/>
      </c>
      <c r="BV54" s="108" t="str">
        <f t="shared" si="35"/>
        <v/>
      </c>
      <c r="BW54" s="110" t="str">
        <f t="shared" si="36"/>
        <v/>
      </c>
      <c r="BX54" s="120" t="str">
        <f>IF(OR($E54="",$G54=""),"",IF(AND($E$3=6),'Marks Entry 6th'!AQ53,IF(AND($E$3=7),'Marks Entry 7th'!AQ53,"")))</f>
        <v/>
      </c>
      <c r="BY54" s="120" t="str">
        <f>IF(OR($E54="",$G54=""),"",IF(AND($E$3=6),'Marks Entry 6th'!AR53,IF(AND($E$3=7),'Marks Entry 7th'!AR53,"")))</f>
        <v/>
      </c>
      <c r="BZ54" s="120" t="str">
        <f>IF(OR($E54="",$G54=""),"",IF(AND($E$3=6),'Marks Entry 6th'!AS53,IF(AND($E$3=7),'Marks Entry 7th'!AS53,"")))</f>
        <v/>
      </c>
      <c r="CA54" s="120" t="str">
        <f>IF(OR($E54="",$G54=""),"",IF(AND($E$3=6),'Marks Entry 6th'!AT53,IF(AND($E$3=7),'Marks Entry 7th'!AT53,"")))</f>
        <v/>
      </c>
      <c r="CB54" s="120" t="str">
        <f>IF(OR($E54="",$G54=""),"",IF(AND($E$3=6),'Marks Entry 6th'!AU53,IF(AND($E$3=7),'Marks Entry 7th'!AU53,"")))</f>
        <v/>
      </c>
      <c r="CC54" s="120" t="str">
        <f>IF(OR($E54="",$G54=""),"",IF(AND($E$3=6),'Marks Entry 6th'!AV53,IF(AND($E$3=7),'Marks Entry 7th'!AV53,"")))</f>
        <v/>
      </c>
      <c r="CD54" s="418" t="str">
        <f t="shared" si="37"/>
        <v/>
      </c>
      <c r="CE54" s="120" t="str">
        <f>IF(OR($E54="",$G54=""),"",IF(AND($E$3=6),'Marks Entry 6th'!AW53,IF(AND($E$3=7),'Marks Entry 7th'!AW53,"")))</f>
        <v/>
      </c>
      <c r="CF54" s="120" t="str">
        <f>IF(OR($E54="",$G54=""),"",IF(AND($E$3=6),'Marks Entry 6th'!AX53,IF(AND($E$3=7),'Marks Entry 7th'!AX53,"")))</f>
        <v/>
      </c>
      <c r="CG54" s="65" t="str">
        <f t="shared" si="38"/>
        <v/>
      </c>
      <c r="CH54" s="62">
        <f t="shared" si="39"/>
        <v>0</v>
      </c>
      <c r="CI54" s="67" t="str">
        <f>IF(OR($E54="",$G54=""),"",IF(AND($E$3=6),'Marks Entry 6th'!AY53,IF(AND($E$3=7),'Marks Entry 7th'!AY53,"")))</f>
        <v/>
      </c>
      <c r="CJ54" s="67" t="str">
        <f>IF(OR($E54="",$G54=""),"",IF(AND($E$3=6),'Marks Entry 6th'!AZ53,IF(AND($E$3=7),'Marks Entry 7th'!AZ53,"")))</f>
        <v/>
      </c>
      <c r="CK54" s="65" t="str">
        <f t="shared" si="40"/>
        <v/>
      </c>
      <c r="CL54" s="62" t="str">
        <f t="shared" si="41"/>
        <v/>
      </c>
      <c r="CM54" s="108">
        <f t="shared" si="42"/>
        <v>0</v>
      </c>
      <c r="CN54" s="108" t="str">
        <f t="shared" si="43"/>
        <v/>
      </c>
      <c r="CO54" s="108" t="str">
        <f t="shared" si="44"/>
        <v/>
      </c>
      <c r="CP54" s="108" t="str">
        <f t="shared" si="45"/>
        <v/>
      </c>
      <c r="CQ54" s="108" t="str">
        <f t="shared" si="46"/>
        <v/>
      </c>
      <c r="CR54" s="110" t="str">
        <f t="shared" si="47"/>
        <v/>
      </c>
      <c r="CS54" s="120" t="str">
        <f>IF(OR($E54="",$G54=""),"",IF(AND($E$3=6),'Marks Entry 6th'!BA53,IF(AND($E$3=7),'Marks Entry 7th'!BA53,"")))</f>
        <v/>
      </c>
      <c r="CT54" s="120" t="str">
        <f>IF(OR($E54="",$G54=""),"",IF(AND($E$3=6),'Marks Entry 6th'!BB53,IF(AND($E$3=7),'Marks Entry 7th'!BB53,"")))</f>
        <v/>
      </c>
      <c r="CU54" s="120" t="str">
        <f>IF(OR($E54="",$G54=""),"",IF(AND($E$3=6),'Marks Entry 6th'!BC53,IF(AND($E$3=7),'Marks Entry 7th'!BC53,"")))</f>
        <v/>
      </c>
      <c r="CV54" s="120" t="str">
        <f>IF(OR($E54="",$G54=""),"",IF(AND($E$3=6),'Marks Entry 6th'!BD53,IF(AND($E$3=7),'Marks Entry 7th'!BD53,"")))</f>
        <v/>
      </c>
      <c r="CW54" s="120" t="str">
        <f>IF(OR($E54="",$G54=""),"",IF(AND($E$3=6),'Marks Entry 6th'!BE53,IF(AND($E$3=7),'Marks Entry 7th'!BE53,"")))</f>
        <v/>
      </c>
      <c r="CX54" s="120" t="str">
        <f>IF(OR($E54="",$G54=""),"",IF(AND($E$3=6),'Marks Entry 6th'!BF53,IF(AND($E$3=7),'Marks Entry 7th'!BF53,"")))</f>
        <v/>
      </c>
      <c r="CY54" s="418" t="str">
        <f t="shared" si="48"/>
        <v/>
      </c>
      <c r="CZ54" s="120" t="str">
        <f>IF(OR($E54="",$G54=""),"",IF(AND($E$3=6),'Marks Entry 6th'!BG53,IF(AND($E$3=7),'Marks Entry 7th'!BG53,"")))</f>
        <v/>
      </c>
      <c r="DA54" s="120" t="str">
        <f>IF(OR($E54="",$G54=""),"",IF(AND($E$3=6),'Marks Entry 6th'!BH53,IF(AND($E$3=7),'Marks Entry 7th'!BH53,"")))</f>
        <v/>
      </c>
      <c r="DB54" s="65" t="str">
        <f t="shared" si="49"/>
        <v/>
      </c>
      <c r="DC54" s="62">
        <f t="shared" si="50"/>
        <v>0</v>
      </c>
      <c r="DD54" s="67" t="str">
        <f>IF(OR($E54="",$G54=""),"",IF(AND($E$3=6),'Marks Entry 6th'!BI53,IF(AND($E$3=7),'Marks Entry 7th'!BI53,"")))</f>
        <v/>
      </c>
      <c r="DE54" s="67" t="str">
        <f>IF(OR($E54="",$G54=""),"",IF(AND($E$3=6),'Marks Entry 6th'!BJ53,IF(AND($E$3=7),'Marks Entry 7th'!BJ53,"")))</f>
        <v/>
      </c>
      <c r="DF54" s="65" t="str">
        <f t="shared" si="51"/>
        <v/>
      </c>
      <c r="DG54" s="62" t="str">
        <f t="shared" si="52"/>
        <v/>
      </c>
      <c r="DH54" s="108">
        <f t="shared" si="53"/>
        <v>0</v>
      </c>
      <c r="DI54" s="108" t="str">
        <f t="shared" si="54"/>
        <v/>
      </c>
      <c r="DJ54" s="108" t="str">
        <f t="shared" si="55"/>
        <v/>
      </c>
      <c r="DK54" s="108" t="str">
        <f t="shared" si="56"/>
        <v/>
      </c>
      <c r="DL54" s="108" t="str">
        <f t="shared" si="57"/>
        <v/>
      </c>
      <c r="DM54" s="110" t="str">
        <f t="shared" si="58"/>
        <v/>
      </c>
      <c r="DN54" s="120" t="str">
        <f>IF(OR($E54="",$G54=""),"",IF(AND($E$3=6),'Marks Entry 6th'!BK53,IF(AND($E$3=7),'Marks Entry 7th'!BK53,"")))</f>
        <v/>
      </c>
      <c r="DO54" s="120" t="str">
        <f>IF(OR($E54="",$G54=""),"",IF(AND($E$3=6),'Marks Entry 6th'!BL53,IF(AND($E$3=7),'Marks Entry 7th'!BL53,"")))</f>
        <v/>
      </c>
      <c r="DP54" s="120" t="str">
        <f>IF(OR($E54="",$G54=""),"",IF(AND($E$3=6),'Marks Entry 6th'!BM53,IF(AND($E$3=7),'Marks Entry 7th'!BM53,"")))</f>
        <v/>
      </c>
      <c r="DQ54" s="120" t="str">
        <f>IF(OR($E54="",$G54=""),"",IF(AND($E$3=6),'Marks Entry 6th'!BN53,IF(AND($E$3=7),'Marks Entry 7th'!BN53,"")))</f>
        <v/>
      </c>
      <c r="DR54" s="120" t="str">
        <f>IF(OR($E54="",$G54=""),"",IF(AND($E$3=6),'Marks Entry 6th'!BO53,IF(AND($E$3=7),'Marks Entry 7th'!BO53,"")))</f>
        <v/>
      </c>
      <c r="DS54" s="120" t="str">
        <f>IF(OR($E54="",$G54=""),"",IF(AND($E$3=6),'Marks Entry 6th'!BP53,IF(AND($E$3=7),'Marks Entry 7th'!BP53,"")))</f>
        <v/>
      </c>
      <c r="DT54" s="418" t="str">
        <f t="shared" si="59"/>
        <v/>
      </c>
      <c r="DU54" s="120" t="str">
        <f>IF(OR($E54="",$G54=""),"",IF(AND($E$3=6),'Marks Entry 6th'!BQ53,IF(AND($E$3=7),'Marks Entry 7th'!BQ53,"")))</f>
        <v/>
      </c>
      <c r="DV54" s="120" t="str">
        <f>IF(OR($E54="",$G54=""),"",IF(AND($E$3=6),'Marks Entry 6th'!BR53,IF(AND($E$3=7),'Marks Entry 7th'!BR53,"")))</f>
        <v/>
      </c>
      <c r="DW54" s="65" t="str">
        <f t="shared" si="60"/>
        <v/>
      </c>
      <c r="DX54" s="62">
        <f t="shared" si="61"/>
        <v>0</v>
      </c>
      <c r="DY54" s="67" t="str">
        <f>IF(OR($E54="",$G54=""),"",IF(AND($E$3=6),'Marks Entry 6th'!BS53,IF(AND($E$3=7),'Marks Entry 7th'!BS53,"")))</f>
        <v/>
      </c>
      <c r="DZ54" s="67" t="str">
        <f>IF(OR($E54="",$G54=""),"",IF(AND($E$3=6),'Marks Entry 6th'!BT53,IF(AND($E$3=7),'Marks Entry 7th'!BT53,"")))</f>
        <v/>
      </c>
      <c r="EA54" s="65" t="str">
        <f t="shared" si="62"/>
        <v/>
      </c>
      <c r="EB54" s="62" t="str">
        <f t="shared" si="63"/>
        <v/>
      </c>
      <c r="EC54" s="108">
        <f t="shared" si="64"/>
        <v>0</v>
      </c>
      <c r="ED54" s="108" t="str">
        <f t="shared" si="65"/>
        <v/>
      </c>
      <c r="EE54" s="108" t="str">
        <f t="shared" si="66"/>
        <v/>
      </c>
      <c r="EF54" s="108" t="str">
        <f t="shared" si="67"/>
        <v/>
      </c>
      <c r="EG54" s="108" t="str">
        <f t="shared" si="68"/>
        <v/>
      </c>
      <c r="EH54" s="110" t="str">
        <f t="shared" si="69"/>
        <v/>
      </c>
      <c r="EI54" s="52" t="str">
        <f>IF(OR($E54="",$G54=""),"",IF(AND($E$3=6),'Marks Entry 6th'!BU53,IF(AND($E$3=7),'Marks Entry 7th'!BU53,"")))</f>
        <v/>
      </c>
      <c r="EJ54" s="52" t="str">
        <f>IF(OR($E54="",$G54=""),"",IF(AND($E$3=6),'Marks Entry 6th'!BV53,IF(AND($E$3=7),'Marks Entry 7th'!BV53,"")))</f>
        <v/>
      </c>
      <c r="EK54" s="52" t="str">
        <f>IF(OR($E54="",$G54=""),"",IF(AND($E$3=6),'Marks Entry 6th'!BW53,IF(AND($E$3=7),'Marks Entry 7th'!BW53,"")))</f>
        <v/>
      </c>
      <c r="EL54" s="52" t="str">
        <f>IF(OR($E54="",$G54=""),"",IF(AND($E$3=6),'Marks Entry 6th'!BX53,IF(AND($E$3=7),'Marks Entry 7th'!BX53,"")))</f>
        <v/>
      </c>
      <c r="EM54" s="52" t="str">
        <f>IF(OR($E54="",$G54=""),"",IF(AND($E$3=6),'Marks Entry 6th'!BY53,IF(AND($E$3=7),'Marks Entry 7th'!BY53,"")))</f>
        <v/>
      </c>
      <c r="EN54" s="121" t="str">
        <f t="shared" si="70"/>
        <v/>
      </c>
      <c r="EO54" s="122">
        <f t="shared" si="71"/>
        <v>0</v>
      </c>
      <c r="EP54" s="122" t="str">
        <f t="shared" si="72"/>
        <v/>
      </c>
      <c r="EQ54" s="122" t="str">
        <f t="shared" si="73"/>
        <v/>
      </c>
      <c r="ER54" s="109" t="str">
        <f t="shared" si="74"/>
        <v/>
      </c>
      <c r="ES54" s="52" t="str">
        <f>IF(OR($E54="",$G54=""),"",IF(AND($E$3=6),'Marks Entry 6th'!BZ53,IF(AND($E$3=7),'Marks Entry 7th'!BZ53,"")))</f>
        <v/>
      </c>
      <c r="ET54" s="52" t="str">
        <f>IF(OR($E54="",$G54=""),"",IF(AND($E$3=6),'Marks Entry 6th'!CA53,IF(AND($E$3=7),'Marks Entry 7th'!CA53,"")))</f>
        <v/>
      </c>
      <c r="EU54" s="52" t="str">
        <f>IF(OR($E54="",$G54=""),"",IF(AND($E$3=6),'Marks Entry 6th'!CB53,IF(AND($E$3=7),'Marks Entry 7th'!CB53,"")))</f>
        <v/>
      </c>
      <c r="EV54" s="52" t="str">
        <f>IF(OR($E54="",$G54=""),"",IF(AND($E$3=6),'Marks Entry 6th'!CC53,IF(AND($E$3=7),'Marks Entry 7th'!CC53,"")))</f>
        <v/>
      </c>
      <c r="EW54" s="52" t="str">
        <f>IF(OR($E54="",$G54=""),"",IF(AND($E$3=6),'Marks Entry 6th'!CD53,IF(AND($E$3=7),'Marks Entry 7th'!CD53,"")))</f>
        <v/>
      </c>
      <c r="EX54" s="121" t="str">
        <f t="shared" si="75"/>
        <v/>
      </c>
      <c r="EY54" s="122">
        <f t="shared" si="76"/>
        <v>0</v>
      </c>
      <c r="EZ54" s="122" t="str">
        <f t="shared" si="77"/>
        <v/>
      </c>
      <c r="FA54" s="122" t="str">
        <f t="shared" si="78"/>
        <v/>
      </c>
      <c r="FB54" s="109" t="str">
        <f t="shared" si="79"/>
        <v/>
      </c>
      <c r="FC54" s="52" t="str">
        <f>IF(OR($E54="",$G54=""),"",IF(AND($E$3=6),'Marks Entry 6th'!CE53,IF(AND($E$3=7),'Marks Entry 7th'!CE53,"")))</f>
        <v/>
      </c>
      <c r="FD54" s="52" t="str">
        <f>IF(OR($E54="",$G54=""),"",IF(AND($E$3=6),'Marks Entry 6th'!CF53,IF(AND($E$3=7),'Marks Entry 7th'!CF53,"")))</f>
        <v/>
      </c>
      <c r="FE54" s="52" t="str">
        <f>IF(OR($E54="",$G54=""),"",IF(AND($E$3=6),'Marks Entry 6th'!CG53,IF(AND($E$3=7),'Marks Entry 7th'!CG53,"")))</f>
        <v/>
      </c>
      <c r="FF54" s="52" t="str">
        <f>IF(OR($E54="",$G54=""),"",IF(AND($E$3=6),'Marks Entry 6th'!CH53,IF(AND($E$3=7),'Marks Entry 7th'!CH53,"")))</f>
        <v/>
      </c>
      <c r="FG54" s="52" t="str">
        <f>IF(OR($E54="",$G54=""),"",IF(AND($E$3=6),'Marks Entry 6th'!CI53,IF(AND($E$3=7),'Marks Entry 7th'!CI53,"")))</f>
        <v/>
      </c>
      <c r="FH54" s="121" t="str">
        <f t="shared" si="80"/>
        <v/>
      </c>
      <c r="FI54" s="122">
        <f t="shared" si="81"/>
        <v>0</v>
      </c>
      <c r="FJ54" s="122" t="str">
        <f t="shared" si="82"/>
        <v/>
      </c>
      <c r="FK54" s="122" t="str">
        <f t="shared" si="83"/>
        <v/>
      </c>
      <c r="FL54" s="109" t="str">
        <f t="shared" si="84"/>
        <v/>
      </c>
      <c r="FM54" s="361" t="str">
        <f>IF(OR($E54="",$G54=""),"",IF(AND('Marks Entry 6th'!CJ53="",'Marks Entry 7th'!CJ53=""),"",IF(AND($E$3=6),'Marks Entry 6th'!CJ53,IF(AND($E$3=7),'Marks Entry 7th'!CJ53,""))))</f>
        <v/>
      </c>
      <c r="FN54" s="361" t="str">
        <f>IF(OR($E54="",$G54=""),"",IF(AND('Marks Entry 6th'!CK53="",'Marks Entry 7th'!CK53=""),"",IF(AND($E$3=6),'Marks Entry 6th'!CK53,IF(AND($E$3=7),'Marks Entry 7th'!CK53,""))))</f>
        <v/>
      </c>
      <c r="FO54" s="362" t="str">
        <f t="shared" si="85"/>
        <v/>
      </c>
      <c r="FP54" s="109" t="str">
        <f t="shared" si="86"/>
        <v/>
      </c>
      <c r="FQ54" s="361" t="str">
        <f>IF(OR($E54="",$G54=""),"",IF(AND('Marks Entry 6th'!CL53="",'Marks Entry 7th'!CL53=""),"",IF(AND($E$3=6),'Marks Entry 6th'!CL53,IF(AND($E$3=7),'Marks Entry 7th'!CL53,""))))</f>
        <v/>
      </c>
      <c r="FR54" s="361" t="str">
        <f>IF(OR($E54="",$G54=""),"",IF(AND('Marks Entry 6th'!CM53="",'Marks Entry 7th'!CM53=""),"",IF(AND($E$3=6),'Marks Entry 6th'!CM53,IF(AND($E$3=7),'Marks Entry 7th'!CM53,""))))</f>
        <v/>
      </c>
      <c r="FS54" s="362" t="str">
        <f t="shared" si="87"/>
        <v/>
      </c>
      <c r="FT54" s="109" t="str">
        <f t="shared" si="88"/>
        <v/>
      </c>
      <c r="FU54" s="78" t="str">
        <f t="shared" si="89"/>
        <v/>
      </c>
      <c r="FV54" s="328" t="str">
        <f t="shared" si="90"/>
        <v/>
      </c>
      <c r="FW54" s="84" t="str">
        <f t="shared" si="91"/>
        <v/>
      </c>
      <c r="FX54" s="222" t="str">
        <f t="shared" si="92"/>
        <v/>
      </c>
      <c r="FY54" s="85" t="str">
        <f t="shared" si="93"/>
        <v/>
      </c>
      <c r="FZ54" s="327" t="str">
        <f>IFERROR(IF(B54="NSO","NSO",IF(OR(D54="",G54="",F54=""),"",IF(AND(FV54&gt;=36,'Master sheet'!$D$11="Hindi"),"कक्षा क्रमोन्नत",IF(AND(FV54&gt;=36,'Master sheet'!$D$11="English"),"Promoted",IF(AND(FV54&lt;36,'Master sheet'!$D$11="Hindi"),"पुनः परीक्षा","Re-Exam"))))),"")</f>
        <v/>
      </c>
      <c r="GA54" s="53" t="str">
        <f>IF(OR($E54="",$G54=""),"",IF(AND($E$3=6,'Marks Entry 6th'!CN53=""),"",IF(AND($E$3=7,'Marks Entry 7th'!CN53=""),"",IF(AND($E$3=6),'Marks Entry 6th'!CN53,IF(AND($E$3=7),'Marks Entry 7th'!CN53,"")))))</f>
        <v/>
      </c>
      <c r="GB54" s="53" t="str">
        <f>IF(OR($E54="",$G54=""),"",IF(AND($E$3=6,'Marks Entry 6th'!CO53=""),"",IF(AND($E$3=7,'Marks Entry 7th'!CO53=""),"",IF(AND($E$3=6),'Marks Entry 6th'!CO53,IF(AND($E$3=7),'Marks Entry 7th'!CO53,"")))))</f>
        <v/>
      </c>
      <c r="GC54" s="54"/>
      <c r="GK54" s="56">
        <f>IF(AND($E$3=6),'Marks Entry 6th'!I53,IF(AND($E$3=7),'Marks Entry 7th'!I53,""))</f>
        <v>0</v>
      </c>
      <c r="GL54" s="56">
        <f t="shared" si="94"/>
        <v>0</v>
      </c>
    </row>
    <row r="55" spans="1:194" ht="18.95" customHeight="1">
      <c r="A55" s="68">
        <v>48</v>
      </c>
      <c r="B55" s="68" t="str">
        <f>IF(OR(GK55=0,GK55=""),"",IF(AND($E$3=6),'Marks Entry 6th'!I54,IF(AND($E$3=7),'Marks Entry 7th'!I54,"")))</f>
        <v/>
      </c>
      <c r="C55" s="69" t="str">
        <f>IF(OR(B55=0,B55=""),"",IF(AND($E$3=6,'Marks Entry 6th'!B54=""),"",IF(AND($E$3=7,'Marks Entry 7th'!B54=""),"",IF(AND($E$3=6,'Marks Entry 6th'!B54),'Marks Entry 6th'!B54,IF(AND($E$3=7),'Marks Entry 7th'!B54,"")))))</f>
        <v/>
      </c>
      <c r="D55" s="69" t="str">
        <f>IF(OR(B55=0,B55=""),"",IF(AND($E$3=6,'Marks Entry 6th'!C54=""),"",IF(AND($E$3=7,'Marks Entry 7th'!C54=""),"",IF(AND($E$3=6),'Marks Entry 6th'!C54,IF(AND($E$3=7),'Marks Entry 7th'!C54,"")))))</f>
        <v/>
      </c>
      <c r="E55" s="303" t="str">
        <f>IF(OR(B55=0,B55=""),"",IF(AND($E$3=6,'Marks Entry 6th'!E54=""),"",IF(AND($E$3=7,'Marks Entry 7th'!E54=""),"",IF(AND($E$3=6),'Marks Entry 6th'!E54,IF(AND($E$3=7),'Marks Entry 7th'!E54,"")))))</f>
        <v/>
      </c>
      <c r="F55" s="69" t="str">
        <f>IF(OR(B55=0,B55=""),"",IF(AND($E$3=6,'Marks Entry 6th'!D54=""),"",IF(AND($E$3=7,'Marks Entry 7th'!D54=""),"",IF(AND($E$3=6),'Marks Entry 6th'!D54,IF(AND($E$3=7),'Marks Entry 7th'!D54,"")))))</f>
        <v/>
      </c>
      <c r="G55" s="302" t="str">
        <f>IF(OR(B55=0,B55=""),"",IF(AND($E$3=6,'Marks Entry 6th'!F54=""),"",IF(AND($E$3=7,'Marks Entry 7th'!F54=""),"",IF(AND($E$3=6),UPPER('Marks Entry 6th'!F54),IF(AND($E$3=7),UPPER('Marks Entry 7th'!F54),"")))))</f>
        <v/>
      </c>
      <c r="H55" s="302" t="str">
        <f>IF(OR(B55=0,B55=""),"",IF(AND($E$3=6,'Marks Entry 6th'!G54=""),"",IF(AND($E$3=7,'Marks Entry 7th'!G54=""),"",IF(AND($E$3=6),UPPER('Marks Entry 6th'!G54),IF(AND($E$3=7),UPPER('Marks Entry 7th'!G54),"")))))</f>
        <v/>
      </c>
      <c r="I55" s="302" t="str">
        <f>IF(OR(B55=0,B55=""),"",IF(AND($E$3=6,'Marks Entry 6th'!H54=""),"",IF(AND($E$3=7,'Marks Entry 7th'!H54=""),"",IF(AND($E$3=6),UPPER('Marks Entry 6th'!H54),IF(AND($E$3=7),UPPER('Marks Entry 7th'!H54),"")))))</f>
        <v/>
      </c>
      <c r="J55" s="64" t="str">
        <f>IF(OR(B55=0,B55=""),"",IF(AND($E$3=6,'Marks Entry 6th'!J54=""),"",IF(AND($E$3=7,'Marks Entry 7th'!J54=""),"",IF(AND($E$3=6),'Marks Entry 6th'!J54,IF(AND($E$3=7),'Marks Entry 7th'!J54,"")))))</f>
        <v/>
      </c>
      <c r="K55" s="64" t="str">
        <f>IF(OR(B55=0,B55=""),"",IF(AND($E$3=6,'Marks Entry 6th'!K54=""),"",IF(AND($E$3=7,'Marks Entry 7th'!K54=""),"",IF(AND($E$3=6),'Marks Entry 6th'!K54,IF(AND($E$3=7),'Marks Entry 7th'!K54,"")))))</f>
        <v/>
      </c>
      <c r="L55" s="120" t="str">
        <f>IF(OR($E55="",$G55=""),"",IF(AND($E$3=6),'Marks Entry 6th'!L54,IF(AND($E$3=7),'Marks Entry 7th'!L54,"")))</f>
        <v/>
      </c>
      <c r="M55" s="120" t="str">
        <f>IF(OR($E55="",$G55=""),"",IF(AND($E$3=6),'Marks Entry 6th'!M54,IF(AND($E$3=7),'Marks Entry 7th'!M54,"")))</f>
        <v/>
      </c>
      <c r="N55" s="120" t="str">
        <f>IF(OR($E55="",$G55=""),"",IF(AND($E$3=6),'Marks Entry 6th'!N54,IF(AND($E$3=7),'Marks Entry 7th'!N54,"")))</f>
        <v/>
      </c>
      <c r="O55" s="120" t="str">
        <f>IF(OR($E55="",$G55=""),"",IF(AND($E$3=6),'Marks Entry 6th'!O54,IF(AND($E$3=7),'Marks Entry 7th'!O54,"")))</f>
        <v/>
      </c>
      <c r="P55" s="120" t="str">
        <f>IF(OR($E55="",$G55=""),"",IF(AND($E$3=6),'Marks Entry 6th'!P54,IF(AND($E$3=7),'Marks Entry 7th'!P54,"")))</f>
        <v/>
      </c>
      <c r="Q55" s="120" t="str">
        <f>IF(OR($E55="",$G55=""),"",IF(AND($E$3=6),'Marks Entry 6th'!Q54,IF(AND($E$3=7),'Marks Entry 7th'!Q54,"")))</f>
        <v/>
      </c>
      <c r="R55" s="418" t="str">
        <f t="shared" si="4"/>
        <v/>
      </c>
      <c r="S55" s="120" t="str">
        <f>IF(OR($E55="",$G55=""),"",IF(AND($E$3=6),'Marks Entry 6th'!R54,IF(AND($E$3=7),'Marks Entry 7th'!R54,"")))</f>
        <v/>
      </c>
      <c r="T55" s="120" t="str">
        <f>IF(OR($E55="",$G55=""),"",IF(AND($E$3=6),'Marks Entry 6th'!S54,IF(AND($E$3=7),'Marks Entry 7th'!S54,"")))</f>
        <v/>
      </c>
      <c r="U55" s="65" t="str">
        <f t="shared" si="5"/>
        <v/>
      </c>
      <c r="V55" s="62">
        <f t="shared" si="6"/>
        <v>0</v>
      </c>
      <c r="W55" s="67" t="str">
        <f>IF(OR($E55="",$G55=""),"",IF(AND($E$3=6),'Marks Entry 6th'!T54,IF(AND($E$3=7),'Marks Entry 7th'!T54,"")))</f>
        <v/>
      </c>
      <c r="X55" s="67" t="str">
        <f>IF(OR($E55="",$G55=""),"",IF(AND($E$3=6),'Marks Entry 6th'!U54,IF(AND($E$3=7),'Marks Entry 7th'!U54,"")))</f>
        <v/>
      </c>
      <c r="Y55" s="66" t="str">
        <f t="shared" si="7"/>
        <v/>
      </c>
      <c r="Z55" s="62" t="str">
        <f t="shared" si="8"/>
        <v/>
      </c>
      <c r="AA55" s="108">
        <f t="shared" si="9"/>
        <v>0</v>
      </c>
      <c r="AB55" s="108" t="str">
        <f t="shared" si="10"/>
        <v/>
      </c>
      <c r="AC55" s="108" t="str">
        <f t="shared" si="11"/>
        <v/>
      </c>
      <c r="AD55" s="108" t="str">
        <f t="shared" si="12"/>
        <v/>
      </c>
      <c r="AE55" s="108" t="str">
        <f t="shared" si="13"/>
        <v/>
      </c>
      <c r="AF55" s="110" t="str">
        <f t="shared" si="14"/>
        <v/>
      </c>
      <c r="AG55" s="120" t="str">
        <f>IF(OR($E55="",$G55=""),"",IF(AND($E$3=6),'Marks Entry 6th'!V54,IF(AND($E$3=7),'Marks Entry 7th'!V54,"")))</f>
        <v/>
      </c>
      <c r="AH55" s="120" t="str">
        <f>IF(OR($E55="",$G55=""),"",IF(AND($E$3=6),'Marks Entry 6th'!W54,IF(AND($E$3=7),'Marks Entry 7th'!W54,"")))</f>
        <v/>
      </c>
      <c r="AI55" s="120" t="str">
        <f>IF(OR($E55="",$G55=""),"",IF(AND($E$3=6),'Marks Entry 6th'!X54,IF(AND($E$3=7),'Marks Entry 7th'!X54,"")))</f>
        <v/>
      </c>
      <c r="AJ55" s="120" t="str">
        <f>IF(OR($E55="",$G55=""),"",IF(AND($E$3=6),'Marks Entry 6th'!Y54,IF(AND($E$3=7),'Marks Entry 7th'!Y54,"")))</f>
        <v/>
      </c>
      <c r="AK55" s="120" t="str">
        <f>IF(OR($E55="",$G55=""),"",IF(AND($E$3=6),'Marks Entry 6th'!Z54,IF(AND($E$3=7),'Marks Entry 7th'!Z54,"")))</f>
        <v/>
      </c>
      <c r="AL55" s="120" t="str">
        <f>IF(OR($E55="",$G55=""),"",IF(AND($E$3=6),'Marks Entry 6th'!AA54,IF(AND($E$3=7),'Marks Entry 7th'!AA54,"")))</f>
        <v/>
      </c>
      <c r="AM55" s="418" t="str">
        <f t="shared" si="15"/>
        <v/>
      </c>
      <c r="AN55" s="120" t="str">
        <f>IF(OR($E55="",$G55=""),"",IF(AND($E$3=6),'Marks Entry 6th'!AB54,IF(AND($E$3=7),'Marks Entry 7th'!AB54,"")))</f>
        <v/>
      </c>
      <c r="AO55" s="120" t="str">
        <f>IF(OR($E55="",$G55=""),"",IF(AND($E$3=6),'Marks Entry 6th'!AC54,IF(AND($E$3=7),'Marks Entry 7th'!AC54,"")))</f>
        <v/>
      </c>
      <c r="AP55" s="65" t="str">
        <f t="shared" si="16"/>
        <v/>
      </c>
      <c r="AQ55" s="62">
        <f t="shared" si="17"/>
        <v>0</v>
      </c>
      <c r="AR55" s="67" t="str">
        <f>IF(OR($E55="",$G55=""),"",IF(AND($E$3=6),'Marks Entry 6th'!AD54,IF(AND($E$3=7),'Marks Entry 7th'!AD54,"")))</f>
        <v/>
      </c>
      <c r="AS55" s="67" t="str">
        <f>IF(OR($E55="",$G55=""),"",IF(AND($E$3=6),'Marks Entry 6th'!AE54,IF(AND($E$3=7),'Marks Entry 7th'!AE54,"")))</f>
        <v/>
      </c>
      <c r="AT55" s="65" t="str">
        <f t="shared" si="18"/>
        <v/>
      </c>
      <c r="AU55" s="62" t="str">
        <f t="shared" si="19"/>
        <v/>
      </c>
      <c r="AV55" s="108">
        <f t="shared" si="20"/>
        <v>0</v>
      </c>
      <c r="AW55" s="108" t="str">
        <f t="shared" si="21"/>
        <v/>
      </c>
      <c r="AX55" s="108" t="str">
        <f t="shared" si="22"/>
        <v/>
      </c>
      <c r="AY55" s="108" t="str">
        <f t="shared" si="23"/>
        <v/>
      </c>
      <c r="AZ55" s="108" t="str">
        <f t="shared" si="24"/>
        <v/>
      </c>
      <c r="BA55" s="110" t="str">
        <f t="shared" si="25"/>
        <v/>
      </c>
      <c r="BB55" s="310" t="str">
        <f>IF(OR($E55="",$G55=""),"",IF(AND($E$3=6),'Marks Entry 6th'!AF54,IF(AND($E$3=7),'Marks Entry 7th'!AF54,"")))</f>
        <v/>
      </c>
      <c r="BC55" s="120" t="str">
        <f>IF(OR($E55="",$G55=""),"",IF(AND($E$3=6),'Marks Entry 6th'!AG54,IF(AND($E$3=7),'Marks Entry 7th'!AG54,"")))</f>
        <v/>
      </c>
      <c r="BD55" s="120" t="str">
        <f>IF(OR($E55="",$G55=""),"",IF(AND($E$3=6),'Marks Entry 6th'!AH54,IF(AND($E$3=7),'Marks Entry 7th'!AH54,"")))</f>
        <v/>
      </c>
      <c r="BE55" s="120" t="str">
        <f>IF(OR($E55="",$G55=""),"",IF(AND($E$3=6),'Marks Entry 6th'!AI54,IF(AND($E$3=7),'Marks Entry 7th'!AI54,"")))</f>
        <v/>
      </c>
      <c r="BF55" s="120" t="str">
        <f>IF(OR($E55="",$G55=""),"",IF(AND($E$3=6),'Marks Entry 6th'!AJ54,IF(AND($E$3=7),'Marks Entry 7th'!AJ54,"")))</f>
        <v/>
      </c>
      <c r="BG55" s="120" t="str">
        <f>IF(OR($E55="",$G55=""),"",IF(AND($E$3=6),'Marks Entry 6th'!AK54,IF(AND($E$3=7),'Marks Entry 7th'!AK54,"")))</f>
        <v/>
      </c>
      <c r="BH55" s="120" t="str">
        <f>IF(OR($E55="",$G55=""),"",IF(AND($E$3=6),'Marks Entry 6th'!AL54,IF(AND($E$3=7),'Marks Entry 7th'!AL54,"")))</f>
        <v/>
      </c>
      <c r="BI55" s="418" t="str">
        <f t="shared" si="26"/>
        <v/>
      </c>
      <c r="BJ55" s="120" t="str">
        <f>IF(OR($E55="",$G55=""),"",IF(AND($E$3=6),'Marks Entry 6th'!AM54,IF(AND($E$3=7),'Marks Entry 7th'!AM54,"")))</f>
        <v/>
      </c>
      <c r="BK55" s="120" t="str">
        <f>IF(OR($E55="",$G55=""),"",IF(AND($E$3=6),'Marks Entry 6th'!AN54,IF(AND($E$3=7),'Marks Entry 7th'!AN54,"")))</f>
        <v/>
      </c>
      <c r="BL55" s="65" t="str">
        <f t="shared" si="27"/>
        <v/>
      </c>
      <c r="BM55" s="62">
        <f t="shared" si="28"/>
        <v>0</v>
      </c>
      <c r="BN55" s="67" t="str">
        <f>IF(OR($E55="",$G55=""),"",IF(AND($E$3=6),'Marks Entry 6th'!AO54,IF(AND($E$3=7),'Marks Entry 7th'!AO54,"")))</f>
        <v/>
      </c>
      <c r="BO55" s="67" t="str">
        <f>IF(OR($E55="",$G55=""),"",IF(AND($E$3=6),'Marks Entry 6th'!AP54,IF(AND($E$3=7),'Marks Entry 7th'!AP54,"")))</f>
        <v/>
      </c>
      <c r="BP55" s="65" t="str">
        <f t="shared" si="29"/>
        <v/>
      </c>
      <c r="BQ55" s="62" t="str">
        <f t="shared" si="30"/>
        <v/>
      </c>
      <c r="BR55" s="108">
        <f t="shared" si="31"/>
        <v>0</v>
      </c>
      <c r="BS55" s="108" t="str">
        <f t="shared" si="32"/>
        <v/>
      </c>
      <c r="BT55" s="108" t="str">
        <f t="shared" si="33"/>
        <v/>
      </c>
      <c r="BU55" s="108" t="str">
        <f t="shared" si="34"/>
        <v/>
      </c>
      <c r="BV55" s="108" t="str">
        <f t="shared" si="35"/>
        <v/>
      </c>
      <c r="BW55" s="110" t="str">
        <f t="shared" si="36"/>
        <v/>
      </c>
      <c r="BX55" s="120" t="str">
        <f>IF(OR($E55="",$G55=""),"",IF(AND($E$3=6),'Marks Entry 6th'!AQ54,IF(AND($E$3=7),'Marks Entry 7th'!AQ54,"")))</f>
        <v/>
      </c>
      <c r="BY55" s="120" t="str">
        <f>IF(OR($E55="",$G55=""),"",IF(AND($E$3=6),'Marks Entry 6th'!AR54,IF(AND($E$3=7),'Marks Entry 7th'!AR54,"")))</f>
        <v/>
      </c>
      <c r="BZ55" s="120" t="str">
        <f>IF(OR($E55="",$G55=""),"",IF(AND($E$3=6),'Marks Entry 6th'!AS54,IF(AND($E$3=7),'Marks Entry 7th'!AS54,"")))</f>
        <v/>
      </c>
      <c r="CA55" s="120" t="str">
        <f>IF(OR($E55="",$G55=""),"",IF(AND($E$3=6),'Marks Entry 6th'!AT54,IF(AND($E$3=7),'Marks Entry 7th'!AT54,"")))</f>
        <v/>
      </c>
      <c r="CB55" s="120" t="str">
        <f>IF(OR($E55="",$G55=""),"",IF(AND($E$3=6),'Marks Entry 6th'!AU54,IF(AND($E$3=7),'Marks Entry 7th'!AU54,"")))</f>
        <v/>
      </c>
      <c r="CC55" s="120" t="str">
        <f>IF(OR($E55="",$G55=""),"",IF(AND($E$3=6),'Marks Entry 6th'!AV54,IF(AND($E$3=7),'Marks Entry 7th'!AV54,"")))</f>
        <v/>
      </c>
      <c r="CD55" s="418" t="str">
        <f t="shared" si="37"/>
        <v/>
      </c>
      <c r="CE55" s="120" t="str">
        <f>IF(OR($E55="",$G55=""),"",IF(AND($E$3=6),'Marks Entry 6th'!AW54,IF(AND($E$3=7),'Marks Entry 7th'!AW54,"")))</f>
        <v/>
      </c>
      <c r="CF55" s="120" t="str">
        <f>IF(OR($E55="",$G55=""),"",IF(AND($E$3=6),'Marks Entry 6th'!AX54,IF(AND($E$3=7),'Marks Entry 7th'!AX54,"")))</f>
        <v/>
      </c>
      <c r="CG55" s="65" t="str">
        <f t="shared" si="38"/>
        <v/>
      </c>
      <c r="CH55" s="62">
        <f t="shared" si="39"/>
        <v>0</v>
      </c>
      <c r="CI55" s="67" t="str">
        <f>IF(OR($E55="",$G55=""),"",IF(AND($E$3=6),'Marks Entry 6th'!AY54,IF(AND($E$3=7),'Marks Entry 7th'!AY54,"")))</f>
        <v/>
      </c>
      <c r="CJ55" s="67" t="str">
        <f>IF(OR($E55="",$G55=""),"",IF(AND($E$3=6),'Marks Entry 6th'!AZ54,IF(AND($E$3=7),'Marks Entry 7th'!AZ54,"")))</f>
        <v/>
      </c>
      <c r="CK55" s="65" t="str">
        <f t="shared" si="40"/>
        <v/>
      </c>
      <c r="CL55" s="62" t="str">
        <f t="shared" si="41"/>
        <v/>
      </c>
      <c r="CM55" s="108">
        <f t="shared" si="42"/>
        <v>0</v>
      </c>
      <c r="CN55" s="108" t="str">
        <f t="shared" si="43"/>
        <v/>
      </c>
      <c r="CO55" s="108" t="str">
        <f t="shared" si="44"/>
        <v/>
      </c>
      <c r="CP55" s="108" t="str">
        <f t="shared" si="45"/>
        <v/>
      </c>
      <c r="CQ55" s="108" t="str">
        <f t="shared" si="46"/>
        <v/>
      </c>
      <c r="CR55" s="110" t="str">
        <f t="shared" si="47"/>
        <v/>
      </c>
      <c r="CS55" s="120" t="str">
        <f>IF(OR($E55="",$G55=""),"",IF(AND($E$3=6),'Marks Entry 6th'!BA54,IF(AND($E$3=7),'Marks Entry 7th'!BA54,"")))</f>
        <v/>
      </c>
      <c r="CT55" s="120" t="str">
        <f>IF(OR($E55="",$G55=""),"",IF(AND($E$3=6),'Marks Entry 6th'!BB54,IF(AND($E$3=7),'Marks Entry 7th'!BB54,"")))</f>
        <v/>
      </c>
      <c r="CU55" s="120" t="str">
        <f>IF(OR($E55="",$G55=""),"",IF(AND($E$3=6),'Marks Entry 6th'!BC54,IF(AND($E$3=7),'Marks Entry 7th'!BC54,"")))</f>
        <v/>
      </c>
      <c r="CV55" s="120" t="str">
        <f>IF(OR($E55="",$G55=""),"",IF(AND($E$3=6),'Marks Entry 6th'!BD54,IF(AND($E$3=7),'Marks Entry 7th'!BD54,"")))</f>
        <v/>
      </c>
      <c r="CW55" s="120" t="str">
        <f>IF(OR($E55="",$G55=""),"",IF(AND($E$3=6),'Marks Entry 6th'!BE54,IF(AND($E$3=7),'Marks Entry 7th'!BE54,"")))</f>
        <v/>
      </c>
      <c r="CX55" s="120" t="str">
        <f>IF(OR($E55="",$G55=""),"",IF(AND($E$3=6),'Marks Entry 6th'!BF54,IF(AND($E$3=7),'Marks Entry 7th'!BF54,"")))</f>
        <v/>
      </c>
      <c r="CY55" s="418" t="str">
        <f t="shared" si="48"/>
        <v/>
      </c>
      <c r="CZ55" s="120" t="str">
        <f>IF(OR($E55="",$G55=""),"",IF(AND($E$3=6),'Marks Entry 6th'!BG54,IF(AND($E$3=7),'Marks Entry 7th'!BG54,"")))</f>
        <v/>
      </c>
      <c r="DA55" s="120" t="str">
        <f>IF(OR($E55="",$G55=""),"",IF(AND($E$3=6),'Marks Entry 6th'!BH54,IF(AND($E$3=7),'Marks Entry 7th'!BH54,"")))</f>
        <v/>
      </c>
      <c r="DB55" s="65" t="str">
        <f t="shared" si="49"/>
        <v/>
      </c>
      <c r="DC55" s="62">
        <f t="shared" si="50"/>
        <v>0</v>
      </c>
      <c r="DD55" s="67" t="str">
        <f>IF(OR($E55="",$G55=""),"",IF(AND($E$3=6),'Marks Entry 6th'!BI54,IF(AND($E$3=7),'Marks Entry 7th'!BI54,"")))</f>
        <v/>
      </c>
      <c r="DE55" s="67" t="str">
        <f>IF(OR($E55="",$G55=""),"",IF(AND($E$3=6),'Marks Entry 6th'!BJ54,IF(AND($E$3=7),'Marks Entry 7th'!BJ54,"")))</f>
        <v/>
      </c>
      <c r="DF55" s="65" t="str">
        <f t="shared" si="51"/>
        <v/>
      </c>
      <c r="DG55" s="62" t="str">
        <f t="shared" si="52"/>
        <v/>
      </c>
      <c r="DH55" s="108">
        <f t="shared" si="53"/>
        <v>0</v>
      </c>
      <c r="DI55" s="108" t="str">
        <f t="shared" si="54"/>
        <v/>
      </c>
      <c r="DJ55" s="108" t="str">
        <f t="shared" si="55"/>
        <v/>
      </c>
      <c r="DK55" s="108" t="str">
        <f t="shared" si="56"/>
        <v/>
      </c>
      <c r="DL55" s="108" t="str">
        <f t="shared" si="57"/>
        <v/>
      </c>
      <c r="DM55" s="110" t="str">
        <f t="shared" si="58"/>
        <v/>
      </c>
      <c r="DN55" s="120" t="str">
        <f>IF(OR($E55="",$G55=""),"",IF(AND($E$3=6),'Marks Entry 6th'!BK54,IF(AND($E$3=7),'Marks Entry 7th'!BK54,"")))</f>
        <v/>
      </c>
      <c r="DO55" s="120" t="str">
        <f>IF(OR($E55="",$G55=""),"",IF(AND($E$3=6),'Marks Entry 6th'!BL54,IF(AND($E$3=7),'Marks Entry 7th'!BL54,"")))</f>
        <v/>
      </c>
      <c r="DP55" s="120" t="str">
        <f>IF(OR($E55="",$G55=""),"",IF(AND($E$3=6),'Marks Entry 6th'!BM54,IF(AND($E$3=7),'Marks Entry 7th'!BM54,"")))</f>
        <v/>
      </c>
      <c r="DQ55" s="120" t="str">
        <f>IF(OR($E55="",$G55=""),"",IF(AND($E$3=6),'Marks Entry 6th'!BN54,IF(AND($E$3=7),'Marks Entry 7th'!BN54,"")))</f>
        <v/>
      </c>
      <c r="DR55" s="120" t="str">
        <f>IF(OR($E55="",$G55=""),"",IF(AND($E$3=6),'Marks Entry 6th'!BO54,IF(AND($E$3=7),'Marks Entry 7th'!BO54,"")))</f>
        <v/>
      </c>
      <c r="DS55" s="120" t="str">
        <f>IF(OR($E55="",$G55=""),"",IF(AND($E$3=6),'Marks Entry 6th'!BP54,IF(AND($E$3=7),'Marks Entry 7th'!BP54,"")))</f>
        <v/>
      </c>
      <c r="DT55" s="418" t="str">
        <f t="shared" si="59"/>
        <v/>
      </c>
      <c r="DU55" s="120" t="str">
        <f>IF(OR($E55="",$G55=""),"",IF(AND($E$3=6),'Marks Entry 6th'!BQ54,IF(AND($E$3=7),'Marks Entry 7th'!BQ54,"")))</f>
        <v/>
      </c>
      <c r="DV55" s="120" t="str">
        <f>IF(OR($E55="",$G55=""),"",IF(AND($E$3=6),'Marks Entry 6th'!BR54,IF(AND($E$3=7),'Marks Entry 7th'!BR54,"")))</f>
        <v/>
      </c>
      <c r="DW55" s="65" t="str">
        <f t="shared" si="60"/>
        <v/>
      </c>
      <c r="DX55" s="62">
        <f t="shared" si="61"/>
        <v>0</v>
      </c>
      <c r="DY55" s="67" t="str">
        <f>IF(OR($E55="",$G55=""),"",IF(AND($E$3=6),'Marks Entry 6th'!BS54,IF(AND($E$3=7),'Marks Entry 7th'!BS54,"")))</f>
        <v/>
      </c>
      <c r="DZ55" s="67" t="str">
        <f>IF(OR($E55="",$G55=""),"",IF(AND($E$3=6),'Marks Entry 6th'!BT54,IF(AND($E$3=7),'Marks Entry 7th'!BT54,"")))</f>
        <v/>
      </c>
      <c r="EA55" s="65" t="str">
        <f t="shared" si="62"/>
        <v/>
      </c>
      <c r="EB55" s="62" t="str">
        <f t="shared" si="63"/>
        <v/>
      </c>
      <c r="EC55" s="108">
        <f t="shared" si="64"/>
        <v>0</v>
      </c>
      <c r="ED55" s="108" t="str">
        <f t="shared" si="65"/>
        <v/>
      </c>
      <c r="EE55" s="108" t="str">
        <f t="shared" si="66"/>
        <v/>
      </c>
      <c r="EF55" s="108" t="str">
        <f t="shared" si="67"/>
        <v/>
      </c>
      <c r="EG55" s="108" t="str">
        <f t="shared" si="68"/>
        <v/>
      </c>
      <c r="EH55" s="110" t="str">
        <f t="shared" si="69"/>
        <v/>
      </c>
      <c r="EI55" s="52" t="str">
        <f>IF(OR($E55="",$G55=""),"",IF(AND($E$3=6),'Marks Entry 6th'!BU54,IF(AND($E$3=7),'Marks Entry 7th'!BU54,"")))</f>
        <v/>
      </c>
      <c r="EJ55" s="52" t="str">
        <f>IF(OR($E55="",$G55=""),"",IF(AND($E$3=6),'Marks Entry 6th'!BV54,IF(AND($E$3=7),'Marks Entry 7th'!BV54,"")))</f>
        <v/>
      </c>
      <c r="EK55" s="52" t="str">
        <f>IF(OR($E55="",$G55=""),"",IF(AND($E$3=6),'Marks Entry 6th'!BW54,IF(AND($E$3=7),'Marks Entry 7th'!BW54,"")))</f>
        <v/>
      </c>
      <c r="EL55" s="52" t="str">
        <f>IF(OR($E55="",$G55=""),"",IF(AND($E$3=6),'Marks Entry 6th'!BX54,IF(AND($E$3=7),'Marks Entry 7th'!BX54,"")))</f>
        <v/>
      </c>
      <c r="EM55" s="52" t="str">
        <f>IF(OR($E55="",$G55=""),"",IF(AND($E$3=6),'Marks Entry 6th'!BY54,IF(AND($E$3=7),'Marks Entry 7th'!BY54,"")))</f>
        <v/>
      </c>
      <c r="EN55" s="121" t="str">
        <f t="shared" si="70"/>
        <v/>
      </c>
      <c r="EO55" s="122">
        <f t="shared" si="71"/>
        <v>0</v>
      </c>
      <c r="EP55" s="122" t="str">
        <f t="shared" si="72"/>
        <v/>
      </c>
      <c r="EQ55" s="122" t="str">
        <f t="shared" si="73"/>
        <v/>
      </c>
      <c r="ER55" s="109" t="str">
        <f t="shared" si="74"/>
        <v/>
      </c>
      <c r="ES55" s="52" t="str">
        <f>IF(OR($E55="",$G55=""),"",IF(AND($E$3=6),'Marks Entry 6th'!BZ54,IF(AND($E$3=7),'Marks Entry 7th'!BZ54,"")))</f>
        <v/>
      </c>
      <c r="ET55" s="52" t="str">
        <f>IF(OR($E55="",$G55=""),"",IF(AND($E$3=6),'Marks Entry 6th'!CA54,IF(AND($E$3=7),'Marks Entry 7th'!CA54,"")))</f>
        <v/>
      </c>
      <c r="EU55" s="52" t="str">
        <f>IF(OR($E55="",$G55=""),"",IF(AND($E$3=6),'Marks Entry 6th'!CB54,IF(AND($E$3=7),'Marks Entry 7th'!CB54,"")))</f>
        <v/>
      </c>
      <c r="EV55" s="52" t="str">
        <f>IF(OR($E55="",$G55=""),"",IF(AND($E$3=6),'Marks Entry 6th'!CC54,IF(AND($E$3=7),'Marks Entry 7th'!CC54,"")))</f>
        <v/>
      </c>
      <c r="EW55" s="52" t="str">
        <f>IF(OR($E55="",$G55=""),"",IF(AND($E$3=6),'Marks Entry 6th'!CD54,IF(AND($E$3=7),'Marks Entry 7th'!CD54,"")))</f>
        <v/>
      </c>
      <c r="EX55" s="121" t="str">
        <f t="shared" si="75"/>
        <v/>
      </c>
      <c r="EY55" s="122">
        <f t="shared" si="76"/>
        <v>0</v>
      </c>
      <c r="EZ55" s="122" t="str">
        <f t="shared" si="77"/>
        <v/>
      </c>
      <c r="FA55" s="122" t="str">
        <f t="shared" si="78"/>
        <v/>
      </c>
      <c r="FB55" s="109" t="str">
        <f t="shared" si="79"/>
        <v/>
      </c>
      <c r="FC55" s="52" t="str">
        <f>IF(OR($E55="",$G55=""),"",IF(AND($E$3=6),'Marks Entry 6th'!CE54,IF(AND($E$3=7),'Marks Entry 7th'!CE54,"")))</f>
        <v/>
      </c>
      <c r="FD55" s="52" t="str">
        <f>IF(OR($E55="",$G55=""),"",IF(AND($E$3=6),'Marks Entry 6th'!CF54,IF(AND($E$3=7),'Marks Entry 7th'!CF54,"")))</f>
        <v/>
      </c>
      <c r="FE55" s="52" t="str">
        <f>IF(OR($E55="",$G55=""),"",IF(AND($E$3=6),'Marks Entry 6th'!CG54,IF(AND($E$3=7),'Marks Entry 7th'!CG54,"")))</f>
        <v/>
      </c>
      <c r="FF55" s="52" t="str">
        <f>IF(OR($E55="",$G55=""),"",IF(AND($E$3=6),'Marks Entry 6th'!CH54,IF(AND($E$3=7),'Marks Entry 7th'!CH54,"")))</f>
        <v/>
      </c>
      <c r="FG55" s="52" t="str">
        <f>IF(OR($E55="",$G55=""),"",IF(AND($E$3=6),'Marks Entry 6th'!CI54,IF(AND($E$3=7),'Marks Entry 7th'!CI54,"")))</f>
        <v/>
      </c>
      <c r="FH55" s="121" t="str">
        <f t="shared" si="80"/>
        <v/>
      </c>
      <c r="FI55" s="122">
        <f t="shared" si="81"/>
        <v>0</v>
      </c>
      <c r="FJ55" s="122" t="str">
        <f t="shared" si="82"/>
        <v/>
      </c>
      <c r="FK55" s="122" t="str">
        <f t="shared" si="83"/>
        <v/>
      </c>
      <c r="FL55" s="109" t="str">
        <f t="shared" si="84"/>
        <v/>
      </c>
      <c r="FM55" s="361" t="str">
        <f>IF(OR($E55="",$G55=""),"",IF(AND('Marks Entry 6th'!CJ54="",'Marks Entry 7th'!CJ54=""),"",IF(AND($E$3=6),'Marks Entry 6th'!CJ54,IF(AND($E$3=7),'Marks Entry 7th'!CJ54,""))))</f>
        <v/>
      </c>
      <c r="FN55" s="361" t="str">
        <f>IF(OR($E55="",$G55=""),"",IF(AND('Marks Entry 6th'!CK54="",'Marks Entry 7th'!CK54=""),"",IF(AND($E$3=6),'Marks Entry 6th'!CK54,IF(AND($E$3=7),'Marks Entry 7th'!CK54,""))))</f>
        <v/>
      </c>
      <c r="FO55" s="362" t="str">
        <f t="shared" si="85"/>
        <v/>
      </c>
      <c r="FP55" s="109" t="str">
        <f t="shared" si="86"/>
        <v/>
      </c>
      <c r="FQ55" s="361" t="str">
        <f>IF(OR($E55="",$G55=""),"",IF(AND('Marks Entry 6th'!CL54="",'Marks Entry 7th'!CL54=""),"",IF(AND($E$3=6),'Marks Entry 6th'!CL54,IF(AND($E$3=7),'Marks Entry 7th'!CL54,""))))</f>
        <v/>
      </c>
      <c r="FR55" s="361" t="str">
        <f>IF(OR($E55="",$G55=""),"",IF(AND('Marks Entry 6th'!CM54="",'Marks Entry 7th'!CM54=""),"",IF(AND($E$3=6),'Marks Entry 6th'!CM54,IF(AND($E$3=7),'Marks Entry 7th'!CM54,""))))</f>
        <v/>
      </c>
      <c r="FS55" s="362" t="str">
        <f t="shared" si="87"/>
        <v/>
      </c>
      <c r="FT55" s="109" t="str">
        <f t="shared" si="88"/>
        <v/>
      </c>
      <c r="FU55" s="78" t="str">
        <f t="shared" si="89"/>
        <v/>
      </c>
      <c r="FV55" s="328" t="str">
        <f t="shared" si="90"/>
        <v/>
      </c>
      <c r="FW55" s="84" t="str">
        <f t="shared" si="91"/>
        <v/>
      </c>
      <c r="FX55" s="222" t="str">
        <f t="shared" si="92"/>
        <v/>
      </c>
      <c r="FY55" s="85" t="str">
        <f t="shared" si="93"/>
        <v/>
      </c>
      <c r="FZ55" s="327" t="str">
        <f>IFERROR(IF(B55="NSO","NSO",IF(OR(D55="",G55="",F55=""),"",IF(AND(FV55&gt;=36,'Master sheet'!$D$11="Hindi"),"कक्षा क्रमोन्नत",IF(AND(FV55&gt;=36,'Master sheet'!$D$11="English"),"Promoted",IF(AND(FV55&lt;36,'Master sheet'!$D$11="Hindi"),"पुनः परीक्षा","Re-Exam"))))),"")</f>
        <v/>
      </c>
      <c r="GA55" s="53" t="str">
        <f>IF(OR($E55="",$G55=""),"",IF(AND($E$3=6,'Marks Entry 6th'!CN54=""),"",IF(AND($E$3=7,'Marks Entry 7th'!CN54=""),"",IF(AND($E$3=6),'Marks Entry 6th'!CN54,IF(AND($E$3=7),'Marks Entry 7th'!CN54,"")))))</f>
        <v/>
      </c>
      <c r="GB55" s="53" t="str">
        <f>IF(OR($E55="",$G55=""),"",IF(AND($E$3=6,'Marks Entry 6th'!CO54=""),"",IF(AND($E$3=7,'Marks Entry 7th'!CO54=""),"",IF(AND($E$3=6),'Marks Entry 6th'!CO54,IF(AND($E$3=7),'Marks Entry 7th'!CO54,"")))))</f>
        <v/>
      </c>
      <c r="GC55" s="54"/>
      <c r="GK55" s="56">
        <f>IF(AND($E$3=6),'Marks Entry 6th'!I54,IF(AND($E$3=7),'Marks Entry 7th'!I54,""))</f>
        <v>0</v>
      </c>
      <c r="GL55" s="56">
        <f t="shared" si="94"/>
        <v>0</v>
      </c>
    </row>
    <row r="56" spans="1:194" ht="18.95" customHeight="1">
      <c r="A56" s="68">
        <v>49</v>
      </c>
      <c r="B56" s="68" t="str">
        <f>IF(OR(GK56=0,GK56=""),"",IF(AND($E$3=6),'Marks Entry 6th'!I55,IF(AND($E$3=7),'Marks Entry 7th'!I55,"")))</f>
        <v/>
      </c>
      <c r="C56" s="69" t="str">
        <f>IF(OR(B56=0,B56=""),"",IF(AND($E$3=6,'Marks Entry 6th'!B55=""),"",IF(AND($E$3=7,'Marks Entry 7th'!B55=""),"",IF(AND($E$3=6,'Marks Entry 6th'!B55),'Marks Entry 6th'!B55,IF(AND($E$3=7),'Marks Entry 7th'!B55,"")))))</f>
        <v/>
      </c>
      <c r="D56" s="69" t="str">
        <f>IF(OR(B56=0,B56=""),"",IF(AND($E$3=6,'Marks Entry 6th'!C55=""),"",IF(AND($E$3=7,'Marks Entry 7th'!C55=""),"",IF(AND($E$3=6),'Marks Entry 6th'!C55,IF(AND($E$3=7),'Marks Entry 7th'!C55,"")))))</f>
        <v/>
      </c>
      <c r="E56" s="303" t="str">
        <f>IF(OR(B56=0,B56=""),"",IF(AND($E$3=6,'Marks Entry 6th'!E55=""),"",IF(AND($E$3=7,'Marks Entry 7th'!E55=""),"",IF(AND($E$3=6),'Marks Entry 6th'!E55,IF(AND($E$3=7),'Marks Entry 7th'!E55,"")))))</f>
        <v/>
      </c>
      <c r="F56" s="69" t="str">
        <f>IF(OR(B56=0,B56=""),"",IF(AND($E$3=6,'Marks Entry 6th'!D55=""),"",IF(AND($E$3=7,'Marks Entry 7th'!D55=""),"",IF(AND($E$3=6),'Marks Entry 6th'!D55,IF(AND($E$3=7),'Marks Entry 7th'!D55,"")))))</f>
        <v/>
      </c>
      <c r="G56" s="302" t="str">
        <f>IF(OR(B56=0,B56=""),"",IF(AND($E$3=6,'Marks Entry 6th'!F55=""),"",IF(AND($E$3=7,'Marks Entry 7th'!F55=""),"",IF(AND($E$3=6),UPPER('Marks Entry 6th'!F55),IF(AND($E$3=7),UPPER('Marks Entry 7th'!F55),"")))))</f>
        <v/>
      </c>
      <c r="H56" s="302" t="str">
        <f>IF(OR(B56=0,B56=""),"",IF(AND($E$3=6,'Marks Entry 6th'!G55=""),"",IF(AND($E$3=7,'Marks Entry 7th'!G55=""),"",IF(AND($E$3=6),UPPER('Marks Entry 6th'!G55),IF(AND($E$3=7),UPPER('Marks Entry 7th'!G55),"")))))</f>
        <v/>
      </c>
      <c r="I56" s="302" t="str">
        <f>IF(OR(B56=0,B56=""),"",IF(AND($E$3=6,'Marks Entry 6th'!H55=""),"",IF(AND($E$3=7,'Marks Entry 7th'!H55=""),"",IF(AND($E$3=6),UPPER('Marks Entry 6th'!H55),IF(AND($E$3=7),UPPER('Marks Entry 7th'!H55),"")))))</f>
        <v/>
      </c>
      <c r="J56" s="64" t="str">
        <f>IF(OR(B56=0,B56=""),"",IF(AND($E$3=6,'Marks Entry 6th'!J55=""),"",IF(AND($E$3=7,'Marks Entry 7th'!J55=""),"",IF(AND($E$3=6),'Marks Entry 6th'!J55,IF(AND($E$3=7),'Marks Entry 7th'!J55,"")))))</f>
        <v/>
      </c>
      <c r="K56" s="64" t="str">
        <f>IF(OR(B56=0,B56=""),"",IF(AND($E$3=6,'Marks Entry 6th'!K55=""),"",IF(AND($E$3=7,'Marks Entry 7th'!K55=""),"",IF(AND($E$3=6),'Marks Entry 6th'!K55,IF(AND($E$3=7),'Marks Entry 7th'!K55,"")))))</f>
        <v/>
      </c>
      <c r="L56" s="120" t="str">
        <f>IF(OR($E56="",$G56=""),"",IF(AND($E$3=6),'Marks Entry 6th'!L55,IF(AND($E$3=7),'Marks Entry 7th'!L55,"")))</f>
        <v/>
      </c>
      <c r="M56" s="120" t="str">
        <f>IF(OR($E56="",$G56=""),"",IF(AND($E$3=6),'Marks Entry 6th'!M55,IF(AND($E$3=7),'Marks Entry 7th'!M55,"")))</f>
        <v/>
      </c>
      <c r="N56" s="120" t="str">
        <f>IF(OR($E56="",$G56=""),"",IF(AND($E$3=6),'Marks Entry 6th'!N55,IF(AND($E$3=7),'Marks Entry 7th'!N55,"")))</f>
        <v/>
      </c>
      <c r="O56" s="120" t="str">
        <f>IF(OR($E56="",$G56=""),"",IF(AND($E$3=6),'Marks Entry 6th'!O55,IF(AND($E$3=7),'Marks Entry 7th'!O55,"")))</f>
        <v/>
      </c>
      <c r="P56" s="120" t="str">
        <f>IF(OR($E56="",$G56=""),"",IF(AND($E$3=6),'Marks Entry 6th'!P55,IF(AND($E$3=7),'Marks Entry 7th'!P55,"")))</f>
        <v/>
      </c>
      <c r="Q56" s="120" t="str">
        <f>IF(OR($E56="",$G56=""),"",IF(AND($E$3=6),'Marks Entry 6th'!Q55,IF(AND($E$3=7),'Marks Entry 7th'!Q55,"")))</f>
        <v/>
      </c>
      <c r="R56" s="418" t="str">
        <f t="shared" si="4"/>
        <v/>
      </c>
      <c r="S56" s="120" t="str">
        <f>IF(OR($E56="",$G56=""),"",IF(AND($E$3=6),'Marks Entry 6th'!R55,IF(AND($E$3=7),'Marks Entry 7th'!R55,"")))</f>
        <v/>
      </c>
      <c r="T56" s="120" t="str">
        <f>IF(OR($E56="",$G56=""),"",IF(AND($E$3=6),'Marks Entry 6th'!S55,IF(AND($E$3=7),'Marks Entry 7th'!S55,"")))</f>
        <v/>
      </c>
      <c r="U56" s="65" t="str">
        <f t="shared" si="5"/>
        <v/>
      </c>
      <c r="V56" s="62">
        <f t="shared" si="6"/>
        <v>0</v>
      </c>
      <c r="W56" s="67" t="str">
        <f>IF(OR($E56="",$G56=""),"",IF(AND($E$3=6),'Marks Entry 6th'!T55,IF(AND($E$3=7),'Marks Entry 7th'!T55,"")))</f>
        <v/>
      </c>
      <c r="X56" s="67" t="str">
        <f>IF(OR($E56="",$G56=""),"",IF(AND($E$3=6),'Marks Entry 6th'!U55,IF(AND($E$3=7),'Marks Entry 7th'!U55,"")))</f>
        <v/>
      </c>
      <c r="Y56" s="66" t="str">
        <f t="shared" si="7"/>
        <v/>
      </c>
      <c r="Z56" s="62" t="str">
        <f t="shared" si="8"/>
        <v/>
      </c>
      <c r="AA56" s="108">
        <f t="shared" si="9"/>
        <v>0</v>
      </c>
      <c r="AB56" s="108" t="str">
        <f t="shared" si="10"/>
        <v/>
      </c>
      <c r="AC56" s="108" t="str">
        <f t="shared" si="11"/>
        <v/>
      </c>
      <c r="AD56" s="108" t="str">
        <f t="shared" si="12"/>
        <v/>
      </c>
      <c r="AE56" s="108" t="str">
        <f t="shared" si="13"/>
        <v/>
      </c>
      <c r="AF56" s="110" t="str">
        <f t="shared" si="14"/>
        <v/>
      </c>
      <c r="AG56" s="120" t="str">
        <f>IF(OR($E56="",$G56=""),"",IF(AND($E$3=6),'Marks Entry 6th'!V55,IF(AND($E$3=7),'Marks Entry 7th'!V55,"")))</f>
        <v/>
      </c>
      <c r="AH56" s="120" t="str">
        <f>IF(OR($E56="",$G56=""),"",IF(AND($E$3=6),'Marks Entry 6th'!W55,IF(AND($E$3=7),'Marks Entry 7th'!W55,"")))</f>
        <v/>
      </c>
      <c r="AI56" s="120" t="str">
        <f>IF(OR($E56="",$G56=""),"",IF(AND($E$3=6),'Marks Entry 6th'!X55,IF(AND($E$3=7),'Marks Entry 7th'!X55,"")))</f>
        <v/>
      </c>
      <c r="AJ56" s="120" t="str">
        <f>IF(OR($E56="",$G56=""),"",IF(AND($E$3=6),'Marks Entry 6th'!Y55,IF(AND($E$3=7),'Marks Entry 7th'!Y55,"")))</f>
        <v/>
      </c>
      <c r="AK56" s="120" t="str">
        <f>IF(OR($E56="",$G56=""),"",IF(AND($E$3=6),'Marks Entry 6th'!Z55,IF(AND($E$3=7),'Marks Entry 7th'!Z55,"")))</f>
        <v/>
      </c>
      <c r="AL56" s="120" t="str">
        <f>IF(OR($E56="",$G56=""),"",IF(AND($E$3=6),'Marks Entry 6th'!AA55,IF(AND($E$3=7),'Marks Entry 7th'!AA55,"")))</f>
        <v/>
      </c>
      <c r="AM56" s="418" t="str">
        <f t="shared" si="15"/>
        <v/>
      </c>
      <c r="AN56" s="120" t="str">
        <f>IF(OR($E56="",$G56=""),"",IF(AND($E$3=6),'Marks Entry 6th'!AB55,IF(AND($E$3=7),'Marks Entry 7th'!AB55,"")))</f>
        <v/>
      </c>
      <c r="AO56" s="120" t="str">
        <f>IF(OR($E56="",$G56=""),"",IF(AND($E$3=6),'Marks Entry 6th'!AC55,IF(AND($E$3=7),'Marks Entry 7th'!AC55,"")))</f>
        <v/>
      </c>
      <c r="AP56" s="65" t="str">
        <f t="shared" si="16"/>
        <v/>
      </c>
      <c r="AQ56" s="62">
        <f t="shared" si="17"/>
        <v>0</v>
      </c>
      <c r="AR56" s="67" t="str">
        <f>IF(OR($E56="",$G56=""),"",IF(AND($E$3=6),'Marks Entry 6th'!AD55,IF(AND($E$3=7),'Marks Entry 7th'!AD55,"")))</f>
        <v/>
      </c>
      <c r="AS56" s="67" t="str">
        <f>IF(OR($E56="",$G56=""),"",IF(AND($E$3=6),'Marks Entry 6th'!AE55,IF(AND($E$3=7),'Marks Entry 7th'!AE55,"")))</f>
        <v/>
      </c>
      <c r="AT56" s="65" t="str">
        <f t="shared" si="18"/>
        <v/>
      </c>
      <c r="AU56" s="62" t="str">
        <f t="shared" si="19"/>
        <v/>
      </c>
      <c r="AV56" s="108">
        <f t="shared" si="20"/>
        <v>0</v>
      </c>
      <c r="AW56" s="108" t="str">
        <f t="shared" si="21"/>
        <v/>
      </c>
      <c r="AX56" s="108" t="str">
        <f t="shared" si="22"/>
        <v/>
      </c>
      <c r="AY56" s="108" t="str">
        <f t="shared" si="23"/>
        <v/>
      </c>
      <c r="AZ56" s="108" t="str">
        <f t="shared" si="24"/>
        <v/>
      </c>
      <c r="BA56" s="110" t="str">
        <f t="shared" si="25"/>
        <v/>
      </c>
      <c r="BB56" s="310" t="str">
        <f>IF(OR($E56="",$G56=""),"",IF(AND($E$3=6),'Marks Entry 6th'!AF55,IF(AND($E$3=7),'Marks Entry 7th'!AF55,"")))</f>
        <v/>
      </c>
      <c r="BC56" s="120" t="str">
        <f>IF(OR($E56="",$G56=""),"",IF(AND($E$3=6),'Marks Entry 6th'!AG55,IF(AND($E$3=7),'Marks Entry 7th'!AG55,"")))</f>
        <v/>
      </c>
      <c r="BD56" s="120" t="str">
        <f>IF(OR($E56="",$G56=""),"",IF(AND($E$3=6),'Marks Entry 6th'!AH55,IF(AND($E$3=7),'Marks Entry 7th'!AH55,"")))</f>
        <v/>
      </c>
      <c r="BE56" s="120" t="str">
        <f>IF(OR($E56="",$G56=""),"",IF(AND($E$3=6),'Marks Entry 6th'!AI55,IF(AND($E$3=7),'Marks Entry 7th'!AI55,"")))</f>
        <v/>
      </c>
      <c r="BF56" s="120" t="str">
        <f>IF(OR($E56="",$G56=""),"",IF(AND($E$3=6),'Marks Entry 6th'!AJ55,IF(AND($E$3=7),'Marks Entry 7th'!AJ55,"")))</f>
        <v/>
      </c>
      <c r="BG56" s="120" t="str">
        <f>IF(OR($E56="",$G56=""),"",IF(AND($E$3=6),'Marks Entry 6th'!AK55,IF(AND($E$3=7),'Marks Entry 7th'!AK55,"")))</f>
        <v/>
      </c>
      <c r="BH56" s="120" t="str">
        <f>IF(OR($E56="",$G56=""),"",IF(AND($E$3=6),'Marks Entry 6th'!AL55,IF(AND($E$3=7),'Marks Entry 7th'!AL55,"")))</f>
        <v/>
      </c>
      <c r="BI56" s="418" t="str">
        <f t="shared" si="26"/>
        <v/>
      </c>
      <c r="BJ56" s="120" t="str">
        <f>IF(OR($E56="",$G56=""),"",IF(AND($E$3=6),'Marks Entry 6th'!AM55,IF(AND($E$3=7),'Marks Entry 7th'!AM55,"")))</f>
        <v/>
      </c>
      <c r="BK56" s="120" t="str">
        <f>IF(OR($E56="",$G56=""),"",IF(AND($E$3=6),'Marks Entry 6th'!AN55,IF(AND($E$3=7),'Marks Entry 7th'!AN55,"")))</f>
        <v/>
      </c>
      <c r="BL56" s="65" t="str">
        <f t="shared" si="27"/>
        <v/>
      </c>
      <c r="BM56" s="62">
        <f t="shared" si="28"/>
        <v>0</v>
      </c>
      <c r="BN56" s="67" t="str">
        <f>IF(OR($E56="",$G56=""),"",IF(AND($E$3=6),'Marks Entry 6th'!AO55,IF(AND($E$3=7),'Marks Entry 7th'!AO55,"")))</f>
        <v/>
      </c>
      <c r="BO56" s="67" t="str">
        <f>IF(OR($E56="",$G56=""),"",IF(AND($E$3=6),'Marks Entry 6th'!AP55,IF(AND($E$3=7),'Marks Entry 7th'!AP55,"")))</f>
        <v/>
      </c>
      <c r="BP56" s="65" t="str">
        <f t="shared" si="29"/>
        <v/>
      </c>
      <c r="BQ56" s="62" t="str">
        <f t="shared" si="30"/>
        <v/>
      </c>
      <c r="BR56" s="108">
        <f t="shared" si="31"/>
        <v>0</v>
      </c>
      <c r="BS56" s="108" t="str">
        <f t="shared" si="32"/>
        <v/>
      </c>
      <c r="BT56" s="108" t="str">
        <f t="shared" si="33"/>
        <v/>
      </c>
      <c r="BU56" s="108" t="str">
        <f t="shared" si="34"/>
        <v/>
      </c>
      <c r="BV56" s="108" t="str">
        <f t="shared" si="35"/>
        <v/>
      </c>
      <c r="BW56" s="110" t="str">
        <f t="shared" si="36"/>
        <v/>
      </c>
      <c r="BX56" s="120" t="str">
        <f>IF(OR($E56="",$G56=""),"",IF(AND($E$3=6),'Marks Entry 6th'!AQ55,IF(AND($E$3=7),'Marks Entry 7th'!AQ55,"")))</f>
        <v/>
      </c>
      <c r="BY56" s="120" t="str">
        <f>IF(OR($E56="",$G56=""),"",IF(AND($E$3=6),'Marks Entry 6th'!AR55,IF(AND($E$3=7),'Marks Entry 7th'!AR55,"")))</f>
        <v/>
      </c>
      <c r="BZ56" s="120" t="str">
        <f>IF(OR($E56="",$G56=""),"",IF(AND($E$3=6),'Marks Entry 6th'!AS55,IF(AND($E$3=7),'Marks Entry 7th'!AS55,"")))</f>
        <v/>
      </c>
      <c r="CA56" s="120" t="str">
        <f>IF(OR($E56="",$G56=""),"",IF(AND($E$3=6),'Marks Entry 6th'!AT55,IF(AND($E$3=7),'Marks Entry 7th'!AT55,"")))</f>
        <v/>
      </c>
      <c r="CB56" s="120" t="str">
        <f>IF(OR($E56="",$G56=""),"",IF(AND($E$3=6),'Marks Entry 6th'!AU55,IF(AND($E$3=7),'Marks Entry 7th'!AU55,"")))</f>
        <v/>
      </c>
      <c r="CC56" s="120" t="str">
        <f>IF(OR($E56="",$G56=""),"",IF(AND($E$3=6),'Marks Entry 6th'!AV55,IF(AND($E$3=7),'Marks Entry 7th'!AV55,"")))</f>
        <v/>
      </c>
      <c r="CD56" s="418" t="str">
        <f t="shared" si="37"/>
        <v/>
      </c>
      <c r="CE56" s="120" t="str">
        <f>IF(OR($E56="",$G56=""),"",IF(AND($E$3=6),'Marks Entry 6th'!AW55,IF(AND($E$3=7),'Marks Entry 7th'!AW55,"")))</f>
        <v/>
      </c>
      <c r="CF56" s="120" t="str">
        <f>IF(OR($E56="",$G56=""),"",IF(AND($E$3=6),'Marks Entry 6th'!AX55,IF(AND($E$3=7),'Marks Entry 7th'!AX55,"")))</f>
        <v/>
      </c>
      <c r="CG56" s="65" t="str">
        <f t="shared" si="38"/>
        <v/>
      </c>
      <c r="CH56" s="62">
        <f t="shared" si="39"/>
        <v>0</v>
      </c>
      <c r="CI56" s="67" t="str">
        <f>IF(OR($E56="",$G56=""),"",IF(AND($E$3=6),'Marks Entry 6th'!AY55,IF(AND($E$3=7),'Marks Entry 7th'!AY55,"")))</f>
        <v/>
      </c>
      <c r="CJ56" s="67" t="str">
        <f>IF(OR($E56="",$G56=""),"",IF(AND($E$3=6),'Marks Entry 6th'!AZ55,IF(AND($E$3=7),'Marks Entry 7th'!AZ55,"")))</f>
        <v/>
      </c>
      <c r="CK56" s="65" t="str">
        <f t="shared" si="40"/>
        <v/>
      </c>
      <c r="CL56" s="62" t="str">
        <f t="shared" si="41"/>
        <v/>
      </c>
      <c r="CM56" s="108">
        <f t="shared" si="42"/>
        <v>0</v>
      </c>
      <c r="CN56" s="108" t="str">
        <f t="shared" si="43"/>
        <v/>
      </c>
      <c r="CO56" s="108" t="str">
        <f t="shared" si="44"/>
        <v/>
      </c>
      <c r="CP56" s="108" t="str">
        <f t="shared" si="45"/>
        <v/>
      </c>
      <c r="CQ56" s="108" t="str">
        <f t="shared" si="46"/>
        <v/>
      </c>
      <c r="CR56" s="110" t="str">
        <f t="shared" si="47"/>
        <v/>
      </c>
      <c r="CS56" s="120" t="str">
        <f>IF(OR($E56="",$G56=""),"",IF(AND($E$3=6),'Marks Entry 6th'!BA55,IF(AND($E$3=7),'Marks Entry 7th'!BA55,"")))</f>
        <v/>
      </c>
      <c r="CT56" s="120" t="str">
        <f>IF(OR($E56="",$G56=""),"",IF(AND($E$3=6),'Marks Entry 6th'!BB55,IF(AND($E$3=7),'Marks Entry 7th'!BB55,"")))</f>
        <v/>
      </c>
      <c r="CU56" s="120" t="str">
        <f>IF(OR($E56="",$G56=""),"",IF(AND($E$3=6),'Marks Entry 6th'!BC55,IF(AND($E$3=7),'Marks Entry 7th'!BC55,"")))</f>
        <v/>
      </c>
      <c r="CV56" s="120" t="str">
        <f>IF(OR($E56="",$G56=""),"",IF(AND($E$3=6),'Marks Entry 6th'!BD55,IF(AND($E$3=7),'Marks Entry 7th'!BD55,"")))</f>
        <v/>
      </c>
      <c r="CW56" s="120" t="str">
        <f>IF(OR($E56="",$G56=""),"",IF(AND($E$3=6),'Marks Entry 6th'!BE55,IF(AND($E$3=7),'Marks Entry 7th'!BE55,"")))</f>
        <v/>
      </c>
      <c r="CX56" s="120" t="str">
        <f>IF(OR($E56="",$G56=""),"",IF(AND($E$3=6),'Marks Entry 6th'!BF55,IF(AND($E$3=7),'Marks Entry 7th'!BF55,"")))</f>
        <v/>
      </c>
      <c r="CY56" s="418" t="str">
        <f t="shared" si="48"/>
        <v/>
      </c>
      <c r="CZ56" s="120" t="str">
        <f>IF(OR($E56="",$G56=""),"",IF(AND($E$3=6),'Marks Entry 6th'!BG55,IF(AND($E$3=7),'Marks Entry 7th'!BG55,"")))</f>
        <v/>
      </c>
      <c r="DA56" s="120" t="str">
        <f>IF(OR($E56="",$G56=""),"",IF(AND($E$3=6),'Marks Entry 6th'!BH55,IF(AND($E$3=7),'Marks Entry 7th'!BH55,"")))</f>
        <v/>
      </c>
      <c r="DB56" s="65" t="str">
        <f t="shared" si="49"/>
        <v/>
      </c>
      <c r="DC56" s="62">
        <f t="shared" si="50"/>
        <v>0</v>
      </c>
      <c r="DD56" s="67" t="str">
        <f>IF(OR($E56="",$G56=""),"",IF(AND($E$3=6),'Marks Entry 6th'!BI55,IF(AND($E$3=7),'Marks Entry 7th'!BI55,"")))</f>
        <v/>
      </c>
      <c r="DE56" s="67" t="str">
        <f>IF(OR($E56="",$G56=""),"",IF(AND($E$3=6),'Marks Entry 6th'!BJ55,IF(AND($E$3=7),'Marks Entry 7th'!BJ55,"")))</f>
        <v/>
      </c>
      <c r="DF56" s="65" t="str">
        <f t="shared" si="51"/>
        <v/>
      </c>
      <c r="DG56" s="62" t="str">
        <f t="shared" si="52"/>
        <v/>
      </c>
      <c r="DH56" s="108">
        <f t="shared" si="53"/>
        <v>0</v>
      </c>
      <c r="DI56" s="108" t="str">
        <f t="shared" si="54"/>
        <v/>
      </c>
      <c r="DJ56" s="108" t="str">
        <f t="shared" si="55"/>
        <v/>
      </c>
      <c r="DK56" s="108" t="str">
        <f t="shared" si="56"/>
        <v/>
      </c>
      <c r="DL56" s="108" t="str">
        <f t="shared" si="57"/>
        <v/>
      </c>
      <c r="DM56" s="110" t="str">
        <f t="shared" si="58"/>
        <v/>
      </c>
      <c r="DN56" s="120" t="str">
        <f>IF(OR($E56="",$G56=""),"",IF(AND($E$3=6),'Marks Entry 6th'!BK55,IF(AND($E$3=7),'Marks Entry 7th'!BK55,"")))</f>
        <v/>
      </c>
      <c r="DO56" s="120" t="str">
        <f>IF(OR($E56="",$G56=""),"",IF(AND($E$3=6),'Marks Entry 6th'!BL55,IF(AND($E$3=7),'Marks Entry 7th'!BL55,"")))</f>
        <v/>
      </c>
      <c r="DP56" s="120" t="str">
        <f>IF(OR($E56="",$G56=""),"",IF(AND($E$3=6),'Marks Entry 6th'!BM55,IF(AND($E$3=7),'Marks Entry 7th'!BM55,"")))</f>
        <v/>
      </c>
      <c r="DQ56" s="120" t="str">
        <f>IF(OR($E56="",$G56=""),"",IF(AND($E$3=6),'Marks Entry 6th'!BN55,IF(AND($E$3=7),'Marks Entry 7th'!BN55,"")))</f>
        <v/>
      </c>
      <c r="DR56" s="120" t="str">
        <f>IF(OR($E56="",$G56=""),"",IF(AND($E$3=6),'Marks Entry 6th'!BO55,IF(AND($E$3=7),'Marks Entry 7th'!BO55,"")))</f>
        <v/>
      </c>
      <c r="DS56" s="120" t="str">
        <f>IF(OR($E56="",$G56=""),"",IF(AND($E$3=6),'Marks Entry 6th'!BP55,IF(AND($E$3=7),'Marks Entry 7th'!BP55,"")))</f>
        <v/>
      </c>
      <c r="DT56" s="418" t="str">
        <f t="shared" si="59"/>
        <v/>
      </c>
      <c r="DU56" s="120" t="str">
        <f>IF(OR($E56="",$G56=""),"",IF(AND($E$3=6),'Marks Entry 6th'!BQ55,IF(AND($E$3=7),'Marks Entry 7th'!BQ55,"")))</f>
        <v/>
      </c>
      <c r="DV56" s="120" t="str">
        <f>IF(OR($E56="",$G56=""),"",IF(AND($E$3=6),'Marks Entry 6th'!BR55,IF(AND($E$3=7),'Marks Entry 7th'!BR55,"")))</f>
        <v/>
      </c>
      <c r="DW56" s="65" t="str">
        <f t="shared" si="60"/>
        <v/>
      </c>
      <c r="DX56" s="62">
        <f t="shared" si="61"/>
        <v>0</v>
      </c>
      <c r="DY56" s="67" t="str">
        <f>IF(OR($E56="",$G56=""),"",IF(AND($E$3=6),'Marks Entry 6th'!BS55,IF(AND($E$3=7),'Marks Entry 7th'!BS55,"")))</f>
        <v/>
      </c>
      <c r="DZ56" s="67" t="str">
        <f>IF(OR($E56="",$G56=""),"",IF(AND($E$3=6),'Marks Entry 6th'!BT55,IF(AND($E$3=7),'Marks Entry 7th'!BT55,"")))</f>
        <v/>
      </c>
      <c r="EA56" s="65" t="str">
        <f t="shared" si="62"/>
        <v/>
      </c>
      <c r="EB56" s="62" t="str">
        <f t="shared" si="63"/>
        <v/>
      </c>
      <c r="EC56" s="108">
        <f t="shared" si="64"/>
        <v>0</v>
      </c>
      <c r="ED56" s="108" t="str">
        <f t="shared" si="65"/>
        <v/>
      </c>
      <c r="EE56" s="108" t="str">
        <f t="shared" si="66"/>
        <v/>
      </c>
      <c r="EF56" s="108" t="str">
        <f t="shared" si="67"/>
        <v/>
      </c>
      <c r="EG56" s="108" t="str">
        <f t="shared" si="68"/>
        <v/>
      </c>
      <c r="EH56" s="110" t="str">
        <f t="shared" si="69"/>
        <v/>
      </c>
      <c r="EI56" s="52" t="str">
        <f>IF(OR($E56="",$G56=""),"",IF(AND($E$3=6),'Marks Entry 6th'!BU55,IF(AND($E$3=7),'Marks Entry 7th'!BU55,"")))</f>
        <v/>
      </c>
      <c r="EJ56" s="52" t="str">
        <f>IF(OR($E56="",$G56=""),"",IF(AND($E$3=6),'Marks Entry 6th'!BV55,IF(AND($E$3=7),'Marks Entry 7th'!BV55,"")))</f>
        <v/>
      </c>
      <c r="EK56" s="52" t="str">
        <f>IF(OR($E56="",$G56=""),"",IF(AND($E$3=6),'Marks Entry 6th'!BW55,IF(AND($E$3=7),'Marks Entry 7th'!BW55,"")))</f>
        <v/>
      </c>
      <c r="EL56" s="52" t="str">
        <f>IF(OR($E56="",$G56=""),"",IF(AND($E$3=6),'Marks Entry 6th'!BX55,IF(AND($E$3=7),'Marks Entry 7th'!BX55,"")))</f>
        <v/>
      </c>
      <c r="EM56" s="52" t="str">
        <f>IF(OR($E56="",$G56=""),"",IF(AND($E$3=6),'Marks Entry 6th'!BY55,IF(AND($E$3=7),'Marks Entry 7th'!BY55,"")))</f>
        <v/>
      </c>
      <c r="EN56" s="121" t="str">
        <f t="shared" si="70"/>
        <v/>
      </c>
      <c r="EO56" s="122">
        <f t="shared" si="71"/>
        <v>0</v>
      </c>
      <c r="EP56" s="122" t="str">
        <f t="shared" si="72"/>
        <v/>
      </c>
      <c r="EQ56" s="122" t="str">
        <f t="shared" si="73"/>
        <v/>
      </c>
      <c r="ER56" s="109" t="str">
        <f t="shared" si="74"/>
        <v/>
      </c>
      <c r="ES56" s="52" t="str">
        <f>IF(OR($E56="",$G56=""),"",IF(AND($E$3=6),'Marks Entry 6th'!BZ55,IF(AND($E$3=7),'Marks Entry 7th'!BZ55,"")))</f>
        <v/>
      </c>
      <c r="ET56" s="52" t="str">
        <f>IF(OR($E56="",$G56=""),"",IF(AND($E$3=6),'Marks Entry 6th'!CA55,IF(AND($E$3=7),'Marks Entry 7th'!CA55,"")))</f>
        <v/>
      </c>
      <c r="EU56" s="52" t="str">
        <f>IF(OR($E56="",$G56=""),"",IF(AND($E$3=6),'Marks Entry 6th'!CB55,IF(AND($E$3=7),'Marks Entry 7th'!CB55,"")))</f>
        <v/>
      </c>
      <c r="EV56" s="52" t="str">
        <f>IF(OR($E56="",$G56=""),"",IF(AND($E$3=6),'Marks Entry 6th'!CC55,IF(AND($E$3=7),'Marks Entry 7th'!CC55,"")))</f>
        <v/>
      </c>
      <c r="EW56" s="52" t="str">
        <f>IF(OR($E56="",$G56=""),"",IF(AND($E$3=6),'Marks Entry 6th'!CD55,IF(AND($E$3=7),'Marks Entry 7th'!CD55,"")))</f>
        <v/>
      </c>
      <c r="EX56" s="121" t="str">
        <f t="shared" si="75"/>
        <v/>
      </c>
      <c r="EY56" s="122">
        <f t="shared" si="76"/>
        <v>0</v>
      </c>
      <c r="EZ56" s="122" t="str">
        <f t="shared" si="77"/>
        <v/>
      </c>
      <c r="FA56" s="122" t="str">
        <f t="shared" si="78"/>
        <v/>
      </c>
      <c r="FB56" s="109" t="str">
        <f t="shared" si="79"/>
        <v/>
      </c>
      <c r="FC56" s="52" t="str">
        <f>IF(OR($E56="",$G56=""),"",IF(AND($E$3=6),'Marks Entry 6th'!CE55,IF(AND($E$3=7),'Marks Entry 7th'!CE55,"")))</f>
        <v/>
      </c>
      <c r="FD56" s="52" t="str">
        <f>IF(OR($E56="",$G56=""),"",IF(AND($E$3=6),'Marks Entry 6th'!CF55,IF(AND($E$3=7),'Marks Entry 7th'!CF55,"")))</f>
        <v/>
      </c>
      <c r="FE56" s="52" t="str">
        <f>IF(OR($E56="",$G56=""),"",IF(AND($E$3=6),'Marks Entry 6th'!CG55,IF(AND($E$3=7),'Marks Entry 7th'!CG55,"")))</f>
        <v/>
      </c>
      <c r="FF56" s="52" t="str">
        <f>IF(OR($E56="",$G56=""),"",IF(AND($E$3=6),'Marks Entry 6th'!CH55,IF(AND($E$3=7),'Marks Entry 7th'!CH55,"")))</f>
        <v/>
      </c>
      <c r="FG56" s="52" t="str">
        <f>IF(OR($E56="",$G56=""),"",IF(AND($E$3=6),'Marks Entry 6th'!CI55,IF(AND($E$3=7),'Marks Entry 7th'!CI55,"")))</f>
        <v/>
      </c>
      <c r="FH56" s="121" t="str">
        <f t="shared" si="80"/>
        <v/>
      </c>
      <c r="FI56" s="122">
        <f t="shared" si="81"/>
        <v>0</v>
      </c>
      <c r="FJ56" s="122" t="str">
        <f t="shared" si="82"/>
        <v/>
      </c>
      <c r="FK56" s="122" t="str">
        <f t="shared" si="83"/>
        <v/>
      </c>
      <c r="FL56" s="109" t="str">
        <f t="shared" si="84"/>
        <v/>
      </c>
      <c r="FM56" s="361" t="str">
        <f>IF(OR($E56="",$G56=""),"",IF(AND('Marks Entry 6th'!CJ55="",'Marks Entry 7th'!CJ55=""),"",IF(AND($E$3=6),'Marks Entry 6th'!CJ55,IF(AND($E$3=7),'Marks Entry 7th'!CJ55,""))))</f>
        <v/>
      </c>
      <c r="FN56" s="361" t="str">
        <f>IF(OR($E56="",$G56=""),"",IF(AND('Marks Entry 6th'!CK55="",'Marks Entry 7th'!CK55=""),"",IF(AND($E$3=6),'Marks Entry 6th'!CK55,IF(AND($E$3=7),'Marks Entry 7th'!CK55,""))))</f>
        <v/>
      </c>
      <c r="FO56" s="362" t="str">
        <f t="shared" si="85"/>
        <v/>
      </c>
      <c r="FP56" s="109" t="str">
        <f t="shared" si="86"/>
        <v/>
      </c>
      <c r="FQ56" s="361" t="str">
        <f>IF(OR($E56="",$G56=""),"",IF(AND('Marks Entry 6th'!CL55="",'Marks Entry 7th'!CL55=""),"",IF(AND($E$3=6),'Marks Entry 6th'!CL55,IF(AND($E$3=7),'Marks Entry 7th'!CL55,""))))</f>
        <v/>
      </c>
      <c r="FR56" s="361" t="str">
        <f>IF(OR($E56="",$G56=""),"",IF(AND('Marks Entry 6th'!CM55="",'Marks Entry 7th'!CM55=""),"",IF(AND($E$3=6),'Marks Entry 6th'!CM55,IF(AND($E$3=7),'Marks Entry 7th'!CM55,""))))</f>
        <v/>
      </c>
      <c r="FS56" s="362" t="str">
        <f t="shared" si="87"/>
        <v/>
      </c>
      <c r="FT56" s="109" t="str">
        <f t="shared" si="88"/>
        <v/>
      </c>
      <c r="FU56" s="78" t="str">
        <f t="shared" si="89"/>
        <v/>
      </c>
      <c r="FV56" s="328" t="str">
        <f t="shared" si="90"/>
        <v/>
      </c>
      <c r="FW56" s="84" t="str">
        <f t="shared" si="91"/>
        <v/>
      </c>
      <c r="FX56" s="222" t="str">
        <f t="shared" si="92"/>
        <v/>
      </c>
      <c r="FY56" s="85" t="str">
        <f t="shared" si="93"/>
        <v/>
      </c>
      <c r="FZ56" s="327" t="str">
        <f>IFERROR(IF(B56="NSO","NSO",IF(OR(D56="",G56="",F56=""),"",IF(AND(FV56&gt;=36,'Master sheet'!$D$11="Hindi"),"कक्षा क्रमोन्नत",IF(AND(FV56&gt;=36,'Master sheet'!$D$11="English"),"Promoted",IF(AND(FV56&lt;36,'Master sheet'!$D$11="Hindi"),"पुनः परीक्षा","Re-Exam"))))),"")</f>
        <v/>
      </c>
      <c r="GA56" s="53" t="str">
        <f>IF(OR($E56="",$G56=""),"",IF(AND($E$3=6,'Marks Entry 6th'!CN55=""),"",IF(AND($E$3=7,'Marks Entry 7th'!CN55=""),"",IF(AND($E$3=6),'Marks Entry 6th'!CN55,IF(AND($E$3=7),'Marks Entry 7th'!CN55,"")))))</f>
        <v/>
      </c>
      <c r="GB56" s="53" t="str">
        <f>IF(OR($E56="",$G56=""),"",IF(AND($E$3=6,'Marks Entry 6th'!CO55=""),"",IF(AND($E$3=7,'Marks Entry 7th'!CO55=""),"",IF(AND($E$3=6),'Marks Entry 6th'!CO55,IF(AND($E$3=7),'Marks Entry 7th'!CO55,"")))))</f>
        <v/>
      </c>
      <c r="GC56" s="54"/>
      <c r="GK56" s="56">
        <f>IF(AND($E$3=6),'Marks Entry 6th'!I55,IF(AND($E$3=7),'Marks Entry 7th'!I55,""))</f>
        <v>0</v>
      </c>
      <c r="GL56" s="56">
        <f t="shared" si="94"/>
        <v>0</v>
      </c>
    </row>
    <row r="57" spans="1:194" ht="18.95" customHeight="1">
      <c r="A57" s="68">
        <v>50</v>
      </c>
      <c r="B57" s="68" t="str">
        <f>IF(OR(GK57=0,GK57=""),"",IF(AND($E$3=6),'Marks Entry 6th'!I56,IF(AND($E$3=7),'Marks Entry 7th'!I56,"")))</f>
        <v/>
      </c>
      <c r="C57" s="69" t="str">
        <f>IF(OR(B57=0,B57=""),"",IF(AND($E$3=6,'Marks Entry 6th'!B56=""),"",IF(AND($E$3=7,'Marks Entry 7th'!B56=""),"",IF(AND($E$3=6,'Marks Entry 6th'!B56),'Marks Entry 6th'!B56,IF(AND($E$3=7),'Marks Entry 7th'!B56,"")))))</f>
        <v/>
      </c>
      <c r="D57" s="69" t="str">
        <f>IF(OR(B57=0,B57=""),"",IF(AND($E$3=6,'Marks Entry 6th'!C56=""),"",IF(AND($E$3=7,'Marks Entry 7th'!C56=""),"",IF(AND($E$3=6),'Marks Entry 6th'!C56,IF(AND($E$3=7),'Marks Entry 7th'!C56,"")))))</f>
        <v/>
      </c>
      <c r="E57" s="303" t="str">
        <f>IF(OR(B57=0,B57=""),"",IF(AND($E$3=6,'Marks Entry 6th'!E56=""),"",IF(AND($E$3=7,'Marks Entry 7th'!E56=""),"",IF(AND($E$3=6),'Marks Entry 6th'!E56,IF(AND($E$3=7),'Marks Entry 7th'!E56,"")))))</f>
        <v/>
      </c>
      <c r="F57" s="69" t="str">
        <f>IF(OR(B57=0,B57=""),"",IF(AND($E$3=6,'Marks Entry 6th'!D56=""),"",IF(AND($E$3=7,'Marks Entry 7th'!D56=""),"",IF(AND($E$3=6),'Marks Entry 6th'!D56,IF(AND($E$3=7),'Marks Entry 7th'!D56,"")))))</f>
        <v/>
      </c>
      <c r="G57" s="302" t="str">
        <f>IF(OR(B57=0,B57=""),"",IF(AND($E$3=6,'Marks Entry 6th'!F56=""),"",IF(AND($E$3=7,'Marks Entry 7th'!F56=""),"",IF(AND($E$3=6),UPPER('Marks Entry 6th'!F56),IF(AND($E$3=7),UPPER('Marks Entry 7th'!F56),"")))))</f>
        <v/>
      </c>
      <c r="H57" s="302" t="str">
        <f>IF(OR(B57=0,B57=""),"",IF(AND($E$3=6,'Marks Entry 6th'!G56=""),"",IF(AND($E$3=7,'Marks Entry 7th'!G56=""),"",IF(AND($E$3=6),UPPER('Marks Entry 6th'!G56),IF(AND($E$3=7),UPPER('Marks Entry 7th'!G56),"")))))</f>
        <v/>
      </c>
      <c r="I57" s="302" t="str">
        <f>IF(OR(B57=0,B57=""),"",IF(AND($E$3=6,'Marks Entry 6th'!H56=""),"",IF(AND($E$3=7,'Marks Entry 7th'!H56=""),"",IF(AND($E$3=6),UPPER('Marks Entry 6th'!H56),IF(AND($E$3=7),UPPER('Marks Entry 7th'!H56),"")))))</f>
        <v/>
      </c>
      <c r="J57" s="64" t="str">
        <f>IF(OR(B57=0,B57=""),"",IF(AND($E$3=6,'Marks Entry 6th'!J56=""),"",IF(AND($E$3=7,'Marks Entry 7th'!J56=""),"",IF(AND($E$3=6),'Marks Entry 6th'!J56,IF(AND($E$3=7),'Marks Entry 7th'!J56,"")))))</f>
        <v/>
      </c>
      <c r="K57" s="64" t="str">
        <f>IF(OR(B57=0,B57=""),"",IF(AND($E$3=6,'Marks Entry 6th'!K56=""),"",IF(AND($E$3=7,'Marks Entry 7th'!K56=""),"",IF(AND($E$3=6),'Marks Entry 6th'!K56,IF(AND($E$3=7),'Marks Entry 7th'!K56,"")))))</f>
        <v/>
      </c>
      <c r="L57" s="120" t="str">
        <f>IF(OR($E57="",$G57=""),"",IF(AND($E$3=6),'Marks Entry 6th'!L56,IF(AND($E$3=7),'Marks Entry 7th'!L56,"")))</f>
        <v/>
      </c>
      <c r="M57" s="120" t="str">
        <f>IF(OR($E57="",$G57=""),"",IF(AND($E$3=6),'Marks Entry 6th'!M56,IF(AND($E$3=7),'Marks Entry 7th'!M56,"")))</f>
        <v/>
      </c>
      <c r="N57" s="120" t="str">
        <f>IF(OR($E57="",$G57=""),"",IF(AND($E$3=6),'Marks Entry 6th'!N56,IF(AND($E$3=7),'Marks Entry 7th'!N56,"")))</f>
        <v/>
      </c>
      <c r="O57" s="120" t="str">
        <f>IF(OR($E57="",$G57=""),"",IF(AND($E$3=6),'Marks Entry 6th'!O56,IF(AND($E$3=7),'Marks Entry 7th'!O56,"")))</f>
        <v/>
      </c>
      <c r="P57" s="120" t="str">
        <f>IF(OR($E57="",$G57=""),"",IF(AND($E$3=6),'Marks Entry 6th'!P56,IF(AND($E$3=7),'Marks Entry 7th'!P56,"")))</f>
        <v/>
      </c>
      <c r="Q57" s="120" t="str">
        <f>IF(OR($E57="",$G57=""),"",IF(AND($E$3=6),'Marks Entry 6th'!Q56,IF(AND($E$3=7),'Marks Entry 7th'!Q56,"")))</f>
        <v/>
      </c>
      <c r="R57" s="418" t="str">
        <f t="shared" si="4"/>
        <v/>
      </c>
      <c r="S57" s="120" t="str">
        <f>IF(OR($E57="",$G57=""),"",IF(AND($E$3=6),'Marks Entry 6th'!R56,IF(AND($E$3=7),'Marks Entry 7th'!R56,"")))</f>
        <v/>
      </c>
      <c r="T57" s="120" t="str">
        <f>IF(OR($E57="",$G57=""),"",IF(AND($E$3=6),'Marks Entry 6th'!S56,IF(AND($E$3=7),'Marks Entry 7th'!S56,"")))</f>
        <v/>
      </c>
      <c r="U57" s="65" t="str">
        <f t="shared" si="5"/>
        <v/>
      </c>
      <c r="V57" s="62">
        <f t="shared" si="6"/>
        <v>0</v>
      </c>
      <c r="W57" s="67" t="str">
        <f>IF(OR($E57="",$G57=""),"",IF(AND($E$3=6),'Marks Entry 6th'!T56,IF(AND($E$3=7),'Marks Entry 7th'!T56,"")))</f>
        <v/>
      </c>
      <c r="X57" s="67" t="str">
        <f>IF(OR($E57="",$G57=""),"",IF(AND($E$3=6),'Marks Entry 6th'!U56,IF(AND($E$3=7),'Marks Entry 7th'!U56,"")))</f>
        <v/>
      </c>
      <c r="Y57" s="66" t="str">
        <f t="shared" si="7"/>
        <v/>
      </c>
      <c r="Z57" s="62" t="str">
        <f t="shared" si="8"/>
        <v/>
      </c>
      <c r="AA57" s="108">
        <f t="shared" si="9"/>
        <v>0</v>
      </c>
      <c r="AB57" s="108" t="str">
        <f t="shared" si="10"/>
        <v/>
      </c>
      <c r="AC57" s="108" t="str">
        <f t="shared" si="11"/>
        <v/>
      </c>
      <c r="AD57" s="108" t="str">
        <f t="shared" si="12"/>
        <v/>
      </c>
      <c r="AE57" s="108" t="str">
        <f t="shared" si="13"/>
        <v/>
      </c>
      <c r="AF57" s="110" t="str">
        <f t="shared" si="14"/>
        <v/>
      </c>
      <c r="AG57" s="120" t="str">
        <f>IF(OR($E57="",$G57=""),"",IF(AND($E$3=6),'Marks Entry 6th'!V56,IF(AND($E$3=7),'Marks Entry 7th'!V56,"")))</f>
        <v/>
      </c>
      <c r="AH57" s="120" t="str">
        <f>IF(OR($E57="",$G57=""),"",IF(AND($E$3=6),'Marks Entry 6th'!W56,IF(AND($E$3=7),'Marks Entry 7th'!W56,"")))</f>
        <v/>
      </c>
      <c r="AI57" s="120" t="str">
        <f>IF(OR($E57="",$G57=""),"",IF(AND($E$3=6),'Marks Entry 6th'!X56,IF(AND($E$3=7),'Marks Entry 7th'!X56,"")))</f>
        <v/>
      </c>
      <c r="AJ57" s="120" t="str">
        <f>IF(OR($E57="",$G57=""),"",IF(AND($E$3=6),'Marks Entry 6th'!Y56,IF(AND($E$3=7),'Marks Entry 7th'!Y56,"")))</f>
        <v/>
      </c>
      <c r="AK57" s="120" t="str">
        <f>IF(OR($E57="",$G57=""),"",IF(AND($E$3=6),'Marks Entry 6th'!Z56,IF(AND($E$3=7),'Marks Entry 7th'!Z56,"")))</f>
        <v/>
      </c>
      <c r="AL57" s="120" t="str">
        <f>IF(OR($E57="",$G57=""),"",IF(AND($E$3=6),'Marks Entry 6th'!AA56,IF(AND($E$3=7),'Marks Entry 7th'!AA56,"")))</f>
        <v/>
      </c>
      <c r="AM57" s="418" t="str">
        <f t="shared" si="15"/>
        <v/>
      </c>
      <c r="AN57" s="120" t="str">
        <f>IF(OR($E57="",$G57=""),"",IF(AND($E$3=6),'Marks Entry 6th'!AB56,IF(AND($E$3=7),'Marks Entry 7th'!AB56,"")))</f>
        <v/>
      </c>
      <c r="AO57" s="120" t="str">
        <f>IF(OR($E57="",$G57=""),"",IF(AND($E$3=6),'Marks Entry 6th'!AC56,IF(AND($E$3=7),'Marks Entry 7th'!AC56,"")))</f>
        <v/>
      </c>
      <c r="AP57" s="65" t="str">
        <f t="shared" si="16"/>
        <v/>
      </c>
      <c r="AQ57" s="62">
        <f t="shared" si="17"/>
        <v>0</v>
      </c>
      <c r="AR57" s="67" t="str">
        <f>IF(OR($E57="",$G57=""),"",IF(AND($E$3=6),'Marks Entry 6th'!AD56,IF(AND($E$3=7),'Marks Entry 7th'!AD56,"")))</f>
        <v/>
      </c>
      <c r="AS57" s="67" t="str">
        <f>IF(OR($E57="",$G57=""),"",IF(AND($E$3=6),'Marks Entry 6th'!AE56,IF(AND($E$3=7),'Marks Entry 7th'!AE56,"")))</f>
        <v/>
      </c>
      <c r="AT57" s="65" t="str">
        <f t="shared" si="18"/>
        <v/>
      </c>
      <c r="AU57" s="62" t="str">
        <f t="shared" si="19"/>
        <v/>
      </c>
      <c r="AV57" s="108">
        <f t="shared" si="20"/>
        <v>0</v>
      </c>
      <c r="AW57" s="108" t="str">
        <f t="shared" si="21"/>
        <v/>
      </c>
      <c r="AX57" s="108" t="str">
        <f t="shared" si="22"/>
        <v/>
      </c>
      <c r="AY57" s="108" t="str">
        <f t="shared" si="23"/>
        <v/>
      </c>
      <c r="AZ57" s="108" t="str">
        <f t="shared" si="24"/>
        <v/>
      </c>
      <c r="BA57" s="110" t="str">
        <f t="shared" si="25"/>
        <v/>
      </c>
      <c r="BB57" s="310" t="str">
        <f>IF(OR($E57="",$G57=""),"",IF(AND($E$3=6),'Marks Entry 6th'!AF56,IF(AND($E$3=7),'Marks Entry 7th'!AF56,"")))</f>
        <v/>
      </c>
      <c r="BC57" s="120" t="str">
        <f>IF(OR($E57="",$G57=""),"",IF(AND($E$3=6),'Marks Entry 6th'!AG56,IF(AND($E$3=7),'Marks Entry 7th'!AG56,"")))</f>
        <v/>
      </c>
      <c r="BD57" s="120" t="str">
        <f>IF(OR($E57="",$G57=""),"",IF(AND($E$3=6),'Marks Entry 6th'!AH56,IF(AND($E$3=7),'Marks Entry 7th'!AH56,"")))</f>
        <v/>
      </c>
      <c r="BE57" s="120" t="str">
        <f>IF(OR($E57="",$G57=""),"",IF(AND($E$3=6),'Marks Entry 6th'!AI56,IF(AND($E$3=7),'Marks Entry 7th'!AI56,"")))</f>
        <v/>
      </c>
      <c r="BF57" s="120" t="str">
        <f>IF(OR($E57="",$G57=""),"",IF(AND($E$3=6),'Marks Entry 6th'!AJ56,IF(AND($E$3=7),'Marks Entry 7th'!AJ56,"")))</f>
        <v/>
      </c>
      <c r="BG57" s="120" t="str">
        <f>IF(OR($E57="",$G57=""),"",IF(AND($E$3=6),'Marks Entry 6th'!AK56,IF(AND($E$3=7),'Marks Entry 7th'!AK56,"")))</f>
        <v/>
      </c>
      <c r="BH57" s="120" t="str">
        <f>IF(OR($E57="",$G57=""),"",IF(AND($E$3=6),'Marks Entry 6th'!AL56,IF(AND($E$3=7),'Marks Entry 7th'!AL56,"")))</f>
        <v/>
      </c>
      <c r="BI57" s="418" t="str">
        <f t="shared" si="26"/>
        <v/>
      </c>
      <c r="BJ57" s="120" t="str">
        <f>IF(OR($E57="",$G57=""),"",IF(AND($E$3=6),'Marks Entry 6th'!AM56,IF(AND($E$3=7),'Marks Entry 7th'!AM56,"")))</f>
        <v/>
      </c>
      <c r="BK57" s="120" t="str">
        <f>IF(OR($E57="",$G57=""),"",IF(AND($E$3=6),'Marks Entry 6th'!AN56,IF(AND($E$3=7),'Marks Entry 7th'!AN56,"")))</f>
        <v/>
      </c>
      <c r="BL57" s="65" t="str">
        <f t="shared" si="27"/>
        <v/>
      </c>
      <c r="BM57" s="62">
        <f t="shared" si="28"/>
        <v>0</v>
      </c>
      <c r="BN57" s="67" t="str">
        <f>IF(OR($E57="",$G57=""),"",IF(AND($E$3=6),'Marks Entry 6th'!AO56,IF(AND($E$3=7),'Marks Entry 7th'!AO56,"")))</f>
        <v/>
      </c>
      <c r="BO57" s="67" t="str">
        <f>IF(OR($E57="",$G57=""),"",IF(AND($E$3=6),'Marks Entry 6th'!AP56,IF(AND($E$3=7),'Marks Entry 7th'!AP56,"")))</f>
        <v/>
      </c>
      <c r="BP57" s="65" t="str">
        <f t="shared" si="29"/>
        <v/>
      </c>
      <c r="BQ57" s="62" t="str">
        <f t="shared" si="30"/>
        <v/>
      </c>
      <c r="BR57" s="108">
        <f t="shared" si="31"/>
        <v>0</v>
      </c>
      <c r="BS57" s="108" t="str">
        <f t="shared" si="32"/>
        <v/>
      </c>
      <c r="BT57" s="108" t="str">
        <f t="shared" si="33"/>
        <v/>
      </c>
      <c r="BU57" s="108" t="str">
        <f t="shared" si="34"/>
        <v/>
      </c>
      <c r="BV57" s="108" t="str">
        <f t="shared" si="35"/>
        <v/>
      </c>
      <c r="BW57" s="110" t="str">
        <f t="shared" si="36"/>
        <v/>
      </c>
      <c r="BX57" s="120" t="str">
        <f>IF(OR($E57="",$G57=""),"",IF(AND($E$3=6),'Marks Entry 6th'!AQ56,IF(AND($E$3=7),'Marks Entry 7th'!AQ56,"")))</f>
        <v/>
      </c>
      <c r="BY57" s="120" t="str">
        <f>IF(OR($E57="",$G57=""),"",IF(AND($E$3=6),'Marks Entry 6th'!AR56,IF(AND($E$3=7),'Marks Entry 7th'!AR56,"")))</f>
        <v/>
      </c>
      <c r="BZ57" s="120" t="str">
        <f>IF(OR($E57="",$G57=""),"",IF(AND($E$3=6),'Marks Entry 6th'!AS56,IF(AND($E$3=7),'Marks Entry 7th'!AS56,"")))</f>
        <v/>
      </c>
      <c r="CA57" s="120" t="str">
        <f>IF(OR($E57="",$G57=""),"",IF(AND($E$3=6),'Marks Entry 6th'!AT56,IF(AND($E$3=7),'Marks Entry 7th'!AT56,"")))</f>
        <v/>
      </c>
      <c r="CB57" s="120" t="str">
        <f>IF(OR($E57="",$G57=""),"",IF(AND($E$3=6),'Marks Entry 6th'!AU56,IF(AND($E$3=7),'Marks Entry 7th'!AU56,"")))</f>
        <v/>
      </c>
      <c r="CC57" s="120" t="str">
        <f>IF(OR($E57="",$G57=""),"",IF(AND($E$3=6),'Marks Entry 6th'!AV56,IF(AND($E$3=7),'Marks Entry 7th'!AV56,"")))</f>
        <v/>
      </c>
      <c r="CD57" s="418" t="str">
        <f t="shared" si="37"/>
        <v/>
      </c>
      <c r="CE57" s="120" t="str">
        <f>IF(OR($E57="",$G57=""),"",IF(AND($E$3=6),'Marks Entry 6th'!AW56,IF(AND($E$3=7),'Marks Entry 7th'!AW56,"")))</f>
        <v/>
      </c>
      <c r="CF57" s="120" t="str">
        <f>IF(OR($E57="",$G57=""),"",IF(AND($E$3=6),'Marks Entry 6th'!AX56,IF(AND($E$3=7),'Marks Entry 7th'!AX56,"")))</f>
        <v/>
      </c>
      <c r="CG57" s="65" t="str">
        <f t="shared" si="38"/>
        <v/>
      </c>
      <c r="CH57" s="62">
        <f t="shared" si="39"/>
        <v>0</v>
      </c>
      <c r="CI57" s="67" t="str">
        <f>IF(OR($E57="",$G57=""),"",IF(AND($E$3=6),'Marks Entry 6th'!AY56,IF(AND($E$3=7),'Marks Entry 7th'!AY56,"")))</f>
        <v/>
      </c>
      <c r="CJ57" s="67" t="str">
        <f>IF(OR($E57="",$G57=""),"",IF(AND($E$3=6),'Marks Entry 6th'!AZ56,IF(AND($E$3=7),'Marks Entry 7th'!AZ56,"")))</f>
        <v/>
      </c>
      <c r="CK57" s="65" t="str">
        <f t="shared" si="40"/>
        <v/>
      </c>
      <c r="CL57" s="62" t="str">
        <f t="shared" si="41"/>
        <v/>
      </c>
      <c r="CM57" s="108">
        <f t="shared" si="42"/>
        <v>0</v>
      </c>
      <c r="CN57" s="108" t="str">
        <f t="shared" si="43"/>
        <v/>
      </c>
      <c r="CO57" s="108" t="str">
        <f t="shared" si="44"/>
        <v/>
      </c>
      <c r="CP57" s="108" t="str">
        <f t="shared" si="45"/>
        <v/>
      </c>
      <c r="CQ57" s="108" t="str">
        <f t="shared" si="46"/>
        <v/>
      </c>
      <c r="CR57" s="110" t="str">
        <f t="shared" si="47"/>
        <v/>
      </c>
      <c r="CS57" s="120" t="str">
        <f>IF(OR($E57="",$G57=""),"",IF(AND($E$3=6),'Marks Entry 6th'!BA56,IF(AND($E$3=7),'Marks Entry 7th'!BA56,"")))</f>
        <v/>
      </c>
      <c r="CT57" s="120" t="str">
        <f>IF(OR($E57="",$G57=""),"",IF(AND($E$3=6),'Marks Entry 6th'!BB56,IF(AND($E$3=7),'Marks Entry 7th'!BB56,"")))</f>
        <v/>
      </c>
      <c r="CU57" s="120" t="str">
        <f>IF(OR($E57="",$G57=""),"",IF(AND($E$3=6),'Marks Entry 6th'!BC56,IF(AND($E$3=7),'Marks Entry 7th'!BC56,"")))</f>
        <v/>
      </c>
      <c r="CV57" s="120" t="str">
        <f>IF(OR($E57="",$G57=""),"",IF(AND($E$3=6),'Marks Entry 6th'!BD56,IF(AND($E$3=7),'Marks Entry 7th'!BD56,"")))</f>
        <v/>
      </c>
      <c r="CW57" s="120" t="str">
        <f>IF(OR($E57="",$G57=""),"",IF(AND($E$3=6),'Marks Entry 6th'!BE56,IF(AND($E$3=7),'Marks Entry 7th'!BE56,"")))</f>
        <v/>
      </c>
      <c r="CX57" s="120" t="str">
        <f>IF(OR($E57="",$G57=""),"",IF(AND($E$3=6),'Marks Entry 6th'!BF56,IF(AND($E$3=7),'Marks Entry 7th'!BF56,"")))</f>
        <v/>
      </c>
      <c r="CY57" s="418" t="str">
        <f t="shared" si="48"/>
        <v/>
      </c>
      <c r="CZ57" s="120" t="str">
        <f>IF(OR($E57="",$G57=""),"",IF(AND($E$3=6),'Marks Entry 6th'!BG56,IF(AND($E$3=7),'Marks Entry 7th'!BG56,"")))</f>
        <v/>
      </c>
      <c r="DA57" s="120" t="str">
        <f>IF(OR($E57="",$G57=""),"",IF(AND($E$3=6),'Marks Entry 6th'!BH56,IF(AND($E$3=7),'Marks Entry 7th'!BH56,"")))</f>
        <v/>
      </c>
      <c r="DB57" s="65" t="str">
        <f t="shared" si="49"/>
        <v/>
      </c>
      <c r="DC57" s="62">
        <f t="shared" si="50"/>
        <v>0</v>
      </c>
      <c r="DD57" s="67" t="str">
        <f>IF(OR($E57="",$G57=""),"",IF(AND($E$3=6),'Marks Entry 6th'!BI56,IF(AND($E$3=7),'Marks Entry 7th'!BI56,"")))</f>
        <v/>
      </c>
      <c r="DE57" s="67" t="str">
        <f>IF(OR($E57="",$G57=""),"",IF(AND($E$3=6),'Marks Entry 6th'!BJ56,IF(AND($E$3=7),'Marks Entry 7th'!BJ56,"")))</f>
        <v/>
      </c>
      <c r="DF57" s="65" t="str">
        <f t="shared" si="51"/>
        <v/>
      </c>
      <c r="DG57" s="62" t="str">
        <f t="shared" si="52"/>
        <v/>
      </c>
      <c r="DH57" s="108">
        <f t="shared" si="53"/>
        <v>0</v>
      </c>
      <c r="DI57" s="108" t="str">
        <f t="shared" si="54"/>
        <v/>
      </c>
      <c r="DJ57" s="108" t="str">
        <f t="shared" si="55"/>
        <v/>
      </c>
      <c r="DK57" s="108" t="str">
        <f t="shared" si="56"/>
        <v/>
      </c>
      <c r="DL57" s="108" t="str">
        <f t="shared" si="57"/>
        <v/>
      </c>
      <c r="DM57" s="110" t="str">
        <f t="shared" si="58"/>
        <v/>
      </c>
      <c r="DN57" s="120" t="str">
        <f>IF(OR($E57="",$G57=""),"",IF(AND($E$3=6),'Marks Entry 6th'!BK56,IF(AND($E$3=7),'Marks Entry 7th'!BK56,"")))</f>
        <v/>
      </c>
      <c r="DO57" s="120" t="str">
        <f>IF(OR($E57="",$G57=""),"",IF(AND($E$3=6),'Marks Entry 6th'!BL56,IF(AND($E$3=7),'Marks Entry 7th'!BL56,"")))</f>
        <v/>
      </c>
      <c r="DP57" s="120" t="str">
        <f>IF(OR($E57="",$G57=""),"",IF(AND($E$3=6),'Marks Entry 6th'!BM56,IF(AND($E$3=7),'Marks Entry 7th'!BM56,"")))</f>
        <v/>
      </c>
      <c r="DQ57" s="120" t="str">
        <f>IF(OR($E57="",$G57=""),"",IF(AND($E$3=6),'Marks Entry 6th'!BN56,IF(AND($E$3=7),'Marks Entry 7th'!BN56,"")))</f>
        <v/>
      </c>
      <c r="DR57" s="120" t="str">
        <f>IF(OR($E57="",$G57=""),"",IF(AND($E$3=6),'Marks Entry 6th'!BO56,IF(AND($E$3=7),'Marks Entry 7th'!BO56,"")))</f>
        <v/>
      </c>
      <c r="DS57" s="120" t="str">
        <f>IF(OR($E57="",$G57=""),"",IF(AND($E$3=6),'Marks Entry 6th'!BP56,IF(AND($E$3=7),'Marks Entry 7th'!BP56,"")))</f>
        <v/>
      </c>
      <c r="DT57" s="418" t="str">
        <f t="shared" si="59"/>
        <v/>
      </c>
      <c r="DU57" s="120" t="str">
        <f>IF(OR($E57="",$G57=""),"",IF(AND($E$3=6),'Marks Entry 6th'!BQ56,IF(AND($E$3=7),'Marks Entry 7th'!BQ56,"")))</f>
        <v/>
      </c>
      <c r="DV57" s="120" t="str">
        <f>IF(OR($E57="",$G57=""),"",IF(AND($E$3=6),'Marks Entry 6th'!BR56,IF(AND($E$3=7),'Marks Entry 7th'!BR56,"")))</f>
        <v/>
      </c>
      <c r="DW57" s="65" t="str">
        <f t="shared" si="60"/>
        <v/>
      </c>
      <c r="DX57" s="62">
        <f t="shared" si="61"/>
        <v>0</v>
      </c>
      <c r="DY57" s="67" t="str">
        <f>IF(OR($E57="",$G57=""),"",IF(AND($E$3=6),'Marks Entry 6th'!BS56,IF(AND($E$3=7),'Marks Entry 7th'!BS56,"")))</f>
        <v/>
      </c>
      <c r="DZ57" s="67" t="str">
        <f>IF(OR($E57="",$G57=""),"",IF(AND($E$3=6),'Marks Entry 6th'!BT56,IF(AND($E$3=7),'Marks Entry 7th'!BT56,"")))</f>
        <v/>
      </c>
      <c r="EA57" s="65" t="str">
        <f t="shared" si="62"/>
        <v/>
      </c>
      <c r="EB57" s="62" t="str">
        <f t="shared" si="63"/>
        <v/>
      </c>
      <c r="EC57" s="108">
        <f t="shared" si="64"/>
        <v>0</v>
      </c>
      <c r="ED57" s="108" t="str">
        <f t="shared" si="65"/>
        <v/>
      </c>
      <c r="EE57" s="108" t="str">
        <f t="shared" si="66"/>
        <v/>
      </c>
      <c r="EF57" s="108" t="str">
        <f t="shared" si="67"/>
        <v/>
      </c>
      <c r="EG57" s="108" t="str">
        <f t="shared" si="68"/>
        <v/>
      </c>
      <c r="EH57" s="110" t="str">
        <f t="shared" si="69"/>
        <v/>
      </c>
      <c r="EI57" s="52" t="str">
        <f>IF(OR($E57="",$G57=""),"",IF(AND($E$3=6),'Marks Entry 6th'!BU56,IF(AND($E$3=7),'Marks Entry 7th'!BU56,"")))</f>
        <v/>
      </c>
      <c r="EJ57" s="52" t="str">
        <f>IF(OR($E57="",$G57=""),"",IF(AND($E$3=6),'Marks Entry 6th'!BV56,IF(AND($E$3=7),'Marks Entry 7th'!BV56,"")))</f>
        <v/>
      </c>
      <c r="EK57" s="52" t="str">
        <f>IF(OR($E57="",$G57=""),"",IF(AND($E$3=6),'Marks Entry 6th'!BW56,IF(AND($E$3=7),'Marks Entry 7th'!BW56,"")))</f>
        <v/>
      </c>
      <c r="EL57" s="52" t="str">
        <f>IF(OR($E57="",$G57=""),"",IF(AND($E$3=6),'Marks Entry 6th'!BX56,IF(AND($E$3=7),'Marks Entry 7th'!BX56,"")))</f>
        <v/>
      </c>
      <c r="EM57" s="52" t="str">
        <f>IF(OR($E57="",$G57=""),"",IF(AND($E$3=6),'Marks Entry 6th'!BY56,IF(AND($E$3=7),'Marks Entry 7th'!BY56,"")))</f>
        <v/>
      </c>
      <c r="EN57" s="121" t="str">
        <f t="shared" si="70"/>
        <v/>
      </c>
      <c r="EO57" s="122">
        <f t="shared" si="71"/>
        <v>0</v>
      </c>
      <c r="EP57" s="122" t="str">
        <f t="shared" si="72"/>
        <v/>
      </c>
      <c r="EQ57" s="122" t="str">
        <f t="shared" si="73"/>
        <v/>
      </c>
      <c r="ER57" s="109" t="str">
        <f t="shared" si="74"/>
        <v/>
      </c>
      <c r="ES57" s="52" t="str">
        <f>IF(OR($E57="",$G57=""),"",IF(AND($E$3=6),'Marks Entry 6th'!BZ56,IF(AND($E$3=7),'Marks Entry 7th'!BZ56,"")))</f>
        <v/>
      </c>
      <c r="ET57" s="52" t="str">
        <f>IF(OR($E57="",$G57=""),"",IF(AND($E$3=6),'Marks Entry 6th'!CA56,IF(AND($E$3=7),'Marks Entry 7th'!CA56,"")))</f>
        <v/>
      </c>
      <c r="EU57" s="52" t="str">
        <f>IF(OR($E57="",$G57=""),"",IF(AND($E$3=6),'Marks Entry 6th'!CB56,IF(AND($E$3=7),'Marks Entry 7th'!CB56,"")))</f>
        <v/>
      </c>
      <c r="EV57" s="52" t="str">
        <f>IF(OR($E57="",$G57=""),"",IF(AND($E$3=6),'Marks Entry 6th'!CC56,IF(AND($E$3=7),'Marks Entry 7th'!CC56,"")))</f>
        <v/>
      </c>
      <c r="EW57" s="52" t="str">
        <f>IF(OR($E57="",$G57=""),"",IF(AND($E$3=6),'Marks Entry 6th'!CD56,IF(AND($E$3=7),'Marks Entry 7th'!CD56,"")))</f>
        <v/>
      </c>
      <c r="EX57" s="121" t="str">
        <f t="shared" si="75"/>
        <v/>
      </c>
      <c r="EY57" s="122">
        <f t="shared" si="76"/>
        <v>0</v>
      </c>
      <c r="EZ57" s="122" t="str">
        <f t="shared" si="77"/>
        <v/>
      </c>
      <c r="FA57" s="122" t="str">
        <f t="shared" si="78"/>
        <v/>
      </c>
      <c r="FB57" s="109" t="str">
        <f t="shared" si="79"/>
        <v/>
      </c>
      <c r="FC57" s="52" t="str">
        <f>IF(OR($E57="",$G57=""),"",IF(AND($E$3=6),'Marks Entry 6th'!CE56,IF(AND($E$3=7),'Marks Entry 7th'!CE56,"")))</f>
        <v/>
      </c>
      <c r="FD57" s="52" t="str">
        <f>IF(OR($E57="",$G57=""),"",IF(AND($E$3=6),'Marks Entry 6th'!CF56,IF(AND($E$3=7),'Marks Entry 7th'!CF56,"")))</f>
        <v/>
      </c>
      <c r="FE57" s="52" t="str">
        <f>IF(OR($E57="",$G57=""),"",IF(AND($E$3=6),'Marks Entry 6th'!CG56,IF(AND($E$3=7),'Marks Entry 7th'!CG56,"")))</f>
        <v/>
      </c>
      <c r="FF57" s="52" t="str">
        <f>IF(OR($E57="",$G57=""),"",IF(AND($E$3=6),'Marks Entry 6th'!CH56,IF(AND($E$3=7),'Marks Entry 7th'!CH56,"")))</f>
        <v/>
      </c>
      <c r="FG57" s="52" t="str">
        <f>IF(OR($E57="",$G57=""),"",IF(AND($E$3=6),'Marks Entry 6th'!CI56,IF(AND($E$3=7),'Marks Entry 7th'!CI56,"")))</f>
        <v/>
      </c>
      <c r="FH57" s="121" t="str">
        <f t="shared" si="80"/>
        <v/>
      </c>
      <c r="FI57" s="122">
        <f t="shared" si="81"/>
        <v>0</v>
      </c>
      <c r="FJ57" s="122" t="str">
        <f t="shared" si="82"/>
        <v/>
      </c>
      <c r="FK57" s="122" t="str">
        <f t="shared" si="83"/>
        <v/>
      </c>
      <c r="FL57" s="109" t="str">
        <f t="shared" si="84"/>
        <v/>
      </c>
      <c r="FM57" s="361" t="str">
        <f>IF(OR($E57="",$G57=""),"",IF(AND('Marks Entry 6th'!CJ56="",'Marks Entry 7th'!CJ56=""),"",IF(AND($E$3=6),'Marks Entry 6th'!CJ56,IF(AND($E$3=7),'Marks Entry 7th'!CJ56,""))))</f>
        <v/>
      </c>
      <c r="FN57" s="361" t="str">
        <f>IF(OR($E57="",$G57=""),"",IF(AND('Marks Entry 6th'!CK56="",'Marks Entry 7th'!CK56=""),"",IF(AND($E$3=6),'Marks Entry 6th'!CK56,IF(AND($E$3=7),'Marks Entry 7th'!CK56,""))))</f>
        <v/>
      </c>
      <c r="FO57" s="362" t="str">
        <f t="shared" si="85"/>
        <v/>
      </c>
      <c r="FP57" s="109" t="str">
        <f t="shared" si="86"/>
        <v/>
      </c>
      <c r="FQ57" s="361" t="str">
        <f>IF(OR($E57="",$G57=""),"",IF(AND('Marks Entry 6th'!CL56="",'Marks Entry 7th'!CL56=""),"",IF(AND($E$3=6),'Marks Entry 6th'!CL56,IF(AND($E$3=7),'Marks Entry 7th'!CL56,""))))</f>
        <v/>
      </c>
      <c r="FR57" s="361" t="str">
        <f>IF(OR($E57="",$G57=""),"",IF(AND('Marks Entry 6th'!CM56="",'Marks Entry 7th'!CM56=""),"",IF(AND($E$3=6),'Marks Entry 6th'!CM56,IF(AND($E$3=7),'Marks Entry 7th'!CM56,""))))</f>
        <v/>
      </c>
      <c r="FS57" s="362" t="str">
        <f t="shared" si="87"/>
        <v/>
      </c>
      <c r="FT57" s="109" t="str">
        <f t="shared" si="88"/>
        <v/>
      </c>
      <c r="FU57" s="78" t="str">
        <f t="shared" si="89"/>
        <v/>
      </c>
      <c r="FV57" s="328" t="str">
        <f t="shared" si="90"/>
        <v/>
      </c>
      <c r="FW57" s="84" t="str">
        <f t="shared" si="91"/>
        <v/>
      </c>
      <c r="FX57" s="222" t="str">
        <f t="shared" si="92"/>
        <v/>
      </c>
      <c r="FY57" s="85" t="str">
        <f t="shared" si="93"/>
        <v/>
      </c>
      <c r="FZ57" s="327" t="str">
        <f>IFERROR(IF(B57="NSO","NSO",IF(OR(D57="",G57="",F57=""),"",IF(AND(FV57&gt;=36,'Master sheet'!$D$11="Hindi"),"कक्षा क्रमोन्नत",IF(AND(FV57&gt;=36,'Master sheet'!$D$11="English"),"Promoted",IF(AND(FV57&lt;36,'Master sheet'!$D$11="Hindi"),"पुनः परीक्षा","Re-Exam"))))),"")</f>
        <v/>
      </c>
      <c r="GA57" s="53" t="str">
        <f>IF(OR($E57="",$G57=""),"",IF(AND($E$3=6,'Marks Entry 6th'!CN56=""),"",IF(AND($E$3=7,'Marks Entry 7th'!CN56=""),"",IF(AND($E$3=6),'Marks Entry 6th'!CN56,IF(AND($E$3=7),'Marks Entry 7th'!CN56,"")))))</f>
        <v/>
      </c>
      <c r="GB57" s="53" t="str">
        <f>IF(OR($E57="",$G57=""),"",IF(AND($E$3=6,'Marks Entry 6th'!CO56=""),"",IF(AND($E$3=7,'Marks Entry 7th'!CO56=""),"",IF(AND($E$3=6),'Marks Entry 6th'!CO56,IF(AND($E$3=7),'Marks Entry 7th'!CO56,"")))))</f>
        <v/>
      </c>
      <c r="GC57" s="54"/>
      <c r="GK57" s="56">
        <f>IF(AND($E$3=6),'Marks Entry 6th'!I56,IF(AND($E$3=7),'Marks Entry 7th'!I56,""))</f>
        <v>0</v>
      </c>
      <c r="GL57" s="56">
        <f t="shared" si="94"/>
        <v>0</v>
      </c>
    </row>
    <row r="58" spans="1:194" ht="18.95" customHeight="1">
      <c r="A58" s="68">
        <v>51</v>
      </c>
      <c r="B58" s="68" t="str">
        <f>IF(OR(GK58=0,GK58=""),"",IF(AND($E$3=6),'Marks Entry 6th'!I57,IF(AND($E$3=7),'Marks Entry 7th'!I57,"")))</f>
        <v/>
      </c>
      <c r="C58" s="69" t="str">
        <f>IF(OR(B58=0,B58=""),"",IF(AND($E$3=6,'Marks Entry 6th'!B57=""),"",IF(AND($E$3=7,'Marks Entry 7th'!B57=""),"",IF(AND($E$3=6,'Marks Entry 6th'!B57),'Marks Entry 6th'!B57,IF(AND($E$3=7),'Marks Entry 7th'!B57,"")))))</f>
        <v/>
      </c>
      <c r="D58" s="69" t="str">
        <f>IF(OR(B58=0,B58=""),"",IF(AND($E$3=6,'Marks Entry 6th'!C57=""),"",IF(AND($E$3=7,'Marks Entry 7th'!C57=""),"",IF(AND($E$3=6),'Marks Entry 6th'!C57,IF(AND($E$3=7),'Marks Entry 7th'!C57,"")))))</f>
        <v/>
      </c>
      <c r="E58" s="303" t="str">
        <f>IF(OR(B58=0,B58=""),"",IF(AND($E$3=6,'Marks Entry 6th'!E57=""),"",IF(AND($E$3=7,'Marks Entry 7th'!E57=""),"",IF(AND($E$3=6),'Marks Entry 6th'!E57,IF(AND($E$3=7),'Marks Entry 7th'!E57,"")))))</f>
        <v/>
      </c>
      <c r="F58" s="69" t="str">
        <f>IF(OR(B58=0,B58=""),"",IF(AND($E$3=6,'Marks Entry 6th'!D57=""),"",IF(AND($E$3=7,'Marks Entry 7th'!D57=""),"",IF(AND($E$3=6),'Marks Entry 6th'!D57,IF(AND($E$3=7),'Marks Entry 7th'!D57,"")))))</f>
        <v/>
      </c>
      <c r="G58" s="302" t="str">
        <f>IF(OR(B58=0,B58=""),"",IF(AND($E$3=6,'Marks Entry 6th'!F57=""),"",IF(AND($E$3=7,'Marks Entry 7th'!F57=""),"",IF(AND($E$3=6),UPPER('Marks Entry 6th'!F57),IF(AND($E$3=7),UPPER('Marks Entry 7th'!F57),"")))))</f>
        <v/>
      </c>
      <c r="H58" s="302" t="str">
        <f>IF(OR(B58=0,B58=""),"",IF(AND($E$3=6,'Marks Entry 6th'!G57=""),"",IF(AND($E$3=7,'Marks Entry 7th'!G57=""),"",IF(AND($E$3=6),UPPER('Marks Entry 6th'!G57),IF(AND($E$3=7),UPPER('Marks Entry 7th'!G57),"")))))</f>
        <v/>
      </c>
      <c r="I58" s="302" t="str">
        <f>IF(OR(B58=0,B58=""),"",IF(AND($E$3=6,'Marks Entry 6th'!H57=""),"",IF(AND($E$3=7,'Marks Entry 7th'!H57=""),"",IF(AND($E$3=6),UPPER('Marks Entry 6th'!H57),IF(AND($E$3=7),UPPER('Marks Entry 7th'!H57),"")))))</f>
        <v/>
      </c>
      <c r="J58" s="64" t="str">
        <f>IF(OR(B58=0,B58=""),"",IF(AND($E$3=6,'Marks Entry 6th'!J57=""),"",IF(AND($E$3=7,'Marks Entry 7th'!J57=""),"",IF(AND($E$3=6),'Marks Entry 6th'!J57,IF(AND($E$3=7),'Marks Entry 7th'!J57,"")))))</f>
        <v/>
      </c>
      <c r="K58" s="64" t="str">
        <f>IF(OR(B58=0,B58=""),"",IF(AND($E$3=6,'Marks Entry 6th'!K57=""),"",IF(AND($E$3=7,'Marks Entry 7th'!K57=""),"",IF(AND($E$3=6),'Marks Entry 6th'!K57,IF(AND($E$3=7),'Marks Entry 7th'!K57,"")))))</f>
        <v/>
      </c>
      <c r="L58" s="120" t="str">
        <f>IF(OR($E58="",$G58=""),"",IF(AND($E$3=6),'Marks Entry 6th'!L57,IF(AND($E$3=7),'Marks Entry 7th'!L57,"")))</f>
        <v/>
      </c>
      <c r="M58" s="120" t="str">
        <f>IF(OR($E58="",$G58=""),"",IF(AND($E$3=6),'Marks Entry 6th'!M57,IF(AND($E$3=7),'Marks Entry 7th'!M57,"")))</f>
        <v/>
      </c>
      <c r="N58" s="120" t="str">
        <f>IF(OR($E58="",$G58=""),"",IF(AND($E$3=6),'Marks Entry 6th'!N57,IF(AND($E$3=7),'Marks Entry 7th'!N57,"")))</f>
        <v/>
      </c>
      <c r="O58" s="120" t="str">
        <f>IF(OR($E58="",$G58=""),"",IF(AND($E$3=6),'Marks Entry 6th'!O57,IF(AND($E$3=7),'Marks Entry 7th'!O57,"")))</f>
        <v/>
      </c>
      <c r="P58" s="120" t="str">
        <f>IF(OR($E58="",$G58=""),"",IF(AND($E$3=6),'Marks Entry 6th'!P57,IF(AND($E$3=7),'Marks Entry 7th'!P57,"")))</f>
        <v/>
      </c>
      <c r="Q58" s="120" t="str">
        <f>IF(OR($E58="",$G58=""),"",IF(AND($E$3=6),'Marks Entry 6th'!Q57,IF(AND($E$3=7),'Marks Entry 7th'!Q57,"")))</f>
        <v/>
      </c>
      <c r="R58" s="418" t="str">
        <f t="shared" si="4"/>
        <v/>
      </c>
      <c r="S58" s="120" t="str">
        <f>IF(OR($E58="",$G58=""),"",IF(AND($E$3=6),'Marks Entry 6th'!R57,IF(AND($E$3=7),'Marks Entry 7th'!R57,"")))</f>
        <v/>
      </c>
      <c r="T58" s="120" t="str">
        <f>IF(OR($E58="",$G58=""),"",IF(AND($E$3=6),'Marks Entry 6th'!S57,IF(AND($E$3=7),'Marks Entry 7th'!S57,"")))</f>
        <v/>
      </c>
      <c r="U58" s="65" t="str">
        <f t="shared" si="5"/>
        <v/>
      </c>
      <c r="V58" s="62">
        <f t="shared" si="6"/>
        <v>0</v>
      </c>
      <c r="W58" s="67" t="str">
        <f>IF(OR($E58="",$G58=""),"",IF(AND($E$3=6),'Marks Entry 6th'!T57,IF(AND($E$3=7),'Marks Entry 7th'!T57,"")))</f>
        <v/>
      </c>
      <c r="X58" s="67" t="str">
        <f>IF(OR($E58="",$G58=""),"",IF(AND($E$3=6),'Marks Entry 6th'!U57,IF(AND($E$3=7),'Marks Entry 7th'!U57,"")))</f>
        <v/>
      </c>
      <c r="Y58" s="66" t="str">
        <f t="shared" si="7"/>
        <v/>
      </c>
      <c r="Z58" s="62" t="str">
        <f t="shared" si="8"/>
        <v/>
      </c>
      <c r="AA58" s="108">
        <f t="shared" si="9"/>
        <v>0</v>
      </c>
      <c r="AB58" s="108" t="str">
        <f t="shared" si="10"/>
        <v/>
      </c>
      <c r="AC58" s="108" t="str">
        <f t="shared" si="11"/>
        <v/>
      </c>
      <c r="AD58" s="108" t="str">
        <f t="shared" si="12"/>
        <v/>
      </c>
      <c r="AE58" s="108" t="str">
        <f t="shared" si="13"/>
        <v/>
      </c>
      <c r="AF58" s="110" t="str">
        <f t="shared" si="14"/>
        <v/>
      </c>
      <c r="AG58" s="120" t="str">
        <f>IF(OR($E58="",$G58=""),"",IF(AND($E$3=6),'Marks Entry 6th'!V57,IF(AND($E$3=7),'Marks Entry 7th'!V57,"")))</f>
        <v/>
      </c>
      <c r="AH58" s="120" t="str">
        <f>IF(OR($E58="",$G58=""),"",IF(AND($E$3=6),'Marks Entry 6th'!W57,IF(AND($E$3=7),'Marks Entry 7th'!W57,"")))</f>
        <v/>
      </c>
      <c r="AI58" s="120" t="str">
        <f>IF(OR($E58="",$G58=""),"",IF(AND($E$3=6),'Marks Entry 6th'!X57,IF(AND($E$3=7),'Marks Entry 7th'!X57,"")))</f>
        <v/>
      </c>
      <c r="AJ58" s="120" t="str">
        <f>IF(OR($E58="",$G58=""),"",IF(AND($E$3=6),'Marks Entry 6th'!Y57,IF(AND($E$3=7),'Marks Entry 7th'!Y57,"")))</f>
        <v/>
      </c>
      <c r="AK58" s="120" t="str">
        <f>IF(OR($E58="",$G58=""),"",IF(AND($E$3=6),'Marks Entry 6th'!Z57,IF(AND($E$3=7),'Marks Entry 7th'!Z57,"")))</f>
        <v/>
      </c>
      <c r="AL58" s="120" t="str">
        <f>IF(OR($E58="",$G58=""),"",IF(AND($E$3=6),'Marks Entry 6th'!AA57,IF(AND($E$3=7),'Marks Entry 7th'!AA57,"")))</f>
        <v/>
      </c>
      <c r="AM58" s="418" t="str">
        <f t="shared" si="15"/>
        <v/>
      </c>
      <c r="AN58" s="120" t="str">
        <f>IF(OR($E58="",$G58=""),"",IF(AND($E$3=6),'Marks Entry 6th'!AB57,IF(AND($E$3=7),'Marks Entry 7th'!AB57,"")))</f>
        <v/>
      </c>
      <c r="AO58" s="120" t="str">
        <f>IF(OR($E58="",$G58=""),"",IF(AND($E$3=6),'Marks Entry 6th'!AC57,IF(AND($E$3=7),'Marks Entry 7th'!AC57,"")))</f>
        <v/>
      </c>
      <c r="AP58" s="65" t="str">
        <f t="shared" si="16"/>
        <v/>
      </c>
      <c r="AQ58" s="62">
        <f t="shared" si="17"/>
        <v>0</v>
      </c>
      <c r="AR58" s="67" t="str">
        <f>IF(OR($E58="",$G58=""),"",IF(AND($E$3=6),'Marks Entry 6th'!AD57,IF(AND($E$3=7),'Marks Entry 7th'!AD57,"")))</f>
        <v/>
      </c>
      <c r="AS58" s="67" t="str">
        <f>IF(OR($E58="",$G58=""),"",IF(AND($E$3=6),'Marks Entry 6th'!AE57,IF(AND($E$3=7),'Marks Entry 7th'!AE57,"")))</f>
        <v/>
      </c>
      <c r="AT58" s="65" t="str">
        <f t="shared" si="18"/>
        <v/>
      </c>
      <c r="AU58" s="62" t="str">
        <f t="shared" si="19"/>
        <v/>
      </c>
      <c r="AV58" s="108">
        <f t="shared" si="20"/>
        <v>0</v>
      </c>
      <c r="AW58" s="108" t="str">
        <f t="shared" si="21"/>
        <v/>
      </c>
      <c r="AX58" s="108" t="str">
        <f t="shared" si="22"/>
        <v/>
      </c>
      <c r="AY58" s="108" t="str">
        <f t="shared" si="23"/>
        <v/>
      </c>
      <c r="AZ58" s="108" t="str">
        <f t="shared" si="24"/>
        <v/>
      </c>
      <c r="BA58" s="110" t="str">
        <f t="shared" si="25"/>
        <v/>
      </c>
      <c r="BB58" s="310" t="str">
        <f>IF(OR($E58="",$G58=""),"",IF(AND($E$3=6),'Marks Entry 6th'!AF57,IF(AND($E$3=7),'Marks Entry 7th'!AF57,"")))</f>
        <v/>
      </c>
      <c r="BC58" s="120" t="str">
        <f>IF(OR($E58="",$G58=""),"",IF(AND($E$3=6),'Marks Entry 6th'!AG57,IF(AND($E$3=7),'Marks Entry 7th'!AG57,"")))</f>
        <v/>
      </c>
      <c r="BD58" s="120" t="str">
        <f>IF(OR($E58="",$G58=""),"",IF(AND($E$3=6),'Marks Entry 6th'!AH57,IF(AND($E$3=7),'Marks Entry 7th'!AH57,"")))</f>
        <v/>
      </c>
      <c r="BE58" s="120" t="str">
        <f>IF(OR($E58="",$G58=""),"",IF(AND($E$3=6),'Marks Entry 6th'!AI57,IF(AND($E$3=7),'Marks Entry 7th'!AI57,"")))</f>
        <v/>
      </c>
      <c r="BF58" s="120" t="str">
        <f>IF(OR($E58="",$G58=""),"",IF(AND($E$3=6),'Marks Entry 6th'!AJ57,IF(AND($E$3=7),'Marks Entry 7th'!AJ57,"")))</f>
        <v/>
      </c>
      <c r="BG58" s="120" t="str">
        <f>IF(OR($E58="",$G58=""),"",IF(AND($E$3=6),'Marks Entry 6th'!AK57,IF(AND($E$3=7),'Marks Entry 7th'!AK57,"")))</f>
        <v/>
      </c>
      <c r="BH58" s="120" t="str">
        <f>IF(OR($E58="",$G58=""),"",IF(AND($E$3=6),'Marks Entry 6th'!AL57,IF(AND($E$3=7),'Marks Entry 7th'!AL57,"")))</f>
        <v/>
      </c>
      <c r="BI58" s="418" t="str">
        <f t="shared" si="26"/>
        <v/>
      </c>
      <c r="BJ58" s="120" t="str">
        <f>IF(OR($E58="",$G58=""),"",IF(AND($E$3=6),'Marks Entry 6th'!AM57,IF(AND($E$3=7),'Marks Entry 7th'!AM57,"")))</f>
        <v/>
      </c>
      <c r="BK58" s="120" t="str">
        <f>IF(OR($E58="",$G58=""),"",IF(AND($E$3=6),'Marks Entry 6th'!AN57,IF(AND($E$3=7),'Marks Entry 7th'!AN57,"")))</f>
        <v/>
      </c>
      <c r="BL58" s="65" t="str">
        <f t="shared" si="27"/>
        <v/>
      </c>
      <c r="BM58" s="62">
        <f t="shared" si="28"/>
        <v>0</v>
      </c>
      <c r="BN58" s="67" t="str">
        <f>IF(OR($E58="",$G58=""),"",IF(AND($E$3=6),'Marks Entry 6th'!AO57,IF(AND($E$3=7),'Marks Entry 7th'!AO57,"")))</f>
        <v/>
      </c>
      <c r="BO58" s="67" t="str">
        <f>IF(OR($E58="",$G58=""),"",IF(AND($E$3=6),'Marks Entry 6th'!AP57,IF(AND($E$3=7),'Marks Entry 7th'!AP57,"")))</f>
        <v/>
      </c>
      <c r="BP58" s="65" t="str">
        <f t="shared" si="29"/>
        <v/>
      </c>
      <c r="BQ58" s="62" t="str">
        <f t="shared" si="30"/>
        <v/>
      </c>
      <c r="BR58" s="108">
        <f t="shared" si="31"/>
        <v>0</v>
      </c>
      <c r="BS58" s="108" t="str">
        <f t="shared" si="32"/>
        <v/>
      </c>
      <c r="BT58" s="108" t="str">
        <f t="shared" si="33"/>
        <v/>
      </c>
      <c r="BU58" s="108" t="str">
        <f t="shared" si="34"/>
        <v/>
      </c>
      <c r="BV58" s="108" t="str">
        <f t="shared" si="35"/>
        <v/>
      </c>
      <c r="BW58" s="110" t="str">
        <f t="shared" si="36"/>
        <v/>
      </c>
      <c r="BX58" s="120" t="str">
        <f>IF(OR($E58="",$G58=""),"",IF(AND($E$3=6),'Marks Entry 6th'!AQ57,IF(AND($E$3=7),'Marks Entry 7th'!AQ57,"")))</f>
        <v/>
      </c>
      <c r="BY58" s="120" t="str">
        <f>IF(OR($E58="",$G58=""),"",IF(AND($E$3=6),'Marks Entry 6th'!AR57,IF(AND($E$3=7),'Marks Entry 7th'!AR57,"")))</f>
        <v/>
      </c>
      <c r="BZ58" s="120" t="str">
        <f>IF(OR($E58="",$G58=""),"",IF(AND($E$3=6),'Marks Entry 6th'!AS57,IF(AND($E$3=7),'Marks Entry 7th'!AS57,"")))</f>
        <v/>
      </c>
      <c r="CA58" s="120" t="str">
        <f>IF(OR($E58="",$G58=""),"",IF(AND($E$3=6),'Marks Entry 6th'!AT57,IF(AND($E$3=7),'Marks Entry 7th'!AT57,"")))</f>
        <v/>
      </c>
      <c r="CB58" s="120" t="str">
        <f>IF(OR($E58="",$G58=""),"",IF(AND($E$3=6),'Marks Entry 6th'!AU57,IF(AND($E$3=7),'Marks Entry 7th'!AU57,"")))</f>
        <v/>
      </c>
      <c r="CC58" s="120" t="str">
        <f>IF(OR($E58="",$G58=""),"",IF(AND($E$3=6),'Marks Entry 6th'!AV57,IF(AND($E$3=7),'Marks Entry 7th'!AV57,"")))</f>
        <v/>
      </c>
      <c r="CD58" s="418" t="str">
        <f t="shared" si="37"/>
        <v/>
      </c>
      <c r="CE58" s="120" t="str">
        <f>IF(OR($E58="",$G58=""),"",IF(AND($E$3=6),'Marks Entry 6th'!AW57,IF(AND($E$3=7),'Marks Entry 7th'!AW57,"")))</f>
        <v/>
      </c>
      <c r="CF58" s="120" t="str">
        <f>IF(OR($E58="",$G58=""),"",IF(AND($E$3=6),'Marks Entry 6th'!AX57,IF(AND($E$3=7),'Marks Entry 7th'!AX57,"")))</f>
        <v/>
      </c>
      <c r="CG58" s="65" t="str">
        <f t="shared" si="38"/>
        <v/>
      </c>
      <c r="CH58" s="62">
        <f t="shared" si="39"/>
        <v>0</v>
      </c>
      <c r="CI58" s="67" t="str">
        <f>IF(OR($E58="",$G58=""),"",IF(AND($E$3=6),'Marks Entry 6th'!AY57,IF(AND($E$3=7),'Marks Entry 7th'!AY57,"")))</f>
        <v/>
      </c>
      <c r="CJ58" s="67" t="str">
        <f>IF(OR($E58="",$G58=""),"",IF(AND($E$3=6),'Marks Entry 6th'!AZ57,IF(AND($E$3=7),'Marks Entry 7th'!AZ57,"")))</f>
        <v/>
      </c>
      <c r="CK58" s="65" t="str">
        <f t="shared" si="40"/>
        <v/>
      </c>
      <c r="CL58" s="62" t="str">
        <f t="shared" si="41"/>
        <v/>
      </c>
      <c r="CM58" s="108">
        <f t="shared" si="42"/>
        <v>0</v>
      </c>
      <c r="CN58" s="108" t="str">
        <f t="shared" si="43"/>
        <v/>
      </c>
      <c r="CO58" s="108" t="str">
        <f t="shared" si="44"/>
        <v/>
      </c>
      <c r="CP58" s="108" t="str">
        <f t="shared" si="45"/>
        <v/>
      </c>
      <c r="CQ58" s="108" t="str">
        <f t="shared" si="46"/>
        <v/>
      </c>
      <c r="CR58" s="110" t="str">
        <f t="shared" si="47"/>
        <v/>
      </c>
      <c r="CS58" s="120" t="str">
        <f>IF(OR($E58="",$G58=""),"",IF(AND($E$3=6),'Marks Entry 6th'!BA57,IF(AND($E$3=7),'Marks Entry 7th'!BA57,"")))</f>
        <v/>
      </c>
      <c r="CT58" s="120" t="str">
        <f>IF(OR($E58="",$G58=""),"",IF(AND($E$3=6),'Marks Entry 6th'!BB57,IF(AND($E$3=7),'Marks Entry 7th'!BB57,"")))</f>
        <v/>
      </c>
      <c r="CU58" s="120" t="str">
        <f>IF(OR($E58="",$G58=""),"",IF(AND($E$3=6),'Marks Entry 6th'!BC57,IF(AND($E$3=7),'Marks Entry 7th'!BC57,"")))</f>
        <v/>
      </c>
      <c r="CV58" s="120" t="str">
        <f>IF(OR($E58="",$G58=""),"",IF(AND($E$3=6),'Marks Entry 6th'!BD57,IF(AND($E$3=7),'Marks Entry 7th'!BD57,"")))</f>
        <v/>
      </c>
      <c r="CW58" s="120" t="str">
        <f>IF(OR($E58="",$G58=""),"",IF(AND($E$3=6),'Marks Entry 6th'!BE57,IF(AND($E$3=7),'Marks Entry 7th'!BE57,"")))</f>
        <v/>
      </c>
      <c r="CX58" s="120" t="str">
        <f>IF(OR($E58="",$G58=""),"",IF(AND($E$3=6),'Marks Entry 6th'!BF57,IF(AND($E$3=7),'Marks Entry 7th'!BF57,"")))</f>
        <v/>
      </c>
      <c r="CY58" s="418" t="str">
        <f t="shared" si="48"/>
        <v/>
      </c>
      <c r="CZ58" s="120" t="str">
        <f>IF(OR($E58="",$G58=""),"",IF(AND($E$3=6),'Marks Entry 6th'!BG57,IF(AND($E$3=7),'Marks Entry 7th'!BG57,"")))</f>
        <v/>
      </c>
      <c r="DA58" s="120" t="str">
        <f>IF(OR($E58="",$G58=""),"",IF(AND($E$3=6),'Marks Entry 6th'!BH57,IF(AND($E$3=7),'Marks Entry 7th'!BH57,"")))</f>
        <v/>
      </c>
      <c r="DB58" s="65" t="str">
        <f t="shared" si="49"/>
        <v/>
      </c>
      <c r="DC58" s="62">
        <f t="shared" si="50"/>
        <v>0</v>
      </c>
      <c r="DD58" s="67" t="str">
        <f>IF(OR($E58="",$G58=""),"",IF(AND($E$3=6),'Marks Entry 6th'!BI57,IF(AND($E$3=7),'Marks Entry 7th'!BI57,"")))</f>
        <v/>
      </c>
      <c r="DE58" s="67" t="str">
        <f>IF(OR($E58="",$G58=""),"",IF(AND($E$3=6),'Marks Entry 6th'!BJ57,IF(AND($E$3=7),'Marks Entry 7th'!BJ57,"")))</f>
        <v/>
      </c>
      <c r="DF58" s="65" t="str">
        <f t="shared" si="51"/>
        <v/>
      </c>
      <c r="DG58" s="62" t="str">
        <f t="shared" si="52"/>
        <v/>
      </c>
      <c r="DH58" s="108">
        <f t="shared" si="53"/>
        <v>0</v>
      </c>
      <c r="DI58" s="108" t="str">
        <f t="shared" si="54"/>
        <v/>
      </c>
      <c r="DJ58" s="108" t="str">
        <f t="shared" si="55"/>
        <v/>
      </c>
      <c r="DK58" s="108" t="str">
        <f t="shared" si="56"/>
        <v/>
      </c>
      <c r="DL58" s="108" t="str">
        <f t="shared" si="57"/>
        <v/>
      </c>
      <c r="DM58" s="110" t="str">
        <f t="shared" si="58"/>
        <v/>
      </c>
      <c r="DN58" s="120" t="str">
        <f>IF(OR($E58="",$G58=""),"",IF(AND($E$3=6),'Marks Entry 6th'!BK57,IF(AND($E$3=7),'Marks Entry 7th'!BK57,"")))</f>
        <v/>
      </c>
      <c r="DO58" s="120" t="str">
        <f>IF(OR($E58="",$G58=""),"",IF(AND($E$3=6),'Marks Entry 6th'!BL57,IF(AND($E$3=7),'Marks Entry 7th'!BL57,"")))</f>
        <v/>
      </c>
      <c r="DP58" s="120" t="str">
        <f>IF(OR($E58="",$G58=""),"",IF(AND($E$3=6),'Marks Entry 6th'!BM57,IF(AND($E$3=7),'Marks Entry 7th'!BM57,"")))</f>
        <v/>
      </c>
      <c r="DQ58" s="120" t="str">
        <f>IF(OR($E58="",$G58=""),"",IF(AND($E$3=6),'Marks Entry 6th'!BN57,IF(AND($E$3=7),'Marks Entry 7th'!BN57,"")))</f>
        <v/>
      </c>
      <c r="DR58" s="120" t="str">
        <f>IF(OR($E58="",$G58=""),"",IF(AND($E$3=6),'Marks Entry 6th'!BO57,IF(AND($E$3=7),'Marks Entry 7th'!BO57,"")))</f>
        <v/>
      </c>
      <c r="DS58" s="120" t="str">
        <f>IF(OR($E58="",$G58=""),"",IF(AND($E$3=6),'Marks Entry 6th'!BP57,IF(AND($E$3=7),'Marks Entry 7th'!BP57,"")))</f>
        <v/>
      </c>
      <c r="DT58" s="418" t="str">
        <f t="shared" si="59"/>
        <v/>
      </c>
      <c r="DU58" s="120" t="str">
        <f>IF(OR($E58="",$G58=""),"",IF(AND($E$3=6),'Marks Entry 6th'!BQ57,IF(AND($E$3=7),'Marks Entry 7th'!BQ57,"")))</f>
        <v/>
      </c>
      <c r="DV58" s="120" t="str">
        <f>IF(OR($E58="",$G58=""),"",IF(AND($E$3=6),'Marks Entry 6th'!BR57,IF(AND($E$3=7),'Marks Entry 7th'!BR57,"")))</f>
        <v/>
      </c>
      <c r="DW58" s="65" t="str">
        <f t="shared" si="60"/>
        <v/>
      </c>
      <c r="DX58" s="62">
        <f t="shared" si="61"/>
        <v>0</v>
      </c>
      <c r="DY58" s="67" t="str">
        <f>IF(OR($E58="",$G58=""),"",IF(AND($E$3=6),'Marks Entry 6th'!BS57,IF(AND($E$3=7),'Marks Entry 7th'!BS57,"")))</f>
        <v/>
      </c>
      <c r="DZ58" s="67" t="str">
        <f>IF(OR($E58="",$G58=""),"",IF(AND($E$3=6),'Marks Entry 6th'!BT57,IF(AND($E$3=7),'Marks Entry 7th'!BT57,"")))</f>
        <v/>
      </c>
      <c r="EA58" s="65" t="str">
        <f t="shared" si="62"/>
        <v/>
      </c>
      <c r="EB58" s="62" t="str">
        <f t="shared" si="63"/>
        <v/>
      </c>
      <c r="EC58" s="108">
        <f t="shared" si="64"/>
        <v>0</v>
      </c>
      <c r="ED58" s="108" t="str">
        <f t="shared" si="65"/>
        <v/>
      </c>
      <c r="EE58" s="108" t="str">
        <f t="shared" si="66"/>
        <v/>
      </c>
      <c r="EF58" s="108" t="str">
        <f t="shared" si="67"/>
        <v/>
      </c>
      <c r="EG58" s="108" t="str">
        <f t="shared" si="68"/>
        <v/>
      </c>
      <c r="EH58" s="110" t="str">
        <f t="shared" si="69"/>
        <v/>
      </c>
      <c r="EI58" s="52" t="str">
        <f>IF(OR($E58="",$G58=""),"",IF(AND($E$3=6),'Marks Entry 6th'!BU57,IF(AND($E$3=7),'Marks Entry 7th'!BU57,"")))</f>
        <v/>
      </c>
      <c r="EJ58" s="52" t="str">
        <f>IF(OR($E58="",$G58=""),"",IF(AND($E$3=6),'Marks Entry 6th'!BV57,IF(AND($E$3=7),'Marks Entry 7th'!BV57,"")))</f>
        <v/>
      </c>
      <c r="EK58" s="52" t="str">
        <f>IF(OR($E58="",$G58=""),"",IF(AND($E$3=6),'Marks Entry 6th'!BW57,IF(AND($E$3=7),'Marks Entry 7th'!BW57,"")))</f>
        <v/>
      </c>
      <c r="EL58" s="52" t="str">
        <f>IF(OR($E58="",$G58=""),"",IF(AND($E$3=6),'Marks Entry 6th'!BX57,IF(AND($E$3=7),'Marks Entry 7th'!BX57,"")))</f>
        <v/>
      </c>
      <c r="EM58" s="52" t="str">
        <f>IF(OR($E58="",$G58=""),"",IF(AND($E$3=6),'Marks Entry 6th'!BY57,IF(AND($E$3=7),'Marks Entry 7th'!BY57,"")))</f>
        <v/>
      </c>
      <c r="EN58" s="121" t="str">
        <f t="shared" si="70"/>
        <v/>
      </c>
      <c r="EO58" s="122">
        <f t="shared" si="71"/>
        <v>0</v>
      </c>
      <c r="EP58" s="122" t="str">
        <f t="shared" si="72"/>
        <v/>
      </c>
      <c r="EQ58" s="122" t="str">
        <f t="shared" si="73"/>
        <v/>
      </c>
      <c r="ER58" s="109" t="str">
        <f t="shared" si="74"/>
        <v/>
      </c>
      <c r="ES58" s="52" t="str">
        <f>IF(OR($E58="",$G58=""),"",IF(AND($E$3=6),'Marks Entry 6th'!BZ57,IF(AND($E$3=7),'Marks Entry 7th'!BZ57,"")))</f>
        <v/>
      </c>
      <c r="ET58" s="52" t="str">
        <f>IF(OR($E58="",$G58=""),"",IF(AND($E$3=6),'Marks Entry 6th'!CA57,IF(AND($E$3=7),'Marks Entry 7th'!CA57,"")))</f>
        <v/>
      </c>
      <c r="EU58" s="52" t="str">
        <f>IF(OR($E58="",$G58=""),"",IF(AND($E$3=6),'Marks Entry 6th'!CB57,IF(AND($E$3=7),'Marks Entry 7th'!CB57,"")))</f>
        <v/>
      </c>
      <c r="EV58" s="52" t="str">
        <f>IF(OR($E58="",$G58=""),"",IF(AND($E$3=6),'Marks Entry 6th'!CC57,IF(AND($E$3=7),'Marks Entry 7th'!CC57,"")))</f>
        <v/>
      </c>
      <c r="EW58" s="52" t="str">
        <f>IF(OR($E58="",$G58=""),"",IF(AND($E$3=6),'Marks Entry 6th'!CD57,IF(AND($E$3=7),'Marks Entry 7th'!CD57,"")))</f>
        <v/>
      </c>
      <c r="EX58" s="121" t="str">
        <f t="shared" si="75"/>
        <v/>
      </c>
      <c r="EY58" s="122">
        <f t="shared" si="76"/>
        <v>0</v>
      </c>
      <c r="EZ58" s="122" t="str">
        <f t="shared" si="77"/>
        <v/>
      </c>
      <c r="FA58" s="122" t="str">
        <f t="shared" si="78"/>
        <v/>
      </c>
      <c r="FB58" s="109" t="str">
        <f t="shared" si="79"/>
        <v/>
      </c>
      <c r="FC58" s="52" t="str">
        <f>IF(OR($E58="",$G58=""),"",IF(AND($E$3=6),'Marks Entry 6th'!CE57,IF(AND($E$3=7),'Marks Entry 7th'!CE57,"")))</f>
        <v/>
      </c>
      <c r="FD58" s="52" t="str">
        <f>IF(OR($E58="",$G58=""),"",IF(AND($E$3=6),'Marks Entry 6th'!CF57,IF(AND($E$3=7),'Marks Entry 7th'!CF57,"")))</f>
        <v/>
      </c>
      <c r="FE58" s="52" t="str">
        <f>IF(OR($E58="",$G58=""),"",IF(AND($E$3=6),'Marks Entry 6th'!CG57,IF(AND($E$3=7),'Marks Entry 7th'!CG57,"")))</f>
        <v/>
      </c>
      <c r="FF58" s="52" t="str">
        <f>IF(OR($E58="",$G58=""),"",IF(AND($E$3=6),'Marks Entry 6th'!CH57,IF(AND($E$3=7),'Marks Entry 7th'!CH57,"")))</f>
        <v/>
      </c>
      <c r="FG58" s="52" t="str">
        <f>IF(OR($E58="",$G58=""),"",IF(AND($E$3=6),'Marks Entry 6th'!CI57,IF(AND($E$3=7),'Marks Entry 7th'!CI57,"")))</f>
        <v/>
      </c>
      <c r="FH58" s="121" t="str">
        <f t="shared" si="80"/>
        <v/>
      </c>
      <c r="FI58" s="122">
        <f t="shared" si="81"/>
        <v>0</v>
      </c>
      <c r="FJ58" s="122" t="str">
        <f t="shared" si="82"/>
        <v/>
      </c>
      <c r="FK58" s="122" t="str">
        <f t="shared" si="83"/>
        <v/>
      </c>
      <c r="FL58" s="109" t="str">
        <f t="shared" si="84"/>
        <v/>
      </c>
      <c r="FM58" s="361" t="str">
        <f>IF(OR($E58="",$G58=""),"",IF(AND('Marks Entry 6th'!CJ57="",'Marks Entry 7th'!CJ57=""),"",IF(AND($E$3=6),'Marks Entry 6th'!CJ57,IF(AND($E$3=7),'Marks Entry 7th'!CJ57,""))))</f>
        <v/>
      </c>
      <c r="FN58" s="361" t="str">
        <f>IF(OR($E58="",$G58=""),"",IF(AND('Marks Entry 6th'!CK57="",'Marks Entry 7th'!CK57=""),"",IF(AND($E$3=6),'Marks Entry 6th'!CK57,IF(AND($E$3=7),'Marks Entry 7th'!CK57,""))))</f>
        <v/>
      </c>
      <c r="FO58" s="362" t="str">
        <f t="shared" si="85"/>
        <v/>
      </c>
      <c r="FP58" s="109" t="str">
        <f t="shared" si="86"/>
        <v/>
      </c>
      <c r="FQ58" s="361" t="str">
        <f>IF(OR($E58="",$G58=""),"",IF(AND('Marks Entry 6th'!CL57="",'Marks Entry 7th'!CL57=""),"",IF(AND($E$3=6),'Marks Entry 6th'!CL57,IF(AND($E$3=7),'Marks Entry 7th'!CL57,""))))</f>
        <v/>
      </c>
      <c r="FR58" s="361" t="str">
        <f>IF(OR($E58="",$G58=""),"",IF(AND('Marks Entry 6th'!CM57="",'Marks Entry 7th'!CM57=""),"",IF(AND($E$3=6),'Marks Entry 6th'!CM57,IF(AND($E$3=7),'Marks Entry 7th'!CM57,""))))</f>
        <v/>
      </c>
      <c r="FS58" s="362" t="str">
        <f t="shared" si="87"/>
        <v/>
      </c>
      <c r="FT58" s="109" t="str">
        <f t="shared" si="88"/>
        <v/>
      </c>
      <c r="FU58" s="78" t="str">
        <f t="shared" si="89"/>
        <v/>
      </c>
      <c r="FV58" s="328" t="str">
        <f t="shared" si="90"/>
        <v/>
      </c>
      <c r="FW58" s="84" t="str">
        <f t="shared" si="91"/>
        <v/>
      </c>
      <c r="FX58" s="222" t="str">
        <f t="shared" si="92"/>
        <v/>
      </c>
      <c r="FY58" s="85" t="str">
        <f t="shared" si="93"/>
        <v/>
      </c>
      <c r="FZ58" s="327" t="str">
        <f>IFERROR(IF(B58="NSO","NSO",IF(OR(D58="",G58="",F58=""),"",IF(AND(FV58&gt;=36,'Master sheet'!$D$11="Hindi"),"कक्षा क्रमोन्नत",IF(AND(FV58&gt;=36,'Master sheet'!$D$11="English"),"Promoted",IF(AND(FV58&lt;36,'Master sheet'!$D$11="Hindi"),"पुनः परीक्षा","Re-Exam"))))),"")</f>
        <v/>
      </c>
      <c r="GA58" s="53" t="str">
        <f>IF(OR($E58="",$G58=""),"",IF(AND($E$3=6,'Marks Entry 6th'!CN57=""),"",IF(AND($E$3=7,'Marks Entry 7th'!CN57=""),"",IF(AND($E$3=6),'Marks Entry 6th'!CN57,IF(AND($E$3=7),'Marks Entry 7th'!CN57,"")))))</f>
        <v/>
      </c>
      <c r="GB58" s="53" t="str">
        <f>IF(OR($E58="",$G58=""),"",IF(AND($E$3=6,'Marks Entry 6th'!CO57=""),"",IF(AND($E$3=7,'Marks Entry 7th'!CO57=""),"",IF(AND($E$3=6),'Marks Entry 6th'!CO57,IF(AND($E$3=7),'Marks Entry 7th'!CO57,"")))))</f>
        <v/>
      </c>
      <c r="GC58" s="54"/>
      <c r="GK58" s="56">
        <f>IF(AND($E$3=6),'Marks Entry 6th'!I57,IF(AND($E$3=7),'Marks Entry 7th'!I57,""))</f>
        <v>0</v>
      </c>
      <c r="GL58" s="56">
        <f t="shared" si="94"/>
        <v>0</v>
      </c>
    </row>
    <row r="59" spans="1:194" ht="18.95" customHeight="1">
      <c r="A59" s="68">
        <v>52</v>
      </c>
      <c r="B59" s="68" t="str">
        <f>IF(OR(GK59=0,GK59=""),"",IF(AND($E$3=6),'Marks Entry 6th'!I58,IF(AND($E$3=7),'Marks Entry 7th'!I58,"")))</f>
        <v/>
      </c>
      <c r="C59" s="69" t="str">
        <f>IF(OR(B59=0,B59=""),"",IF(AND($E$3=6,'Marks Entry 6th'!B58=""),"",IF(AND($E$3=7,'Marks Entry 7th'!B58=""),"",IF(AND($E$3=6,'Marks Entry 6th'!B58),'Marks Entry 6th'!B58,IF(AND($E$3=7),'Marks Entry 7th'!B58,"")))))</f>
        <v/>
      </c>
      <c r="D59" s="69" t="str">
        <f>IF(OR(B59=0,B59=""),"",IF(AND($E$3=6,'Marks Entry 6th'!C58=""),"",IF(AND($E$3=7,'Marks Entry 7th'!C58=""),"",IF(AND($E$3=6),'Marks Entry 6th'!C58,IF(AND($E$3=7),'Marks Entry 7th'!C58,"")))))</f>
        <v/>
      </c>
      <c r="E59" s="303" t="str">
        <f>IF(OR(B59=0,B59=""),"",IF(AND($E$3=6,'Marks Entry 6th'!E58=""),"",IF(AND($E$3=7,'Marks Entry 7th'!E58=""),"",IF(AND($E$3=6),'Marks Entry 6th'!E58,IF(AND($E$3=7),'Marks Entry 7th'!E58,"")))))</f>
        <v/>
      </c>
      <c r="F59" s="69" t="str">
        <f>IF(OR(B59=0,B59=""),"",IF(AND($E$3=6,'Marks Entry 6th'!D58=""),"",IF(AND($E$3=7,'Marks Entry 7th'!D58=""),"",IF(AND($E$3=6),'Marks Entry 6th'!D58,IF(AND($E$3=7),'Marks Entry 7th'!D58,"")))))</f>
        <v/>
      </c>
      <c r="G59" s="302" t="str">
        <f>IF(OR(B59=0,B59=""),"",IF(AND($E$3=6,'Marks Entry 6th'!F58=""),"",IF(AND($E$3=7,'Marks Entry 7th'!F58=""),"",IF(AND($E$3=6),UPPER('Marks Entry 6th'!F58),IF(AND($E$3=7),UPPER('Marks Entry 7th'!F58),"")))))</f>
        <v/>
      </c>
      <c r="H59" s="302" t="str">
        <f>IF(OR(B59=0,B59=""),"",IF(AND($E$3=6,'Marks Entry 6th'!G58=""),"",IF(AND($E$3=7,'Marks Entry 7th'!G58=""),"",IF(AND($E$3=6),UPPER('Marks Entry 6th'!G58),IF(AND($E$3=7),UPPER('Marks Entry 7th'!G58),"")))))</f>
        <v/>
      </c>
      <c r="I59" s="302" t="str">
        <f>IF(OR(B59=0,B59=""),"",IF(AND($E$3=6,'Marks Entry 6th'!H58=""),"",IF(AND($E$3=7,'Marks Entry 7th'!H58=""),"",IF(AND($E$3=6),UPPER('Marks Entry 6th'!H58),IF(AND($E$3=7),UPPER('Marks Entry 7th'!H58),"")))))</f>
        <v/>
      </c>
      <c r="J59" s="64" t="str">
        <f>IF(OR(B59=0,B59=""),"",IF(AND($E$3=6,'Marks Entry 6th'!J58=""),"",IF(AND($E$3=7,'Marks Entry 7th'!J58=""),"",IF(AND($E$3=6),'Marks Entry 6th'!J58,IF(AND($E$3=7),'Marks Entry 7th'!J58,"")))))</f>
        <v/>
      </c>
      <c r="K59" s="64" t="str">
        <f>IF(OR(B59=0,B59=""),"",IF(AND($E$3=6,'Marks Entry 6th'!K58=""),"",IF(AND($E$3=7,'Marks Entry 7th'!K58=""),"",IF(AND($E$3=6),'Marks Entry 6th'!K58,IF(AND($E$3=7),'Marks Entry 7th'!K58,"")))))</f>
        <v/>
      </c>
      <c r="L59" s="120" t="str">
        <f>IF(OR($E59="",$G59=""),"",IF(AND($E$3=6),'Marks Entry 6th'!L58,IF(AND($E$3=7),'Marks Entry 7th'!L58,"")))</f>
        <v/>
      </c>
      <c r="M59" s="120" t="str">
        <f>IF(OR($E59="",$G59=""),"",IF(AND($E$3=6),'Marks Entry 6th'!M58,IF(AND($E$3=7),'Marks Entry 7th'!M58,"")))</f>
        <v/>
      </c>
      <c r="N59" s="120" t="str">
        <f>IF(OR($E59="",$G59=""),"",IF(AND($E$3=6),'Marks Entry 6th'!N58,IF(AND($E$3=7),'Marks Entry 7th'!N58,"")))</f>
        <v/>
      </c>
      <c r="O59" s="120" t="str">
        <f>IF(OR($E59="",$G59=""),"",IF(AND($E$3=6),'Marks Entry 6th'!O58,IF(AND($E$3=7),'Marks Entry 7th'!O58,"")))</f>
        <v/>
      </c>
      <c r="P59" s="120" t="str">
        <f>IF(OR($E59="",$G59=""),"",IF(AND($E$3=6),'Marks Entry 6th'!P58,IF(AND($E$3=7),'Marks Entry 7th'!P58,"")))</f>
        <v/>
      </c>
      <c r="Q59" s="120" t="str">
        <f>IF(OR($E59="",$G59=""),"",IF(AND($E$3=6),'Marks Entry 6th'!Q58,IF(AND($E$3=7),'Marks Entry 7th'!Q58,"")))</f>
        <v/>
      </c>
      <c r="R59" s="418" t="str">
        <f t="shared" si="4"/>
        <v/>
      </c>
      <c r="S59" s="120" t="str">
        <f>IF(OR($E59="",$G59=""),"",IF(AND($E$3=6),'Marks Entry 6th'!R58,IF(AND($E$3=7),'Marks Entry 7th'!R58,"")))</f>
        <v/>
      </c>
      <c r="T59" s="120" t="str">
        <f>IF(OR($E59="",$G59=""),"",IF(AND($E$3=6),'Marks Entry 6th'!S58,IF(AND($E$3=7),'Marks Entry 7th'!S58,"")))</f>
        <v/>
      </c>
      <c r="U59" s="65" t="str">
        <f t="shared" si="5"/>
        <v/>
      </c>
      <c r="V59" s="62">
        <f t="shared" si="6"/>
        <v>0</v>
      </c>
      <c r="W59" s="67" t="str">
        <f>IF(OR($E59="",$G59=""),"",IF(AND($E$3=6),'Marks Entry 6th'!T58,IF(AND($E$3=7),'Marks Entry 7th'!T58,"")))</f>
        <v/>
      </c>
      <c r="X59" s="67" t="str">
        <f>IF(OR($E59="",$G59=""),"",IF(AND($E$3=6),'Marks Entry 6th'!U58,IF(AND($E$3=7),'Marks Entry 7th'!U58,"")))</f>
        <v/>
      </c>
      <c r="Y59" s="66" t="str">
        <f t="shared" si="7"/>
        <v/>
      </c>
      <c r="Z59" s="62" t="str">
        <f t="shared" si="8"/>
        <v/>
      </c>
      <c r="AA59" s="108">
        <f t="shared" si="9"/>
        <v>0</v>
      </c>
      <c r="AB59" s="108" t="str">
        <f t="shared" si="10"/>
        <v/>
      </c>
      <c r="AC59" s="108" t="str">
        <f t="shared" si="11"/>
        <v/>
      </c>
      <c r="AD59" s="108" t="str">
        <f t="shared" si="12"/>
        <v/>
      </c>
      <c r="AE59" s="108" t="str">
        <f t="shared" si="13"/>
        <v/>
      </c>
      <c r="AF59" s="110" t="str">
        <f t="shared" si="14"/>
        <v/>
      </c>
      <c r="AG59" s="120" t="str">
        <f>IF(OR($E59="",$G59=""),"",IF(AND($E$3=6),'Marks Entry 6th'!V58,IF(AND($E$3=7),'Marks Entry 7th'!V58,"")))</f>
        <v/>
      </c>
      <c r="AH59" s="120" t="str">
        <f>IF(OR($E59="",$G59=""),"",IF(AND($E$3=6),'Marks Entry 6th'!W58,IF(AND($E$3=7),'Marks Entry 7th'!W58,"")))</f>
        <v/>
      </c>
      <c r="AI59" s="120" t="str">
        <f>IF(OR($E59="",$G59=""),"",IF(AND($E$3=6),'Marks Entry 6th'!X58,IF(AND($E$3=7),'Marks Entry 7th'!X58,"")))</f>
        <v/>
      </c>
      <c r="AJ59" s="120" t="str">
        <f>IF(OR($E59="",$G59=""),"",IF(AND($E$3=6),'Marks Entry 6th'!Y58,IF(AND($E$3=7),'Marks Entry 7th'!Y58,"")))</f>
        <v/>
      </c>
      <c r="AK59" s="120" t="str">
        <f>IF(OR($E59="",$G59=""),"",IF(AND($E$3=6),'Marks Entry 6th'!Z58,IF(AND($E$3=7),'Marks Entry 7th'!Z58,"")))</f>
        <v/>
      </c>
      <c r="AL59" s="120" t="str">
        <f>IF(OR($E59="",$G59=""),"",IF(AND($E$3=6),'Marks Entry 6th'!AA58,IF(AND($E$3=7),'Marks Entry 7th'!AA58,"")))</f>
        <v/>
      </c>
      <c r="AM59" s="418" t="str">
        <f t="shared" si="15"/>
        <v/>
      </c>
      <c r="AN59" s="120" t="str">
        <f>IF(OR($E59="",$G59=""),"",IF(AND($E$3=6),'Marks Entry 6th'!AB58,IF(AND($E$3=7),'Marks Entry 7th'!AB58,"")))</f>
        <v/>
      </c>
      <c r="AO59" s="120" t="str">
        <f>IF(OR($E59="",$G59=""),"",IF(AND($E$3=6),'Marks Entry 6th'!AC58,IF(AND($E$3=7),'Marks Entry 7th'!AC58,"")))</f>
        <v/>
      </c>
      <c r="AP59" s="65" t="str">
        <f t="shared" si="16"/>
        <v/>
      </c>
      <c r="AQ59" s="62">
        <f t="shared" si="17"/>
        <v>0</v>
      </c>
      <c r="AR59" s="67" t="str">
        <f>IF(OR($E59="",$G59=""),"",IF(AND($E$3=6),'Marks Entry 6th'!AD58,IF(AND($E$3=7),'Marks Entry 7th'!AD58,"")))</f>
        <v/>
      </c>
      <c r="AS59" s="67" t="str">
        <f>IF(OR($E59="",$G59=""),"",IF(AND($E$3=6),'Marks Entry 6th'!AE58,IF(AND($E$3=7),'Marks Entry 7th'!AE58,"")))</f>
        <v/>
      </c>
      <c r="AT59" s="65" t="str">
        <f t="shared" si="18"/>
        <v/>
      </c>
      <c r="AU59" s="62" t="str">
        <f t="shared" si="19"/>
        <v/>
      </c>
      <c r="AV59" s="108">
        <f t="shared" si="20"/>
        <v>0</v>
      </c>
      <c r="AW59" s="108" t="str">
        <f t="shared" si="21"/>
        <v/>
      </c>
      <c r="AX59" s="108" t="str">
        <f t="shared" si="22"/>
        <v/>
      </c>
      <c r="AY59" s="108" t="str">
        <f t="shared" si="23"/>
        <v/>
      </c>
      <c r="AZ59" s="108" t="str">
        <f t="shared" si="24"/>
        <v/>
      </c>
      <c r="BA59" s="110" t="str">
        <f t="shared" si="25"/>
        <v/>
      </c>
      <c r="BB59" s="310" t="str">
        <f>IF(OR($E59="",$G59=""),"",IF(AND($E$3=6),'Marks Entry 6th'!AF58,IF(AND($E$3=7),'Marks Entry 7th'!AF58,"")))</f>
        <v/>
      </c>
      <c r="BC59" s="120" t="str">
        <f>IF(OR($E59="",$G59=""),"",IF(AND($E$3=6),'Marks Entry 6th'!AG58,IF(AND($E$3=7),'Marks Entry 7th'!AG58,"")))</f>
        <v/>
      </c>
      <c r="BD59" s="120" t="str">
        <f>IF(OR($E59="",$G59=""),"",IF(AND($E$3=6),'Marks Entry 6th'!AH58,IF(AND($E$3=7),'Marks Entry 7th'!AH58,"")))</f>
        <v/>
      </c>
      <c r="BE59" s="120" t="str">
        <f>IF(OR($E59="",$G59=""),"",IF(AND($E$3=6),'Marks Entry 6th'!AI58,IF(AND($E$3=7),'Marks Entry 7th'!AI58,"")))</f>
        <v/>
      </c>
      <c r="BF59" s="120" t="str">
        <f>IF(OR($E59="",$G59=""),"",IF(AND($E$3=6),'Marks Entry 6th'!AJ58,IF(AND($E$3=7),'Marks Entry 7th'!AJ58,"")))</f>
        <v/>
      </c>
      <c r="BG59" s="120" t="str">
        <f>IF(OR($E59="",$G59=""),"",IF(AND($E$3=6),'Marks Entry 6th'!AK58,IF(AND($E$3=7),'Marks Entry 7th'!AK58,"")))</f>
        <v/>
      </c>
      <c r="BH59" s="120" t="str">
        <f>IF(OR($E59="",$G59=""),"",IF(AND($E$3=6),'Marks Entry 6th'!AL58,IF(AND($E$3=7),'Marks Entry 7th'!AL58,"")))</f>
        <v/>
      </c>
      <c r="BI59" s="418" t="str">
        <f t="shared" si="26"/>
        <v/>
      </c>
      <c r="BJ59" s="120" t="str">
        <f>IF(OR($E59="",$G59=""),"",IF(AND($E$3=6),'Marks Entry 6th'!AM58,IF(AND($E$3=7),'Marks Entry 7th'!AM58,"")))</f>
        <v/>
      </c>
      <c r="BK59" s="120" t="str">
        <f>IF(OR($E59="",$G59=""),"",IF(AND($E$3=6),'Marks Entry 6th'!AN58,IF(AND($E$3=7),'Marks Entry 7th'!AN58,"")))</f>
        <v/>
      </c>
      <c r="BL59" s="65" t="str">
        <f t="shared" si="27"/>
        <v/>
      </c>
      <c r="BM59" s="62">
        <f t="shared" si="28"/>
        <v>0</v>
      </c>
      <c r="BN59" s="67" t="str">
        <f>IF(OR($E59="",$G59=""),"",IF(AND($E$3=6),'Marks Entry 6th'!AO58,IF(AND($E$3=7),'Marks Entry 7th'!AO58,"")))</f>
        <v/>
      </c>
      <c r="BO59" s="67" t="str">
        <f>IF(OR($E59="",$G59=""),"",IF(AND($E$3=6),'Marks Entry 6th'!AP58,IF(AND($E$3=7),'Marks Entry 7th'!AP58,"")))</f>
        <v/>
      </c>
      <c r="BP59" s="65" t="str">
        <f t="shared" si="29"/>
        <v/>
      </c>
      <c r="BQ59" s="62" t="str">
        <f t="shared" si="30"/>
        <v/>
      </c>
      <c r="BR59" s="108">
        <f t="shared" si="31"/>
        <v>0</v>
      </c>
      <c r="BS59" s="108" t="str">
        <f t="shared" si="32"/>
        <v/>
      </c>
      <c r="BT59" s="108" t="str">
        <f t="shared" si="33"/>
        <v/>
      </c>
      <c r="BU59" s="108" t="str">
        <f t="shared" si="34"/>
        <v/>
      </c>
      <c r="BV59" s="108" t="str">
        <f t="shared" si="35"/>
        <v/>
      </c>
      <c r="BW59" s="110" t="str">
        <f t="shared" si="36"/>
        <v/>
      </c>
      <c r="BX59" s="120" t="str">
        <f>IF(OR($E59="",$G59=""),"",IF(AND($E$3=6),'Marks Entry 6th'!AQ58,IF(AND($E$3=7),'Marks Entry 7th'!AQ58,"")))</f>
        <v/>
      </c>
      <c r="BY59" s="120" t="str">
        <f>IF(OR($E59="",$G59=""),"",IF(AND($E$3=6),'Marks Entry 6th'!AR58,IF(AND($E$3=7),'Marks Entry 7th'!AR58,"")))</f>
        <v/>
      </c>
      <c r="BZ59" s="120" t="str">
        <f>IF(OR($E59="",$G59=""),"",IF(AND($E$3=6),'Marks Entry 6th'!AS58,IF(AND($E$3=7),'Marks Entry 7th'!AS58,"")))</f>
        <v/>
      </c>
      <c r="CA59" s="120" t="str">
        <f>IF(OR($E59="",$G59=""),"",IF(AND($E$3=6),'Marks Entry 6th'!AT58,IF(AND($E$3=7),'Marks Entry 7th'!AT58,"")))</f>
        <v/>
      </c>
      <c r="CB59" s="120" t="str">
        <f>IF(OR($E59="",$G59=""),"",IF(AND($E$3=6),'Marks Entry 6th'!AU58,IF(AND($E$3=7),'Marks Entry 7th'!AU58,"")))</f>
        <v/>
      </c>
      <c r="CC59" s="120" t="str">
        <f>IF(OR($E59="",$G59=""),"",IF(AND($E$3=6),'Marks Entry 6th'!AV58,IF(AND($E$3=7),'Marks Entry 7th'!AV58,"")))</f>
        <v/>
      </c>
      <c r="CD59" s="418" t="str">
        <f t="shared" si="37"/>
        <v/>
      </c>
      <c r="CE59" s="120" t="str">
        <f>IF(OR($E59="",$G59=""),"",IF(AND($E$3=6),'Marks Entry 6th'!AW58,IF(AND($E$3=7),'Marks Entry 7th'!AW58,"")))</f>
        <v/>
      </c>
      <c r="CF59" s="120" t="str">
        <f>IF(OR($E59="",$G59=""),"",IF(AND($E$3=6),'Marks Entry 6th'!AX58,IF(AND($E$3=7),'Marks Entry 7th'!AX58,"")))</f>
        <v/>
      </c>
      <c r="CG59" s="65" t="str">
        <f t="shared" si="38"/>
        <v/>
      </c>
      <c r="CH59" s="62">
        <f t="shared" si="39"/>
        <v>0</v>
      </c>
      <c r="CI59" s="67" t="str">
        <f>IF(OR($E59="",$G59=""),"",IF(AND($E$3=6),'Marks Entry 6th'!AY58,IF(AND($E$3=7),'Marks Entry 7th'!AY58,"")))</f>
        <v/>
      </c>
      <c r="CJ59" s="67" t="str">
        <f>IF(OR($E59="",$G59=""),"",IF(AND($E$3=6),'Marks Entry 6th'!AZ58,IF(AND($E$3=7),'Marks Entry 7th'!AZ58,"")))</f>
        <v/>
      </c>
      <c r="CK59" s="65" t="str">
        <f t="shared" si="40"/>
        <v/>
      </c>
      <c r="CL59" s="62" t="str">
        <f t="shared" si="41"/>
        <v/>
      </c>
      <c r="CM59" s="108">
        <f t="shared" si="42"/>
        <v>0</v>
      </c>
      <c r="CN59" s="108" t="str">
        <f t="shared" si="43"/>
        <v/>
      </c>
      <c r="CO59" s="108" t="str">
        <f t="shared" si="44"/>
        <v/>
      </c>
      <c r="CP59" s="108" t="str">
        <f t="shared" si="45"/>
        <v/>
      </c>
      <c r="CQ59" s="108" t="str">
        <f t="shared" si="46"/>
        <v/>
      </c>
      <c r="CR59" s="110" t="str">
        <f t="shared" si="47"/>
        <v/>
      </c>
      <c r="CS59" s="120" t="str">
        <f>IF(OR($E59="",$G59=""),"",IF(AND($E$3=6),'Marks Entry 6th'!BA58,IF(AND($E$3=7),'Marks Entry 7th'!BA58,"")))</f>
        <v/>
      </c>
      <c r="CT59" s="120" t="str">
        <f>IF(OR($E59="",$G59=""),"",IF(AND($E$3=6),'Marks Entry 6th'!BB58,IF(AND($E$3=7),'Marks Entry 7th'!BB58,"")))</f>
        <v/>
      </c>
      <c r="CU59" s="120" t="str">
        <f>IF(OR($E59="",$G59=""),"",IF(AND($E$3=6),'Marks Entry 6th'!BC58,IF(AND($E$3=7),'Marks Entry 7th'!BC58,"")))</f>
        <v/>
      </c>
      <c r="CV59" s="120" t="str">
        <f>IF(OR($E59="",$G59=""),"",IF(AND($E$3=6),'Marks Entry 6th'!BD58,IF(AND($E$3=7),'Marks Entry 7th'!BD58,"")))</f>
        <v/>
      </c>
      <c r="CW59" s="120" t="str">
        <f>IF(OR($E59="",$G59=""),"",IF(AND($E$3=6),'Marks Entry 6th'!BE58,IF(AND($E$3=7),'Marks Entry 7th'!BE58,"")))</f>
        <v/>
      </c>
      <c r="CX59" s="120" t="str">
        <f>IF(OR($E59="",$G59=""),"",IF(AND($E$3=6),'Marks Entry 6th'!BF58,IF(AND($E$3=7),'Marks Entry 7th'!BF58,"")))</f>
        <v/>
      </c>
      <c r="CY59" s="418" t="str">
        <f t="shared" si="48"/>
        <v/>
      </c>
      <c r="CZ59" s="120" t="str">
        <f>IF(OR($E59="",$G59=""),"",IF(AND($E$3=6),'Marks Entry 6th'!BG58,IF(AND($E$3=7),'Marks Entry 7th'!BG58,"")))</f>
        <v/>
      </c>
      <c r="DA59" s="120" t="str">
        <f>IF(OR($E59="",$G59=""),"",IF(AND($E$3=6),'Marks Entry 6th'!BH58,IF(AND($E$3=7),'Marks Entry 7th'!BH58,"")))</f>
        <v/>
      </c>
      <c r="DB59" s="65" t="str">
        <f t="shared" si="49"/>
        <v/>
      </c>
      <c r="DC59" s="62">
        <f t="shared" si="50"/>
        <v>0</v>
      </c>
      <c r="DD59" s="67" t="str">
        <f>IF(OR($E59="",$G59=""),"",IF(AND($E$3=6),'Marks Entry 6th'!BI58,IF(AND($E$3=7),'Marks Entry 7th'!BI58,"")))</f>
        <v/>
      </c>
      <c r="DE59" s="67" t="str">
        <f>IF(OR($E59="",$G59=""),"",IF(AND($E$3=6),'Marks Entry 6th'!BJ58,IF(AND($E$3=7),'Marks Entry 7th'!BJ58,"")))</f>
        <v/>
      </c>
      <c r="DF59" s="65" t="str">
        <f t="shared" si="51"/>
        <v/>
      </c>
      <c r="DG59" s="62" t="str">
        <f t="shared" si="52"/>
        <v/>
      </c>
      <c r="DH59" s="108">
        <f t="shared" si="53"/>
        <v>0</v>
      </c>
      <c r="DI59" s="108" t="str">
        <f t="shared" si="54"/>
        <v/>
      </c>
      <c r="DJ59" s="108" t="str">
        <f t="shared" si="55"/>
        <v/>
      </c>
      <c r="DK59" s="108" t="str">
        <f t="shared" si="56"/>
        <v/>
      </c>
      <c r="DL59" s="108" t="str">
        <f t="shared" si="57"/>
        <v/>
      </c>
      <c r="DM59" s="110" t="str">
        <f t="shared" si="58"/>
        <v/>
      </c>
      <c r="DN59" s="120" t="str">
        <f>IF(OR($E59="",$G59=""),"",IF(AND($E$3=6),'Marks Entry 6th'!BK58,IF(AND($E$3=7),'Marks Entry 7th'!BK58,"")))</f>
        <v/>
      </c>
      <c r="DO59" s="120" t="str">
        <f>IF(OR($E59="",$G59=""),"",IF(AND($E$3=6),'Marks Entry 6th'!BL58,IF(AND($E$3=7),'Marks Entry 7th'!BL58,"")))</f>
        <v/>
      </c>
      <c r="DP59" s="120" t="str">
        <f>IF(OR($E59="",$G59=""),"",IF(AND($E$3=6),'Marks Entry 6th'!BM58,IF(AND($E$3=7),'Marks Entry 7th'!BM58,"")))</f>
        <v/>
      </c>
      <c r="DQ59" s="120" t="str">
        <f>IF(OR($E59="",$G59=""),"",IF(AND($E$3=6),'Marks Entry 6th'!BN58,IF(AND($E$3=7),'Marks Entry 7th'!BN58,"")))</f>
        <v/>
      </c>
      <c r="DR59" s="120" t="str">
        <f>IF(OR($E59="",$G59=""),"",IF(AND($E$3=6),'Marks Entry 6th'!BO58,IF(AND($E$3=7),'Marks Entry 7th'!BO58,"")))</f>
        <v/>
      </c>
      <c r="DS59" s="120" t="str">
        <f>IF(OR($E59="",$G59=""),"",IF(AND($E$3=6),'Marks Entry 6th'!BP58,IF(AND($E$3=7),'Marks Entry 7th'!BP58,"")))</f>
        <v/>
      </c>
      <c r="DT59" s="418" t="str">
        <f t="shared" si="59"/>
        <v/>
      </c>
      <c r="DU59" s="120" t="str">
        <f>IF(OR($E59="",$G59=""),"",IF(AND($E$3=6),'Marks Entry 6th'!BQ58,IF(AND($E$3=7),'Marks Entry 7th'!BQ58,"")))</f>
        <v/>
      </c>
      <c r="DV59" s="120" t="str">
        <f>IF(OR($E59="",$G59=""),"",IF(AND($E$3=6),'Marks Entry 6th'!BR58,IF(AND($E$3=7),'Marks Entry 7th'!BR58,"")))</f>
        <v/>
      </c>
      <c r="DW59" s="65" t="str">
        <f t="shared" si="60"/>
        <v/>
      </c>
      <c r="DX59" s="62">
        <f t="shared" si="61"/>
        <v>0</v>
      </c>
      <c r="DY59" s="67" t="str">
        <f>IF(OR($E59="",$G59=""),"",IF(AND($E$3=6),'Marks Entry 6th'!BS58,IF(AND($E$3=7),'Marks Entry 7th'!BS58,"")))</f>
        <v/>
      </c>
      <c r="DZ59" s="67" t="str">
        <f>IF(OR($E59="",$G59=""),"",IF(AND($E$3=6),'Marks Entry 6th'!BT58,IF(AND($E$3=7),'Marks Entry 7th'!BT58,"")))</f>
        <v/>
      </c>
      <c r="EA59" s="65" t="str">
        <f t="shared" si="62"/>
        <v/>
      </c>
      <c r="EB59" s="62" t="str">
        <f t="shared" si="63"/>
        <v/>
      </c>
      <c r="EC59" s="108">
        <f t="shared" si="64"/>
        <v>0</v>
      </c>
      <c r="ED59" s="108" t="str">
        <f t="shared" si="65"/>
        <v/>
      </c>
      <c r="EE59" s="108" t="str">
        <f t="shared" si="66"/>
        <v/>
      </c>
      <c r="EF59" s="108" t="str">
        <f t="shared" si="67"/>
        <v/>
      </c>
      <c r="EG59" s="108" t="str">
        <f t="shared" si="68"/>
        <v/>
      </c>
      <c r="EH59" s="110" t="str">
        <f t="shared" si="69"/>
        <v/>
      </c>
      <c r="EI59" s="52" t="str">
        <f>IF(OR($E59="",$G59=""),"",IF(AND($E$3=6),'Marks Entry 6th'!BU58,IF(AND($E$3=7),'Marks Entry 7th'!BU58,"")))</f>
        <v/>
      </c>
      <c r="EJ59" s="52" t="str">
        <f>IF(OR($E59="",$G59=""),"",IF(AND($E$3=6),'Marks Entry 6th'!BV58,IF(AND($E$3=7),'Marks Entry 7th'!BV58,"")))</f>
        <v/>
      </c>
      <c r="EK59" s="52" t="str">
        <f>IF(OR($E59="",$G59=""),"",IF(AND($E$3=6),'Marks Entry 6th'!BW58,IF(AND($E$3=7),'Marks Entry 7th'!BW58,"")))</f>
        <v/>
      </c>
      <c r="EL59" s="52" t="str">
        <f>IF(OR($E59="",$G59=""),"",IF(AND($E$3=6),'Marks Entry 6th'!BX58,IF(AND($E$3=7),'Marks Entry 7th'!BX58,"")))</f>
        <v/>
      </c>
      <c r="EM59" s="52" t="str">
        <f>IF(OR($E59="",$G59=""),"",IF(AND($E$3=6),'Marks Entry 6th'!BY58,IF(AND($E$3=7),'Marks Entry 7th'!BY58,"")))</f>
        <v/>
      </c>
      <c r="EN59" s="121" t="str">
        <f t="shared" si="70"/>
        <v/>
      </c>
      <c r="EO59" s="122">
        <f t="shared" si="71"/>
        <v>0</v>
      </c>
      <c r="EP59" s="122" t="str">
        <f t="shared" si="72"/>
        <v/>
      </c>
      <c r="EQ59" s="122" t="str">
        <f t="shared" si="73"/>
        <v/>
      </c>
      <c r="ER59" s="109" t="str">
        <f t="shared" si="74"/>
        <v/>
      </c>
      <c r="ES59" s="52" t="str">
        <f>IF(OR($E59="",$G59=""),"",IF(AND($E$3=6),'Marks Entry 6th'!BZ58,IF(AND($E$3=7),'Marks Entry 7th'!BZ58,"")))</f>
        <v/>
      </c>
      <c r="ET59" s="52" t="str">
        <f>IF(OR($E59="",$G59=""),"",IF(AND($E$3=6),'Marks Entry 6th'!CA58,IF(AND($E$3=7),'Marks Entry 7th'!CA58,"")))</f>
        <v/>
      </c>
      <c r="EU59" s="52" t="str">
        <f>IF(OR($E59="",$G59=""),"",IF(AND($E$3=6),'Marks Entry 6th'!CB58,IF(AND($E$3=7),'Marks Entry 7th'!CB58,"")))</f>
        <v/>
      </c>
      <c r="EV59" s="52" t="str">
        <f>IF(OR($E59="",$G59=""),"",IF(AND($E$3=6),'Marks Entry 6th'!CC58,IF(AND($E$3=7),'Marks Entry 7th'!CC58,"")))</f>
        <v/>
      </c>
      <c r="EW59" s="52" t="str">
        <f>IF(OR($E59="",$G59=""),"",IF(AND($E$3=6),'Marks Entry 6th'!CD58,IF(AND($E$3=7),'Marks Entry 7th'!CD58,"")))</f>
        <v/>
      </c>
      <c r="EX59" s="121" t="str">
        <f t="shared" si="75"/>
        <v/>
      </c>
      <c r="EY59" s="122">
        <f t="shared" si="76"/>
        <v>0</v>
      </c>
      <c r="EZ59" s="122" t="str">
        <f t="shared" si="77"/>
        <v/>
      </c>
      <c r="FA59" s="122" t="str">
        <f t="shared" si="78"/>
        <v/>
      </c>
      <c r="FB59" s="109" t="str">
        <f t="shared" si="79"/>
        <v/>
      </c>
      <c r="FC59" s="52" t="str">
        <f>IF(OR($E59="",$G59=""),"",IF(AND($E$3=6),'Marks Entry 6th'!CE58,IF(AND($E$3=7),'Marks Entry 7th'!CE58,"")))</f>
        <v/>
      </c>
      <c r="FD59" s="52" t="str">
        <f>IF(OR($E59="",$G59=""),"",IF(AND($E$3=6),'Marks Entry 6th'!CF58,IF(AND($E$3=7),'Marks Entry 7th'!CF58,"")))</f>
        <v/>
      </c>
      <c r="FE59" s="52" t="str">
        <f>IF(OR($E59="",$G59=""),"",IF(AND($E$3=6),'Marks Entry 6th'!CG58,IF(AND($E$3=7),'Marks Entry 7th'!CG58,"")))</f>
        <v/>
      </c>
      <c r="FF59" s="52" t="str">
        <f>IF(OR($E59="",$G59=""),"",IF(AND($E$3=6),'Marks Entry 6th'!CH58,IF(AND($E$3=7),'Marks Entry 7th'!CH58,"")))</f>
        <v/>
      </c>
      <c r="FG59" s="52" t="str">
        <f>IF(OR($E59="",$G59=""),"",IF(AND($E$3=6),'Marks Entry 6th'!CI58,IF(AND($E$3=7),'Marks Entry 7th'!CI58,"")))</f>
        <v/>
      </c>
      <c r="FH59" s="121" t="str">
        <f t="shared" si="80"/>
        <v/>
      </c>
      <c r="FI59" s="122">
        <f t="shared" si="81"/>
        <v>0</v>
      </c>
      <c r="FJ59" s="122" t="str">
        <f t="shared" si="82"/>
        <v/>
      </c>
      <c r="FK59" s="122" t="str">
        <f t="shared" si="83"/>
        <v/>
      </c>
      <c r="FL59" s="109" t="str">
        <f t="shared" si="84"/>
        <v/>
      </c>
      <c r="FM59" s="361" t="str">
        <f>IF(OR($E59="",$G59=""),"",IF(AND('Marks Entry 6th'!CJ58="",'Marks Entry 7th'!CJ58=""),"",IF(AND($E$3=6),'Marks Entry 6th'!CJ58,IF(AND($E$3=7),'Marks Entry 7th'!CJ58,""))))</f>
        <v/>
      </c>
      <c r="FN59" s="361" t="str">
        <f>IF(OR($E59="",$G59=""),"",IF(AND('Marks Entry 6th'!CK58="",'Marks Entry 7th'!CK58=""),"",IF(AND($E$3=6),'Marks Entry 6th'!CK58,IF(AND($E$3=7),'Marks Entry 7th'!CK58,""))))</f>
        <v/>
      </c>
      <c r="FO59" s="362" t="str">
        <f t="shared" si="85"/>
        <v/>
      </c>
      <c r="FP59" s="109" t="str">
        <f t="shared" si="86"/>
        <v/>
      </c>
      <c r="FQ59" s="361" t="str">
        <f>IF(OR($E59="",$G59=""),"",IF(AND('Marks Entry 6th'!CL58="",'Marks Entry 7th'!CL58=""),"",IF(AND($E$3=6),'Marks Entry 6th'!CL58,IF(AND($E$3=7),'Marks Entry 7th'!CL58,""))))</f>
        <v/>
      </c>
      <c r="FR59" s="361" t="str">
        <f>IF(OR($E59="",$G59=""),"",IF(AND('Marks Entry 6th'!CM58="",'Marks Entry 7th'!CM58=""),"",IF(AND($E$3=6),'Marks Entry 6th'!CM58,IF(AND($E$3=7),'Marks Entry 7th'!CM58,""))))</f>
        <v/>
      </c>
      <c r="FS59" s="362" t="str">
        <f t="shared" si="87"/>
        <v/>
      </c>
      <c r="FT59" s="109" t="str">
        <f t="shared" si="88"/>
        <v/>
      </c>
      <c r="FU59" s="78" t="str">
        <f t="shared" si="89"/>
        <v/>
      </c>
      <c r="FV59" s="328" t="str">
        <f t="shared" si="90"/>
        <v/>
      </c>
      <c r="FW59" s="84" t="str">
        <f t="shared" si="91"/>
        <v/>
      </c>
      <c r="FX59" s="222" t="str">
        <f t="shared" si="92"/>
        <v/>
      </c>
      <c r="FY59" s="85" t="str">
        <f t="shared" si="93"/>
        <v/>
      </c>
      <c r="FZ59" s="327" t="str">
        <f>IFERROR(IF(B59="NSO","NSO",IF(OR(D59="",G59="",F59=""),"",IF(AND(FV59&gt;=36,'Master sheet'!$D$11="Hindi"),"कक्षा क्रमोन्नत",IF(AND(FV59&gt;=36,'Master sheet'!$D$11="English"),"Promoted",IF(AND(FV59&lt;36,'Master sheet'!$D$11="Hindi"),"पुनः परीक्षा","Re-Exam"))))),"")</f>
        <v/>
      </c>
      <c r="GA59" s="53" t="str">
        <f>IF(OR($E59="",$G59=""),"",IF(AND($E$3=6,'Marks Entry 6th'!CN58=""),"",IF(AND($E$3=7,'Marks Entry 7th'!CN58=""),"",IF(AND($E$3=6),'Marks Entry 6th'!CN58,IF(AND($E$3=7),'Marks Entry 7th'!CN58,"")))))</f>
        <v/>
      </c>
      <c r="GB59" s="53" t="str">
        <f>IF(OR($E59="",$G59=""),"",IF(AND($E$3=6,'Marks Entry 6th'!CO58=""),"",IF(AND($E$3=7,'Marks Entry 7th'!CO58=""),"",IF(AND($E$3=6),'Marks Entry 6th'!CO58,IF(AND($E$3=7),'Marks Entry 7th'!CO58,"")))))</f>
        <v/>
      </c>
      <c r="GC59" s="54"/>
      <c r="GK59" s="56">
        <f>IF(AND($E$3=6),'Marks Entry 6th'!I58,IF(AND($E$3=7),'Marks Entry 7th'!I58,""))</f>
        <v>0</v>
      </c>
      <c r="GL59" s="56">
        <f t="shared" si="94"/>
        <v>0</v>
      </c>
    </row>
    <row r="60" spans="1:194" ht="18.95" customHeight="1">
      <c r="A60" s="68">
        <v>53</v>
      </c>
      <c r="B60" s="68" t="str">
        <f>IF(OR(GK60=0,GK60=""),"",IF(AND($E$3=6),'Marks Entry 6th'!I59,IF(AND($E$3=7),'Marks Entry 7th'!I59,"")))</f>
        <v/>
      </c>
      <c r="C60" s="69" t="str">
        <f>IF(OR(B60=0,B60=""),"",IF(AND($E$3=6,'Marks Entry 6th'!B59=""),"",IF(AND($E$3=7,'Marks Entry 7th'!B59=""),"",IF(AND($E$3=6,'Marks Entry 6th'!B59),'Marks Entry 6th'!B59,IF(AND($E$3=7),'Marks Entry 7th'!B59,"")))))</f>
        <v/>
      </c>
      <c r="D60" s="69" t="str">
        <f>IF(OR(B60=0,B60=""),"",IF(AND($E$3=6,'Marks Entry 6th'!C59=""),"",IF(AND($E$3=7,'Marks Entry 7th'!C59=""),"",IF(AND($E$3=6),'Marks Entry 6th'!C59,IF(AND($E$3=7),'Marks Entry 7th'!C59,"")))))</f>
        <v/>
      </c>
      <c r="E60" s="303" t="str">
        <f>IF(OR(B60=0,B60=""),"",IF(AND($E$3=6,'Marks Entry 6th'!E59=""),"",IF(AND($E$3=7,'Marks Entry 7th'!E59=""),"",IF(AND($E$3=6),'Marks Entry 6th'!E59,IF(AND($E$3=7),'Marks Entry 7th'!E59,"")))))</f>
        <v/>
      </c>
      <c r="F60" s="69" t="str">
        <f>IF(OR(B60=0,B60=""),"",IF(AND($E$3=6,'Marks Entry 6th'!D59=""),"",IF(AND($E$3=7,'Marks Entry 7th'!D59=""),"",IF(AND($E$3=6),'Marks Entry 6th'!D59,IF(AND($E$3=7),'Marks Entry 7th'!D59,"")))))</f>
        <v/>
      </c>
      <c r="G60" s="302" t="str">
        <f>IF(OR(B60=0,B60=""),"",IF(AND($E$3=6,'Marks Entry 6th'!F59=""),"",IF(AND($E$3=7,'Marks Entry 7th'!F59=""),"",IF(AND($E$3=6),UPPER('Marks Entry 6th'!F59),IF(AND($E$3=7),UPPER('Marks Entry 7th'!F59),"")))))</f>
        <v/>
      </c>
      <c r="H60" s="302" t="str">
        <f>IF(OR(B60=0,B60=""),"",IF(AND($E$3=6,'Marks Entry 6th'!G59=""),"",IF(AND($E$3=7,'Marks Entry 7th'!G59=""),"",IF(AND($E$3=6),UPPER('Marks Entry 6th'!G59),IF(AND($E$3=7),UPPER('Marks Entry 7th'!G59),"")))))</f>
        <v/>
      </c>
      <c r="I60" s="302" t="str">
        <f>IF(OR(B60=0,B60=""),"",IF(AND($E$3=6,'Marks Entry 6th'!H59=""),"",IF(AND($E$3=7,'Marks Entry 7th'!H59=""),"",IF(AND($E$3=6),UPPER('Marks Entry 6th'!H59),IF(AND($E$3=7),UPPER('Marks Entry 7th'!H59),"")))))</f>
        <v/>
      </c>
      <c r="J60" s="64" t="str">
        <f>IF(OR(B60=0,B60=""),"",IF(AND($E$3=6,'Marks Entry 6th'!J59=""),"",IF(AND($E$3=7,'Marks Entry 7th'!J59=""),"",IF(AND($E$3=6),'Marks Entry 6th'!J59,IF(AND($E$3=7),'Marks Entry 7th'!J59,"")))))</f>
        <v/>
      </c>
      <c r="K60" s="64" t="str">
        <f>IF(OR(B60=0,B60=""),"",IF(AND($E$3=6,'Marks Entry 6th'!K59=""),"",IF(AND($E$3=7,'Marks Entry 7th'!K59=""),"",IF(AND($E$3=6),'Marks Entry 6th'!K59,IF(AND($E$3=7),'Marks Entry 7th'!K59,"")))))</f>
        <v/>
      </c>
      <c r="L60" s="120" t="str">
        <f>IF(OR($E60="",$G60=""),"",IF(AND($E$3=6),'Marks Entry 6th'!L59,IF(AND($E$3=7),'Marks Entry 7th'!L59,"")))</f>
        <v/>
      </c>
      <c r="M60" s="120" t="str">
        <f>IF(OR($E60="",$G60=""),"",IF(AND($E$3=6),'Marks Entry 6th'!M59,IF(AND($E$3=7),'Marks Entry 7th'!M59,"")))</f>
        <v/>
      </c>
      <c r="N60" s="120" t="str">
        <f>IF(OR($E60="",$G60=""),"",IF(AND($E$3=6),'Marks Entry 6th'!N59,IF(AND($E$3=7),'Marks Entry 7th'!N59,"")))</f>
        <v/>
      </c>
      <c r="O60" s="120" t="str">
        <f>IF(OR($E60="",$G60=""),"",IF(AND($E$3=6),'Marks Entry 6th'!O59,IF(AND($E$3=7),'Marks Entry 7th'!O59,"")))</f>
        <v/>
      </c>
      <c r="P60" s="120" t="str">
        <f>IF(OR($E60="",$G60=""),"",IF(AND($E$3=6),'Marks Entry 6th'!P59,IF(AND($E$3=7),'Marks Entry 7th'!P59,"")))</f>
        <v/>
      </c>
      <c r="Q60" s="120" t="str">
        <f>IF(OR($E60="",$G60=""),"",IF(AND($E$3=6),'Marks Entry 6th'!Q59,IF(AND($E$3=7),'Marks Entry 7th'!Q59,"")))</f>
        <v/>
      </c>
      <c r="R60" s="418" t="str">
        <f t="shared" si="4"/>
        <v/>
      </c>
      <c r="S60" s="120" t="str">
        <f>IF(OR($E60="",$G60=""),"",IF(AND($E$3=6),'Marks Entry 6th'!R59,IF(AND($E$3=7),'Marks Entry 7th'!R59,"")))</f>
        <v/>
      </c>
      <c r="T60" s="120" t="str">
        <f>IF(OR($E60="",$G60=""),"",IF(AND($E$3=6),'Marks Entry 6th'!S59,IF(AND($E$3=7),'Marks Entry 7th'!S59,"")))</f>
        <v/>
      </c>
      <c r="U60" s="65" t="str">
        <f t="shared" si="5"/>
        <v/>
      </c>
      <c r="V60" s="62">
        <f t="shared" si="6"/>
        <v>0</v>
      </c>
      <c r="W60" s="67" t="str">
        <f>IF(OR($E60="",$G60=""),"",IF(AND($E$3=6),'Marks Entry 6th'!T59,IF(AND($E$3=7),'Marks Entry 7th'!T59,"")))</f>
        <v/>
      </c>
      <c r="X60" s="67" t="str">
        <f>IF(OR($E60="",$G60=""),"",IF(AND($E$3=6),'Marks Entry 6th'!U59,IF(AND($E$3=7),'Marks Entry 7th'!U59,"")))</f>
        <v/>
      </c>
      <c r="Y60" s="66" t="str">
        <f t="shared" si="7"/>
        <v/>
      </c>
      <c r="Z60" s="62" t="str">
        <f t="shared" si="8"/>
        <v/>
      </c>
      <c r="AA60" s="108">
        <f t="shared" si="9"/>
        <v>0</v>
      </c>
      <c r="AB60" s="108" t="str">
        <f t="shared" si="10"/>
        <v/>
      </c>
      <c r="AC60" s="108" t="str">
        <f t="shared" si="11"/>
        <v/>
      </c>
      <c r="AD60" s="108" t="str">
        <f t="shared" si="12"/>
        <v/>
      </c>
      <c r="AE60" s="108" t="str">
        <f t="shared" si="13"/>
        <v/>
      </c>
      <c r="AF60" s="110" t="str">
        <f t="shared" si="14"/>
        <v/>
      </c>
      <c r="AG60" s="120" t="str">
        <f>IF(OR($E60="",$G60=""),"",IF(AND($E$3=6),'Marks Entry 6th'!V59,IF(AND($E$3=7),'Marks Entry 7th'!V59,"")))</f>
        <v/>
      </c>
      <c r="AH60" s="120" t="str">
        <f>IF(OR($E60="",$G60=""),"",IF(AND($E$3=6),'Marks Entry 6th'!W59,IF(AND($E$3=7),'Marks Entry 7th'!W59,"")))</f>
        <v/>
      </c>
      <c r="AI60" s="120" t="str">
        <f>IF(OR($E60="",$G60=""),"",IF(AND($E$3=6),'Marks Entry 6th'!X59,IF(AND($E$3=7),'Marks Entry 7th'!X59,"")))</f>
        <v/>
      </c>
      <c r="AJ60" s="120" t="str">
        <f>IF(OR($E60="",$G60=""),"",IF(AND($E$3=6),'Marks Entry 6th'!Y59,IF(AND($E$3=7),'Marks Entry 7th'!Y59,"")))</f>
        <v/>
      </c>
      <c r="AK60" s="120" t="str">
        <f>IF(OR($E60="",$G60=""),"",IF(AND($E$3=6),'Marks Entry 6th'!Z59,IF(AND($E$3=7),'Marks Entry 7th'!Z59,"")))</f>
        <v/>
      </c>
      <c r="AL60" s="120" t="str">
        <f>IF(OR($E60="",$G60=""),"",IF(AND($E$3=6),'Marks Entry 6th'!AA59,IF(AND($E$3=7),'Marks Entry 7th'!AA59,"")))</f>
        <v/>
      </c>
      <c r="AM60" s="418" t="str">
        <f t="shared" si="15"/>
        <v/>
      </c>
      <c r="AN60" s="120" t="str">
        <f>IF(OR($E60="",$G60=""),"",IF(AND($E$3=6),'Marks Entry 6th'!AB59,IF(AND($E$3=7),'Marks Entry 7th'!AB59,"")))</f>
        <v/>
      </c>
      <c r="AO60" s="120" t="str">
        <f>IF(OR($E60="",$G60=""),"",IF(AND($E$3=6),'Marks Entry 6th'!AC59,IF(AND($E$3=7),'Marks Entry 7th'!AC59,"")))</f>
        <v/>
      </c>
      <c r="AP60" s="65" t="str">
        <f t="shared" si="16"/>
        <v/>
      </c>
      <c r="AQ60" s="62">
        <f t="shared" si="17"/>
        <v>0</v>
      </c>
      <c r="AR60" s="67" t="str">
        <f>IF(OR($E60="",$G60=""),"",IF(AND($E$3=6),'Marks Entry 6th'!AD59,IF(AND($E$3=7),'Marks Entry 7th'!AD59,"")))</f>
        <v/>
      </c>
      <c r="AS60" s="67" t="str">
        <f>IF(OR($E60="",$G60=""),"",IF(AND($E$3=6),'Marks Entry 6th'!AE59,IF(AND($E$3=7),'Marks Entry 7th'!AE59,"")))</f>
        <v/>
      </c>
      <c r="AT60" s="65" t="str">
        <f t="shared" si="18"/>
        <v/>
      </c>
      <c r="AU60" s="62" t="str">
        <f t="shared" si="19"/>
        <v/>
      </c>
      <c r="AV60" s="108">
        <f t="shared" si="20"/>
        <v>0</v>
      </c>
      <c r="AW60" s="108" t="str">
        <f t="shared" si="21"/>
        <v/>
      </c>
      <c r="AX60" s="108" t="str">
        <f t="shared" si="22"/>
        <v/>
      </c>
      <c r="AY60" s="108" t="str">
        <f t="shared" si="23"/>
        <v/>
      </c>
      <c r="AZ60" s="108" t="str">
        <f t="shared" si="24"/>
        <v/>
      </c>
      <c r="BA60" s="110" t="str">
        <f t="shared" si="25"/>
        <v/>
      </c>
      <c r="BB60" s="310" t="str">
        <f>IF(OR($E60="",$G60=""),"",IF(AND($E$3=6),'Marks Entry 6th'!AF59,IF(AND($E$3=7),'Marks Entry 7th'!AF59,"")))</f>
        <v/>
      </c>
      <c r="BC60" s="120" t="str">
        <f>IF(OR($E60="",$G60=""),"",IF(AND($E$3=6),'Marks Entry 6th'!AG59,IF(AND($E$3=7),'Marks Entry 7th'!AG59,"")))</f>
        <v/>
      </c>
      <c r="BD60" s="120" t="str">
        <f>IF(OR($E60="",$G60=""),"",IF(AND($E$3=6),'Marks Entry 6th'!AH59,IF(AND($E$3=7),'Marks Entry 7th'!AH59,"")))</f>
        <v/>
      </c>
      <c r="BE60" s="120" t="str">
        <f>IF(OR($E60="",$G60=""),"",IF(AND($E$3=6),'Marks Entry 6th'!AI59,IF(AND($E$3=7),'Marks Entry 7th'!AI59,"")))</f>
        <v/>
      </c>
      <c r="BF60" s="120" t="str">
        <f>IF(OR($E60="",$G60=""),"",IF(AND($E$3=6),'Marks Entry 6th'!AJ59,IF(AND($E$3=7),'Marks Entry 7th'!AJ59,"")))</f>
        <v/>
      </c>
      <c r="BG60" s="120" t="str">
        <f>IF(OR($E60="",$G60=""),"",IF(AND($E$3=6),'Marks Entry 6th'!AK59,IF(AND($E$3=7),'Marks Entry 7th'!AK59,"")))</f>
        <v/>
      </c>
      <c r="BH60" s="120" t="str">
        <f>IF(OR($E60="",$G60=""),"",IF(AND($E$3=6),'Marks Entry 6th'!AL59,IF(AND($E$3=7),'Marks Entry 7th'!AL59,"")))</f>
        <v/>
      </c>
      <c r="BI60" s="418" t="str">
        <f t="shared" si="26"/>
        <v/>
      </c>
      <c r="BJ60" s="120" t="str">
        <f>IF(OR($E60="",$G60=""),"",IF(AND($E$3=6),'Marks Entry 6th'!AM59,IF(AND($E$3=7),'Marks Entry 7th'!AM59,"")))</f>
        <v/>
      </c>
      <c r="BK60" s="120" t="str">
        <f>IF(OR($E60="",$G60=""),"",IF(AND($E$3=6),'Marks Entry 6th'!AN59,IF(AND($E$3=7),'Marks Entry 7th'!AN59,"")))</f>
        <v/>
      </c>
      <c r="BL60" s="65" t="str">
        <f t="shared" si="27"/>
        <v/>
      </c>
      <c r="BM60" s="62">
        <f t="shared" si="28"/>
        <v>0</v>
      </c>
      <c r="BN60" s="67" t="str">
        <f>IF(OR($E60="",$G60=""),"",IF(AND($E$3=6),'Marks Entry 6th'!AO59,IF(AND($E$3=7),'Marks Entry 7th'!AO59,"")))</f>
        <v/>
      </c>
      <c r="BO60" s="67" t="str">
        <f>IF(OR($E60="",$G60=""),"",IF(AND($E$3=6),'Marks Entry 6th'!AP59,IF(AND($E$3=7),'Marks Entry 7th'!AP59,"")))</f>
        <v/>
      </c>
      <c r="BP60" s="65" t="str">
        <f t="shared" si="29"/>
        <v/>
      </c>
      <c r="BQ60" s="62" t="str">
        <f t="shared" si="30"/>
        <v/>
      </c>
      <c r="BR60" s="108">
        <f t="shared" si="31"/>
        <v>0</v>
      </c>
      <c r="BS60" s="108" t="str">
        <f t="shared" si="32"/>
        <v/>
      </c>
      <c r="BT60" s="108" t="str">
        <f t="shared" si="33"/>
        <v/>
      </c>
      <c r="BU60" s="108" t="str">
        <f t="shared" si="34"/>
        <v/>
      </c>
      <c r="BV60" s="108" t="str">
        <f t="shared" si="35"/>
        <v/>
      </c>
      <c r="BW60" s="110" t="str">
        <f t="shared" si="36"/>
        <v/>
      </c>
      <c r="BX60" s="120" t="str">
        <f>IF(OR($E60="",$G60=""),"",IF(AND($E$3=6),'Marks Entry 6th'!AQ59,IF(AND($E$3=7),'Marks Entry 7th'!AQ59,"")))</f>
        <v/>
      </c>
      <c r="BY60" s="120" t="str">
        <f>IF(OR($E60="",$G60=""),"",IF(AND($E$3=6),'Marks Entry 6th'!AR59,IF(AND($E$3=7),'Marks Entry 7th'!AR59,"")))</f>
        <v/>
      </c>
      <c r="BZ60" s="120" t="str">
        <f>IF(OR($E60="",$G60=""),"",IF(AND($E$3=6),'Marks Entry 6th'!AS59,IF(AND($E$3=7),'Marks Entry 7th'!AS59,"")))</f>
        <v/>
      </c>
      <c r="CA60" s="120" t="str">
        <f>IF(OR($E60="",$G60=""),"",IF(AND($E$3=6),'Marks Entry 6th'!AT59,IF(AND($E$3=7),'Marks Entry 7th'!AT59,"")))</f>
        <v/>
      </c>
      <c r="CB60" s="120" t="str">
        <f>IF(OR($E60="",$G60=""),"",IF(AND($E$3=6),'Marks Entry 6th'!AU59,IF(AND($E$3=7),'Marks Entry 7th'!AU59,"")))</f>
        <v/>
      </c>
      <c r="CC60" s="120" t="str">
        <f>IF(OR($E60="",$G60=""),"",IF(AND($E$3=6),'Marks Entry 6th'!AV59,IF(AND($E$3=7),'Marks Entry 7th'!AV59,"")))</f>
        <v/>
      </c>
      <c r="CD60" s="418" t="str">
        <f t="shared" si="37"/>
        <v/>
      </c>
      <c r="CE60" s="120" t="str">
        <f>IF(OR($E60="",$G60=""),"",IF(AND($E$3=6),'Marks Entry 6th'!AW59,IF(AND($E$3=7),'Marks Entry 7th'!AW59,"")))</f>
        <v/>
      </c>
      <c r="CF60" s="120" t="str">
        <f>IF(OR($E60="",$G60=""),"",IF(AND($E$3=6),'Marks Entry 6th'!AX59,IF(AND($E$3=7),'Marks Entry 7th'!AX59,"")))</f>
        <v/>
      </c>
      <c r="CG60" s="65" t="str">
        <f t="shared" si="38"/>
        <v/>
      </c>
      <c r="CH60" s="62">
        <f t="shared" si="39"/>
        <v>0</v>
      </c>
      <c r="CI60" s="67" t="str">
        <f>IF(OR($E60="",$G60=""),"",IF(AND($E$3=6),'Marks Entry 6th'!AY59,IF(AND($E$3=7),'Marks Entry 7th'!AY59,"")))</f>
        <v/>
      </c>
      <c r="CJ60" s="67" t="str">
        <f>IF(OR($E60="",$G60=""),"",IF(AND($E$3=6),'Marks Entry 6th'!AZ59,IF(AND($E$3=7),'Marks Entry 7th'!AZ59,"")))</f>
        <v/>
      </c>
      <c r="CK60" s="65" t="str">
        <f t="shared" si="40"/>
        <v/>
      </c>
      <c r="CL60" s="62" t="str">
        <f t="shared" si="41"/>
        <v/>
      </c>
      <c r="CM60" s="108">
        <f t="shared" si="42"/>
        <v>0</v>
      </c>
      <c r="CN60" s="108" t="str">
        <f t="shared" si="43"/>
        <v/>
      </c>
      <c r="CO60" s="108" t="str">
        <f t="shared" si="44"/>
        <v/>
      </c>
      <c r="CP60" s="108" t="str">
        <f t="shared" si="45"/>
        <v/>
      </c>
      <c r="CQ60" s="108" t="str">
        <f t="shared" si="46"/>
        <v/>
      </c>
      <c r="CR60" s="110" t="str">
        <f t="shared" si="47"/>
        <v/>
      </c>
      <c r="CS60" s="120" t="str">
        <f>IF(OR($E60="",$G60=""),"",IF(AND($E$3=6),'Marks Entry 6th'!BA59,IF(AND($E$3=7),'Marks Entry 7th'!BA59,"")))</f>
        <v/>
      </c>
      <c r="CT60" s="120" t="str">
        <f>IF(OR($E60="",$G60=""),"",IF(AND($E$3=6),'Marks Entry 6th'!BB59,IF(AND($E$3=7),'Marks Entry 7th'!BB59,"")))</f>
        <v/>
      </c>
      <c r="CU60" s="120" t="str">
        <f>IF(OR($E60="",$G60=""),"",IF(AND($E$3=6),'Marks Entry 6th'!BC59,IF(AND($E$3=7),'Marks Entry 7th'!BC59,"")))</f>
        <v/>
      </c>
      <c r="CV60" s="120" t="str">
        <f>IF(OR($E60="",$G60=""),"",IF(AND($E$3=6),'Marks Entry 6th'!BD59,IF(AND($E$3=7),'Marks Entry 7th'!BD59,"")))</f>
        <v/>
      </c>
      <c r="CW60" s="120" t="str">
        <f>IF(OR($E60="",$G60=""),"",IF(AND($E$3=6),'Marks Entry 6th'!BE59,IF(AND($E$3=7),'Marks Entry 7th'!BE59,"")))</f>
        <v/>
      </c>
      <c r="CX60" s="120" t="str">
        <f>IF(OR($E60="",$G60=""),"",IF(AND($E$3=6),'Marks Entry 6th'!BF59,IF(AND($E$3=7),'Marks Entry 7th'!BF59,"")))</f>
        <v/>
      </c>
      <c r="CY60" s="418" t="str">
        <f t="shared" si="48"/>
        <v/>
      </c>
      <c r="CZ60" s="120" t="str">
        <f>IF(OR($E60="",$G60=""),"",IF(AND($E$3=6),'Marks Entry 6th'!BG59,IF(AND($E$3=7),'Marks Entry 7th'!BG59,"")))</f>
        <v/>
      </c>
      <c r="DA60" s="120" t="str">
        <f>IF(OR($E60="",$G60=""),"",IF(AND($E$3=6),'Marks Entry 6th'!BH59,IF(AND($E$3=7),'Marks Entry 7th'!BH59,"")))</f>
        <v/>
      </c>
      <c r="DB60" s="65" t="str">
        <f t="shared" si="49"/>
        <v/>
      </c>
      <c r="DC60" s="62">
        <f t="shared" si="50"/>
        <v>0</v>
      </c>
      <c r="DD60" s="67" t="str">
        <f>IF(OR($E60="",$G60=""),"",IF(AND($E$3=6),'Marks Entry 6th'!BI59,IF(AND($E$3=7),'Marks Entry 7th'!BI59,"")))</f>
        <v/>
      </c>
      <c r="DE60" s="67" t="str">
        <f>IF(OR($E60="",$G60=""),"",IF(AND($E$3=6),'Marks Entry 6th'!BJ59,IF(AND($E$3=7),'Marks Entry 7th'!BJ59,"")))</f>
        <v/>
      </c>
      <c r="DF60" s="65" t="str">
        <f t="shared" si="51"/>
        <v/>
      </c>
      <c r="DG60" s="62" t="str">
        <f t="shared" si="52"/>
        <v/>
      </c>
      <c r="DH60" s="108">
        <f t="shared" si="53"/>
        <v>0</v>
      </c>
      <c r="DI60" s="108" t="str">
        <f t="shared" si="54"/>
        <v/>
      </c>
      <c r="DJ60" s="108" t="str">
        <f t="shared" si="55"/>
        <v/>
      </c>
      <c r="DK60" s="108" t="str">
        <f t="shared" si="56"/>
        <v/>
      </c>
      <c r="DL60" s="108" t="str">
        <f t="shared" si="57"/>
        <v/>
      </c>
      <c r="DM60" s="110" t="str">
        <f t="shared" si="58"/>
        <v/>
      </c>
      <c r="DN60" s="120" t="str">
        <f>IF(OR($E60="",$G60=""),"",IF(AND($E$3=6),'Marks Entry 6th'!BK59,IF(AND($E$3=7),'Marks Entry 7th'!BK59,"")))</f>
        <v/>
      </c>
      <c r="DO60" s="120" t="str">
        <f>IF(OR($E60="",$G60=""),"",IF(AND($E$3=6),'Marks Entry 6th'!BL59,IF(AND($E$3=7),'Marks Entry 7th'!BL59,"")))</f>
        <v/>
      </c>
      <c r="DP60" s="120" t="str">
        <f>IF(OR($E60="",$G60=""),"",IF(AND($E$3=6),'Marks Entry 6th'!BM59,IF(AND($E$3=7),'Marks Entry 7th'!BM59,"")))</f>
        <v/>
      </c>
      <c r="DQ60" s="120" t="str">
        <f>IF(OR($E60="",$G60=""),"",IF(AND($E$3=6),'Marks Entry 6th'!BN59,IF(AND($E$3=7),'Marks Entry 7th'!BN59,"")))</f>
        <v/>
      </c>
      <c r="DR60" s="120" t="str">
        <f>IF(OR($E60="",$G60=""),"",IF(AND($E$3=6),'Marks Entry 6th'!BO59,IF(AND($E$3=7),'Marks Entry 7th'!BO59,"")))</f>
        <v/>
      </c>
      <c r="DS60" s="120" t="str">
        <f>IF(OR($E60="",$G60=""),"",IF(AND($E$3=6),'Marks Entry 6th'!BP59,IF(AND($E$3=7),'Marks Entry 7th'!BP59,"")))</f>
        <v/>
      </c>
      <c r="DT60" s="418" t="str">
        <f t="shared" si="59"/>
        <v/>
      </c>
      <c r="DU60" s="120" t="str">
        <f>IF(OR($E60="",$G60=""),"",IF(AND($E$3=6),'Marks Entry 6th'!BQ59,IF(AND($E$3=7),'Marks Entry 7th'!BQ59,"")))</f>
        <v/>
      </c>
      <c r="DV60" s="120" t="str">
        <f>IF(OR($E60="",$G60=""),"",IF(AND($E$3=6),'Marks Entry 6th'!BR59,IF(AND($E$3=7),'Marks Entry 7th'!BR59,"")))</f>
        <v/>
      </c>
      <c r="DW60" s="65" t="str">
        <f t="shared" si="60"/>
        <v/>
      </c>
      <c r="DX60" s="62">
        <f t="shared" si="61"/>
        <v>0</v>
      </c>
      <c r="DY60" s="67" t="str">
        <f>IF(OR($E60="",$G60=""),"",IF(AND($E$3=6),'Marks Entry 6th'!BS59,IF(AND($E$3=7),'Marks Entry 7th'!BS59,"")))</f>
        <v/>
      </c>
      <c r="DZ60" s="67" t="str">
        <f>IF(OR($E60="",$G60=""),"",IF(AND($E$3=6),'Marks Entry 6th'!BT59,IF(AND($E$3=7),'Marks Entry 7th'!BT59,"")))</f>
        <v/>
      </c>
      <c r="EA60" s="65" t="str">
        <f t="shared" si="62"/>
        <v/>
      </c>
      <c r="EB60" s="62" t="str">
        <f t="shared" si="63"/>
        <v/>
      </c>
      <c r="EC60" s="108">
        <f t="shared" si="64"/>
        <v>0</v>
      </c>
      <c r="ED60" s="108" t="str">
        <f t="shared" si="65"/>
        <v/>
      </c>
      <c r="EE60" s="108" t="str">
        <f t="shared" si="66"/>
        <v/>
      </c>
      <c r="EF60" s="108" t="str">
        <f t="shared" si="67"/>
        <v/>
      </c>
      <c r="EG60" s="108" t="str">
        <f t="shared" si="68"/>
        <v/>
      </c>
      <c r="EH60" s="110" t="str">
        <f t="shared" si="69"/>
        <v/>
      </c>
      <c r="EI60" s="52" t="str">
        <f>IF(OR($E60="",$G60=""),"",IF(AND($E$3=6),'Marks Entry 6th'!BU59,IF(AND($E$3=7),'Marks Entry 7th'!BU59,"")))</f>
        <v/>
      </c>
      <c r="EJ60" s="52" t="str">
        <f>IF(OR($E60="",$G60=""),"",IF(AND($E$3=6),'Marks Entry 6th'!BV59,IF(AND($E$3=7),'Marks Entry 7th'!BV59,"")))</f>
        <v/>
      </c>
      <c r="EK60" s="52" t="str">
        <f>IF(OR($E60="",$G60=""),"",IF(AND($E$3=6),'Marks Entry 6th'!BW59,IF(AND($E$3=7),'Marks Entry 7th'!BW59,"")))</f>
        <v/>
      </c>
      <c r="EL60" s="52" t="str">
        <f>IF(OR($E60="",$G60=""),"",IF(AND($E$3=6),'Marks Entry 6th'!BX59,IF(AND($E$3=7),'Marks Entry 7th'!BX59,"")))</f>
        <v/>
      </c>
      <c r="EM60" s="52" t="str">
        <f>IF(OR($E60="",$G60=""),"",IF(AND($E$3=6),'Marks Entry 6th'!BY59,IF(AND($E$3=7),'Marks Entry 7th'!BY59,"")))</f>
        <v/>
      </c>
      <c r="EN60" s="121" t="str">
        <f t="shared" si="70"/>
        <v/>
      </c>
      <c r="EO60" s="122">
        <f t="shared" si="71"/>
        <v>0</v>
      </c>
      <c r="EP60" s="122" t="str">
        <f t="shared" si="72"/>
        <v/>
      </c>
      <c r="EQ60" s="122" t="str">
        <f t="shared" si="73"/>
        <v/>
      </c>
      <c r="ER60" s="109" t="str">
        <f t="shared" si="74"/>
        <v/>
      </c>
      <c r="ES60" s="52" t="str">
        <f>IF(OR($E60="",$G60=""),"",IF(AND($E$3=6),'Marks Entry 6th'!BZ59,IF(AND($E$3=7),'Marks Entry 7th'!BZ59,"")))</f>
        <v/>
      </c>
      <c r="ET60" s="52" t="str">
        <f>IF(OR($E60="",$G60=""),"",IF(AND($E$3=6),'Marks Entry 6th'!CA59,IF(AND($E$3=7),'Marks Entry 7th'!CA59,"")))</f>
        <v/>
      </c>
      <c r="EU60" s="52" t="str">
        <f>IF(OR($E60="",$G60=""),"",IF(AND($E$3=6),'Marks Entry 6th'!CB59,IF(AND($E$3=7),'Marks Entry 7th'!CB59,"")))</f>
        <v/>
      </c>
      <c r="EV60" s="52" t="str">
        <f>IF(OR($E60="",$G60=""),"",IF(AND($E$3=6),'Marks Entry 6th'!CC59,IF(AND($E$3=7),'Marks Entry 7th'!CC59,"")))</f>
        <v/>
      </c>
      <c r="EW60" s="52" t="str">
        <f>IF(OR($E60="",$G60=""),"",IF(AND($E$3=6),'Marks Entry 6th'!CD59,IF(AND($E$3=7),'Marks Entry 7th'!CD59,"")))</f>
        <v/>
      </c>
      <c r="EX60" s="121" t="str">
        <f t="shared" si="75"/>
        <v/>
      </c>
      <c r="EY60" s="122">
        <f t="shared" si="76"/>
        <v>0</v>
      </c>
      <c r="EZ60" s="122" t="str">
        <f t="shared" si="77"/>
        <v/>
      </c>
      <c r="FA60" s="122" t="str">
        <f t="shared" si="78"/>
        <v/>
      </c>
      <c r="FB60" s="109" t="str">
        <f t="shared" si="79"/>
        <v/>
      </c>
      <c r="FC60" s="52" t="str">
        <f>IF(OR($E60="",$G60=""),"",IF(AND($E$3=6),'Marks Entry 6th'!CE59,IF(AND($E$3=7),'Marks Entry 7th'!CE59,"")))</f>
        <v/>
      </c>
      <c r="FD60" s="52" t="str">
        <f>IF(OR($E60="",$G60=""),"",IF(AND($E$3=6),'Marks Entry 6th'!CF59,IF(AND($E$3=7),'Marks Entry 7th'!CF59,"")))</f>
        <v/>
      </c>
      <c r="FE60" s="52" t="str">
        <f>IF(OR($E60="",$G60=""),"",IF(AND($E$3=6),'Marks Entry 6th'!CG59,IF(AND($E$3=7),'Marks Entry 7th'!CG59,"")))</f>
        <v/>
      </c>
      <c r="FF60" s="52" t="str">
        <f>IF(OR($E60="",$G60=""),"",IF(AND($E$3=6),'Marks Entry 6th'!CH59,IF(AND($E$3=7),'Marks Entry 7th'!CH59,"")))</f>
        <v/>
      </c>
      <c r="FG60" s="52" t="str">
        <f>IF(OR($E60="",$G60=""),"",IF(AND($E$3=6),'Marks Entry 6th'!CI59,IF(AND($E$3=7),'Marks Entry 7th'!CI59,"")))</f>
        <v/>
      </c>
      <c r="FH60" s="121" t="str">
        <f t="shared" si="80"/>
        <v/>
      </c>
      <c r="FI60" s="122">
        <f t="shared" si="81"/>
        <v>0</v>
      </c>
      <c r="FJ60" s="122" t="str">
        <f t="shared" si="82"/>
        <v/>
      </c>
      <c r="FK60" s="122" t="str">
        <f t="shared" si="83"/>
        <v/>
      </c>
      <c r="FL60" s="109" t="str">
        <f t="shared" si="84"/>
        <v/>
      </c>
      <c r="FM60" s="361" t="str">
        <f>IF(OR($E60="",$G60=""),"",IF(AND('Marks Entry 6th'!CJ59="",'Marks Entry 7th'!CJ59=""),"",IF(AND($E$3=6),'Marks Entry 6th'!CJ59,IF(AND($E$3=7),'Marks Entry 7th'!CJ59,""))))</f>
        <v/>
      </c>
      <c r="FN60" s="361" t="str">
        <f>IF(OR($E60="",$G60=""),"",IF(AND('Marks Entry 6th'!CK59="",'Marks Entry 7th'!CK59=""),"",IF(AND($E$3=6),'Marks Entry 6th'!CK59,IF(AND($E$3=7),'Marks Entry 7th'!CK59,""))))</f>
        <v/>
      </c>
      <c r="FO60" s="362" t="str">
        <f t="shared" si="85"/>
        <v/>
      </c>
      <c r="FP60" s="109" t="str">
        <f t="shared" si="86"/>
        <v/>
      </c>
      <c r="FQ60" s="361" t="str">
        <f>IF(OR($E60="",$G60=""),"",IF(AND('Marks Entry 6th'!CL59="",'Marks Entry 7th'!CL59=""),"",IF(AND($E$3=6),'Marks Entry 6th'!CL59,IF(AND($E$3=7),'Marks Entry 7th'!CL59,""))))</f>
        <v/>
      </c>
      <c r="FR60" s="361" t="str">
        <f>IF(OR($E60="",$G60=""),"",IF(AND('Marks Entry 6th'!CM59="",'Marks Entry 7th'!CM59=""),"",IF(AND($E$3=6),'Marks Entry 6th'!CM59,IF(AND($E$3=7),'Marks Entry 7th'!CM59,""))))</f>
        <v/>
      </c>
      <c r="FS60" s="362" t="str">
        <f t="shared" si="87"/>
        <v/>
      </c>
      <c r="FT60" s="109" t="str">
        <f t="shared" si="88"/>
        <v/>
      </c>
      <c r="FU60" s="78" t="str">
        <f t="shared" si="89"/>
        <v/>
      </c>
      <c r="FV60" s="328" t="str">
        <f t="shared" si="90"/>
        <v/>
      </c>
      <c r="FW60" s="84" t="str">
        <f t="shared" si="91"/>
        <v/>
      </c>
      <c r="FX60" s="222" t="str">
        <f t="shared" si="92"/>
        <v/>
      </c>
      <c r="FY60" s="85" t="str">
        <f t="shared" si="93"/>
        <v/>
      </c>
      <c r="FZ60" s="327" t="str">
        <f>IFERROR(IF(B60="NSO","NSO",IF(OR(D60="",G60="",F60=""),"",IF(AND(FV60&gt;=36,'Master sheet'!$D$11="Hindi"),"कक्षा क्रमोन्नत",IF(AND(FV60&gt;=36,'Master sheet'!$D$11="English"),"Promoted",IF(AND(FV60&lt;36,'Master sheet'!$D$11="Hindi"),"पुनः परीक्षा","Re-Exam"))))),"")</f>
        <v/>
      </c>
      <c r="GA60" s="53" t="str">
        <f>IF(OR($E60="",$G60=""),"",IF(AND($E$3=6,'Marks Entry 6th'!CN59=""),"",IF(AND($E$3=7,'Marks Entry 7th'!CN59=""),"",IF(AND($E$3=6),'Marks Entry 6th'!CN59,IF(AND($E$3=7),'Marks Entry 7th'!CN59,"")))))</f>
        <v/>
      </c>
      <c r="GB60" s="53" t="str">
        <f>IF(OR($E60="",$G60=""),"",IF(AND($E$3=6,'Marks Entry 6th'!CO59=""),"",IF(AND($E$3=7,'Marks Entry 7th'!CO59=""),"",IF(AND($E$3=6),'Marks Entry 6th'!CO59,IF(AND($E$3=7),'Marks Entry 7th'!CO59,"")))))</f>
        <v/>
      </c>
      <c r="GC60" s="54"/>
      <c r="GK60" s="56">
        <f>IF(AND($E$3=6),'Marks Entry 6th'!I59,IF(AND($E$3=7),'Marks Entry 7th'!I59,""))</f>
        <v>0</v>
      </c>
      <c r="GL60" s="56">
        <f t="shared" si="94"/>
        <v>0</v>
      </c>
    </row>
    <row r="61" spans="1:194" ht="18.95" customHeight="1">
      <c r="A61" s="68">
        <v>54</v>
      </c>
      <c r="B61" s="68" t="str">
        <f>IF(OR(GK61=0,GK61=""),"",IF(AND($E$3=6),'Marks Entry 6th'!I60,IF(AND($E$3=7),'Marks Entry 7th'!I60,"")))</f>
        <v/>
      </c>
      <c r="C61" s="69" t="str">
        <f>IF(OR(B61=0,B61=""),"",IF(AND($E$3=6,'Marks Entry 6th'!B60=""),"",IF(AND($E$3=7,'Marks Entry 7th'!B60=""),"",IF(AND($E$3=6,'Marks Entry 6th'!B60),'Marks Entry 6th'!B60,IF(AND($E$3=7),'Marks Entry 7th'!B60,"")))))</f>
        <v/>
      </c>
      <c r="D61" s="69" t="str">
        <f>IF(OR(B61=0,B61=""),"",IF(AND($E$3=6,'Marks Entry 6th'!C60=""),"",IF(AND($E$3=7,'Marks Entry 7th'!C60=""),"",IF(AND($E$3=6),'Marks Entry 6th'!C60,IF(AND($E$3=7),'Marks Entry 7th'!C60,"")))))</f>
        <v/>
      </c>
      <c r="E61" s="303" t="str">
        <f>IF(OR(B61=0,B61=""),"",IF(AND($E$3=6,'Marks Entry 6th'!E60=""),"",IF(AND($E$3=7,'Marks Entry 7th'!E60=""),"",IF(AND($E$3=6),'Marks Entry 6th'!E60,IF(AND($E$3=7),'Marks Entry 7th'!E60,"")))))</f>
        <v/>
      </c>
      <c r="F61" s="69" t="str">
        <f>IF(OR(B61=0,B61=""),"",IF(AND($E$3=6,'Marks Entry 6th'!D60=""),"",IF(AND($E$3=7,'Marks Entry 7th'!D60=""),"",IF(AND($E$3=6),'Marks Entry 6th'!D60,IF(AND($E$3=7),'Marks Entry 7th'!D60,"")))))</f>
        <v/>
      </c>
      <c r="G61" s="302" t="str">
        <f>IF(OR(B61=0,B61=""),"",IF(AND($E$3=6,'Marks Entry 6th'!F60=""),"",IF(AND($E$3=7,'Marks Entry 7th'!F60=""),"",IF(AND($E$3=6),UPPER('Marks Entry 6th'!F60),IF(AND($E$3=7),UPPER('Marks Entry 7th'!F60),"")))))</f>
        <v/>
      </c>
      <c r="H61" s="302" t="str">
        <f>IF(OR(B61=0,B61=""),"",IF(AND($E$3=6,'Marks Entry 6th'!G60=""),"",IF(AND($E$3=7,'Marks Entry 7th'!G60=""),"",IF(AND($E$3=6),UPPER('Marks Entry 6th'!G60),IF(AND($E$3=7),UPPER('Marks Entry 7th'!G60),"")))))</f>
        <v/>
      </c>
      <c r="I61" s="302" t="str">
        <f>IF(OR(B61=0,B61=""),"",IF(AND($E$3=6,'Marks Entry 6th'!H60=""),"",IF(AND($E$3=7,'Marks Entry 7th'!H60=""),"",IF(AND($E$3=6),UPPER('Marks Entry 6th'!H60),IF(AND($E$3=7),UPPER('Marks Entry 7th'!H60),"")))))</f>
        <v/>
      </c>
      <c r="J61" s="64" t="str">
        <f>IF(OR(B61=0,B61=""),"",IF(AND($E$3=6,'Marks Entry 6th'!J60=""),"",IF(AND($E$3=7,'Marks Entry 7th'!J60=""),"",IF(AND($E$3=6),'Marks Entry 6th'!J60,IF(AND($E$3=7),'Marks Entry 7th'!J60,"")))))</f>
        <v/>
      </c>
      <c r="K61" s="64" t="str">
        <f>IF(OR(B61=0,B61=""),"",IF(AND($E$3=6,'Marks Entry 6th'!K60=""),"",IF(AND($E$3=7,'Marks Entry 7th'!K60=""),"",IF(AND($E$3=6),'Marks Entry 6th'!K60,IF(AND($E$3=7),'Marks Entry 7th'!K60,"")))))</f>
        <v/>
      </c>
      <c r="L61" s="120" t="str">
        <f>IF(OR($E61="",$G61=""),"",IF(AND($E$3=6),'Marks Entry 6th'!L60,IF(AND($E$3=7),'Marks Entry 7th'!L60,"")))</f>
        <v/>
      </c>
      <c r="M61" s="120" t="str">
        <f>IF(OR($E61="",$G61=""),"",IF(AND($E$3=6),'Marks Entry 6th'!M60,IF(AND($E$3=7),'Marks Entry 7th'!M60,"")))</f>
        <v/>
      </c>
      <c r="N61" s="120" t="str">
        <f>IF(OR($E61="",$G61=""),"",IF(AND($E$3=6),'Marks Entry 6th'!N60,IF(AND($E$3=7),'Marks Entry 7th'!N60,"")))</f>
        <v/>
      </c>
      <c r="O61" s="120" t="str">
        <f>IF(OR($E61="",$G61=""),"",IF(AND($E$3=6),'Marks Entry 6th'!O60,IF(AND($E$3=7),'Marks Entry 7th'!O60,"")))</f>
        <v/>
      </c>
      <c r="P61" s="120" t="str">
        <f>IF(OR($E61="",$G61=""),"",IF(AND($E$3=6),'Marks Entry 6th'!P60,IF(AND($E$3=7),'Marks Entry 7th'!P60,"")))</f>
        <v/>
      </c>
      <c r="Q61" s="120" t="str">
        <f>IF(OR($E61="",$G61=""),"",IF(AND($E$3=6),'Marks Entry 6th'!Q60,IF(AND($E$3=7),'Marks Entry 7th'!Q60,"")))</f>
        <v/>
      </c>
      <c r="R61" s="418" t="str">
        <f t="shared" si="4"/>
        <v/>
      </c>
      <c r="S61" s="120" t="str">
        <f>IF(OR($E61="",$G61=""),"",IF(AND($E$3=6),'Marks Entry 6th'!R60,IF(AND($E$3=7),'Marks Entry 7th'!R60,"")))</f>
        <v/>
      </c>
      <c r="T61" s="120" t="str">
        <f>IF(OR($E61="",$G61=""),"",IF(AND($E$3=6),'Marks Entry 6th'!S60,IF(AND($E$3=7),'Marks Entry 7th'!S60,"")))</f>
        <v/>
      </c>
      <c r="U61" s="65" t="str">
        <f t="shared" si="5"/>
        <v/>
      </c>
      <c r="V61" s="62">
        <f t="shared" si="6"/>
        <v>0</v>
      </c>
      <c r="W61" s="67" t="str">
        <f>IF(OR($E61="",$G61=""),"",IF(AND($E$3=6),'Marks Entry 6th'!T60,IF(AND($E$3=7),'Marks Entry 7th'!T60,"")))</f>
        <v/>
      </c>
      <c r="X61" s="67" t="str">
        <f>IF(OR($E61="",$G61=""),"",IF(AND($E$3=6),'Marks Entry 6th'!U60,IF(AND($E$3=7),'Marks Entry 7th'!U60,"")))</f>
        <v/>
      </c>
      <c r="Y61" s="66" t="str">
        <f t="shared" si="7"/>
        <v/>
      </c>
      <c r="Z61" s="62" t="str">
        <f t="shared" si="8"/>
        <v/>
      </c>
      <c r="AA61" s="108">
        <f t="shared" si="9"/>
        <v>0</v>
      </c>
      <c r="AB61" s="108" t="str">
        <f t="shared" si="10"/>
        <v/>
      </c>
      <c r="AC61" s="108" t="str">
        <f t="shared" si="11"/>
        <v/>
      </c>
      <c r="AD61" s="108" t="str">
        <f t="shared" si="12"/>
        <v/>
      </c>
      <c r="AE61" s="108" t="str">
        <f t="shared" si="13"/>
        <v/>
      </c>
      <c r="AF61" s="110" t="str">
        <f t="shared" si="14"/>
        <v/>
      </c>
      <c r="AG61" s="120" t="str">
        <f>IF(OR($E61="",$G61=""),"",IF(AND($E$3=6),'Marks Entry 6th'!V60,IF(AND($E$3=7),'Marks Entry 7th'!V60,"")))</f>
        <v/>
      </c>
      <c r="AH61" s="120" t="str">
        <f>IF(OR($E61="",$G61=""),"",IF(AND($E$3=6),'Marks Entry 6th'!W60,IF(AND($E$3=7),'Marks Entry 7th'!W60,"")))</f>
        <v/>
      </c>
      <c r="AI61" s="120" t="str">
        <f>IF(OR($E61="",$G61=""),"",IF(AND($E$3=6),'Marks Entry 6th'!X60,IF(AND($E$3=7),'Marks Entry 7th'!X60,"")))</f>
        <v/>
      </c>
      <c r="AJ61" s="120" t="str">
        <f>IF(OR($E61="",$G61=""),"",IF(AND($E$3=6),'Marks Entry 6th'!Y60,IF(AND($E$3=7),'Marks Entry 7th'!Y60,"")))</f>
        <v/>
      </c>
      <c r="AK61" s="120" t="str">
        <f>IF(OR($E61="",$G61=""),"",IF(AND($E$3=6),'Marks Entry 6th'!Z60,IF(AND($E$3=7),'Marks Entry 7th'!Z60,"")))</f>
        <v/>
      </c>
      <c r="AL61" s="120" t="str">
        <f>IF(OR($E61="",$G61=""),"",IF(AND($E$3=6),'Marks Entry 6th'!AA60,IF(AND($E$3=7),'Marks Entry 7th'!AA60,"")))</f>
        <v/>
      </c>
      <c r="AM61" s="418" t="str">
        <f t="shared" si="15"/>
        <v/>
      </c>
      <c r="AN61" s="120" t="str">
        <f>IF(OR($E61="",$G61=""),"",IF(AND($E$3=6),'Marks Entry 6th'!AB60,IF(AND($E$3=7),'Marks Entry 7th'!AB60,"")))</f>
        <v/>
      </c>
      <c r="AO61" s="120" t="str">
        <f>IF(OR($E61="",$G61=""),"",IF(AND($E$3=6),'Marks Entry 6th'!AC60,IF(AND($E$3=7),'Marks Entry 7th'!AC60,"")))</f>
        <v/>
      </c>
      <c r="AP61" s="65" t="str">
        <f t="shared" si="16"/>
        <v/>
      </c>
      <c r="AQ61" s="62">
        <f t="shared" si="17"/>
        <v>0</v>
      </c>
      <c r="AR61" s="67" t="str">
        <f>IF(OR($E61="",$G61=""),"",IF(AND($E$3=6),'Marks Entry 6th'!AD60,IF(AND($E$3=7),'Marks Entry 7th'!AD60,"")))</f>
        <v/>
      </c>
      <c r="AS61" s="67" t="str">
        <f>IF(OR($E61="",$G61=""),"",IF(AND($E$3=6),'Marks Entry 6th'!AE60,IF(AND($E$3=7),'Marks Entry 7th'!AE60,"")))</f>
        <v/>
      </c>
      <c r="AT61" s="65" t="str">
        <f t="shared" si="18"/>
        <v/>
      </c>
      <c r="AU61" s="62" t="str">
        <f t="shared" si="19"/>
        <v/>
      </c>
      <c r="AV61" s="108">
        <f t="shared" si="20"/>
        <v>0</v>
      </c>
      <c r="AW61" s="108" t="str">
        <f t="shared" si="21"/>
        <v/>
      </c>
      <c r="AX61" s="108" t="str">
        <f t="shared" si="22"/>
        <v/>
      </c>
      <c r="AY61" s="108" t="str">
        <f t="shared" si="23"/>
        <v/>
      </c>
      <c r="AZ61" s="108" t="str">
        <f t="shared" si="24"/>
        <v/>
      </c>
      <c r="BA61" s="110" t="str">
        <f t="shared" si="25"/>
        <v/>
      </c>
      <c r="BB61" s="310" t="str">
        <f>IF(OR($E61="",$G61=""),"",IF(AND($E$3=6),'Marks Entry 6th'!AF60,IF(AND($E$3=7),'Marks Entry 7th'!AF60,"")))</f>
        <v/>
      </c>
      <c r="BC61" s="120" t="str">
        <f>IF(OR($E61="",$G61=""),"",IF(AND($E$3=6),'Marks Entry 6th'!AG60,IF(AND($E$3=7),'Marks Entry 7th'!AG60,"")))</f>
        <v/>
      </c>
      <c r="BD61" s="120" t="str">
        <f>IF(OR($E61="",$G61=""),"",IF(AND($E$3=6),'Marks Entry 6th'!AH60,IF(AND($E$3=7),'Marks Entry 7th'!AH60,"")))</f>
        <v/>
      </c>
      <c r="BE61" s="120" t="str">
        <f>IF(OR($E61="",$G61=""),"",IF(AND($E$3=6),'Marks Entry 6th'!AI60,IF(AND($E$3=7),'Marks Entry 7th'!AI60,"")))</f>
        <v/>
      </c>
      <c r="BF61" s="120" t="str">
        <f>IF(OR($E61="",$G61=""),"",IF(AND($E$3=6),'Marks Entry 6th'!AJ60,IF(AND($E$3=7),'Marks Entry 7th'!AJ60,"")))</f>
        <v/>
      </c>
      <c r="BG61" s="120" t="str">
        <f>IF(OR($E61="",$G61=""),"",IF(AND($E$3=6),'Marks Entry 6th'!AK60,IF(AND($E$3=7),'Marks Entry 7th'!AK60,"")))</f>
        <v/>
      </c>
      <c r="BH61" s="120" t="str">
        <f>IF(OR($E61="",$G61=""),"",IF(AND($E$3=6),'Marks Entry 6th'!AL60,IF(AND($E$3=7),'Marks Entry 7th'!AL60,"")))</f>
        <v/>
      </c>
      <c r="BI61" s="418" t="str">
        <f t="shared" si="26"/>
        <v/>
      </c>
      <c r="BJ61" s="120" t="str">
        <f>IF(OR($E61="",$G61=""),"",IF(AND($E$3=6),'Marks Entry 6th'!AM60,IF(AND($E$3=7),'Marks Entry 7th'!AM60,"")))</f>
        <v/>
      </c>
      <c r="BK61" s="120" t="str">
        <f>IF(OR($E61="",$G61=""),"",IF(AND($E$3=6),'Marks Entry 6th'!AN60,IF(AND($E$3=7),'Marks Entry 7th'!AN60,"")))</f>
        <v/>
      </c>
      <c r="BL61" s="65" t="str">
        <f t="shared" si="27"/>
        <v/>
      </c>
      <c r="BM61" s="62">
        <f t="shared" si="28"/>
        <v>0</v>
      </c>
      <c r="BN61" s="67" t="str">
        <f>IF(OR($E61="",$G61=""),"",IF(AND($E$3=6),'Marks Entry 6th'!AO60,IF(AND($E$3=7),'Marks Entry 7th'!AO60,"")))</f>
        <v/>
      </c>
      <c r="BO61" s="67" t="str">
        <f>IF(OR($E61="",$G61=""),"",IF(AND($E$3=6),'Marks Entry 6th'!AP60,IF(AND($E$3=7),'Marks Entry 7th'!AP60,"")))</f>
        <v/>
      </c>
      <c r="BP61" s="65" t="str">
        <f t="shared" si="29"/>
        <v/>
      </c>
      <c r="BQ61" s="62" t="str">
        <f t="shared" si="30"/>
        <v/>
      </c>
      <c r="BR61" s="108">
        <f t="shared" si="31"/>
        <v>0</v>
      </c>
      <c r="BS61" s="108" t="str">
        <f t="shared" si="32"/>
        <v/>
      </c>
      <c r="BT61" s="108" t="str">
        <f t="shared" si="33"/>
        <v/>
      </c>
      <c r="BU61" s="108" t="str">
        <f t="shared" si="34"/>
        <v/>
      </c>
      <c r="BV61" s="108" t="str">
        <f t="shared" si="35"/>
        <v/>
      </c>
      <c r="BW61" s="110" t="str">
        <f t="shared" si="36"/>
        <v/>
      </c>
      <c r="BX61" s="120" t="str">
        <f>IF(OR($E61="",$G61=""),"",IF(AND($E$3=6),'Marks Entry 6th'!AQ60,IF(AND($E$3=7),'Marks Entry 7th'!AQ60,"")))</f>
        <v/>
      </c>
      <c r="BY61" s="120" t="str">
        <f>IF(OR($E61="",$G61=""),"",IF(AND($E$3=6),'Marks Entry 6th'!AR60,IF(AND($E$3=7),'Marks Entry 7th'!AR60,"")))</f>
        <v/>
      </c>
      <c r="BZ61" s="120" t="str">
        <f>IF(OR($E61="",$G61=""),"",IF(AND($E$3=6),'Marks Entry 6th'!AS60,IF(AND($E$3=7),'Marks Entry 7th'!AS60,"")))</f>
        <v/>
      </c>
      <c r="CA61" s="120" t="str">
        <f>IF(OR($E61="",$G61=""),"",IF(AND($E$3=6),'Marks Entry 6th'!AT60,IF(AND($E$3=7),'Marks Entry 7th'!AT60,"")))</f>
        <v/>
      </c>
      <c r="CB61" s="120" t="str">
        <f>IF(OR($E61="",$G61=""),"",IF(AND($E$3=6),'Marks Entry 6th'!AU60,IF(AND($E$3=7),'Marks Entry 7th'!AU60,"")))</f>
        <v/>
      </c>
      <c r="CC61" s="120" t="str">
        <f>IF(OR($E61="",$G61=""),"",IF(AND($E$3=6),'Marks Entry 6th'!AV60,IF(AND($E$3=7),'Marks Entry 7th'!AV60,"")))</f>
        <v/>
      </c>
      <c r="CD61" s="418" t="str">
        <f t="shared" si="37"/>
        <v/>
      </c>
      <c r="CE61" s="120" t="str">
        <f>IF(OR($E61="",$G61=""),"",IF(AND($E$3=6),'Marks Entry 6th'!AW60,IF(AND($E$3=7),'Marks Entry 7th'!AW60,"")))</f>
        <v/>
      </c>
      <c r="CF61" s="120" t="str">
        <f>IF(OR($E61="",$G61=""),"",IF(AND($E$3=6),'Marks Entry 6th'!AX60,IF(AND($E$3=7),'Marks Entry 7th'!AX60,"")))</f>
        <v/>
      </c>
      <c r="CG61" s="65" t="str">
        <f t="shared" si="38"/>
        <v/>
      </c>
      <c r="CH61" s="62">
        <f t="shared" si="39"/>
        <v>0</v>
      </c>
      <c r="CI61" s="67" t="str">
        <f>IF(OR($E61="",$G61=""),"",IF(AND($E$3=6),'Marks Entry 6th'!AY60,IF(AND($E$3=7),'Marks Entry 7th'!AY60,"")))</f>
        <v/>
      </c>
      <c r="CJ61" s="67" t="str">
        <f>IF(OR($E61="",$G61=""),"",IF(AND($E$3=6),'Marks Entry 6th'!AZ60,IF(AND($E$3=7),'Marks Entry 7th'!AZ60,"")))</f>
        <v/>
      </c>
      <c r="CK61" s="65" t="str">
        <f t="shared" si="40"/>
        <v/>
      </c>
      <c r="CL61" s="62" t="str">
        <f t="shared" si="41"/>
        <v/>
      </c>
      <c r="CM61" s="108">
        <f t="shared" si="42"/>
        <v>0</v>
      </c>
      <c r="CN61" s="108" t="str">
        <f t="shared" si="43"/>
        <v/>
      </c>
      <c r="CO61" s="108" t="str">
        <f t="shared" si="44"/>
        <v/>
      </c>
      <c r="CP61" s="108" t="str">
        <f t="shared" si="45"/>
        <v/>
      </c>
      <c r="CQ61" s="108" t="str">
        <f t="shared" si="46"/>
        <v/>
      </c>
      <c r="CR61" s="110" t="str">
        <f t="shared" si="47"/>
        <v/>
      </c>
      <c r="CS61" s="120" t="str">
        <f>IF(OR($E61="",$G61=""),"",IF(AND($E$3=6),'Marks Entry 6th'!BA60,IF(AND($E$3=7),'Marks Entry 7th'!BA60,"")))</f>
        <v/>
      </c>
      <c r="CT61" s="120" t="str">
        <f>IF(OR($E61="",$G61=""),"",IF(AND($E$3=6),'Marks Entry 6th'!BB60,IF(AND($E$3=7),'Marks Entry 7th'!BB60,"")))</f>
        <v/>
      </c>
      <c r="CU61" s="120" t="str">
        <f>IF(OR($E61="",$G61=""),"",IF(AND($E$3=6),'Marks Entry 6th'!BC60,IF(AND($E$3=7),'Marks Entry 7th'!BC60,"")))</f>
        <v/>
      </c>
      <c r="CV61" s="120" t="str">
        <f>IF(OR($E61="",$G61=""),"",IF(AND($E$3=6),'Marks Entry 6th'!BD60,IF(AND($E$3=7),'Marks Entry 7th'!BD60,"")))</f>
        <v/>
      </c>
      <c r="CW61" s="120" t="str">
        <f>IF(OR($E61="",$G61=""),"",IF(AND($E$3=6),'Marks Entry 6th'!BE60,IF(AND($E$3=7),'Marks Entry 7th'!BE60,"")))</f>
        <v/>
      </c>
      <c r="CX61" s="120" t="str">
        <f>IF(OR($E61="",$G61=""),"",IF(AND($E$3=6),'Marks Entry 6th'!BF60,IF(AND($E$3=7),'Marks Entry 7th'!BF60,"")))</f>
        <v/>
      </c>
      <c r="CY61" s="418" t="str">
        <f t="shared" si="48"/>
        <v/>
      </c>
      <c r="CZ61" s="120" t="str">
        <f>IF(OR($E61="",$G61=""),"",IF(AND($E$3=6),'Marks Entry 6th'!BG60,IF(AND($E$3=7),'Marks Entry 7th'!BG60,"")))</f>
        <v/>
      </c>
      <c r="DA61" s="120" t="str">
        <f>IF(OR($E61="",$G61=""),"",IF(AND($E$3=6),'Marks Entry 6th'!BH60,IF(AND($E$3=7),'Marks Entry 7th'!BH60,"")))</f>
        <v/>
      </c>
      <c r="DB61" s="65" t="str">
        <f t="shared" si="49"/>
        <v/>
      </c>
      <c r="DC61" s="62">
        <f t="shared" si="50"/>
        <v>0</v>
      </c>
      <c r="DD61" s="67" t="str">
        <f>IF(OR($E61="",$G61=""),"",IF(AND($E$3=6),'Marks Entry 6th'!BI60,IF(AND($E$3=7),'Marks Entry 7th'!BI60,"")))</f>
        <v/>
      </c>
      <c r="DE61" s="67" t="str">
        <f>IF(OR($E61="",$G61=""),"",IF(AND($E$3=6),'Marks Entry 6th'!BJ60,IF(AND($E$3=7),'Marks Entry 7th'!BJ60,"")))</f>
        <v/>
      </c>
      <c r="DF61" s="65" t="str">
        <f t="shared" si="51"/>
        <v/>
      </c>
      <c r="DG61" s="62" t="str">
        <f t="shared" si="52"/>
        <v/>
      </c>
      <c r="DH61" s="108">
        <f t="shared" si="53"/>
        <v>0</v>
      </c>
      <c r="DI61" s="108" t="str">
        <f t="shared" si="54"/>
        <v/>
      </c>
      <c r="DJ61" s="108" t="str">
        <f t="shared" si="55"/>
        <v/>
      </c>
      <c r="DK61" s="108" t="str">
        <f t="shared" si="56"/>
        <v/>
      </c>
      <c r="DL61" s="108" t="str">
        <f t="shared" si="57"/>
        <v/>
      </c>
      <c r="DM61" s="110" t="str">
        <f t="shared" si="58"/>
        <v/>
      </c>
      <c r="DN61" s="120" t="str">
        <f>IF(OR($E61="",$G61=""),"",IF(AND($E$3=6),'Marks Entry 6th'!BK60,IF(AND($E$3=7),'Marks Entry 7th'!BK60,"")))</f>
        <v/>
      </c>
      <c r="DO61" s="120" t="str">
        <f>IF(OR($E61="",$G61=""),"",IF(AND($E$3=6),'Marks Entry 6th'!BL60,IF(AND($E$3=7),'Marks Entry 7th'!BL60,"")))</f>
        <v/>
      </c>
      <c r="DP61" s="120" t="str">
        <f>IF(OR($E61="",$G61=""),"",IF(AND($E$3=6),'Marks Entry 6th'!BM60,IF(AND($E$3=7),'Marks Entry 7th'!BM60,"")))</f>
        <v/>
      </c>
      <c r="DQ61" s="120" t="str">
        <f>IF(OR($E61="",$G61=""),"",IF(AND($E$3=6),'Marks Entry 6th'!BN60,IF(AND($E$3=7),'Marks Entry 7th'!BN60,"")))</f>
        <v/>
      </c>
      <c r="DR61" s="120" t="str">
        <f>IF(OR($E61="",$G61=""),"",IF(AND($E$3=6),'Marks Entry 6th'!BO60,IF(AND($E$3=7),'Marks Entry 7th'!BO60,"")))</f>
        <v/>
      </c>
      <c r="DS61" s="120" t="str">
        <f>IF(OR($E61="",$G61=""),"",IF(AND($E$3=6),'Marks Entry 6th'!BP60,IF(AND($E$3=7),'Marks Entry 7th'!BP60,"")))</f>
        <v/>
      </c>
      <c r="DT61" s="418" t="str">
        <f t="shared" si="59"/>
        <v/>
      </c>
      <c r="DU61" s="120" t="str">
        <f>IF(OR($E61="",$G61=""),"",IF(AND($E$3=6),'Marks Entry 6th'!BQ60,IF(AND($E$3=7),'Marks Entry 7th'!BQ60,"")))</f>
        <v/>
      </c>
      <c r="DV61" s="120" t="str">
        <f>IF(OR($E61="",$G61=""),"",IF(AND($E$3=6),'Marks Entry 6th'!BR60,IF(AND($E$3=7),'Marks Entry 7th'!BR60,"")))</f>
        <v/>
      </c>
      <c r="DW61" s="65" t="str">
        <f t="shared" si="60"/>
        <v/>
      </c>
      <c r="DX61" s="62">
        <f t="shared" si="61"/>
        <v>0</v>
      </c>
      <c r="DY61" s="67" t="str">
        <f>IF(OR($E61="",$G61=""),"",IF(AND($E$3=6),'Marks Entry 6th'!BS60,IF(AND($E$3=7),'Marks Entry 7th'!BS60,"")))</f>
        <v/>
      </c>
      <c r="DZ61" s="67" t="str">
        <f>IF(OR($E61="",$G61=""),"",IF(AND($E$3=6),'Marks Entry 6th'!BT60,IF(AND($E$3=7),'Marks Entry 7th'!BT60,"")))</f>
        <v/>
      </c>
      <c r="EA61" s="65" t="str">
        <f t="shared" si="62"/>
        <v/>
      </c>
      <c r="EB61" s="62" t="str">
        <f t="shared" si="63"/>
        <v/>
      </c>
      <c r="EC61" s="108">
        <f t="shared" si="64"/>
        <v>0</v>
      </c>
      <c r="ED61" s="108" t="str">
        <f t="shared" si="65"/>
        <v/>
      </c>
      <c r="EE61" s="108" t="str">
        <f t="shared" si="66"/>
        <v/>
      </c>
      <c r="EF61" s="108" t="str">
        <f t="shared" si="67"/>
        <v/>
      </c>
      <c r="EG61" s="108" t="str">
        <f t="shared" si="68"/>
        <v/>
      </c>
      <c r="EH61" s="110" t="str">
        <f t="shared" si="69"/>
        <v/>
      </c>
      <c r="EI61" s="52" t="str">
        <f>IF(OR($E61="",$G61=""),"",IF(AND($E$3=6),'Marks Entry 6th'!BU60,IF(AND($E$3=7),'Marks Entry 7th'!BU60,"")))</f>
        <v/>
      </c>
      <c r="EJ61" s="52" t="str">
        <f>IF(OR($E61="",$G61=""),"",IF(AND($E$3=6),'Marks Entry 6th'!BV60,IF(AND($E$3=7),'Marks Entry 7th'!BV60,"")))</f>
        <v/>
      </c>
      <c r="EK61" s="52" t="str">
        <f>IF(OR($E61="",$G61=""),"",IF(AND($E$3=6),'Marks Entry 6th'!BW60,IF(AND($E$3=7),'Marks Entry 7th'!BW60,"")))</f>
        <v/>
      </c>
      <c r="EL61" s="52" t="str">
        <f>IF(OR($E61="",$G61=""),"",IF(AND($E$3=6),'Marks Entry 6th'!BX60,IF(AND($E$3=7),'Marks Entry 7th'!BX60,"")))</f>
        <v/>
      </c>
      <c r="EM61" s="52" t="str">
        <f>IF(OR($E61="",$G61=""),"",IF(AND($E$3=6),'Marks Entry 6th'!BY60,IF(AND($E$3=7),'Marks Entry 7th'!BY60,"")))</f>
        <v/>
      </c>
      <c r="EN61" s="121" t="str">
        <f t="shared" si="70"/>
        <v/>
      </c>
      <c r="EO61" s="122">
        <f t="shared" si="71"/>
        <v>0</v>
      </c>
      <c r="EP61" s="122" t="str">
        <f t="shared" si="72"/>
        <v/>
      </c>
      <c r="EQ61" s="122" t="str">
        <f t="shared" si="73"/>
        <v/>
      </c>
      <c r="ER61" s="109" t="str">
        <f t="shared" si="74"/>
        <v/>
      </c>
      <c r="ES61" s="52" t="str">
        <f>IF(OR($E61="",$G61=""),"",IF(AND($E$3=6),'Marks Entry 6th'!BZ60,IF(AND($E$3=7),'Marks Entry 7th'!BZ60,"")))</f>
        <v/>
      </c>
      <c r="ET61" s="52" t="str">
        <f>IF(OR($E61="",$G61=""),"",IF(AND($E$3=6),'Marks Entry 6th'!CA60,IF(AND($E$3=7),'Marks Entry 7th'!CA60,"")))</f>
        <v/>
      </c>
      <c r="EU61" s="52" t="str">
        <f>IF(OR($E61="",$G61=""),"",IF(AND($E$3=6),'Marks Entry 6th'!CB60,IF(AND($E$3=7),'Marks Entry 7th'!CB60,"")))</f>
        <v/>
      </c>
      <c r="EV61" s="52" t="str">
        <f>IF(OR($E61="",$G61=""),"",IF(AND($E$3=6),'Marks Entry 6th'!CC60,IF(AND($E$3=7),'Marks Entry 7th'!CC60,"")))</f>
        <v/>
      </c>
      <c r="EW61" s="52" t="str">
        <f>IF(OR($E61="",$G61=""),"",IF(AND($E$3=6),'Marks Entry 6th'!CD60,IF(AND($E$3=7),'Marks Entry 7th'!CD60,"")))</f>
        <v/>
      </c>
      <c r="EX61" s="121" t="str">
        <f t="shared" si="75"/>
        <v/>
      </c>
      <c r="EY61" s="122">
        <f t="shared" si="76"/>
        <v>0</v>
      </c>
      <c r="EZ61" s="122" t="str">
        <f t="shared" si="77"/>
        <v/>
      </c>
      <c r="FA61" s="122" t="str">
        <f t="shared" si="78"/>
        <v/>
      </c>
      <c r="FB61" s="109" t="str">
        <f t="shared" si="79"/>
        <v/>
      </c>
      <c r="FC61" s="52" t="str">
        <f>IF(OR($E61="",$G61=""),"",IF(AND($E$3=6),'Marks Entry 6th'!CE60,IF(AND($E$3=7),'Marks Entry 7th'!CE60,"")))</f>
        <v/>
      </c>
      <c r="FD61" s="52" t="str">
        <f>IF(OR($E61="",$G61=""),"",IF(AND($E$3=6),'Marks Entry 6th'!CF60,IF(AND($E$3=7),'Marks Entry 7th'!CF60,"")))</f>
        <v/>
      </c>
      <c r="FE61" s="52" t="str">
        <f>IF(OR($E61="",$G61=""),"",IF(AND($E$3=6),'Marks Entry 6th'!CG60,IF(AND($E$3=7),'Marks Entry 7th'!CG60,"")))</f>
        <v/>
      </c>
      <c r="FF61" s="52" t="str">
        <f>IF(OR($E61="",$G61=""),"",IF(AND($E$3=6),'Marks Entry 6th'!CH60,IF(AND($E$3=7),'Marks Entry 7th'!CH60,"")))</f>
        <v/>
      </c>
      <c r="FG61" s="52" t="str">
        <f>IF(OR($E61="",$G61=""),"",IF(AND($E$3=6),'Marks Entry 6th'!CI60,IF(AND($E$3=7),'Marks Entry 7th'!CI60,"")))</f>
        <v/>
      </c>
      <c r="FH61" s="121" t="str">
        <f t="shared" si="80"/>
        <v/>
      </c>
      <c r="FI61" s="122">
        <f t="shared" si="81"/>
        <v>0</v>
      </c>
      <c r="FJ61" s="122" t="str">
        <f t="shared" si="82"/>
        <v/>
      </c>
      <c r="FK61" s="122" t="str">
        <f t="shared" si="83"/>
        <v/>
      </c>
      <c r="FL61" s="109" t="str">
        <f t="shared" si="84"/>
        <v/>
      </c>
      <c r="FM61" s="361" t="str">
        <f>IF(OR($E61="",$G61=""),"",IF(AND('Marks Entry 6th'!CJ60="",'Marks Entry 7th'!CJ60=""),"",IF(AND($E$3=6),'Marks Entry 6th'!CJ60,IF(AND($E$3=7),'Marks Entry 7th'!CJ60,""))))</f>
        <v/>
      </c>
      <c r="FN61" s="361" t="str">
        <f>IF(OR($E61="",$G61=""),"",IF(AND('Marks Entry 6th'!CK60="",'Marks Entry 7th'!CK60=""),"",IF(AND($E$3=6),'Marks Entry 6th'!CK60,IF(AND($E$3=7),'Marks Entry 7th'!CK60,""))))</f>
        <v/>
      </c>
      <c r="FO61" s="362" t="str">
        <f t="shared" si="85"/>
        <v/>
      </c>
      <c r="FP61" s="109" t="str">
        <f t="shared" si="86"/>
        <v/>
      </c>
      <c r="FQ61" s="361" t="str">
        <f>IF(OR($E61="",$G61=""),"",IF(AND('Marks Entry 6th'!CL60="",'Marks Entry 7th'!CL60=""),"",IF(AND($E$3=6),'Marks Entry 6th'!CL60,IF(AND($E$3=7),'Marks Entry 7th'!CL60,""))))</f>
        <v/>
      </c>
      <c r="FR61" s="361" t="str">
        <f>IF(OR($E61="",$G61=""),"",IF(AND('Marks Entry 6th'!CM60="",'Marks Entry 7th'!CM60=""),"",IF(AND($E$3=6),'Marks Entry 6th'!CM60,IF(AND($E$3=7),'Marks Entry 7th'!CM60,""))))</f>
        <v/>
      </c>
      <c r="FS61" s="362" t="str">
        <f t="shared" si="87"/>
        <v/>
      </c>
      <c r="FT61" s="109" t="str">
        <f t="shared" si="88"/>
        <v/>
      </c>
      <c r="FU61" s="78" t="str">
        <f t="shared" si="89"/>
        <v/>
      </c>
      <c r="FV61" s="328" t="str">
        <f t="shared" si="90"/>
        <v/>
      </c>
      <c r="FW61" s="84" t="str">
        <f t="shared" si="91"/>
        <v/>
      </c>
      <c r="FX61" s="222" t="str">
        <f t="shared" si="92"/>
        <v/>
      </c>
      <c r="FY61" s="85" t="str">
        <f t="shared" si="93"/>
        <v/>
      </c>
      <c r="FZ61" s="327" t="str">
        <f>IFERROR(IF(B61="NSO","NSO",IF(OR(D61="",G61="",F61=""),"",IF(AND(FV61&gt;=36,'Master sheet'!$D$11="Hindi"),"कक्षा क्रमोन्नत",IF(AND(FV61&gt;=36,'Master sheet'!$D$11="English"),"Promoted",IF(AND(FV61&lt;36,'Master sheet'!$D$11="Hindi"),"पुनः परीक्षा","Re-Exam"))))),"")</f>
        <v/>
      </c>
      <c r="GA61" s="53" t="str">
        <f>IF(OR($E61="",$G61=""),"",IF(AND($E$3=6,'Marks Entry 6th'!CN60=""),"",IF(AND($E$3=7,'Marks Entry 7th'!CN60=""),"",IF(AND($E$3=6),'Marks Entry 6th'!CN60,IF(AND($E$3=7),'Marks Entry 7th'!CN60,"")))))</f>
        <v/>
      </c>
      <c r="GB61" s="53" t="str">
        <f>IF(OR($E61="",$G61=""),"",IF(AND($E$3=6,'Marks Entry 6th'!CO60=""),"",IF(AND($E$3=7,'Marks Entry 7th'!CO60=""),"",IF(AND($E$3=6),'Marks Entry 6th'!CO60,IF(AND($E$3=7),'Marks Entry 7th'!CO60,"")))))</f>
        <v/>
      </c>
      <c r="GC61" s="54"/>
      <c r="GK61" s="56">
        <f>IF(AND($E$3=6),'Marks Entry 6th'!I60,IF(AND($E$3=7),'Marks Entry 7th'!I60,""))</f>
        <v>0</v>
      </c>
      <c r="GL61" s="56">
        <f t="shared" si="94"/>
        <v>0</v>
      </c>
    </row>
    <row r="62" spans="1:194" ht="18.95" customHeight="1">
      <c r="A62" s="68">
        <v>55</v>
      </c>
      <c r="B62" s="68" t="str">
        <f>IF(OR(GK62=0,GK62=""),"",IF(AND($E$3=6),'Marks Entry 6th'!I61,IF(AND($E$3=7),'Marks Entry 7th'!I61,"")))</f>
        <v/>
      </c>
      <c r="C62" s="69" t="str">
        <f>IF(OR(B62=0,B62=""),"",IF(AND($E$3=6,'Marks Entry 6th'!B61=""),"",IF(AND($E$3=7,'Marks Entry 7th'!B61=""),"",IF(AND($E$3=6,'Marks Entry 6th'!B61),'Marks Entry 6th'!B61,IF(AND($E$3=7),'Marks Entry 7th'!B61,"")))))</f>
        <v/>
      </c>
      <c r="D62" s="69" t="str">
        <f>IF(OR(B62=0,B62=""),"",IF(AND($E$3=6,'Marks Entry 6th'!C61=""),"",IF(AND($E$3=7,'Marks Entry 7th'!C61=""),"",IF(AND($E$3=6),'Marks Entry 6th'!C61,IF(AND($E$3=7),'Marks Entry 7th'!C61,"")))))</f>
        <v/>
      </c>
      <c r="E62" s="303" t="str">
        <f>IF(OR(B62=0,B62=""),"",IF(AND($E$3=6,'Marks Entry 6th'!E61=""),"",IF(AND($E$3=7,'Marks Entry 7th'!E61=""),"",IF(AND($E$3=6),'Marks Entry 6th'!E61,IF(AND($E$3=7),'Marks Entry 7th'!E61,"")))))</f>
        <v/>
      </c>
      <c r="F62" s="69" t="str">
        <f>IF(OR(B62=0,B62=""),"",IF(AND($E$3=6,'Marks Entry 6th'!D61=""),"",IF(AND($E$3=7,'Marks Entry 7th'!D61=""),"",IF(AND($E$3=6),'Marks Entry 6th'!D61,IF(AND($E$3=7),'Marks Entry 7th'!D61,"")))))</f>
        <v/>
      </c>
      <c r="G62" s="302" t="str">
        <f>IF(OR(B62=0,B62=""),"",IF(AND($E$3=6,'Marks Entry 6th'!F61=""),"",IF(AND($E$3=7,'Marks Entry 7th'!F61=""),"",IF(AND($E$3=6),UPPER('Marks Entry 6th'!F61),IF(AND($E$3=7),UPPER('Marks Entry 7th'!F61),"")))))</f>
        <v/>
      </c>
      <c r="H62" s="302" t="str">
        <f>IF(OR(B62=0,B62=""),"",IF(AND($E$3=6,'Marks Entry 6th'!G61=""),"",IF(AND($E$3=7,'Marks Entry 7th'!G61=""),"",IF(AND($E$3=6),UPPER('Marks Entry 6th'!G61),IF(AND($E$3=7),UPPER('Marks Entry 7th'!G61),"")))))</f>
        <v/>
      </c>
      <c r="I62" s="302" t="str">
        <f>IF(OR(B62=0,B62=""),"",IF(AND($E$3=6,'Marks Entry 6th'!H61=""),"",IF(AND($E$3=7,'Marks Entry 7th'!H61=""),"",IF(AND($E$3=6),UPPER('Marks Entry 6th'!H61),IF(AND($E$3=7),UPPER('Marks Entry 7th'!H61),"")))))</f>
        <v/>
      </c>
      <c r="J62" s="64" t="str">
        <f>IF(OR(B62=0,B62=""),"",IF(AND($E$3=6,'Marks Entry 6th'!J61=""),"",IF(AND($E$3=7,'Marks Entry 7th'!J61=""),"",IF(AND($E$3=6),'Marks Entry 6th'!J61,IF(AND($E$3=7),'Marks Entry 7th'!J61,"")))))</f>
        <v/>
      </c>
      <c r="K62" s="64" t="str">
        <f>IF(OR(B62=0,B62=""),"",IF(AND($E$3=6,'Marks Entry 6th'!K61=""),"",IF(AND($E$3=7,'Marks Entry 7th'!K61=""),"",IF(AND($E$3=6),'Marks Entry 6th'!K61,IF(AND($E$3=7),'Marks Entry 7th'!K61,"")))))</f>
        <v/>
      </c>
      <c r="L62" s="120" t="str">
        <f>IF(OR($E62="",$G62=""),"",IF(AND($E$3=6),'Marks Entry 6th'!L61,IF(AND($E$3=7),'Marks Entry 7th'!L61,"")))</f>
        <v/>
      </c>
      <c r="M62" s="120" t="str">
        <f>IF(OR($E62="",$G62=""),"",IF(AND($E$3=6),'Marks Entry 6th'!M61,IF(AND($E$3=7),'Marks Entry 7th'!M61,"")))</f>
        <v/>
      </c>
      <c r="N62" s="120" t="str">
        <f>IF(OR($E62="",$G62=""),"",IF(AND($E$3=6),'Marks Entry 6th'!N61,IF(AND($E$3=7),'Marks Entry 7th'!N61,"")))</f>
        <v/>
      </c>
      <c r="O62" s="120" t="str">
        <f>IF(OR($E62="",$G62=""),"",IF(AND($E$3=6),'Marks Entry 6th'!O61,IF(AND($E$3=7),'Marks Entry 7th'!O61,"")))</f>
        <v/>
      </c>
      <c r="P62" s="120" t="str">
        <f>IF(OR($E62="",$G62=""),"",IF(AND($E$3=6),'Marks Entry 6th'!P61,IF(AND($E$3=7),'Marks Entry 7th'!P61,"")))</f>
        <v/>
      </c>
      <c r="Q62" s="120" t="str">
        <f>IF(OR($E62="",$G62=""),"",IF(AND($E$3=6),'Marks Entry 6th'!Q61,IF(AND($E$3=7),'Marks Entry 7th'!Q61,"")))</f>
        <v/>
      </c>
      <c r="R62" s="418" t="str">
        <f t="shared" si="4"/>
        <v/>
      </c>
      <c r="S62" s="120" t="str">
        <f>IF(OR($E62="",$G62=""),"",IF(AND($E$3=6),'Marks Entry 6th'!R61,IF(AND($E$3=7),'Marks Entry 7th'!R61,"")))</f>
        <v/>
      </c>
      <c r="T62" s="120" t="str">
        <f>IF(OR($E62="",$G62=""),"",IF(AND($E$3=6),'Marks Entry 6th'!S61,IF(AND($E$3=7),'Marks Entry 7th'!S61,"")))</f>
        <v/>
      </c>
      <c r="U62" s="65" t="str">
        <f t="shared" si="5"/>
        <v/>
      </c>
      <c r="V62" s="62">
        <f t="shared" si="6"/>
        <v>0</v>
      </c>
      <c r="W62" s="67" t="str">
        <f>IF(OR($E62="",$G62=""),"",IF(AND($E$3=6),'Marks Entry 6th'!T61,IF(AND($E$3=7),'Marks Entry 7th'!T61,"")))</f>
        <v/>
      </c>
      <c r="X62" s="67" t="str">
        <f>IF(OR($E62="",$G62=""),"",IF(AND($E$3=6),'Marks Entry 6th'!U61,IF(AND($E$3=7),'Marks Entry 7th'!U61,"")))</f>
        <v/>
      </c>
      <c r="Y62" s="66" t="str">
        <f t="shared" si="7"/>
        <v/>
      </c>
      <c r="Z62" s="62" t="str">
        <f t="shared" si="8"/>
        <v/>
      </c>
      <c r="AA62" s="108">
        <f t="shared" si="9"/>
        <v>0</v>
      </c>
      <c r="AB62" s="108" t="str">
        <f t="shared" si="10"/>
        <v/>
      </c>
      <c r="AC62" s="108" t="str">
        <f t="shared" si="11"/>
        <v/>
      </c>
      <c r="AD62" s="108" t="str">
        <f t="shared" si="12"/>
        <v/>
      </c>
      <c r="AE62" s="108" t="str">
        <f t="shared" si="13"/>
        <v/>
      </c>
      <c r="AF62" s="110" t="str">
        <f t="shared" si="14"/>
        <v/>
      </c>
      <c r="AG62" s="120" t="str">
        <f>IF(OR($E62="",$G62=""),"",IF(AND($E$3=6),'Marks Entry 6th'!V61,IF(AND($E$3=7),'Marks Entry 7th'!V61,"")))</f>
        <v/>
      </c>
      <c r="AH62" s="120" t="str">
        <f>IF(OR($E62="",$G62=""),"",IF(AND($E$3=6),'Marks Entry 6th'!W61,IF(AND($E$3=7),'Marks Entry 7th'!W61,"")))</f>
        <v/>
      </c>
      <c r="AI62" s="120" t="str">
        <f>IF(OR($E62="",$G62=""),"",IF(AND($E$3=6),'Marks Entry 6th'!X61,IF(AND($E$3=7),'Marks Entry 7th'!X61,"")))</f>
        <v/>
      </c>
      <c r="AJ62" s="120" t="str">
        <f>IF(OR($E62="",$G62=""),"",IF(AND($E$3=6),'Marks Entry 6th'!Y61,IF(AND($E$3=7),'Marks Entry 7th'!Y61,"")))</f>
        <v/>
      </c>
      <c r="AK62" s="120" t="str">
        <f>IF(OR($E62="",$G62=""),"",IF(AND($E$3=6),'Marks Entry 6th'!Z61,IF(AND($E$3=7),'Marks Entry 7th'!Z61,"")))</f>
        <v/>
      </c>
      <c r="AL62" s="120" t="str">
        <f>IF(OR($E62="",$G62=""),"",IF(AND($E$3=6),'Marks Entry 6th'!AA61,IF(AND($E$3=7),'Marks Entry 7th'!AA61,"")))</f>
        <v/>
      </c>
      <c r="AM62" s="418" t="str">
        <f t="shared" si="15"/>
        <v/>
      </c>
      <c r="AN62" s="120" t="str">
        <f>IF(OR($E62="",$G62=""),"",IF(AND($E$3=6),'Marks Entry 6th'!AB61,IF(AND($E$3=7),'Marks Entry 7th'!AB61,"")))</f>
        <v/>
      </c>
      <c r="AO62" s="120" t="str">
        <f>IF(OR($E62="",$G62=""),"",IF(AND($E$3=6),'Marks Entry 6th'!AC61,IF(AND($E$3=7),'Marks Entry 7th'!AC61,"")))</f>
        <v/>
      </c>
      <c r="AP62" s="65" t="str">
        <f t="shared" si="16"/>
        <v/>
      </c>
      <c r="AQ62" s="62">
        <f t="shared" si="17"/>
        <v>0</v>
      </c>
      <c r="AR62" s="67" t="str">
        <f>IF(OR($E62="",$G62=""),"",IF(AND($E$3=6),'Marks Entry 6th'!AD61,IF(AND($E$3=7),'Marks Entry 7th'!AD61,"")))</f>
        <v/>
      </c>
      <c r="AS62" s="67" t="str">
        <f>IF(OR($E62="",$G62=""),"",IF(AND($E$3=6),'Marks Entry 6th'!AE61,IF(AND($E$3=7),'Marks Entry 7th'!AE61,"")))</f>
        <v/>
      </c>
      <c r="AT62" s="65" t="str">
        <f t="shared" si="18"/>
        <v/>
      </c>
      <c r="AU62" s="62" t="str">
        <f t="shared" si="19"/>
        <v/>
      </c>
      <c r="AV62" s="108">
        <f t="shared" si="20"/>
        <v>0</v>
      </c>
      <c r="AW62" s="108" t="str">
        <f t="shared" si="21"/>
        <v/>
      </c>
      <c r="AX62" s="108" t="str">
        <f t="shared" si="22"/>
        <v/>
      </c>
      <c r="AY62" s="108" t="str">
        <f t="shared" si="23"/>
        <v/>
      </c>
      <c r="AZ62" s="108" t="str">
        <f t="shared" si="24"/>
        <v/>
      </c>
      <c r="BA62" s="110" t="str">
        <f t="shared" si="25"/>
        <v/>
      </c>
      <c r="BB62" s="310" t="str">
        <f>IF(OR($E62="",$G62=""),"",IF(AND($E$3=6),'Marks Entry 6th'!AF61,IF(AND($E$3=7),'Marks Entry 7th'!AF61,"")))</f>
        <v/>
      </c>
      <c r="BC62" s="120" t="str">
        <f>IF(OR($E62="",$G62=""),"",IF(AND($E$3=6),'Marks Entry 6th'!AG61,IF(AND($E$3=7),'Marks Entry 7th'!AG61,"")))</f>
        <v/>
      </c>
      <c r="BD62" s="120" t="str">
        <f>IF(OR($E62="",$G62=""),"",IF(AND($E$3=6),'Marks Entry 6th'!AH61,IF(AND($E$3=7),'Marks Entry 7th'!AH61,"")))</f>
        <v/>
      </c>
      <c r="BE62" s="120" t="str">
        <f>IF(OR($E62="",$G62=""),"",IF(AND($E$3=6),'Marks Entry 6th'!AI61,IF(AND($E$3=7),'Marks Entry 7th'!AI61,"")))</f>
        <v/>
      </c>
      <c r="BF62" s="120" t="str">
        <f>IF(OR($E62="",$G62=""),"",IF(AND($E$3=6),'Marks Entry 6th'!AJ61,IF(AND($E$3=7),'Marks Entry 7th'!AJ61,"")))</f>
        <v/>
      </c>
      <c r="BG62" s="120" t="str">
        <f>IF(OR($E62="",$G62=""),"",IF(AND($E$3=6),'Marks Entry 6th'!AK61,IF(AND($E$3=7),'Marks Entry 7th'!AK61,"")))</f>
        <v/>
      </c>
      <c r="BH62" s="120" t="str">
        <f>IF(OR($E62="",$G62=""),"",IF(AND($E$3=6),'Marks Entry 6th'!AL61,IF(AND($E$3=7),'Marks Entry 7th'!AL61,"")))</f>
        <v/>
      </c>
      <c r="BI62" s="418" t="str">
        <f t="shared" si="26"/>
        <v/>
      </c>
      <c r="BJ62" s="120" t="str">
        <f>IF(OR($E62="",$G62=""),"",IF(AND($E$3=6),'Marks Entry 6th'!AM61,IF(AND($E$3=7),'Marks Entry 7th'!AM61,"")))</f>
        <v/>
      </c>
      <c r="BK62" s="120" t="str">
        <f>IF(OR($E62="",$G62=""),"",IF(AND($E$3=6),'Marks Entry 6th'!AN61,IF(AND($E$3=7),'Marks Entry 7th'!AN61,"")))</f>
        <v/>
      </c>
      <c r="BL62" s="65" t="str">
        <f t="shared" si="27"/>
        <v/>
      </c>
      <c r="BM62" s="62">
        <f t="shared" si="28"/>
        <v>0</v>
      </c>
      <c r="BN62" s="67" t="str">
        <f>IF(OR($E62="",$G62=""),"",IF(AND($E$3=6),'Marks Entry 6th'!AO61,IF(AND($E$3=7),'Marks Entry 7th'!AO61,"")))</f>
        <v/>
      </c>
      <c r="BO62" s="67" t="str">
        <f>IF(OR($E62="",$G62=""),"",IF(AND($E$3=6),'Marks Entry 6th'!AP61,IF(AND($E$3=7),'Marks Entry 7th'!AP61,"")))</f>
        <v/>
      </c>
      <c r="BP62" s="65" t="str">
        <f t="shared" si="29"/>
        <v/>
      </c>
      <c r="BQ62" s="62" t="str">
        <f t="shared" si="30"/>
        <v/>
      </c>
      <c r="BR62" s="108">
        <f t="shared" si="31"/>
        <v>0</v>
      </c>
      <c r="BS62" s="108" t="str">
        <f t="shared" si="32"/>
        <v/>
      </c>
      <c r="BT62" s="108" t="str">
        <f t="shared" si="33"/>
        <v/>
      </c>
      <c r="BU62" s="108" t="str">
        <f t="shared" si="34"/>
        <v/>
      </c>
      <c r="BV62" s="108" t="str">
        <f t="shared" si="35"/>
        <v/>
      </c>
      <c r="BW62" s="110" t="str">
        <f t="shared" si="36"/>
        <v/>
      </c>
      <c r="BX62" s="120" t="str">
        <f>IF(OR($E62="",$G62=""),"",IF(AND($E$3=6),'Marks Entry 6th'!AQ61,IF(AND($E$3=7),'Marks Entry 7th'!AQ61,"")))</f>
        <v/>
      </c>
      <c r="BY62" s="120" t="str">
        <f>IF(OR($E62="",$G62=""),"",IF(AND($E$3=6),'Marks Entry 6th'!AR61,IF(AND($E$3=7),'Marks Entry 7th'!AR61,"")))</f>
        <v/>
      </c>
      <c r="BZ62" s="120" t="str">
        <f>IF(OR($E62="",$G62=""),"",IF(AND($E$3=6),'Marks Entry 6th'!AS61,IF(AND($E$3=7),'Marks Entry 7th'!AS61,"")))</f>
        <v/>
      </c>
      <c r="CA62" s="120" t="str">
        <f>IF(OR($E62="",$G62=""),"",IF(AND($E$3=6),'Marks Entry 6th'!AT61,IF(AND($E$3=7),'Marks Entry 7th'!AT61,"")))</f>
        <v/>
      </c>
      <c r="CB62" s="120" t="str">
        <f>IF(OR($E62="",$G62=""),"",IF(AND($E$3=6),'Marks Entry 6th'!AU61,IF(AND($E$3=7),'Marks Entry 7th'!AU61,"")))</f>
        <v/>
      </c>
      <c r="CC62" s="120" t="str">
        <f>IF(OR($E62="",$G62=""),"",IF(AND($E$3=6),'Marks Entry 6th'!AV61,IF(AND($E$3=7),'Marks Entry 7th'!AV61,"")))</f>
        <v/>
      </c>
      <c r="CD62" s="418" t="str">
        <f t="shared" si="37"/>
        <v/>
      </c>
      <c r="CE62" s="120" t="str">
        <f>IF(OR($E62="",$G62=""),"",IF(AND($E$3=6),'Marks Entry 6th'!AW61,IF(AND($E$3=7),'Marks Entry 7th'!AW61,"")))</f>
        <v/>
      </c>
      <c r="CF62" s="120" t="str">
        <f>IF(OR($E62="",$G62=""),"",IF(AND($E$3=6),'Marks Entry 6th'!AX61,IF(AND($E$3=7),'Marks Entry 7th'!AX61,"")))</f>
        <v/>
      </c>
      <c r="CG62" s="65" t="str">
        <f t="shared" si="38"/>
        <v/>
      </c>
      <c r="CH62" s="62">
        <f t="shared" si="39"/>
        <v>0</v>
      </c>
      <c r="CI62" s="67" t="str">
        <f>IF(OR($E62="",$G62=""),"",IF(AND($E$3=6),'Marks Entry 6th'!AY61,IF(AND($E$3=7),'Marks Entry 7th'!AY61,"")))</f>
        <v/>
      </c>
      <c r="CJ62" s="67" t="str">
        <f>IF(OR($E62="",$G62=""),"",IF(AND($E$3=6),'Marks Entry 6th'!AZ61,IF(AND($E$3=7),'Marks Entry 7th'!AZ61,"")))</f>
        <v/>
      </c>
      <c r="CK62" s="65" t="str">
        <f t="shared" si="40"/>
        <v/>
      </c>
      <c r="CL62" s="62" t="str">
        <f t="shared" si="41"/>
        <v/>
      </c>
      <c r="CM62" s="108">
        <f t="shared" si="42"/>
        <v>0</v>
      </c>
      <c r="CN62" s="108" t="str">
        <f t="shared" si="43"/>
        <v/>
      </c>
      <c r="CO62" s="108" t="str">
        <f t="shared" si="44"/>
        <v/>
      </c>
      <c r="CP62" s="108" t="str">
        <f t="shared" si="45"/>
        <v/>
      </c>
      <c r="CQ62" s="108" t="str">
        <f t="shared" si="46"/>
        <v/>
      </c>
      <c r="CR62" s="110" t="str">
        <f t="shared" si="47"/>
        <v/>
      </c>
      <c r="CS62" s="120" t="str">
        <f>IF(OR($E62="",$G62=""),"",IF(AND($E$3=6),'Marks Entry 6th'!BA61,IF(AND($E$3=7),'Marks Entry 7th'!BA61,"")))</f>
        <v/>
      </c>
      <c r="CT62" s="120" t="str">
        <f>IF(OR($E62="",$G62=""),"",IF(AND($E$3=6),'Marks Entry 6th'!BB61,IF(AND($E$3=7),'Marks Entry 7th'!BB61,"")))</f>
        <v/>
      </c>
      <c r="CU62" s="120" t="str">
        <f>IF(OR($E62="",$G62=""),"",IF(AND($E$3=6),'Marks Entry 6th'!BC61,IF(AND($E$3=7),'Marks Entry 7th'!BC61,"")))</f>
        <v/>
      </c>
      <c r="CV62" s="120" t="str">
        <f>IF(OR($E62="",$G62=""),"",IF(AND($E$3=6),'Marks Entry 6th'!BD61,IF(AND($E$3=7),'Marks Entry 7th'!BD61,"")))</f>
        <v/>
      </c>
      <c r="CW62" s="120" t="str">
        <f>IF(OR($E62="",$G62=""),"",IF(AND($E$3=6),'Marks Entry 6th'!BE61,IF(AND($E$3=7),'Marks Entry 7th'!BE61,"")))</f>
        <v/>
      </c>
      <c r="CX62" s="120" t="str">
        <f>IF(OR($E62="",$G62=""),"",IF(AND($E$3=6),'Marks Entry 6th'!BF61,IF(AND($E$3=7),'Marks Entry 7th'!BF61,"")))</f>
        <v/>
      </c>
      <c r="CY62" s="418" t="str">
        <f t="shared" si="48"/>
        <v/>
      </c>
      <c r="CZ62" s="120" t="str">
        <f>IF(OR($E62="",$G62=""),"",IF(AND($E$3=6),'Marks Entry 6th'!BG61,IF(AND($E$3=7),'Marks Entry 7th'!BG61,"")))</f>
        <v/>
      </c>
      <c r="DA62" s="120" t="str">
        <f>IF(OR($E62="",$G62=""),"",IF(AND($E$3=6),'Marks Entry 6th'!BH61,IF(AND($E$3=7),'Marks Entry 7th'!BH61,"")))</f>
        <v/>
      </c>
      <c r="DB62" s="65" t="str">
        <f t="shared" si="49"/>
        <v/>
      </c>
      <c r="DC62" s="62">
        <f t="shared" si="50"/>
        <v>0</v>
      </c>
      <c r="DD62" s="67" t="str">
        <f>IF(OR($E62="",$G62=""),"",IF(AND($E$3=6),'Marks Entry 6th'!BI61,IF(AND($E$3=7),'Marks Entry 7th'!BI61,"")))</f>
        <v/>
      </c>
      <c r="DE62" s="67" t="str">
        <f>IF(OR($E62="",$G62=""),"",IF(AND($E$3=6),'Marks Entry 6th'!BJ61,IF(AND($E$3=7),'Marks Entry 7th'!BJ61,"")))</f>
        <v/>
      </c>
      <c r="DF62" s="65" t="str">
        <f t="shared" si="51"/>
        <v/>
      </c>
      <c r="DG62" s="62" t="str">
        <f t="shared" si="52"/>
        <v/>
      </c>
      <c r="DH62" s="108">
        <f t="shared" si="53"/>
        <v>0</v>
      </c>
      <c r="DI62" s="108" t="str">
        <f t="shared" si="54"/>
        <v/>
      </c>
      <c r="DJ62" s="108" t="str">
        <f t="shared" si="55"/>
        <v/>
      </c>
      <c r="DK62" s="108" t="str">
        <f t="shared" si="56"/>
        <v/>
      </c>
      <c r="DL62" s="108" t="str">
        <f t="shared" si="57"/>
        <v/>
      </c>
      <c r="DM62" s="110" t="str">
        <f t="shared" si="58"/>
        <v/>
      </c>
      <c r="DN62" s="120" t="str">
        <f>IF(OR($E62="",$G62=""),"",IF(AND($E$3=6),'Marks Entry 6th'!BK61,IF(AND($E$3=7),'Marks Entry 7th'!BK61,"")))</f>
        <v/>
      </c>
      <c r="DO62" s="120" t="str">
        <f>IF(OR($E62="",$G62=""),"",IF(AND($E$3=6),'Marks Entry 6th'!BL61,IF(AND($E$3=7),'Marks Entry 7th'!BL61,"")))</f>
        <v/>
      </c>
      <c r="DP62" s="120" t="str">
        <f>IF(OR($E62="",$G62=""),"",IF(AND($E$3=6),'Marks Entry 6th'!BM61,IF(AND($E$3=7),'Marks Entry 7th'!BM61,"")))</f>
        <v/>
      </c>
      <c r="DQ62" s="120" t="str">
        <f>IF(OR($E62="",$G62=""),"",IF(AND($E$3=6),'Marks Entry 6th'!BN61,IF(AND($E$3=7),'Marks Entry 7th'!BN61,"")))</f>
        <v/>
      </c>
      <c r="DR62" s="120" t="str">
        <f>IF(OR($E62="",$G62=""),"",IF(AND($E$3=6),'Marks Entry 6th'!BO61,IF(AND($E$3=7),'Marks Entry 7th'!BO61,"")))</f>
        <v/>
      </c>
      <c r="DS62" s="120" t="str">
        <f>IF(OR($E62="",$G62=""),"",IF(AND($E$3=6),'Marks Entry 6th'!BP61,IF(AND($E$3=7),'Marks Entry 7th'!BP61,"")))</f>
        <v/>
      </c>
      <c r="DT62" s="418" t="str">
        <f t="shared" si="59"/>
        <v/>
      </c>
      <c r="DU62" s="120" t="str">
        <f>IF(OR($E62="",$G62=""),"",IF(AND($E$3=6),'Marks Entry 6th'!BQ61,IF(AND($E$3=7),'Marks Entry 7th'!BQ61,"")))</f>
        <v/>
      </c>
      <c r="DV62" s="120" t="str">
        <f>IF(OR($E62="",$G62=""),"",IF(AND($E$3=6),'Marks Entry 6th'!BR61,IF(AND($E$3=7),'Marks Entry 7th'!BR61,"")))</f>
        <v/>
      </c>
      <c r="DW62" s="65" t="str">
        <f t="shared" si="60"/>
        <v/>
      </c>
      <c r="DX62" s="62">
        <f t="shared" si="61"/>
        <v>0</v>
      </c>
      <c r="DY62" s="67" t="str">
        <f>IF(OR($E62="",$G62=""),"",IF(AND($E$3=6),'Marks Entry 6th'!BS61,IF(AND($E$3=7),'Marks Entry 7th'!BS61,"")))</f>
        <v/>
      </c>
      <c r="DZ62" s="67" t="str">
        <f>IF(OR($E62="",$G62=""),"",IF(AND($E$3=6),'Marks Entry 6th'!BT61,IF(AND($E$3=7),'Marks Entry 7th'!BT61,"")))</f>
        <v/>
      </c>
      <c r="EA62" s="65" t="str">
        <f t="shared" si="62"/>
        <v/>
      </c>
      <c r="EB62" s="62" t="str">
        <f t="shared" si="63"/>
        <v/>
      </c>
      <c r="EC62" s="108">
        <f t="shared" si="64"/>
        <v>0</v>
      </c>
      <c r="ED62" s="108" t="str">
        <f t="shared" si="65"/>
        <v/>
      </c>
      <c r="EE62" s="108" t="str">
        <f t="shared" si="66"/>
        <v/>
      </c>
      <c r="EF62" s="108" t="str">
        <f t="shared" si="67"/>
        <v/>
      </c>
      <c r="EG62" s="108" t="str">
        <f t="shared" si="68"/>
        <v/>
      </c>
      <c r="EH62" s="110" t="str">
        <f t="shared" si="69"/>
        <v/>
      </c>
      <c r="EI62" s="52" t="str">
        <f>IF(OR($E62="",$G62=""),"",IF(AND($E$3=6),'Marks Entry 6th'!BU61,IF(AND($E$3=7),'Marks Entry 7th'!BU61,"")))</f>
        <v/>
      </c>
      <c r="EJ62" s="52" t="str">
        <f>IF(OR($E62="",$G62=""),"",IF(AND($E$3=6),'Marks Entry 6th'!BV61,IF(AND($E$3=7),'Marks Entry 7th'!BV61,"")))</f>
        <v/>
      </c>
      <c r="EK62" s="52" t="str">
        <f>IF(OR($E62="",$G62=""),"",IF(AND($E$3=6),'Marks Entry 6th'!BW61,IF(AND($E$3=7),'Marks Entry 7th'!BW61,"")))</f>
        <v/>
      </c>
      <c r="EL62" s="52" t="str">
        <f>IF(OR($E62="",$G62=""),"",IF(AND($E$3=6),'Marks Entry 6th'!BX61,IF(AND($E$3=7),'Marks Entry 7th'!BX61,"")))</f>
        <v/>
      </c>
      <c r="EM62" s="52" t="str">
        <f>IF(OR($E62="",$G62=""),"",IF(AND($E$3=6),'Marks Entry 6th'!BY61,IF(AND($E$3=7),'Marks Entry 7th'!BY61,"")))</f>
        <v/>
      </c>
      <c r="EN62" s="121" t="str">
        <f t="shared" si="70"/>
        <v/>
      </c>
      <c r="EO62" s="122">
        <f t="shared" si="71"/>
        <v>0</v>
      </c>
      <c r="EP62" s="122" t="str">
        <f t="shared" si="72"/>
        <v/>
      </c>
      <c r="EQ62" s="122" t="str">
        <f t="shared" si="73"/>
        <v/>
      </c>
      <c r="ER62" s="109" t="str">
        <f t="shared" si="74"/>
        <v/>
      </c>
      <c r="ES62" s="52" t="str">
        <f>IF(OR($E62="",$G62=""),"",IF(AND($E$3=6),'Marks Entry 6th'!BZ61,IF(AND($E$3=7),'Marks Entry 7th'!BZ61,"")))</f>
        <v/>
      </c>
      <c r="ET62" s="52" t="str">
        <f>IF(OR($E62="",$G62=""),"",IF(AND($E$3=6),'Marks Entry 6th'!CA61,IF(AND($E$3=7),'Marks Entry 7th'!CA61,"")))</f>
        <v/>
      </c>
      <c r="EU62" s="52" t="str">
        <f>IF(OR($E62="",$G62=""),"",IF(AND($E$3=6),'Marks Entry 6th'!CB61,IF(AND($E$3=7),'Marks Entry 7th'!CB61,"")))</f>
        <v/>
      </c>
      <c r="EV62" s="52" t="str">
        <f>IF(OR($E62="",$G62=""),"",IF(AND($E$3=6),'Marks Entry 6th'!CC61,IF(AND($E$3=7),'Marks Entry 7th'!CC61,"")))</f>
        <v/>
      </c>
      <c r="EW62" s="52" t="str">
        <f>IF(OR($E62="",$G62=""),"",IF(AND($E$3=6),'Marks Entry 6th'!CD61,IF(AND($E$3=7),'Marks Entry 7th'!CD61,"")))</f>
        <v/>
      </c>
      <c r="EX62" s="121" t="str">
        <f t="shared" si="75"/>
        <v/>
      </c>
      <c r="EY62" s="122">
        <f t="shared" si="76"/>
        <v>0</v>
      </c>
      <c r="EZ62" s="122" t="str">
        <f t="shared" si="77"/>
        <v/>
      </c>
      <c r="FA62" s="122" t="str">
        <f t="shared" si="78"/>
        <v/>
      </c>
      <c r="FB62" s="109" t="str">
        <f t="shared" si="79"/>
        <v/>
      </c>
      <c r="FC62" s="52" t="str">
        <f>IF(OR($E62="",$G62=""),"",IF(AND($E$3=6),'Marks Entry 6th'!CE61,IF(AND($E$3=7),'Marks Entry 7th'!CE61,"")))</f>
        <v/>
      </c>
      <c r="FD62" s="52" t="str">
        <f>IF(OR($E62="",$G62=""),"",IF(AND($E$3=6),'Marks Entry 6th'!CF61,IF(AND($E$3=7),'Marks Entry 7th'!CF61,"")))</f>
        <v/>
      </c>
      <c r="FE62" s="52" t="str">
        <f>IF(OR($E62="",$G62=""),"",IF(AND($E$3=6),'Marks Entry 6th'!CG61,IF(AND($E$3=7),'Marks Entry 7th'!CG61,"")))</f>
        <v/>
      </c>
      <c r="FF62" s="52" t="str">
        <f>IF(OR($E62="",$G62=""),"",IF(AND($E$3=6),'Marks Entry 6th'!CH61,IF(AND($E$3=7),'Marks Entry 7th'!CH61,"")))</f>
        <v/>
      </c>
      <c r="FG62" s="52" t="str">
        <f>IF(OR($E62="",$G62=""),"",IF(AND($E$3=6),'Marks Entry 6th'!CI61,IF(AND($E$3=7),'Marks Entry 7th'!CI61,"")))</f>
        <v/>
      </c>
      <c r="FH62" s="121" t="str">
        <f t="shared" si="80"/>
        <v/>
      </c>
      <c r="FI62" s="122">
        <f t="shared" si="81"/>
        <v>0</v>
      </c>
      <c r="FJ62" s="122" t="str">
        <f t="shared" si="82"/>
        <v/>
      </c>
      <c r="FK62" s="122" t="str">
        <f t="shared" si="83"/>
        <v/>
      </c>
      <c r="FL62" s="109" t="str">
        <f t="shared" si="84"/>
        <v/>
      </c>
      <c r="FM62" s="361" t="str">
        <f>IF(OR($E62="",$G62=""),"",IF(AND('Marks Entry 6th'!CJ61="",'Marks Entry 7th'!CJ61=""),"",IF(AND($E$3=6),'Marks Entry 6th'!CJ61,IF(AND($E$3=7),'Marks Entry 7th'!CJ61,""))))</f>
        <v/>
      </c>
      <c r="FN62" s="361" t="str">
        <f>IF(OR($E62="",$G62=""),"",IF(AND('Marks Entry 6th'!CK61="",'Marks Entry 7th'!CK61=""),"",IF(AND($E$3=6),'Marks Entry 6th'!CK61,IF(AND($E$3=7),'Marks Entry 7th'!CK61,""))))</f>
        <v/>
      </c>
      <c r="FO62" s="362" t="str">
        <f t="shared" si="85"/>
        <v/>
      </c>
      <c r="FP62" s="109" t="str">
        <f t="shared" si="86"/>
        <v/>
      </c>
      <c r="FQ62" s="361" t="str">
        <f>IF(OR($E62="",$G62=""),"",IF(AND('Marks Entry 6th'!CL61="",'Marks Entry 7th'!CL61=""),"",IF(AND($E$3=6),'Marks Entry 6th'!CL61,IF(AND($E$3=7),'Marks Entry 7th'!CL61,""))))</f>
        <v/>
      </c>
      <c r="FR62" s="361" t="str">
        <f>IF(OR($E62="",$G62=""),"",IF(AND('Marks Entry 6th'!CM61="",'Marks Entry 7th'!CM61=""),"",IF(AND($E$3=6),'Marks Entry 6th'!CM61,IF(AND($E$3=7),'Marks Entry 7th'!CM61,""))))</f>
        <v/>
      </c>
      <c r="FS62" s="362" t="str">
        <f t="shared" si="87"/>
        <v/>
      </c>
      <c r="FT62" s="109" t="str">
        <f t="shared" si="88"/>
        <v/>
      </c>
      <c r="FU62" s="78" t="str">
        <f t="shared" si="89"/>
        <v/>
      </c>
      <c r="FV62" s="328" t="str">
        <f t="shared" si="90"/>
        <v/>
      </c>
      <c r="FW62" s="84" t="str">
        <f t="shared" si="91"/>
        <v/>
      </c>
      <c r="FX62" s="222" t="str">
        <f t="shared" si="92"/>
        <v/>
      </c>
      <c r="FY62" s="85" t="str">
        <f t="shared" si="93"/>
        <v/>
      </c>
      <c r="FZ62" s="327" t="str">
        <f>IFERROR(IF(B62="NSO","NSO",IF(OR(D62="",G62="",F62=""),"",IF(AND(FV62&gt;=36,'Master sheet'!$D$11="Hindi"),"कक्षा क्रमोन्नत",IF(AND(FV62&gt;=36,'Master sheet'!$D$11="English"),"Promoted",IF(AND(FV62&lt;36,'Master sheet'!$D$11="Hindi"),"पुनः परीक्षा","Re-Exam"))))),"")</f>
        <v/>
      </c>
      <c r="GA62" s="53" t="str">
        <f>IF(OR($E62="",$G62=""),"",IF(AND($E$3=6,'Marks Entry 6th'!CN61=""),"",IF(AND($E$3=7,'Marks Entry 7th'!CN61=""),"",IF(AND($E$3=6),'Marks Entry 6th'!CN61,IF(AND($E$3=7),'Marks Entry 7th'!CN61,"")))))</f>
        <v/>
      </c>
      <c r="GB62" s="53" t="str">
        <f>IF(OR($E62="",$G62=""),"",IF(AND($E$3=6,'Marks Entry 6th'!CO61=""),"",IF(AND($E$3=7,'Marks Entry 7th'!CO61=""),"",IF(AND($E$3=6),'Marks Entry 6th'!CO61,IF(AND($E$3=7),'Marks Entry 7th'!CO61,"")))))</f>
        <v/>
      </c>
      <c r="GC62" s="54"/>
      <c r="GK62" s="56">
        <f>IF(AND($E$3=6),'Marks Entry 6th'!I61,IF(AND($E$3=7),'Marks Entry 7th'!I61,""))</f>
        <v>0</v>
      </c>
      <c r="GL62" s="56">
        <f t="shared" si="94"/>
        <v>0</v>
      </c>
    </row>
    <row r="63" spans="1:194" ht="18.95" customHeight="1">
      <c r="A63" s="68">
        <v>56</v>
      </c>
      <c r="B63" s="68" t="str">
        <f>IF(OR(GK63=0,GK63=""),"",IF(AND($E$3=6),'Marks Entry 6th'!I62,IF(AND($E$3=7),'Marks Entry 7th'!I62,"")))</f>
        <v/>
      </c>
      <c r="C63" s="69" t="str">
        <f>IF(OR(B63=0,B63=""),"",IF(AND($E$3=6,'Marks Entry 6th'!B62=""),"",IF(AND($E$3=7,'Marks Entry 7th'!B62=""),"",IF(AND($E$3=6,'Marks Entry 6th'!B62),'Marks Entry 6th'!B62,IF(AND($E$3=7),'Marks Entry 7th'!B62,"")))))</f>
        <v/>
      </c>
      <c r="D63" s="69" t="str">
        <f>IF(OR(B63=0,B63=""),"",IF(AND($E$3=6,'Marks Entry 6th'!C62=""),"",IF(AND($E$3=7,'Marks Entry 7th'!C62=""),"",IF(AND($E$3=6),'Marks Entry 6th'!C62,IF(AND($E$3=7),'Marks Entry 7th'!C62,"")))))</f>
        <v/>
      </c>
      <c r="E63" s="303" t="str">
        <f>IF(OR(B63=0,B63=""),"",IF(AND($E$3=6,'Marks Entry 6th'!E62=""),"",IF(AND($E$3=7,'Marks Entry 7th'!E62=""),"",IF(AND($E$3=6),'Marks Entry 6th'!E62,IF(AND($E$3=7),'Marks Entry 7th'!E62,"")))))</f>
        <v/>
      </c>
      <c r="F63" s="69" t="str">
        <f>IF(OR(B63=0,B63=""),"",IF(AND($E$3=6,'Marks Entry 6th'!D62=""),"",IF(AND($E$3=7,'Marks Entry 7th'!D62=""),"",IF(AND($E$3=6),'Marks Entry 6th'!D62,IF(AND($E$3=7),'Marks Entry 7th'!D62,"")))))</f>
        <v/>
      </c>
      <c r="G63" s="302" t="str">
        <f>IF(OR(B63=0,B63=""),"",IF(AND($E$3=6,'Marks Entry 6th'!F62=""),"",IF(AND($E$3=7,'Marks Entry 7th'!F62=""),"",IF(AND($E$3=6),UPPER('Marks Entry 6th'!F62),IF(AND($E$3=7),UPPER('Marks Entry 7th'!F62),"")))))</f>
        <v/>
      </c>
      <c r="H63" s="302" t="str">
        <f>IF(OR(B63=0,B63=""),"",IF(AND($E$3=6,'Marks Entry 6th'!G62=""),"",IF(AND($E$3=7,'Marks Entry 7th'!G62=""),"",IF(AND($E$3=6),UPPER('Marks Entry 6th'!G62),IF(AND($E$3=7),UPPER('Marks Entry 7th'!G62),"")))))</f>
        <v/>
      </c>
      <c r="I63" s="302" t="str">
        <f>IF(OR(B63=0,B63=""),"",IF(AND($E$3=6,'Marks Entry 6th'!H62=""),"",IF(AND($E$3=7,'Marks Entry 7th'!H62=""),"",IF(AND($E$3=6),UPPER('Marks Entry 6th'!H62),IF(AND($E$3=7),UPPER('Marks Entry 7th'!H62),"")))))</f>
        <v/>
      </c>
      <c r="J63" s="64" t="str">
        <f>IF(OR(B63=0,B63=""),"",IF(AND($E$3=6,'Marks Entry 6th'!J62=""),"",IF(AND($E$3=7,'Marks Entry 7th'!J62=""),"",IF(AND($E$3=6),'Marks Entry 6th'!J62,IF(AND($E$3=7),'Marks Entry 7th'!J62,"")))))</f>
        <v/>
      </c>
      <c r="K63" s="64" t="str">
        <f>IF(OR(B63=0,B63=""),"",IF(AND($E$3=6,'Marks Entry 6th'!K62=""),"",IF(AND($E$3=7,'Marks Entry 7th'!K62=""),"",IF(AND($E$3=6),'Marks Entry 6th'!K62,IF(AND($E$3=7),'Marks Entry 7th'!K62,"")))))</f>
        <v/>
      </c>
      <c r="L63" s="120" t="str">
        <f>IF(OR($E63="",$G63=""),"",IF(AND($E$3=6),'Marks Entry 6th'!L62,IF(AND($E$3=7),'Marks Entry 7th'!L62,"")))</f>
        <v/>
      </c>
      <c r="M63" s="120" t="str">
        <f>IF(OR($E63="",$G63=""),"",IF(AND($E$3=6),'Marks Entry 6th'!M62,IF(AND($E$3=7),'Marks Entry 7th'!M62,"")))</f>
        <v/>
      </c>
      <c r="N63" s="120" t="str">
        <f>IF(OR($E63="",$G63=""),"",IF(AND($E$3=6),'Marks Entry 6th'!N62,IF(AND($E$3=7),'Marks Entry 7th'!N62,"")))</f>
        <v/>
      </c>
      <c r="O63" s="120" t="str">
        <f>IF(OR($E63="",$G63=""),"",IF(AND($E$3=6),'Marks Entry 6th'!O62,IF(AND($E$3=7),'Marks Entry 7th'!O62,"")))</f>
        <v/>
      </c>
      <c r="P63" s="120" t="str">
        <f>IF(OR($E63="",$G63=""),"",IF(AND($E$3=6),'Marks Entry 6th'!P62,IF(AND($E$3=7),'Marks Entry 7th'!P62,"")))</f>
        <v/>
      </c>
      <c r="Q63" s="120" t="str">
        <f>IF(OR($E63="",$G63=""),"",IF(AND($E$3=6),'Marks Entry 6th'!Q62,IF(AND($E$3=7),'Marks Entry 7th'!Q62,"")))</f>
        <v/>
      </c>
      <c r="R63" s="418" t="str">
        <f t="shared" si="4"/>
        <v/>
      </c>
      <c r="S63" s="120" t="str">
        <f>IF(OR($E63="",$G63=""),"",IF(AND($E$3=6),'Marks Entry 6th'!R62,IF(AND($E$3=7),'Marks Entry 7th'!R62,"")))</f>
        <v/>
      </c>
      <c r="T63" s="120" t="str">
        <f>IF(OR($E63="",$G63=""),"",IF(AND($E$3=6),'Marks Entry 6th'!S62,IF(AND($E$3=7),'Marks Entry 7th'!S62,"")))</f>
        <v/>
      </c>
      <c r="U63" s="65" t="str">
        <f t="shared" si="5"/>
        <v/>
      </c>
      <c r="V63" s="62">
        <f t="shared" si="6"/>
        <v>0</v>
      </c>
      <c r="W63" s="67" t="str">
        <f>IF(OR($E63="",$G63=""),"",IF(AND($E$3=6),'Marks Entry 6th'!T62,IF(AND($E$3=7),'Marks Entry 7th'!T62,"")))</f>
        <v/>
      </c>
      <c r="X63" s="67" t="str">
        <f>IF(OR($E63="",$G63=""),"",IF(AND($E$3=6),'Marks Entry 6th'!U62,IF(AND($E$3=7),'Marks Entry 7th'!U62,"")))</f>
        <v/>
      </c>
      <c r="Y63" s="66" t="str">
        <f t="shared" si="7"/>
        <v/>
      </c>
      <c r="Z63" s="62" t="str">
        <f t="shared" si="8"/>
        <v/>
      </c>
      <c r="AA63" s="108">
        <f t="shared" si="9"/>
        <v>0</v>
      </c>
      <c r="AB63" s="108" t="str">
        <f t="shared" si="10"/>
        <v/>
      </c>
      <c r="AC63" s="108" t="str">
        <f t="shared" si="11"/>
        <v/>
      </c>
      <c r="AD63" s="108" t="str">
        <f t="shared" si="12"/>
        <v/>
      </c>
      <c r="AE63" s="108" t="str">
        <f t="shared" si="13"/>
        <v/>
      </c>
      <c r="AF63" s="110" t="str">
        <f t="shared" si="14"/>
        <v/>
      </c>
      <c r="AG63" s="120" t="str">
        <f>IF(OR($E63="",$G63=""),"",IF(AND($E$3=6),'Marks Entry 6th'!V62,IF(AND($E$3=7),'Marks Entry 7th'!V62,"")))</f>
        <v/>
      </c>
      <c r="AH63" s="120" t="str">
        <f>IF(OR($E63="",$G63=""),"",IF(AND($E$3=6),'Marks Entry 6th'!W62,IF(AND($E$3=7),'Marks Entry 7th'!W62,"")))</f>
        <v/>
      </c>
      <c r="AI63" s="120" t="str">
        <f>IF(OR($E63="",$G63=""),"",IF(AND($E$3=6),'Marks Entry 6th'!X62,IF(AND($E$3=7),'Marks Entry 7th'!X62,"")))</f>
        <v/>
      </c>
      <c r="AJ63" s="120" t="str">
        <f>IF(OR($E63="",$G63=""),"",IF(AND($E$3=6),'Marks Entry 6th'!Y62,IF(AND($E$3=7),'Marks Entry 7th'!Y62,"")))</f>
        <v/>
      </c>
      <c r="AK63" s="120" t="str">
        <f>IF(OR($E63="",$G63=""),"",IF(AND($E$3=6),'Marks Entry 6th'!Z62,IF(AND($E$3=7),'Marks Entry 7th'!Z62,"")))</f>
        <v/>
      </c>
      <c r="AL63" s="120" t="str">
        <f>IF(OR($E63="",$G63=""),"",IF(AND($E$3=6),'Marks Entry 6th'!AA62,IF(AND($E$3=7),'Marks Entry 7th'!AA62,"")))</f>
        <v/>
      </c>
      <c r="AM63" s="418" t="str">
        <f t="shared" si="15"/>
        <v/>
      </c>
      <c r="AN63" s="120" t="str">
        <f>IF(OR($E63="",$G63=""),"",IF(AND($E$3=6),'Marks Entry 6th'!AB62,IF(AND($E$3=7),'Marks Entry 7th'!AB62,"")))</f>
        <v/>
      </c>
      <c r="AO63" s="120" t="str">
        <f>IF(OR($E63="",$G63=""),"",IF(AND($E$3=6),'Marks Entry 6th'!AC62,IF(AND($E$3=7),'Marks Entry 7th'!AC62,"")))</f>
        <v/>
      </c>
      <c r="AP63" s="65" t="str">
        <f t="shared" si="16"/>
        <v/>
      </c>
      <c r="AQ63" s="62">
        <f t="shared" si="17"/>
        <v>0</v>
      </c>
      <c r="AR63" s="67" t="str">
        <f>IF(OR($E63="",$G63=""),"",IF(AND($E$3=6),'Marks Entry 6th'!AD62,IF(AND($E$3=7),'Marks Entry 7th'!AD62,"")))</f>
        <v/>
      </c>
      <c r="AS63" s="67" t="str">
        <f>IF(OR($E63="",$G63=""),"",IF(AND($E$3=6),'Marks Entry 6th'!AE62,IF(AND($E$3=7),'Marks Entry 7th'!AE62,"")))</f>
        <v/>
      </c>
      <c r="AT63" s="65" t="str">
        <f t="shared" si="18"/>
        <v/>
      </c>
      <c r="AU63" s="62" t="str">
        <f t="shared" si="19"/>
        <v/>
      </c>
      <c r="AV63" s="108">
        <f t="shared" si="20"/>
        <v>0</v>
      </c>
      <c r="AW63" s="108" t="str">
        <f t="shared" si="21"/>
        <v/>
      </c>
      <c r="AX63" s="108" t="str">
        <f t="shared" si="22"/>
        <v/>
      </c>
      <c r="AY63" s="108" t="str">
        <f t="shared" si="23"/>
        <v/>
      </c>
      <c r="AZ63" s="108" t="str">
        <f t="shared" si="24"/>
        <v/>
      </c>
      <c r="BA63" s="110" t="str">
        <f t="shared" si="25"/>
        <v/>
      </c>
      <c r="BB63" s="310" t="str">
        <f>IF(OR($E63="",$G63=""),"",IF(AND($E$3=6),'Marks Entry 6th'!AF62,IF(AND($E$3=7),'Marks Entry 7th'!AF62,"")))</f>
        <v/>
      </c>
      <c r="BC63" s="120" t="str">
        <f>IF(OR($E63="",$G63=""),"",IF(AND($E$3=6),'Marks Entry 6th'!AG62,IF(AND($E$3=7),'Marks Entry 7th'!AG62,"")))</f>
        <v/>
      </c>
      <c r="BD63" s="120" t="str">
        <f>IF(OR($E63="",$G63=""),"",IF(AND($E$3=6),'Marks Entry 6th'!AH62,IF(AND($E$3=7),'Marks Entry 7th'!AH62,"")))</f>
        <v/>
      </c>
      <c r="BE63" s="120" t="str">
        <f>IF(OR($E63="",$G63=""),"",IF(AND($E$3=6),'Marks Entry 6th'!AI62,IF(AND($E$3=7),'Marks Entry 7th'!AI62,"")))</f>
        <v/>
      </c>
      <c r="BF63" s="120" t="str">
        <f>IF(OR($E63="",$G63=""),"",IF(AND($E$3=6),'Marks Entry 6th'!AJ62,IF(AND($E$3=7),'Marks Entry 7th'!AJ62,"")))</f>
        <v/>
      </c>
      <c r="BG63" s="120" t="str">
        <f>IF(OR($E63="",$G63=""),"",IF(AND($E$3=6),'Marks Entry 6th'!AK62,IF(AND($E$3=7),'Marks Entry 7th'!AK62,"")))</f>
        <v/>
      </c>
      <c r="BH63" s="120" t="str">
        <f>IF(OR($E63="",$G63=""),"",IF(AND($E$3=6),'Marks Entry 6th'!AL62,IF(AND($E$3=7),'Marks Entry 7th'!AL62,"")))</f>
        <v/>
      </c>
      <c r="BI63" s="418" t="str">
        <f t="shared" si="26"/>
        <v/>
      </c>
      <c r="BJ63" s="120" t="str">
        <f>IF(OR($E63="",$G63=""),"",IF(AND($E$3=6),'Marks Entry 6th'!AM62,IF(AND($E$3=7),'Marks Entry 7th'!AM62,"")))</f>
        <v/>
      </c>
      <c r="BK63" s="120" t="str">
        <f>IF(OR($E63="",$G63=""),"",IF(AND($E$3=6),'Marks Entry 6th'!AN62,IF(AND($E$3=7),'Marks Entry 7th'!AN62,"")))</f>
        <v/>
      </c>
      <c r="BL63" s="65" t="str">
        <f t="shared" si="27"/>
        <v/>
      </c>
      <c r="BM63" s="62">
        <f t="shared" si="28"/>
        <v>0</v>
      </c>
      <c r="BN63" s="67" t="str">
        <f>IF(OR($E63="",$G63=""),"",IF(AND($E$3=6),'Marks Entry 6th'!AO62,IF(AND($E$3=7),'Marks Entry 7th'!AO62,"")))</f>
        <v/>
      </c>
      <c r="BO63" s="67" t="str">
        <f>IF(OR($E63="",$G63=""),"",IF(AND($E$3=6),'Marks Entry 6th'!AP62,IF(AND($E$3=7),'Marks Entry 7th'!AP62,"")))</f>
        <v/>
      </c>
      <c r="BP63" s="65" t="str">
        <f t="shared" si="29"/>
        <v/>
      </c>
      <c r="BQ63" s="62" t="str">
        <f t="shared" si="30"/>
        <v/>
      </c>
      <c r="BR63" s="108">
        <f t="shared" si="31"/>
        <v>0</v>
      </c>
      <c r="BS63" s="108" t="str">
        <f t="shared" si="32"/>
        <v/>
      </c>
      <c r="BT63" s="108" t="str">
        <f t="shared" si="33"/>
        <v/>
      </c>
      <c r="BU63" s="108" t="str">
        <f t="shared" si="34"/>
        <v/>
      </c>
      <c r="BV63" s="108" t="str">
        <f t="shared" si="35"/>
        <v/>
      </c>
      <c r="BW63" s="110" t="str">
        <f t="shared" si="36"/>
        <v/>
      </c>
      <c r="BX63" s="120" t="str">
        <f>IF(OR($E63="",$G63=""),"",IF(AND($E$3=6),'Marks Entry 6th'!AQ62,IF(AND($E$3=7),'Marks Entry 7th'!AQ62,"")))</f>
        <v/>
      </c>
      <c r="BY63" s="120" t="str">
        <f>IF(OR($E63="",$G63=""),"",IF(AND($E$3=6),'Marks Entry 6th'!AR62,IF(AND($E$3=7),'Marks Entry 7th'!AR62,"")))</f>
        <v/>
      </c>
      <c r="BZ63" s="120" t="str">
        <f>IF(OR($E63="",$G63=""),"",IF(AND($E$3=6),'Marks Entry 6th'!AS62,IF(AND($E$3=7),'Marks Entry 7th'!AS62,"")))</f>
        <v/>
      </c>
      <c r="CA63" s="120" t="str">
        <f>IF(OR($E63="",$G63=""),"",IF(AND($E$3=6),'Marks Entry 6th'!AT62,IF(AND($E$3=7),'Marks Entry 7th'!AT62,"")))</f>
        <v/>
      </c>
      <c r="CB63" s="120" t="str">
        <f>IF(OR($E63="",$G63=""),"",IF(AND($E$3=6),'Marks Entry 6th'!AU62,IF(AND($E$3=7),'Marks Entry 7th'!AU62,"")))</f>
        <v/>
      </c>
      <c r="CC63" s="120" t="str">
        <f>IF(OR($E63="",$G63=""),"",IF(AND($E$3=6),'Marks Entry 6th'!AV62,IF(AND($E$3=7),'Marks Entry 7th'!AV62,"")))</f>
        <v/>
      </c>
      <c r="CD63" s="418" t="str">
        <f t="shared" si="37"/>
        <v/>
      </c>
      <c r="CE63" s="120" t="str">
        <f>IF(OR($E63="",$G63=""),"",IF(AND($E$3=6),'Marks Entry 6th'!AW62,IF(AND($E$3=7),'Marks Entry 7th'!AW62,"")))</f>
        <v/>
      </c>
      <c r="CF63" s="120" t="str">
        <f>IF(OR($E63="",$G63=""),"",IF(AND($E$3=6),'Marks Entry 6th'!AX62,IF(AND($E$3=7),'Marks Entry 7th'!AX62,"")))</f>
        <v/>
      </c>
      <c r="CG63" s="65" t="str">
        <f t="shared" si="38"/>
        <v/>
      </c>
      <c r="CH63" s="62">
        <f t="shared" si="39"/>
        <v>0</v>
      </c>
      <c r="CI63" s="67" t="str">
        <f>IF(OR($E63="",$G63=""),"",IF(AND($E$3=6),'Marks Entry 6th'!AY62,IF(AND($E$3=7),'Marks Entry 7th'!AY62,"")))</f>
        <v/>
      </c>
      <c r="CJ63" s="67" t="str">
        <f>IF(OR($E63="",$G63=""),"",IF(AND($E$3=6),'Marks Entry 6th'!AZ62,IF(AND($E$3=7),'Marks Entry 7th'!AZ62,"")))</f>
        <v/>
      </c>
      <c r="CK63" s="65" t="str">
        <f t="shared" si="40"/>
        <v/>
      </c>
      <c r="CL63" s="62" t="str">
        <f t="shared" si="41"/>
        <v/>
      </c>
      <c r="CM63" s="108">
        <f t="shared" si="42"/>
        <v>0</v>
      </c>
      <c r="CN63" s="108" t="str">
        <f t="shared" si="43"/>
        <v/>
      </c>
      <c r="CO63" s="108" t="str">
        <f t="shared" si="44"/>
        <v/>
      </c>
      <c r="CP63" s="108" t="str">
        <f t="shared" si="45"/>
        <v/>
      </c>
      <c r="CQ63" s="108" t="str">
        <f t="shared" si="46"/>
        <v/>
      </c>
      <c r="CR63" s="110" t="str">
        <f t="shared" si="47"/>
        <v/>
      </c>
      <c r="CS63" s="120" t="str">
        <f>IF(OR($E63="",$G63=""),"",IF(AND($E$3=6),'Marks Entry 6th'!BA62,IF(AND($E$3=7),'Marks Entry 7th'!BA62,"")))</f>
        <v/>
      </c>
      <c r="CT63" s="120" t="str">
        <f>IF(OR($E63="",$G63=""),"",IF(AND($E$3=6),'Marks Entry 6th'!BB62,IF(AND($E$3=7),'Marks Entry 7th'!BB62,"")))</f>
        <v/>
      </c>
      <c r="CU63" s="120" t="str">
        <f>IF(OR($E63="",$G63=""),"",IF(AND($E$3=6),'Marks Entry 6th'!BC62,IF(AND($E$3=7),'Marks Entry 7th'!BC62,"")))</f>
        <v/>
      </c>
      <c r="CV63" s="120" t="str">
        <f>IF(OR($E63="",$G63=""),"",IF(AND($E$3=6),'Marks Entry 6th'!BD62,IF(AND($E$3=7),'Marks Entry 7th'!BD62,"")))</f>
        <v/>
      </c>
      <c r="CW63" s="120" t="str">
        <f>IF(OR($E63="",$G63=""),"",IF(AND($E$3=6),'Marks Entry 6th'!BE62,IF(AND($E$3=7),'Marks Entry 7th'!BE62,"")))</f>
        <v/>
      </c>
      <c r="CX63" s="120" t="str">
        <f>IF(OR($E63="",$G63=""),"",IF(AND($E$3=6),'Marks Entry 6th'!BF62,IF(AND($E$3=7),'Marks Entry 7th'!BF62,"")))</f>
        <v/>
      </c>
      <c r="CY63" s="418" t="str">
        <f t="shared" si="48"/>
        <v/>
      </c>
      <c r="CZ63" s="120" t="str">
        <f>IF(OR($E63="",$G63=""),"",IF(AND($E$3=6),'Marks Entry 6th'!BG62,IF(AND($E$3=7),'Marks Entry 7th'!BG62,"")))</f>
        <v/>
      </c>
      <c r="DA63" s="120" t="str">
        <f>IF(OR($E63="",$G63=""),"",IF(AND($E$3=6),'Marks Entry 6th'!BH62,IF(AND($E$3=7),'Marks Entry 7th'!BH62,"")))</f>
        <v/>
      </c>
      <c r="DB63" s="65" t="str">
        <f t="shared" si="49"/>
        <v/>
      </c>
      <c r="DC63" s="62">
        <f t="shared" si="50"/>
        <v>0</v>
      </c>
      <c r="DD63" s="67" t="str">
        <f>IF(OR($E63="",$G63=""),"",IF(AND($E$3=6),'Marks Entry 6th'!BI62,IF(AND($E$3=7),'Marks Entry 7th'!BI62,"")))</f>
        <v/>
      </c>
      <c r="DE63" s="67" t="str">
        <f>IF(OR($E63="",$G63=""),"",IF(AND($E$3=6),'Marks Entry 6th'!BJ62,IF(AND($E$3=7),'Marks Entry 7th'!BJ62,"")))</f>
        <v/>
      </c>
      <c r="DF63" s="65" t="str">
        <f t="shared" si="51"/>
        <v/>
      </c>
      <c r="DG63" s="62" t="str">
        <f t="shared" si="52"/>
        <v/>
      </c>
      <c r="DH63" s="108">
        <f t="shared" si="53"/>
        <v>0</v>
      </c>
      <c r="DI63" s="108" t="str">
        <f t="shared" si="54"/>
        <v/>
      </c>
      <c r="DJ63" s="108" t="str">
        <f t="shared" si="55"/>
        <v/>
      </c>
      <c r="DK63" s="108" t="str">
        <f t="shared" si="56"/>
        <v/>
      </c>
      <c r="DL63" s="108" t="str">
        <f t="shared" si="57"/>
        <v/>
      </c>
      <c r="DM63" s="110" t="str">
        <f t="shared" si="58"/>
        <v/>
      </c>
      <c r="DN63" s="120" t="str">
        <f>IF(OR($E63="",$G63=""),"",IF(AND($E$3=6),'Marks Entry 6th'!BK62,IF(AND($E$3=7),'Marks Entry 7th'!BK62,"")))</f>
        <v/>
      </c>
      <c r="DO63" s="120" t="str">
        <f>IF(OR($E63="",$G63=""),"",IF(AND($E$3=6),'Marks Entry 6th'!BL62,IF(AND($E$3=7),'Marks Entry 7th'!BL62,"")))</f>
        <v/>
      </c>
      <c r="DP63" s="120" t="str">
        <f>IF(OR($E63="",$G63=""),"",IF(AND($E$3=6),'Marks Entry 6th'!BM62,IF(AND($E$3=7),'Marks Entry 7th'!BM62,"")))</f>
        <v/>
      </c>
      <c r="DQ63" s="120" t="str">
        <f>IF(OR($E63="",$G63=""),"",IF(AND($E$3=6),'Marks Entry 6th'!BN62,IF(AND($E$3=7),'Marks Entry 7th'!BN62,"")))</f>
        <v/>
      </c>
      <c r="DR63" s="120" t="str">
        <f>IF(OR($E63="",$G63=""),"",IF(AND($E$3=6),'Marks Entry 6th'!BO62,IF(AND($E$3=7),'Marks Entry 7th'!BO62,"")))</f>
        <v/>
      </c>
      <c r="DS63" s="120" t="str">
        <f>IF(OR($E63="",$G63=""),"",IF(AND($E$3=6),'Marks Entry 6th'!BP62,IF(AND($E$3=7),'Marks Entry 7th'!BP62,"")))</f>
        <v/>
      </c>
      <c r="DT63" s="418" t="str">
        <f t="shared" si="59"/>
        <v/>
      </c>
      <c r="DU63" s="120" t="str">
        <f>IF(OR($E63="",$G63=""),"",IF(AND($E$3=6),'Marks Entry 6th'!BQ62,IF(AND($E$3=7),'Marks Entry 7th'!BQ62,"")))</f>
        <v/>
      </c>
      <c r="DV63" s="120" t="str">
        <f>IF(OR($E63="",$G63=""),"",IF(AND($E$3=6),'Marks Entry 6th'!BR62,IF(AND($E$3=7),'Marks Entry 7th'!BR62,"")))</f>
        <v/>
      </c>
      <c r="DW63" s="65" t="str">
        <f t="shared" si="60"/>
        <v/>
      </c>
      <c r="DX63" s="62">
        <f t="shared" si="61"/>
        <v>0</v>
      </c>
      <c r="DY63" s="67" t="str">
        <f>IF(OR($E63="",$G63=""),"",IF(AND($E$3=6),'Marks Entry 6th'!BS62,IF(AND($E$3=7),'Marks Entry 7th'!BS62,"")))</f>
        <v/>
      </c>
      <c r="DZ63" s="67" t="str">
        <f>IF(OR($E63="",$G63=""),"",IF(AND($E$3=6),'Marks Entry 6th'!BT62,IF(AND($E$3=7),'Marks Entry 7th'!BT62,"")))</f>
        <v/>
      </c>
      <c r="EA63" s="65" t="str">
        <f t="shared" si="62"/>
        <v/>
      </c>
      <c r="EB63" s="62" t="str">
        <f t="shared" si="63"/>
        <v/>
      </c>
      <c r="EC63" s="108">
        <f t="shared" si="64"/>
        <v>0</v>
      </c>
      <c r="ED63" s="108" t="str">
        <f t="shared" si="65"/>
        <v/>
      </c>
      <c r="EE63" s="108" t="str">
        <f t="shared" si="66"/>
        <v/>
      </c>
      <c r="EF63" s="108" t="str">
        <f t="shared" si="67"/>
        <v/>
      </c>
      <c r="EG63" s="108" t="str">
        <f t="shared" si="68"/>
        <v/>
      </c>
      <c r="EH63" s="110" t="str">
        <f t="shared" si="69"/>
        <v/>
      </c>
      <c r="EI63" s="52" t="str">
        <f>IF(OR($E63="",$G63=""),"",IF(AND($E$3=6),'Marks Entry 6th'!BU62,IF(AND($E$3=7),'Marks Entry 7th'!BU62,"")))</f>
        <v/>
      </c>
      <c r="EJ63" s="52" t="str">
        <f>IF(OR($E63="",$G63=""),"",IF(AND($E$3=6),'Marks Entry 6th'!BV62,IF(AND($E$3=7),'Marks Entry 7th'!BV62,"")))</f>
        <v/>
      </c>
      <c r="EK63" s="52" t="str">
        <f>IF(OR($E63="",$G63=""),"",IF(AND($E$3=6),'Marks Entry 6th'!BW62,IF(AND($E$3=7),'Marks Entry 7th'!BW62,"")))</f>
        <v/>
      </c>
      <c r="EL63" s="52" t="str">
        <f>IF(OR($E63="",$G63=""),"",IF(AND($E$3=6),'Marks Entry 6th'!BX62,IF(AND($E$3=7),'Marks Entry 7th'!BX62,"")))</f>
        <v/>
      </c>
      <c r="EM63" s="52" t="str">
        <f>IF(OR($E63="",$G63=""),"",IF(AND($E$3=6),'Marks Entry 6th'!BY62,IF(AND($E$3=7),'Marks Entry 7th'!BY62,"")))</f>
        <v/>
      </c>
      <c r="EN63" s="121" t="str">
        <f t="shared" si="70"/>
        <v/>
      </c>
      <c r="EO63" s="122">
        <f t="shared" si="71"/>
        <v>0</v>
      </c>
      <c r="EP63" s="122" t="str">
        <f t="shared" si="72"/>
        <v/>
      </c>
      <c r="EQ63" s="122" t="str">
        <f t="shared" si="73"/>
        <v/>
      </c>
      <c r="ER63" s="109" t="str">
        <f t="shared" si="74"/>
        <v/>
      </c>
      <c r="ES63" s="52" t="str">
        <f>IF(OR($E63="",$G63=""),"",IF(AND($E$3=6),'Marks Entry 6th'!BZ62,IF(AND($E$3=7),'Marks Entry 7th'!BZ62,"")))</f>
        <v/>
      </c>
      <c r="ET63" s="52" t="str">
        <f>IF(OR($E63="",$G63=""),"",IF(AND($E$3=6),'Marks Entry 6th'!CA62,IF(AND($E$3=7),'Marks Entry 7th'!CA62,"")))</f>
        <v/>
      </c>
      <c r="EU63" s="52" t="str">
        <f>IF(OR($E63="",$G63=""),"",IF(AND($E$3=6),'Marks Entry 6th'!CB62,IF(AND($E$3=7),'Marks Entry 7th'!CB62,"")))</f>
        <v/>
      </c>
      <c r="EV63" s="52" t="str">
        <f>IF(OR($E63="",$G63=""),"",IF(AND($E$3=6),'Marks Entry 6th'!CC62,IF(AND($E$3=7),'Marks Entry 7th'!CC62,"")))</f>
        <v/>
      </c>
      <c r="EW63" s="52" t="str">
        <f>IF(OR($E63="",$G63=""),"",IF(AND($E$3=6),'Marks Entry 6th'!CD62,IF(AND($E$3=7),'Marks Entry 7th'!CD62,"")))</f>
        <v/>
      </c>
      <c r="EX63" s="121" t="str">
        <f t="shared" si="75"/>
        <v/>
      </c>
      <c r="EY63" s="122">
        <f t="shared" si="76"/>
        <v>0</v>
      </c>
      <c r="EZ63" s="122" t="str">
        <f t="shared" si="77"/>
        <v/>
      </c>
      <c r="FA63" s="122" t="str">
        <f t="shared" si="78"/>
        <v/>
      </c>
      <c r="FB63" s="109" t="str">
        <f t="shared" si="79"/>
        <v/>
      </c>
      <c r="FC63" s="52" t="str">
        <f>IF(OR($E63="",$G63=""),"",IF(AND($E$3=6),'Marks Entry 6th'!CE62,IF(AND($E$3=7),'Marks Entry 7th'!CE62,"")))</f>
        <v/>
      </c>
      <c r="FD63" s="52" t="str">
        <f>IF(OR($E63="",$G63=""),"",IF(AND($E$3=6),'Marks Entry 6th'!CF62,IF(AND($E$3=7),'Marks Entry 7th'!CF62,"")))</f>
        <v/>
      </c>
      <c r="FE63" s="52" t="str">
        <f>IF(OR($E63="",$G63=""),"",IF(AND($E$3=6),'Marks Entry 6th'!CG62,IF(AND($E$3=7),'Marks Entry 7th'!CG62,"")))</f>
        <v/>
      </c>
      <c r="FF63" s="52" t="str">
        <f>IF(OR($E63="",$G63=""),"",IF(AND($E$3=6),'Marks Entry 6th'!CH62,IF(AND($E$3=7),'Marks Entry 7th'!CH62,"")))</f>
        <v/>
      </c>
      <c r="FG63" s="52" t="str">
        <f>IF(OR($E63="",$G63=""),"",IF(AND($E$3=6),'Marks Entry 6th'!CI62,IF(AND($E$3=7),'Marks Entry 7th'!CI62,"")))</f>
        <v/>
      </c>
      <c r="FH63" s="121" t="str">
        <f t="shared" si="80"/>
        <v/>
      </c>
      <c r="FI63" s="122">
        <f t="shared" si="81"/>
        <v>0</v>
      </c>
      <c r="FJ63" s="122" t="str">
        <f t="shared" si="82"/>
        <v/>
      </c>
      <c r="FK63" s="122" t="str">
        <f t="shared" si="83"/>
        <v/>
      </c>
      <c r="FL63" s="109" t="str">
        <f t="shared" si="84"/>
        <v/>
      </c>
      <c r="FM63" s="361" t="str">
        <f>IF(OR($E63="",$G63=""),"",IF(AND('Marks Entry 6th'!CJ62="",'Marks Entry 7th'!CJ62=""),"",IF(AND($E$3=6),'Marks Entry 6th'!CJ62,IF(AND($E$3=7),'Marks Entry 7th'!CJ62,""))))</f>
        <v/>
      </c>
      <c r="FN63" s="361" t="str">
        <f>IF(OR($E63="",$G63=""),"",IF(AND('Marks Entry 6th'!CK62="",'Marks Entry 7th'!CK62=""),"",IF(AND($E$3=6),'Marks Entry 6th'!CK62,IF(AND($E$3=7),'Marks Entry 7th'!CK62,""))))</f>
        <v/>
      </c>
      <c r="FO63" s="362" t="str">
        <f t="shared" si="85"/>
        <v/>
      </c>
      <c r="FP63" s="109" t="str">
        <f t="shared" si="86"/>
        <v/>
      </c>
      <c r="FQ63" s="361" t="str">
        <f>IF(OR($E63="",$G63=""),"",IF(AND('Marks Entry 6th'!CL62="",'Marks Entry 7th'!CL62=""),"",IF(AND($E$3=6),'Marks Entry 6th'!CL62,IF(AND($E$3=7),'Marks Entry 7th'!CL62,""))))</f>
        <v/>
      </c>
      <c r="FR63" s="361" t="str">
        <f>IF(OR($E63="",$G63=""),"",IF(AND('Marks Entry 6th'!CM62="",'Marks Entry 7th'!CM62=""),"",IF(AND($E$3=6),'Marks Entry 6th'!CM62,IF(AND($E$3=7),'Marks Entry 7th'!CM62,""))))</f>
        <v/>
      </c>
      <c r="FS63" s="362" t="str">
        <f t="shared" si="87"/>
        <v/>
      </c>
      <c r="FT63" s="109" t="str">
        <f t="shared" si="88"/>
        <v/>
      </c>
      <c r="FU63" s="78" t="str">
        <f t="shared" si="89"/>
        <v/>
      </c>
      <c r="FV63" s="328" t="str">
        <f t="shared" si="90"/>
        <v/>
      </c>
      <c r="FW63" s="84" t="str">
        <f t="shared" si="91"/>
        <v/>
      </c>
      <c r="FX63" s="222" t="str">
        <f t="shared" si="92"/>
        <v/>
      </c>
      <c r="FY63" s="85" t="str">
        <f t="shared" si="93"/>
        <v/>
      </c>
      <c r="FZ63" s="327" t="str">
        <f>IFERROR(IF(B63="NSO","NSO",IF(OR(D63="",G63="",F63=""),"",IF(AND(FV63&gt;=36,'Master sheet'!$D$11="Hindi"),"कक्षा क्रमोन्नत",IF(AND(FV63&gt;=36,'Master sheet'!$D$11="English"),"Promoted",IF(AND(FV63&lt;36,'Master sheet'!$D$11="Hindi"),"पुनः परीक्षा","Re-Exam"))))),"")</f>
        <v/>
      </c>
      <c r="GA63" s="53" t="str">
        <f>IF(OR($E63="",$G63=""),"",IF(AND($E$3=6,'Marks Entry 6th'!CN62=""),"",IF(AND($E$3=7,'Marks Entry 7th'!CN62=""),"",IF(AND($E$3=6),'Marks Entry 6th'!CN62,IF(AND($E$3=7),'Marks Entry 7th'!CN62,"")))))</f>
        <v/>
      </c>
      <c r="GB63" s="53" t="str">
        <f>IF(OR($E63="",$G63=""),"",IF(AND($E$3=6,'Marks Entry 6th'!CO62=""),"",IF(AND($E$3=7,'Marks Entry 7th'!CO62=""),"",IF(AND($E$3=6),'Marks Entry 6th'!CO62,IF(AND($E$3=7),'Marks Entry 7th'!CO62,"")))))</f>
        <v/>
      </c>
      <c r="GC63" s="54"/>
      <c r="GK63" s="56">
        <f>IF(AND($E$3=6),'Marks Entry 6th'!I62,IF(AND($E$3=7),'Marks Entry 7th'!I62,""))</f>
        <v>0</v>
      </c>
      <c r="GL63" s="56">
        <f t="shared" si="94"/>
        <v>0</v>
      </c>
    </row>
    <row r="64" spans="1:194" ht="18.95" customHeight="1">
      <c r="A64" s="68">
        <v>57</v>
      </c>
      <c r="B64" s="68" t="str">
        <f>IF(OR(GK64=0,GK64=""),"",IF(AND($E$3=6),'Marks Entry 6th'!I63,IF(AND($E$3=7),'Marks Entry 7th'!I63,"")))</f>
        <v/>
      </c>
      <c r="C64" s="69" t="str">
        <f>IF(OR(B64=0,B64=""),"",IF(AND($E$3=6,'Marks Entry 6th'!B63=""),"",IF(AND($E$3=7,'Marks Entry 7th'!B63=""),"",IF(AND($E$3=6,'Marks Entry 6th'!B63),'Marks Entry 6th'!B63,IF(AND($E$3=7),'Marks Entry 7th'!B63,"")))))</f>
        <v/>
      </c>
      <c r="D64" s="69" t="str">
        <f>IF(OR(B64=0,B64=""),"",IF(AND($E$3=6,'Marks Entry 6th'!C63=""),"",IF(AND($E$3=7,'Marks Entry 7th'!C63=""),"",IF(AND($E$3=6),'Marks Entry 6th'!C63,IF(AND($E$3=7),'Marks Entry 7th'!C63,"")))))</f>
        <v/>
      </c>
      <c r="E64" s="303" t="str">
        <f>IF(OR(B64=0,B64=""),"",IF(AND($E$3=6,'Marks Entry 6th'!E63=""),"",IF(AND($E$3=7,'Marks Entry 7th'!E63=""),"",IF(AND($E$3=6),'Marks Entry 6th'!E63,IF(AND($E$3=7),'Marks Entry 7th'!E63,"")))))</f>
        <v/>
      </c>
      <c r="F64" s="69" t="str">
        <f>IF(OR(B64=0,B64=""),"",IF(AND($E$3=6,'Marks Entry 6th'!D63=""),"",IF(AND($E$3=7,'Marks Entry 7th'!D63=""),"",IF(AND($E$3=6),'Marks Entry 6th'!D63,IF(AND($E$3=7),'Marks Entry 7th'!D63,"")))))</f>
        <v/>
      </c>
      <c r="G64" s="302" t="str">
        <f>IF(OR(B64=0,B64=""),"",IF(AND($E$3=6,'Marks Entry 6th'!F63=""),"",IF(AND($E$3=7,'Marks Entry 7th'!F63=""),"",IF(AND($E$3=6),UPPER('Marks Entry 6th'!F63),IF(AND($E$3=7),UPPER('Marks Entry 7th'!F63),"")))))</f>
        <v/>
      </c>
      <c r="H64" s="302" t="str">
        <f>IF(OR(B64=0,B64=""),"",IF(AND($E$3=6,'Marks Entry 6th'!G63=""),"",IF(AND($E$3=7,'Marks Entry 7th'!G63=""),"",IF(AND($E$3=6),UPPER('Marks Entry 6th'!G63),IF(AND($E$3=7),UPPER('Marks Entry 7th'!G63),"")))))</f>
        <v/>
      </c>
      <c r="I64" s="302" t="str">
        <f>IF(OR(B64=0,B64=""),"",IF(AND($E$3=6,'Marks Entry 6th'!H63=""),"",IF(AND($E$3=7,'Marks Entry 7th'!H63=""),"",IF(AND($E$3=6),UPPER('Marks Entry 6th'!H63),IF(AND($E$3=7),UPPER('Marks Entry 7th'!H63),"")))))</f>
        <v/>
      </c>
      <c r="J64" s="64" t="str">
        <f>IF(OR(B64=0,B64=""),"",IF(AND($E$3=6,'Marks Entry 6th'!J63=""),"",IF(AND($E$3=7,'Marks Entry 7th'!J63=""),"",IF(AND($E$3=6),'Marks Entry 6th'!J63,IF(AND($E$3=7),'Marks Entry 7th'!J63,"")))))</f>
        <v/>
      </c>
      <c r="K64" s="64" t="str">
        <f>IF(OR(B64=0,B64=""),"",IF(AND($E$3=6,'Marks Entry 6th'!K63=""),"",IF(AND($E$3=7,'Marks Entry 7th'!K63=""),"",IF(AND($E$3=6),'Marks Entry 6th'!K63,IF(AND($E$3=7),'Marks Entry 7th'!K63,"")))))</f>
        <v/>
      </c>
      <c r="L64" s="120" t="str">
        <f>IF(OR($E64="",$G64=""),"",IF(AND($E$3=6),'Marks Entry 6th'!L63,IF(AND($E$3=7),'Marks Entry 7th'!L63,"")))</f>
        <v/>
      </c>
      <c r="M64" s="120" t="str">
        <f>IF(OR($E64="",$G64=""),"",IF(AND($E$3=6),'Marks Entry 6th'!M63,IF(AND($E$3=7),'Marks Entry 7th'!M63,"")))</f>
        <v/>
      </c>
      <c r="N64" s="120" t="str">
        <f>IF(OR($E64="",$G64=""),"",IF(AND($E$3=6),'Marks Entry 6th'!N63,IF(AND($E$3=7),'Marks Entry 7th'!N63,"")))</f>
        <v/>
      </c>
      <c r="O64" s="120" t="str">
        <f>IF(OR($E64="",$G64=""),"",IF(AND($E$3=6),'Marks Entry 6th'!O63,IF(AND($E$3=7),'Marks Entry 7th'!O63,"")))</f>
        <v/>
      </c>
      <c r="P64" s="120" t="str">
        <f>IF(OR($E64="",$G64=""),"",IF(AND($E$3=6),'Marks Entry 6th'!P63,IF(AND($E$3=7),'Marks Entry 7th'!P63,"")))</f>
        <v/>
      </c>
      <c r="Q64" s="120" t="str">
        <f>IF(OR($E64="",$G64=""),"",IF(AND($E$3=6),'Marks Entry 6th'!Q63,IF(AND($E$3=7),'Marks Entry 7th'!Q63,"")))</f>
        <v/>
      </c>
      <c r="R64" s="418" t="str">
        <f t="shared" si="4"/>
        <v/>
      </c>
      <c r="S64" s="120" t="str">
        <f>IF(OR($E64="",$G64=""),"",IF(AND($E$3=6),'Marks Entry 6th'!R63,IF(AND($E$3=7),'Marks Entry 7th'!R63,"")))</f>
        <v/>
      </c>
      <c r="T64" s="120" t="str">
        <f>IF(OR($E64="",$G64=""),"",IF(AND($E$3=6),'Marks Entry 6th'!S63,IF(AND($E$3=7),'Marks Entry 7th'!S63,"")))</f>
        <v/>
      </c>
      <c r="U64" s="65" t="str">
        <f t="shared" si="5"/>
        <v/>
      </c>
      <c r="V64" s="62">
        <f t="shared" si="6"/>
        <v>0</v>
      </c>
      <c r="W64" s="67" t="str">
        <f>IF(OR($E64="",$G64=""),"",IF(AND($E$3=6),'Marks Entry 6th'!T63,IF(AND($E$3=7),'Marks Entry 7th'!T63,"")))</f>
        <v/>
      </c>
      <c r="X64" s="67" t="str">
        <f>IF(OR($E64="",$G64=""),"",IF(AND($E$3=6),'Marks Entry 6th'!U63,IF(AND($E$3=7),'Marks Entry 7th'!U63,"")))</f>
        <v/>
      </c>
      <c r="Y64" s="66" t="str">
        <f t="shared" si="7"/>
        <v/>
      </c>
      <c r="Z64" s="62" t="str">
        <f t="shared" si="8"/>
        <v/>
      </c>
      <c r="AA64" s="108">
        <f t="shared" si="9"/>
        <v>0</v>
      </c>
      <c r="AB64" s="108" t="str">
        <f t="shared" si="10"/>
        <v/>
      </c>
      <c r="AC64" s="108" t="str">
        <f t="shared" si="11"/>
        <v/>
      </c>
      <c r="AD64" s="108" t="str">
        <f t="shared" si="12"/>
        <v/>
      </c>
      <c r="AE64" s="108" t="str">
        <f t="shared" si="13"/>
        <v/>
      </c>
      <c r="AF64" s="110" t="str">
        <f t="shared" si="14"/>
        <v/>
      </c>
      <c r="AG64" s="120" t="str">
        <f>IF(OR($E64="",$G64=""),"",IF(AND($E$3=6),'Marks Entry 6th'!V63,IF(AND($E$3=7),'Marks Entry 7th'!V63,"")))</f>
        <v/>
      </c>
      <c r="AH64" s="120" t="str">
        <f>IF(OR($E64="",$G64=""),"",IF(AND($E$3=6),'Marks Entry 6th'!W63,IF(AND($E$3=7),'Marks Entry 7th'!W63,"")))</f>
        <v/>
      </c>
      <c r="AI64" s="120" t="str">
        <f>IF(OR($E64="",$G64=""),"",IF(AND($E$3=6),'Marks Entry 6th'!X63,IF(AND($E$3=7),'Marks Entry 7th'!X63,"")))</f>
        <v/>
      </c>
      <c r="AJ64" s="120" t="str">
        <f>IF(OR($E64="",$G64=""),"",IF(AND($E$3=6),'Marks Entry 6th'!Y63,IF(AND($E$3=7),'Marks Entry 7th'!Y63,"")))</f>
        <v/>
      </c>
      <c r="AK64" s="120" t="str">
        <f>IF(OR($E64="",$G64=""),"",IF(AND($E$3=6),'Marks Entry 6th'!Z63,IF(AND($E$3=7),'Marks Entry 7th'!Z63,"")))</f>
        <v/>
      </c>
      <c r="AL64" s="120" t="str">
        <f>IF(OR($E64="",$G64=""),"",IF(AND($E$3=6),'Marks Entry 6th'!AA63,IF(AND($E$3=7),'Marks Entry 7th'!AA63,"")))</f>
        <v/>
      </c>
      <c r="AM64" s="418" t="str">
        <f t="shared" si="15"/>
        <v/>
      </c>
      <c r="AN64" s="120" t="str">
        <f>IF(OR($E64="",$G64=""),"",IF(AND($E$3=6),'Marks Entry 6th'!AB63,IF(AND($E$3=7),'Marks Entry 7th'!AB63,"")))</f>
        <v/>
      </c>
      <c r="AO64" s="120" t="str">
        <f>IF(OR($E64="",$G64=""),"",IF(AND($E$3=6),'Marks Entry 6th'!AC63,IF(AND($E$3=7),'Marks Entry 7th'!AC63,"")))</f>
        <v/>
      </c>
      <c r="AP64" s="65" t="str">
        <f t="shared" si="16"/>
        <v/>
      </c>
      <c r="AQ64" s="62">
        <f t="shared" si="17"/>
        <v>0</v>
      </c>
      <c r="AR64" s="67" t="str">
        <f>IF(OR($E64="",$G64=""),"",IF(AND($E$3=6),'Marks Entry 6th'!AD63,IF(AND($E$3=7),'Marks Entry 7th'!AD63,"")))</f>
        <v/>
      </c>
      <c r="AS64" s="67" t="str">
        <f>IF(OR($E64="",$G64=""),"",IF(AND($E$3=6),'Marks Entry 6th'!AE63,IF(AND($E$3=7),'Marks Entry 7th'!AE63,"")))</f>
        <v/>
      </c>
      <c r="AT64" s="65" t="str">
        <f t="shared" si="18"/>
        <v/>
      </c>
      <c r="AU64" s="62" t="str">
        <f t="shared" si="19"/>
        <v/>
      </c>
      <c r="AV64" s="108">
        <f t="shared" si="20"/>
        <v>0</v>
      </c>
      <c r="AW64" s="108" t="str">
        <f t="shared" si="21"/>
        <v/>
      </c>
      <c r="AX64" s="108" t="str">
        <f t="shared" si="22"/>
        <v/>
      </c>
      <c r="AY64" s="108" t="str">
        <f t="shared" si="23"/>
        <v/>
      </c>
      <c r="AZ64" s="108" t="str">
        <f t="shared" si="24"/>
        <v/>
      </c>
      <c r="BA64" s="110" t="str">
        <f t="shared" si="25"/>
        <v/>
      </c>
      <c r="BB64" s="310" t="str">
        <f>IF(OR($E64="",$G64=""),"",IF(AND($E$3=6),'Marks Entry 6th'!AF63,IF(AND($E$3=7),'Marks Entry 7th'!AF63,"")))</f>
        <v/>
      </c>
      <c r="BC64" s="120" t="str">
        <f>IF(OR($E64="",$G64=""),"",IF(AND($E$3=6),'Marks Entry 6th'!AG63,IF(AND($E$3=7),'Marks Entry 7th'!AG63,"")))</f>
        <v/>
      </c>
      <c r="BD64" s="120" t="str">
        <f>IF(OR($E64="",$G64=""),"",IF(AND($E$3=6),'Marks Entry 6th'!AH63,IF(AND($E$3=7),'Marks Entry 7th'!AH63,"")))</f>
        <v/>
      </c>
      <c r="BE64" s="120" t="str">
        <f>IF(OR($E64="",$G64=""),"",IF(AND($E$3=6),'Marks Entry 6th'!AI63,IF(AND($E$3=7),'Marks Entry 7th'!AI63,"")))</f>
        <v/>
      </c>
      <c r="BF64" s="120" t="str">
        <f>IF(OR($E64="",$G64=""),"",IF(AND($E$3=6),'Marks Entry 6th'!AJ63,IF(AND($E$3=7),'Marks Entry 7th'!AJ63,"")))</f>
        <v/>
      </c>
      <c r="BG64" s="120" t="str">
        <f>IF(OR($E64="",$G64=""),"",IF(AND($E$3=6),'Marks Entry 6th'!AK63,IF(AND($E$3=7),'Marks Entry 7th'!AK63,"")))</f>
        <v/>
      </c>
      <c r="BH64" s="120" t="str">
        <f>IF(OR($E64="",$G64=""),"",IF(AND($E$3=6),'Marks Entry 6th'!AL63,IF(AND($E$3=7),'Marks Entry 7th'!AL63,"")))</f>
        <v/>
      </c>
      <c r="BI64" s="418" t="str">
        <f t="shared" si="26"/>
        <v/>
      </c>
      <c r="BJ64" s="120" t="str">
        <f>IF(OR($E64="",$G64=""),"",IF(AND($E$3=6),'Marks Entry 6th'!AM63,IF(AND($E$3=7),'Marks Entry 7th'!AM63,"")))</f>
        <v/>
      </c>
      <c r="BK64" s="120" t="str">
        <f>IF(OR($E64="",$G64=""),"",IF(AND($E$3=6),'Marks Entry 6th'!AN63,IF(AND($E$3=7),'Marks Entry 7th'!AN63,"")))</f>
        <v/>
      </c>
      <c r="BL64" s="65" t="str">
        <f t="shared" si="27"/>
        <v/>
      </c>
      <c r="BM64" s="62">
        <f t="shared" si="28"/>
        <v>0</v>
      </c>
      <c r="BN64" s="67" t="str">
        <f>IF(OR($E64="",$G64=""),"",IF(AND($E$3=6),'Marks Entry 6th'!AO63,IF(AND($E$3=7),'Marks Entry 7th'!AO63,"")))</f>
        <v/>
      </c>
      <c r="BO64" s="67" t="str">
        <f>IF(OR($E64="",$G64=""),"",IF(AND($E$3=6),'Marks Entry 6th'!AP63,IF(AND($E$3=7),'Marks Entry 7th'!AP63,"")))</f>
        <v/>
      </c>
      <c r="BP64" s="65" t="str">
        <f t="shared" si="29"/>
        <v/>
      </c>
      <c r="BQ64" s="62" t="str">
        <f t="shared" si="30"/>
        <v/>
      </c>
      <c r="BR64" s="108">
        <f t="shared" si="31"/>
        <v>0</v>
      </c>
      <c r="BS64" s="108" t="str">
        <f t="shared" si="32"/>
        <v/>
      </c>
      <c r="BT64" s="108" t="str">
        <f t="shared" si="33"/>
        <v/>
      </c>
      <c r="BU64" s="108" t="str">
        <f t="shared" si="34"/>
        <v/>
      </c>
      <c r="BV64" s="108" t="str">
        <f t="shared" si="35"/>
        <v/>
      </c>
      <c r="BW64" s="110" t="str">
        <f t="shared" si="36"/>
        <v/>
      </c>
      <c r="BX64" s="120" t="str">
        <f>IF(OR($E64="",$G64=""),"",IF(AND($E$3=6),'Marks Entry 6th'!AQ63,IF(AND($E$3=7),'Marks Entry 7th'!AQ63,"")))</f>
        <v/>
      </c>
      <c r="BY64" s="120" t="str">
        <f>IF(OR($E64="",$G64=""),"",IF(AND($E$3=6),'Marks Entry 6th'!AR63,IF(AND($E$3=7),'Marks Entry 7th'!AR63,"")))</f>
        <v/>
      </c>
      <c r="BZ64" s="120" t="str">
        <f>IF(OR($E64="",$G64=""),"",IF(AND($E$3=6),'Marks Entry 6th'!AS63,IF(AND($E$3=7),'Marks Entry 7th'!AS63,"")))</f>
        <v/>
      </c>
      <c r="CA64" s="120" t="str">
        <f>IF(OR($E64="",$G64=""),"",IF(AND($E$3=6),'Marks Entry 6th'!AT63,IF(AND($E$3=7),'Marks Entry 7th'!AT63,"")))</f>
        <v/>
      </c>
      <c r="CB64" s="120" t="str">
        <f>IF(OR($E64="",$G64=""),"",IF(AND($E$3=6),'Marks Entry 6th'!AU63,IF(AND($E$3=7),'Marks Entry 7th'!AU63,"")))</f>
        <v/>
      </c>
      <c r="CC64" s="120" t="str">
        <f>IF(OR($E64="",$G64=""),"",IF(AND($E$3=6),'Marks Entry 6th'!AV63,IF(AND($E$3=7),'Marks Entry 7th'!AV63,"")))</f>
        <v/>
      </c>
      <c r="CD64" s="418" t="str">
        <f t="shared" si="37"/>
        <v/>
      </c>
      <c r="CE64" s="120" t="str">
        <f>IF(OR($E64="",$G64=""),"",IF(AND($E$3=6),'Marks Entry 6th'!AW63,IF(AND($E$3=7),'Marks Entry 7th'!AW63,"")))</f>
        <v/>
      </c>
      <c r="CF64" s="120" t="str">
        <f>IF(OR($E64="",$G64=""),"",IF(AND($E$3=6),'Marks Entry 6th'!AX63,IF(AND($E$3=7),'Marks Entry 7th'!AX63,"")))</f>
        <v/>
      </c>
      <c r="CG64" s="65" t="str">
        <f t="shared" si="38"/>
        <v/>
      </c>
      <c r="CH64" s="62">
        <f t="shared" si="39"/>
        <v>0</v>
      </c>
      <c r="CI64" s="67" t="str">
        <f>IF(OR($E64="",$G64=""),"",IF(AND($E$3=6),'Marks Entry 6th'!AY63,IF(AND($E$3=7),'Marks Entry 7th'!AY63,"")))</f>
        <v/>
      </c>
      <c r="CJ64" s="67" t="str">
        <f>IF(OR($E64="",$G64=""),"",IF(AND($E$3=6),'Marks Entry 6th'!AZ63,IF(AND($E$3=7),'Marks Entry 7th'!AZ63,"")))</f>
        <v/>
      </c>
      <c r="CK64" s="65" t="str">
        <f t="shared" si="40"/>
        <v/>
      </c>
      <c r="CL64" s="62" t="str">
        <f t="shared" si="41"/>
        <v/>
      </c>
      <c r="CM64" s="108">
        <f t="shared" si="42"/>
        <v>0</v>
      </c>
      <c r="CN64" s="108" t="str">
        <f t="shared" si="43"/>
        <v/>
      </c>
      <c r="CO64" s="108" t="str">
        <f t="shared" si="44"/>
        <v/>
      </c>
      <c r="CP64" s="108" t="str">
        <f t="shared" si="45"/>
        <v/>
      </c>
      <c r="CQ64" s="108" t="str">
        <f t="shared" si="46"/>
        <v/>
      </c>
      <c r="CR64" s="110" t="str">
        <f t="shared" si="47"/>
        <v/>
      </c>
      <c r="CS64" s="120" t="str">
        <f>IF(OR($E64="",$G64=""),"",IF(AND($E$3=6),'Marks Entry 6th'!BA63,IF(AND($E$3=7),'Marks Entry 7th'!BA63,"")))</f>
        <v/>
      </c>
      <c r="CT64" s="120" t="str">
        <f>IF(OR($E64="",$G64=""),"",IF(AND($E$3=6),'Marks Entry 6th'!BB63,IF(AND($E$3=7),'Marks Entry 7th'!BB63,"")))</f>
        <v/>
      </c>
      <c r="CU64" s="120" t="str">
        <f>IF(OR($E64="",$G64=""),"",IF(AND($E$3=6),'Marks Entry 6th'!BC63,IF(AND($E$3=7),'Marks Entry 7th'!BC63,"")))</f>
        <v/>
      </c>
      <c r="CV64" s="120" t="str">
        <f>IF(OR($E64="",$G64=""),"",IF(AND($E$3=6),'Marks Entry 6th'!BD63,IF(AND($E$3=7),'Marks Entry 7th'!BD63,"")))</f>
        <v/>
      </c>
      <c r="CW64" s="120" t="str">
        <f>IF(OR($E64="",$G64=""),"",IF(AND($E$3=6),'Marks Entry 6th'!BE63,IF(AND($E$3=7),'Marks Entry 7th'!BE63,"")))</f>
        <v/>
      </c>
      <c r="CX64" s="120" t="str">
        <f>IF(OR($E64="",$G64=""),"",IF(AND($E$3=6),'Marks Entry 6th'!BF63,IF(AND($E$3=7),'Marks Entry 7th'!BF63,"")))</f>
        <v/>
      </c>
      <c r="CY64" s="418" t="str">
        <f t="shared" si="48"/>
        <v/>
      </c>
      <c r="CZ64" s="120" t="str">
        <f>IF(OR($E64="",$G64=""),"",IF(AND($E$3=6),'Marks Entry 6th'!BG63,IF(AND($E$3=7),'Marks Entry 7th'!BG63,"")))</f>
        <v/>
      </c>
      <c r="DA64" s="120" t="str">
        <f>IF(OR($E64="",$G64=""),"",IF(AND($E$3=6),'Marks Entry 6th'!BH63,IF(AND($E$3=7),'Marks Entry 7th'!BH63,"")))</f>
        <v/>
      </c>
      <c r="DB64" s="65" t="str">
        <f t="shared" si="49"/>
        <v/>
      </c>
      <c r="DC64" s="62">
        <f t="shared" si="50"/>
        <v>0</v>
      </c>
      <c r="DD64" s="67" t="str">
        <f>IF(OR($E64="",$G64=""),"",IF(AND($E$3=6),'Marks Entry 6th'!BI63,IF(AND($E$3=7),'Marks Entry 7th'!BI63,"")))</f>
        <v/>
      </c>
      <c r="DE64" s="67" t="str">
        <f>IF(OR($E64="",$G64=""),"",IF(AND($E$3=6),'Marks Entry 6th'!BJ63,IF(AND($E$3=7),'Marks Entry 7th'!BJ63,"")))</f>
        <v/>
      </c>
      <c r="DF64" s="65" t="str">
        <f t="shared" si="51"/>
        <v/>
      </c>
      <c r="DG64" s="62" t="str">
        <f t="shared" si="52"/>
        <v/>
      </c>
      <c r="DH64" s="108">
        <f t="shared" si="53"/>
        <v>0</v>
      </c>
      <c r="DI64" s="108" t="str">
        <f t="shared" si="54"/>
        <v/>
      </c>
      <c r="DJ64" s="108" t="str">
        <f t="shared" si="55"/>
        <v/>
      </c>
      <c r="DK64" s="108" t="str">
        <f t="shared" si="56"/>
        <v/>
      </c>
      <c r="DL64" s="108" t="str">
        <f t="shared" si="57"/>
        <v/>
      </c>
      <c r="DM64" s="110" t="str">
        <f t="shared" si="58"/>
        <v/>
      </c>
      <c r="DN64" s="120" t="str">
        <f>IF(OR($E64="",$G64=""),"",IF(AND($E$3=6),'Marks Entry 6th'!BK63,IF(AND($E$3=7),'Marks Entry 7th'!BK63,"")))</f>
        <v/>
      </c>
      <c r="DO64" s="120" t="str">
        <f>IF(OR($E64="",$G64=""),"",IF(AND($E$3=6),'Marks Entry 6th'!BL63,IF(AND($E$3=7),'Marks Entry 7th'!BL63,"")))</f>
        <v/>
      </c>
      <c r="DP64" s="120" t="str">
        <f>IF(OR($E64="",$G64=""),"",IF(AND($E$3=6),'Marks Entry 6th'!BM63,IF(AND($E$3=7),'Marks Entry 7th'!BM63,"")))</f>
        <v/>
      </c>
      <c r="DQ64" s="120" t="str">
        <f>IF(OR($E64="",$G64=""),"",IF(AND($E$3=6),'Marks Entry 6th'!BN63,IF(AND($E$3=7),'Marks Entry 7th'!BN63,"")))</f>
        <v/>
      </c>
      <c r="DR64" s="120" t="str">
        <f>IF(OR($E64="",$G64=""),"",IF(AND($E$3=6),'Marks Entry 6th'!BO63,IF(AND($E$3=7),'Marks Entry 7th'!BO63,"")))</f>
        <v/>
      </c>
      <c r="DS64" s="120" t="str">
        <f>IF(OR($E64="",$G64=""),"",IF(AND($E$3=6),'Marks Entry 6th'!BP63,IF(AND($E$3=7),'Marks Entry 7th'!BP63,"")))</f>
        <v/>
      </c>
      <c r="DT64" s="418" t="str">
        <f t="shared" si="59"/>
        <v/>
      </c>
      <c r="DU64" s="120" t="str">
        <f>IF(OR($E64="",$G64=""),"",IF(AND($E$3=6),'Marks Entry 6th'!BQ63,IF(AND($E$3=7),'Marks Entry 7th'!BQ63,"")))</f>
        <v/>
      </c>
      <c r="DV64" s="120" t="str">
        <f>IF(OR($E64="",$G64=""),"",IF(AND($E$3=6),'Marks Entry 6th'!BR63,IF(AND($E$3=7),'Marks Entry 7th'!BR63,"")))</f>
        <v/>
      </c>
      <c r="DW64" s="65" t="str">
        <f t="shared" si="60"/>
        <v/>
      </c>
      <c r="DX64" s="62">
        <f t="shared" si="61"/>
        <v>0</v>
      </c>
      <c r="DY64" s="67" t="str">
        <f>IF(OR($E64="",$G64=""),"",IF(AND($E$3=6),'Marks Entry 6th'!BS63,IF(AND($E$3=7),'Marks Entry 7th'!BS63,"")))</f>
        <v/>
      </c>
      <c r="DZ64" s="67" t="str">
        <f>IF(OR($E64="",$G64=""),"",IF(AND($E$3=6),'Marks Entry 6th'!BT63,IF(AND($E$3=7),'Marks Entry 7th'!BT63,"")))</f>
        <v/>
      </c>
      <c r="EA64" s="65" t="str">
        <f t="shared" si="62"/>
        <v/>
      </c>
      <c r="EB64" s="62" t="str">
        <f t="shared" si="63"/>
        <v/>
      </c>
      <c r="EC64" s="108">
        <f t="shared" si="64"/>
        <v>0</v>
      </c>
      <c r="ED64" s="108" t="str">
        <f t="shared" si="65"/>
        <v/>
      </c>
      <c r="EE64" s="108" t="str">
        <f t="shared" si="66"/>
        <v/>
      </c>
      <c r="EF64" s="108" t="str">
        <f t="shared" si="67"/>
        <v/>
      </c>
      <c r="EG64" s="108" t="str">
        <f t="shared" si="68"/>
        <v/>
      </c>
      <c r="EH64" s="110" t="str">
        <f t="shared" si="69"/>
        <v/>
      </c>
      <c r="EI64" s="52" t="str">
        <f>IF(OR($E64="",$G64=""),"",IF(AND($E$3=6),'Marks Entry 6th'!BU63,IF(AND($E$3=7),'Marks Entry 7th'!BU63,"")))</f>
        <v/>
      </c>
      <c r="EJ64" s="52" t="str">
        <f>IF(OR($E64="",$G64=""),"",IF(AND($E$3=6),'Marks Entry 6th'!BV63,IF(AND($E$3=7),'Marks Entry 7th'!BV63,"")))</f>
        <v/>
      </c>
      <c r="EK64" s="52" t="str">
        <f>IF(OR($E64="",$G64=""),"",IF(AND($E$3=6),'Marks Entry 6th'!BW63,IF(AND($E$3=7),'Marks Entry 7th'!BW63,"")))</f>
        <v/>
      </c>
      <c r="EL64" s="52" t="str">
        <f>IF(OR($E64="",$G64=""),"",IF(AND($E$3=6),'Marks Entry 6th'!BX63,IF(AND($E$3=7),'Marks Entry 7th'!BX63,"")))</f>
        <v/>
      </c>
      <c r="EM64" s="52" t="str">
        <f>IF(OR($E64="",$G64=""),"",IF(AND($E$3=6),'Marks Entry 6th'!BY63,IF(AND($E$3=7),'Marks Entry 7th'!BY63,"")))</f>
        <v/>
      </c>
      <c r="EN64" s="121" t="str">
        <f t="shared" si="70"/>
        <v/>
      </c>
      <c r="EO64" s="122">
        <f t="shared" si="71"/>
        <v>0</v>
      </c>
      <c r="EP64" s="122" t="str">
        <f t="shared" si="72"/>
        <v/>
      </c>
      <c r="EQ64" s="122" t="str">
        <f t="shared" si="73"/>
        <v/>
      </c>
      <c r="ER64" s="109" t="str">
        <f t="shared" si="74"/>
        <v/>
      </c>
      <c r="ES64" s="52" t="str">
        <f>IF(OR($E64="",$G64=""),"",IF(AND($E$3=6),'Marks Entry 6th'!BZ63,IF(AND($E$3=7),'Marks Entry 7th'!BZ63,"")))</f>
        <v/>
      </c>
      <c r="ET64" s="52" t="str">
        <f>IF(OR($E64="",$G64=""),"",IF(AND($E$3=6),'Marks Entry 6th'!CA63,IF(AND($E$3=7),'Marks Entry 7th'!CA63,"")))</f>
        <v/>
      </c>
      <c r="EU64" s="52" t="str">
        <f>IF(OR($E64="",$G64=""),"",IF(AND($E$3=6),'Marks Entry 6th'!CB63,IF(AND($E$3=7),'Marks Entry 7th'!CB63,"")))</f>
        <v/>
      </c>
      <c r="EV64" s="52" t="str">
        <f>IF(OR($E64="",$G64=""),"",IF(AND($E$3=6),'Marks Entry 6th'!CC63,IF(AND($E$3=7),'Marks Entry 7th'!CC63,"")))</f>
        <v/>
      </c>
      <c r="EW64" s="52" t="str">
        <f>IF(OR($E64="",$G64=""),"",IF(AND($E$3=6),'Marks Entry 6th'!CD63,IF(AND($E$3=7),'Marks Entry 7th'!CD63,"")))</f>
        <v/>
      </c>
      <c r="EX64" s="121" t="str">
        <f t="shared" si="75"/>
        <v/>
      </c>
      <c r="EY64" s="122">
        <f t="shared" si="76"/>
        <v>0</v>
      </c>
      <c r="EZ64" s="122" t="str">
        <f t="shared" si="77"/>
        <v/>
      </c>
      <c r="FA64" s="122" t="str">
        <f t="shared" si="78"/>
        <v/>
      </c>
      <c r="FB64" s="109" t="str">
        <f t="shared" si="79"/>
        <v/>
      </c>
      <c r="FC64" s="52" t="str">
        <f>IF(OR($E64="",$G64=""),"",IF(AND($E$3=6),'Marks Entry 6th'!CE63,IF(AND($E$3=7),'Marks Entry 7th'!CE63,"")))</f>
        <v/>
      </c>
      <c r="FD64" s="52" t="str">
        <f>IF(OR($E64="",$G64=""),"",IF(AND($E$3=6),'Marks Entry 6th'!CF63,IF(AND($E$3=7),'Marks Entry 7th'!CF63,"")))</f>
        <v/>
      </c>
      <c r="FE64" s="52" t="str">
        <f>IF(OR($E64="",$G64=""),"",IF(AND($E$3=6),'Marks Entry 6th'!CG63,IF(AND($E$3=7),'Marks Entry 7th'!CG63,"")))</f>
        <v/>
      </c>
      <c r="FF64" s="52" t="str">
        <f>IF(OR($E64="",$G64=""),"",IF(AND($E$3=6),'Marks Entry 6th'!CH63,IF(AND($E$3=7),'Marks Entry 7th'!CH63,"")))</f>
        <v/>
      </c>
      <c r="FG64" s="52" t="str">
        <f>IF(OR($E64="",$G64=""),"",IF(AND($E$3=6),'Marks Entry 6th'!CI63,IF(AND($E$3=7),'Marks Entry 7th'!CI63,"")))</f>
        <v/>
      </c>
      <c r="FH64" s="121" t="str">
        <f t="shared" si="80"/>
        <v/>
      </c>
      <c r="FI64" s="122">
        <f t="shared" si="81"/>
        <v>0</v>
      </c>
      <c r="FJ64" s="122" t="str">
        <f t="shared" si="82"/>
        <v/>
      </c>
      <c r="FK64" s="122" t="str">
        <f t="shared" si="83"/>
        <v/>
      </c>
      <c r="FL64" s="109" t="str">
        <f t="shared" si="84"/>
        <v/>
      </c>
      <c r="FM64" s="361" t="str">
        <f>IF(OR($E64="",$G64=""),"",IF(AND('Marks Entry 6th'!CJ63="",'Marks Entry 7th'!CJ63=""),"",IF(AND($E$3=6),'Marks Entry 6th'!CJ63,IF(AND($E$3=7),'Marks Entry 7th'!CJ63,""))))</f>
        <v/>
      </c>
      <c r="FN64" s="361" t="str">
        <f>IF(OR($E64="",$G64=""),"",IF(AND('Marks Entry 6th'!CK63="",'Marks Entry 7th'!CK63=""),"",IF(AND($E$3=6),'Marks Entry 6th'!CK63,IF(AND($E$3=7),'Marks Entry 7th'!CK63,""))))</f>
        <v/>
      </c>
      <c r="FO64" s="362" t="str">
        <f t="shared" si="85"/>
        <v/>
      </c>
      <c r="FP64" s="109" t="str">
        <f t="shared" si="86"/>
        <v/>
      </c>
      <c r="FQ64" s="361" t="str">
        <f>IF(OR($E64="",$G64=""),"",IF(AND('Marks Entry 6th'!CL63="",'Marks Entry 7th'!CL63=""),"",IF(AND($E$3=6),'Marks Entry 6th'!CL63,IF(AND($E$3=7),'Marks Entry 7th'!CL63,""))))</f>
        <v/>
      </c>
      <c r="FR64" s="361" t="str">
        <f>IF(OR($E64="",$G64=""),"",IF(AND('Marks Entry 6th'!CM63="",'Marks Entry 7th'!CM63=""),"",IF(AND($E$3=6),'Marks Entry 6th'!CM63,IF(AND($E$3=7),'Marks Entry 7th'!CM63,""))))</f>
        <v/>
      </c>
      <c r="FS64" s="362" t="str">
        <f t="shared" si="87"/>
        <v/>
      </c>
      <c r="FT64" s="109" t="str">
        <f t="shared" si="88"/>
        <v/>
      </c>
      <c r="FU64" s="78" t="str">
        <f t="shared" si="89"/>
        <v/>
      </c>
      <c r="FV64" s="328" t="str">
        <f t="shared" si="90"/>
        <v/>
      </c>
      <c r="FW64" s="84" t="str">
        <f t="shared" si="91"/>
        <v/>
      </c>
      <c r="FX64" s="222" t="str">
        <f t="shared" si="92"/>
        <v/>
      </c>
      <c r="FY64" s="85" t="str">
        <f t="shared" si="93"/>
        <v/>
      </c>
      <c r="FZ64" s="327" t="str">
        <f>IFERROR(IF(B64="NSO","NSO",IF(OR(D64="",G64="",F64=""),"",IF(AND(FV64&gt;=36,'Master sheet'!$D$11="Hindi"),"कक्षा क्रमोन्नत",IF(AND(FV64&gt;=36,'Master sheet'!$D$11="English"),"Promoted",IF(AND(FV64&lt;36,'Master sheet'!$D$11="Hindi"),"पुनः परीक्षा","Re-Exam"))))),"")</f>
        <v/>
      </c>
      <c r="GA64" s="53" t="str">
        <f>IF(OR($E64="",$G64=""),"",IF(AND($E$3=6,'Marks Entry 6th'!CN63=""),"",IF(AND($E$3=7,'Marks Entry 7th'!CN63=""),"",IF(AND($E$3=6),'Marks Entry 6th'!CN63,IF(AND($E$3=7),'Marks Entry 7th'!CN63,"")))))</f>
        <v/>
      </c>
      <c r="GB64" s="53" t="str">
        <f>IF(OR($E64="",$G64=""),"",IF(AND($E$3=6,'Marks Entry 6th'!CO63=""),"",IF(AND($E$3=7,'Marks Entry 7th'!CO63=""),"",IF(AND($E$3=6),'Marks Entry 6th'!CO63,IF(AND($E$3=7),'Marks Entry 7th'!CO63,"")))))</f>
        <v/>
      </c>
      <c r="GC64" s="54"/>
      <c r="GK64" s="56">
        <f>IF(AND($E$3=6),'Marks Entry 6th'!I63,IF(AND($E$3=7),'Marks Entry 7th'!I63,""))</f>
        <v>0</v>
      </c>
      <c r="GL64" s="56">
        <f t="shared" si="94"/>
        <v>0</v>
      </c>
    </row>
    <row r="65" spans="1:194" ht="18.95" customHeight="1">
      <c r="A65" s="68">
        <v>58</v>
      </c>
      <c r="B65" s="68" t="str">
        <f>IF(OR(GK65=0,GK65=""),"",IF(AND($E$3=6),'Marks Entry 6th'!I64,IF(AND($E$3=7),'Marks Entry 7th'!I64,"")))</f>
        <v/>
      </c>
      <c r="C65" s="69" t="str">
        <f>IF(OR(B65=0,B65=""),"",IF(AND($E$3=6,'Marks Entry 6th'!B64=""),"",IF(AND($E$3=7,'Marks Entry 7th'!B64=""),"",IF(AND($E$3=6,'Marks Entry 6th'!B64),'Marks Entry 6th'!B64,IF(AND($E$3=7),'Marks Entry 7th'!B64,"")))))</f>
        <v/>
      </c>
      <c r="D65" s="69" t="str">
        <f>IF(OR(B65=0,B65=""),"",IF(AND($E$3=6,'Marks Entry 6th'!C64=""),"",IF(AND($E$3=7,'Marks Entry 7th'!C64=""),"",IF(AND($E$3=6),'Marks Entry 6th'!C64,IF(AND($E$3=7),'Marks Entry 7th'!C64,"")))))</f>
        <v/>
      </c>
      <c r="E65" s="303" t="str">
        <f>IF(OR(B65=0,B65=""),"",IF(AND($E$3=6,'Marks Entry 6th'!E64=""),"",IF(AND($E$3=7,'Marks Entry 7th'!E64=""),"",IF(AND($E$3=6),'Marks Entry 6th'!E64,IF(AND($E$3=7),'Marks Entry 7th'!E64,"")))))</f>
        <v/>
      </c>
      <c r="F65" s="69" t="str">
        <f>IF(OR(B65=0,B65=""),"",IF(AND($E$3=6,'Marks Entry 6th'!D64=""),"",IF(AND($E$3=7,'Marks Entry 7th'!D64=""),"",IF(AND($E$3=6),'Marks Entry 6th'!D64,IF(AND($E$3=7),'Marks Entry 7th'!D64,"")))))</f>
        <v/>
      </c>
      <c r="G65" s="302" t="str">
        <f>IF(OR(B65=0,B65=""),"",IF(AND($E$3=6,'Marks Entry 6th'!F64=""),"",IF(AND($E$3=7,'Marks Entry 7th'!F64=""),"",IF(AND($E$3=6),UPPER('Marks Entry 6th'!F64),IF(AND($E$3=7),UPPER('Marks Entry 7th'!F64),"")))))</f>
        <v/>
      </c>
      <c r="H65" s="302" t="str">
        <f>IF(OR(B65=0,B65=""),"",IF(AND($E$3=6,'Marks Entry 6th'!G64=""),"",IF(AND($E$3=7,'Marks Entry 7th'!G64=""),"",IF(AND($E$3=6),UPPER('Marks Entry 6th'!G64),IF(AND($E$3=7),UPPER('Marks Entry 7th'!G64),"")))))</f>
        <v/>
      </c>
      <c r="I65" s="302" t="str">
        <f>IF(OR(B65=0,B65=""),"",IF(AND($E$3=6,'Marks Entry 6th'!H64=""),"",IF(AND($E$3=7,'Marks Entry 7th'!H64=""),"",IF(AND($E$3=6),UPPER('Marks Entry 6th'!H64),IF(AND($E$3=7),UPPER('Marks Entry 7th'!H64),"")))))</f>
        <v/>
      </c>
      <c r="J65" s="64" t="str">
        <f>IF(OR(B65=0,B65=""),"",IF(AND($E$3=6,'Marks Entry 6th'!J64=""),"",IF(AND($E$3=7,'Marks Entry 7th'!J64=""),"",IF(AND($E$3=6),'Marks Entry 6th'!J64,IF(AND($E$3=7),'Marks Entry 7th'!J64,"")))))</f>
        <v/>
      </c>
      <c r="K65" s="64" t="str">
        <f>IF(OR(B65=0,B65=""),"",IF(AND($E$3=6,'Marks Entry 6th'!K64=""),"",IF(AND($E$3=7,'Marks Entry 7th'!K64=""),"",IF(AND($E$3=6),'Marks Entry 6th'!K64,IF(AND($E$3=7),'Marks Entry 7th'!K64,"")))))</f>
        <v/>
      </c>
      <c r="L65" s="120" t="str">
        <f>IF(OR($E65="",$G65=""),"",IF(AND($E$3=6),'Marks Entry 6th'!L64,IF(AND($E$3=7),'Marks Entry 7th'!L64,"")))</f>
        <v/>
      </c>
      <c r="M65" s="120" t="str">
        <f>IF(OR($E65="",$G65=""),"",IF(AND($E$3=6),'Marks Entry 6th'!M64,IF(AND($E$3=7),'Marks Entry 7th'!M64,"")))</f>
        <v/>
      </c>
      <c r="N65" s="120" t="str">
        <f>IF(OR($E65="",$G65=""),"",IF(AND($E$3=6),'Marks Entry 6th'!N64,IF(AND($E$3=7),'Marks Entry 7th'!N64,"")))</f>
        <v/>
      </c>
      <c r="O65" s="120" t="str">
        <f>IF(OR($E65="",$G65=""),"",IF(AND($E$3=6),'Marks Entry 6th'!O64,IF(AND($E$3=7),'Marks Entry 7th'!O64,"")))</f>
        <v/>
      </c>
      <c r="P65" s="120" t="str">
        <f>IF(OR($E65="",$G65=""),"",IF(AND($E$3=6),'Marks Entry 6th'!P64,IF(AND($E$3=7),'Marks Entry 7th'!P64,"")))</f>
        <v/>
      </c>
      <c r="Q65" s="120" t="str">
        <f>IF(OR($E65="",$G65=""),"",IF(AND($E$3=6),'Marks Entry 6th'!Q64,IF(AND($E$3=7),'Marks Entry 7th'!Q64,"")))</f>
        <v/>
      </c>
      <c r="R65" s="418" t="str">
        <f t="shared" si="4"/>
        <v/>
      </c>
      <c r="S65" s="120" t="str">
        <f>IF(OR($E65="",$G65=""),"",IF(AND($E$3=6),'Marks Entry 6th'!R64,IF(AND($E$3=7),'Marks Entry 7th'!R64,"")))</f>
        <v/>
      </c>
      <c r="T65" s="120" t="str">
        <f>IF(OR($E65="",$G65=""),"",IF(AND($E$3=6),'Marks Entry 6th'!S64,IF(AND($E$3=7),'Marks Entry 7th'!S64,"")))</f>
        <v/>
      </c>
      <c r="U65" s="65" t="str">
        <f t="shared" si="5"/>
        <v/>
      </c>
      <c r="V65" s="62">
        <f t="shared" si="6"/>
        <v>0</v>
      </c>
      <c r="W65" s="67" t="str">
        <f>IF(OR($E65="",$G65=""),"",IF(AND($E$3=6),'Marks Entry 6th'!T64,IF(AND($E$3=7),'Marks Entry 7th'!T64,"")))</f>
        <v/>
      </c>
      <c r="X65" s="67" t="str">
        <f>IF(OR($E65="",$G65=""),"",IF(AND($E$3=6),'Marks Entry 6th'!U64,IF(AND($E$3=7),'Marks Entry 7th'!U64,"")))</f>
        <v/>
      </c>
      <c r="Y65" s="66" t="str">
        <f t="shared" si="7"/>
        <v/>
      </c>
      <c r="Z65" s="62" t="str">
        <f t="shared" si="8"/>
        <v/>
      </c>
      <c r="AA65" s="108">
        <f t="shared" si="9"/>
        <v>0</v>
      </c>
      <c r="AB65" s="108" t="str">
        <f t="shared" si="10"/>
        <v/>
      </c>
      <c r="AC65" s="108" t="str">
        <f t="shared" si="11"/>
        <v/>
      </c>
      <c r="AD65" s="108" t="str">
        <f t="shared" si="12"/>
        <v/>
      </c>
      <c r="AE65" s="108" t="str">
        <f t="shared" si="13"/>
        <v/>
      </c>
      <c r="AF65" s="110" t="str">
        <f t="shared" si="14"/>
        <v/>
      </c>
      <c r="AG65" s="120" t="str">
        <f>IF(OR($E65="",$G65=""),"",IF(AND($E$3=6),'Marks Entry 6th'!V64,IF(AND($E$3=7),'Marks Entry 7th'!V64,"")))</f>
        <v/>
      </c>
      <c r="AH65" s="120" t="str">
        <f>IF(OR($E65="",$G65=""),"",IF(AND($E$3=6),'Marks Entry 6th'!W64,IF(AND($E$3=7),'Marks Entry 7th'!W64,"")))</f>
        <v/>
      </c>
      <c r="AI65" s="120" t="str">
        <f>IF(OR($E65="",$G65=""),"",IF(AND($E$3=6),'Marks Entry 6th'!X64,IF(AND($E$3=7),'Marks Entry 7th'!X64,"")))</f>
        <v/>
      </c>
      <c r="AJ65" s="120" t="str">
        <f>IF(OR($E65="",$G65=""),"",IF(AND($E$3=6),'Marks Entry 6th'!Y64,IF(AND($E$3=7),'Marks Entry 7th'!Y64,"")))</f>
        <v/>
      </c>
      <c r="AK65" s="120" t="str">
        <f>IF(OR($E65="",$G65=""),"",IF(AND($E$3=6),'Marks Entry 6th'!Z64,IF(AND($E$3=7),'Marks Entry 7th'!Z64,"")))</f>
        <v/>
      </c>
      <c r="AL65" s="120" t="str">
        <f>IF(OR($E65="",$G65=""),"",IF(AND($E$3=6),'Marks Entry 6th'!AA64,IF(AND($E$3=7),'Marks Entry 7th'!AA64,"")))</f>
        <v/>
      </c>
      <c r="AM65" s="418" t="str">
        <f t="shared" si="15"/>
        <v/>
      </c>
      <c r="AN65" s="120" t="str">
        <f>IF(OR($E65="",$G65=""),"",IF(AND($E$3=6),'Marks Entry 6th'!AB64,IF(AND($E$3=7),'Marks Entry 7th'!AB64,"")))</f>
        <v/>
      </c>
      <c r="AO65" s="120" t="str">
        <f>IF(OR($E65="",$G65=""),"",IF(AND($E$3=6),'Marks Entry 6th'!AC64,IF(AND($E$3=7),'Marks Entry 7th'!AC64,"")))</f>
        <v/>
      </c>
      <c r="AP65" s="65" t="str">
        <f t="shared" si="16"/>
        <v/>
      </c>
      <c r="AQ65" s="62">
        <f t="shared" si="17"/>
        <v>0</v>
      </c>
      <c r="AR65" s="67" t="str">
        <f>IF(OR($E65="",$G65=""),"",IF(AND($E$3=6),'Marks Entry 6th'!AD64,IF(AND($E$3=7),'Marks Entry 7th'!AD64,"")))</f>
        <v/>
      </c>
      <c r="AS65" s="67" t="str">
        <f>IF(OR($E65="",$G65=""),"",IF(AND($E$3=6),'Marks Entry 6th'!AE64,IF(AND($E$3=7),'Marks Entry 7th'!AE64,"")))</f>
        <v/>
      </c>
      <c r="AT65" s="65" t="str">
        <f t="shared" si="18"/>
        <v/>
      </c>
      <c r="AU65" s="62" t="str">
        <f t="shared" si="19"/>
        <v/>
      </c>
      <c r="AV65" s="108">
        <f t="shared" si="20"/>
        <v>0</v>
      </c>
      <c r="AW65" s="108" t="str">
        <f t="shared" si="21"/>
        <v/>
      </c>
      <c r="AX65" s="108" t="str">
        <f t="shared" si="22"/>
        <v/>
      </c>
      <c r="AY65" s="108" t="str">
        <f t="shared" si="23"/>
        <v/>
      </c>
      <c r="AZ65" s="108" t="str">
        <f t="shared" si="24"/>
        <v/>
      </c>
      <c r="BA65" s="110" t="str">
        <f t="shared" si="25"/>
        <v/>
      </c>
      <c r="BB65" s="310" t="str">
        <f>IF(OR($E65="",$G65=""),"",IF(AND($E$3=6),'Marks Entry 6th'!AF64,IF(AND($E$3=7),'Marks Entry 7th'!AF64,"")))</f>
        <v/>
      </c>
      <c r="BC65" s="120" t="str">
        <f>IF(OR($E65="",$G65=""),"",IF(AND($E$3=6),'Marks Entry 6th'!AG64,IF(AND($E$3=7),'Marks Entry 7th'!AG64,"")))</f>
        <v/>
      </c>
      <c r="BD65" s="120" t="str">
        <f>IF(OR($E65="",$G65=""),"",IF(AND($E$3=6),'Marks Entry 6th'!AH64,IF(AND($E$3=7),'Marks Entry 7th'!AH64,"")))</f>
        <v/>
      </c>
      <c r="BE65" s="120" t="str">
        <f>IF(OR($E65="",$G65=""),"",IF(AND($E$3=6),'Marks Entry 6th'!AI64,IF(AND($E$3=7),'Marks Entry 7th'!AI64,"")))</f>
        <v/>
      </c>
      <c r="BF65" s="120" t="str">
        <f>IF(OR($E65="",$G65=""),"",IF(AND($E$3=6),'Marks Entry 6th'!AJ64,IF(AND($E$3=7),'Marks Entry 7th'!AJ64,"")))</f>
        <v/>
      </c>
      <c r="BG65" s="120" t="str">
        <f>IF(OR($E65="",$G65=""),"",IF(AND($E$3=6),'Marks Entry 6th'!AK64,IF(AND($E$3=7),'Marks Entry 7th'!AK64,"")))</f>
        <v/>
      </c>
      <c r="BH65" s="120" t="str">
        <f>IF(OR($E65="",$G65=""),"",IF(AND($E$3=6),'Marks Entry 6th'!AL64,IF(AND($E$3=7),'Marks Entry 7th'!AL64,"")))</f>
        <v/>
      </c>
      <c r="BI65" s="418" t="str">
        <f t="shared" si="26"/>
        <v/>
      </c>
      <c r="BJ65" s="120" t="str">
        <f>IF(OR($E65="",$G65=""),"",IF(AND($E$3=6),'Marks Entry 6th'!AM64,IF(AND($E$3=7),'Marks Entry 7th'!AM64,"")))</f>
        <v/>
      </c>
      <c r="BK65" s="120" t="str">
        <f>IF(OR($E65="",$G65=""),"",IF(AND($E$3=6),'Marks Entry 6th'!AN64,IF(AND($E$3=7),'Marks Entry 7th'!AN64,"")))</f>
        <v/>
      </c>
      <c r="BL65" s="65" t="str">
        <f t="shared" si="27"/>
        <v/>
      </c>
      <c r="BM65" s="62">
        <f t="shared" si="28"/>
        <v>0</v>
      </c>
      <c r="BN65" s="67" t="str">
        <f>IF(OR($E65="",$G65=""),"",IF(AND($E$3=6),'Marks Entry 6th'!AO64,IF(AND($E$3=7),'Marks Entry 7th'!AO64,"")))</f>
        <v/>
      </c>
      <c r="BO65" s="67" t="str">
        <f>IF(OR($E65="",$G65=""),"",IF(AND($E$3=6),'Marks Entry 6th'!AP64,IF(AND($E$3=7),'Marks Entry 7th'!AP64,"")))</f>
        <v/>
      </c>
      <c r="BP65" s="65" t="str">
        <f t="shared" si="29"/>
        <v/>
      </c>
      <c r="BQ65" s="62" t="str">
        <f t="shared" si="30"/>
        <v/>
      </c>
      <c r="BR65" s="108">
        <f t="shared" si="31"/>
        <v>0</v>
      </c>
      <c r="BS65" s="108" t="str">
        <f t="shared" si="32"/>
        <v/>
      </c>
      <c r="BT65" s="108" t="str">
        <f t="shared" si="33"/>
        <v/>
      </c>
      <c r="BU65" s="108" t="str">
        <f t="shared" si="34"/>
        <v/>
      </c>
      <c r="BV65" s="108" t="str">
        <f t="shared" si="35"/>
        <v/>
      </c>
      <c r="BW65" s="110" t="str">
        <f t="shared" si="36"/>
        <v/>
      </c>
      <c r="BX65" s="120" t="str">
        <f>IF(OR($E65="",$G65=""),"",IF(AND($E$3=6),'Marks Entry 6th'!AQ64,IF(AND($E$3=7),'Marks Entry 7th'!AQ64,"")))</f>
        <v/>
      </c>
      <c r="BY65" s="120" t="str">
        <f>IF(OR($E65="",$G65=""),"",IF(AND($E$3=6),'Marks Entry 6th'!AR64,IF(AND($E$3=7),'Marks Entry 7th'!AR64,"")))</f>
        <v/>
      </c>
      <c r="BZ65" s="120" t="str">
        <f>IF(OR($E65="",$G65=""),"",IF(AND($E$3=6),'Marks Entry 6th'!AS64,IF(AND($E$3=7),'Marks Entry 7th'!AS64,"")))</f>
        <v/>
      </c>
      <c r="CA65" s="120" t="str">
        <f>IF(OR($E65="",$G65=""),"",IF(AND($E$3=6),'Marks Entry 6th'!AT64,IF(AND($E$3=7),'Marks Entry 7th'!AT64,"")))</f>
        <v/>
      </c>
      <c r="CB65" s="120" t="str">
        <f>IF(OR($E65="",$G65=""),"",IF(AND($E$3=6),'Marks Entry 6th'!AU64,IF(AND($E$3=7),'Marks Entry 7th'!AU64,"")))</f>
        <v/>
      </c>
      <c r="CC65" s="120" t="str">
        <f>IF(OR($E65="",$G65=""),"",IF(AND($E$3=6),'Marks Entry 6th'!AV64,IF(AND($E$3=7),'Marks Entry 7th'!AV64,"")))</f>
        <v/>
      </c>
      <c r="CD65" s="418" t="str">
        <f t="shared" si="37"/>
        <v/>
      </c>
      <c r="CE65" s="120" t="str">
        <f>IF(OR($E65="",$G65=""),"",IF(AND($E$3=6),'Marks Entry 6th'!AW64,IF(AND($E$3=7),'Marks Entry 7th'!AW64,"")))</f>
        <v/>
      </c>
      <c r="CF65" s="120" t="str">
        <f>IF(OR($E65="",$G65=""),"",IF(AND($E$3=6),'Marks Entry 6th'!AX64,IF(AND($E$3=7),'Marks Entry 7th'!AX64,"")))</f>
        <v/>
      </c>
      <c r="CG65" s="65" t="str">
        <f t="shared" si="38"/>
        <v/>
      </c>
      <c r="CH65" s="62">
        <f t="shared" si="39"/>
        <v>0</v>
      </c>
      <c r="CI65" s="67" t="str">
        <f>IF(OR($E65="",$G65=""),"",IF(AND($E$3=6),'Marks Entry 6th'!AY64,IF(AND($E$3=7),'Marks Entry 7th'!AY64,"")))</f>
        <v/>
      </c>
      <c r="CJ65" s="67" t="str">
        <f>IF(OR($E65="",$G65=""),"",IF(AND($E$3=6),'Marks Entry 6th'!AZ64,IF(AND($E$3=7),'Marks Entry 7th'!AZ64,"")))</f>
        <v/>
      </c>
      <c r="CK65" s="65" t="str">
        <f t="shared" si="40"/>
        <v/>
      </c>
      <c r="CL65" s="62" t="str">
        <f t="shared" si="41"/>
        <v/>
      </c>
      <c r="CM65" s="108">
        <f t="shared" si="42"/>
        <v>0</v>
      </c>
      <c r="CN65" s="108" t="str">
        <f t="shared" si="43"/>
        <v/>
      </c>
      <c r="CO65" s="108" t="str">
        <f t="shared" si="44"/>
        <v/>
      </c>
      <c r="CP65" s="108" t="str">
        <f t="shared" si="45"/>
        <v/>
      </c>
      <c r="CQ65" s="108" t="str">
        <f t="shared" si="46"/>
        <v/>
      </c>
      <c r="CR65" s="110" t="str">
        <f t="shared" si="47"/>
        <v/>
      </c>
      <c r="CS65" s="120" t="str">
        <f>IF(OR($E65="",$G65=""),"",IF(AND($E$3=6),'Marks Entry 6th'!BA64,IF(AND($E$3=7),'Marks Entry 7th'!BA64,"")))</f>
        <v/>
      </c>
      <c r="CT65" s="120" t="str">
        <f>IF(OR($E65="",$G65=""),"",IF(AND($E$3=6),'Marks Entry 6th'!BB64,IF(AND($E$3=7),'Marks Entry 7th'!BB64,"")))</f>
        <v/>
      </c>
      <c r="CU65" s="120" t="str">
        <f>IF(OR($E65="",$G65=""),"",IF(AND($E$3=6),'Marks Entry 6th'!BC64,IF(AND($E$3=7),'Marks Entry 7th'!BC64,"")))</f>
        <v/>
      </c>
      <c r="CV65" s="120" t="str">
        <f>IF(OR($E65="",$G65=""),"",IF(AND($E$3=6),'Marks Entry 6th'!BD64,IF(AND($E$3=7),'Marks Entry 7th'!BD64,"")))</f>
        <v/>
      </c>
      <c r="CW65" s="120" t="str">
        <f>IF(OR($E65="",$G65=""),"",IF(AND($E$3=6),'Marks Entry 6th'!BE64,IF(AND($E$3=7),'Marks Entry 7th'!BE64,"")))</f>
        <v/>
      </c>
      <c r="CX65" s="120" t="str">
        <f>IF(OR($E65="",$G65=""),"",IF(AND($E$3=6),'Marks Entry 6th'!BF64,IF(AND($E$3=7),'Marks Entry 7th'!BF64,"")))</f>
        <v/>
      </c>
      <c r="CY65" s="418" t="str">
        <f t="shared" si="48"/>
        <v/>
      </c>
      <c r="CZ65" s="120" t="str">
        <f>IF(OR($E65="",$G65=""),"",IF(AND($E$3=6),'Marks Entry 6th'!BG64,IF(AND($E$3=7),'Marks Entry 7th'!BG64,"")))</f>
        <v/>
      </c>
      <c r="DA65" s="120" t="str">
        <f>IF(OR($E65="",$G65=""),"",IF(AND($E$3=6),'Marks Entry 6th'!BH64,IF(AND($E$3=7),'Marks Entry 7th'!BH64,"")))</f>
        <v/>
      </c>
      <c r="DB65" s="65" t="str">
        <f t="shared" si="49"/>
        <v/>
      </c>
      <c r="DC65" s="62">
        <f t="shared" si="50"/>
        <v>0</v>
      </c>
      <c r="DD65" s="67" t="str">
        <f>IF(OR($E65="",$G65=""),"",IF(AND($E$3=6),'Marks Entry 6th'!BI64,IF(AND($E$3=7),'Marks Entry 7th'!BI64,"")))</f>
        <v/>
      </c>
      <c r="DE65" s="67" t="str">
        <f>IF(OR($E65="",$G65=""),"",IF(AND($E$3=6),'Marks Entry 6th'!BJ64,IF(AND($E$3=7),'Marks Entry 7th'!BJ64,"")))</f>
        <v/>
      </c>
      <c r="DF65" s="65" t="str">
        <f t="shared" si="51"/>
        <v/>
      </c>
      <c r="DG65" s="62" t="str">
        <f t="shared" si="52"/>
        <v/>
      </c>
      <c r="DH65" s="108">
        <f t="shared" si="53"/>
        <v>0</v>
      </c>
      <c r="DI65" s="108" t="str">
        <f t="shared" si="54"/>
        <v/>
      </c>
      <c r="DJ65" s="108" t="str">
        <f t="shared" si="55"/>
        <v/>
      </c>
      <c r="DK65" s="108" t="str">
        <f t="shared" si="56"/>
        <v/>
      </c>
      <c r="DL65" s="108" t="str">
        <f t="shared" si="57"/>
        <v/>
      </c>
      <c r="DM65" s="110" t="str">
        <f t="shared" si="58"/>
        <v/>
      </c>
      <c r="DN65" s="120" t="str">
        <f>IF(OR($E65="",$G65=""),"",IF(AND($E$3=6),'Marks Entry 6th'!BK64,IF(AND($E$3=7),'Marks Entry 7th'!BK64,"")))</f>
        <v/>
      </c>
      <c r="DO65" s="120" t="str">
        <f>IF(OR($E65="",$G65=""),"",IF(AND($E$3=6),'Marks Entry 6th'!BL64,IF(AND($E$3=7),'Marks Entry 7th'!BL64,"")))</f>
        <v/>
      </c>
      <c r="DP65" s="120" t="str">
        <f>IF(OR($E65="",$G65=""),"",IF(AND($E$3=6),'Marks Entry 6th'!BM64,IF(AND($E$3=7),'Marks Entry 7th'!BM64,"")))</f>
        <v/>
      </c>
      <c r="DQ65" s="120" t="str">
        <f>IF(OR($E65="",$G65=""),"",IF(AND($E$3=6),'Marks Entry 6th'!BN64,IF(AND($E$3=7),'Marks Entry 7th'!BN64,"")))</f>
        <v/>
      </c>
      <c r="DR65" s="120" t="str">
        <f>IF(OR($E65="",$G65=""),"",IF(AND($E$3=6),'Marks Entry 6th'!BO64,IF(AND($E$3=7),'Marks Entry 7th'!BO64,"")))</f>
        <v/>
      </c>
      <c r="DS65" s="120" t="str">
        <f>IF(OR($E65="",$G65=""),"",IF(AND($E$3=6),'Marks Entry 6th'!BP64,IF(AND($E$3=7),'Marks Entry 7th'!BP64,"")))</f>
        <v/>
      </c>
      <c r="DT65" s="418" t="str">
        <f t="shared" si="59"/>
        <v/>
      </c>
      <c r="DU65" s="120" t="str">
        <f>IF(OR($E65="",$G65=""),"",IF(AND($E$3=6),'Marks Entry 6th'!BQ64,IF(AND($E$3=7),'Marks Entry 7th'!BQ64,"")))</f>
        <v/>
      </c>
      <c r="DV65" s="120" t="str">
        <f>IF(OR($E65="",$G65=""),"",IF(AND($E$3=6),'Marks Entry 6th'!BR64,IF(AND($E$3=7),'Marks Entry 7th'!BR64,"")))</f>
        <v/>
      </c>
      <c r="DW65" s="65" t="str">
        <f t="shared" si="60"/>
        <v/>
      </c>
      <c r="DX65" s="62">
        <f t="shared" si="61"/>
        <v>0</v>
      </c>
      <c r="DY65" s="67" t="str">
        <f>IF(OR($E65="",$G65=""),"",IF(AND($E$3=6),'Marks Entry 6th'!BS64,IF(AND($E$3=7),'Marks Entry 7th'!BS64,"")))</f>
        <v/>
      </c>
      <c r="DZ65" s="67" t="str">
        <f>IF(OR($E65="",$G65=""),"",IF(AND($E$3=6),'Marks Entry 6th'!BT64,IF(AND($E$3=7),'Marks Entry 7th'!BT64,"")))</f>
        <v/>
      </c>
      <c r="EA65" s="65" t="str">
        <f t="shared" si="62"/>
        <v/>
      </c>
      <c r="EB65" s="62" t="str">
        <f t="shared" si="63"/>
        <v/>
      </c>
      <c r="EC65" s="108">
        <f t="shared" si="64"/>
        <v>0</v>
      </c>
      <c r="ED65" s="108" t="str">
        <f t="shared" si="65"/>
        <v/>
      </c>
      <c r="EE65" s="108" t="str">
        <f t="shared" si="66"/>
        <v/>
      </c>
      <c r="EF65" s="108" t="str">
        <f t="shared" si="67"/>
        <v/>
      </c>
      <c r="EG65" s="108" t="str">
        <f t="shared" si="68"/>
        <v/>
      </c>
      <c r="EH65" s="110" t="str">
        <f t="shared" si="69"/>
        <v/>
      </c>
      <c r="EI65" s="52" t="str">
        <f>IF(OR($E65="",$G65=""),"",IF(AND($E$3=6),'Marks Entry 6th'!BU64,IF(AND($E$3=7),'Marks Entry 7th'!BU64,"")))</f>
        <v/>
      </c>
      <c r="EJ65" s="52" t="str">
        <f>IF(OR($E65="",$G65=""),"",IF(AND($E$3=6),'Marks Entry 6th'!BV64,IF(AND($E$3=7),'Marks Entry 7th'!BV64,"")))</f>
        <v/>
      </c>
      <c r="EK65" s="52" t="str">
        <f>IF(OR($E65="",$G65=""),"",IF(AND($E$3=6),'Marks Entry 6th'!BW64,IF(AND($E$3=7),'Marks Entry 7th'!BW64,"")))</f>
        <v/>
      </c>
      <c r="EL65" s="52" t="str">
        <f>IF(OR($E65="",$G65=""),"",IF(AND($E$3=6),'Marks Entry 6th'!BX64,IF(AND($E$3=7),'Marks Entry 7th'!BX64,"")))</f>
        <v/>
      </c>
      <c r="EM65" s="52" t="str">
        <f>IF(OR($E65="",$G65=""),"",IF(AND($E$3=6),'Marks Entry 6th'!BY64,IF(AND($E$3=7),'Marks Entry 7th'!BY64,"")))</f>
        <v/>
      </c>
      <c r="EN65" s="121" t="str">
        <f t="shared" si="70"/>
        <v/>
      </c>
      <c r="EO65" s="122">
        <f t="shared" si="71"/>
        <v>0</v>
      </c>
      <c r="EP65" s="122" t="str">
        <f t="shared" si="72"/>
        <v/>
      </c>
      <c r="EQ65" s="122" t="str">
        <f t="shared" si="73"/>
        <v/>
      </c>
      <c r="ER65" s="109" t="str">
        <f t="shared" si="74"/>
        <v/>
      </c>
      <c r="ES65" s="52" t="str">
        <f>IF(OR($E65="",$G65=""),"",IF(AND($E$3=6),'Marks Entry 6th'!BZ64,IF(AND($E$3=7),'Marks Entry 7th'!BZ64,"")))</f>
        <v/>
      </c>
      <c r="ET65" s="52" t="str">
        <f>IF(OR($E65="",$G65=""),"",IF(AND($E$3=6),'Marks Entry 6th'!CA64,IF(AND($E$3=7),'Marks Entry 7th'!CA64,"")))</f>
        <v/>
      </c>
      <c r="EU65" s="52" t="str">
        <f>IF(OR($E65="",$G65=""),"",IF(AND($E$3=6),'Marks Entry 6th'!CB64,IF(AND($E$3=7),'Marks Entry 7th'!CB64,"")))</f>
        <v/>
      </c>
      <c r="EV65" s="52" t="str">
        <f>IF(OR($E65="",$G65=""),"",IF(AND($E$3=6),'Marks Entry 6th'!CC64,IF(AND($E$3=7),'Marks Entry 7th'!CC64,"")))</f>
        <v/>
      </c>
      <c r="EW65" s="52" t="str">
        <f>IF(OR($E65="",$G65=""),"",IF(AND($E$3=6),'Marks Entry 6th'!CD64,IF(AND($E$3=7),'Marks Entry 7th'!CD64,"")))</f>
        <v/>
      </c>
      <c r="EX65" s="121" t="str">
        <f t="shared" si="75"/>
        <v/>
      </c>
      <c r="EY65" s="122">
        <f t="shared" si="76"/>
        <v>0</v>
      </c>
      <c r="EZ65" s="122" t="str">
        <f t="shared" si="77"/>
        <v/>
      </c>
      <c r="FA65" s="122" t="str">
        <f t="shared" si="78"/>
        <v/>
      </c>
      <c r="FB65" s="109" t="str">
        <f t="shared" si="79"/>
        <v/>
      </c>
      <c r="FC65" s="52" t="str">
        <f>IF(OR($E65="",$G65=""),"",IF(AND($E$3=6),'Marks Entry 6th'!CE64,IF(AND($E$3=7),'Marks Entry 7th'!CE64,"")))</f>
        <v/>
      </c>
      <c r="FD65" s="52" t="str">
        <f>IF(OR($E65="",$G65=""),"",IF(AND($E$3=6),'Marks Entry 6th'!CF64,IF(AND($E$3=7),'Marks Entry 7th'!CF64,"")))</f>
        <v/>
      </c>
      <c r="FE65" s="52" t="str">
        <f>IF(OR($E65="",$G65=""),"",IF(AND($E$3=6),'Marks Entry 6th'!CG64,IF(AND($E$3=7),'Marks Entry 7th'!CG64,"")))</f>
        <v/>
      </c>
      <c r="FF65" s="52" t="str">
        <f>IF(OR($E65="",$G65=""),"",IF(AND($E$3=6),'Marks Entry 6th'!CH64,IF(AND($E$3=7),'Marks Entry 7th'!CH64,"")))</f>
        <v/>
      </c>
      <c r="FG65" s="52" t="str">
        <f>IF(OR($E65="",$G65=""),"",IF(AND($E$3=6),'Marks Entry 6th'!CI64,IF(AND($E$3=7),'Marks Entry 7th'!CI64,"")))</f>
        <v/>
      </c>
      <c r="FH65" s="121" t="str">
        <f t="shared" si="80"/>
        <v/>
      </c>
      <c r="FI65" s="122">
        <f t="shared" si="81"/>
        <v>0</v>
      </c>
      <c r="FJ65" s="122" t="str">
        <f t="shared" si="82"/>
        <v/>
      </c>
      <c r="FK65" s="122" t="str">
        <f t="shared" si="83"/>
        <v/>
      </c>
      <c r="FL65" s="109" t="str">
        <f t="shared" si="84"/>
        <v/>
      </c>
      <c r="FM65" s="361" t="str">
        <f>IF(OR($E65="",$G65=""),"",IF(AND('Marks Entry 6th'!CJ64="",'Marks Entry 7th'!CJ64=""),"",IF(AND($E$3=6),'Marks Entry 6th'!CJ64,IF(AND($E$3=7),'Marks Entry 7th'!CJ64,""))))</f>
        <v/>
      </c>
      <c r="FN65" s="361" t="str">
        <f>IF(OR($E65="",$G65=""),"",IF(AND('Marks Entry 6th'!CK64="",'Marks Entry 7th'!CK64=""),"",IF(AND($E$3=6),'Marks Entry 6th'!CK64,IF(AND($E$3=7),'Marks Entry 7th'!CK64,""))))</f>
        <v/>
      </c>
      <c r="FO65" s="362" t="str">
        <f t="shared" si="85"/>
        <v/>
      </c>
      <c r="FP65" s="109" t="str">
        <f t="shared" si="86"/>
        <v/>
      </c>
      <c r="FQ65" s="361" t="str">
        <f>IF(OR($E65="",$G65=""),"",IF(AND('Marks Entry 6th'!CL64="",'Marks Entry 7th'!CL64=""),"",IF(AND($E$3=6),'Marks Entry 6th'!CL64,IF(AND($E$3=7),'Marks Entry 7th'!CL64,""))))</f>
        <v/>
      </c>
      <c r="FR65" s="361" t="str">
        <f>IF(OR($E65="",$G65=""),"",IF(AND('Marks Entry 6th'!CM64="",'Marks Entry 7th'!CM64=""),"",IF(AND($E$3=6),'Marks Entry 6th'!CM64,IF(AND($E$3=7),'Marks Entry 7th'!CM64,""))))</f>
        <v/>
      </c>
      <c r="FS65" s="362" t="str">
        <f t="shared" si="87"/>
        <v/>
      </c>
      <c r="FT65" s="109" t="str">
        <f t="shared" si="88"/>
        <v/>
      </c>
      <c r="FU65" s="78" t="str">
        <f t="shared" si="89"/>
        <v/>
      </c>
      <c r="FV65" s="328" t="str">
        <f t="shared" si="90"/>
        <v/>
      </c>
      <c r="FW65" s="84" t="str">
        <f t="shared" si="91"/>
        <v/>
      </c>
      <c r="FX65" s="222" t="str">
        <f t="shared" si="92"/>
        <v/>
      </c>
      <c r="FY65" s="85" t="str">
        <f t="shared" si="93"/>
        <v/>
      </c>
      <c r="FZ65" s="327" t="str">
        <f>IFERROR(IF(B65="NSO","NSO",IF(OR(D65="",G65="",F65=""),"",IF(AND(FV65&gt;=36,'Master sheet'!$D$11="Hindi"),"कक्षा क्रमोन्नत",IF(AND(FV65&gt;=36,'Master sheet'!$D$11="English"),"Promoted",IF(AND(FV65&lt;36,'Master sheet'!$D$11="Hindi"),"पुनः परीक्षा","Re-Exam"))))),"")</f>
        <v/>
      </c>
      <c r="GA65" s="53" t="str">
        <f>IF(OR($E65="",$G65=""),"",IF(AND($E$3=6,'Marks Entry 6th'!CN64=""),"",IF(AND($E$3=7,'Marks Entry 7th'!CN64=""),"",IF(AND($E$3=6),'Marks Entry 6th'!CN64,IF(AND($E$3=7),'Marks Entry 7th'!CN64,"")))))</f>
        <v/>
      </c>
      <c r="GB65" s="53" t="str">
        <f>IF(OR($E65="",$G65=""),"",IF(AND($E$3=6,'Marks Entry 6th'!CO64=""),"",IF(AND($E$3=7,'Marks Entry 7th'!CO64=""),"",IF(AND($E$3=6),'Marks Entry 6th'!CO64,IF(AND($E$3=7),'Marks Entry 7th'!CO64,"")))))</f>
        <v/>
      </c>
      <c r="GC65" s="54"/>
      <c r="GK65" s="56">
        <f>IF(AND($E$3=6),'Marks Entry 6th'!I64,IF(AND($E$3=7),'Marks Entry 7th'!I64,""))</f>
        <v>0</v>
      </c>
      <c r="GL65" s="56">
        <f t="shared" si="94"/>
        <v>0</v>
      </c>
    </row>
    <row r="66" spans="1:194" ht="18.95" customHeight="1">
      <c r="A66" s="68">
        <v>59</v>
      </c>
      <c r="B66" s="68" t="str">
        <f>IF(OR(GK66=0,GK66=""),"",IF(AND($E$3=6),'Marks Entry 6th'!I65,IF(AND($E$3=7),'Marks Entry 7th'!I65,"")))</f>
        <v/>
      </c>
      <c r="C66" s="69" t="str">
        <f>IF(OR(B66=0,B66=""),"",IF(AND($E$3=6,'Marks Entry 6th'!B65=""),"",IF(AND($E$3=7,'Marks Entry 7th'!B65=""),"",IF(AND($E$3=6,'Marks Entry 6th'!B65),'Marks Entry 6th'!B65,IF(AND($E$3=7),'Marks Entry 7th'!B65,"")))))</f>
        <v/>
      </c>
      <c r="D66" s="69" t="str">
        <f>IF(OR(B66=0,B66=""),"",IF(AND($E$3=6,'Marks Entry 6th'!C65=""),"",IF(AND($E$3=7,'Marks Entry 7th'!C65=""),"",IF(AND($E$3=6),'Marks Entry 6th'!C65,IF(AND($E$3=7),'Marks Entry 7th'!C65,"")))))</f>
        <v/>
      </c>
      <c r="E66" s="303" t="str">
        <f>IF(OR(B66=0,B66=""),"",IF(AND($E$3=6,'Marks Entry 6th'!E65=""),"",IF(AND($E$3=7,'Marks Entry 7th'!E65=""),"",IF(AND($E$3=6),'Marks Entry 6th'!E65,IF(AND($E$3=7),'Marks Entry 7th'!E65,"")))))</f>
        <v/>
      </c>
      <c r="F66" s="69" t="str">
        <f>IF(OR(B66=0,B66=""),"",IF(AND($E$3=6,'Marks Entry 6th'!D65=""),"",IF(AND($E$3=7,'Marks Entry 7th'!D65=""),"",IF(AND($E$3=6),'Marks Entry 6th'!D65,IF(AND($E$3=7),'Marks Entry 7th'!D65,"")))))</f>
        <v/>
      </c>
      <c r="G66" s="302" t="str">
        <f>IF(OR(B66=0,B66=""),"",IF(AND($E$3=6,'Marks Entry 6th'!F65=""),"",IF(AND($E$3=7,'Marks Entry 7th'!F65=""),"",IF(AND($E$3=6),UPPER('Marks Entry 6th'!F65),IF(AND($E$3=7),UPPER('Marks Entry 7th'!F65),"")))))</f>
        <v/>
      </c>
      <c r="H66" s="302" t="str">
        <f>IF(OR(B66=0,B66=""),"",IF(AND($E$3=6,'Marks Entry 6th'!G65=""),"",IF(AND($E$3=7,'Marks Entry 7th'!G65=""),"",IF(AND($E$3=6),UPPER('Marks Entry 6th'!G65),IF(AND($E$3=7),UPPER('Marks Entry 7th'!G65),"")))))</f>
        <v/>
      </c>
      <c r="I66" s="302" t="str">
        <f>IF(OR(B66=0,B66=""),"",IF(AND($E$3=6,'Marks Entry 6th'!H65=""),"",IF(AND($E$3=7,'Marks Entry 7th'!H65=""),"",IF(AND($E$3=6),UPPER('Marks Entry 6th'!H65),IF(AND($E$3=7),UPPER('Marks Entry 7th'!H65),"")))))</f>
        <v/>
      </c>
      <c r="J66" s="64" t="str">
        <f>IF(OR(B66=0,B66=""),"",IF(AND($E$3=6,'Marks Entry 6th'!J65=""),"",IF(AND($E$3=7,'Marks Entry 7th'!J65=""),"",IF(AND($E$3=6),'Marks Entry 6th'!J65,IF(AND($E$3=7),'Marks Entry 7th'!J65,"")))))</f>
        <v/>
      </c>
      <c r="K66" s="64" t="str">
        <f>IF(OR(B66=0,B66=""),"",IF(AND($E$3=6,'Marks Entry 6th'!K65=""),"",IF(AND($E$3=7,'Marks Entry 7th'!K65=""),"",IF(AND($E$3=6),'Marks Entry 6th'!K65,IF(AND($E$3=7),'Marks Entry 7th'!K65,"")))))</f>
        <v/>
      </c>
      <c r="L66" s="120" t="str">
        <f>IF(OR($E66="",$G66=""),"",IF(AND($E$3=6),'Marks Entry 6th'!L65,IF(AND($E$3=7),'Marks Entry 7th'!L65,"")))</f>
        <v/>
      </c>
      <c r="M66" s="120" t="str">
        <f>IF(OR($E66="",$G66=""),"",IF(AND($E$3=6),'Marks Entry 6th'!M65,IF(AND($E$3=7),'Marks Entry 7th'!M65,"")))</f>
        <v/>
      </c>
      <c r="N66" s="120" t="str">
        <f>IF(OR($E66="",$G66=""),"",IF(AND($E$3=6),'Marks Entry 6th'!N65,IF(AND($E$3=7),'Marks Entry 7th'!N65,"")))</f>
        <v/>
      </c>
      <c r="O66" s="120" t="str">
        <f>IF(OR($E66="",$G66=""),"",IF(AND($E$3=6),'Marks Entry 6th'!O65,IF(AND($E$3=7),'Marks Entry 7th'!O65,"")))</f>
        <v/>
      </c>
      <c r="P66" s="120" t="str">
        <f>IF(OR($E66="",$G66=""),"",IF(AND($E$3=6),'Marks Entry 6th'!P65,IF(AND($E$3=7),'Marks Entry 7th'!P65,"")))</f>
        <v/>
      </c>
      <c r="Q66" s="120" t="str">
        <f>IF(OR($E66="",$G66=""),"",IF(AND($E$3=6),'Marks Entry 6th'!Q65,IF(AND($E$3=7),'Marks Entry 7th'!Q65,"")))</f>
        <v/>
      </c>
      <c r="R66" s="418" t="str">
        <f t="shared" si="4"/>
        <v/>
      </c>
      <c r="S66" s="120" t="str">
        <f>IF(OR($E66="",$G66=""),"",IF(AND($E$3=6),'Marks Entry 6th'!R65,IF(AND($E$3=7),'Marks Entry 7th'!R65,"")))</f>
        <v/>
      </c>
      <c r="T66" s="120" t="str">
        <f>IF(OR($E66="",$G66=""),"",IF(AND($E$3=6),'Marks Entry 6th'!S65,IF(AND($E$3=7),'Marks Entry 7th'!S65,"")))</f>
        <v/>
      </c>
      <c r="U66" s="65" t="str">
        <f t="shared" si="5"/>
        <v/>
      </c>
      <c r="V66" s="62">
        <f t="shared" si="6"/>
        <v>0</v>
      </c>
      <c r="W66" s="67" t="str">
        <f>IF(OR($E66="",$G66=""),"",IF(AND($E$3=6),'Marks Entry 6th'!T65,IF(AND($E$3=7),'Marks Entry 7th'!T65,"")))</f>
        <v/>
      </c>
      <c r="X66" s="67" t="str">
        <f>IF(OR($E66="",$G66=""),"",IF(AND($E$3=6),'Marks Entry 6th'!U65,IF(AND($E$3=7),'Marks Entry 7th'!U65,"")))</f>
        <v/>
      </c>
      <c r="Y66" s="66" t="str">
        <f t="shared" si="7"/>
        <v/>
      </c>
      <c r="Z66" s="62" t="str">
        <f t="shared" si="8"/>
        <v/>
      </c>
      <c r="AA66" s="108">
        <f t="shared" si="9"/>
        <v>0</v>
      </c>
      <c r="AB66" s="108" t="str">
        <f t="shared" si="10"/>
        <v/>
      </c>
      <c r="AC66" s="108" t="str">
        <f t="shared" si="11"/>
        <v/>
      </c>
      <c r="AD66" s="108" t="str">
        <f t="shared" si="12"/>
        <v/>
      </c>
      <c r="AE66" s="108" t="str">
        <f t="shared" si="13"/>
        <v/>
      </c>
      <c r="AF66" s="110" t="str">
        <f t="shared" si="14"/>
        <v/>
      </c>
      <c r="AG66" s="120" t="str">
        <f>IF(OR($E66="",$G66=""),"",IF(AND($E$3=6),'Marks Entry 6th'!V65,IF(AND($E$3=7),'Marks Entry 7th'!V65,"")))</f>
        <v/>
      </c>
      <c r="AH66" s="120" t="str">
        <f>IF(OR($E66="",$G66=""),"",IF(AND($E$3=6),'Marks Entry 6th'!W65,IF(AND($E$3=7),'Marks Entry 7th'!W65,"")))</f>
        <v/>
      </c>
      <c r="AI66" s="120" t="str">
        <f>IF(OR($E66="",$G66=""),"",IF(AND($E$3=6),'Marks Entry 6th'!X65,IF(AND($E$3=7),'Marks Entry 7th'!X65,"")))</f>
        <v/>
      </c>
      <c r="AJ66" s="120" t="str">
        <f>IF(OR($E66="",$G66=""),"",IF(AND($E$3=6),'Marks Entry 6th'!Y65,IF(AND($E$3=7),'Marks Entry 7th'!Y65,"")))</f>
        <v/>
      </c>
      <c r="AK66" s="120" t="str">
        <f>IF(OR($E66="",$G66=""),"",IF(AND($E$3=6),'Marks Entry 6th'!Z65,IF(AND($E$3=7),'Marks Entry 7th'!Z65,"")))</f>
        <v/>
      </c>
      <c r="AL66" s="120" t="str">
        <f>IF(OR($E66="",$G66=""),"",IF(AND($E$3=6),'Marks Entry 6th'!AA65,IF(AND($E$3=7),'Marks Entry 7th'!AA65,"")))</f>
        <v/>
      </c>
      <c r="AM66" s="418" t="str">
        <f t="shared" si="15"/>
        <v/>
      </c>
      <c r="AN66" s="120" t="str">
        <f>IF(OR($E66="",$G66=""),"",IF(AND($E$3=6),'Marks Entry 6th'!AB65,IF(AND($E$3=7),'Marks Entry 7th'!AB65,"")))</f>
        <v/>
      </c>
      <c r="AO66" s="120" t="str">
        <f>IF(OR($E66="",$G66=""),"",IF(AND($E$3=6),'Marks Entry 6th'!AC65,IF(AND($E$3=7),'Marks Entry 7th'!AC65,"")))</f>
        <v/>
      </c>
      <c r="AP66" s="65" t="str">
        <f t="shared" si="16"/>
        <v/>
      </c>
      <c r="AQ66" s="62">
        <f t="shared" si="17"/>
        <v>0</v>
      </c>
      <c r="AR66" s="67" t="str">
        <f>IF(OR($E66="",$G66=""),"",IF(AND($E$3=6),'Marks Entry 6th'!AD65,IF(AND($E$3=7),'Marks Entry 7th'!AD65,"")))</f>
        <v/>
      </c>
      <c r="AS66" s="67" t="str">
        <f>IF(OR($E66="",$G66=""),"",IF(AND($E$3=6),'Marks Entry 6th'!AE65,IF(AND($E$3=7),'Marks Entry 7th'!AE65,"")))</f>
        <v/>
      </c>
      <c r="AT66" s="65" t="str">
        <f t="shared" si="18"/>
        <v/>
      </c>
      <c r="AU66" s="62" t="str">
        <f t="shared" si="19"/>
        <v/>
      </c>
      <c r="AV66" s="108">
        <f t="shared" si="20"/>
        <v>0</v>
      </c>
      <c r="AW66" s="108" t="str">
        <f t="shared" si="21"/>
        <v/>
      </c>
      <c r="AX66" s="108" t="str">
        <f t="shared" si="22"/>
        <v/>
      </c>
      <c r="AY66" s="108" t="str">
        <f t="shared" si="23"/>
        <v/>
      </c>
      <c r="AZ66" s="108" t="str">
        <f t="shared" si="24"/>
        <v/>
      </c>
      <c r="BA66" s="110" t="str">
        <f t="shared" si="25"/>
        <v/>
      </c>
      <c r="BB66" s="310" t="str">
        <f>IF(OR($E66="",$G66=""),"",IF(AND($E$3=6),'Marks Entry 6th'!AF65,IF(AND($E$3=7),'Marks Entry 7th'!AF65,"")))</f>
        <v/>
      </c>
      <c r="BC66" s="120" t="str">
        <f>IF(OR($E66="",$G66=""),"",IF(AND($E$3=6),'Marks Entry 6th'!AG65,IF(AND($E$3=7),'Marks Entry 7th'!AG65,"")))</f>
        <v/>
      </c>
      <c r="BD66" s="120" t="str">
        <f>IF(OR($E66="",$G66=""),"",IF(AND($E$3=6),'Marks Entry 6th'!AH65,IF(AND($E$3=7),'Marks Entry 7th'!AH65,"")))</f>
        <v/>
      </c>
      <c r="BE66" s="120" t="str">
        <f>IF(OR($E66="",$G66=""),"",IF(AND($E$3=6),'Marks Entry 6th'!AI65,IF(AND($E$3=7),'Marks Entry 7th'!AI65,"")))</f>
        <v/>
      </c>
      <c r="BF66" s="120" t="str">
        <f>IF(OR($E66="",$G66=""),"",IF(AND($E$3=6),'Marks Entry 6th'!AJ65,IF(AND($E$3=7),'Marks Entry 7th'!AJ65,"")))</f>
        <v/>
      </c>
      <c r="BG66" s="120" t="str">
        <f>IF(OR($E66="",$G66=""),"",IF(AND($E$3=6),'Marks Entry 6th'!AK65,IF(AND($E$3=7),'Marks Entry 7th'!AK65,"")))</f>
        <v/>
      </c>
      <c r="BH66" s="120" t="str">
        <f>IF(OR($E66="",$G66=""),"",IF(AND($E$3=6),'Marks Entry 6th'!AL65,IF(AND($E$3=7),'Marks Entry 7th'!AL65,"")))</f>
        <v/>
      </c>
      <c r="BI66" s="418" t="str">
        <f t="shared" si="26"/>
        <v/>
      </c>
      <c r="BJ66" s="120" t="str">
        <f>IF(OR($E66="",$G66=""),"",IF(AND($E$3=6),'Marks Entry 6th'!AM65,IF(AND($E$3=7),'Marks Entry 7th'!AM65,"")))</f>
        <v/>
      </c>
      <c r="BK66" s="120" t="str">
        <f>IF(OR($E66="",$G66=""),"",IF(AND($E$3=6),'Marks Entry 6th'!AN65,IF(AND($E$3=7),'Marks Entry 7th'!AN65,"")))</f>
        <v/>
      </c>
      <c r="BL66" s="65" t="str">
        <f t="shared" si="27"/>
        <v/>
      </c>
      <c r="BM66" s="62">
        <f t="shared" si="28"/>
        <v>0</v>
      </c>
      <c r="BN66" s="67" t="str">
        <f>IF(OR($E66="",$G66=""),"",IF(AND($E$3=6),'Marks Entry 6th'!AO65,IF(AND($E$3=7),'Marks Entry 7th'!AO65,"")))</f>
        <v/>
      </c>
      <c r="BO66" s="67" t="str">
        <f>IF(OR($E66="",$G66=""),"",IF(AND($E$3=6),'Marks Entry 6th'!AP65,IF(AND($E$3=7),'Marks Entry 7th'!AP65,"")))</f>
        <v/>
      </c>
      <c r="BP66" s="65" t="str">
        <f t="shared" si="29"/>
        <v/>
      </c>
      <c r="BQ66" s="62" t="str">
        <f t="shared" si="30"/>
        <v/>
      </c>
      <c r="BR66" s="108">
        <f t="shared" si="31"/>
        <v>0</v>
      </c>
      <c r="BS66" s="108" t="str">
        <f t="shared" si="32"/>
        <v/>
      </c>
      <c r="BT66" s="108" t="str">
        <f t="shared" si="33"/>
        <v/>
      </c>
      <c r="BU66" s="108" t="str">
        <f t="shared" si="34"/>
        <v/>
      </c>
      <c r="BV66" s="108" t="str">
        <f t="shared" si="35"/>
        <v/>
      </c>
      <c r="BW66" s="110" t="str">
        <f t="shared" si="36"/>
        <v/>
      </c>
      <c r="BX66" s="120" t="str">
        <f>IF(OR($E66="",$G66=""),"",IF(AND($E$3=6),'Marks Entry 6th'!AQ65,IF(AND($E$3=7),'Marks Entry 7th'!AQ65,"")))</f>
        <v/>
      </c>
      <c r="BY66" s="120" t="str">
        <f>IF(OR($E66="",$G66=""),"",IF(AND($E$3=6),'Marks Entry 6th'!AR65,IF(AND($E$3=7),'Marks Entry 7th'!AR65,"")))</f>
        <v/>
      </c>
      <c r="BZ66" s="120" t="str">
        <f>IF(OR($E66="",$G66=""),"",IF(AND($E$3=6),'Marks Entry 6th'!AS65,IF(AND($E$3=7),'Marks Entry 7th'!AS65,"")))</f>
        <v/>
      </c>
      <c r="CA66" s="120" t="str">
        <f>IF(OR($E66="",$G66=""),"",IF(AND($E$3=6),'Marks Entry 6th'!AT65,IF(AND($E$3=7),'Marks Entry 7th'!AT65,"")))</f>
        <v/>
      </c>
      <c r="CB66" s="120" t="str">
        <f>IF(OR($E66="",$G66=""),"",IF(AND($E$3=6),'Marks Entry 6th'!AU65,IF(AND($E$3=7),'Marks Entry 7th'!AU65,"")))</f>
        <v/>
      </c>
      <c r="CC66" s="120" t="str">
        <f>IF(OR($E66="",$G66=""),"",IF(AND($E$3=6),'Marks Entry 6th'!AV65,IF(AND($E$3=7),'Marks Entry 7th'!AV65,"")))</f>
        <v/>
      </c>
      <c r="CD66" s="418" t="str">
        <f t="shared" si="37"/>
        <v/>
      </c>
      <c r="CE66" s="120" t="str">
        <f>IF(OR($E66="",$G66=""),"",IF(AND($E$3=6),'Marks Entry 6th'!AW65,IF(AND($E$3=7),'Marks Entry 7th'!AW65,"")))</f>
        <v/>
      </c>
      <c r="CF66" s="120" t="str">
        <f>IF(OR($E66="",$G66=""),"",IF(AND($E$3=6),'Marks Entry 6th'!AX65,IF(AND($E$3=7),'Marks Entry 7th'!AX65,"")))</f>
        <v/>
      </c>
      <c r="CG66" s="65" t="str">
        <f t="shared" si="38"/>
        <v/>
      </c>
      <c r="CH66" s="62">
        <f t="shared" si="39"/>
        <v>0</v>
      </c>
      <c r="CI66" s="67" t="str">
        <f>IF(OR($E66="",$G66=""),"",IF(AND($E$3=6),'Marks Entry 6th'!AY65,IF(AND($E$3=7),'Marks Entry 7th'!AY65,"")))</f>
        <v/>
      </c>
      <c r="CJ66" s="67" t="str">
        <f>IF(OR($E66="",$G66=""),"",IF(AND($E$3=6),'Marks Entry 6th'!AZ65,IF(AND($E$3=7),'Marks Entry 7th'!AZ65,"")))</f>
        <v/>
      </c>
      <c r="CK66" s="65" t="str">
        <f t="shared" si="40"/>
        <v/>
      </c>
      <c r="CL66" s="62" t="str">
        <f t="shared" si="41"/>
        <v/>
      </c>
      <c r="CM66" s="108">
        <f t="shared" si="42"/>
        <v>0</v>
      </c>
      <c r="CN66" s="108" t="str">
        <f t="shared" si="43"/>
        <v/>
      </c>
      <c r="CO66" s="108" t="str">
        <f t="shared" si="44"/>
        <v/>
      </c>
      <c r="CP66" s="108" t="str">
        <f t="shared" si="45"/>
        <v/>
      </c>
      <c r="CQ66" s="108" t="str">
        <f t="shared" si="46"/>
        <v/>
      </c>
      <c r="CR66" s="110" t="str">
        <f t="shared" si="47"/>
        <v/>
      </c>
      <c r="CS66" s="120" t="str">
        <f>IF(OR($E66="",$G66=""),"",IF(AND($E$3=6),'Marks Entry 6th'!BA65,IF(AND($E$3=7),'Marks Entry 7th'!BA65,"")))</f>
        <v/>
      </c>
      <c r="CT66" s="120" t="str">
        <f>IF(OR($E66="",$G66=""),"",IF(AND($E$3=6),'Marks Entry 6th'!BB65,IF(AND($E$3=7),'Marks Entry 7th'!BB65,"")))</f>
        <v/>
      </c>
      <c r="CU66" s="120" t="str">
        <f>IF(OR($E66="",$G66=""),"",IF(AND($E$3=6),'Marks Entry 6th'!BC65,IF(AND($E$3=7),'Marks Entry 7th'!BC65,"")))</f>
        <v/>
      </c>
      <c r="CV66" s="120" t="str">
        <f>IF(OR($E66="",$G66=""),"",IF(AND($E$3=6),'Marks Entry 6th'!BD65,IF(AND($E$3=7),'Marks Entry 7th'!BD65,"")))</f>
        <v/>
      </c>
      <c r="CW66" s="120" t="str">
        <f>IF(OR($E66="",$G66=""),"",IF(AND($E$3=6),'Marks Entry 6th'!BE65,IF(AND($E$3=7),'Marks Entry 7th'!BE65,"")))</f>
        <v/>
      </c>
      <c r="CX66" s="120" t="str">
        <f>IF(OR($E66="",$G66=""),"",IF(AND($E$3=6),'Marks Entry 6th'!BF65,IF(AND($E$3=7),'Marks Entry 7th'!BF65,"")))</f>
        <v/>
      </c>
      <c r="CY66" s="418" t="str">
        <f t="shared" si="48"/>
        <v/>
      </c>
      <c r="CZ66" s="120" t="str">
        <f>IF(OR($E66="",$G66=""),"",IF(AND($E$3=6),'Marks Entry 6th'!BG65,IF(AND($E$3=7),'Marks Entry 7th'!BG65,"")))</f>
        <v/>
      </c>
      <c r="DA66" s="120" t="str">
        <f>IF(OR($E66="",$G66=""),"",IF(AND($E$3=6),'Marks Entry 6th'!BH65,IF(AND($E$3=7),'Marks Entry 7th'!BH65,"")))</f>
        <v/>
      </c>
      <c r="DB66" s="65" t="str">
        <f t="shared" si="49"/>
        <v/>
      </c>
      <c r="DC66" s="62">
        <f t="shared" si="50"/>
        <v>0</v>
      </c>
      <c r="DD66" s="67" t="str">
        <f>IF(OR($E66="",$G66=""),"",IF(AND($E$3=6),'Marks Entry 6th'!BI65,IF(AND($E$3=7),'Marks Entry 7th'!BI65,"")))</f>
        <v/>
      </c>
      <c r="DE66" s="67" t="str">
        <f>IF(OR($E66="",$G66=""),"",IF(AND($E$3=6),'Marks Entry 6th'!BJ65,IF(AND($E$3=7),'Marks Entry 7th'!BJ65,"")))</f>
        <v/>
      </c>
      <c r="DF66" s="65" t="str">
        <f t="shared" si="51"/>
        <v/>
      </c>
      <c r="DG66" s="62" t="str">
        <f t="shared" si="52"/>
        <v/>
      </c>
      <c r="DH66" s="108">
        <f t="shared" si="53"/>
        <v>0</v>
      </c>
      <c r="DI66" s="108" t="str">
        <f t="shared" si="54"/>
        <v/>
      </c>
      <c r="DJ66" s="108" t="str">
        <f t="shared" si="55"/>
        <v/>
      </c>
      <c r="DK66" s="108" t="str">
        <f t="shared" si="56"/>
        <v/>
      </c>
      <c r="DL66" s="108" t="str">
        <f t="shared" si="57"/>
        <v/>
      </c>
      <c r="DM66" s="110" t="str">
        <f t="shared" si="58"/>
        <v/>
      </c>
      <c r="DN66" s="120" t="str">
        <f>IF(OR($E66="",$G66=""),"",IF(AND($E$3=6),'Marks Entry 6th'!BK65,IF(AND($E$3=7),'Marks Entry 7th'!BK65,"")))</f>
        <v/>
      </c>
      <c r="DO66" s="120" t="str">
        <f>IF(OR($E66="",$G66=""),"",IF(AND($E$3=6),'Marks Entry 6th'!BL65,IF(AND($E$3=7),'Marks Entry 7th'!BL65,"")))</f>
        <v/>
      </c>
      <c r="DP66" s="120" t="str">
        <f>IF(OR($E66="",$G66=""),"",IF(AND($E$3=6),'Marks Entry 6th'!BM65,IF(AND($E$3=7),'Marks Entry 7th'!BM65,"")))</f>
        <v/>
      </c>
      <c r="DQ66" s="120" t="str">
        <f>IF(OR($E66="",$G66=""),"",IF(AND($E$3=6),'Marks Entry 6th'!BN65,IF(AND($E$3=7),'Marks Entry 7th'!BN65,"")))</f>
        <v/>
      </c>
      <c r="DR66" s="120" t="str">
        <f>IF(OR($E66="",$G66=""),"",IF(AND($E$3=6),'Marks Entry 6th'!BO65,IF(AND($E$3=7),'Marks Entry 7th'!BO65,"")))</f>
        <v/>
      </c>
      <c r="DS66" s="120" t="str">
        <f>IF(OR($E66="",$G66=""),"",IF(AND($E$3=6),'Marks Entry 6th'!BP65,IF(AND($E$3=7),'Marks Entry 7th'!BP65,"")))</f>
        <v/>
      </c>
      <c r="DT66" s="418" t="str">
        <f t="shared" si="59"/>
        <v/>
      </c>
      <c r="DU66" s="120" t="str">
        <f>IF(OR($E66="",$G66=""),"",IF(AND($E$3=6),'Marks Entry 6th'!BQ65,IF(AND($E$3=7),'Marks Entry 7th'!BQ65,"")))</f>
        <v/>
      </c>
      <c r="DV66" s="120" t="str">
        <f>IF(OR($E66="",$G66=""),"",IF(AND($E$3=6),'Marks Entry 6th'!BR65,IF(AND($E$3=7),'Marks Entry 7th'!BR65,"")))</f>
        <v/>
      </c>
      <c r="DW66" s="65" t="str">
        <f t="shared" si="60"/>
        <v/>
      </c>
      <c r="DX66" s="62">
        <f t="shared" si="61"/>
        <v>0</v>
      </c>
      <c r="DY66" s="67" t="str">
        <f>IF(OR($E66="",$G66=""),"",IF(AND($E$3=6),'Marks Entry 6th'!BS65,IF(AND($E$3=7),'Marks Entry 7th'!BS65,"")))</f>
        <v/>
      </c>
      <c r="DZ66" s="67" t="str">
        <f>IF(OR($E66="",$G66=""),"",IF(AND($E$3=6),'Marks Entry 6th'!BT65,IF(AND($E$3=7),'Marks Entry 7th'!BT65,"")))</f>
        <v/>
      </c>
      <c r="EA66" s="65" t="str">
        <f t="shared" si="62"/>
        <v/>
      </c>
      <c r="EB66" s="62" t="str">
        <f t="shared" si="63"/>
        <v/>
      </c>
      <c r="EC66" s="108">
        <f t="shared" si="64"/>
        <v>0</v>
      </c>
      <c r="ED66" s="108" t="str">
        <f t="shared" si="65"/>
        <v/>
      </c>
      <c r="EE66" s="108" t="str">
        <f t="shared" si="66"/>
        <v/>
      </c>
      <c r="EF66" s="108" t="str">
        <f t="shared" si="67"/>
        <v/>
      </c>
      <c r="EG66" s="108" t="str">
        <f t="shared" si="68"/>
        <v/>
      </c>
      <c r="EH66" s="110" t="str">
        <f t="shared" si="69"/>
        <v/>
      </c>
      <c r="EI66" s="52" t="str">
        <f>IF(OR($E66="",$G66=""),"",IF(AND($E$3=6),'Marks Entry 6th'!BU65,IF(AND($E$3=7),'Marks Entry 7th'!BU65,"")))</f>
        <v/>
      </c>
      <c r="EJ66" s="52" t="str">
        <f>IF(OR($E66="",$G66=""),"",IF(AND($E$3=6),'Marks Entry 6th'!BV65,IF(AND($E$3=7),'Marks Entry 7th'!BV65,"")))</f>
        <v/>
      </c>
      <c r="EK66" s="52" t="str">
        <f>IF(OR($E66="",$G66=""),"",IF(AND($E$3=6),'Marks Entry 6th'!BW65,IF(AND($E$3=7),'Marks Entry 7th'!BW65,"")))</f>
        <v/>
      </c>
      <c r="EL66" s="52" t="str">
        <f>IF(OR($E66="",$G66=""),"",IF(AND($E$3=6),'Marks Entry 6th'!BX65,IF(AND($E$3=7),'Marks Entry 7th'!BX65,"")))</f>
        <v/>
      </c>
      <c r="EM66" s="52" t="str">
        <f>IF(OR($E66="",$G66=""),"",IF(AND($E$3=6),'Marks Entry 6th'!BY65,IF(AND($E$3=7),'Marks Entry 7th'!BY65,"")))</f>
        <v/>
      </c>
      <c r="EN66" s="121" t="str">
        <f t="shared" si="70"/>
        <v/>
      </c>
      <c r="EO66" s="122">
        <f t="shared" si="71"/>
        <v>0</v>
      </c>
      <c r="EP66" s="122" t="str">
        <f t="shared" si="72"/>
        <v/>
      </c>
      <c r="EQ66" s="122" t="str">
        <f t="shared" si="73"/>
        <v/>
      </c>
      <c r="ER66" s="109" t="str">
        <f t="shared" si="74"/>
        <v/>
      </c>
      <c r="ES66" s="52" t="str">
        <f>IF(OR($E66="",$G66=""),"",IF(AND($E$3=6),'Marks Entry 6th'!BZ65,IF(AND($E$3=7),'Marks Entry 7th'!BZ65,"")))</f>
        <v/>
      </c>
      <c r="ET66" s="52" t="str">
        <f>IF(OR($E66="",$G66=""),"",IF(AND($E$3=6),'Marks Entry 6th'!CA65,IF(AND($E$3=7),'Marks Entry 7th'!CA65,"")))</f>
        <v/>
      </c>
      <c r="EU66" s="52" t="str">
        <f>IF(OR($E66="",$G66=""),"",IF(AND($E$3=6),'Marks Entry 6th'!CB65,IF(AND($E$3=7),'Marks Entry 7th'!CB65,"")))</f>
        <v/>
      </c>
      <c r="EV66" s="52" t="str">
        <f>IF(OR($E66="",$G66=""),"",IF(AND($E$3=6),'Marks Entry 6th'!CC65,IF(AND($E$3=7),'Marks Entry 7th'!CC65,"")))</f>
        <v/>
      </c>
      <c r="EW66" s="52" t="str">
        <f>IF(OR($E66="",$G66=""),"",IF(AND($E$3=6),'Marks Entry 6th'!CD65,IF(AND($E$3=7),'Marks Entry 7th'!CD65,"")))</f>
        <v/>
      </c>
      <c r="EX66" s="121" t="str">
        <f t="shared" si="75"/>
        <v/>
      </c>
      <c r="EY66" s="122">
        <f t="shared" si="76"/>
        <v>0</v>
      </c>
      <c r="EZ66" s="122" t="str">
        <f t="shared" si="77"/>
        <v/>
      </c>
      <c r="FA66" s="122" t="str">
        <f t="shared" si="78"/>
        <v/>
      </c>
      <c r="FB66" s="109" t="str">
        <f t="shared" si="79"/>
        <v/>
      </c>
      <c r="FC66" s="52" t="str">
        <f>IF(OR($E66="",$G66=""),"",IF(AND($E$3=6),'Marks Entry 6th'!CE65,IF(AND($E$3=7),'Marks Entry 7th'!CE65,"")))</f>
        <v/>
      </c>
      <c r="FD66" s="52" t="str">
        <f>IF(OR($E66="",$G66=""),"",IF(AND($E$3=6),'Marks Entry 6th'!CF65,IF(AND($E$3=7),'Marks Entry 7th'!CF65,"")))</f>
        <v/>
      </c>
      <c r="FE66" s="52" t="str">
        <f>IF(OR($E66="",$G66=""),"",IF(AND($E$3=6),'Marks Entry 6th'!CG65,IF(AND($E$3=7),'Marks Entry 7th'!CG65,"")))</f>
        <v/>
      </c>
      <c r="FF66" s="52" t="str">
        <f>IF(OR($E66="",$G66=""),"",IF(AND($E$3=6),'Marks Entry 6th'!CH65,IF(AND($E$3=7),'Marks Entry 7th'!CH65,"")))</f>
        <v/>
      </c>
      <c r="FG66" s="52" t="str">
        <f>IF(OR($E66="",$G66=""),"",IF(AND($E$3=6),'Marks Entry 6th'!CI65,IF(AND($E$3=7),'Marks Entry 7th'!CI65,"")))</f>
        <v/>
      </c>
      <c r="FH66" s="121" t="str">
        <f t="shared" si="80"/>
        <v/>
      </c>
      <c r="FI66" s="122">
        <f t="shared" si="81"/>
        <v>0</v>
      </c>
      <c r="FJ66" s="122" t="str">
        <f t="shared" si="82"/>
        <v/>
      </c>
      <c r="FK66" s="122" t="str">
        <f t="shared" si="83"/>
        <v/>
      </c>
      <c r="FL66" s="109" t="str">
        <f t="shared" si="84"/>
        <v/>
      </c>
      <c r="FM66" s="361" t="str">
        <f>IF(OR($E66="",$G66=""),"",IF(AND('Marks Entry 6th'!CJ65="",'Marks Entry 7th'!CJ65=""),"",IF(AND($E$3=6),'Marks Entry 6th'!CJ65,IF(AND($E$3=7),'Marks Entry 7th'!CJ65,""))))</f>
        <v/>
      </c>
      <c r="FN66" s="361" t="str">
        <f>IF(OR($E66="",$G66=""),"",IF(AND('Marks Entry 6th'!CK65="",'Marks Entry 7th'!CK65=""),"",IF(AND($E$3=6),'Marks Entry 6th'!CK65,IF(AND($E$3=7),'Marks Entry 7th'!CK65,""))))</f>
        <v/>
      </c>
      <c r="FO66" s="362" t="str">
        <f t="shared" si="85"/>
        <v/>
      </c>
      <c r="FP66" s="109" t="str">
        <f t="shared" si="86"/>
        <v/>
      </c>
      <c r="FQ66" s="361" t="str">
        <f>IF(OR($E66="",$G66=""),"",IF(AND('Marks Entry 6th'!CL65="",'Marks Entry 7th'!CL65=""),"",IF(AND($E$3=6),'Marks Entry 6th'!CL65,IF(AND($E$3=7),'Marks Entry 7th'!CL65,""))))</f>
        <v/>
      </c>
      <c r="FR66" s="361" t="str">
        <f>IF(OR($E66="",$G66=""),"",IF(AND('Marks Entry 6th'!CM65="",'Marks Entry 7th'!CM65=""),"",IF(AND($E$3=6),'Marks Entry 6th'!CM65,IF(AND($E$3=7),'Marks Entry 7th'!CM65,""))))</f>
        <v/>
      </c>
      <c r="FS66" s="362" t="str">
        <f t="shared" si="87"/>
        <v/>
      </c>
      <c r="FT66" s="109" t="str">
        <f t="shared" si="88"/>
        <v/>
      </c>
      <c r="FU66" s="78" t="str">
        <f t="shared" si="89"/>
        <v/>
      </c>
      <c r="FV66" s="328" t="str">
        <f t="shared" si="90"/>
        <v/>
      </c>
      <c r="FW66" s="84" t="str">
        <f t="shared" si="91"/>
        <v/>
      </c>
      <c r="FX66" s="222" t="str">
        <f t="shared" si="92"/>
        <v/>
      </c>
      <c r="FY66" s="85" t="str">
        <f t="shared" si="93"/>
        <v/>
      </c>
      <c r="FZ66" s="327" t="str">
        <f>IFERROR(IF(B66="NSO","NSO",IF(OR(D66="",G66="",F66=""),"",IF(AND(FV66&gt;=36,'Master sheet'!$D$11="Hindi"),"कक्षा क्रमोन्नत",IF(AND(FV66&gt;=36,'Master sheet'!$D$11="English"),"Promoted",IF(AND(FV66&lt;36,'Master sheet'!$D$11="Hindi"),"पुनः परीक्षा","Re-Exam"))))),"")</f>
        <v/>
      </c>
      <c r="GA66" s="53" t="str">
        <f>IF(OR($E66="",$G66=""),"",IF(AND($E$3=6,'Marks Entry 6th'!CN65=""),"",IF(AND($E$3=7,'Marks Entry 7th'!CN65=""),"",IF(AND($E$3=6),'Marks Entry 6th'!CN65,IF(AND($E$3=7),'Marks Entry 7th'!CN65,"")))))</f>
        <v/>
      </c>
      <c r="GB66" s="53" t="str">
        <f>IF(OR($E66="",$G66=""),"",IF(AND($E$3=6,'Marks Entry 6th'!CO65=""),"",IF(AND($E$3=7,'Marks Entry 7th'!CO65=""),"",IF(AND($E$3=6),'Marks Entry 6th'!CO65,IF(AND($E$3=7),'Marks Entry 7th'!CO65,"")))))</f>
        <v/>
      </c>
      <c r="GC66" s="54"/>
      <c r="GK66" s="56">
        <f>IF(AND($E$3=6),'Marks Entry 6th'!I65,IF(AND($E$3=7),'Marks Entry 7th'!I65,""))</f>
        <v>0</v>
      </c>
      <c r="GL66" s="56">
        <f t="shared" si="94"/>
        <v>0</v>
      </c>
    </row>
    <row r="67" spans="1:194" ht="18.95" customHeight="1">
      <c r="A67" s="68">
        <v>60</v>
      </c>
      <c r="B67" s="68" t="str">
        <f>IF(OR(GK67=0,GK67=""),"",IF(AND($E$3=6),'Marks Entry 6th'!I66,IF(AND($E$3=7),'Marks Entry 7th'!I66,"")))</f>
        <v/>
      </c>
      <c r="C67" s="69" t="str">
        <f>IF(OR(B67=0,B67=""),"",IF(AND($E$3=6,'Marks Entry 6th'!B66=""),"",IF(AND($E$3=7,'Marks Entry 7th'!B66=""),"",IF(AND($E$3=6,'Marks Entry 6th'!B66),'Marks Entry 6th'!B66,IF(AND($E$3=7),'Marks Entry 7th'!B66,"")))))</f>
        <v/>
      </c>
      <c r="D67" s="69" t="str">
        <f>IF(OR(B67=0,B67=""),"",IF(AND($E$3=6,'Marks Entry 6th'!C66=""),"",IF(AND($E$3=7,'Marks Entry 7th'!C66=""),"",IF(AND($E$3=6),'Marks Entry 6th'!C66,IF(AND($E$3=7),'Marks Entry 7th'!C66,"")))))</f>
        <v/>
      </c>
      <c r="E67" s="303" t="str">
        <f>IF(OR(B67=0,B67=""),"",IF(AND($E$3=6,'Marks Entry 6th'!E66=""),"",IF(AND($E$3=7,'Marks Entry 7th'!E66=""),"",IF(AND($E$3=6),'Marks Entry 6th'!E66,IF(AND($E$3=7),'Marks Entry 7th'!E66,"")))))</f>
        <v/>
      </c>
      <c r="F67" s="69" t="str">
        <f>IF(OR(B67=0,B67=""),"",IF(AND($E$3=6,'Marks Entry 6th'!D66=""),"",IF(AND($E$3=7,'Marks Entry 7th'!D66=""),"",IF(AND($E$3=6),'Marks Entry 6th'!D66,IF(AND($E$3=7),'Marks Entry 7th'!D66,"")))))</f>
        <v/>
      </c>
      <c r="G67" s="302" t="str">
        <f>IF(OR(B67=0,B67=""),"",IF(AND($E$3=6,'Marks Entry 6th'!F66=""),"",IF(AND($E$3=7,'Marks Entry 7th'!F66=""),"",IF(AND($E$3=6),UPPER('Marks Entry 6th'!F66),IF(AND($E$3=7),UPPER('Marks Entry 7th'!F66),"")))))</f>
        <v/>
      </c>
      <c r="H67" s="302" t="str">
        <f>IF(OR(B67=0,B67=""),"",IF(AND($E$3=6,'Marks Entry 6th'!G66=""),"",IF(AND($E$3=7,'Marks Entry 7th'!G66=""),"",IF(AND($E$3=6),UPPER('Marks Entry 6th'!G66),IF(AND($E$3=7),UPPER('Marks Entry 7th'!G66),"")))))</f>
        <v/>
      </c>
      <c r="I67" s="302" t="str">
        <f>IF(OR(B67=0,B67=""),"",IF(AND($E$3=6,'Marks Entry 6th'!H66=""),"",IF(AND($E$3=7,'Marks Entry 7th'!H66=""),"",IF(AND($E$3=6),UPPER('Marks Entry 6th'!H66),IF(AND($E$3=7),UPPER('Marks Entry 7th'!H66),"")))))</f>
        <v/>
      </c>
      <c r="J67" s="64" t="str">
        <f>IF(OR(B67=0,B67=""),"",IF(AND($E$3=6,'Marks Entry 6th'!J66=""),"",IF(AND($E$3=7,'Marks Entry 7th'!J66=""),"",IF(AND($E$3=6),'Marks Entry 6th'!J66,IF(AND($E$3=7),'Marks Entry 7th'!J66,"")))))</f>
        <v/>
      </c>
      <c r="K67" s="64" t="str">
        <f>IF(OR(B67=0,B67=""),"",IF(AND($E$3=6,'Marks Entry 6th'!K66=""),"",IF(AND($E$3=7,'Marks Entry 7th'!K66=""),"",IF(AND($E$3=6),'Marks Entry 6th'!K66,IF(AND($E$3=7),'Marks Entry 7th'!K66,"")))))</f>
        <v/>
      </c>
      <c r="L67" s="120" t="str">
        <f>IF(OR($E67="",$G67=""),"",IF(AND($E$3=6),'Marks Entry 6th'!L66,IF(AND($E$3=7),'Marks Entry 7th'!L66,"")))</f>
        <v/>
      </c>
      <c r="M67" s="120" t="str">
        <f>IF(OR($E67="",$G67=""),"",IF(AND($E$3=6),'Marks Entry 6th'!M66,IF(AND($E$3=7),'Marks Entry 7th'!M66,"")))</f>
        <v/>
      </c>
      <c r="N67" s="120" t="str">
        <f>IF(OR($E67="",$G67=""),"",IF(AND($E$3=6),'Marks Entry 6th'!N66,IF(AND($E$3=7),'Marks Entry 7th'!N66,"")))</f>
        <v/>
      </c>
      <c r="O67" s="120" t="str">
        <f>IF(OR($E67="",$G67=""),"",IF(AND($E$3=6),'Marks Entry 6th'!O66,IF(AND($E$3=7),'Marks Entry 7th'!O66,"")))</f>
        <v/>
      </c>
      <c r="P67" s="120" t="str">
        <f>IF(OR($E67="",$G67=""),"",IF(AND($E$3=6),'Marks Entry 6th'!P66,IF(AND($E$3=7),'Marks Entry 7th'!P66,"")))</f>
        <v/>
      </c>
      <c r="Q67" s="120" t="str">
        <f>IF(OR($E67="",$G67=""),"",IF(AND($E$3=6),'Marks Entry 6th'!Q66,IF(AND($E$3=7),'Marks Entry 7th'!Q66,"")))</f>
        <v/>
      </c>
      <c r="R67" s="418" t="str">
        <f t="shared" si="4"/>
        <v/>
      </c>
      <c r="S67" s="120" t="str">
        <f>IF(OR($E67="",$G67=""),"",IF(AND($E$3=6),'Marks Entry 6th'!R66,IF(AND($E$3=7),'Marks Entry 7th'!R66,"")))</f>
        <v/>
      </c>
      <c r="T67" s="120" t="str">
        <f>IF(OR($E67="",$G67=""),"",IF(AND($E$3=6),'Marks Entry 6th'!S66,IF(AND($E$3=7),'Marks Entry 7th'!S66,"")))</f>
        <v/>
      </c>
      <c r="U67" s="65" t="str">
        <f t="shared" si="5"/>
        <v/>
      </c>
      <c r="V67" s="62">
        <f t="shared" si="6"/>
        <v>0</v>
      </c>
      <c r="W67" s="67" t="str">
        <f>IF(OR($E67="",$G67=""),"",IF(AND($E$3=6),'Marks Entry 6th'!T66,IF(AND($E$3=7),'Marks Entry 7th'!T66,"")))</f>
        <v/>
      </c>
      <c r="X67" s="67" t="str">
        <f>IF(OR($E67="",$G67=""),"",IF(AND($E$3=6),'Marks Entry 6th'!U66,IF(AND($E$3=7),'Marks Entry 7th'!U66,"")))</f>
        <v/>
      </c>
      <c r="Y67" s="66" t="str">
        <f t="shared" si="7"/>
        <v/>
      </c>
      <c r="Z67" s="62" t="str">
        <f t="shared" si="8"/>
        <v/>
      </c>
      <c r="AA67" s="108">
        <f t="shared" si="9"/>
        <v>0</v>
      </c>
      <c r="AB67" s="108" t="str">
        <f t="shared" si="10"/>
        <v/>
      </c>
      <c r="AC67" s="108" t="str">
        <f t="shared" si="11"/>
        <v/>
      </c>
      <c r="AD67" s="108" t="str">
        <f t="shared" si="12"/>
        <v/>
      </c>
      <c r="AE67" s="108" t="str">
        <f t="shared" si="13"/>
        <v/>
      </c>
      <c r="AF67" s="110" t="str">
        <f t="shared" si="14"/>
        <v/>
      </c>
      <c r="AG67" s="120" t="str">
        <f>IF(OR($E67="",$G67=""),"",IF(AND($E$3=6),'Marks Entry 6th'!V66,IF(AND($E$3=7),'Marks Entry 7th'!V66,"")))</f>
        <v/>
      </c>
      <c r="AH67" s="120" t="str">
        <f>IF(OR($E67="",$G67=""),"",IF(AND($E$3=6),'Marks Entry 6th'!W66,IF(AND($E$3=7),'Marks Entry 7th'!W66,"")))</f>
        <v/>
      </c>
      <c r="AI67" s="120" t="str">
        <f>IF(OR($E67="",$G67=""),"",IF(AND($E$3=6),'Marks Entry 6th'!X66,IF(AND($E$3=7),'Marks Entry 7th'!X66,"")))</f>
        <v/>
      </c>
      <c r="AJ67" s="120" t="str">
        <f>IF(OR($E67="",$G67=""),"",IF(AND($E$3=6),'Marks Entry 6th'!Y66,IF(AND($E$3=7),'Marks Entry 7th'!Y66,"")))</f>
        <v/>
      </c>
      <c r="AK67" s="120" t="str">
        <f>IF(OR($E67="",$G67=""),"",IF(AND($E$3=6),'Marks Entry 6th'!Z66,IF(AND($E$3=7),'Marks Entry 7th'!Z66,"")))</f>
        <v/>
      </c>
      <c r="AL67" s="120" t="str">
        <f>IF(OR($E67="",$G67=""),"",IF(AND($E$3=6),'Marks Entry 6th'!AA66,IF(AND($E$3=7),'Marks Entry 7th'!AA66,"")))</f>
        <v/>
      </c>
      <c r="AM67" s="418" t="str">
        <f t="shared" si="15"/>
        <v/>
      </c>
      <c r="AN67" s="120" t="str">
        <f>IF(OR($E67="",$G67=""),"",IF(AND($E$3=6),'Marks Entry 6th'!AB66,IF(AND($E$3=7),'Marks Entry 7th'!AB66,"")))</f>
        <v/>
      </c>
      <c r="AO67" s="120" t="str">
        <f>IF(OR($E67="",$G67=""),"",IF(AND($E$3=6),'Marks Entry 6th'!AC66,IF(AND($E$3=7),'Marks Entry 7th'!AC66,"")))</f>
        <v/>
      </c>
      <c r="AP67" s="65" t="str">
        <f t="shared" si="16"/>
        <v/>
      </c>
      <c r="AQ67" s="62">
        <f t="shared" si="17"/>
        <v>0</v>
      </c>
      <c r="AR67" s="67" t="str">
        <f>IF(OR($E67="",$G67=""),"",IF(AND($E$3=6),'Marks Entry 6th'!AD66,IF(AND($E$3=7),'Marks Entry 7th'!AD66,"")))</f>
        <v/>
      </c>
      <c r="AS67" s="67" t="str">
        <f>IF(OR($E67="",$G67=""),"",IF(AND($E$3=6),'Marks Entry 6th'!AE66,IF(AND($E$3=7),'Marks Entry 7th'!AE66,"")))</f>
        <v/>
      </c>
      <c r="AT67" s="65" t="str">
        <f t="shared" si="18"/>
        <v/>
      </c>
      <c r="AU67" s="62" t="str">
        <f t="shared" si="19"/>
        <v/>
      </c>
      <c r="AV67" s="108">
        <f t="shared" si="20"/>
        <v>0</v>
      </c>
      <c r="AW67" s="108" t="str">
        <f t="shared" si="21"/>
        <v/>
      </c>
      <c r="AX67" s="108" t="str">
        <f t="shared" si="22"/>
        <v/>
      </c>
      <c r="AY67" s="108" t="str">
        <f t="shared" si="23"/>
        <v/>
      </c>
      <c r="AZ67" s="108" t="str">
        <f t="shared" si="24"/>
        <v/>
      </c>
      <c r="BA67" s="110" t="str">
        <f t="shared" si="25"/>
        <v/>
      </c>
      <c r="BB67" s="310" t="str">
        <f>IF(OR($E67="",$G67=""),"",IF(AND($E$3=6),'Marks Entry 6th'!AF66,IF(AND($E$3=7),'Marks Entry 7th'!AF66,"")))</f>
        <v/>
      </c>
      <c r="BC67" s="120" t="str">
        <f>IF(OR($E67="",$G67=""),"",IF(AND($E$3=6),'Marks Entry 6th'!AG66,IF(AND($E$3=7),'Marks Entry 7th'!AG66,"")))</f>
        <v/>
      </c>
      <c r="BD67" s="120" t="str">
        <f>IF(OR($E67="",$G67=""),"",IF(AND($E$3=6),'Marks Entry 6th'!AH66,IF(AND($E$3=7),'Marks Entry 7th'!AH66,"")))</f>
        <v/>
      </c>
      <c r="BE67" s="120" t="str">
        <f>IF(OR($E67="",$G67=""),"",IF(AND($E$3=6),'Marks Entry 6th'!AI66,IF(AND($E$3=7),'Marks Entry 7th'!AI66,"")))</f>
        <v/>
      </c>
      <c r="BF67" s="120" t="str">
        <f>IF(OR($E67="",$G67=""),"",IF(AND($E$3=6),'Marks Entry 6th'!AJ66,IF(AND($E$3=7),'Marks Entry 7th'!AJ66,"")))</f>
        <v/>
      </c>
      <c r="BG67" s="120" t="str">
        <f>IF(OR($E67="",$G67=""),"",IF(AND($E$3=6),'Marks Entry 6th'!AK66,IF(AND($E$3=7),'Marks Entry 7th'!AK66,"")))</f>
        <v/>
      </c>
      <c r="BH67" s="120" t="str">
        <f>IF(OR($E67="",$G67=""),"",IF(AND($E$3=6),'Marks Entry 6th'!AL66,IF(AND($E$3=7),'Marks Entry 7th'!AL66,"")))</f>
        <v/>
      </c>
      <c r="BI67" s="418" t="str">
        <f t="shared" si="26"/>
        <v/>
      </c>
      <c r="BJ67" s="120" t="str">
        <f>IF(OR($E67="",$G67=""),"",IF(AND($E$3=6),'Marks Entry 6th'!AM66,IF(AND($E$3=7),'Marks Entry 7th'!AM66,"")))</f>
        <v/>
      </c>
      <c r="BK67" s="120" t="str">
        <f>IF(OR($E67="",$G67=""),"",IF(AND($E$3=6),'Marks Entry 6th'!AN66,IF(AND($E$3=7),'Marks Entry 7th'!AN66,"")))</f>
        <v/>
      </c>
      <c r="BL67" s="65" t="str">
        <f t="shared" si="27"/>
        <v/>
      </c>
      <c r="BM67" s="62">
        <f t="shared" si="28"/>
        <v>0</v>
      </c>
      <c r="BN67" s="67" t="str">
        <f>IF(OR($E67="",$G67=""),"",IF(AND($E$3=6),'Marks Entry 6th'!AO66,IF(AND($E$3=7),'Marks Entry 7th'!AO66,"")))</f>
        <v/>
      </c>
      <c r="BO67" s="67" t="str">
        <f>IF(OR($E67="",$G67=""),"",IF(AND($E$3=6),'Marks Entry 6th'!AP66,IF(AND($E$3=7),'Marks Entry 7th'!AP66,"")))</f>
        <v/>
      </c>
      <c r="BP67" s="65" t="str">
        <f t="shared" si="29"/>
        <v/>
      </c>
      <c r="BQ67" s="62" t="str">
        <f t="shared" si="30"/>
        <v/>
      </c>
      <c r="BR67" s="108">
        <f t="shared" si="31"/>
        <v>0</v>
      </c>
      <c r="BS67" s="108" t="str">
        <f t="shared" si="32"/>
        <v/>
      </c>
      <c r="BT67" s="108" t="str">
        <f t="shared" si="33"/>
        <v/>
      </c>
      <c r="BU67" s="108" t="str">
        <f t="shared" si="34"/>
        <v/>
      </c>
      <c r="BV67" s="108" t="str">
        <f t="shared" si="35"/>
        <v/>
      </c>
      <c r="BW67" s="110" t="str">
        <f t="shared" si="36"/>
        <v/>
      </c>
      <c r="BX67" s="120" t="str">
        <f>IF(OR($E67="",$G67=""),"",IF(AND($E$3=6),'Marks Entry 6th'!AQ66,IF(AND($E$3=7),'Marks Entry 7th'!AQ66,"")))</f>
        <v/>
      </c>
      <c r="BY67" s="120" t="str">
        <f>IF(OR($E67="",$G67=""),"",IF(AND($E$3=6),'Marks Entry 6th'!AR66,IF(AND($E$3=7),'Marks Entry 7th'!AR66,"")))</f>
        <v/>
      </c>
      <c r="BZ67" s="120" t="str">
        <f>IF(OR($E67="",$G67=""),"",IF(AND($E$3=6),'Marks Entry 6th'!AS66,IF(AND($E$3=7),'Marks Entry 7th'!AS66,"")))</f>
        <v/>
      </c>
      <c r="CA67" s="120" t="str">
        <f>IF(OR($E67="",$G67=""),"",IF(AND($E$3=6),'Marks Entry 6th'!AT66,IF(AND($E$3=7),'Marks Entry 7th'!AT66,"")))</f>
        <v/>
      </c>
      <c r="CB67" s="120" t="str">
        <f>IF(OR($E67="",$G67=""),"",IF(AND($E$3=6),'Marks Entry 6th'!AU66,IF(AND($E$3=7),'Marks Entry 7th'!AU66,"")))</f>
        <v/>
      </c>
      <c r="CC67" s="120" t="str">
        <f>IF(OR($E67="",$G67=""),"",IF(AND($E$3=6),'Marks Entry 6th'!AV66,IF(AND($E$3=7),'Marks Entry 7th'!AV66,"")))</f>
        <v/>
      </c>
      <c r="CD67" s="418" t="str">
        <f t="shared" si="37"/>
        <v/>
      </c>
      <c r="CE67" s="120" t="str">
        <f>IF(OR($E67="",$G67=""),"",IF(AND($E$3=6),'Marks Entry 6th'!AW66,IF(AND($E$3=7),'Marks Entry 7th'!AW66,"")))</f>
        <v/>
      </c>
      <c r="CF67" s="120" t="str">
        <f>IF(OR($E67="",$G67=""),"",IF(AND($E$3=6),'Marks Entry 6th'!AX66,IF(AND($E$3=7),'Marks Entry 7th'!AX66,"")))</f>
        <v/>
      </c>
      <c r="CG67" s="65" t="str">
        <f t="shared" si="38"/>
        <v/>
      </c>
      <c r="CH67" s="62">
        <f t="shared" si="39"/>
        <v>0</v>
      </c>
      <c r="CI67" s="67" t="str">
        <f>IF(OR($E67="",$G67=""),"",IF(AND($E$3=6),'Marks Entry 6th'!AY66,IF(AND($E$3=7),'Marks Entry 7th'!AY66,"")))</f>
        <v/>
      </c>
      <c r="CJ67" s="67" t="str">
        <f>IF(OR($E67="",$G67=""),"",IF(AND($E$3=6),'Marks Entry 6th'!AZ66,IF(AND($E$3=7),'Marks Entry 7th'!AZ66,"")))</f>
        <v/>
      </c>
      <c r="CK67" s="65" t="str">
        <f t="shared" si="40"/>
        <v/>
      </c>
      <c r="CL67" s="62" t="str">
        <f t="shared" si="41"/>
        <v/>
      </c>
      <c r="CM67" s="108">
        <f t="shared" si="42"/>
        <v>0</v>
      </c>
      <c r="CN67" s="108" t="str">
        <f t="shared" si="43"/>
        <v/>
      </c>
      <c r="CO67" s="108" t="str">
        <f t="shared" si="44"/>
        <v/>
      </c>
      <c r="CP67" s="108" t="str">
        <f t="shared" si="45"/>
        <v/>
      </c>
      <c r="CQ67" s="108" t="str">
        <f t="shared" si="46"/>
        <v/>
      </c>
      <c r="CR67" s="110" t="str">
        <f t="shared" si="47"/>
        <v/>
      </c>
      <c r="CS67" s="120" t="str">
        <f>IF(OR($E67="",$G67=""),"",IF(AND($E$3=6),'Marks Entry 6th'!BA66,IF(AND($E$3=7),'Marks Entry 7th'!BA66,"")))</f>
        <v/>
      </c>
      <c r="CT67" s="120" t="str">
        <f>IF(OR($E67="",$G67=""),"",IF(AND($E$3=6),'Marks Entry 6th'!BB66,IF(AND($E$3=7),'Marks Entry 7th'!BB66,"")))</f>
        <v/>
      </c>
      <c r="CU67" s="120" t="str">
        <f>IF(OR($E67="",$G67=""),"",IF(AND($E$3=6),'Marks Entry 6th'!BC66,IF(AND($E$3=7),'Marks Entry 7th'!BC66,"")))</f>
        <v/>
      </c>
      <c r="CV67" s="120" t="str">
        <f>IF(OR($E67="",$G67=""),"",IF(AND($E$3=6),'Marks Entry 6th'!BD66,IF(AND($E$3=7),'Marks Entry 7th'!BD66,"")))</f>
        <v/>
      </c>
      <c r="CW67" s="120" t="str">
        <f>IF(OR($E67="",$G67=""),"",IF(AND($E$3=6),'Marks Entry 6th'!BE66,IF(AND($E$3=7),'Marks Entry 7th'!BE66,"")))</f>
        <v/>
      </c>
      <c r="CX67" s="120" t="str">
        <f>IF(OR($E67="",$G67=""),"",IF(AND($E$3=6),'Marks Entry 6th'!BF66,IF(AND($E$3=7),'Marks Entry 7th'!BF66,"")))</f>
        <v/>
      </c>
      <c r="CY67" s="418" t="str">
        <f t="shared" si="48"/>
        <v/>
      </c>
      <c r="CZ67" s="120" t="str">
        <f>IF(OR($E67="",$G67=""),"",IF(AND($E$3=6),'Marks Entry 6th'!BG66,IF(AND($E$3=7),'Marks Entry 7th'!BG66,"")))</f>
        <v/>
      </c>
      <c r="DA67" s="120" t="str">
        <f>IF(OR($E67="",$G67=""),"",IF(AND($E$3=6),'Marks Entry 6th'!BH66,IF(AND($E$3=7),'Marks Entry 7th'!BH66,"")))</f>
        <v/>
      </c>
      <c r="DB67" s="65" t="str">
        <f t="shared" si="49"/>
        <v/>
      </c>
      <c r="DC67" s="62">
        <f t="shared" si="50"/>
        <v>0</v>
      </c>
      <c r="DD67" s="67" t="str">
        <f>IF(OR($E67="",$G67=""),"",IF(AND($E$3=6),'Marks Entry 6th'!BI66,IF(AND($E$3=7),'Marks Entry 7th'!BI66,"")))</f>
        <v/>
      </c>
      <c r="DE67" s="67" t="str">
        <f>IF(OR($E67="",$G67=""),"",IF(AND($E$3=6),'Marks Entry 6th'!BJ66,IF(AND($E$3=7),'Marks Entry 7th'!BJ66,"")))</f>
        <v/>
      </c>
      <c r="DF67" s="65" t="str">
        <f t="shared" si="51"/>
        <v/>
      </c>
      <c r="DG67" s="62" t="str">
        <f t="shared" si="52"/>
        <v/>
      </c>
      <c r="DH67" s="108">
        <f t="shared" si="53"/>
        <v>0</v>
      </c>
      <c r="DI67" s="108" t="str">
        <f t="shared" si="54"/>
        <v/>
      </c>
      <c r="DJ67" s="108" t="str">
        <f t="shared" si="55"/>
        <v/>
      </c>
      <c r="DK67" s="108" t="str">
        <f t="shared" si="56"/>
        <v/>
      </c>
      <c r="DL67" s="108" t="str">
        <f t="shared" si="57"/>
        <v/>
      </c>
      <c r="DM67" s="110" t="str">
        <f t="shared" si="58"/>
        <v/>
      </c>
      <c r="DN67" s="120" t="str">
        <f>IF(OR($E67="",$G67=""),"",IF(AND($E$3=6),'Marks Entry 6th'!BK66,IF(AND($E$3=7),'Marks Entry 7th'!BK66,"")))</f>
        <v/>
      </c>
      <c r="DO67" s="120" t="str">
        <f>IF(OR($E67="",$G67=""),"",IF(AND($E$3=6),'Marks Entry 6th'!BL66,IF(AND($E$3=7),'Marks Entry 7th'!BL66,"")))</f>
        <v/>
      </c>
      <c r="DP67" s="120" t="str">
        <f>IF(OR($E67="",$G67=""),"",IF(AND($E$3=6),'Marks Entry 6th'!BM66,IF(AND($E$3=7),'Marks Entry 7th'!BM66,"")))</f>
        <v/>
      </c>
      <c r="DQ67" s="120" t="str">
        <f>IF(OR($E67="",$G67=""),"",IF(AND($E$3=6),'Marks Entry 6th'!BN66,IF(AND($E$3=7),'Marks Entry 7th'!BN66,"")))</f>
        <v/>
      </c>
      <c r="DR67" s="120" t="str">
        <f>IF(OR($E67="",$G67=""),"",IF(AND($E$3=6),'Marks Entry 6th'!BO66,IF(AND($E$3=7),'Marks Entry 7th'!BO66,"")))</f>
        <v/>
      </c>
      <c r="DS67" s="120" t="str">
        <f>IF(OR($E67="",$G67=""),"",IF(AND($E$3=6),'Marks Entry 6th'!BP66,IF(AND($E$3=7),'Marks Entry 7th'!BP66,"")))</f>
        <v/>
      </c>
      <c r="DT67" s="418" t="str">
        <f t="shared" si="59"/>
        <v/>
      </c>
      <c r="DU67" s="120" t="str">
        <f>IF(OR($E67="",$G67=""),"",IF(AND($E$3=6),'Marks Entry 6th'!BQ66,IF(AND($E$3=7),'Marks Entry 7th'!BQ66,"")))</f>
        <v/>
      </c>
      <c r="DV67" s="120" t="str">
        <f>IF(OR($E67="",$G67=""),"",IF(AND($E$3=6),'Marks Entry 6th'!BR66,IF(AND($E$3=7),'Marks Entry 7th'!BR66,"")))</f>
        <v/>
      </c>
      <c r="DW67" s="65" t="str">
        <f t="shared" si="60"/>
        <v/>
      </c>
      <c r="DX67" s="62">
        <f t="shared" si="61"/>
        <v>0</v>
      </c>
      <c r="DY67" s="67" t="str">
        <f>IF(OR($E67="",$G67=""),"",IF(AND($E$3=6),'Marks Entry 6th'!BS66,IF(AND($E$3=7),'Marks Entry 7th'!BS66,"")))</f>
        <v/>
      </c>
      <c r="DZ67" s="67" t="str">
        <f>IF(OR($E67="",$G67=""),"",IF(AND($E$3=6),'Marks Entry 6th'!BT66,IF(AND($E$3=7),'Marks Entry 7th'!BT66,"")))</f>
        <v/>
      </c>
      <c r="EA67" s="65" t="str">
        <f t="shared" si="62"/>
        <v/>
      </c>
      <c r="EB67" s="62" t="str">
        <f t="shared" si="63"/>
        <v/>
      </c>
      <c r="EC67" s="108">
        <f t="shared" si="64"/>
        <v>0</v>
      </c>
      <c r="ED67" s="108" t="str">
        <f t="shared" si="65"/>
        <v/>
      </c>
      <c r="EE67" s="108" t="str">
        <f t="shared" si="66"/>
        <v/>
      </c>
      <c r="EF67" s="108" t="str">
        <f t="shared" si="67"/>
        <v/>
      </c>
      <c r="EG67" s="108" t="str">
        <f t="shared" si="68"/>
        <v/>
      </c>
      <c r="EH67" s="110" t="str">
        <f t="shared" si="69"/>
        <v/>
      </c>
      <c r="EI67" s="52" t="str">
        <f>IF(OR($E67="",$G67=""),"",IF(AND($E$3=6),'Marks Entry 6th'!BU66,IF(AND($E$3=7),'Marks Entry 7th'!BU66,"")))</f>
        <v/>
      </c>
      <c r="EJ67" s="52" t="str">
        <f>IF(OR($E67="",$G67=""),"",IF(AND($E$3=6),'Marks Entry 6th'!BV66,IF(AND($E$3=7),'Marks Entry 7th'!BV66,"")))</f>
        <v/>
      </c>
      <c r="EK67" s="52" t="str">
        <f>IF(OR($E67="",$G67=""),"",IF(AND($E$3=6),'Marks Entry 6th'!BW66,IF(AND($E$3=7),'Marks Entry 7th'!BW66,"")))</f>
        <v/>
      </c>
      <c r="EL67" s="52" t="str">
        <f>IF(OR($E67="",$G67=""),"",IF(AND($E$3=6),'Marks Entry 6th'!BX66,IF(AND($E$3=7),'Marks Entry 7th'!BX66,"")))</f>
        <v/>
      </c>
      <c r="EM67" s="52" t="str">
        <f>IF(OR($E67="",$G67=""),"",IF(AND($E$3=6),'Marks Entry 6th'!BY66,IF(AND($E$3=7),'Marks Entry 7th'!BY66,"")))</f>
        <v/>
      </c>
      <c r="EN67" s="121" t="str">
        <f t="shared" si="70"/>
        <v/>
      </c>
      <c r="EO67" s="122">
        <f t="shared" si="71"/>
        <v>0</v>
      </c>
      <c r="EP67" s="122" t="str">
        <f t="shared" si="72"/>
        <v/>
      </c>
      <c r="EQ67" s="122" t="str">
        <f t="shared" si="73"/>
        <v/>
      </c>
      <c r="ER67" s="109" t="str">
        <f t="shared" si="74"/>
        <v/>
      </c>
      <c r="ES67" s="52" t="str">
        <f>IF(OR($E67="",$G67=""),"",IF(AND($E$3=6),'Marks Entry 6th'!BZ66,IF(AND($E$3=7),'Marks Entry 7th'!BZ66,"")))</f>
        <v/>
      </c>
      <c r="ET67" s="52" t="str">
        <f>IF(OR($E67="",$G67=""),"",IF(AND($E$3=6),'Marks Entry 6th'!CA66,IF(AND($E$3=7),'Marks Entry 7th'!CA66,"")))</f>
        <v/>
      </c>
      <c r="EU67" s="52" t="str">
        <f>IF(OR($E67="",$G67=""),"",IF(AND($E$3=6),'Marks Entry 6th'!CB66,IF(AND($E$3=7),'Marks Entry 7th'!CB66,"")))</f>
        <v/>
      </c>
      <c r="EV67" s="52" t="str">
        <f>IF(OR($E67="",$G67=""),"",IF(AND($E$3=6),'Marks Entry 6th'!CC66,IF(AND($E$3=7),'Marks Entry 7th'!CC66,"")))</f>
        <v/>
      </c>
      <c r="EW67" s="52" t="str">
        <f>IF(OR($E67="",$G67=""),"",IF(AND($E$3=6),'Marks Entry 6th'!CD66,IF(AND($E$3=7),'Marks Entry 7th'!CD66,"")))</f>
        <v/>
      </c>
      <c r="EX67" s="121" t="str">
        <f t="shared" si="75"/>
        <v/>
      </c>
      <c r="EY67" s="122">
        <f t="shared" si="76"/>
        <v>0</v>
      </c>
      <c r="EZ67" s="122" t="str">
        <f t="shared" si="77"/>
        <v/>
      </c>
      <c r="FA67" s="122" t="str">
        <f t="shared" si="78"/>
        <v/>
      </c>
      <c r="FB67" s="109" t="str">
        <f t="shared" si="79"/>
        <v/>
      </c>
      <c r="FC67" s="52" t="str">
        <f>IF(OR($E67="",$G67=""),"",IF(AND($E$3=6),'Marks Entry 6th'!CE66,IF(AND($E$3=7),'Marks Entry 7th'!CE66,"")))</f>
        <v/>
      </c>
      <c r="FD67" s="52" t="str">
        <f>IF(OR($E67="",$G67=""),"",IF(AND($E$3=6),'Marks Entry 6th'!CF66,IF(AND($E$3=7),'Marks Entry 7th'!CF66,"")))</f>
        <v/>
      </c>
      <c r="FE67" s="52" t="str">
        <f>IF(OR($E67="",$G67=""),"",IF(AND($E$3=6),'Marks Entry 6th'!CG66,IF(AND($E$3=7),'Marks Entry 7th'!CG66,"")))</f>
        <v/>
      </c>
      <c r="FF67" s="52" t="str">
        <f>IF(OR($E67="",$G67=""),"",IF(AND($E$3=6),'Marks Entry 6th'!CH66,IF(AND($E$3=7),'Marks Entry 7th'!CH66,"")))</f>
        <v/>
      </c>
      <c r="FG67" s="52" t="str">
        <f>IF(OR($E67="",$G67=""),"",IF(AND($E$3=6),'Marks Entry 6th'!CI66,IF(AND($E$3=7),'Marks Entry 7th'!CI66,"")))</f>
        <v/>
      </c>
      <c r="FH67" s="121" t="str">
        <f t="shared" si="80"/>
        <v/>
      </c>
      <c r="FI67" s="122">
        <f t="shared" si="81"/>
        <v>0</v>
      </c>
      <c r="FJ67" s="122" t="str">
        <f t="shared" si="82"/>
        <v/>
      </c>
      <c r="FK67" s="122" t="str">
        <f t="shared" si="83"/>
        <v/>
      </c>
      <c r="FL67" s="109" t="str">
        <f t="shared" si="84"/>
        <v/>
      </c>
      <c r="FM67" s="361" t="str">
        <f>IF(OR($E67="",$G67=""),"",IF(AND('Marks Entry 6th'!CJ66="",'Marks Entry 7th'!CJ66=""),"",IF(AND($E$3=6),'Marks Entry 6th'!CJ66,IF(AND($E$3=7),'Marks Entry 7th'!CJ66,""))))</f>
        <v/>
      </c>
      <c r="FN67" s="361" t="str">
        <f>IF(OR($E67="",$G67=""),"",IF(AND('Marks Entry 6th'!CK66="",'Marks Entry 7th'!CK66=""),"",IF(AND($E$3=6),'Marks Entry 6th'!CK66,IF(AND($E$3=7),'Marks Entry 7th'!CK66,""))))</f>
        <v/>
      </c>
      <c r="FO67" s="362" t="str">
        <f t="shared" si="85"/>
        <v/>
      </c>
      <c r="FP67" s="109" t="str">
        <f t="shared" si="86"/>
        <v/>
      </c>
      <c r="FQ67" s="361" t="str">
        <f>IF(OR($E67="",$G67=""),"",IF(AND('Marks Entry 6th'!CL66="",'Marks Entry 7th'!CL66=""),"",IF(AND($E$3=6),'Marks Entry 6th'!CL66,IF(AND($E$3=7),'Marks Entry 7th'!CL66,""))))</f>
        <v/>
      </c>
      <c r="FR67" s="361" t="str">
        <f>IF(OR($E67="",$G67=""),"",IF(AND('Marks Entry 6th'!CM66="",'Marks Entry 7th'!CM66=""),"",IF(AND($E$3=6),'Marks Entry 6th'!CM66,IF(AND($E$3=7),'Marks Entry 7th'!CM66,""))))</f>
        <v/>
      </c>
      <c r="FS67" s="362" t="str">
        <f t="shared" si="87"/>
        <v/>
      </c>
      <c r="FT67" s="109" t="str">
        <f t="shared" si="88"/>
        <v/>
      </c>
      <c r="FU67" s="78" t="str">
        <f t="shared" si="89"/>
        <v/>
      </c>
      <c r="FV67" s="328" t="str">
        <f t="shared" si="90"/>
        <v/>
      </c>
      <c r="FW67" s="84" t="str">
        <f t="shared" si="91"/>
        <v/>
      </c>
      <c r="FX67" s="222" t="str">
        <f t="shared" si="92"/>
        <v/>
      </c>
      <c r="FY67" s="85" t="str">
        <f t="shared" si="93"/>
        <v/>
      </c>
      <c r="FZ67" s="327" t="str">
        <f>IFERROR(IF(B67="NSO","NSO",IF(OR(D67="",G67="",F67=""),"",IF(AND(FV67&gt;=36,'Master sheet'!$D$11="Hindi"),"कक्षा क्रमोन्नत",IF(AND(FV67&gt;=36,'Master sheet'!$D$11="English"),"Promoted",IF(AND(FV67&lt;36,'Master sheet'!$D$11="Hindi"),"पुनः परीक्षा","Re-Exam"))))),"")</f>
        <v/>
      </c>
      <c r="GA67" s="53" t="str">
        <f>IF(OR($E67="",$G67=""),"",IF(AND($E$3=6,'Marks Entry 6th'!CN66=""),"",IF(AND($E$3=7,'Marks Entry 7th'!CN66=""),"",IF(AND($E$3=6),'Marks Entry 6th'!CN66,IF(AND($E$3=7),'Marks Entry 7th'!CN66,"")))))</f>
        <v/>
      </c>
      <c r="GB67" s="53" t="str">
        <f>IF(OR($E67="",$G67=""),"",IF(AND($E$3=6,'Marks Entry 6th'!CO66=""),"",IF(AND($E$3=7,'Marks Entry 7th'!CO66=""),"",IF(AND($E$3=6),'Marks Entry 6th'!CO66,IF(AND($E$3=7),'Marks Entry 7th'!CO66,"")))))</f>
        <v/>
      </c>
      <c r="GC67" s="54"/>
      <c r="GK67" s="56">
        <f>IF(AND($E$3=6),'Marks Entry 6th'!I66,IF(AND($E$3=7),'Marks Entry 7th'!I66,""))</f>
        <v>0</v>
      </c>
      <c r="GL67" s="56">
        <f t="shared" si="94"/>
        <v>0</v>
      </c>
    </row>
    <row r="68" spans="1:194" ht="18.95" customHeight="1">
      <c r="A68" s="68">
        <v>61</v>
      </c>
      <c r="B68" s="68" t="str">
        <f>IF(OR(GK68=0,GK68=""),"",IF(AND($E$3=6),'Marks Entry 6th'!I67,IF(AND($E$3=7),'Marks Entry 7th'!I67,"")))</f>
        <v/>
      </c>
      <c r="C68" s="69" t="str">
        <f>IF(OR(B68=0,B68=""),"",IF(AND($E$3=6,'Marks Entry 6th'!B67=""),"",IF(AND($E$3=7,'Marks Entry 7th'!B67=""),"",IF(AND($E$3=6,'Marks Entry 6th'!B67),'Marks Entry 6th'!B67,IF(AND($E$3=7),'Marks Entry 7th'!B67,"")))))</f>
        <v/>
      </c>
      <c r="D68" s="69" t="str">
        <f>IF(OR(B68=0,B68=""),"",IF(AND($E$3=6,'Marks Entry 6th'!C67=""),"",IF(AND($E$3=7,'Marks Entry 7th'!C67=""),"",IF(AND($E$3=6),'Marks Entry 6th'!C67,IF(AND($E$3=7),'Marks Entry 7th'!C67,"")))))</f>
        <v/>
      </c>
      <c r="E68" s="303" t="str">
        <f>IF(OR(B68=0,B68=""),"",IF(AND($E$3=6,'Marks Entry 6th'!E67=""),"",IF(AND($E$3=7,'Marks Entry 7th'!E67=""),"",IF(AND($E$3=6),'Marks Entry 6th'!E67,IF(AND($E$3=7),'Marks Entry 7th'!E67,"")))))</f>
        <v/>
      </c>
      <c r="F68" s="69" t="str">
        <f>IF(OR(B68=0,B68=""),"",IF(AND($E$3=6,'Marks Entry 6th'!D67=""),"",IF(AND($E$3=7,'Marks Entry 7th'!D67=""),"",IF(AND($E$3=6),'Marks Entry 6th'!D67,IF(AND($E$3=7),'Marks Entry 7th'!D67,"")))))</f>
        <v/>
      </c>
      <c r="G68" s="302" t="str">
        <f>IF(OR(B68=0,B68=""),"",IF(AND($E$3=6,'Marks Entry 6th'!F67=""),"",IF(AND($E$3=7,'Marks Entry 7th'!F67=""),"",IF(AND($E$3=6),UPPER('Marks Entry 6th'!F67),IF(AND($E$3=7),UPPER('Marks Entry 7th'!F67),"")))))</f>
        <v/>
      </c>
      <c r="H68" s="302" t="str">
        <f>IF(OR(B68=0,B68=""),"",IF(AND($E$3=6,'Marks Entry 6th'!G67=""),"",IF(AND($E$3=7,'Marks Entry 7th'!G67=""),"",IF(AND($E$3=6),UPPER('Marks Entry 6th'!G67),IF(AND($E$3=7),UPPER('Marks Entry 7th'!G67),"")))))</f>
        <v/>
      </c>
      <c r="I68" s="302" t="str">
        <f>IF(OR(B68=0,B68=""),"",IF(AND($E$3=6,'Marks Entry 6th'!H67=""),"",IF(AND($E$3=7,'Marks Entry 7th'!H67=""),"",IF(AND($E$3=6),UPPER('Marks Entry 6th'!H67),IF(AND($E$3=7),UPPER('Marks Entry 7th'!H67),"")))))</f>
        <v/>
      </c>
      <c r="J68" s="64" t="str">
        <f>IF(OR(B68=0,B68=""),"",IF(AND($E$3=6,'Marks Entry 6th'!J67=""),"",IF(AND($E$3=7,'Marks Entry 7th'!J67=""),"",IF(AND($E$3=6),'Marks Entry 6th'!J67,IF(AND($E$3=7),'Marks Entry 7th'!J67,"")))))</f>
        <v/>
      </c>
      <c r="K68" s="64" t="str">
        <f>IF(OR(B68=0,B68=""),"",IF(AND($E$3=6,'Marks Entry 6th'!K67=""),"",IF(AND($E$3=7,'Marks Entry 7th'!K67=""),"",IF(AND($E$3=6),'Marks Entry 6th'!K67,IF(AND($E$3=7),'Marks Entry 7th'!K67,"")))))</f>
        <v/>
      </c>
      <c r="L68" s="120" t="str">
        <f>IF(OR($E68="",$G68=""),"",IF(AND($E$3=6),'Marks Entry 6th'!L67,IF(AND($E$3=7),'Marks Entry 7th'!L67,"")))</f>
        <v/>
      </c>
      <c r="M68" s="120" t="str">
        <f>IF(OR($E68="",$G68=""),"",IF(AND($E$3=6),'Marks Entry 6th'!M67,IF(AND($E$3=7),'Marks Entry 7th'!M67,"")))</f>
        <v/>
      </c>
      <c r="N68" s="120" t="str">
        <f>IF(OR($E68="",$G68=""),"",IF(AND($E$3=6),'Marks Entry 6th'!N67,IF(AND($E$3=7),'Marks Entry 7th'!N67,"")))</f>
        <v/>
      </c>
      <c r="O68" s="120" t="str">
        <f>IF(OR($E68="",$G68=""),"",IF(AND($E$3=6),'Marks Entry 6th'!O67,IF(AND($E$3=7),'Marks Entry 7th'!O67,"")))</f>
        <v/>
      </c>
      <c r="P68" s="120" t="str">
        <f>IF(OR($E68="",$G68=""),"",IF(AND($E$3=6),'Marks Entry 6th'!P67,IF(AND($E$3=7),'Marks Entry 7th'!P67,"")))</f>
        <v/>
      </c>
      <c r="Q68" s="120" t="str">
        <f>IF(OR($E68="",$G68=""),"",IF(AND($E$3=6),'Marks Entry 6th'!Q67,IF(AND($E$3=7),'Marks Entry 7th'!Q67,"")))</f>
        <v/>
      </c>
      <c r="R68" s="418" t="str">
        <f t="shared" si="4"/>
        <v/>
      </c>
      <c r="S68" s="120" t="str">
        <f>IF(OR($E68="",$G68=""),"",IF(AND($E$3=6),'Marks Entry 6th'!R67,IF(AND($E$3=7),'Marks Entry 7th'!R67,"")))</f>
        <v/>
      </c>
      <c r="T68" s="120" t="str">
        <f>IF(OR($E68="",$G68=""),"",IF(AND($E$3=6),'Marks Entry 6th'!S67,IF(AND($E$3=7),'Marks Entry 7th'!S67,"")))</f>
        <v/>
      </c>
      <c r="U68" s="65" t="str">
        <f t="shared" si="5"/>
        <v/>
      </c>
      <c r="V68" s="62">
        <f t="shared" si="6"/>
        <v>0</v>
      </c>
      <c r="W68" s="67" t="str">
        <f>IF(OR($E68="",$G68=""),"",IF(AND($E$3=6),'Marks Entry 6th'!T67,IF(AND($E$3=7),'Marks Entry 7th'!T67,"")))</f>
        <v/>
      </c>
      <c r="X68" s="67" t="str">
        <f>IF(OR($E68="",$G68=""),"",IF(AND($E$3=6),'Marks Entry 6th'!U67,IF(AND($E$3=7),'Marks Entry 7th'!U67,"")))</f>
        <v/>
      </c>
      <c r="Y68" s="66" t="str">
        <f t="shared" si="7"/>
        <v/>
      </c>
      <c r="Z68" s="62" t="str">
        <f t="shared" si="8"/>
        <v/>
      </c>
      <c r="AA68" s="108">
        <f t="shared" si="9"/>
        <v>0</v>
      </c>
      <c r="AB68" s="108" t="str">
        <f t="shared" si="10"/>
        <v/>
      </c>
      <c r="AC68" s="108" t="str">
        <f t="shared" si="11"/>
        <v/>
      </c>
      <c r="AD68" s="108" t="str">
        <f t="shared" si="12"/>
        <v/>
      </c>
      <c r="AE68" s="108" t="str">
        <f t="shared" si="13"/>
        <v/>
      </c>
      <c r="AF68" s="110" t="str">
        <f t="shared" si="14"/>
        <v/>
      </c>
      <c r="AG68" s="120" t="str">
        <f>IF(OR($E68="",$G68=""),"",IF(AND($E$3=6),'Marks Entry 6th'!V67,IF(AND($E$3=7),'Marks Entry 7th'!V67,"")))</f>
        <v/>
      </c>
      <c r="AH68" s="120" t="str">
        <f>IF(OR($E68="",$G68=""),"",IF(AND($E$3=6),'Marks Entry 6th'!W67,IF(AND($E$3=7),'Marks Entry 7th'!W67,"")))</f>
        <v/>
      </c>
      <c r="AI68" s="120" t="str">
        <f>IF(OR($E68="",$G68=""),"",IF(AND($E$3=6),'Marks Entry 6th'!X67,IF(AND($E$3=7),'Marks Entry 7th'!X67,"")))</f>
        <v/>
      </c>
      <c r="AJ68" s="120" t="str">
        <f>IF(OR($E68="",$G68=""),"",IF(AND($E$3=6),'Marks Entry 6th'!Y67,IF(AND($E$3=7),'Marks Entry 7th'!Y67,"")))</f>
        <v/>
      </c>
      <c r="AK68" s="120" t="str">
        <f>IF(OR($E68="",$G68=""),"",IF(AND($E$3=6),'Marks Entry 6th'!Z67,IF(AND($E$3=7),'Marks Entry 7th'!Z67,"")))</f>
        <v/>
      </c>
      <c r="AL68" s="120" t="str">
        <f>IF(OR($E68="",$G68=""),"",IF(AND($E$3=6),'Marks Entry 6th'!AA67,IF(AND($E$3=7),'Marks Entry 7th'!AA67,"")))</f>
        <v/>
      </c>
      <c r="AM68" s="418" t="str">
        <f t="shared" si="15"/>
        <v/>
      </c>
      <c r="AN68" s="120" t="str">
        <f>IF(OR($E68="",$G68=""),"",IF(AND($E$3=6),'Marks Entry 6th'!AB67,IF(AND($E$3=7),'Marks Entry 7th'!AB67,"")))</f>
        <v/>
      </c>
      <c r="AO68" s="120" t="str">
        <f>IF(OR($E68="",$G68=""),"",IF(AND($E$3=6),'Marks Entry 6th'!AC67,IF(AND($E$3=7),'Marks Entry 7th'!AC67,"")))</f>
        <v/>
      </c>
      <c r="AP68" s="65" t="str">
        <f t="shared" si="16"/>
        <v/>
      </c>
      <c r="AQ68" s="62">
        <f t="shared" si="17"/>
        <v>0</v>
      </c>
      <c r="AR68" s="67" t="str">
        <f>IF(OR($E68="",$G68=""),"",IF(AND($E$3=6),'Marks Entry 6th'!AD67,IF(AND($E$3=7),'Marks Entry 7th'!AD67,"")))</f>
        <v/>
      </c>
      <c r="AS68" s="67" t="str">
        <f>IF(OR($E68="",$G68=""),"",IF(AND($E$3=6),'Marks Entry 6th'!AE67,IF(AND($E$3=7),'Marks Entry 7th'!AE67,"")))</f>
        <v/>
      </c>
      <c r="AT68" s="65" t="str">
        <f t="shared" si="18"/>
        <v/>
      </c>
      <c r="AU68" s="62" t="str">
        <f t="shared" si="19"/>
        <v/>
      </c>
      <c r="AV68" s="108">
        <f t="shared" si="20"/>
        <v>0</v>
      </c>
      <c r="AW68" s="108" t="str">
        <f t="shared" si="21"/>
        <v/>
      </c>
      <c r="AX68" s="108" t="str">
        <f t="shared" si="22"/>
        <v/>
      </c>
      <c r="AY68" s="108" t="str">
        <f t="shared" si="23"/>
        <v/>
      </c>
      <c r="AZ68" s="108" t="str">
        <f t="shared" si="24"/>
        <v/>
      </c>
      <c r="BA68" s="110" t="str">
        <f t="shared" si="25"/>
        <v/>
      </c>
      <c r="BB68" s="310" t="str">
        <f>IF(OR($E68="",$G68=""),"",IF(AND($E$3=6),'Marks Entry 6th'!AF67,IF(AND($E$3=7),'Marks Entry 7th'!AF67,"")))</f>
        <v/>
      </c>
      <c r="BC68" s="120" t="str">
        <f>IF(OR($E68="",$G68=""),"",IF(AND($E$3=6),'Marks Entry 6th'!AG67,IF(AND($E$3=7),'Marks Entry 7th'!AG67,"")))</f>
        <v/>
      </c>
      <c r="BD68" s="120" t="str">
        <f>IF(OR($E68="",$G68=""),"",IF(AND($E$3=6),'Marks Entry 6th'!AH67,IF(AND($E$3=7),'Marks Entry 7th'!AH67,"")))</f>
        <v/>
      </c>
      <c r="BE68" s="120" t="str">
        <f>IF(OR($E68="",$G68=""),"",IF(AND($E$3=6),'Marks Entry 6th'!AI67,IF(AND($E$3=7),'Marks Entry 7th'!AI67,"")))</f>
        <v/>
      </c>
      <c r="BF68" s="120" t="str">
        <f>IF(OR($E68="",$G68=""),"",IF(AND($E$3=6),'Marks Entry 6th'!AJ67,IF(AND($E$3=7),'Marks Entry 7th'!AJ67,"")))</f>
        <v/>
      </c>
      <c r="BG68" s="120" t="str">
        <f>IF(OR($E68="",$G68=""),"",IF(AND($E$3=6),'Marks Entry 6th'!AK67,IF(AND($E$3=7),'Marks Entry 7th'!AK67,"")))</f>
        <v/>
      </c>
      <c r="BH68" s="120" t="str">
        <f>IF(OR($E68="",$G68=""),"",IF(AND($E$3=6),'Marks Entry 6th'!AL67,IF(AND($E$3=7),'Marks Entry 7th'!AL67,"")))</f>
        <v/>
      </c>
      <c r="BI68" s="418" t="str">
        <f t="shared" si="26"/>
        <v/>
      </c>
      <c r="BJ68" s="120" t="str">
        <f>IF(OR($E68="",$G68=""),"",IF(AND($E$3=6),'Marks Entry 6th'!AM67,IF(AND($E$3=7),'Marks Entry 7th'!AM67,"")))</f>
        <v/>
      </c>
      <c r="BK68" s="120" t="str">
        <f>IF(OR($E68="",$G68=""),"",IF(AND($E$3=6),'Marks Entry 6th'!AN67,IF(AND($E$3=7),'Marks Entry 7th'!AN67,"")))</f>
        <v/>
      </c>
      <c r="BL68" s="65" t="str">
        <f t="shared" si="27"/>
        <v/>
      </c>
      <c r="BM68" s="62">
        <f t="shared" si="28"/>
        <v>0</v>
      </c>
      <c r="BN68" s="67" t="str">
        <f>IF(OR($E68="",$G68=""),"",IF(AND($E$3=6),'Marks Entry 6th'!AO67,IF(AND($E$3=7),'Marks Entry 7th'!AO67,"")))</f>
        <v/>
      </c>
      <c r="BO68" s="67" t="str">
        <f>IF(OR($E68="",$G68=""),"",IF(AND($E$3=6),'Marks Entry 6th'!AP67,IF(AND($E$3=7),'Marks Entry 7th'!AP67,"")))</f>
        <v/>
      </c>
      <c r="BP68" s="65" t="str">
        <f t="shared" si="29"/>
        <v/>
      </c>
      <c r="BQ68" s="62" t="str">
        <f t="shared" si="30"/>
        <v/>
      </c>
      <c r="BR68" s="108">
        <f t="shared" si="31"/>
        <v>0</v>
      </c>
      <c r="BS68" s="108" t="str">
        <f t="shared" si="32"/>
        <v/>
      </c>
      <c r="BT68" s="108" t="str">
        <f t="shared" si="33"/>
        <v/>
      </c>
      <c r="BU68" s="108" t="str">
        <f t="shared" si="34"/>
        <v/>
      </c>
      <c r="BV68" s="108" t="str">
        <f t="shared" si="35"/>
        <v/>
      </c>
      <c r="BW68" s="110" t="str">
        <f t="shared" si="36"/>
        <v/>
      </c>
      <c r="BX68" s="120" t="str">
        <f>IF(OR($E68="",$G68=""),"",IF(AND($E$3=6),'Marks Entry 6th'!AQ67,IF(AND($E$3=7),'Marks Entry 7th'!AQ67,"")))</f>
        <v/>
      </c>
      <c r="BY68" s="120" t="str">
        <f>IF(OR($E68="",$G68=""),"",IF(AND($E$3=6),'Marks Entry 6th'!AR67,IF(AND($E$3=7),'Marks Entry 7th'!AR67,"")))</f>
        <v/>
      </c>
      <c r="BZ68" s="120" t="str">
        <f>IF(OR($E68="",$G68=""),"",IF(AND($E$3=6),'Marks Entry 6th'!AS67,IF(AND($E$3=7),'Marks Entry 7th'!AS67,"")))</f>
        <v/>
      </c>
      <c r="CA68" s="120" t="str">
        <f>IF(OR($E68="",$G68=""),"",IF(AND($E$3=6),'Marks Entry 6th'!AT67,IF(AND($E$3=7),'Marks Entry 7th'!AT67,"")))</f>
        <v/>
      </c>
      <c r="CB68" s="120" t="str">
        <f>IF(OR($E68="",$G68=""),"",IF(AND($E$3=6),'Marks Entry 6th'!AU67,IF(AND($E$3=7),'Marks Entry 7th'!AU67,"")))</f>
        <v/>
      </c>
      <c r="CC68" s="120" t="str">
        <f>IF(OR($E68="",$G68=""),"",IF(AND($E$3=6),'Marks Entry 6th'!AV67,IF(AND($E$3=7),'Marks Entry 7th'!AV67,"")))</f>
        <v/>
      </c>
      <c r="CD68" s="418" t="str">
        <f t="shared" si="37"/>
        <v/>
      </c>
      <c r="CE68" s="120" t="str">
        <f>IF(OR($E68="",$G68=""),"",IF(AND($E$3=6),'Marks Entry 6th'!AW67,IF(AND($E$3=7),'Marks Entry 7th'!AW67,"")))</f>
        <v/>
      </c>
      <c r="CF68" s="120" t="str">
        <f>IF(OR($E68="",$G68=""),"",IF(AND($E$3=6),'Marks Entry 6th'!AX67,IF(AND($E$3=7),'Marks Entry 7th'!AX67,"")))</f>
        <v/>
      </c>
      <c r="CG68" s="65" t="str">
        <f t="shared" si="38"/>
        <v/>
      </c>
      <c r="CH68" s="62">
        <f t="shared" si="39"/>
        <v>0</v>
      </c>
      <c r="CI68" s="67" t="str">
        <f>IF(OR($E68="",$G68=""),"",IF(AND($E$3=6),'Marks Entry 6th'!AY67,IF(AND($E$3=7),'Marks Entry 7th'!AY67,"")))</f>
        <v/>
      </c>
      <c r="CJ68" s="67" t="str">
        <f>IF(OR($E68="",$G68=""),"",IF(AND($E$3=6),'Marks Entry 6th'!AZ67,IF(AND($E$3=7),'Marks Entry 7th'!AZ67,"")))</f>
        <v/>
      </c>
      <c r="CK68" s="65" t="str">
        <f t="shared" si="40"/>
        <v/>
      </c>
      <c r="CL68" s="62" t="str">
        <f t="shared" si="41"/>
        <v/>
      </c>
      <c r="CM68" s="108">
        <f t="shared" si="42"/>
        <v>0</v>
      </c>
      <c r="CN68" s="108" t="str">
        <f t="shared" si="43"/>
        <v/>
      </c>
      <c r="CO68" s="108" t="str">
        <f t="shared" si="44"/>
        <v/>
      </c>
      <c r="CP68" s="108" t="str">
        <f t="shared" si="45"/>
        <v/>
      </c>
      <c r="CQ68" s="108" t="str">
        <f t="shared" si="46"/>
        <v/>
      </c>
      <c r="CR68" s="110" t="str">
        <f t="shared" si="47"/>
        <v/>
      </c>
      <c r="CS68" s="120" t="str">
        <f>IF(OR($E68="",$G68=""),"",IF(AND($E$3=6),'Marks Entry 6th'!BA67,IF(AND($E$3=7),'Marks Entry 7th'!BA67,"")))</f>
        <v/>
      </c>
      <c r="CT68" s="120" t="str">
        <f>IF(OR($E68="",$G68=""),"",IF(AND($E$3=6),'Marks Entry 6th'!BB67,IF(AND($E$3=7),'Marks Entry 7th'!BB67,"")))</f>
        <v/>
      </c>
      <c r="CU68" s="120" t="str">
        <f>IF(OR($E68="",$G68=""),"",IF(AND($E$3=6),'Marks Entry 6th'!BC67,IF(AND($E$3=7),'Marks Entry 7th'!BC67,"")))</f>
        <v/>
      </c>
      <c r="CV68" s="120" t="str">
        <f>IF(OR($E68="",$G68=""),"",IF(AND($E$3=6),'Marks Entry 6th'!BD67,IF(AND($E$3=7),'Marks Entry 7th'!BD67,"")))</f>
        <v/>
      </c>
      <c r="CW68" s="120" t="str">
        <f>IF(OR($E68="",$G68=""),"",IF(AND($E$3=6),'Marks Entry 6th'!BE67,IF(AND($E$3=7),'Marks Entry 7th'!BE67,"")))</f>
        <v/>
      </c>
      <c r="CX68" s="120" t="str">
        <f>IF(OR($E68="",$G68=""),"",IF(AND($E$3=6),'Marks Entry 6th'!BF67,IF(AND($E$3=7),'Marks Entry 7th'!BF67,"")))</f>
        <v/>
      </c>
      <c r="CY68" s="418" t="str">
        <f t="shared" si="48"/>
        <v/>
      </c>
      <c r="CZ68" s="120" t="str">
        <f>IF(OR($E68="",$G68=""),"",IF(AND($E$3=6),'Marks Entry 6th'!BG67,IF(AND($E$3=7),'Marks Entry 7th'!BG67,"")))</f>
        <v/>
      </c>
      <c r="DA68" s="120" t="str">
        <f>IF(OR($E68="",$G68=""),"",IF(AND($E$3=6),'Marks Entry 6th'!BH67,IF(AND($E$3=7),'Marks Entry 7th'!BH67,"")))</f>
        <v/>
      </c>
      <c r="DB68" s="65" t="str">
        <f t="shared" si="49"/>
        <v/>
      </c>
      <c r="DC68" s="62">
        <f t="shared" si="50"/>
        <v>0</v>
      </c>
      <c r="DD68" s="67" t="str">
        <f>IF(OR($E68="",$G68=""),"",IF(AND($E$3=6),'Marks Entry 6th'!BI67,IF(AND($E$3=7),'Marks Entry 7th'!BI67,"")))</f>
        <v/>
      </c>
      <c r="DE68" s="67" t="str">
        <f>IF(OR($E68="",$G68=""),"",IF(AND($E$3=6),'Marks Entry 6th'!BJ67,IF(AND($E$3=7),'Marks Entry 7th'!BJ67,"")))</f>
        <v/>
      </c>
      <c r="DF68" s="65" t="str">
        <f t="shared" si="51"/>
        <v/>
      </c>
      <c r="DG68" s="62" t="str">
        <f t="shared" si="52"/>
        <v/>
      </c>
      <c r="DH68" s="108">
        <f t="shared" si="53"/>
        <v>0</v>
      </c>
      <c r="DI68" s="108" t="str">
        <f t="shared" si="54"/>
        <v/>
      </c>
      <c r="DJ68" s="108" t="str">
        <f t="shared" si="55"/>
        <v/>
      </c>
      <c r="DK68" s="108" t="str">
        <f t="shared" si="56"/>
        <v/>
      </c>
      <c r="DL68" s="108" t="str">
        <f t="shared" si="57"/>
        <v/>
      </c>
      <c r="DM68" s="110" t="str">
        <f t="shared" si="58"/>
        <v/>
      </c>
      <c r="DN68" s="120" t="str">
        <f>IF(OR($E68="",$G68=""),"",IF(AND($E$3=6),'Marks Entry 6th'!BK67,IF(AND($E$3=7),'Marks Entry 7th'!BK67,"")))</f>
        <v/>
      </c>
      <c r="DO68" s="120" t="str">
        <f>IF(OR($E68="",$G68=""),"",IF(AND($E$3=6),'Marks Entry 6th'!BL67,IF(AND($E$3=7),'Marks Entry 7th'!BL67,"")))</f>
        <v/>
      </c>
      <c r="DP68" s="120" t="str">
        <f>IF(OR($E68="",$G68=""),"",IF(AND($E$3=6),'Marks Entry 6th'!BM67,IF(AND($E$3=7),'Marks Entry 7th'!BM67,"")))</f>
        <v/>
      </c>
      <c r="DQ68" s="120" t="str">
        <f>IF(OR($E68="",$G68=""),"",IF(AND($E$3=6),'Marks Entry 6th'!BN67,IF(AND($E$3=7),'Marks Entry 7th'!BN67,"")))</f>
        <v/>
      </c>
      <c r="DR68" s="120" t="str">
        <f>IF(OR($E68="",$G68=""),"",IF(AND($E$3=6),'Marks Entry 6th'!BO67,IF(AND($E$3=7),'Marks Entry 7th'!BO67,"")))</f>
        <v/>
      </c>
      <c r="DS68" s="120" t="str">
        <f>IF(OR($E68="",$G68=""),"",IF(AND($E$3=6),'Marks Entry 6th'!BP67,IF(AND($E$3=7),'Marks Entry 7th'!BP67,"")))</f>
        <v/>
      </c>
      <c r="DT68" s="418" t="str">
        <f t="shared" si="59"/>
        <v/>
      </c>
      <c r="DU68" s="120" t="str">
        <f>IF(OR($E68="",$G68=""),"",IF(AND($E$3=6),'Marks Entry 6th'!BQ67,IF(AND($E$3=7),'Marks Entry 7th'!BQ67,"")))</f>
        <v/>
      </c>
      <c r="DV68" s="120" t="str">
        <f>IF(OR($E68="",$G68=""),"",IF(AND($E$3=6),'Marks Entry 6th'!BR67,IF(AND($E$3=7),'Marks Entry 7th'!BR67,"")))</f>
        <v/>
      </c>
      <c r="DW68" s="65" t="str">
        <f t="shared" si="60"/>
        <v/>
      </c>
      <c r="DX68" s="62">
        <f t="shared" si="61"/>
        <v>0</v>
      </c>
      <c r="DY68" s="67" t="str">
        <f>IF(OR($E68="",$G68=""),"",IF(AND($E$3=6),'Marks Entry 6th'!BS67,IF(AND($E$3=7),'Marks Entry 7th'!BS67,"")))</f>
        <v/>
      </c>
      <c r="DZ68" s="67" t="str">
        <f>IF(OR($E68="",$G68=""),"",IF(AND($E$3=6),'Marks Entry 6th'!BT67,IF(AND($E$3=7),'Marks Entry 7th'!BT67,"")))</f>
        <v/>
      </c>
      <c r="EA68" s="65" t="str">
        <f t="shared" si="62"/>
        <v/>
      </c>
      <c r="EB68" s="62" t="str">
        <f t="shared" si="63"/>
        <v/>
      </c>
      <c r="EC68" s="108">
        <f t="shared" si="64"/>
        <v>0</v>
      </c>
      <c r="ED68" s="108" t="str">
        <f t="shared" si="65"/>
        <v/>
      </c>
      <c r="EE68" s="108" t="str">
        <f t="shared" si="66"/>
        <v/>
      </c>
      <c r="EF68" s="108" t="str">
        <f t="shared" si="67"/>
        <v/>
      </c>
      <c r="EG68" s="108" t="str">
        <f t="shared" si="68"/>
        <v/>
      </c>
      <c r="EH68" s="110" t="str">
        <f t="shared" si="69"/>
        <v/>
      </c>
      <c r="EI68" s="52" t="str">
        <f>IF(OR($E68="",$G68=""),"",IF(AND($E$3=6),'Marks Entry 6th'!BU67,IF(AND($E$3=7),'Marks Entry 7th'!BU67,"")))</f>
        <v/>
      </c>
      <c r="EJ68" s="52" t="str">
        <f>IF(OR($E68="",$G68=""),"",IF(AND($E$3=6),'Marks Entry 6th'!BV67,IF(AND($E$3=7),'Marks Entry 7th'!BV67,"")))</f>
        <v/>
      </c>
      <c r="EK68" s="52" t="str">
        <f>IF(OR($E68="",$G68=""),"",IF(AND($E$3=6),'Marks Entry 6th'!BW67,IF(AND($E$3=7),'Marks Entry 7th'!BW67,"")))</f>
        <v/>
      </c>
      <c r="EL68" s="52" t="str">
        <f>IF(OR($E68="",$G68=""),"",IF(AND($E$3=6),'Marks Entry 6th'!BX67,IF(AND($E$3=7),'Marks Entry 7th'!BX67,"")))</f>
        <v/>
      </c>
      <c r="EM68" s="52" t="str">
        <f>IF(OR($E68="",$G68=""),"",IF(AND($E$3=6),'Marks Entry 6th'!BY67,IF(AND($E$3=7),'Marks Entry 7th'!BY67,"")))</f>
        <v/>
      </c>
      <c r="EN68" s="121" t="str">
        <f t="shared" si="70"/>
        <v/>
      </c>
      <c r="EO68" s="122">
        <f t="shared" si="71"/>
        <v>0</v>
      </c>
      <c r="EP68" s="122" t="str">
        <f t="shared" si="72"/>
        <v/>
      </c>
      <c r="EQ68" s="122" t="str">
        <f t="shared" si="73"/>
        <v/>
      </c>
      <c r="ER68" s="109" t="str">
        <f t="shared" si="74"/>
        <v/>
      </c>
      <c r="ES68" s="52" t="str">
        <f>IF(OR($E68="",$G68=""),"",IF(AND($E$3=6),'Marks Entry 6th'!BZ67,IF(AND($E$3=7),'Marks Entry 7th'!BZ67,"")))</f>
        <v/>
      </c>
      <c r="ET68" s="52" t="str">
        <f>IF(OR($E68="",$G68=""),"",IF(AND($E$3=6),'Marks Entry 6th'!CA67,IF(AND($E$3=7),'Marks Entry 7th'!CA67,"")))</f>
        <v/>
      </c>
      <c r="EU68" s="52" t="str">
        <f>IF(OR($E68="",$G68=""),"",IF(AND($E$3=6),'Marks Entry 6th'!CB67,IF(AND($E$3=7),'Marks Entry 7th'!CB67,"")))</f>
        <v/>
      </c>
      <c r="EV68" s="52" t="str">
        <f>IF(OR($E68="",$G68=""),"",IF(AND($E$3=6),'Marks Entry 6th'!CC67,IF(AND($E$3=7),'Marks Entry 7th'!CC67,"")))</f>
        <v/>
      </c>
      <c r="EW68" s="52" t="str">
        <f>IF(OR($E68="",$G68=""),"",IF(AND($E$3=6),'Marks Entry 6th'!CD67,IF(AND($E$3=7),'Marks Entry 7th'!CD67,"")))</f>
        <v/>
      </c>
      <c r="EX68" s="121" t="str">
        <f t="shared" si="75"/>
        <v/>
      </c>
      <c r="EY68" s="122">
        <f t="shared" si="76"/>
        <v>0</v>
      </c>
      <c r="EZ68" s="122" t="str">
        <f t="shared" si="77"/>
        <v/>
      </c>
      <c r="FA68" s="122" t="str">
        <f t="shared" si="78"/>
        <v/>
      </c>
      <c r="FB68" s="109" t="str">
        <f t="shared" si="79"/>
        <v/>
      </c>
      <c r="FC68" s="52" t="str">
        <f>IF(OR($E68="",$G68=""),"",IF(AND($E$3=6),'Marks Entry 6th'!CE67,IF(AND($E$3=7),'Marks Entry 7th'!CE67,"")))</f>
        <v/>
      </c>
      <c r="FD68" s="52" t="str">
        <f>IF(OR($E68="",$G68=""),"",IF(AND($E$3=6),'Marks Entry 6th'!CF67,IF(AND($E$3=7),'Marks Entry 7th'!CF67,"")))</f>
        <v/>
      </c>
      <c r="FE68" s="52" t="str">
        <f>IF(OR($E68="",$G68=""),"",IF(AND($E$3=6),'Marks Entry 6th'!CG67,IF(AND($E$3=7),'Marks Entry 7th'!CG67,"")))</f>
        <v/>
      </c>
      <c r="FF68" s="52" t="str">
        <f>IF(OR($E68="",$G68=""),"",IF(AND($E$3=6),'Marks Entry 6th'!CH67,IF(AND($E$3=7),'Marks Entry 7th'!CH67,"")))</f>
        <v/>
      </c>
      <c r="FG68" s="52" t="str">
        <f>IF(OR($E68="",$G68=""),"",IF(AND($E$3=6),'Marks Entry 6th'!CI67,IF(AND($E$3=7),'Marks Entry 7th'!CI67,"")))</f>
        <v/>
      </c>
      <c r="FH68" s="121" t="str">
        <f t="shared" si="80"/>
        <v/>
      </c>
      <c r="FI68" s="122">
        <f t="shared" si="81"/>
        <v>0</v>
      </c>
      <c r="FJ68" s="122" t="str">
        <f t="shared" si="82"/>
        <v/>
      </c>
      <c r="FK68" s="122" t="str">
        <f t="shared" si="83"/>
        <v/>
      </c>
      <c r="FL68" s="109" t="str">
        <f t="shared" si="84"/>
        <v/>
      </c>
      <c r="FM68" s="361" t="str">
        <f>IF(OR($E68="",$G68=""),"",IF(AND('Marks Entry 6th'!CJ67="",'Marks Entry 7th'!CJ67=""),"",IF(AND($E$3=6),'Marks Entry 6th'!CJ67,IF(AND($E$3=7),'Marks Entry 7th'!CJ67,""))))</f>
        <v/>
      </c>
      <c r="FN68" s="361" t="str">
        <f>IF(OR($E68="",$G68=""),"",IF(AND('Marks Entry 6th'!CK67="",'Marks Entry 7th'!CK67=""),"",IF(AND($E$3=6),'Marks Entry 6th'!CK67,IF(AND($E$3=7),'Marks Entry 7th'!CK67,""))))</f>
        <v/>
      </c>
      <c r="FO68" s="362" t="str">
        <f t="shared" si="85"/>
        <v/>
      </c>
      <c r="FP68" s="109" t="str">
        <f t="shared" si="86"/>
        <v/>
      </c>
      <c r="FQ68" s="361" t="str">
        <f>IF(OR($E68="",$G68=""),"",IF(AND('Marks Entry 6th'!CL67="",'Marks Entry 7th'!CL67=""),"",IF(AND($E$3=6),'Marks Entry 6th'!CL67,IF(AND($E$3=7),'Marks Entry 7th'!CL67,""))))</f>
        <v/>
      </c>
      <c r="FR68" s="361" t="str">
        <f>IF(OR($E68="",$G68=""),"",IF(AND('Marks Entry 6th'!CM67="",'Marks Entry 7th'!CM67=""),"",IF(AND($E$3=6),'Marks Entry 6th'!CM67,IF(AND($E$3=7),'Marks Entry 7th'!CM67,""))))</f>
        <v/>
      </c>
      <c r="FS68" s="362" t="str">
        <f t="shared" si="87"/>
        <v/>
      </c>
      <c r="FT68" s="109" t="str">
        <f t="shared" si="88"/>
        <v/>
      </c>
      <c r="FU68" s="78" t="str">
        <f t="shared" si="89"/>
        <v/>
      </c>
      <c r="FV68" s="328" t="str">
        <f t="shared" si="90"/>
        <v/>
      </c>
      <c r="FW68" s="84" t="str">
        <f t="shared" si="91"/>
        <v/>
      </c>
      <c r="FX68" s="222" t="str">
        <f t="shared" si="92"/>
        <v/>
      </c>
      <c r="FY68" s="85" t="str">
        <f t="shared" si="93"/>
        <v/>
      </c>
      <c r="FZ68" s="327" t="str">
        <f>IFERROR(IF(B68="NSO","NSO",IF(OR(D68="",G68="",F68=""),"",IF(AND(FV68&gt;=36,'Master sheet'!$D$11="Hindi"),"कक्षा क्रमोन्नत",IF(AND(FV68&gt;=36,'Master sheet'!$D$11="English"),"Promoted",IF(AND(FV68&lt;36,'Master sheet'!$D$11="Hindi"),"पुनः परीक्षा","Re-Exam"))))),"")</f>
        <v/>
      </c>
      <c r="GA68" s="53" t="str">
        <f>IF(OR($E68="",$G68=""),"",IF(AND($E$3=6,'Marks Entry 6th'!CN67=""),"",IF(AND($E$3=7,'Marks Entry 7th'!CN67=""),"",IF(AND($E$3=6),'Marks Entry 6th'!CN67,IF(AND($E$3=7),'Marks Entry 7th'!CN67,"")))))</f>
        <v/>
      </c>
      <c r="GB68" s="53" t="str">
        <f>IF(OR($E68="",$G68=""),"",IF(AND($E$3=6,'Marks Entry 6th'!CO67=""),"",IF(AND($E$3=7,'Marks Entry 7th'!CO67=""),"",IF(AND($E$3=6),'Marks Entry 6th'!CO67,IF(AND($E$3=7),'Marks Entry 7th'!CO67,"")))))</f>
        <v/>
      </c>
      <c r="GC68" s="54"/>
      <c r="GK68" s="56">
        <f>IF(AND($E$3=6),'Marks Entry 6th'!I67,IF(AND($E$3=7),'Marks Entry 7th'!I67,""))</f>
        <v>0</v>
      </c>
      <c r="GL68" s="56">
        <f t="shared" si="94"/>
        <v>0</v>
      </c>
    </row>
    <row r="69" spans="1:194" ht="18.95" customHeight="1">
      <c r="A69" s="68">
        <v>62</v>
      </c>
      <c r="B69" s="68" t="str">
        <f>IF(OR(GK69=0,GK69=""),"",IF(AND($E$3=6),'Marks Entry 6th'!I68,IF(AND($E$3=7),'Marks Entry 7th'!I68,"")))</f>
        <v/>
      </c>
      <c r="C69" s="69" t="str">
        <f>IF(OR(B69=0,B69=""),"",IF(AND($E$3=6,'Marks Entry 6th'!B68=""),"",IF(AND($E$3=7,'Marks Entry 7th'!B68=""),"",IF(AND($E$3=6,'Marks Entry 6th'!B68),'Marks Entry 6th'!B68,IF(AND($E$3=7),'Marks Entry 7th'!B68,"")))))</f>
        <v/>
      </c>
      <c r="D69" s="69" t="str">
        <f>IF(OR(B69=0,B69=""),"",IF(AND($E$3=6,'Marks Entry 6th'!C68=""),"",IF(AND($E$3=7,'Marks Entry 7th'!C68=""),"",IF(AND($E$3=6),'Marks Entry 6th'!C68,IF(AND($E$3=7),'Marks Entry 7th'!C68,"")))))</f>
        <v/>
      </c>
      <c r="E69" s="303" t="str">
        <f>IF(OR(B69=0,B69=""),"",IF(AND($E$3=6,'Marks Entry 6th'!E68=""),"",IF(AND($E$3=7,'Marks Entry 7th'!E68=""),"",IF(AND($E$3=6),'Marks Entry 6th'!E68,IF(AND($E$3=7),'Marks Entry 7th'!E68,"")))))</f>
        <v/>
      </c>
      <c r="F69" s="69" t="str">
        <f>IF(OR(B69=0,B69=""),"",IF(AND($E$3=6,'Marks Entry 6th'!D68=""),"",IF(AND($E$3=7,'Marks Entry 7th'!D68=""),"",IF(AND($E$3=6),'Marks Entry 6th'!D68,IF(AND($E$3=7),'Marks Entry 7th'!D68,"")))))</f>
        <v/>
      </c>
      <c r="G69" s="302" t="str">
        <f>IF(OR(B69=0,B69=""),"",IF(AND($E$3=6,'Marks Entry 6th'!F68=""),"",IF(AND($E$3=7,'Marks Entry 7th'!F68=""),"",IF(AND($E$3=6),UPPER('Marks Entry 6th'!F68),IF(AND($E$3=7),UPPER('Marks Entry 7th'!F68),"")))))</f>
        <v/>
      </c>
      <c r="H69" s="302" t="str">
        <f>IF(OR(B69=0,B69=""),"",IF(AND($E$3=6,'Marks Entry 6th'!G68=""),"",IF(AND($E$3=7,'Marks Entry 7th'!G68=""),"",IF(AND($E$3=6),UPPER('Marks Entry 6th'!G68),IF(AND($E$3=7),UPPER('Marks Entry 7th'!G68),"")))))</f>
        <v/>
      </c>
      <c r="I69" s="302" t="str">
        <f>IF(OR(B69=0,B69=""),"",IF(AND($E$3=6,'Marks Entry 6th'!H68=""),"",IF(AND($E$3=7,'Marks Entry 7th'!H68=""),"",IF(AND($E$3=6),UPPER('Marks Entry 6th'!H68),IF(AND($E$3=7),UPPER('Marks Entry 7th'!H68),"")))))</f>
        <v/>
      </c>
      <c r="J69" s="64" t="str">
        <f>IF(OR(B69=0,B69=""),"",IF(AND($E$3=6,'Marks Entry 6th'!J68=""),"",IF(AND($E$3=7,'Marks Entry 7th'!J68=""),"",IF(AND($E$3=6),'Marks Entry 6th'!J68,IF(AND($E$3=7),'Marks Entry 7th'!J68,"")))))</f>
        <v/>
      </c>
      <c r="K69" s="64" t="str">
        <f>IF(OR(B69=0,B69=""),"",IF(AND($E$3=6,'Marks Entry 6th'!K68=""),"",IF(AND($E$3=7,'Marks Entry 7th'!K68=""),"",IF(AND($E$3=6),'Marks Entry 6th'!K68,IF(AND($E$3=7),'Marks Entry 7th'!K68,"")))))</f>
        <v/>
      </c>
      <c r="L69" s="120" t="str">
        <f>IF(OR($E69="",$G69=""),"",IF(AND($E$3=6),'Marks Entry 6th'!L68,IF(AND($E$3=7),'Marks Entry 7th'!L68,"")))</f>
        <v/>
      </c>
      <c r="M69" s="120" t="str">
        <f>IF(OR($E69="",$G69=""),"",IF(AND($E$3=6),'Marks Entry 6th'!M68,IF(AND($E$3=7),'Marks Entry 7th'!M68,"")))</f>
        <v/>
      </c>
      <c r="N69" s="120" t="str">
        <f>IF(OR($E69="",$G69=""),"",IF(AND($E$3=6),'Marks Entry 6th'!N68,IF(AND($E$3=7),'Marks Entry 7th'!N68,"")))</f>
        <v/>
      </c>
      <c r="O69" s="120" t="str">
        <f>IF(OR($E69="",$G69=""),"",IF(AND($E$3=6),'Marks Entry 6th'!O68,IF(AND($E$3=7),'Marks Entry 7th'!O68,"")))</f>
        <v/>
      </c>
      <c r="P69" s="120" t="str">
        <f>IF(OR($E69="",$G69=""),"",IF(AND($E$3=6),'Marks Entry 6th'!P68,IF(AND($E$3=7),'Marks Entry 7th'!P68,"")))</f>
        <v/>
      </c>
      <c r="Q69" s="120" t="str">
        <f>IF(OR($E69="",$G69=""),"",IF(AND($E$3=6),'Marks Entry 6th'!Q68,IF(AND($E$3=7),'Marks Entry 7th'!Q68,"")))</f>
        <v/>
      </c>
      <c r="R69" s="418" t="str">
        <f t="shared" si="4"/>
        <v/>
      </c>
      <c r="S69" s="120" t="str">
        <f>IF(OR($E69="",$G69=""),"",IF(AND($E$3=6),'Marks Entry 6th'!R68,IF(AND($E$3=7),'Marks Entry 7th'!R68,"")))</f>
        <v/>
      </c>
      <c r="T69" s="120" t="str">
        <f>IF(OR($E69="",$G69=""),"",IF(AND($E$3=6),'Marks Entry 6th'!S68,IF(AND($E$3=7),'Marks Entry 7th'!S68,"")))</f>
        <v/>
      </c>
      <c r="U69" s="65" t="str">
        <f t="shared" si="5"/>
        <v/>
      </c>
      <c r="V69" s="62">
        <f t="shared" si="6"/>
        <v>0</v>
      </c>
      <c r="W69" s="67" t="str">
        <f>IF(OR($E69="",$G69=""),"",IF(AND($E$3=6),'Marks Entry 6th'!T68,IF(AND($E$3=7),'Marks Entry 7th'!T68,"")))</f>
        <v/>
      </c>
      <c r="X69" s="67" t="str">
        <f>IF(OR($E69="",$G69=""),"",IF(AND($E$3=6),'Marks Entry 6th'!U68,IF(AND($E$3=7),'Marks Entry 7th'!U68,"")))</f>
        <v/>
      </c>
      <c r="Y69" s="66" t="str">
        <f t="shared" si="7"/>
        <v/>
      </c>
      <c r="Z69" s="62" t="str">
        <f t="shared" si="8"/>
        <v/>
      </c>
      <c r="AA69" s="108">
        <f t="shared" si="9"/>
        <v>0</v>
      </c>
      <c r="AB69" s="108" t="str">
        <f t="shared" si="10"/>
        <v/>
      </c>
      <c r="AC69" s="108" t="str">
        <f t="shared" si="11"/>
        <v/>
      </c>
      <c r="AD69" s="108" t="str">
        <f t="shared" si="12"/>
        <v/>
      </c>
      <c r="AE69" s="108" t="str">
        <f t="shared" si="13"/>
        <v/>
      </c>
      <c r="AF69" s="110" t="str">
        <f t="shared" si="14"/>
        <v/>
      </c>
      <c r="AG69" s="120" t="str">
        <f>IF(OR($E69="",$G69=""),"",IF(AND($E$3=6),'Marks Entry 6th'!V68,IF(AND($E$3=7),'Marks Entry 7th'!V68,"")))</f>
        <v/>
      </c>
      <c r="AH69" s="120" t="str">
        <f>IF(OR($E69="",$G69=""),"",IF(AND($E$3=6),'Marks Entry 6th'!W68,IF(AND($E$3=7),'Marks Entry 7th'!W68,"")))</f>
        <v/>
      </c>
      <c r="AI69" s="120" t="str">
        <f>IF(OR($E69="",$G69=""),"",IF(AND($E$3=6),'Marks Entry 6th'!X68,IF(AND($E$3=7),'Marks Entry 7th'!X68,"")))</f>
        <v/>
      </c>
      <c r="AJ69" s="120" t="str">
        <f>IF(OR($E69="",$G69=""),"",IF(AND($E$3=6),'Marks Entry 6th'!Y68,IF(AND($E$3=7),'Marks Entry 7th'!Y68,"")))</f>
        <v/>
      </c>
      <c r="AK69" s="120" t="str">
        <f>IF(OR($E69="",$G69=""),"",IF(AND($E$3=6),'Marks Entry 6th'!Z68,IF(AND($E$3=7),'Marks Entry 7th'!Z68,"")))</f>
        <v/>
      </c>
      <c r="AL69" s="120" t="str">
        <f>IF(OR($E69="",$G69=""),"",IF(AND($E$3=6),'Marks Entry 6th'!AA68,IF(AND($E$3=7),'Marks Entry 7th'!AA68,"")))</f>
        <v/>
      </c>
      <c r="AM69" s="418" t="str">
        <f t="shared" si="15"/>
        <v/>
      </c>
      <c r="AN69" s="120" t="str">
        <f>IF(OR($E69="",$G69=""),"",IF(AND($E$3=6),'Marks Entry 6th'!AB68,IF(AND($E$3=7),'Marks Entry 7th'!AB68,"")))</f>
        <v/>
      </c>
      <c r="AO69" s="120" t="str">
        <f>IF(OR($E69="",$G69=""),"",IF(AND($E$3=6),'Marks Entry 6th'!AC68,IF(AND($E$3=7),'Marks Entry 7th'!AC68,"")))</f>
        <v/>
      </c>
      <c r="AP69" s="65" t="str">
        <f t="shared" si="16"/>
        <v/>
      </c>
      <c r="AQ69" s="62">
        <f t="shared" si="17"/>
        <v>0</v>
      </c>
      <c r="AR69" s="67" t="str">
        <f>IF(OR($E69="",$G69=""),"",IF(AND($E$3=6),'Marks Entry 6th'!AD68,IF(AND($E$3=7),'Marks Entry 7th'!AD68,"")))</f>
        <v/>
      </c>
      <c r="AS69" s="67" t="str">
        <f>IF(OR($E69="",$G69=""),"",IF(AND($E$3=6),'Marks Entry 6th'!AE68,IF(AND($E$3=7),'Marks Entry 7th'!AE68,"")))</f>
        <v/>
      </c>
      <c r="AT69" s="65" t="str">
        <f t="shared" si="18"/>
        <v/>
      </c>
      <c r="AU69" s="62" t="str">
        <f t="shared" si="19"/>
        <v/>
      </c>
      <c r="AV69" s="108">
        <f t="shared" si="20"/>
        <v>0</v>
      </c>
      <c r="AW69" s="108" t="str">
        <f t="shared" si="21"/>
        <v/>
      </c>
      <c r="AX69" s="108" t="str">
        <f t="shared" si="22"/>
        <v/>
      </c>
      <c r="AY69" s="108" t="str">
        <f t="shared" si="23"/>
        <v/>
      </c>
      <c r="AZ69" s="108" t="str">
        <f t="shared" si="24"/>
        <v/>
      </c>
      <c r="BA69" s="110" t="str">
        <f t="shared" si="25"/>
        <v/>
      </c>
      <c r="BB69" s="310" t="str">
        <f>IF(OR($E69="",$G69=""),"",IF(AND($E$3=6),'Marks Entry 6th'!AF68,IF(AND($E$3=7),'Marks Entry 7th'!AF68,"")))</f>
        <v/>
      </c>
      <c r="BC69" s="120" t="str">
        <f>IF(OR($E69="",$G69=""),"",IF(AND($E$3=6),'Marks Entry 6th'!AG68,IF(AND($E$3=7),'Marks Entry 7th'!AG68,"")))</f>
        <v/>
      </c>
      <c r="BD69" s="120" t="str">
        <f>IF(OR($E69="",$G69=""),"",IF(AND($E$3=6),'Marks Entry 6th'!AH68,IF(AND($E$3=7),'Marks Entry 7th'!AH68,"")))</f>
        <v/>
      </c>
      <c r="BE69" s="120" t="str">
        <f>IF(OR($E69="",$G69=""),"",IF(AND($E$3=6),'Marks Entry 6th'!AI68,IF(AND($E$3=7),'Marks Entry 7th'!AI68,"")))</f>
        <v/>
      </c>
      <c r="BF69" s="120" t="str">
        <f>IF(OR($E69="",$G69=""),"",IF(AND($E$3=6),'Marks Entry 6th'!AJ68,IF(AND($E$3=7),'Marks Entry 7th'!AJ68,"")))</f>
        <v/>
      </c>
      <c r="BG69" s="120" t="str">
        <f>IF(OR($E69="",$G69=""),"",IF(AND($E$3=6),'Marks Entry 6th'!AK68,IF(AND($E$3=7),'Marks Entry 7th'!AK68,"")))</f>
        <v/>
      </c>
      <c r="BH69" s="120" t="str">
        <f>IF(OR($E69="",$G69=""),"",IF(AND($E$3=6),'Marks Entry 6th'!AL68,IF(AND($E$3=7),'Marks Entry 7th'!AL68,"")))</f>
        <v/>
      </c>
      <c r="BI69" s="418" t="str">
        <f t="shared" si="26"/>
        <v/>
      </c>
      <c r="BJ69" s="120" t="str">
        <f>IF(OR($E69="",$G69=""),"",IF(AND($E$3=6),'Marks Entry 6th'!AM68,IF(AND($E$3=7),'Marks Entry 7th'!AM68,"")))</f>
        <v/>
      </c>
      <c r="BK69" s="120" t="str">
        <f>IF(OR($E69="",$G69=""),"",IF(AND($E$3=6),'Marks Entry 6th'!AN68,IF(AND($E$3=7),'Marks Entry 7th'!AN68,"")))</f>
        <v/>
      </c>
      <c r="BL69" s="65" t="str">
        <f t="shared" si="27"/>
        <v/>
      </c>
      <c r="BM69" s="62">
        <f t="shared" si="28"/>
        <v>0</v>
      </c>
      <c r="BN69" s="67" t="str">
        <f>IF(OR($E69="",$G69=""),"",IF(AND($E$3=6),'Marks Entry 6th'!AO68,IF(AND($E$3=7),'Marks Entry 7th'!AO68,"")))</f>
        <v/>
      </c>
      <c r="BO69" s="67" t="str">
        <f>IF(OR($E69="",$G69=""),"",IF(AND($E$3=6),'Marks Entry 6th'!AP68,IF(AND($E$3=7),'Marks Entry 7th'!AP68,"")))</f>
        <v/>
      </c>
      <c r="BP69" s="65" t="str">
        <f t="shared" si="29"/>
        <v/>
      </c>
      <c r="BQ69" s="62" t="str">
        <f t="shared" si="30"/>
        <v/>
      </c>
      <c r="BR69" s="108">
        <f t="shared" si="31"/>
        <v>0</v>
      </c>
      <c r="BS69" s="108" t="str">
        <f t="shared" si="32"/>
        <v/>
      </c>
      <c r="BT69" s="108" t="str">
        <f t="shared" si="33"/>
        <v/>
      </c>
      <c r="BU69" s="108" t="str">
        <f t="shared" si="34"/>
        <v/>
      </c>
      <c r="BV69" s="108" t="str">
        <f t="shared" si="35"/>
        <v/>
      </c>
      <c r="BW69" s="110" t="str">
        <f t="shared" si="36"/>
        <v/>
      </c>
      <c r="BX69" s="120" t="str">
        <f>IF(OR($E69="",$G69=""),"",IF(AND($E$3=6),'Marks Entry 6th'!AQ68,IF(AND($E$3=7),'Marks Entry 7th'!AQ68,"")))</f>
        <v/>
      </c>
      <c r="BY69" s="120" t="str">
        <f>IF(OR($E69="",$G69=""),"",IF(AND($E$3=6),'Marks Entry 6th'!AR68,IF(AND($E$3=7),'Marks Entry 7th'!AR68,"")))</f>
        <v/>
      </c>
      <c r="BZ69" s="120" t="str">
        <f>IF(OR($E69="",$G69=""),"",IF(AND($E$3=6),'Marks Entry 6th'!AS68,IF(AND($E$3=7),'Marks Entry 7th'!AS68,"")))</f>
        <v/>
      </c>
      <c r="CA69" s="120" t="str">
        <f>IF(OR($E69="",$G69=""),"",IF(AND($E$3=6),'Marks Entry 6th'!AT68,IF(AND($E$3=7),'Marks Entry 7th'!AT68,"")))</f>
        <v/>
      </c>
      <c r="CB69" s="120" t="str">
        <f>IF(OR($E69="",$G69=""),"",IF(AND($E$3=6),'Marks Entry 6th'!AU68,IF(AND($E$3=7),'Marks Entry 7th'!AU68,"")))</f>
        <v/>
      </c>
      <c r="CC69" s="120" t="str">
        <f>IF(OR($E69="",$G69=""),"",IF(AND($E$3=6),'Marks Entry 6th'!AV68,IF(AND($E$3=7),'Marks Entry 7th'!AV68,"")))</f>
        <v/>
      </c>
      <c r="CD69" s="418" t="str">
        <f t="shared" si="37"/>
        <v/>
      </c>
      <c r="CE69" s="120" t="str">
        <f>IF(OR($E69="",$G69=""),"",IF(AND($E$3=6),'Marks Entry 6th'!AW68,IF(AND($E$3=7),'Marks Entry 7th'!AW68,"")))</f>
        <v/>
      </c>
      <c r="CF69" s="120" t="str">
        <f>IF(OR($E69="",$G69=""),"",IF(AND($E$3=6),'Marks Entry 6th'!AX68,IF(AND($E$3=7),'Marks Entry 7th'!AX68,"")))</f>
        <v/>
      </c>
      <c r="CG69" s="65" t="str">
        <f t="shared" si="38"/>
        <v/>
      </c>
      <c r="CH69" s="62">
        <f t="shared" si="39"/>
        <v>0</v>
      </c>
      <c r="CI69" s="67" t="str">
        <f>IF(OR($E69="",$G69=""),"",IF(AND($E$3=6),'Marks Entry 6th'!AY68,IF(AND($E$3=7),'Marks Entry 7th'!AY68,"")))</f>
        <v/>
      </c>
      <c r="CJ69" s="67" t="str">
        <f>IF(OR($E69="",$G69=""),"",IF(AND($E$3=6),'Marks Entry 6th'!AZ68,IF(AND($E$3=7),'Marks Entry 7th'!AZ68,"")))</f>
        <v/>
      </c>
      <c r="CK69" s="65" t="str">
        <f t="shared" si="40"/>
        <v/>
      </c>
      <c r="CL69" s="62" t="str">
        <f t="shared" si="41"/>
        <v/>
      </c>
      <c r="CM69" s="108">
        <f t="shared" si="42"/>
        <v>0</v>
      </c>
      <c r="CN69" s="108" t="str">
        <f t="shared" si="43"/>
        <v/>
      </c>
      <c r="CO69" s="108" t="str">
        <f t="shared" si="44"/>
        <v/>
      </c>
      <c r="CP69" s="108" t="str">
        <f t="shared" si="45"/>
        <v/>
      </c>
      <c r="CQ69" s="108" t="str">
        <f t="shared" si="46"/>
        <v/>
      </c>
      <c r="CR69" s="110" t="str">
        <f t="shared" si="47"/>
        <v/>
      </c>
      <c r="CS69" s="120" t="str">
        <f>IF(OR($E69="",$G69=""),"",IF(AND($E$3=6),'Marks Entry 6th'!BA68,IF(AND($E$3=7),'Marks Entry 7th'!BA68,"")))</f>
        <v/>
      </c>
      <c r="CT69" s="120" t="str">
        <f>IF(OR($E69="",$G69=""),"",IF(AND($E$3=6),'Marks Entry 6th'!BB68,IF(AND($E$3=7),'Marks Entry 7th'!BB68,"")))</f>
        <v/>
      </c>
      <c r="CU69" s="120" t="str">
        <f>IF(OR($E69="",$G69=""),"",IF(AND($E$3=6),'Marks Entry 6th'!BC68,IF(AND($E$3=7),'Marks Entry 7th'!BC68,"")))</f>
        <v/>
      </c>
      <c r="CV69" s="120" t="str">
        <f>IF(OR($E69="",$G69=""),"",IF(AND($E$3=6),'Marks Entry 6th'!BD68,IF(AND($E$3=7),'Marks Entry 7th'!BD68,"")))</f>
        <v/>
      </c>
      <c r="CW69" s="120" t="str">
        <f>IF(OR($E69="",$G69=""),"",IF(AND($E$3=6),'Marks Entry 6th'!BE68,IF(AND($E$3=7),'Marks Entry 7th'!BE68,"")))</f>
        <v/>
      </c>
      <c r="CX69" s="120" t="str">
        <f>IF(OR($E69="",$G69=""),"",IF(AND($E$3=6),'Marks Entry 6th'!BF68,IF(AND($E$3=7),'Marks Entry 7th'!BF68,"")))</f>
        <v/>
      </c>
      <c r="CY69" s="418" t="str">
        <f t="shared" si="48"/>
        <v/>
      </c>
      <c r="CZ69" s="120" t="str">
        <f>IF(OR($E69="",$G69=""),"",IF(AND($E$3=6),'Marks Entry 6th'!BG68,IF(AND($E$3=7),'Marks Entry 7th'!BG68,"")))</f>
        <v/>
      </c>
      <c r="DA69" s="120" t="str">
        <f>IF(OR($E69="",$G69=""),"",IF(AND($E$3=6),'Marks Entry 6th'!BH68,IF(AND($E$3=7),'Marks Entry 7th'!BH68,"")))</f>
        <v/>
      </c>
      <c r="DB69" s="65" t="str">
        <f t="shared" si="49"/>
        <v/>
      </c>
      <c r="DC69" s="62">
        <f t="shared" si="50"/>
        <v>0</v>
      </c>
      <c r="DD69" s="67" t="str">
        <f>IF(OR($E69="",$G69=""),"",IF(AND($E$3=6),'Marks Entry 6th'!BI68,IF(AND($E$3=7),'Marks Entry 7th'!BI68,"")))</f>
        <v/>
      </c>
      <c r="DE69" s="67" t="str">
        <f>IF(OR($E69="",$G69=""),"",IF(AND($E$3=6),'Marks Entry 6th'!BJ68,IF(AND($E$3=7),'Marks Entry 7th'!BJ68,"")))</f>
        <v/>
      </c>
      <c r="DF69" s="65" t="str">
        <f t="shared" si="51"/>
        <v/>
      </c>
      <c r="DG69" s="62" t="str">
        <f t="shared" si="52"/>
        <v/>
      </c>
      <c r="DH69" s="108">
        <f t="shared" si="53"/>
        <v>0</v>
      </c>
      <c r="DI69" s="108" t="str">
        <f t="shared" si="54"/>
        <v/>
      </c>
      <c r="DJ69" s="108" t="str">
        <f t="shared" si="55"/>
        <v/>
      </c>
      <c r="DK69" s="108" t="str">
        <f t="shared" si="56"/>
        <v/>
      </c>
      <c r="DL69" s="108" t="str">
        <f t="shared" si="57"/>
        <v/>
      </c>
      <c r="DM69" s="110" t="str">
        <f t="shared" si="58"/>
        <v/>
      </c>
      <c r="DN69" s="120" t="str">
        <f>IF(OR($E69="",$G69=""),"",IF(AND($E$3=6),'Marks Entry 6th'!BK68,IF(AND($E$3=7),'Marks Entry 7th'!BK68,"")))</f>
        <v/>
      </c>
      <c r="DO69" s="120" t="str">
        <f>IF(OR($E69="",$G69=""),"",IF(AND($E$3=6),'Marks Entry 6th'!BL68,IF(AND($E$3=7),'Marks Entry 7th'!BL68,"")))</f>
        <v/>
      </c>
      <c r="DP69" s="120" t="str">
        <f>IF(OR($E69="",$G69=""),"",IF(AND($E$3=6),'Marks Entry 6th'!BM68,IF(AND($E$3=7),'Marks Entry 7th'!BM68,"")))</f>
        <v/>
      </c>
      <c r="DQ69" s="120" t="str">
        <f>IF(OR($E69="",$G69=""),"",IF(AND($E$3=6),'Marks Entry 6th'!BN68,IF(AND($E$3=7),'Marks Entry 7th'!BN68,"")))</f>
        <v/>
      </c>
      <c r="DR69" s="120" t="str">
        <f>IF(OR($E69="",$G69=""),"",IF(AND($E$3=6),'Marks Entry 6th'!BO68,IF(AND($E$3=7),'Marks Entry 7th'!BO68,"")))</f>
        <v/>
      </c>
      <c r="DS69" s="120" t="str">
        <f>IF(OR($E69="",$G69=""),"",IF(AND($E$3=6),'Marks Entry 6th'!BP68,IF(AND($E$3=7),'Marks Entry 7th'!BP68,"")))</f>
        <v/>
      </c>
      <c r="DT69" s="418" t="str">
        <f t="shared" si="59"/>
        <v/>
      </c>
      <c r="DU69" s="120" t="str">
        <f>IF(OR($E69="",$G69=""),"",IF(AND($E$3=6),'Marks Entry 6th'!BQ68,IF(AND($E$3=7),'Marks Entry 7th'!BQ68,"")))</f>
        <v/>
      </c>
      <c r="DV69" s="120" t="str">
        <f>IF(OR($E69="",$G69=""),"",IF(AND($E$3=6),'Marks Entry 6th'!BR68,IF(AND($E$3=7),'Marks Entry 7th'!BR68,"")))</f>
        <v/>
      </c>
      <c r="DW69" s="65" t="str">
        <f t="shared" si="60"/>
        <v/>
      </c>
      <c r="DX69" s="62">
        <f t="shared" si="61"/>
        <v>0</v>
      </c>
      <c r="DY69" s="67" t="str">
        <f>IF(OR($E69="",$G69=""),"",IF(AND($E$3=6),'Marks Entry 6th'!BS68,IF(AND($E$3=7),'Marks Entry 7th'!BS68,"")))</f>
        <v/>
      </c>
      <c r="DZ69" s="67" t="str">
        <f>IF(OR($E69="",$G69=""),"",IF(AND($E$3=6),'Marks Entry 6th'!BT68,IF(AND($E$3=7),'Marks Entry 7th'!BT68,"")))</f>
        <v/>
      </c>
      <c r="EA69" s="65" t="str">
        <f t="shared" si="62"/>
        <v/>
      </c>
      <c r="EB69" s="62" t="str">
        <f t="shared" si="63"/>
        <v/>
      </c>
      <c r="EC69" s="108">
        <f t="shared" si="64"/>
        <v>0</v>
      </c>
      <c r="ED69" s="108" t="str">
        <f t="shared" si="65"/>
        <v/>
      </c>
      <c r="EE69" s="108" t="str">
        <f t="shared" si="66"/>
        <v/>
      </c>
      <c r="EF69" s="108" t="str">
        <f t="shared" si="67"/>
        <v/>
      </c>
      <c r="EG69" s="108" t="str">
        <f t="shared" si="68"/>
        <v/>
      </c>
      <c r="EH69" s="110" t="str">
        <f t="shared" si="69"/>
        <v/>
      </c>
      <c r="EI69" s="52" t="str">
        <f>IF(OR($E69="",$G69=""),"",IF(AND($E$3=6),'Marks Entry 6th'!BU68,IF(AND($E$3=7),'Marks Entry 7th'!BU68,"")))</f>
        <v/>
      </c>
      <c r="EJ69" s="52" t="str">
        <f>IF(OR($E69="",$G69=""),"",IF(AND($E$3=6),'Marks Entry 6th'!BV68,IF(AND($E$3=7),'Marks Entry 7th'!BV68,"")))</f>
        <v/>
      </c>
      <c r="EK69" s="52" t="str">
        <f>IF(OR($E69="",$G69=""),"",IF(AND($E$3=6),'Marks Entry 6th'!BW68,IF(AND($E$3=7),'Marks Entry 7th'!BW68,"")))</f>
        <v/>
      </c>
      <c r="EL69" s="52" t="str">
        <f>IF(OR($E69="",$G69=""),"",IF(AND($E$3=6),'Marks Entry 6th'!BX68,IF(AND($E$3=7),'Marks Entry 7th'!BX68,"")))</f>
        <v/>
      </c>
      <c r="EM69" s="52" t="str">
        <f>IF(OR($E69="",$G69=""),"",IF(AND($E$3=6),'Marks Entry 6th'!BY68,IF(AND($E$3=7),'Marks Entry 7th'!BY68,"")))</f>
        <v/>
      </c>
      <c r="EN69" s="121" t="str">
        <f t="shared" si="70"/>
        <v/>
      </c>
      <c r="EO69" s="122">
        <f t="shared" si="71"/>
        <v>0</v>
      </c>
      <c r="EP69" s="122" t="str">
        <f t="shared" si="72"/>
        <v/>
      </c>
      <c r="EQ69" s="122" t="str">
        <f t="shared" si="73"/>
        <v/>
      </c>
      <c r="ER69" s="109" t="str">
        <f t="shared" si="74"/>
        <v/>
      </c>
      <c r="ES69" s="52" t="str">
        <f>IF(OR($E69="",$G69=""),"",IF(AND($E$3=6),'Marks Entry 6th'!BZ68,IF(AND($E$3=7),'Marks Entry 7th'!BZ68,"")))</f>
        <v/>
      </c>
      <c r="ET69" s="52" t="str">
        <f>IF(OR($E69="",$G69=""),"",IF(AND($E$3=6),'Marks Entry 6th'!CA68,IF(AND($E$3=7),'Marks Entry 7th'!CA68,"")))</f>
        <v/>
      </c>
      <c r="EU69" s="52" t="str">
        <f>IF(OR($E69="",$G69=""),"",IF(AND($E$3=6),'Marks Entry 6th'!CB68,IF(AND($E$3=7),'Marks Entry 7th'!CB68,"")))</f>
        <v/>
      </c>
      <c r="EV69" s="52" t="str">
        <f>IF(OR($E69="",$G69=""),"",IF(AND($E$3=6),'Marks Entry 6th'!CC68,IF(AND($E$3=7),'Marks Entry 7th'!CC68,"")))</f>
        <v/>
      </c>
      <c r="EW69" s="52" t="str">
        <f>IF(OR($E69="",$G69=""),"",IF(AND($E$3=6),'Marks Entry 6th'!CD68,IF(AND($E$3=7),'Marks Entry 7th'!CD68,"")))</f>
        <v/>
      </c>
      <c r="EX69" s="121" t="str">
        <f t="shared" si="75"/>
        <v/>
      </c>
      <c r="EY69" s="122">
        <f t="shared" si="76"/>
        <v>0</v>
      </c>
      <c r="EZ69" s="122" t="str">
        <f t="shared" si="77"/>
        <v/>
      </c>
      <c r="FA69" s="122" t="str">
        <f t="shared" si="78"/>
        <v/>
      </c>
      <c r="FB69" s="109" t="str">
        <f t="shared" si="79"/>
        <v/>
      </c>
      <c r="FC69" s="52" t="str">
        <f>IF(OR($E69="",$G69=""),"",IF(AND($E$3=6),'Marks Entry 6th'!CE68,IF(AND($E$3=7),'Marks Entry 7th'!CE68,"")))</f>
        <v/>
      </c>
      <c r="FD69" s="52" t="str">
        <f>IF(OR($E69="",$G69=""),"",IF(AND($E$3=6),'Marks Entry 6th'!CF68,IF(AND($E$3=7),'Marks Entry 7th'!CF68,"")))</f>
        <v/>
      </c>
      <c r="FE69" s="52" t="str">
        <f>IF(OR($E69="",$G69=""),"",IF(AND($E$3=6),'Marks Entry 6th'!CG68,IF(AND($E$3=7),'Marks Entry 7th'!CG68,"")))</f>
        <v/>
      </c>
      <c r="FF69" s="52" t="str">
        <f>IF(OR($E69="",$G69=""),"",IF(AND($E$3=6),'Marks Entry 6th'!CH68,IF(AND($E$3=7),'Marks Entry 7th'!CH68,"")))</f>
        <v/>
      </c>
      <c r="FG69" s="52" t="str">
        <f>IF(OR($E69="",$G69=""),"",IF(AND($E$3=6),'Marks Entry 6th'!CI68,IF(AND($E$3=7),'Marks Entry 7th'!CI68,"")))</f>
        <v/>
      </c>
      <c r="FH69" s="121" t="str">
        <f t="shared" si="80"/>
        <v/>
      </c>
      <c r="FI69" s="122">
        <f t="shared" si="81"/>
        <v>0</v>
      </c>
      <c r="FJ69" s="122" t="str">
        <f t="shared" si="82"/>
        <v/>
      </c>
      <c r="FK69" s="122" t="str">
        <f t="shared" si="83"/>
        <v/>
      </c>
      <c r="FL69" s="109" t="str">
        <f t="shared" si="84"/>
        <v/>
      </c>
      <c r="FM69" s="361" t="str">
        <f>IF(OR($E69="",$G69=""),"",IF(AND('Marks Entry 6th'!CJ68="",'Marks Entry 7th'!CJ68=""),"",IF(AND($E$3=6),'Marks Entry 6th'!CJ68,IF(AND($E$3=7),'Marks Entry 7th'!CJ68,""))))</f>
        <v/>
      </c>
      <c r="FN69" s="361" t="str">
        <f>IF(OR($E69="",$G69=""),"",IF(AND('Marks Entry 6th'!CK68="",'Marks Entry 7th'!CK68=""),"",IF(AND($E$3=6),'Marks Entry 6th'!CK68,IF(AND($E$3=7),'Marks Entry 7th'!CK68,""))))</f>
        <v/>
      </c>
      <c r="FO69" s="362" t="str">
        <f t="shared" si="85"/>
        <v/>
      </c>
      <c r="FP69" s="109" t="str">
        <f t="shared" si="86"/>
        <v/>
      </c>
      <c r="FQ69" s="361" t="str">
        <f>IF(OR($E69="",$G69=""),"",IF(AND('Marks Entry 6th'!CL68="",'Marks Entry 7th'!CL68=""),"",IF(AND($E$3=6),'Marks Entry 6th'!CL68,IF(AND($E$3=7),'Marks Entry 7th'!CL68,""))))</f>
        <v/>
      </c>
      <c r="FR69" s="361" t="str">
        <f>IF(OR($E69="",$G69=""),"",IF(AND('Marks Entry 6th'!CM68="",'Marks Entry 7th'!CM68=""),"",IF(AND($E$3=6),'Marks Entry 6th'!CM68,IF(AND($E$3=7),'Marks Entry 7th'!CM68,""))))</f>
        <v/>
      </c>
      <c r="FS69" s="362" t="str">
        <f t="shared" si="87"/>
        <v/>
      </c>
      <c r="FT69" s="109" t="str">
        <f t="shared" si="88"/>
        <v/>
      </c>
      <c r="FU69" s="78" t="str">
        <f t="shared" si="89"/>
        <v/>
      </c>
      <c r="FV69" s="328" t="str">
        <f t="shared" si="90"/>
        <v/>
      </c>
      <c r="FW69" s="84" t="str">
        <f t="shared" si="91"/>
        <v/>
      </c>
      <c r="FX69" s="222" t="str">
        <f t="shared" si="92"/>
        <v/>
      </c>
      <c r="FY69" s="85" t="str">
        <f t="shared" si="93"/>
        <v/>
      </c>
      <c r="FZ69" s="327" t="str">
        <f>IFERROR(IF(B69="NSO","NSO",IF(OR(D69="",G69="",F69=""),"",IF(AND(FV69&gt;=36,'Master sheet'!$D$11="Hindi"),"कक्षा क्रमोन्नत",IF(AND(FV69&gt;=36,'Master sheet'!$D$11="English"),"Promoted",IF(AND(FV69&lt;36,'Master sheet'!$D$11="Hindi"),"पुनः परीक्षा","Re-Exam"))))),"")</f>
        <v/>
      </c>
      <c r="GA69" s="53" t="str">
        <f>IF(OR($E69="",$G69=""),"",IF(AND($E$3=6,'Marks Entry 6th'!CN68=""),"",IF(AND($E$3=7,'Marks Entry 7th'!CN68=""),"",IF(AND($E$3=6),'Marks Entry 6th'!CN68,IF(AND($E$3=7),'Marks Entry 7th'!CN68,"")))))</f>
        <v/>
      </c>
      <c r="GB69" s="53" t="str">
        <f>IF(OR($E69="",$G69=""),"",IF(AND($E$3=6,'Marks Entry 6th'!CO68=""),"",IF(AND($E$3=7,'Marks Entry 7th'!CO68=""),"",IF(AND($E$3=6),'Marks Entry 6th'!CO68,IF(AND($E$3=7),'Marks Entry 7th'!CO68,"")))))</f>
        <v/>
      </c>
      <c r="GC69" s="54"/>
      <c r="GK69" s="56">
        <f>IF(AND($E$3=6),'Marks Entry 6th'!I68,IF(AND($E$3=7),'Marks Entry 7th'!I68,""))</f>
        <v>0</v>
      </c>
      <c r="GL69" s="56">
        <f t="shared" si="94"/>
        <v>0</v>
      </c>
    </row>
    <row r="70" spans="1:194" ht="18.95" customHeight="1">
      <c r="A70" s="68">
        <v>63</v>
      </c>
      <c r="B70" s="68" t="str">
        <f>IF(OR(GK70=0,GK70=""),"",IF(AND($E$3=6),'Marks Entry 6th'!I69,IF(AND($E$3=7),'Marks Entry 7th'!I69,"")))</f>
        <v/>
      </c>
      <c r="C70" s="69" t="str">
        <f>IF(OR(B70=0,B70=""),"",IF(AND($E$3=6,'Marks Entry 6th'!B69=""),"",IF(AND($E$3=7,'Marks Entry 7th'!B69=""),"",IF(AND($E$3=6,'Marks Entry 6th'!B69),'Marks Entry 6th'!B69,IF(AND($E$3=7),'Marks Entry 7th'!B69,"")))))</f>
        <v/>
      </c>
      <c r="D70" s="69" t="str">
        <f>IF(OR(B70=0,B70=""),"",IF(AND($E$3=6,'Marks Entry 6th'!C69=""),"",IF(AND($E$3=7,'Marks Entry 7th'!C69=""),"",IF(AND($E$3=6),'Marks Entry 6th'!C69,IF(AND($E$3=7),'Marks Entry 7th'!C69,"")))))</f>
        <v/>
      </c>
      <c r="E70" s="303" t="str">
        <f>IF(OR(B70=0,B70=""),"",IF(AND($E$3=6,'Marks Entry 6th'!E69=""),"",IF(AND($E$3=7,'Marks Entry 7th'!E69=""),"",IF(AND($E$3=6),'Marks Entry 6th'!E69,IF(AND($E$3=7),'Marks Entry 7th'!E69,"")))))</f>
        <v/>
      </c>
      <c r="F70" s="69" t="str">
        <f>IF(OR(B70=0,B70=""),"",IF(AND($E$3=6,'Marks Entry 6th'!D69=""),"",IF(AND($E$3=7,'Marks Entry 7th'!D69=""),"",IF(AND($E$3=6),'Marks Entry 6th'!D69,IF(AND($E$3=7),'Marks Entry 7th'!D69,"")))))</f>
        <v/>
      </c>
      <c r="G70" s="302" t="str">
        <f>IF(OR(B70=0,B70=""),"",IF(AND($E$3=6,'Marks Entry 6th'!F69=""),"",IF(AND($E$3=7,'Marks Entry 7th'!F69=""),"",IF(AND($E$3=6),UPPER('Marks Entry 6th'!F69),IF(AND($E$3=7),UPPER('Marks Entry 7th'!F69),"")))))</f>
        <v/>
      </c>
      <c r="H70" s="302" t="str">
        <f>IF(OR(B70=0,B70=""),"",IF(AND($E$3=6,'Marks Entry 6th'!G69=""),"",IF(AND($E$3=7,'Marks Entry 7th'!G69=""),"",IF(AND($E$3=6),UPPER('Marks Entry 6th'!G69),IF(AND($E$3=7),UPPER('Marks Entry 7th'!G69),"")))))</f>
        <v/>
      </c>
      <c r="I70" s="302" t="str">
        <f>IF(OR(B70=0,B70=""),"",IF(AND($E$3=6,'Marks Entry 6th'!H69=""),"",IF(AND($E$3=7,'Marks Entry 7th'!H69=""),"",IF(AND($E$3=6),UPPER('Marks Entry 6th'!H69),IF(AND($E$3=7),UPPER('Marks Entry 7th'!H69),"")))))</f>
        <v/>
      </c>
      <c r="J70" s="64" t="str">
        <f>IF(OR(B70=0,B70=""),"",IF(AND($E$3=6,'Marks Entry 6th'!J69=""),"",IF(AND($E$3=7,'Marks Entry 7th'!J69=""),"",IF(AND($E$3=6),'Marks Entry 6th'!J69,IF(AND($E$3=7),'Marks Entry 7th'!J69,"")))))</f>
        <v/>
      </c>
      <c r="K70" s="64" t="str">
        <f>IF(OR(B70=0,B70=""),"",IF(AND($E$3=6,'Marks Entry 6th'!K69=""),"",IF(AND($E$3=7,'Marks Entry 7th'!K69=""),"",IF(AND($E$3=6),'Marks Entry 6th'!K69,IF(AND($E$3=7),'Marks Entry 7th'!K69,"")))))</f>
        <v/>
      </c>
      <c r="L70" s="120" t="str">
        <f>IF(OR($E70="",$G70=""),"",IF(AND($E$3=6),'Marks Entry 6th'!L69,IF(AND($E$3=7),'Marks Entry 7th'!L69,"")))</f>
        <v/>
      </c>
      <c r="M70" s="120" t="str">
        <f>IF(OR($E70="",$G70=""),"",IF(AND($E$3=6),'Marks Entry 6th'!M69,IF(AND($E$3=7),'Marks Entry 7th'!M69,"")))</f>
        <v/>
      </c>
      <c r="N70" s="120" t="str">
        <f>IF(OR($E70="",$G70=""),"",IF(AND($E$3=6),'Marks Entry 6th'!N69,IF(AND($E$3=7),'Marks Entry 7th'!N69,"")))</f>
        <v/>
      </c>
      <c r="O70" s="120" t="str">
        <f>IF(OR($E70="",$G70=""),"",IF(AND($E$3=6),'Marks Entry 6th'!O69,IF(AND($E$3=7),'Marks Entry 7th'!O69,"")))</f>
        <v/>
      </c>
      <c r="P70" s="120" t="str">
        <f>IF(OR($E70="",$G70=""),"",IF(AND($E$3=6),'Marks Entry 6th'!P69,IF(AND($E$3=7),'Marks Entry 7th'!P69,"")))</f>
        <v/>
      </c>
      <c r="Q70" s="120" t="str">
        <f>IF(OR($E70="",$G70=""),"",IF(AND($E$3=6),'Marks Entry 6th'!Q69,IF(AND($E$3=7),'Marks Entry 7th'!Q69,"")))</f>
        <v/>
      </c>
      <c r="R70" s="418" t="str">
        <f t="shared" si="4"/>
        <v/>
      </c>
      <c r="S70" s="120" t="str">
        <f>IF(OR($E70="",$G70=""),"",IF(AND($E$3=6),'Marks Entry 6th'!R69,IF(AND($E$3=7),'Marks Entry 7th'!R69,"")))</f>
        <v/>
      </c>
      <c r="T70" s="120" t="str">
        <f>IF(OR($E70="",$G70=""),"",IF(AND($E$3=6),'Marks Entry 6th'!S69,IF(AND($E$3=7),'Marks Entry 7th'!S69,"")))</f>
        <v/>
      </c>
      <c r="U70" s="65" t="str">
        <f t="shared" si="5"/>
        <v/>
      </c>
      <c r="V70" s="62">
        <f t="shared" si="6"/>
        <v>0</v>
      </c>
      <c r="W70" s="67" t="str">
        <f>IF(OR($E70="",$G70=""),"",IF(AND($E$3=6),'Marks Entry 6th'!T69,IF(AND($E$3=7),'Marks Entry 7th'!T69,"")))</f>
        <v/>
      </c>
      <c r="X70" s="67" t="str">
        <f>IF(OR($E70="",$G70=""),"",IF(AND($E$3=6),'Marks Entry 6th'!U69,IF(AND($E$3=7),'Marks Entry 7th'!U69,"")))</f>
        <v/>
      </c>
      <c r="Y70" s="66" t="str">
        <f t="shared" si="7"/>
        <v/>
      </c>
      <c r="Z70" s="62" t="str">
        <f t="shared" si="8"/>
        <v/>
      </c>
      <c r="AA70" s="108">
        <f t="shared" si="9"/>
        <v>0</v>
      </c>
      <c r="AB70" s="108" t="str">
        <f t="shared" si="10"/>
        <v/>
      </c>
      <c r="AC70" s="108" t="str">
        <f t="shared" si="11"/>
        <v/>
      </c>
      <c r="AD70" s="108" t="str">
        <f t="shared" si="12"/>
        <v/>
      </c>
      <c r="AE70" s="108" t="str">
        <f t="shared" si="13"/>
        <v/>
      </c>
      <c r="AF70" s="110" t="str">
        <f t="shared" si="14"/>
        <v/>
      </c>
      <c r="AG70" s="120" t="str">
        <f>IF(OR($E70="",$G70=""),"",IF(AND($E$3=6),'Marks Entry 6th'!V69,IF(AND($E$3=7),'Marks Entry 7th'!V69,"")))</f>
        <v/>
      </c>
      <c r="AH70" s="120" t="str">
        <f>IF(OR($E70="",$G70=""),"",IF(AND($E$3=6),'Marks Entry 6th'!W69,IF(AND($E$3=7),'Marks Entry 7th'!W69,"")))</f>
        <v/>
      </c>
      <c r="AI70" s="120" t="str">
        <f>IF(OR($E70="",$G70=""),"",IF(AND($E$3=6),'Marks Entry 6th'!X69,IF(AND($E$3=7),'Marks Entry 7th'!X69,"")))</f>
        <v/>
      </c>
      <c r="AJ70" s="120" t="str">
        <f>IF(OR($E70="",$G70=""),"",IF(AND($E$3=6),'Marks Entry 6th'!Y69,IF(AND($E$3=7),'Marks Entry 7th'!Y69,"")))</f>
        <v/>
      </c>
      <c r="AK70" s="120" t="str">
        <f>IF(OR($E70="",$G70=""),"",IF(AND($E$3=6),'Marks Entry 6th'!Z69,IF(AND($E$3=7),'Marks Entry 7th'!Z69,"")))</f>
        <v/>
      </c>
      <c r="AL70" s="120" t="str">
        <f>IF(OR($E70="",$G70=""),"",IF(AND($E$3=6),'Marks Entry 6th'!AA69,IF(AND($E$3=7),'Marks Entry 7th'!AA69,"")))</f>
        <v/>
      </c>
      <c r="AM70" s="418" t="str">
        <f t="shared" si="15"/>
        <v/>
      </c>
      <c r="AN70" s="120" t="str">
        <f>IF(OR($E70="",$G70=""),"",IF(AND($E$3=6),'Marks Entry 6th'!AB69,IF(AND($E$3=7),'Marks Entry 7th'!AB69,"")))</f>
        <v/>
      </c>
      <c r="AO70" s="120" t="str">
        <f>IF(OR($E70="",$G70=""),"",IF(AND($E$3=6),'Marks Entry 6th'!AC69,IF(AND($E$3=7),'Marks Entry 7th'!AC69,"")))</f>
        <v/>
      </c>
      <c r="AP70" s="65" t="str">
        <f t="shared" si="16"/>
        <v/>
      </c>
      <c r="AQ70" s="62">
        <f t="shared" si="17"/>
        <v>0</v>
      </c>
      <c r="AR70" s="67" t="str">
        <f>IF(OR($E70="",$G70=""),"",IF(AND($E$3=6),'Marks Entry 6th'!AD69,IF(AND($E$3=7),'Marks Entry 7th'!AD69,"")))</f>
        <v/>
      </c>
      <c r="AS70" s="67" t="str">
        <f>IF(OR($E70="",$G70=""),"",IF(AND($E$3=6),'Marks Entry 6th'!AE69,IF(AND($E$3=7),'Marks Entry 7th'!AE69,"")))</f>
        <v/>
      </c>
      <c r="AT70" s="65" t="str">
        <f t="shared" si="18"/>
        <v/>
      </c>
      <c r="AU70" s="62" t="str">
        <f t="shared" si="19"/>
        <v/>
      </c>
      <c r="AV70" s="108">
        <f t="shared" si="20"/>
        <v>0</v>
      </c>
      <c r="AW70" s="108" t="str">
        <f t="shared" si="21"/>
        <v/>
      </c>
      <c r="AX70" s="108" t="str">
        <f t="shared" si="22"/>
        <v/>
      </c>
      <c r="AY70" s="108" t="str">
        <f t="shared" si="23"/>
        <v/>
      </c>
      <c r="AZ70" s="108" t="str">
        <f t="shared" si="24"/>
        <v/>
      </c>
      <c r="BA70" s="110" t="str">
        <f t="shared" si="25"/>
        <v/>
      </c>
      <c r="BB70" s="310" t="str">
        <f>IF(OR($E70="",$G70=""),"",IF(AND($E$3=6),'Marks Entry 6th'!AF69,IF(AND($E$3=7),'Marks Entry 7th'!AF69,"")))</f>
        <v/>
      </c>
      <c r="BC70" s="120" t="str">
        <f>IF(OR($E70="",$G70=""),"",IF(AND($E$3=6),'Marks Entry 6th'!AG69,IF(AND($E$3=7),'Marks Entry 7th'!AG69,"")))</f>
        <v/>
      </c>
      <c r="BD70" s="120" t="str">
        <f>IF(OR($E70="",$G70=""),"",IF(AND($E$3=6),'Marks Entry 6th'!AH69,IF(AND($E$3=7),'Marks Entry 7th'!AH69,"")))</f>
        <v/>
      </c>
      <c r="BE70" s="120" t="str">
        <f>IF(OR($E70="",$G70=""),"",IF(AND($E$3=6),'Marks Entry 6th'!AI69,IF(AND($E$3=7),'Marks Entry 7th'!AI69,"")))</f>
        <v/>
      </c>
      <c r="BF70" s="120" t="str">
        <f>IF(OR($E70="",$G70=""),"",IF(AND($E$3=6),'Marks Entry 6th'!AJ69,IF(AND($E$3=7),'Marks Entry 7th'!AJ69,"")))</f>
        <v/>
      </c>
      <c r="BG70" s="120" t="str">
        <f>IF(OR($E70="",$G70=""),"",IF(AND($E$3=6),'Marks Entry 6th'!AK69,IF(AND($E$3=7),'Marks Entry 7th'!AK69,"")))</f>
        <v/>
      </c>
      <c r="BH70" s="120" t="str">
        <f>IF(OR($E70="",$G70=""),"",IF(AND($E$3=6),'Marks Entry 6th'!AL69,IF(AND($E$3=7),'Marks Entry 7th'!AL69,"")))</f>
        <v/>
      </c>
      <c r="BI70" s="418" t="str">
        <f t="shared" si="26"/>
        <v/>
      </c>
      <c r="BJ70" s="120" t="str">
        <f>IF(OR($E70="",$G70=""),"",IF(AND($E$3=6),'Marks Entry 6th'!AM69,IF(AND($E$3=7),'Marks Entry 7th'!AM69,"")))</f>
        <v/>
      </c>
      <c r="BK70" s="120" t="str">
        <f>IF(OR($E70="",$G70=""),"",IF(AND($E$3=6),'Marks Entry 6th'!AN69,IF(AND($E$3=7),'Marks Entry 7th'!AN69,"")))</f>
        <v/>
      </c>
      <c r="BL70" s="65" t="str">
        <f t="shared" si="27"/>
        <v/>
      </c>
      <c r="BM70" s="62">
        <f t="shared" si="28"/>
        <v>0</v>
      </c>
      <c r="BN70" s="67" t="str">
        <f>IF(OR($E70="",$G70=""),"",IF(AND($E$3=6),'Marks Entry 6th'!AO69,IF(AND($E$3=7),'Marks Entry 7th'!AO69,"")))</f>
        <v/>
      </c>
      <c r="BO70" s="67" t="str">
        <f>IF(OR($E70="",$G70=""),"",IF(AND($E$3=6),'Marks Entry 6th'!AP69,IF(AND($E$3=7),'Marks Entry 7th'!AP69,"")))</f>
        <v/>
      </c>
      <c r="BP70" s="65" t="str">
        <f t="shared" si="29"/>
        <v/>
      </c>
      <c r="BQ70" s="62" t="str">
        <f t="shared" si="30"/>
        <v/>
      </c>
      <c r="BR70" s="108">
        <f t="shared" si="31"/>
        <v>0</v>
      </c>
      <c r="BS70" s="108" t="str">
        <f t="shared" si="32"/>
        <v/>
      </c>
      <c r="BT70" s="108" t="str">
        <f t="shared" si="33"/>
        <v/>
      </c>
      <c r="BU70" s="108" t="str">
        <f t="shared" si="34"/>
        <v/>
      </c>
      <c r="BV70" s="108" t="str">
        <f t="shared" si="35"/>
        <v/>
      </c>
      <c r="BW70" s="110" t="str">
        <f t="shared" si="36"/>
        <v/>
      </c>
      <c r="BX70" s="120" t="str">
        <f>IF(OR($E70="",$G70=""),"",IF(AND($E$3=6),'Marks Entry 6th'!AQ69,IF(AND($E$3=7),'Marks Entry 7th'!AQ69,"")))</f>
        <v/>
      </c>
      <c r="BY70" s="120" t="str">
        <f>IF(OR($E70="",$G70=""),"",IF(AND($E$3=6),'Marks Entry 6th'!AR69,IF(AND($E$3=7),'Marks Entry 7th'!AR69,"")))</f>
        <v/>
      </c>
      <c r="BZ70" s="120" t="str">
        <f>IF(OR($E70="",$G70=""),"",IF(AND($E$3=6),'Marks Entry 6th'!AS69,IF(AND($E$3=7),'Marks Entry 7th'!AS69,"")))</f>
        <v/>
      </c>
      <c r="CA70" s="120" t="str">
        <f>IF(OR($E70="",$G70=""),"",IF(AND($E$3=6),'Marks Entry 6th'!AT69,IF(AND($E$3=7),'Marks Entry 7th'!AT69,"")))</f>
        <v/>
      </c>
      <c r="CB70" s="120" t="str">
        <f>IF(OR($E70="",$G70=""),"",IF(AND($E$3=6),'Marks Entry 6th'!AU69,IF(AND($E$3=7),'Marks Entry 7th'!AU69,"")))</f>
        <v/>
      </c>
      <c r="CC70" s="120" t="str">
        <f>IF(OR($E70="",$G70=""),"",IF(AND($E$3=6),'Marks Entry 6th'!AV69,IF(AND($E$3=7),'Marks Entry 7th'!AV69,"")))</f>
        <v/>
      </c>
      <c r="CD70" s="418" t="str">
        <f t="shared" si="37"/>
        <v/>
      </c>
      <c r="CE70" s="120" t="str">
        <f>IF(OR($E70="",$G70=""),"",IF(AND($E$3=6),'Marks Entry 6th'!AW69,IF(AND($E$3=7),'Marks Entry 7th'!AW69,"")))</f>
        <v/>
      </c>
      <c r="CF70" s="120" t="str">
        <f>IF(OR($E70="",$G70=""),"",IF(AND($E$3=6),'Marks Entry 6th'!AX69,IF(AND($E$3=7),'Marks Entry 7th'!AX69,"")))</f>
        <v/>
      </c>
      <c r="CG70" s="65" t="str">
        <f t="shared" si="38"/>
        <v/>
      </c>
      <c r="CH70" s="62">
        <f t="shared" si="39"/>
        <v>0</v>
      </c>
      <c r="CI70" s="67" t="str">
        <f>IF(OR($E70="",$G70=""),"",IF(AND($E$3=6),'Marks Entry 6th'!AY69,IF(AND($E$3=7),'Marks Entry 7th'!AY69,"")))</f>
        <v/>
      </c>
      <c r="CJ70" s="67" t="str">
        <f>IF(OR($E70="",$G70=""),"",IF(AND($E$3=6),'Marks Entry 6th'!AZ69,IF(AND($E$3=7),'Marks Entry 7th'!AZ69,"")))</f>
        <v/>
      </c>
      <c r="CK70" s="65" t="str">
        <f t="shared" si="40"/>
        <v/>
      </c>
      <c r="CL70" s="62" t="str">
        <f t="shared" si="41"/>
        <v/>
      </c>
      <c r="CM70" s="108">
        <f t="shared" si="42"/>
        <v>0</v>
      </c>
      <c r="CN70" s="108" t="str">
        <f t="shared" si="43"/>
        <v/>
      </c>
      <c r="CO70" s="108" t="str">
        <f t="shared" si="44"/>
        <v/>
      </c>
      <c r="CP70" s="108" t="str">
        <f t="shared" si="45"/>
        <v/>
      </c>
      <c r="CQ70" s="108" t="str">
        <f t="shared" si="46"/>
        <v/>
      </c>
      <c r="CR70" s="110" t="str">
        <f t="shared" si="47"/>
        <v/>
      </c>
      <c r="CS70" s="120" t="str">
        <f>IF(OR($E70="",$G70=""),"",IF(AND($E$3=6),'Marks Entry 6th'!BA69,IF(AND($E$3=7),'Marks Entry 7th'!BA69,"")))</f>
        <v/>
      </c>
      <c r="CT70" s="120" t="str">
        <f>IF(OR($E70="",$G70=""),"",IF(AND($E$3=6),'Marks Entry 6th'!BB69,IF(AND($E$3=7),'Marks Entry 7th'!BB69,"")))</f>
        <v/>
      </c>
      <c r="CU70" s="120" t="str">
        <f>IF(OR($E70="",$G70=""),"",IF(AND($E$3=6),'Marks Entry 6th'!BC69,IF(AND($E$3=7),'Marks Entry 7th'!BC69,"")))</f>
        <v/>
      </c>
      <c r="CV70" s="120" t="str">
        <f>IF(OR($E70="",$G70=""),"",IF(AND($E$3=6),'Marks Entry 6th'!BD69,IF(AND($E$3=7),'Marks Entry 7th'!BD69,"")))</f>
        <v/>
      </c>
      <c r="CW70" s="120" t="str">
        <f>IF(OR($E70="",$G70=""),"",IF(AND($E$3=6),'Marks Entry 6th'!BE69,IF(AND($E$3=7),'Marks Entry 7th'!BE69,"")))</f>
        <v/>
      </c>
      <c r="CX70" s="120" t="str">
        <f>IF(OR($E70="",$G70=""),"",IF(AND($E$3=6),'Marks Entry 6th'!BF69,IF(AND($E$3=7),'Marks Entry 7th'!BF69,"")))</f>
        <v/>
      </c>
      <c r="CY70" s="418" t="str">
        <f t="shared" si="48"/>
        <v/>
      </c>
      <c r="CZ70" s="120" t="str">
        <f>IF(OR($E70="",$G70=""),"",IF(AND($E$3=6),'Marks Entry 6th'!BG69,IF(AND($E$3=7),'Marks Entry 7th'!BG69,"")))</f>
        <v/>
      </c>
      <c r="DA70" s="120" t="str">
        <f>IF(OR($E70="",$G70=""),"",IF(AND($E$3=6),'Marks Entry 6th'!BH69,IF(AND($E$3=7),'Marks Entry 7th'!BH69,"")))</f>
        <v/>
      </c>
      <c r="DB70" s="65" t="str">
        <f t="shared" si="49"/>
        <v/>
      </c>
      <c r="DC70" s="62">
        <f t="shared" si="50"/>
        <v>0</v>
      </c>
      <c r="DD70" s="67" t="str">
        <f>IF(OR($E70="",$G70=""),"",IF(AND($E$3=6),'Marks Entry 6th'!BI69,IF(AND($E$3=7),'Marks Entry 7th'!BI69,"")))</f>
        <v/>
      </c>
      <c r="DE70" s="67" t="str">
        <f>IF(OR($E70="",$G70=""),"",IF(AND($E$3=6),'Marks Entry 6th'!BJ69,IF(AND($E$3=7),'Marks Entry 7th'!BJ69,"")))</f>
        <v/>
      </c>
      <c r="DF70" s="65" t="str">
        <f t="shared" si="51"/>
        <v/>
      </c>
      <c r="DG70" s="62" t="str">
        <f t="shared" si="52"/>
        <v/>
      </c>
      <c r="DH70" s="108">
        <f t="shared" si="53"/>
        <v>0</v>
      </c>
      <c r="DI70" s="108" t="str">
        <f t="shared" si="54"/>
        <v/>
      </c>
      <c r="DJ70" s="108" t="str">
        <f t="shared" si="55"/>
        <v/>
      </c>
      <c r="DK70" s="108" t="str">
        <f t="shared" si="56"/>
        <v/>
      </c>
      <c r="DL70" s="108" t="str">
        <f t="shared" si="57"/>
        <v/>
      </c>
      <c r="DM70" s="110" t="str">
        <f t="shared" si="58"/>
        <v/>
      </c>
      <c r="DN70" s="120" t="str">
        <f>IF(OR($E70="",$G70=""),"",IF(AND($E$3=6),'Marks Entry 6th'!BK69,IF(AND($E$3=7),'Marks Entry 7th'!BK69,"")))</f>
        <v/>
      </c>
      <c r="DO70" s="120" t="str">
        <f>IF(OR($E70="",$G70=""),"",IF(AND($E$3=6),'Marks Entry 6th'!BL69,IF(AND($E$3=7),'Marks Entry 7th'!BL69,"")))</f>
        <v/>
      </c>
      <c r="DP70" s="120" t="str">
        <f>IF(OR($E70="",$G70=""),"",IF(AND($E$3=6),'Marks Entry 6th'!BM69,IF(AND($E$3=7),'Marks Entry 7th'!BM69,"")))</f>
        <v/>
      </c>
      <c r="DQ70" s="120" t="str">
        <f>IF(OR($E70="",$G70=""),"",IF(AND($E$3=6),'Marks Entry 6th'!BN69,IF(AND($E$3=7),'Marks Entry 7th'!BN69,"")))</f>
        <v/>
      </c>
      <c r="DR70" s="120" t="str">
        <f>IF(OR($E70="",$G70=""),"",IF(AND($E$3=6),'Marks Entry 6th'!BO69,IF(AND($E$3=7),'Marks Entry 7th'!BO69,"")))</f>
        <v/>
      </c>
      <c r="DS70" s="120" t="str">
        <f>IF(OR($E70="",$G70=""),"",IF(AND($E$3=6),'Marks Entry 6th'!BP69,IF(AND($E$3=7),'Marks Entry 7th'!BP69,"")))</f>
        <v/>
      </c>
      <c r="DT70" s="418" t="str">
        <f t="shared" si="59"/>
        <v/>
      </c>
      <c r="DU70" s="120" t="str">
        <f>IF(OR($E70="",$G70=""),"",IF(AND($E$3=6),'Marks Entry 6th'!BQ69,IF(AND($E$3=7),'Marks Entry 7th'!BQ69,"")))</f>
        <v/>
      </c>
      <c r="DV70" s="120" t="str">
        <f>IF(OR($E70="",$G70=""),"",IF(AND($E$3=6),'Marks Entry 6th'!BR69,IF(AND($E$3=7),'Marks Entry 7th'!BR69,"")))</f>
        <v/>
      </c>
      <c r="DW70" s="65" t="str">
        <f t="shared" si="60"/>
        <v/>
      </c>
      <c r="DX70" s="62">
        <f t="shared" si="61"/>
        <v>0</v>
      </c>
      <c r="DY70" s="67" t="str">
        <f>IF(OR($E70="",$G70=""),"",IF(AND($E$3=6),'Marks Entry 6th'!BS69,IF(AND($E$3=7),'Marks Entry 7th'!BS69,"")))</f>
        <v/>
      </c>
      <c r="DZ70" s="67" t="str">
        <f>IF(OR($E70="",$G70=""),"",IF(AND($E$3=6),'Marks Entry 6th'!BT69,IF(AND($E$3=7),'Marks Entry 7th'!BT69,"")))</f>
        <v/>
      </c>
      <c r="EA70" s="65" t="str">
        <f t="shared" si="62"/>
        <v/>
      </c>
      <c r="EB70" s="62" t="str">
        <f t="shared" si="63"/>
        <v/>
      </c>
      <c r="EC70" s="108">
        <f t="shared" si="64"/>
        <v>0</v>
      </c>
      <c r="ED70" s="108" t="str">
        <f t="shared" si="65"/>
        <v/>
      </c>
      <c r="EE70" s="108" t="str">
        <f t="shared" si="66"/>
        <v/>
      </c>
      <c r="EF70" s="108" t="str">
        <f t="shared" si="67"/>
        <v/>
      </c>
      <c r="EG70" s="108" t="str">
        <f t="shared" si="68"/>
        <v/>
      </c>
      <c r="EH70" s="110" t="str">
        <f t="shared" si="69"/>
        <v/>
      </c>
      <c r="EI70" s="52" t="str">
        <f>IF(OR($E70="",$G70=""),"",IF(AND($E$3=6),'Marks Entry 6th'!BU69,IF(AND($E$3=7),'Marks Entry 7th'!BU69,"")))</f>
        <v/>
      </c>
      <c r="EJ70" s="52" t="str">
        <f>IF(OR($E70="",$G70=""),"",IF(AND($E$3=6),'Marks Entry 6th'!BV69,IF(AND($E$3=7),'Marks Entry 7th'!BV69,"")))</f>
        <v/>
      </c>
      <c r="EK70" s="52" t="str">
        <f>IF(OR($E70="",$G70=""),"",IF(AND($E$3=6),'Marks Entry 6th'!BW69,IF(AND($E$3=7),'Marks Entry 7th'!BW69,"")))</f>
        <v/>
      </c>
      <c r="EL70" s="52" t="str">
        <f>IF(OR($E70="",$G70=""),"",IF(AND($E$3=6),'Marks Entry 6th'!BX69,IF(AND($E$3=7),'Marks Entry 7th'!BX69,"")))</f>
        <v/>
      </c>
      <c r="EM70" s="52" t="str">
        <f>IF(OR($E70="",$G70=""),"",IF(AND($E$3=6),'Marks Entry 6th'!BY69,IF(AND($E$3=7),'Marks Entry 7th'!BY69,"")))</f>
        <v/>
      </c>
      <c r="EN70" s="121" t="str">
        <f t="shared" si="70"/>
        <v/>
      </c>
      <c r="EO70" s="122">
        <f t="shared" si="71"/>
        <v>0</v>
      </c>
      <c r="EP70" s="122" t="str">
        <f t="shared" si="72"/>
        <v/>
      </c>
      <c r="EQ70" s="122" t="str">
        <f t="shared" si="73"/>
        <v/>
      </c>
      <c r="ER70" s="109" t="str">
        <f t="shared" si="74"/>
        <v/>
      </c>
      <c r="ES70" s="52" t="str">
        <f>IF(OR($E70="",$G70=""),"",IF(AND($E$3=6),'Marks Entry 6th'!BZ69,IF(AND($E$3=7),'Marks Entry 7th'!BZ69,"")))</f>
        <v/>
      </c>
      <c r="ET70" s="52" t="str">
        <f>IF(OR($E70="",$G70=""),"",IF(AND($E$3=6),'Marks Entry 6th'!CA69,IF(AND($E$3=7),'Marks Entry 7th'!CA69,"")))</f>
        <v/>
      </c>
      <c r="EU70" s="52" t="str">
        <f>IF(OR($E70="",$G70=""),"",IF(AND($E$3=6),'Marks Entry 6th'!CB69,IF(AND($E$3=7),'Marks Entry 7th'!CB69,"")))</f>
        <v/>
      </c>
      <c r="EV70" s="52" t="str">
        <f>IF(OR($E70="",$G70=""),"",IF(AND($E$3=6),'Marks Entry 6th'!CC69,IF(AND($E$3=7),'Marks Entry 7th'!CC69,"")))</f>
        <v/>
      </c>
      <c r="EW70" s="52" t="str">
        <f>IF(OR($E70="",$G70=""),"",IF(AND($E$3=6),'Marks Entry 6th'!CD69,IF(AND($E$3=7),'Marks Entry 7th'!CD69,"")))</f>
        <v/>
      </c>
      <c r="EX70" s="121" t="str">
        <f t="shared" si="75"/>
        <v/>
      </c>
      <c r="EY70" s="122">
        <f t="shared" si="76"/>
        <v>0</v>
      </c>
      <c r="EZ70" s="122" t="str">
        <f t="shared" si="77"/>
        <v/>
      </c>
      <c r="FA70" s="122" t="str">
        <f t="shared" si="78"/>
        <v/>
      </c>
      <c r="FB70" s="109" t="str">
        <f t="shared" si="79"/>
        <v/>
      </c>
      <c r="FC70" s="52" t="str">
        <f>IF(OR($E70="",$G70=""),"",IF(AND($E$3=6),'Marks Entry 6th'!CE69,IF(AND($E$3=7),'Marks Entry 7th'!CE69,"")))</f>
        <v/>
      </c>
      <c r="FD70" s="52" t="str">
        <f>IF(OR($E70="",$G70=""),"",IF(AND($E$3=6),'Marks Entry 6th'!CF69,IF(AND($E$3=7),'Marks Entry 7th'!CF69,"")))</f>
        <v/>
      </c>
      <c r="FE70" s="52" t="str">
        <f>IF(OR($E70="",$G70=""),"",IF(AND($E$3=6),'Marks Entry 6th'!CG69,IF(AND($E$3=7),'Marks Entry 7th'!CG69,"")))</f>
        <v/>
      </c>
      <c r="FF70" s="52" t="str">
        <f>IF(OR($E70="",$G70=""),"",IF(AND($E$3=6),'Marks Entry 6th'!CH69,IF(AND($E$3=7),'Marks Entry 7th'!CH69,"")))</f>
        <v/>
      </c>
      <c r="FG70" s="52" t="str">
        <f>IF(OR($E70="",$G70=""),"",IF(AND($E$3=6),'Marks Entry 6th'!CI69,IF(AND($E$3=7),'Marks Entry 7th'!CI69,"")))</f>
        <v/>
      </c>
      <c r="FH70" s="121" t="str">
        <f t="shared" si="80"/>
        <v/>
      </c>
      <c r="FI70" s="122">
        <f t="shared" si="81"/>
        <v>0</v>
      </c>
      <c r="FJ70" s="122" t="str">
        <f t="shared" si="82"/>
        <v/>
      </c>
      <c r="FK70" s="122" t="str">
        <f t="shared" si="83"/>
        <v/>
      </c>
      <c r="FL70" s="109" t="str">
        <f t="shared" si="84"/>
        <v/>
      </c>
      <c r="FM70" s="361" t="str">
        <f>IF(OR($E70="",$G70=""),"",IF(AND('Marks Entry 6th'!CJ69="",'Marks Entry 7th'!CJ69=""),"",IF(AND($E$3=6),'Marks Entry 6th'!CJ69,IF(AND($E$3=7),'Marks Entry 7th'!CJ69,""))))</f>
        <v/>
      </c>
      <c r="FN70" s="361" t="str">
        <f>IF(OR($E70="",$G70=""),"",IF(AND('Marks Entry 6th'!CK69="",'Marks Entry 7th'!CK69=""),"",IF(AND($E$3=6),'Marks Entry 6th'!CK69,IF(AND($E$3=7),'Marks Entry 7th'!CK69,""))))</f>
        <v/>
      </c>
      <c r="FO70" s="362" t="str">
        <f t="shared" si="85"/>
        <v/>
      </c>
      <c r="FP70" s="109" t="str">
        <f t="shared" si="86"/>
        <v/>
      </c>
      <c r="FQ70" s="361" t="str">
        <f>IF(OR($E70="",$G70=""),"",IF(AND('Marks Entry 6th'!CL69="",'Marks Entry 7th'!CL69=""),"",IF(AND($E$3=6),'Marks Entry 6th'!CL69,IF(AND($E$3=7),'Marks Entry 7th'!CL69,""))))</f>
        <v/>
      </c>
      <c r="FR70" s="361" t="str">
        <f>IF(OR($E70="",$G70=""),"",IF(AND('Marks Entry 6th'!CM69="",'Marks Entry 7th'!CM69=""),"",IF(AND($E$3=6),'Marks Entry 6th'!CM69,IF(AND($E$3=7),'Marks Entry 7th'!CM69,""))))</f>
        <v/>
      </c>
      <c r="FS70" s="362" t="str">
        <f t="shared" si="87"/>
        <v/>
      </c>
      <c r="FT70" s="109" t="str">
        <f t="shared" si="88"/>
        <v/>
      </c>
      <c r="FU70" s="78" t="str">
        <f t="shared" si="89"/>
        <v/>
      </c>
      <c r="FV70" s="328" t="str">
        <f t="shared" si="90"/>
        <v/>
      </c>
      <c r="FW70" s="84" t="str">
        <f t="shared" si="91"/>
        <v/>
      </c>
      <c r="FX70" s="222" t="str">
        <f t="shared" si="92"/>
        <v/>
      </c>
      <c r="FY70" s="85" t="str">
        <f t="shared" si="93"/>
        <v/>
      </c>
      <c r="FZ70" s="327" t="str">
        <f>IFERROR(IF(B70="NSO","NSO",IF(OR(D70="",G70="",F70=""),"",IF(AND(FV70&gt;=36,'Master sheet'!$D$11="Hindi"),"कक्षा क्रमोन्नत",IF(AND(FV70&gt;=36,'Master sheet'!$D$11="English"),"Promoted",IF(AND(FV70&lt;36,'Master sheet'!$D$11="Hindi"),"पुनः परीक्षा","Re-Exam"))))),"")</f>
        <v/>
      </c>
      <c r="GA70" s="53" t="str">
        <f>IF(OR($E70="",$G70=""),"",IF(AND($E$3=6,'Marks Entry 6th'!CN69=""),"",IF(AND($E$3=7,'Marks Entry 7th'!CN69=""),"",IF(AND($E$3=6),'Marks Entry 6th'!CN69,IF(AND($E$3=7),'Marks Entry 7th'!CN69,"")))))</f>
        <v/>
      </c>
      <c r="GB70" s="53" t="str">
        <f>IF(OR($E70="",$G70=""),"",IF(AND($E$3=6,'Marks Entry 6th'!CO69=""),"",IF(AND($E$3=7,'Marks Entry 7th'!CO69=""),"",IF(AND($E$3=6),'Marks Entry 6th'!CO69,IF(AND($E$3=7),'Marks Entry 7th'!CO69,"")))))</f>
        <v/>
      </c>
      <c r="GC70" s="54"/>
      <c r="GK70" s="56">
        <f>IF(AND($E$3=6),'Marks Entry 6th'!I69,IF(AND($E$3=7),'Marks Entry 7th'!I69,""))</f>
        <v>0</v>
      </c>
      <c r="GL70" s="56">
        <f t="shared" si="94"/>
        <v>0</v>
      </c>
    </row>
    <row r="71" spans="1:194" ht="18.95" customHeight="1">
      <c r="A71" s="68">
        <v>64</v>
      </c>
      <c r="B71" s="68" t="str">
        <f>IF(OR(GK71=0,GK71=""),"",IF(AND($E$3=6),'Marks Entry 6th'!I70,IF(AND($E$3=7),'Marks Entry 7th'!I70,"")))</f>
        <v/>
      </c>
      <c r="C71" s="69" t="str">
        <f>IF(OR(B71=0,B71=""),"",IF(AND($E$3=6,'Marks Entry 6th'!B70=""),"",IF(AND($E$3=7,'Marks Entry 7th'!B70=""),"",IF(AND($E$3=6,'Marks Entry 6th'!B70),'Marks Entry 6th'!B70,IF(AND($E$3=7),'Marks Entry 7th'!B70,"")))))</f>
        <v/>
      </c>
      <c r="D71" s="69" t="str">
        <f>IF(OR(B71=0,B71=""),"",IF(AND($E$3=6,'Marks Entry 6th'!C70=""),"",IF(AND($E$3=7,'Marks Entry 7th'!C70=""),"",IF(AND($E$3=6),'Marks Entry 6th'!C70,IF(AND($E$3=7),'Marks Entry 7th'!C70,"")))))</f>
        <v/>
      </c>
      <c r="E71" s="303" t="str">
        <f>IF(OR(B71=0,B71=""),"",IF(AND($E$3=6,'Marks Entry 6th'!E70=""),"",IF(AND($E$3=7,'Marks Entry 7th'!E70=""),"",IF(AND($E$3=6),'Marks Entry 6th'!E70,IF(AND($E$3=7),'Marks Entry 7th'!E70,"")))))</f>
        <v/>
      </c>
      <c r="F71" s="69" t="str">
        <f>IF(OR(B71=0,B71=""),"",IF(AND($E$3=6,'Marks Entry 6th'!D70=""),"",IF(AND($E$3=7,'Marks Entry 7th'!D70=""),"",IF(AND($E$3=6),'Marks Entry 6th'!D70,IF(AND($E$3=7),'Marks Entry 7th'!D70,"")))))</f>
        <v/>
      </c>
      <c r="G71" s="302" t="str">
        <f>IF(OR(B71=0,B71=""),"",IF(AND($E$3=6,'Marks Entry 6th'!F70=""),"",IF(AND($E$3=7,'Marks Entry 7th'!F70=""),"",IF(AND($E$3=6),UPPER('Marks Entry 6th'!F70),IF(AND($E$3=7),UPPER('Marks Entry 7th'!F70),"")))))</f>
        <v/>
      </c>
      <c r="H71" s="302" t="str">
        <f>IF(OR(B71=0,B71=""),"",IF(AND($E$3=6,'Marks Entry 6th'!G70=""),"",IF(AND($E$3=7,'Marks Entry 7th'!G70=""),"",IF(AND($E$3=6),UPPER('Marks Entry 6th'!G70),IF(AND($E$3=7),UPPER('Marks Entry 7th'!G70),"")))))</f>
        <v/>
      </c>
      <c r="I71" s="302" t="str">
        <f>IF(OR(B71=0,B71=""),"",IF(AND($E$3=6,'Marks Entry 6th'!H70=""),"",IF(AND($E$3=7,'Marks Entry 7th'!H70=""),"",IF(AND($E$3=6),UPPER('Marks Entry 6th'!H70),IF(AND($E$3=7),UPPER('Marks Entry 7th'!H70),"")))))</f>
        <v/>
      </c>
      <c r="J71" s="64" t="str">
        <f>IF(OR(B71=0,B71=""),"",IF(AND($E$3=6,'Marks Entry 6th'!J70=""),"",IF(AND($E$3=7,'Marks Entry 7th'!J70=""),"",IF(AND($E$3=6),'Marks Entry 6th'!J70,IF(AND($E$3=7),'Marks Entry 7th'!J70,"")))))</f>
        <v/>
      </c>
      <c r="K71" s="64" t="str">
        <f>IF(OR(B71=0,B71=""),"",IF(AND($E$3=6,'Marks Entry 6th'!K70=""),"",IF(AND($E$3=7,'Marks Entry 7th'!K70=""),"",IF(AND($E$3=6),'Marks Entry 6th'!K70,IF(AND($E$3=7),'Marks Entry 7th'!K70,"")))))</f>
        <v/>
      </c>
      <c r="L71" s="120" t="str">
        <f>IF(OR($E71="",$G71=""),"",IF(AND($E$3=6),'Marks Entry 6th'!L70,IF(AND($E$3=7),'Marks Entry 7th'!L70,"")))</f>
        <v/>
      </c>
      <c r="M71" s="120" t="str">
        <f>IF(OR($E71="",$G71=""),"",IF(AND($E$3=6),'Marks Entry 6th'!M70,IF(AND($E$3=7),'Marks Entry 7th'!M70,"")))</f>
        <v/>
      </c>
      <c r="N71" s="120" t="str">
        <f>IF(OR($E71="",$G71=""),"",IF(AND($E$3=6),'Marks Entry 6th'!N70,IF(AND($E$3=7),'Marks Entry 7th'!N70,"")))</f>
        <v/>
      </c>
      <c r="O71" s="120" t="str">
        <f>IF(OR($E71="",$G71=""),"",IF(AND($E$3=6),'Marks Entry 6th'!O70,IF(AND($E$3=7),'Marks Entry 7th'!O70,"")))</f>
        <v/>
      </c>
      <c r="P71" s="120" t="str">
        <f>IF(OR($E71="",$G71=""),"",IF(AND($E$3=6),'Marks Entry 6th'!P70,IF(AND($E$3=7),'Marks Entry 7th'!P70,"")))</f>
        <v/>
      </c>
      <c r="Q71" s="120" t="str">
        <f>IF(OR($E71="",$G71=""),"",IF(AND($E$3=6),'Marks Entry 6th'!Q70,IF(AND($E$3=7),'Marks Entry 7th'!Q70,"")))</f>
        <v/>
      </c>
      <c r="R71" s="418" t="str">
        <f t="shared" si="4"/>
        <v/>
      </c>
      <c r="S71" s="120" t="str">
        <f>IF(OR($E71="",$G71=""),"",IF(AND($E$3=6),'Marks Entry 6th'!R70,IF(AND($E$3=7),'Marks Entry 7th'!R70,"")))</f>
        <v/>
      </c>
      <c r="T71" s="120" t="str">
        <f>IF(OR($E71="",$G71=""),"",IF(AND($E$3=6),'Marks Entry 6th'!S70,IF(AND($E$3=7),'Marks Entry 7th'!S70,"")))</f>
        <v/>
      </c>
      <c r="U71" s="65" t="str">
        <f t="shared" si="5"/>
        <v/>
      </c>
      <c r="V71" s="62">
        <f t="shared" si="6"/>
        <v>0</v>
      </c>
      <c r="W71" s="67" t="str">
        <f>IF(OR($E71="",$G71=""),"",IF(AND($E$3=6),'Marks Entry 6th'!T70,IF(AND($E$3=7),'Marks Entry 7th'!T70,"")))</f>
        <v/>
      </c>
      <c r="X71" s="67" t="str">
        <f>IF(OR($E71="",$G71=""),"",IF(AND($E$3=6),'Marks Entry 6th'!U70,IF(AND($E$3=7),'Marks Entry 7th'!U70,"")))</f>
        <v/>
      </c>
      <c r="Y71" s="66" t="str">
        <f t="shared" si="7"/>
        <v/>
      </c>
      <c r="Z71" s="62" t="str">
        <f t="shared" si="8"/>
        <v/>
      </c>
      <c r="AA71" s="108">
        <f t="shared" si="9"/>
        <v>0</v>
      </c>
      <c r="AB71" s="108" t="str">
        <f t="shared" si="10"/>
        <v/>
      </c>
      <c r="AC71" s="108" t="str">
        <f t="shared" si="11"/>
        <v/>
      </c>
      <c r="AD71" s="108" t="str">
        <f t="shared" si="12"/>
        <v/>
      </c>
      <c r="AE71" s="108" t="str">
        <f t="shared" si="13"/>
        <v/>
      </c>
      <c r="AF71" s="110" t="str">
        <f t="shared" si="14"/>
        <v/>
      </c>
      <c r="AG71" s="120" t="str">
        <f>IF(OR($E71="",$G71=""),"",IF(AND($E$3=6),'Marks Entry 6th'!V70,IF(AND($E$3=7),'Marks Entry 7th'!V70,"")))</f>
        <v/>
      </c>
      <c r="AH71" s="120" t="str">
        <f>IF(OR($E71="",$G71=""),"",IF(AND($E$3=6),'Marks Entry 6th'!W70,IF(AND($E$3=7),'Marks Entry 7th'!W70,"")))</f>
        <v/>
      </c>
      <c r="AI71" s="120" t="str">
        <f>IF(OR($E71="",$G71=""),"",IF(AND($E$3=6),'Marks Entry 6th'!X70,IF(AND($E$3=7),'Marks Entry 7th'!X70,"")))</f>
        <v/>
      </c>
      <c r="AJ71" s="120" t="str">
        <f>IF(OR($E71="",$G71=""),"",IF(AND($E$3=6),'Marks Entry 6th'!Y70,IF(AND($E$3=7),'Marks Entry 7th'!Y70,"")))</f>
        <v/>
      </c>
      <c r="AK71" s="120" t="str">
        <f>IF(OR($E71="",$G71=""),"",IF(AND($E$3=6),'Marks Entry 6th'!Z70,IF(AND($E$3=7),'Marks Entry 7th'!Z70,"")))</f>
        <v/>
      </c>
      <c r="AL71" s="120" t="str">
        <f>IF(OR($E71="",$G71=""),"",IF(AND($E$3=6),'Marks Entry 6th'!AA70,IF(AND($E$3=7),'Marks Entry 7th'!AA70,"")))</f>
        <v/>
      </c>
      <c r="AM71" s="418" t="str">
        <f t="shared" si="15"/>
        <v/>
      </c>
      <c r="AN71" s="120" t="str">
        <f>IF(OR($E71="",$G71=""),"",IF(AND($E$3=6),'Marks Entry 6th'!AB70,IF(AND($E$3=7),'Marks Entry 7th'!AB70,"")))</f>
        <v/>
      </c>
      <c r="AO71" s="120" t="str">
        <f>IF(OR($E71="",$G71=""),"",IF(AND($E$3=6),'Marks Entry 6th'!AC70,IF(AND($E$3=7),'Marks Entry 7th'!AC70,"")))</f>
        <v/>
      </c>
      <c r="AP71" s="65" t="str">
        <f t="shared" si="16"/>
        <v/>
      </c>
      <c r="AQ71" s="62">
        <f t="shared" si="17"/>
        <v>0</v>
      </c>
      <c r="AR71" s="67" t="str">
        <f>IF(OR($E71="",$G71=""),"",IF(AND($E$3=6),'Marks Entry 6th'!AD70,IF(AND($E$3=7),'Marks Entry 7th'!AD70,"")))</f>
        <v/>
      </c>
      <c r="AS71" s="67" t="str">
        <f>IF(OR($E71="",$G71=""),"",IF(AND($E$3=6),'Marks Entry 6th'!AE70,IF(AND($E$3=7),'Marks Entry 7th'!AE70,"")))</f>
        <v/>
      </c>
      <c r="AT71" s="65" t="str">
        <f t="shared" si="18"/>
        <v/>
      </c>
      <c r="AU71" s="62" t="str">
        <f t="shared" si="19"/>
        <v/>
      </c>
      <c r="AV71" s="108">
        <f t="shared" si="20"/>
        <v>0</v>
      </c>
      <c r="AW71" s="108" t="str">
        <f t="shared" si="21"/>
        <v/>
      </c>
      <c r="AX71" s="108" t="str">
        <f t="shared" si="22"/>
        <v/>
      </c>
      <c r="AY71" s="108" t="str">
        <f t="shared" si="23"/>
        <v/>
      </c>
      <c r="AZ71" s="108" t="str">
        <f t="shared" si="24"/>
        <v/>
      </c>
      <c r="BA71" s="110" t="str">
        <f t="shared" si="25"/>
        <v/>
      </c>
      <c r="BB71" s="310" t="str">
        <f>IF(OR($E71="",$G71=""),"",IF(AND($E$3=6),'Marks Entry 6th'!AF70,IF(AND($E$3=7),'Marks Entry 7th'!AF70,"")))</f>
        <v/>
      </c>
      <c r="BC71" s="120" t="str">
        <f>IF(OR($E71="",$G71=""),"",IF(AND($E$3=6),'Marks Entry 6th'!AG70,IF(AND($E$3=7),'Marks Entry 7th'!AG70,"")))</f>
        <v/>
      </c>
      <c r="BD71" s="120" t="str">
        <f>IF(OR($E71="",$G71=""),"",IF(AND($E$3=6),'Marks Entry 6th'!AH70,IF(AND($E$3=7),'Marks Entry 7th'!AH70,"")))</f>
        <v/>
      </c>
      <c r="BE71" s="120" t="str">
        <f>IF(OR($E71="",$G71=""),"",IF(AND($E$3=6),'Marks Entry 6th'!AI70,IF(AND($E$3=7),'Marks Entry 7th'!AI70,"")))</f>
        <v/>
      </c>
      <c r="BF71" s="120" t="str">
        <f>IF(OR($E71="",$G71=""),"",IF(AND($E$3=6),'Marks Entry 6th'!AJ70,IF(AND($E$3=7),'Marks Entry 7th'!AJ70,"")))</f>
        <v/>
      </c>
      <c r="BG71" s="120" t="str">
        <f>IF(OR($E71="",$G71=""),"",IF(AND($E$3=6),'Marks Entry 6th'!AK70,IF(AND($E$3=7),'Marks Entry 7th'!AK70,"")))</f>
        <v/>
      </c>
      <c r="BH71" s="120" t="str">
        <f>IF(OR($E71="",$G71=""),"",IF(AND($E$3=6),'Marks Entry 6th'!AL70,IF(AND($E$3=7),'Marks Entry 7th'!AL70,"")))</f>
        <v/>
      </c>
      <c r="BI71" s="418" t="str">
        <f t="shared" si="26"/>
        <v/>
      </c>
      <c r="BJ71" s="120" t="str">
        <f>IF(OR($E71="",$G71=""),"",IF(AND($E$3=6),'Marks Entry 6th'!AM70,IF(AND($E$3=7),'Marks Entry 7th'!AM70,"")))</f>
        <v/>
      </c>
      <c r="BK71" s="120" t="str">
        <f>IF(OR($E71="",$G71=""),"",IF(AND($E$3=6),'Marks Entry 6th'!AN70,IF(AND($E$3=7),'Marks Entry 7th'!AN70,"")))</f>
        <v/>
      </c>
      <c r="BL71" s="65" t="str">
        <f t="shared" si="27"/>
        <v/>
      </c>
      <c r="BM71" s="62">
        <f t="shared" si="28"/>
        <v>0</v>
      </c>
      <c r="BN71" s="67" t="str">
        <f>IF(OR($E71="",$G71=""),"",IF(AND($E$3=6),'Marks Entry 6th'!AO70,IF(AND($E$3=7),'Marks Entry 7th'!AO70,"")))</f>
        <v/>
      </c>
      <c r="BO71" s="67" t="str">
        <f>IF(OR($E71="",$G71=""),"",IF(AND($E$3=6),'Marks Entry 6th'!AP70,IF(AND($E$3=7),'Marks Entry 7th'!AP70,"")))</f>
        <v/>
      </c>
      <c r="BP71" s="65" t="str">
        <f t="shared" si="29"/>
        <v/>
      </c>
      <c r="BQ71" s="62" t="str">
        <f t="shared" si="30"/>
        <v/>
      </c>
      <c r="BR71" s="108">
        <f t="shared" si="31"/>
        <v>0</v>
      </c>
      <c r="BS71" s="108" t="str">
        <f t="shared" si="32"/>
        <v/>
      </c>
      <c r="BT71" s="108" t="str">
        <f t="shared" si="33"/>
        <v/>
      </c>
      <c r="BU71" s="108" t="str">
        <f t="shared" si="34"/>
        <v/>
      </c>
      <c r="BV71" s="108" t="str">
        <f t="shared" si="35"/>
        <v/>
      </c>
      <c r="BW71" s="110" t="str">
        <f t="shared" si="36"/>
        <v/>
      </c>
      <c r="BX71" s="120" t="str">
        <f>IF(OR($E71="",$G71=""),"",IF(AND($E$3=6),'Marks Entry 6th'!AQ70,IF(AND($E$3=7),'Marks Entry 7th'!AQ70,"")))</f>
        <v/>
      </c>
      <c r="BY71" s="120" t="str">
        <f>IF(OR($E71="",$G71=""),"",IF(AND($E$3=6),'Marks Entry 6th'!AR70,IF(AND($E$3=7),'Marks Entry 7th'!AR70,"")))</f>
        <v/>
      </c>
      <c r="BZ71" s="120" t="str">
        <f>IF(OR($E71="",$G71=""),"",IF(AND($E$3=6),'Marks Entry 6th'!AS70,IF(AND($E$3=7),'Marks Entry 7th'!AS70,"")))</f>
        <v/>
      </c>
      <c r="CA71" s="120" t="str">
        <f>IF(OR($E71="",$G71=""),"",IF(AND($E$3=6),'Marks Entry 6th'!AT70,IF(AND($E$3=7),'Marks Entry 7th'!AT70,"")))</f>
        <v/>
      </c>
      <c r="CB71" s="120" t="str">
        <f>IF(OR($E71="",$G71=""),"",IF(AND($E$3=6),'Marks Entry 6th'!AU70,IF(AND($E$3=7),'Marks Entry 7th'!AU70,"")))</f>
        <v/>
      </c>
      <c r="CC71" s="120" t="str">
        <f>IF(OR($E71="",$G71=""),"",IF(AND($E$3=6),'Marks Entry 6th'!AV70,IF(AND($E$3=7),'Marks Entry 7th'!AV70,"")))</f>
        <v/>
      </c>
      <c r="CD71" s="418" t="str">
        <f t="shared" si="37"/>
        <v/>
      </c>
      <c r="CE71" s="120" t="str">
        <f>IF(OR($E71="",$G71=""),"",IF(AND($E$3=6),'Marks Entry 6th'!AW70,IF(AND($E$3=7),'Marks Entry 7th'!AW70,"")))</f>
        <v/>
      </c>
      <c r="CF71" s="120" t="str">
        <f>IF(OR($E71="",$G71=""),"",IF(AND($E$3=6),'Marks Entry 6th'!AX70,IF(AND($E$3=7),'Marks Entry 7th'!AX70,"")))</f>
        <v/>
      </c>
      <c r="CG71" s="65" t="str">
        <f t="shared" si="38"/>
        <v/>
      </c>
      <c r="CH71" s="62">
        <f t="shared" si="39"/>
        <v>0</v>
      </c>
      <c r="CI71" s="67" t="str">
        <f>IF(OR($E71="",$G71=""),"",IF(AND($E$3=6),'Marks Entry 6th'!AY70,IF(AND($E$3=7),'Marks Entry 7th'!AY70,"")))</f>
        <v/>
      </c>
      <c r="CJ71" s="67" t="str">
        <f>IF(OR($E71="",$G71=""),"",IF(AND($E$3=6),'Marks Entry 6th'!AZ70,IF(AND($E$3=7),'Marks Entry 7th'!AZ70,"")))</f>
        <v/>
      </c>
      <c r="CK71" s="65" t="str">
        <f t="shared" si="40"/>
        <v/>
      </c>
      <c r="CL71" s="62" t="str">
        <f t="shared" si="41"/>
        <v/>
      </c>
      <c r="CM71" s="108">
        <f t="shared" si="42"/>
        <v>0</v>
      </c>
      <c r="CN71" s="108" t="str">
        <f t="shared" si="43"/>
        <v/>
      </c>
      <c r="CO71" s="108" t="str">
        <f t="shared" si="44"/>
        <v/>
      </c>
      <c r="CP71" s="108" t="str">
        <f t="shared" si="45"/>
        <v/>
      </c>
      <c r="CQ71" s="108" t="str">
        <f t="shared" si="46"/>
        <v/>
      </c>
      <c r="CR71" s="110" t="str">
        <f t="shared" si="47"/>
        <v/>
      </c>
      <c r="CS71" s="120" t="str">
        <f>IF(OR($E71="",$G71=""),"",IF(AND($E$3=6),'Marks Entry 6th'!BA70,IF(AND($E$3=7),'Marks Entry 7th'!BA70,"")))</f>
        <v/>
      </c>
      <c r="CT71" s="120" t="str">
        <f>IF(OR($E71="",$G71=""),"",IF(AND($E$3=6),'Marks Entry 6th'!BB70,IF(AND($E$3=7),'Marks Entry 7th'!BB70,"")))</f>
        <v/>
      </c>
      <c r="CU71" s="120" t="str">
        <f>IF(OR($E71="",$G71=""),"",IF(AND($E$3=6),'Marks Entry 6th'!BC70,IF(AND($E$3=7),'Marks Entry 7th'!BC70,"")))</f>
        <v/>
      </c>
      <c r="CV71" s="120" t="str">
        <f>IF(OR($E71="",$G71=""),"",IF(AND($E$3=6),'Marks Entry 6th'!BD70,IF(AND($E$3=7),'Marks Entry 7th'!BD70,"")))</f>
        <v/>
      </c>
      <c r="CW71" s="120" t="str">
        <f>IF(OR($E71="",$G71=""),"",IF(AND($E$3=6),'Marks Entry 6th'!BE70,IF(AND($E$3=7),'Marks Entry 7th'!BE70,"")))</f>
        <v/>
      </c>
      <c r="CX71" s="120" t="str">
        <f>IF(OR($E71="",$G71=""),"",IF(AND($E$3=6),'Marks Entry 6th'!BF70,IF(AND($E$3=7),'Marks Entry 7th'!BF70,"")))</f>
        <v/>
      </c>
      <c r="CY71" s="418" t="str">
        <f t="shared" si="48"/>
        <v/>
      </c>
      <c r="CZ71" s="120" t="str">
        <f>IF(OR($E71="",$G71=""),"",IF(AND($E$3=6),'Marks Entry 6th'!BG70,IF(AND($E$3=7),'Marks Entry 7th'!BG70,"")))</f>
        <v/>
      </c>
      <c r="DA71" s="120" t="str">
        <f>IF(OR($E71="",$G71=""),"",IF(AND($E$3=6),'Marks Entry 6th'!BH70,IF(AND($E$3=7),'Marks Entry 7th'!BH70,"")))</f>
        <v/>
      </c>
      <c r="DB71" s="65" t="str">
        <f t="shared" si="49"/>
        <v/>
      </c>
      <c r="DC71" s="62">
        <f t="shared" si="50"/>
        <v>0</v>
      </c>
      <c r="DD71" s="67" t="str">
        <f>IF(OR($E71="",$G71=""),"",IF(AND($E$3=6),'Marks Entry 6th'!BI70,IF(AND($E$3=7),'Marks Entry 7th'!BI70,"")))</f>
        <v/>
      </c>
      <c r="DE71" s="67" t="str">
        <f>IF(OR($E71="",$G71=""),"",IF(AND($E$3=6),'Marks Entry 6th'!BJ70,IF(AND($E$3=7),'Marks Entry 7th'!BJ70,"")))</f>
        <v/>
      </c>
      <c r="DF71" s="65" t="str">
        <f t="shared" si="51"/>
        <v/>
      </c>
      <c r="DG71" s="62" t="str">
        <f t="shared" si="52"/>
        <v/>
      </c>
      <c r="DH71" s="108">
        <f t="shared" si="53"/>
        <v>0</v>
      </c>
      <c r="DI71" s="108" t="str">
        <f t="shared" si="54"/>
        <v/>
      </c>
      <c r="DJ71" s="108" t="str">
        <f t="shared" si="55"/>
        <v/>
      </c>
      <c r="DK71" s="108" t="str">
        <f t="shared" si="56"/>
        <v/>
      </c>
      <c r="DL71" s="108" t="str">
        <f t="shared" si="57"/>
        <v/>
      </c>
      <c r="DM71" s="110" t="str">
        <f t="shared" si="58"/>
        <v/>
      </c>
      <c r="DN71" s="120" t="str">
        <f>IF(OR($E71="",$G71=""),"",IF(AND($E$3=6),'Marks Entry 6th'!BK70,IF(AND($E$3=7),'Marks Entry 7th'!BK70,"")))</f>
        <v/>
      </c>
      <c r="DO71" s="120" t="str">
        <f>IF(OR($E71="",$G71=""),"",IF(AND($E$3=6),'Marks Entry 6th'!BL70,IF(AND($E$3=7),'Marks Entry 7th'!BL70,"")))</f>
        <v/>
      </c>
      <c r="DP71" s="120" t="str">
        <f>IF(OR($E71="",$G71=""),"",IF(AND($E$3=6),'Marks Entry 6th'!BM70,IF(AND($E$3=7),'Marks Entry 7th'!BM70,"")))</f>
        <v/>
      </c>
      <c r="DQ71" s="120" t="str">
        <f>IF(OR($E71="",$G71=""),"",IF(AND($E$3=6),'Marks Entry 6th'!BN70,IF(AND($E$3=7),'Marks Entry 7th'!BN70,"")))</f>
        <v/>
      </c>
      <c r="DR71" s="120" t="str">
        <f>IF(OR($E71="",$G71=""),"",IF(AND($E$3=6),'Marks Entry 6th'!BO70,IF(AND($E$3=7),'Marks Entry 7th'!BO70,"")))</f>
        <v/>
      </c>
      <c r="DS71" s="120" t="str">
        <f>IF(OR($E71="",$G71=""),"",IF(AND($E$3=6),'Marks Entry 6th'!BP70,IF(AND($E$3=7),'Marks Entry 7th'!BP70,"")))</f>
        <v/>
      </c>
      <c r="DT71" s="418" t="str">
        <f t="shared" si="59"/>
        <v/>
      </c>
      <c r="DU71" s="120" t="str">
        <f>IF(OR($E71="",$G71=""),"",IF(AND($E$3=6),'Marks Entry 6th'!BQ70,IF(AND($E$3=7),'Marks Entry 7th'!BQ70,"")))</f>
        <v/>
      </c>
      <c r="DV71" s="120" t="str">
        <f>IF(OR($E71="",$G71=""),"",IF(AND($E$3=6),'Marks Entry 6th'!BR70,IF(AND($E$3=7),'Marks Entry 7th'!BR70,"")))</f>
        <v/>
      </c>
      <c r="DW71" s="65" t="str">
        <f t="shared" si="60"/>
        <v/>
      </c>
      <c r="DX71" s="62">
        <f t="shared" si="61"/>
        <v>0</v>
      </c>
      <c r="DY71" s="67" t="str">
        <f>IF(OR($E71="",$G71=""),"",IF(AND($E$3=6),'Marks Entry 6th'!BS70,IF(AND($E$3=7),'Marks Entry 7th'!BS70,"")))</f>
        <v/>
      </c>
      <c r="DZ71" s="67" t="str">
        <f>IF(OR($E71="",$G71=""),"",IF(AND($E$3=6),'Marks Entry 6th'!BT70,IF(AND($E$3=7),'Marks Entry 7th'!BT70,"")))</f>
        <v/>
      </c>
      <c r="EA71" s="65" t="str">
        <f t="shared" si="62"/>
        <v/>
      </c>
      <c r="EB71" s="62" t="str">
        <f t="shared" si="63"/>
        <v/>
      </c>
      <c r="EC71" s="108">
        <f t="shared" si="64"/>
        <v>0</v>
      </c>
      <c r="ED71" s="108" t="str">
        <f t="shared" si="65"/>
        <v/>
      </c>
      <c r="EE71" s="108" t="str">
        <f t="shared" si="66"/>
        <v/>
      </c>
      <c r="EF71" s="108" t="str">
        <f t="shared" si="67"/>
        <v/>
      </c>
      <c r="EG71" s="108" t="str">
        <f t="shared" si="68"/>
        <v/>
      </c>
      <c r="EH71" s="110" t="str">
        <f t="shared" si="69"/>
        <v/>
      </c>
      <c r="EI71" s="52" t="str">
        <f>IF(OR($E71="",$G71=""),"",IF(AND($E$3=6),'Marks Entry 6th'!BU70,IF(AND($E$3=7),'Marks Entry 7th'!BU70,"")))</f>
        <v/>
      </c>
      <c r="EJ71" s="52" t="str">
        <f>IF(OR($E71="",$G71=""),"",IF(AND($E$3=6),'Marks Entry 6th'!BV70,IF(AND($E$3=7),'Marks Entry 7th'!BV70,"")))</f>
        <v/>
      </c>
      <c r="EK71" s="52" t="str">
        <f>IF(OR($E71="",$G71=""),"",IF(AND($E$3=6),'Marks Entry 6th'!BW70,IF(AND($E$3=7),'Marks Entry 7th'!BW70,"")))</f>
        <v/>
      </c>
      <c r="EL71" s="52" t="str">
        <f>IF(OR($E71="",$G71=""),"",IF(AND($E$3=6),'Marks Entry 6th'!BX70,IF(AND($E$3=7),'Marks Entry 7th'!BX70,"")))</f>
        <v/>
      </c>
      <c r="EM71" s="52" t="str">
        <f>IF(OR($E71="",$G71=""),"",IF(AND($E$3=6),'Marks Entry 6th'!BY70,IF(AND($E$3=7),'Marks Entry 7th'!BY70,"")))</f>
        <v/>
      </c>
      <c r="EN71" s="121" t="str">
        <f t="shared" si="70"/>
        <v/>
      </c>
      <c r="EO71" s="122">
        <f t="shared" si="71"/>
        <v>0</v>
      </c>
      <c r="EP71" s="122" t="str">
        <f t="shared" si="72"/>
        <v/>
      </c>
      <c r="EQ71" s="122" t="str">
        <f t="shared" si="73"/>
        <v/>
      </c>
      <c r="ER71" s="109" t="str">
        <f t="shared" si="74"/>
        <v/>
      </c>
      <c r="ES71" s="52" t="str">
        <f>IF(OR($E71="",$G71=""),"",IF(AND($E$3=6),'Marks Entry 6th'!BZ70,IF(AND($E$3=7),'Marks Entry 7th'!BZ70,"")))</f>
        <v/>
      </c>
      <c r="ET71" s="52" t="str">
        <f>IF(OR($E71="",$G71=""),"",IF(AND($E$3=6),'Marks Entry 6th'!CA70,IF(AND($E$3=7),'Marks Entry 7th'!CA70,"")))</f>
        <v/>
      </c>
      <c r="EU71" s="52" t="str">
        <f>IF(OR($E71="",$G71=""),"",IF(AND($E$3=6),'Marks Entry 6th'!CB70,IF(AND($E$3=7),'Marks Entry 7th'!CB70,"")))</f>
        <v/>
      </c>
      <c r="EV71" s="52" t="str">
        <f>IF(OR($E71="",$G71=""),"",IF(AND($E$3=6),'Marks Entry 6th'!CC70,IF(AND($E$3=7),'Marks Entry 7th'!CC70,"")))</f>
        <v/>
      </c>
      <c r="EW71" s="52" t="str">
        <f>IF(OR($E71="",$G71=""),"",IF(AND($E$3=6),'Marks Entry 6th'!CD70,IF(AND($E$3=7),'Marks Entry 7th'!CD70,"")))</f>
        <v/>
      </c>
      <c r="EX71" s="121" t="str">
        <f t="shared" si="75"/>
        <v/>
      </c>
      <c r="EY71" s="122">
        <f t="shared" si="76"/>
        <v>0</v>
      </c>
      <c r="EZ71" s="122" t="str">
        <f t="shared" si="77"/>
        <v/>
      </c>
      <c r="FA71" s="122" t="str">
        <f t="shared" si="78"/>
        <v/>
      </c>
      <c r="FB71" s="109" t="str">
        <f t="shared" si="79"/>
        <v/>
      </c>
      <c r="FC71" s="52" t="str">
        <f>IF(OR($E71="",$G71=""),"",IF(AND($E$3=6),'Marks Entry 6th'!CE70,IF(AND($E$3=7),'Marks Entry 7th'!CE70,"")))</f>
        <v/>
      </c>
      <c r="FD71" s="52" t="str">
        <f>IF(OR($E71="",$G71=""),"",IF(AND($E$3=6),'Marks Entry 6th'!CF70,IF(AND($E$3=7),'Marks Entry 7th'!CF70,"")))</f>
        <v/>
      </c>
      <c r="FE71" s="52" t="str">
        <f>IF(OR($E71="",$G71=""),"",IF(AND($E$3=6),'Marks Entry 6th'!CG70,IF(AND($E$3=7),'Marks Entry 7th'!CG70,"")))</f>
        <v/>
      </c>
      <c r="FF71" s="52" t="str">
        <f>IF(OR($E71="",$G71=""),"",IF(AND($E$3=6),'Marks Entry 6th'!CH70,IF(AND($E$3=7),'Marks Entry 7th'!CH70,"")))</f>
        <v/>
      </c>
      <c r="FG71" s="52" t="str">
        <f>IF(OR($E71="",$G71=""),"",IF(AND($E$3=6),'Marks Entry 6th'!CI70,IF(AND($E$3=7),'Marks Entry 7th'!CI70,"")))</f>
        <v/>
      </c>
      <c r="FH71" s="121" t="str">
        <f t="shared" si="80"/>
        <v/>
      </c>
      <c r="FI71" s="122">
        <f t="shared" si="81"/>
        <v>0</v>
      </c>
      <c r="FJ71" s="122" t="str">
        <f t="shared" si="82"/>
        <v/>
      </c>
      <c r="FK71" s="122" t="str">
        <f t="shared" si="83"/>
        <v/>
      </c>
      <c r="FL71" s="109" t="str">
        <f t="shared" si="84"/>
        <v/>
      </c>
      <c r="FM71" s="361" t="str">
        <f>IF(OR($E71="",$G71=""),"",IF(AND('Marks Entry 6th'!CJ70="",'Marks Entry 7th'!CJ70=""),"",IF(AND($E$3=6),'Marks Entry 6th'!CJ70,IF(AND($E$3=7),'Marks Entry 7th'!CJ70,""))))</f>
        <v/>
      </c>
      <c r="FN71" s="361" t="str">
        <f>IF(OR($E71="",$G71=""),"",IF(AND('Marks Entry 6th'!CK70="",'Marks Entry 7th'!CK70=""),"",IF(AND($E$3=6),'Marks Entry 6th'!CK70,IF(AND($E$3=7),'Marks Entry 7th'!CK70,""))))</f>
        <v/>
      </c>
      <c r="FO71" s="362" t="str">
        <f t="shared" si="85"/>
        <v/>
      </c>
      <c r="FP71" s="109" t="str">
        <f t="shared" si="86"/>
        <v/>
      </c>
      <c r="FQ71" s="361" t="str">
        <f>IF(OR($E71="",$G71=""),"",IF(AND('Marks Entry 6th'!CL70="",'Marks Entry 7th'!CL70=""),"",IF(AND($E$3=6),'Marks Entry 6th'!CL70,IF(AND($E$3=7),'Marks Entry 7th'!CL70,""))))</f>
        <v/>
      </c>
      <c r="FR71" s="361" t="str">
        <f>IF(OR($E71="",$G71=""),"",IF(AND('Marks Entry 6th'!CM70="",'Marks Entry 7th'!CM70=""),"",IF(AND($E$3=6),'Marks Entry 6th'!CM70,IF(AND($E$3=7),'Marks Entry 7th'!CM70,""))))</f>
        <v/>
      </c>
      <c r="FS71" s="362" t="str">
        <f t="shared" si="87"/>
        <v/>
      </c>
      <c r="FT71" s="109" t="str">
        <f t="shared" si="88"/>
        <v/>
      </c>
      <c r="FU71" s="78" t="str">
        <f t="shared" si="89"/>
        <v/>
      </c>
      <c r="FV71" s="328" t="str">
        <f t="shared" si="90"/>
        <v/>
      </c>
      <c r="FW71" s="84" t="str">
        <f t="shared" si="91"/>
        <v/>
      </c>
      <c r="FX71" s="222" t="str">
        <f t="shared" si="92"/>
        <v/>
      </c>
      <c r="FY71" s="85" t="str">
        <f t="shared" si="93"/>
        <v/>
      </c>
      <c r="FZ71" s="327" t="str">
        <f>IFERROR(IF(B71="NSO","NSO",IF(OR(D71="",G71="",F71=""),"",IF(AND(FV71&gt;=36,'Master sheet'!$D$11="Hindi"),"कक्षा क्रमोन्नत",IF(AND(FV71&gt;=36,'Master sheet'!$D$11="English"),"Promoted",IF(AND(FV71&lt;36,'Master sheet'!$D$11="Hindi"),"पुनः परीक्षा","Re-Exam"))))),"")</f>
        <v/>
      </c>
      <c r="GA71" s="53" t="str">
        <f>IF(OR($E71="",$G71=""),"",IF(AND($E$3=6,'Marks Entry 6th'!CN70=""),"",IF(AND($E$3=7,'Marks Entry 7th'!CN70=""),"",IF(AND($E$3=6),'Marks Entry 6th'!CN70,IF(AND($E$3=7),'Marks Entry 7th'!CN70,"")))))</f>
        <v/>
      </c>
      <c r="GB71" s="53" t="str">
        <f>IF(OR($E71="",$G71=""),"",IF(AND($E$3=6,'Marks Entry 6th'!CO70=""),"",IF(AND($E$3=7,'Marks Entry 7th'!CO70=""),"",IF(AND($E$3=6),'Marks Entry 6th'!CO70,IF(AND($E$3=7),'Marks Entry 7th'!CO70,"")))))</f>
        <v/>
      </c>
      <c r="GC71" s="54"/>
      <c r="GK71" s="56">
        <f>IF(AND($E$3=6),'Marks Entry 6th'!I70,IF(AND($E$3=7),'Marks Entry 7th'!I70,""))</f>
        <v>0</v>
      </c>
      <c r="GL71" s="56">
        <f t="shared" si="94"/>
        <v>0</v>
      </c>
    </row>
    <row r="72" spans="1:194" ht="18.95" customHeight="1">
      <c r="A72" s="68">
        <v>65</v>
      </c>
      <c r="B72" s="68" t="str">
        <f>IF(OR(GK72=0,GK72=""),"",IF(AND($E$3=6),'Marks Entry 6th'!I71,IF(AND($E$3=7),'Marks Entry 7th'!I71,"")))</f>
        <v/>
      </c>
      <c r="C72" s="69" t="str">
        <f>IF(OR(B72=0,B72=""),"",IF(AND($E$3=6,'Marks Entry 6th'!B71=""),"",IF(AND($E$3=7,'Marks Entry 7th'!B71=""),"",IF(AND($E$3=6,'Marks Entry 6th'!B71),'Marks Entry 6th'!B71,IF(AND($E$3=7),'Marks Entry 7th'!B71,"")))))</f>
        <v/>
      </c>
      <c r="D72" s="69" t="str">
        <f>IF(OR(B72=0,B72=""),"",IF(AND($E$3=6,'Marks Entry 6th'!C71=""),"",IF(AND($E$3=7,'Marks Entry 7th'!C71=""),"",IF(AND($E$3=6),'Marks Entry 6th'!C71,IF(AND($E$3=7),'Marks Entry 7th'!C71,"")))))</f>
        <v/>
      </c>
      <c r="E72" s="303" t="str">
        <f>IF(OR(B72=0,B72=""),"",IF(AND($E$3=6,'Marks Entry 6th'!E71=""),"",IF(AND($E$3=7,'Marks Entry 7th'!E71=""),"",IF(AND($E$3=6),'Marks Entry 6th'!E71,IF(AND($E$3=7),'Marks Entry 7th'!E71,"")))))</f>
        <v/>
      </c>
      <c r="F72" s="69" t="str">
        <f>IF(OR(B72=0,B72=""),"",IF(AND($E$3=6,'Marks Entry 6th'!D71=""),"",IF(AND($E$3=7,'Marks Entry 7th'!D71=""),"",IF(AND($E$3=6),'Marks Entry 6th'!D71,IF(AND($E$3=7),'Marks Entry 7th'!D71,"")))))</f>
        <v/>
      </c>
      <c r="G72" s="302" t="str">
        <f>IF(OR(B72=0,B72=""),"",IF(AND($E$3=6,'Marks Entry 6th'!F71=""),"",IF(AND($E$3=7,'Marks Entry 7th'!F71=""),"",IF(AND($E$3=6),UPPER('Marks Entry 6th'!F71),IF(AND($E$3=7),UPPER('Marks Entry 7th'!F71),"")))))</f>
        <v/>
      </c>
      <c r="H72" s="302" t="str">
        <f>IF(OR(B72=0,B72=""),"",IF(AND($E$3=6,'Marks Entry 6th'!G71=""),"",IF(AND($E$3=7,'Marks Entry 7th'!G71=""),"",IF(AND($E$3=6),UPPER('Marks Entry 6th'!G71),IF(AND($E$3=7),UPPER('Marks Entry 7th'!G71),"")))))</f>
        <v/>
      </c>
      <c r="I72" s="302" t="str">
        <f>IF(OR(B72=0,B72=""),"",IF(AND($E$3=6,'Marks Entry 6th'!H71=""),"",IF(AND($E$3=7,'Marks Entry 7th'!H71=""),"",IF(AND($E$3=6),UPPER('Marks Entry 6th'!H71),IF(AND($E$3=7),UPPER('Marks Entry 7th'!H71),"")))))</f>
        <v/>
      </c>
      <c r="J72" s="64" t="str">
        <f>IF(OR(B72=0,B72=""),"",IF(AND($E$3=6,'Marks Entry 6th'!J71=""),"",IF(AND($E$3=7,'Marks Entry 7th'!J71=""),"",IF(AND($E$3=6),'Marks Entry 6th'!J71,IF(AND($E$3=7),'Marks Entry 7th'!J71,"")))))</f>
        <v/>
      </c>
      <c r="K72" s="64" t="str">
        <f>IF(OR(B72=0,B72=""),"",IF(AND($E$3=6,'Marks Entry 6th'!K71=""),"",IF(AND($E$3=7,'Marks Entry 7th'!K71=""),"",IF(AND($E$3=6),'Marks Entry 6th'!K71,IF(AND($E$3=7),'Marks Entry 7th'!K71,"")))))</f>
        <v/>
      </c>
      <c r="L72" s="120" t="str">
        <f>IF(OR($E72="",$G72=""),"",IF(AND($E$3=6),'Marks Entry 6th'!L71,IF(AND($E$3=7),'Marks Entry 7th'!L71,"")))</f>
        <v/>
      </c>
      <c r="M72" s="120" t="str">
        <f>IF(OR($E72="",$G72=""),"",IF(AND($E$3=6),'Marks Entry 6th'!M71,IF(AND($E$3=7),'Marks Entry 7th'!M71,"")))</f>
        <v/>
      </c>
      <c r="N72" s="120" t="str">
        <f>IF(OR($E72="",$G72=""),"",IF(AND($E$3=6),'Marks Entry 6th'!N71,IF(AND($E$3=7),'Marks Entry 7th'!N71,"")))</f>
        <v/>
      </c>
      <c r="O72" s="120" t="str">
        <f>IF(OR($E72="",$G72=""),"",IF(AND($E$3=6),'Marks Entry 6th'!O71,IF(AND($E$3=7),'Marks Entry 7th'!O71,"")))</f>
        <v/>
      </c>
      <c r="P72" s="120" t="str">
        <f>IF(OR($E72="",$G72=""),"",IF(AND($E$3=6),'Marks Entry 6th'!P71,IF(AND($E$3=7),'Marks Entry 7th'!P71,"")))</f>
        <v/>
      </c>
      <c r="Q72" s="120" t="str">
        <f>IF(OR($E72="",$G72=""),"",IF(AND($E$3=6),'Marks Entry 6th'!Q71,IF(AND($E$3=7),'Marks Entry 7th'!Q71,"")))</f>
        <v/>
      </c>
      <c r="R72" s="418" t="str">
        <f t="shared" si="4"/>
        <v/>
      </c>
      <c r="S72" s="120" t="str">
        <f>IF(OR($E72="",$G72=""),"",IF(AND($E$3=6),'Marks Entry 6th'!R71,IF(AND($E$3=7),'Marks Entry 7th'!R71,"")))</f>
        <v/>
      </c>
      <c r="T72" s="120" t="str">
        <f>IF(OR($E72="",$G72=""),"",IF(AND($E$3=6),'Marks Entry 6th'!S71,IF(AND($E$3=7),'Marks Entry 7th'!S71,"")))</f>
        <v/>
      </c>
      <c r="U72" s="65" t="str">
        <f t="shared" si="5"/>
        <v/>
      </c>
      <c r="V72" s="62">
        <f t="shared" si="6"/>
        <v>0</v>
      </c>
      <c r="W72" s="67" t="str">
        <f>IF(OR($E72="",$G72=""),"",IF(AND($E$3=6),'Marks Entry 6th'!T71,IF(AND($E$3=7),'Marks Entry 7th'!T71,"")))</f>
        <v/>
      </c>
      <c r="X72" s="67" t="str">
        <f>IF(OR($E72="",$G72=""),"",IF(AND($E$3=6),'Marks Entry 6th'!U71,IF(AND($E$3=7),'Marks Entry 7th'!U71,"")))</f>
        <v/>
      </c>
      <c r="Y72" s="66" t="str">
        <f t="shared" si="7"/>
        <v/>
      </c>
      <c r="Z72" s="62" t="str">
        <f t="shared" si="8"/>
        <v/>
      </c>
      <c r="AA72" s="108">
        <f t="shared" si="9"/>
        <v>0</v>
      </c>
      <c r="AB72" s="108" t="str">
        <f t="shared" si="10"/>
        <v/>
      </c>
      <c r="AC72" s="108" t="str">
        <f t="shared" si="11"/>
        <v/>
      </c>
      <c r="AD72" s="108" t="str">
        <f t="shared" si="12"/>
        <v/>
      </c>
      <c r="AE72" s="108" t="str">
        <f t="shared" si="13"/>
        <v/>
      </c>
      <c r="AF72" s="110" t="str">
        <f t="shared" si="14"/>
        <v/>
      </c>
      <c r="AG72" s="120" t="str">
        <f>IF(OR($E72="",$G72=""),"",IF(AND($E$3=6),'Marks Entry 6th'!V71,IF(AND($E$3=7),'Marks Entry 7th'!V71,"")))</f>
        <v/>
      </c>
      <c r="AH72" s="120" t="str">
        <f>IF(OR($E72="",$G72=""),"",IF(AND($E$3=6),'Marks Entry 6th'!W71,IF(AND($E$3=7),'Marks Entry 7th'!W71,"")))</f>
        <v/>
      </c>
      <c r="AI72" s="120" t="str">
        <f>IF(OR($E72="",$G72=""),"",IF(AND($E$3=6),'Marks Entry 6th'!X71,IF(AND($E$3=7),'Marks Entry 7th'!X71,"")))</f>
        <v/>
      </c>
      <c r="AJ72" s="120" t="str">
        <f>IF(OR($E72="",$G72=""),"",IF(AND($E$3=6),'Marks Entry 6th'!Y71,IF(AND($E$3=7),'Marks Entry 7th'!Y71,"")))</f>
        <v/>
      </c>
      <c r="AK72" s="120" t="str">
        <f>IF(OR($E72="",$G72=""),"",IF(AND($E$3=6),'Marks Entry 6th'!Z71,IF(AND($E$3=7),'Marks Entry 7th'!Z71,"")))</f>
        <v/>
      </c>
      <c r="AL72" s="120" t="str">
        <f>IF(OR($E72="",$G72=""),"",IF(AND($E$3=6),'Marks Entry 6th'!AA71,IF(AND($E$3=7),'Marks Entry 7th'!AA71,"")))</f>
        <v/>
      </c>
      <c r="AM72" s="418" t="str">
        <f t="shared" si="15"/>
        <v/>
      </c>
      <c r="AN72" s="120" t="str">
        <f>IF(OR($E72="",$G72=""),"",IF(AND($E$3=6),'Marks Entry 6th'!AB71,IF(AND($E$3=7),'Marks Entry 7th'!AB71,"")))</f>
        <v/>
      </c>
      <c r="AO72" s="120" t="str">
        <f>IF(OR($E72="",$G72=""),"",IF(AND($E$3=6),'Marks Entry 6th'!AC71,IF(AND($E$3=7),'Marks Entry 7th'!AC71,"")))</f>
        <v/>
      </c>
      <c r="AP72" s="65" t="str">
        <f t="shared" si="16"/>
        <v/>
      </c>
      <c r="AQ72" s="62">
        <f t="shared" si="17"/>
        <v>0</v>
      </c>
      <c r="AR72" s="67" t="str">
        <f>IF(OR($E72="",$G72=""),"",IF(AND($E$3=6),'Marks Entry 6th'!AD71,IF(AND($E$3=7),'Marks Entry 7th'!AD71,"")))</f>
        <v/>
      </c>
      <c r="AS72" s="67" t="str">
        <f>IF(OR($E72="",$G72=""),"",IF(AND($E$3=6),'Marks Entry 6th'!AE71,IF(AND($E$3=7),'Marks Entry 7th'!AE71,"")))</f>
        <v/>
      </c>
      <c r="AT72" s="65" t="str">
        <f t="shared" si="18"/>
        <v/>
      </c>
      <c r="AU72" s="62" t="str">
        <f t="shared" si="19"/>
        <v/>
      </c>
      <c r="AV72" s="108">
        <f t="shared" si="20"/>
        <v>0</v>
      </c>
      <c r="AW72" s="108" t="str">
        <f t="shared" si="21"/>
        <v/>
      </c>
      <c r="AX72" s="108" t="str">
        <f t="shared" si="22"/>
        <v/>
      </c>
      <c r="AY72" s="108" t="str">
        <f t="shared" si="23"/>
        <v/>
      </c>
      <c r="AZ72" s="108" t="str">
        <f t="shared" si="24"/>
        <v/>
      </c>
      <c r="BA72" s="110" t="str">
        <f t="shared" si="25"/>
        <v/>
      </c>
      <c r="BB72" s="310" t="str">
        <f>IF(OR($E72="",$G72=""),"",IF(AND($E$3=6),'Marks Entry 6th'!AF71,IF(AND($E$3=7),'Marks Entry 7th'!AF71,"")))</f>
        <v/>
      </c>
      <c r="BC72" s="120" t="str">
        <f>IF(OR($E72="",$G72=""),"",IF(AND($E$3=6),'Marks Entry 6th'!AG71,IF(AND($E$3=7),'Marks Entry 7th'!AG71,"")))</f>
        <v/>
      </c>
      <c r="BD72" s="120" t="str">
        <f>IF(OR($E72="",$G72=""),"",IF(AND($E$3=6),'Marks Entry 6th'!AH71,IF(AND($E$3=7),'Marks Entry 7th'!AH71,"")))</f>
        <v/>
      </c>
      <c r="BE72" s="120" t="str">
        <f>IF(OR($E72="",$G72=""),"",IF(AND($E$3=6),'Marks Entry 6th'!AI71,IF(AND($E$3=7),'Marks Entry 7th'!AI71,"")))</f>
        <v/>
      </c>
      <c r="BF72" s="120" t="str">
        <f>IF(OR($E72="",$G72=""),"",IF(AND($E$3=6),'Marks Entry 6th'!AJ71,IF(AND($E$3=7),'Marks Entry 7th'!AJ71,"")))</f>
        <v/>
      </c>
      <c r="BG72" s="120" t="str">
        <f>IF(OR($E72="",$G72=""),"",IF(AND($E$3=6),'Marks Entry 6th'!AK71,IF(AND($E$3=7),'Marks Entry 7th'!AK71,"")))</f>
        <v/>
      </c>
      <c r="BH72" s="120" t="str">
        <f>IF(OR($E72="",$G72=""),"",IF(AND($E$3=6),'Marks Entry 6th'!AL71,IF(AND($E$3=7),'Marks Entry 7th'!AL71,"")))</f>
        <v/>
      </c>
      <c r="BI72" s="418" t="str">
        <f t="shared" si="26"/>
        <v/>
      </c>
      <c r="BJ72" s="120" t="str">
        <f>IF(OR($E72="",$G72=""),"",IF(AND($E$3=6),'Marks Entry 6th'!AM71,IF(AND($E$3=7),'Marks Entry 7th'!AM71,"")))</f>
        <v/>
      </c>
      <c r="BK72" s="120" t="str">
        <f>IF(OR($E72="",$G72=""),"",IF(AND($E$3=6),'Marks Entry 6th'!AN71,IF(AND($E$3=7),'Marks Entry 7th'!AN71,"")))</f>
        <v/>
      </c>
      <c r="BL72" s="65" t="str">
        <f t="shared" si="27"/>
        <v/>
      </c>
      <c r="BM72" s="62">
        <f t="shared" si="28"/>
        <v>0</v>
      </c>
      <c r="BN72" s="67" t="str">
        <f>IF(OR($E72="",$G72=""),"",IF(AND($E$3=6),'Marks Entry 6th'!AO71,IF(AND($E$3=7),'Marks Entry 7th'!AO71,"")))</f>
        <v/>
      </c>
      <c r="BO72" s="67" t="str">
        <f>IF(OR($E72="",$G72=""),"",IF(AND($E$3=6),'Marks Entry 6th'!AP71,IF(AND($E$3=7),'Marks Entry 7th'!AP71,"")))</f>
        <v/>
      </c>
      <c r="BP72" s="65" t="str">
        <f t="shared" si="29"/>
        <v/>
      </c>
      <c r="BQ72" s="62" t="str">
        <f t="shared" si="30"/>
        <v/>
      </c>
      <c r="BR72" s="108">
        <f t="shared" si="31"/>
        <v>0</v>
      </c>
      <c r="BS72" s="108" t="str">
        <f t="shared" si="32"/>
        <v/>
      </c>
      <c r="BT72" s="108" t="str">
        <f t="shared" si="33"/>
        <v/>
      </c>
      <c r="BU72" s="108" t="str">
        <f t="shared" si="34"/>
        <v/>
      </c>
      <c r="BV72" s="108" t="str">
        <f t="shared" si="35"/>
        <v/>
      </c>
      <c r="BW72" s="110" t="str">
        <f t="shared" si="36"/>
        <v/>
      </c>
      <c r="BX72" s="120" t="str">
        <f>IF(OR($E72="",$G72=""),"",IF(AND($E$3=6),'Marks Entry 6th'!AQ71,IF(AND($E$3=7),'Marks Entry 7th'!AQ71,"")))</f>
        <v/>
      </c>
      <c r="BY72" s="120" t="str">
        <f>IF(OR($E72="",$G72=""),"",IF(AND($E$3=6),'Marks Entry 6th'!AR71,IF(AND($E$3=7),'Marks Entry 7th'!AR71,"")))</f>
        <v/>
      </c>
      <c r="BZ72" s="120" t="str">
        <f>IF(OR($E72="",$G72=""),"",IF(AND($E$3=6),'Marks Entry 6th'!AS71,IF(AND($E$3=7),'Marks Entry 7th'!AS71,"")))</f>
        <v/>
      </c>
      <c r="CA72" s="120" t="str">
        <f>IF(OR($E72="",$G72=""),"",IF(AND($E$3=6),'Marks Entry 6th'!AT71,IF(AND($E$3=7),'Marks Entry 7th'!AT71,"")))</f>
        <v/>
      </c>
      <c r="CB72" s="120" t="str">
        <f>IF(OR($E72="",$G72=""),"",IF(AND($E$3=6),'Marks Entry 6th'!AU71,IF(AND($E$3=7),'Marks Entry 7th'!AU71,"")))</f>
        <v/>
      </c>
      <c r="CC72" s="120" t="str">
        <f>IF(OR($E72="",$G72=""),"",IF(AND($E$3=6),'Marks Entry 6th'!AV71,IF(AND($E$3=7),'Marks Entry 7th'!AV71,"")))</f>
        <v/>
      </c>
      <c r="CD72" s="418" t="str">
        <f t="shared" si="37"/>
        <v/>
      </c>
      <c r="CE72" s="120" t="str">
        <f>IF(OR($E72="",$G72=""),"",IF(AND($E$3=6),'Marks Entry 6th'!AW71,IF(AND($E$3=7),'Marks Entry 7th'!AW71,"")))</f>
        <v/>
      </c>
      <c r="CF72" s="120" t="str">
        <f>IF(OR($E72="",$G72=""),"",IF(AND($E$3=6),'Marks Entry 6th'!AX71,IF(AND($E$3=7),'Marks Entry 7th'!AX71,"")))</f>
        <v/>
      </c>
      <c r="CG72" s="65" t="str">
        <f t="shared" si="38"/>
        <v/>
      </c>
      <c r="CH72" s="62">
        <f t="shared" si="39"/>
        <v>0</v>
      </c>
      <c r="CI72" s="67" t="str">
        <f>IF(OR($E72="",$G72=""),"",IF(AND($E$3=6),'Marks Entry 6th'!AY71,IF(AND($E$3=7),'Marks Entry 7th'!AY71,"")))</f>
        <v/>
      </c>
      <c r="CJ72" s="67" t="str">
        <f>IF(OR($E72="",$G72=""),"",IF(AND($E$3=6),'Marks Entry 6th'!AZ71,IF(AND($E$3=7),'Marks Entry 7th'!AZ71,"")))</f>
        <v/>
      </c>
      <c r="CK72" s="65" t="str">
        <f t="shared" si="40"/>
        <v/>
      </c>
      <c r="CL72" s="62" t="str">
        <f t="shared" si="41"/>
        <v/>
      </c>
      <c r="CM72" s="108">
        <f t="shared" si="42"/>
        <v>0</v>
      </c>
      <c r="CN72" s="108" t="str">
        <f t="shared" si="43"/>
        <v/>
      </c>
      <c r="CO72" s="108" t="str">
        <f t="shared" si="44"/>
        <v/>
      </c>
      <c r="CP72" s="108" t="str">
        <f t="shared" si="45"/>
        <v/>
      </c>
      <c r="CQ72" s="108" t="str">
        <f t="shared" si="46"/>
        <v/>
      </c>
      <c r="CR72" s="110" t="str">
        <f t="shared" si="47"/>
        <v/>
      </c>
      <c r="CS72" s="120" t="str">
        <f>IF(OR($E72="",$G72=""),"",IF(AND($E$3=6),'Marks Entry 6th'!BA71,IF(AND($E$3=7),'Marks Entry 7th'!BA71,"")))</f>
        <v/>
      </c>
      <c r="CT72" s="120" t="str">
        <f>IF(OR($E72="",$G72=""),"",IF(AND($E$3=6),'Marks Entry 6th'!BB71,IF(AND($E$3=7),'Marks Entry 7th'!BB71,"")))</f>
        <v/>
      </c>
      <c r="CU72" s="120" t="str">
        <f>IF(OR($E72="",$G72=""),"",IF(AND($E$3=6),'Marks Entry 6th'!BC71,IF(AND($E$3=7),'Marks Entry 7th'!BC71,"")))</f>
        <v/>
      </c>
      <c r="CV72" s="120" t="str">
        <f>IF(OR($E72="",$G72=""),"",IF(AND($E$3=6),'Marks Entry 6th'!BD71,IF(AND($E$3=7),'Marks Entry 7th'!BD71,"")))</f>
        <v/>
      </c>
      <c r="CW72" s="120" t="str">
        <f>IF(OR($E72="",$G72=""),"",IF(AND($E$3=6),'Marks Entry 6th'!BE71,IF(AND($E$3=7),'Marks Entry 7th'!BE71,"")))</f>
        <v/>
      </c>
      <c r="CX72" s="120" t="str">
        <f>IF(OR($E72="",$G72=""),"",IF(AND($E$3=6),'Marks Entry 6th'!BF71,IF(AND($E$3=7),'Marks Entry 7th'!BF71,"")))</f>
        <v/>
      </c>
      <c r="CY72" s="418" t="str">
        <f t="shared" si="48"/>
        <v/>
      </c>
      <c r="CZ72" s="120" t="str">
        <f>IF(OR($E72="",$G72=""),"",IF(AND($E$3=6),'Marks Entry 6th'!BG71,IF(AND($E$3=7),'Marks Entry 7th'!BG71,"")))</f>
        <v/>
      </c>
      <c r="DA72" s="120" t="str">
        <f>IF(OR($E72="",$G72=""),"",IF(AND($E$3=6),'Marks Entry 6th'!BH71,IF(AND($E$3=7),'Marks Entry 7th'!BH71,"")))</f>
        <v/>
      </c>
      <c r="DB72" s="65" t="str">
        <f t="shared" si="49"/>
        <v/>
      </c>
      <c r="DC72" s="62">
        <f t="shared" si="50"/>
        <v>0</v>
      </c>
      <c r="DD72" s="67" t="str">
        <f>IF(OR($E72="",$G72=""),"",IF(AND($E$3=6),'Marks Entry 6th'!BI71,IF(AND($E$3=7),'Marks Entry 7th'!BI71,"")))</f>
        <v/>
      </c>
      <c r="DE72" s="67" t="str">
        <f>IF(OR($E72="",$G72=""),"",IF(AND($E$3=6),'Marks Entry 6th'!BJ71,IF(AND($E$3=7),'Marks Entry 7th'!BJ71,"")))</f>
        <v/>
      </c>
      <c r="DF72" s="65" t="str">
        <f t="shared" si="51"/>
        <v/>
      </c>
      <c r="DG72" s="62" t="str">
        <f t="shared" si="52"/>
        <v/>
      </c>
      <c r="DH72" s="108">
        <f t="shared" si="53"/>
        <v>0</v>
      </c>
      <c r="DI72" s="108" t="str">
        <f t="shared" si="54"/>
        <v/>
      </c>
      <c r="DJ72" s="108" t="str">
        <f t="shared" si="55"/>
        <v/>
      </c>
      <c r="DK72" s="108" t="str">
        <f t="shared" si="56"/>
        <v/>
      </c>
      <c r="DL72" s="108" t="str">
        <f t="shared" si="57"/>
        <v/>
      </c>
      <c r="DM72" s="110" t="str">
        <f t="shared" si="58"/>
        <v/>
      </c>
      <c r="DN72" s="120" t="str">
        <f>IF(OR($E72="",$G72=""),"",IF(AND($E$3=6),'Marks Entry 6th'!BK71,IF(AND($E$3=7),'Marks Entry 7th'!BK71,"")))</f>
        <v/>
      </c>
      <c r="DO72" s="120" t="str">
        <f>IF(OR($E72="",$G72=""),"",IF(AND($E$3=6),'Marks Entry 6th'!BL71,IF(AND($E$3=7),'Marks Entry 7th'!BL71,"")))</f>
        <v/>
      </c>
      <c r="DP72" s="120" t="str">
        <f>IF(OR($E72="",$G72=""),"",IF(AND($E$3=6),'Marks Entry 6th'!BM71,IF(AND($E$3=7),'Marks Entry 7th'!BM71,"")))</f>
        <v/>
      </c>
      <c r="DQ72" s="120" t="str">
        <f>IF(OR($E72="",$G72=""),"",IF(AND($E$3=6),'Marks Entry 6th'!BN71,IF(AND($E$3=7),'Marks Entry 7th'!BN71,"")))</f>
        <v/>
      </c>
      <c r="DR72" s="120" t="str">
        <f>IF(OR($E72="",$G72=""),"",IF(AND($E$3=6),'Marks Entry 6th'!BO71,IF(AND($E$3=7),'Marks Entry 7th'!BO71,"")))</f>
        <v/>
      </c>
      <c r="DS72" s="120" t="str">
        <f>IF(OR($E72="",$G72=""),"",IF(AND($E$3=6),'Marks Entry 6th'!BP71,IF(AND($E$3=7),'Marks Entry 7th'!BP71,"")))</f>
        <v/>
      </c>
      <c r="DT72" s="418" t="str">
        <f t="shared" si="59"/>
        <v/>
      </c>
      <c r="DU72" s="120" t="str">
        <f>IF(OR($E72="",$G72=""),"",IF(AND($E$3=6),'Marks Entry 6th'!BQ71,IF(AND($E$3=7),'Marks Entry 7th'!BQ71,"")))</f>
        <v/>
      </c>
      <c r="DV72" s="120" t="str">
        <f>IF(OR($E72="",$G72=""),"",IF(AND($E$3=6),'Marks Entry 6th'!BR71,IF(AND($E$3=7),'Marks Entry 7th'!BR71,"")))</f>
        <v/>
      </c>
      <c r="DW72" s="65" t="str">
        <f t="shared" si="60"/>
        <v/>
      </c>
      <c r="DX72" s="62">
        <f t="shared" si="61"/>
        <v>0</v>
      </c>
      <c r="DY72" s="67" t="str">
        <f>IF(OR($E72="",$G72=""),"",IF(AND($E$3=6),'Marks Entry 6th'!BS71,IF(AND($E$3=7),'Marks Entry 7th'!BS71,"")))</f>
        <v/>
      </c>
      <c r="DZ72" s="67" t="str">
        <f>IF(OR($E72="",$G72=""),"",IF(AND($E$3=6),'Marks Entry 6th'!BT71,IF(AND($E$3=7),'Marks Entry 7th'!BT71,"")))</f>
        <v/>
      </c>
      <c r="EA72" s="65" t="str">
        <f t="shared" si="62"/>
        <v/>
      </c>
      <c r="EB72" s="62" t="str">
        <f t="shared" si="63"/>
        <v/>
      </c>
      <c r="EC72" s="108">
        <f t="shared" si="64"/>
        <v>0</v>
      </c>
      <c r="ED72" s="108" t="str">
        <f t="shared" si="65"/>
        <v/>
      </c>
      <c r="EE72" s="108" t="str">
        <f t="shared" si="66"/>
        <v/>
      </c>
      <c r="EF72" s="108" t="str">
        <f t="shared" si="67"/>
        <v/>
      </c>
      <c r="EG72" s="108" t="str">
        <f t="shared" si="68"/>
        <v/>
      </c>
      <c r="EH72" s="110" t="str">
        <f t="shared" si="69"/>
        <v/>
      </c>
      <c r="EI72" s="52" t="str">
        <f>IF(OR($E72="",$G72=""),"",IF(AND($E$3=6),'Marks Entry 6th'!BU71,IF(AND($E$3=7),'Marks Entry 7th'!BU71,"")))</f>
        <v/>
      </c>
      <c r="EJ72" s="52" t="str">
        <f>IF(OR($E72="",$G72=""),"",IF(AND($E$3=6),'Marks Entry 6th'!BV71,IF(AND($E$3=7),'Marks Entry 7th'!BV71,"")))</f>
        <v/>
      </c>
      <c r="EK72" s="52" t="str">
        <f>IF(OR($E72="",$G72=""),"",IF(AND($E$3=6),'Marks Entry 6th'!BW71,IF(AND($E$3=7),'Marks Entry 7th'!BW71,"")))</f>
        <v/>
      </c>
      <c r="EL72" s="52" t="str">
        <f>IF(OR($E72="",$G72=""),"",IF(AND($E$3=6),'Marks Entry 6th'!BX71,IF(AND($E$3=7),'Marks Entry 7th'!BX71,"")))</f>
        <v/>
      </c>
      <c r="EM72" s="52" t="str">
        <f>IF(OR($E72="",$G72=""),"",IF(AND($E$3=6),'Marks Entry 6th'!BY71,IF(AND($E$3=7),'Marks Entry 7th'!BY71,"")))</f>
        <v/>
      </c>
      <c r="EN72" s="121" t="str">
        <f t="shared" si="70"/>
        <v/>
      </c>
      <c r="EO72" s="122">
        <f t="shared" si="71"/>
        <v>0</v>
      </c>
      <c r="EP72" s="122" t="str">
        <f t="shared" si="72"/>
        <v/>
      </c>
      <c r="EQ72" s="122" t="str">
        <f t="shared" si="73"/>
        <v/>
      </c>
      <c r="ER72" s="109" t="str">
        <f t="shared" si="74"/>
        <v/>
      </c>
      <c r="ES72" s="52" t="str">
        <f>IF(OR($E72="",$G72=""),"",IF(AND($E$3=6),'Marks Entry 6th'!BZ71,IF(AND($E$3=7),'Marks Entry 7th'!BZ71,"")))</f>
        <v/>
      </c>
      <c r="ET72" s="52" t="str">
        <f>IF(OR($E72="",$G72=""),"",IF(AND($E$3=6),'Marks Entry 6th'!CA71,IF(AND($E$3=7),'Marks Entry 7th'!CA71,"")))</f>
        <v/>
      </c>
      <c r="EU72" s="52" t="str">
        <f>IF(OR($E72="",$G72=""),"",IF(AND($E$3=6),'Marks Entry 6th'!CB71,IF(AND($E$3=7),'Marks Entry 7th'!CB71,"")))</f>
        <v/>
      </c>
      <c r="EV72" s="52" t="str">
        <f>IF(OR($E72="",$G72=""),"",IF(AND($E$3=6),'Marks Entry 6th'!CC71,IF(AND($E$3=7),'Marks Entry 7th'!CC71,"")))</f>
        <v/>
      </c>
      <c r="EW72" s="52" t="str">
        <f>IF(OR($E72="",$G72=""),"",IF(AND($E$3=6),'Marks Entry 6th'!CD71,IF(AND($E$3=7),'Marks Entry 7th'!CD71,"")))</f>
        <v/>
      </c>
      <c r="EX72" s="121" t="str">
        <f t="shared" si="75"/>
        <v/>
      </c>
      <c r="EY72" s="122">
        <f t="shared" si="76"/>
        <v>0</v>
      </c>
      <c r="EZ72" s="122" t="str">
        <f t="shared" si="77"/>
        <v/>
      </c>
      <c r="FA72" s="122" t="str">
        <f t="shared" si="78"/>
        <v/>
      </c>
      <c r="FB72" s="109" t="str">
        <f t="shared" si="79"/>
        <v/>
      </c>
      <c r="FC72" s="52" t="str">
        <f>IF(OR($E72="",$G72=""),"",IF(AND($E$3=6),'Marks Entry 6th'!CE71,IF(AND($E$3=7),'Marks Entry 7th'!CE71,"")))</f>
        <v/>
      </c>
      <c r="FD72" s="52" t="str">
        <f>IF(OR($E72="",$G72=""),"",IF(AND($E$3=6),'Marks Entry 6th'!CF71,IF(AND($E$3=7),'Marks Entry 7th'!CF71,"")))</f>
        <v/>
      </c>
      <c r="FE72" s="52" t="str">
        <f>IF(OR($E72="",$G72=""),"",IF(AND($E$3=6),'Marks Entry 6th'!CG71,IF(AND($E$3=7),'Marks Entry 7th'!CG71,"")))</f>
        <v/>
      </c>
      <c r="FF72" s="52" t="str">
        <f>IF(OR($E72="",$G72=""),"",IF(AND($E$3=6),'Marks Entry 6th'!CH71,IF(AND($E$3=7),'Marks Entry 7th'!CH71,"")))</f>
        <v/>
      </c>
      <c r="FG72" s="52" t="str">
        <f>IF(OR($E72="",$G72=""),"",IF(AND($E$3=6),'Marks Entry 6th'!CI71,IF(AND($E$3=7),'Marks Entry 7th'!CI71,"")))</f>
        <v/>
      </c>
      <c r="FH72" s="121" t="str">
        <f t="shared" si="80"/>
        <v/>
      </c>
      <c r="FI72" s="122">
        <f t="shared" si="81"/>
        <v>0</v>
      </c>
      <c r="FJ72" s="122" t="str">
        <f t="shared" si="82"/>
        <v/>
      </c>
      <c r="FK72" s="122" t="str">
        <f t="shared" si="83"/>
        <v/>
      </c>
      <c r="FL72" s="109" t="str">
        <f t="shared" si="84"/>
        <v/>
      </c>
      <c r="FM72" s="361" t="str">
        <f>IF(OR($E72="",$G72=""),"",IF(AND('Marks Entry 6th'!CJ71="",'Marks Entry 7th'!CJ71=""),"",IF(AND($E$3=6),'Marks Entry 6th'!CJ71,IF(AND($E$3=7),'Marks Entry 7th'!CJ71,""))))</f>
        <v/>
      </c>
      <c r="FN72" s="361" t="str">
        <f>IF(OR($E72="",$G72=""),"",IF(AND('Marks Entry 6th'!CK71="",'Marks Entry 7th'!CK71=""),"",IF(AND($E$3=6),'Marks Entry 6th'!CK71,IF(AND($E$3=7),'Marks Entry 7th'!CK71,""))))</f>
        <v/>
      </c>
      <c r="FO72" s="362" t="str">
        <f t="shared" si="85"/>
        <v/>
      </c>
      <c r="FP72" s="109" t="str">
        <f t="shared" si="86"/>
        <v/>
      </c>
      <c r="FQ72" s="361" t="str">
        <f>IF(OR($E72="",$G72=""),"",IF(AND('Marks Entry 6th'!CL71="",'Marks Entry 7th'!CL71=""),"",IF(AND($E$3=6),'Marks Entry 6th'!CL71,IF(AND($E$3=7),'Marks Entry 7th'!CL71,""))))</f>
        <v/>
      </c>
      <c r="FR72" s="361" t="str">
        <f>IF(OR($E72="",$G72=""),"",IF(AND('Marks Entry 6th'!CM71="",'Marks Entry 7th'!CM71=""),"",IF(AND($E$3=6),'Marks Entry 6th'!CM71,IF(AND($E$3=7),'Marks Entry 7th'!CM71,""))))</f>
        <v/>
      </c>
      <c r="FS72" s="362" t="str">
        <f t="shared" si="87"/>
        <v/>
      </c>
      <c r="FT72" s="109" t="str">
        <f t="shared" si="88"/>
        <v/>
      </c>
      <c r="FU72" s="78" t="str">
        <f t="shared" si="89"/>
        <v/>
      </c>
      <c r="FV72" s="328" t="str">
        <f t="shared" si="90"/>
        <v/>
      </c>
      <c r="FW72" s="84" t="str">
        <f t="shared" si="91"/>
        <v/>
      </c>
      <c r="FX72" s="222" t="str">
        <f t="shared" si="92"/>
        <v/>
      </c>
      <c r="FY72" s="85" t="str">
        <f t="shared" si="93"/>
        <v/>
      </c>
      <c r="FZ72" s="327" t="str">
        <f>IFERROR(IF(B72="NSO","NSO",IF(OR(D72="",G72="",F72=""),"",IF(AND(FV72&gt;=36,'Master sheet'!$D$11="Hindi"),"कक्षा क्रमोन्नत",IF(AND(FV72&gt;=36,'Master sheet'!$D$11="English"),"Promoted",IF(AND(FV72&lt;36,'Master sheet'!$D$11="Hindi"),"पुनः परीक्षा","Re-Exam"))))),"")</f>
        <v/>
      </c>
      <c r="GA72" s="53" t="str">
        <f>IF(OR($E72="",$G72=""),"",IF(AND($E$3=6,'Marks Entry 6th'!CN71=""),"",IF(AND($E$3=7,'Marks Entry 7th'!CN71=""),"",IF(AND($E$3=6),'Marks Entry 6th'!CN71,IF(AND($E$3=7),'Marks Entry 7th'!CN71,"")))))</f>
        <v/>
      </c>
      <c r="GB72" s="53" t="str">
        <f>IF(OR($E72="",$G72=""),"",IF(AND($E$3=6,'Marks Entry 6th'!CO71=""),"",IF(AND($E$3=7,'Marks Entry 7th'!CO71=""),"",IF(AND($E$3=6),'Marks Entry 6th'!CO71,IF(AND($E$3=7),'Marks Entry 7th'!CO71,"")))))</f>
        <v/>
      </c>
      <c r="GC72" s="54"/>
      <c r="GK72" s="56">
        <f>IF(AND($E$3=6),'Marks Entry 6th'!I71,IF(AND($E$3=7),'Marks Entry 7th'!I71,""))</f>
        <v>0</v>
      </c>
      <c r="GL72" s="56">
        <f t="shared" si="94"/>
        <v>0</v>
      </c>
    </row>
    <row r="73" spans="1:194" ht="18.95" customHeight="1">
      <c r="A73" s="68">
        <v>66</v>
      </c>
      <c r="B73" s="68" t="str">
        <f>IF(OR(GK73=0,GK73=""),"",IF(AND($E$3=6),'Marks Entry 6th'!I72,IF(AND($E$3=7),'Marks Entry 7th'!I72,"")))</f>
        <v/>
      </c>
      <c r="C73" s="69" t="str">
        <f>IF(OR(B73=0,B73=""),"",IF(AND($E$3=6,'Marks Entry 6th'!B72=""),"",IF(AND($E$3=7,'Marks Entry 7th'!B72=""),"",IF(AND($E$3=6,'Marks Entry 6th'!B72),'Marks Entry 6th'!B72,IF(AND($E$3=7),'Marks Entry 7th'!B72,"")))))</f>
        <v/>
      </c>
      <c r="D73" s="69" t="str">
        <f>IF(OR(B73=0,B73=""),"",IF(AND($E$3=6,'Marks Entry 6th'!C72=""),"",IF(AND($E$3=7,'Marks Entry 7th'!C72=""),"",IF(AND($E$3=6),'Marks Entry 6th'!C72,IF(AND($E$3=7),'Marks Entry 7th'!C72,"")))))</f>
        <v/>
      </c>
      <c r="E73" s="303" t="str">
        <f>IF(OR(B73=0,B73=""),"",IF(AND($E$3=6,'Marks Entry 6th'!E72=""),"",IF(AND($E$3=7,'Marks Entry 7th'!E72=""),"",IF(AND($E$3=6),'Marks Entry 6th'!E72,IF(AND($E$3=7),'Marks Entry 7th'!E72,"")))))</f>
        <v/>
      </c>
      <c r="F73" s="69" t="str">
        <f>IF(OR(B73=0,B73=""),"",IF(AND($E$3=6,'Marks Entry 6th'!D72=""),"",IF(AND($E$3=7,'Marks Entry 7th'!D72=""),"",IF(AND($E$3=6),'Marks Entry 6th'!D72,IF(AND($E$3=7),'Marks Entry 7th'!D72,"")))))</f>
        <v/>
      </c>
      <c r="G73" s="302" t="str">
        <f>IF(OR(B73=0,B73=""),"",IF(AND($E$3=6,'Marks Entry 6th'!F72=""),"",IF(AND($E$3=7,'Marks Entry 7th'!F72=""),"",IF(AND($E$3=6),UPPER('Marks Entry 6th'!F72),IF(AND($E$3=7),UPPER('Marks Entry 7th'!F72),"")))))</f>
        <v/>
      </c>
      <c r="H73" s="302" t="str">
        <f>IF(OR(B73=0,B73=""),"",IF(AND($E$3=6,'Marks Entry 6th'!G72=""),"",IF(AND($E$3=7,'Marks Entry 7th'!G72=""),"",IF(AND($E$3=6),UPPER('Marks Entry 6th'!G72),IF(AND($E$3=7),UPPER('Marks Entry 7th'!G72),"")))))</f>
        <v/>
      </c>
      <c r="I73" s="302" t="str">
        <f>IF(OR(B73=0,B73=""),"",IF(AND($E$3=6,'Marks Entry 6th'!H72=""),"",IF(AND($E$3=7,'Marks Entry 7th'!H72=""),"",IF(AND($E$3=6),UPPER('Marks Entry 6th'!H72),IF(AND($E$3=7),UPPER('Marks Entry 7th'!H72),"")))))</f>
        <v/>
      </c>
      <c r="J73" s="64" t="str">
        <f>IF(OR(B73=0,B73=""),"",IF(AND($E$3=6,'Marks Entry 6th'!J72=""),"",IF(AND($E$3=7,'Marks Entry 7th'!J72=""),"",IF(AND($E$3=6),'Marks Entry 6th'!J72,IF(AND($E$3=7),'Marks Entry 7th'!J72,"")))))</f>
        <v/>
      </c>
      <c r="K73" s="64" t="str">
        <f>IF(OR(B73=0,B73=""),"",IF(AND($E$3=6,'Marks Entry 6th'!K72=""),"",IF(AND($E$3=7,'Marks Entry 7th'!K72=""),"",IF(AND($E$3=6),'Marks Entry 6th'!K72,IF(AND($E$3=7),'Marks Entry 7th'!K72,"")))))</f>
        <v/>
      </c>
      <c r="L73" s="120" t="str">
        <f>IF(OR($E73="",$G73=""),"",IF(AND($E$3=6),'Marks Entry 6th'!L72,IF(AND($E$3=7),'Marks Entry 7th'!L72,"")))</f>
        <v/>
      </c>
      <c r="M73" s="120" t="str">
        <f>IF(OR($E73="",$G73=""),"",IF(AND($E$3=6),'Marks Entry 6th'!M72,IF(AND($E$3=7),'Marks Entry 7th'!M72,"")))</f>
        <v/>
      </c>
      <c r="N73" s="120" t="str">
        <f>IF(OR($E73="",$G73=""),"",IF(AND($E$3=6),'Marks Entry 6th'!N72,IF(AND($E$3=7),'Marks Entry 7th'!N72,"")))</f>
        <v/>
      </c>
      <c r="O73" s="120" t="str">
        <f>IF(OR($E73="",$G73=""),"",IF(AND($E$3=6),'Marks Entry 6th'!O72,IF(AND($E$3=7),'Marks Entry 7th'!O72,"")))</f>
        <v/>
      </c>
      <c r="P73" s="120" t="str">
        <f>IF(OR($E73="",$G73=""),"",IF(AND($E$3=6),'Marks Entry 6th'!P72,IF(AND($E$3=7),'Marks Entry 7th'!P72,"")))</f>
        <v/>
      </c>
      <c r="Q73" s="120" t="str">
        <f>IF(OR($E73="",$G73=""),"",IF(AND($E$3=6),'Marks Entry 6th'!Q72,IF(AND($E$3=7),'Marks Entry 7th'!Q72,"")))</f>
        <v/>
      </c>
      <c r="R73" s="418" t="str">
        <f t="shared" ref="R73:R136" si="95">IF(AND(L73="",M73="",N73="",O73="",P73="",Q73=""),"",SUM(L73:Q73))</f>
        <v/>
      </c>
      <c r="S73" s="120" t="str">
        <f>IF(OR($E73="",$G73=""),"",IF(AND($E$3=6),'Marks Entry 6th'!R72,IF(AND($E$3=7),'Marks Entry 7th'!R72,"")))</f>
        <v/>
      </c>
      <c r="T73" s="120" t="str">
        <f>IF(OR($E73="",$G73=""),"",IF(AND($E$3=6),'Marks Entry 6th'!S72,IF(AND($E$3=7),'Marks Entry 7th'!S72,"")))</f>
        <v/>
      </c>
      <c r="U73" s="65" t="str">
        <f t="shared" ref="U73:U136" si="96">IF(AND(S73="",T73=""),"",IF(AND(S73="NA",T73="NA"),"NA",IF(AND(S73="AB",T73="AB"),"AB",IF(AND(S73="ML",T73="ML"),"ML",SUM(S73:T73)))))</f>
        <v/>
      </c>
      <c r="V73" s="62">
        <f t="shared" ref="V73:V136" si="97">IF(AND(R73="NA",U73="NA"),"NA",IF(AND(R73="AB",U73="AB"),"AB",IF(AND(R73="ML",U73="ML"),"ML",SUM(R73,U73))))</f>
        <v>0</v>
      </c>
      <c r="W73" s="67" t="str">
        <f>IF(OR($E73="",$G73=""),"",IF(AND($E$3=6),'Marks Entry 6th'!T72,IF(AND($E$3=7),'Marks Entry 7th'!T72,"")))</f>
        <v/>
      </c>
      <c r="X73" s="67" t="str">
        <f>IF(OR($E73="",$G73=""),"",IF(AND($E$3=6),'Marks Entry 6th'!U72,IF(AND($E$3=7),'Marks Entry 7th'!U72,"")))</f>
        <v/>
      </c>
      <c r="Y73" s="66" t="str">
        <f t="shared" ref="Y73:Y136" si="98">IF(AND(W73="",X73=""),"",IF(AND(W73="AB",X73="AB"),"AB",IF(AND(W73="ML",X73="ML"),"ML",SUM(W73:X73))))</f>
        <v/>
      </c>
      <c r="Z73" s="62" t="str">
        <f t="shared" ref="Z73:Z136" si="99">IF(Y73="","",IF(AND(V73="AB",Y73="AB"),"AB",SUM(V73,Y73)))</f>
        <v/>
      </c>
      <c r="AA73" s="108">
        <f t="shared" ref="AA73:AA136" si="100">COUNTIF(L73:O73,"NA")*5+(COUNTIF(L73:O73,"ML")*5)+(COUNTIF(S73,"ML")*$S$7)+(COUNTIF(W73,"ML")*$W$7)</f>
        <v>0</v>
      </c>
      <c r="AB73" s="108" t="str">
        <f t="shared" ref="AB73:AB136" si="101">IF(OR(B73="NSO",B73=0,B73=""),"",IF(AND(L73="",N73="",S73="",W73=""),"",IF(AND(N73="",L73="",M73="",O73=""),20-AA73,IF(AND(S73="",T73=""),$U$7-AA73,IF(AND(W73="",X73=""),$Y$7-AA73,$Z$7-AA73)))))</f>
        <v/>
      </c>
      <c r="AC73" s="108" t="str">
        <f t="shared" ref="AC73:AC136" si="102">IF(AND(OR(L73="ab",L73="ml"),OR(N73="ab",N73="ml"),OR(S73="ab",S73="ml")),"AB",IF(AND(OR(L73="ab",L73="ml"),OR(S73="ab",S73="ml"),OR(W73="ab",W73="ml")),"AB",IF(AND(OR(N73="ab",N73="ml"),OR(S73="ab",S73="ml"),OR(W73="ab",W73="ml")),"AB","")))</f>
        <v/>
      </c>
      <c r="AD73" s="108" t="str">
        <f t="shared" ref="AD73:AD136" si="103">IF(OR(B73="NSO",B73="",W73=""),"",IF(OR(AC73="AB",W73="ab"),"AB",IF(W73="ML","RE",IF(AND(Z73&gt;=36%*AB73,W73&gt;=$W$7*20%),"P",IF(AND(Z73&gt;=34%*AB73,W73&gt;=$W$7*20%),"G2",IF(AND(Z73&gt;=31%*AB73,W73&gt;=$W$7*20%),"G1",IF(Z73&gt;=25%*AB73,"S","F")))))))</f>
        <v/>
      </c>
      <c r="AE73" s="108" t="str">
        <f t="shared" ref="AE73:AE136" si="104">IF(OR(AD73="",AD73=0,AD73="S",AD73="RE",AD73="F",AD73="AB"),AD73,IF(Z73&gt;=75%*AB73,"D",IF(Z73&gt;=60%*AB73,"I",IF(Z73&gt;=48%*AB73,"II",IF(Z73&gt;=36%*AB73,"III",AD73)))))</f>
        <v/>
      </c>
      <c r="AF73" s="110" t="str">
        <f t="shared" ref="AF73:AF136" si="105">IF(Z73="","",IF(OR(AD73="",AD73=0,AD73="S",AD73="RE",AD73="F",AD73="AB"),"",IF(Z73&gt;=86%*AB73,"A",IF(Z73&gt;=71%*AB73,"B",IF(Z73&gt;=51%*AB73,"C",IF(Z73&gt;=31%*AB73,"D","E"))))))</f>
        <v/>
      </c>
      <c r="AG73" s="120" t="str">
        <f>IF(OR($E73="",$G73=""),"",IF(AND($E$3=6),'Marks Entry 6th'!V72,IF(AND($E$3=7),'Marks Entry 7th'!V72,"")))</f>
        <v/>
      </c>
      <c r="AH73" s="120" t="str">
        <f>IF(OR($E73="",$G73=""),"",IF(AND($E$3=6),'Marks Entry 6th'!W72,IF(AND($E$3=7),'Marks Entry 7th'!W72,"")))</f>
        <v/>
      </c>
      <c r="AI73" s="120" t="str">
        <f>IF(OR($E73="",$G73=""),"",IF(AND($E$3=6),'Marks Entry 6th'!X72,IF(AND($E$3=7),'Marks Entry 7th'!X72,"")))</f>
        <v/>
      </c>
      <c r="AJ73" s="120" t="str">
        <f>IF(OR($E73="",$G73=""),"",IF(AND($E$3=6),'Marks Entry 6th'!Y72,IF(AND($E$3=7),'Marks Entry 7th'!Y72,"")))</f>
        <v/>
      </c>
      <c r="AK73" s="120" t="str">
        <f>IF(OR($E73="",$G73=""),"",IF(AND($E$3=6),'Marks Entry 6th'!Z72,IF(AND($E$3=7),'Marks Entry 7th'!Z72,"")))</f>
        <v/>
      </c>
      <c r="AL73" s="120" t="str">
        <f>IF(OR($E73="",$G73=""),"",IF(AND($E$3=6),'Marks Entry 6th'!AA72,IF(AND($E$3=7),'Marks Entry 7th'!AA72,"")))</f>
        <v/>
      </c>
      <c r="AM73" s="418" t="str">
        <f t="shared" ref="AM73:AM136" si="106">IF(AND(AG73="",AH73="",AI73="",AJ73="",AK73="",AL73=""),"",SUM(AG73:AL73))</f>
        <v/>
      </c>
      <c r="AN73" s="120" t="str">
        <f>IF(OR($E73="",$G73=""),"",IF(AND($E$3=6),'Marks Entry 6th'!AB72,IF(AND($E$3=7),'Marks Entry 7th'!AB72,"")))</f>
        <v/>
      </c>
      <c r="AO73" s="120" t="str">
        <f>IF(OR($E73="",$G73=""),"",IF(AND($E$3=6),'Marks Entry 6th'!AC72,IF(AND($E$3=7),'Marks Entry 7th'!AC72,"")))</f>
        <v/>
      </c>
      <c r="AP73" s="65" t="str">
        <f t="shared" ref="AP73:AP136" si="107">IF(AND(AN73="",AO73=""),"",IF(AND(AN73="NA",AO73="NA"),"NA",IF(AND(AN73="AB",AO73="AB"),"AB",IF(AND(AN73="ML",AO73="ML"),"ML",SUM(AN73:AO73)))))</f>
        <v/>
      </c>
      <c r="AQ73" s="62">
        <f t="shared" ref="AQ73:AQ136" si="108">IF(AND(AM73="NA",AP73="NA"),"NA",IF(AND(AM73="AB",AP73="AB"),"AB",IF(AND(AM73="ML",AP73="ML"),"ML",SUM(AM73,AP73))))</f>
        <v>0</v>
      </c>
      <c r="AR73" s="67" t="str">
        <f>IF(OR($E73="",$G73=""),"",IF(AND($E$3=6),'Marks Entry 6th'!AD72,IF(AND($E$3=7),'Marks Entry 7th'!AD72,"")))</f>
        <v/>
      </c>
      <c r="AS73" s="67" t="str">
        <f>IF(OR($E73="",$G73=""),"",IF(AND($E$3=6),'Marks Entry 6th'!AE72,IF(AND($E$3=7),'Marks Entry 7th'!AE72,"")))</f>
        <v/>
      </c>
      <c r="AT73" s="65" t="str">
        <f t="shared" ref="AT73:AT136" si="109">IF(AND(AR73="",AS73=""),"",IF(AND(AR73="NA",AS73="NA"),"NA",IF(AND(AR73="AB",AS73="AB"),"AB",IF(AND(AR73="ML",AS73="ML"),"ML",SUM(AR73:AS73)))))</f>
        <v/>
      </c>
      <c r="AU73" s="62" t="str">
        <f t="shared" ref="AU73:AU136" si="110">IF(AT73="","",IF(AND(AQ73="AB",AT73="AB"),"AB",SUM(AQ73,AT73)))</f>
        <v/>
      </c>
      <c r="AV73" s="108">
        <f t="shared" ref="AV73:AV136" si="111">COUNTIF(AG73:AJ73,"NA")*5+(COUNTIF(AG73:AJ73,"ML")*5)+(COUNTIF(AN73,"ML")*$AN$7)+(COUNTIF(AR73,"ML")*$AR$7)</f>
        <v>0</v>
      </c>
      <c r="AW73" s="108" t="str">
        <f t="shared" ref="AW73:AW136" si="112">IF(OR(B73="NSO",B73=0,B73=""),"",IF(AND(AG73="",AI73="",AN73="",AR73=""),"",IF(AND(AI73="",AN73="",AH73="",AJ73=""),20-AV73,IF(AND(AN73="",AO73=""),$AP$7-AV73,IF(AND(AR73="",AS73=""),$AT$7-AV73,$AU$7-AV73)))))</f>
        <v/>
      </c>
      <c r="AX73" s="108" t="str">
        <f t="shared" ref="AX73:AX136" si="113">IF(AND(OR(AG73="ab",AG73="ml"),OR(AI73="ab",AI73="ml"),OR(AN73="ab",AN73="ml")),"AB",IF(AND(OR(AG73="ab",AG73="ml"),OR(AN73="ab",AN73="ml"),OR(AR73="ab",AR73="ml")),"AB",IF(AND(OR(AI73="ab",AI73="ml"),OR(AN73="ab",AN73="ml"),OR(AR73="ab",AR73="ml")),"AB","")))</f>
        <v/>
      </c>
      <c r="AY73" s="108" t="str">
        <f t="shared" ref="AY73:AY136" si="114">IF(OR(B73="NSO",B73="",AR73=""),"",IF(OR(AX73="AB",AR73="ab"),"AB",IF(AR73="ML","RE",IF(AND(AU73&gt;=36%*AW73,AR73&gt;=$AR$7*20%),"P",IF(AND(AU73&gt;=34%*AW73,AR73&gt;=$AR$7*20%),"G2",IF(AND(AU73&gt;=31%*AW73,AR73&gt;=$AR$7*20%),"G1",IF(AU73&gt;=25%*AW73,"S","F")))))))</f>
        <v/>
      </c>
      <c r="AZ73" s="108" t="str">
        <f t="shared" ref="AZ73:AZ136" si="115">IF(OR(AY73="",AY73=0,AY73="S",AY73="RE",AY73="F",AY73="AB"),AY73,IF(AU73&gt;=75%*AW73,"D",IF(AU73&gt;=60%*AW73,"I",IF(AU73&gt;=48%*AW73,"II",IF(AU73&gt;=36%*AW73,"III",AY73)))))</f>
        <v/>
      </c>
      <c r="BA73" s="110" t="str">
        <f t="shared" ref="BA73:BA136" si="116">IF(AU73="","",IF(OR(AY73="",AY73=0,AY73="S",AY73="RE",AY73="F",AY73="AB"),"",IF(AU73&gt;=86%*AW73,"A",IF(AU73&gt;=71%*AW73,"B",IF(AU73&gt;=51%*AW73,"C",IF(AU73&gt;=31%*AW73,"D","E"))))))</f>
        <v/>
      </c>
      <c r="BB73" s="310" t="str">
        <f>IF(OR($E73="",$G73=""),"",IF(AND($E$3=6),'Marks Entry 6th'!AF72,IF(AND($E$3=7),'Marks Entry 7th'!AF72,"")))</f>
        <v/>
      </c>
      <c r="BC73" s="120" t="str">
        <f>IF(OR($E73="",$G73=""),"",IF(AND($E$3=6),'Marks Entry 6th'!AG72,IF(AND($E$3=7),'Marks Entry 7th'!AG72,"")))</f>
        <v/>
      </c>
      <c r="BD73" s="120" t="str">
        <f>IF(OR($E73="",$G73=""),"",IF(AND($E$3=6),'Marks Entry 6th'!AH72,IF(AND($E$3=7),'Marks Entry 7th'!AH72,"")))</f>
        <v/>
      </c>
      <c r="BE73" s="120" t="str">
        <f>IF(OR($E73="",$G73=""),"",IF(AND($E$3=6),'Marks Entry 6th'!AI72,IF(AND($E$3=7),'Marks Entry 7th'!AI72,"")))</f>
        <v/>
      </c>
      <c r="BF73" s="120" t="str">
        <f>IF(OR($E73="",$G73=""),"",IF(AND($E$3=6),'Marks Entry 6th'!AJ72,IF(AND($E$3=7),'Marks Entry 7th'!AJ72,"")))</f>
        <v/>
      </c>
      <c r="BG73" s="120" t="str">
        <f>IF(OR($E73="",$G73=""),"",IF(AND($E$3=6),'Marks Entry 6th'!AK72,IF(AND($E$3=7),'Marks Entry 7th'!AK72,"")))</f>
        <v/>
      </c>
      <c r="BH73" s="120" t="str">
        <f>IF(OR($E73="",$G73=""),"",IF(AND($E$3=6),'Marks Entry 6th'!AL72,IF(AND($E$3=7),'Marks Entry 7th'!AL72,"")))</f>
        <v/>
      </c>
      <c r="BI73" s="418" t="str">
        <f t="shared" ref="BI73:BI136" si="117">IF(AND(BC73="",BD73="",BE73="",BF73="",BG73="",BH73=""),"",SUM(BC73:BH73))</f>
        <v/>
      </c>
      <c r="BJ73" s="120" t="str">
        <f>IF(OR($E73="",$G73=""),"",IF(AND($E$3=6),'Marks Entry 6th'!AM72,IF(AND($E$3=7),'Marks Entry 7th'!AM72,"")))</f>
        <v/>
      </c>
      <c r="BK73" s="120" t="str">
        <f>IF(OR($E73="",$G73=""),"",IF(AND($E$3=6),'Marks Entry 6th'!AN72,IF(AND($E$3=7),'Marks Entry 7th'!AN72,"")))</f>
        <v/>
      </c>
      <c r="BL73" s="65" t="str">
        <f t="shared" ref="BL73:BL136" si="118">IF(AND(BJ73="",BK73=""),"",IF(AND(BJ73="NA",BK73="NA"),"NA",IF(AND(BJ73="AB",BK73="AB"),"AB",IF(AND(BJ73="ML",BK73="ML"),"ML",SUM(BJ73:BK73)))))</f>
        <v/>
      </c>
      <c r="BM73" s="62">
        <f t="shared" ref="BM73:BM136" si="119">IF(AND(BI73="NA",BL73="NA"),"NA",IF(AND(BI73="AB",BL73="AB"),"AB",SUM(BI73,BL73)))</f>
        <v>0</v>
      </c>
      <c r="BN73" s="67" t="str">
        <f>IF(OR($E73="",$G73=""),"",IF(AND($E$3=6),'Marks Entry 6th'!AO72,IF(AND($E$3=7),'Marks Entry 7th'!AO72,"")))</f>
        <v/>
      </c>
      <c r="BO73" s="67" t="str">
        <f>IF(OR($E73="",$G73=""),"",IF(AND($E$3=6),'Marks Entry 6th'!AP72,IF(AND($E$3=7),'Marks Entry 7th'!AP72,"")))</f>
        <v/>
      </c>
      <c r="BP73" s="65" t="str">
        <f t="shared" ref="BP73:BP136" si="120">IF(AND(BN73="",BO73=""),"",IF(AND(BN73="NA",BO73="NA"),"NA",IF(AND(BN73="AB",BO73="AB"),"AB",IF(AND(BN73="ML",BO73="ML"),"ML",SUM(BN73:BO73)))))</f>
        <v/>
      </c>
      <c r="BQ73" s="62" t="str">
        <f t="shared" ref="BQ73:BQ136" si="121">IF(BP73="","",IF(AND(BM73="AB",BP73="AB"),"AB",SUM(BM73,BP73)))</f>
        <v/>
      </c>
      <c r="BR73" s="108">
        <f t="shared" ref="BR73:BR136" si="122">COUNTIF(BC73:BF73,"NA")*5+(COUNTIF(BC73:BF73,"ML")*5)+(COUNTIF(BJ73,"ML")*$BJ$7)+(COUNTIF(BN73,"ML")*$BN$7)</f>
        <v>0</v>
      </c>
      <c r="BS73" s="108" t="str">
        <f t="shared" ref="BS73:BS136" si="123">IF(OR($B73="NSO",$B73=0,$B73=""),"",IF(AND(BC73="",BE73="",BJ73="",BN73=""),"",IF(AND(BE73="",BC73="",BD73="",BF73=""),20-BR73,IF(AND(BJ73="",BK73=""),$BL$7-BR73,IF(AND(BN73="",BO73=""),$BP$7-BR73,$BQ$7-BR73)))))</f>
        <v/>
      </c>
      <c r="BT73" s="108" t="str">
        <f t="shared" ref="BT73:BT136" si="124">IF(AND(OR(BC73="ab",BC73="ml"),OR(BE73="ab",BE73="ml"),OR(BJ73="ab",BJ73="ml")),"AB",IF(AND(OR(BC73="ab",BC73="ml"),OR(BJ73="ab",BJ73="ml"),OR(BN73="ab",BN73="ml")),"AB",IF(AND(OR(BE73="ab",BE73="ml"),OR(BJ73="ab",BJ73="ml"),OR(BN73="ab",BN73="ml")),"AB","")))</f>
        <v/>
      </c>
      <c r="BU73" s="108" t="str">
        <f t="shared" ref="BU73:BU136" si="125">IF(OR($B73="NSO",$B73="",BN73=""),"",IF(OR(BT73="AB",BN73="ab"),"AB",IF(BN73="ML","RE",IF(AND(BQ73&gt;=36%*BS73,BN73&gt;=$BN$7*20%),"P",IF(AND(BQ73&gt;=34%*BS73,BN73&gt;=$BN$7*20%),"G2",IF(AND(BQ73&gt;=31%*BS73,BN73&gt;=$BN$7*20%),"G1",IF(BQ73&gt;=25%*BS73,"S","F")))))))</f>
        <v/>
      </c>
      <c r="BV73" s="108" t="str">
        <f t="shared" ref="BV73:BV136" si="126">IF(OR(BU73="",BU73=0,BU73="S",BU73="RE",BU73="F",BU73="AB"),BU73,IF(BQ73&gt;=75%*BS73,"D",IF(BQ73&gt;=60%*BS73,"I",IF(BQ73&gt;=48%*BS73,"II",IF(BQ73&gt;=36%*BS73,"III",BU73)))))</f>
        <v/>
      </c>
      <c r="BW73" s="110" t="str">
        <f t="shared" ref="BW73:BW136" si="127">IF(BQ73="","",IF(OR(BU73="",BU73=0,BU73="S",BU73="RE",BU73="F",BU73="AB"),"",IF(BQ73&gt;=86%*BS73,"A",IF(BQ73&gt;=71%*BS73,"B",IF(BQ73&gt;=51%*BS73,"C",IF(BQ73&gt;=31%*BS73,"D","E"))))))</f>
        <v/>
      </c>
      <c r="BX73" s="120" t="str">
        <f>IF(OR($E73="",$G73=""),"",IF(AND($E$3=6),'Marks Entry 6th'!AQ72,IF(AND($E$3=7),'Marks Entry 7th'!AQ72,"")))</f>
        <v/>
      </c>
      <c r="BY73" s="120" t="str">
        <f>IF(OR($E73="",$G73=""),"",IF(AND($E$3=6),'Marks Entry 6th'!AR72,IF(AND($E$3=7),'Marks Entry 7th'!AR72,"")))</f>
        <v/>
      </c>
      <c r="BZ73" s="120" t="str">
        <f>IF(OR($E73="",$G73=""),"",IF(AND($E$3=6),'Marks Entry 6th'!AS72,IF(AND($E$3=7),'Marks Entry 7th'!AS72,"")))</f>
        <v/>
      </c>
      <c r="CA73" s="120" t="str">
        <f>IF(OR($E73="",$G73=""),"",IF(AND($E$3=6),'Marks Entry 6th'!AT72,IF(AND($E$3=7),'Marks Entry 7th'!AT72,"")))</f>
        <v/>
      </c>
      <c r="CB73" s="120" t="str">
        <f>IF(OR($E73="",$G73=""),"",IF(AND($E$3=6),'Marks Entry 6th'!AU72,IF(AND($E$3=7),'Marks Entry 7th'!AU72,"")))</f>
        <v/>
      </c>
      <c r="CC73" s="120" t="str">
        <f>IF(OR($E73="",$G73=""),"",IF(AND($E$3=6),'Marks Entry 6th'!AV72,IF(AND($E$3=7),'Marks Entry 7th'!AV72,"")))</f>
        <v/>
      </c>
      <c r="CD73" s="418" t="str">
        <f t="shared" ref="CD73:CD136" si="128">IF(AND(BX73="",BY73="",BZ73="",CA73="",CB73="",CC73=""),"",SUM(BX73:CC73))</f>
        <v/>
      </c>
      <c r="CE73" s="120" t="str">
        <f>IF(OR($E73="",$G73=""),"",IF(AND($E$3=6),'Marks Entry 6th'!AW72,IF(AND($E$3=7),'Marks Entry 7th'!AW72,"")))</f>
        <v/>
      </c>
      <c r="CF73" s="120" t="str">
        <f>IF(OR($E73="",$G73=""),"",IF(AND($E$3=6),'Marks Entry 6th'!AX72,IF(AND($E$3=7),'Marks Entry 7th'!AX72,"")))</f>
        <v/>
      </c>
      <c r="CG73" s="65" t="str">
        <f t="shared" ref="CG73:CG136" si="129">IF(AND(CE73="",CF73=""),"",IF(AND(CE73="NA",CF73="NA"),"NA",IF(AND(CE73="AB",CF73="AB"),"AB",IF(AND(CE73="ML",CF73="ML"),"ML",SUM(CE73:CF73)))))</f>
        <v/>
      </c>
      <c r="CH73" s="62">
        <f t="shared" ref="CH73:CH136" si="130">IF(AND(CD73="NA",CG73="NA"),"NA",IF(AND(CD73="AB",CG73="AB"),"AB",SUM(CD73,CG73)))</f>
        <v>0</v>
      </c>
      <c r="CI73" s="67" t="str">
        <f>IF(OR($E73="",$G73=""),"",IF(AND($E$3=6),'Marks Entry 6th'!AY72,IF(AND($E$3=7),'Marks Entry 7th'!AY72,"")))</f>
        <v/>
      </c>
      <c r="CJ73" s="67" t="str">
        <f>IF(OR($E73="",$G73=""),"",IF(AND($E$3=6),'Marks Entry 6th'!AZ72,IF(AND($E$3=7),'Marks Entry 7th'!AZ72,"")))</f>
        <v/>
      </c>
      <c r="CK73" s="65" t="str">
        <f t="shared" ref="CK73:CK136" si="131">IF(AND(CI73="",CJ73=""),"",IF(AND(CI73="NA",CJ73="NA"),"NA",IF(AND(CI73="AB",CJ73="AB"),"AB",IF(AND(CI73="ML",CJ73="ML"),"ML",SUM(CI73:CJ73)))))</f>
        <v/>
      </c>
      <c r="CL73" s="62" t="str">
        <f t="shared" ref="CL73:CL136" si="132">IF(CK73="","",IF(AND(CH73="AB",CK73="AB"),"AB",SUM(CH73,CK73)))</f>
        <v/>
      </c>
      <c r="CM73" s="108">
        <f t="shared" ref="CM73:CM136" si="133">COUNTIF(BX73:CA73,"NA")*5+(COUNTIF(BX73:CA73,"ML")*5)+(COUNTIF(CE73,"ML")*$CE$7)+(COUNTIF(CI73,"ML")*$CI$7)</f>
        <v>0</v>
      </c>
      <c r="CN73" s="108" t="str">
        <f t="shared" ref="CN73:CN136" si="134">IF(OR($B73="NSO",$B73=0,$B73=""),"",IF(AND(BX73="",BZ73="",CE73="",CI73=""),"",IF(AND(BZ73="",BX73="",BY73="",CA73=""),20-CM73,IF(AND(CE73="",CF73=""),$CG$7-CM73,IF(AND(CI73="",CJ73=""),$CK$7-CM73,$CL$7-CM73)))))</f>
        <v/>
      </c>
      <c r="CO73" s="108" t="str">
        <f t="shared" ref="CO73:CO136" si="135">IF(AND(OR(BX73="ab",BX73="ml"),OR(BZ73="ab",BZ73="ml"),OR(CE73="ab",CE73="ml")),"AB",IF(AND(OR(BX73="ab",BX73="ml"),OR(CE73="ab",CE73="ml"),OR(CI73="ab",CI73="ml")),"AB",IF(AND(OR(BZ73="ab",BZ73="ml"),OR(CE73="ab",CE73="ml"),OR(CI73="ab",CI73="ml")),"AB","")))</f>
        <v/>
      </c>
      <c r="CP73" s="108" t="str">
        <f t="shared" ref="CP73:CP136" si="136">IF(OR($B73="NSO",$B73="",CI73=""),"",IF(OR(CO73="AB",CI73="ab"),"AB",IF(CI73="ML","RE",IF(AND(CL73&gt;=36%*CN73,CI73&gt;=$CI$7*20%),"P",IF(AND(CL73&gt;=34%*CN73,CI73&gt;=$CI$7*20%),"G2",IF(AND(CL73&gt;=31%*CN73,CI73&gt;=$CI$7*20%),"G1",IF(CL73&gt;=25%*CN73,"S","F")))))))</f>
        <v/>
      </c>
      <c r="CQ73" s="108" t="str">
        <f t="shared" ref="CQ73:CQ136" si="137">IF(OR(CP73="",CP73=0,CP73="S",CP73="RE",CP73="F",CP73="AB"),CP73,IF(CL73&gt;=75%*CN73,"D",IF(CL73&gt;=60%*CN73,"I",IF(CL73&gt;=48%*CN73,"II",IF(CL73&gt;=36%*CN73,"III",CP73)))))</f>
        <v/>
      </c>
      <c r="CR73" s="110" t="str">
        <f t="shared" ref="CR73:CR136" si="138">IF(CL73="","",IF(OR(CP73="",CP73=0,CP73="S",CP73="RE",CP73="F",CP73="AB"),"",IF(CL73&gt;=86%*CN73,"A",IF(CL73&gt;=71%*CN73,"B",IF(CL73&gt;=51%*CN73,"C",IF(CL73&gt;=31%*CN73,"D","E"))))))</f>
        <v/>
      </c>
      <c r="CS73" s="120" t="str">
        <f>IF(OR($E73="",$G73=""),"",IF(AND($E$3=6),'Marks Entry 6th'!BA72,IF(AND($E$3=7),'Marks Entry 7th'!BA72,"")))</f>
        <v/>
      </c>
      <c r="CT73" s="120" t="str">
        <f>IF(OR($E73="",$G73=""),"",IF(AND($E$3=6),'Marks Entry 6th'!BB72,IF(AND($E$3=7),'Marks Entry 7th'!BB72,"")))</f>
        <v/>
      </c>
      <c r="CU73" s="120" t="str">
        <f>IF(OR($E73="",$G73=""),"",IF(AND($E$3=6),'Marks Entry 6th'!BC72,IF(AND($E$3=7),'Marks Entry 7th'!BC72,"")))</f>
        <v/>
      </c>
      <c r="CV73" s="120" t="str">
        <f>IF(OR($E73="",$G73=""),"",IF(AND($E$3=6),'Marks Entry 6th'!BD72,IF(AND($E$3=7),'Marks Entry 7th'!BD72,"")))</f>
        <v/>
      </c>
      <c r="CW73" s="120" t="str">
        <f>IF(OR($E73="",$G73=""),"",IF(AND($E$3=6),'Marks Entry 6th'!BE72,IF(AND($E$3=7),'Marks Entry 7th'!BE72,"")))</f>
        <v/>
      </c>
      <c r="CX73" s="120" t="str">
        <f>IF(OR($E73="",$G73=""),"",IF(AND($E$3=6),'Marks Entry 6th'!BF72,IF(AND($E$3=7),'Marks Entry 7th'!BF72,"")))</f>
        <v/>
      </c>
      <c r="CY73" s="418" t="str">
        <f t="shared" ref="CY73:CY136" si="139">IF(AND(CS73="",CT73="",CU73="",CV73="",CW73="",CX73=""),"",SUM(CS73:CX73))</f>
        <v/>
      </c>
      <c r="CZ73" s="120" t="str">
        <f>IF(OR($E73="",$G73=""),"",IF(AND($E$3=6),'Marks Entry 6th'!BG72,IF(AND($E$3=7),'Marks Entry 7th'!BG72,"")))</f>
        <v/>
      </c>
      <c r="DA73" s="120" t="str">
        <f>IF(OR($E73="",$G73=""),"",IF(AND($E$3=6),'Marks Entry 6th'!BH72,IF(AND($E$3=7),'Marks Entry 7th'!BH72,"")))</f>
        <v/>
      </c>
      <c r="DB73" s="65" t="str">
        <f t="shared" ref="DB73:DB136" si="140">IF(AND(CZ73="",DA73=""),"",IF(AND(CZ73="NA",DA73="NA"),"NA",IF(AND(CZ73="AB",DA73="AB"),"AB",IF(AND(CZ73="ML",DA73="ML"),"ML",SUM(CZ73:DA73)))))</f>
        <v/>
      </c>
      <c r="DC73" s="62">
        <f t="shared" ref="DC73:DC136" si="141">IF(AND(CY73="NA",DB73="NA"),"NA",IF(AND(CY73="AB",DB73="AB"),"AB",SUM(CY73,DB73)))</f>
        <v>0</v>
      </c>
      <c r="DD73" s="67" t="str">
        <f>IF(OR($E73="",$G73=""),"",IF(AND($E$3=6),'Marks Entry 6th'!BI72,IF(AND($E$3=7),'Marks Entry 7th'!BI72,"")))</f>
        <v/>
      </c>
      <c r="DE73" s="67" t="str">
        <f>IF(OR($E73="",$G73=""),"",IF(AND($E$3=6),'Marks Entry 6th'!BJ72,IF(AND($E$3=7),'Marks Entry 7th'!BJ72,"")))</f>
        <v/>
      </c>
      <c r="DF73" s="65" t="str">
        <f t="shared" ref="DF73:DF136" si="142">IF(AND(DD73="",DE73=""),"",IF(AND(DD73="NA",DE73="NA"),"NA",IF(AND(DD73="AB",DE73="AB"),"AB",IF(AND(DD73="ML",DE73="ML"),"ML",SUM(DD73:DE73)))))</f>
        <v/>
      </c>
      <c r="DG73" s="62" t="str">
        <f t="shared" ref="DG73:DG136" si="143">IF(DF73="","",IF(AND(DC73="AB",DF73="AB"),"AB",SUM(DC73,DF73)))</f>
        <v/>
      </c>
      <c r="DH73" s="108">
        <f t="shared" ref="DH73:DH136" si="144">COUNTIF(CS73:CV73,"NA")*5+(COUNTIF(CS73:CV73,"ML")*5)+(COUNTIF(CZ73,"ML")*$CZ$7)+(COUNTIF(DD73,"ML")*$DD$7)</f>
        <v>0</v>
      </c>
      <c r="DI73" s="108" t="str">
        <f t="shared" ref="DI73:DI136" si="145">IF(OR($B73="NSO",$B73=0,$B73=""),"",IF(AND(CS73="",CU73="",CZ73="",DD73=""),"",IF(AND(CU73="",CS73="",CT73="",CV73=""),20-DH73,IF(AND(CZ73="",DA73=""),$DB$7-DH73,IF(AND(DD73="",DE73=""),$DF$7-DH73,$DG$7-DH73)))))</f>
        <v/>
      </c>
      <c r="DJ73" s="108" t="str">
        <f t="shared" ref="DJ73:DJ136" si="146">IF(AND(OR(CS73="ab",CS73="ml"),OR(CU73="ab",CU73="ml"),OR(CZ73="ab",CZ73="ml")),"AB",IF(AND(OR(CS73="ab",CS73="ml"),OR(CZ73="ab",CZ73="ml"),OR(DD73="ab",DD73="ml")),"AB",IF(AND(OR(CU73="ab",CU73="ml"),OR(CZ73="ab",CZ73="ml"),OR(DD73="ab",DD73="ml")),"AB","")))</f>
        <v/>
      </c>
      <c r="DK73" s="108" t="str">
        <f t="shared" ref="DK73:DK136" si="147">IF(OR($B73="NSO",$B73="",DD73=""),"",IF(OR(DJ73="AB",DD73="ab"),"AB",IF(DD73="ML","RE",IF(AND(DG73&gt;=36%*DI73,DD73&gt;=$DD$7*20%),"P",IF(AND(DG73&gt;=34%*DI73,DD73&gt;=$DD$7*20%),"G2",IF(AND(DG73&gt;=31%*DI73,DD73&gt;=$DD$7*20%),"G1",IF(DG73&gt;=25%*DI73,"S","F")))))))</f>
        <v/>
      </c>
      <c r="DL73" s="108" t="str">
        <f t="shared" ref="DL73:DL136" si="148">IF(OR(DK73="",DK73=0,DK73="S",DK73="RE",DK73="F",DK73="AB"),DK73,IF(DG73&gt;=75%*DI73,"D",IF(DG73&gt;=60%*DI73,"I",IF(DG73&gt;=48%*DI73,"II",IF(DG73&gt;=36%*DI73,"III",DK73)))))</f>
        <v/>
      </c>
      <c r="DM73" s="110" t="str">
        <f t="shared" ref="DM73:DM136" si="149">IF(DG73="","",IF(OR(DK73="",DK73=0,DK73="S",DK73="RE",DK73="F",DK73="AB"),"",IF(DG73&gt;=86%*DI73,"A",IF(DG73&gt;=71%*DI73,"B",IF(DG73&gt;=51%*DI73,"C",IF(DG73&gt;=31%*DI73,"D","E"))))))</f>
        <v/>
      </c>
      <c r="DN73" s="120" t="str">
        <f>IF(OR($E73="",$G73=""),"",IF(AND($E$3=6),'Marks Entry 6th'!BK72,IF(AND($E$3=7),'Marks Entry 7th'!BK72,"")))</f>
        <v/>
      </c>
      <c r="DO73" s="120" t="str">
        <f>IF(OR($E73="",$G73=""),"",IF(AND($E$3=6),'Marks Entry 6th'!BL72,IF(AND($E$3=7),'Marks Entry 7th'!BL72,"")))</f>
        <v/>
      </c>
      <c r="DP73" s="120" t="str">
        <f>IF(OR($E73="",$G73=""),"",IF(AND($E$3=6),'Marks Entry 6th'!BM72,IF(AND($E$3=7),'Marks Entry 7th'!BM72,"")))</f>
        <v/>
      </c>
      <c r="DQ73" s="120" t="str">
        <f>IF(OR($E73="",$G73=""),"",IF(AND($E$3=6),'Marks Entry 6th'!BN72,IF(AND($E$3=7),'Marks Entry 7th'!BN72,"")))</f>
        <v/>
      </c>
      <c r="DR73" s="120" t="str">
        <f>IF(OR($E73="",$G73=""),"",IF(AND($E$3=6),'Marks Entry 6th'!BO72,IF(AND($E$3=7),'Marks Entry 7th'!BO72,"")))</f>
        <v/>
      </c>
      <c r="DS73" s="120" t="str">
        <f>IF(OR($E73="",$G73=""),"",IF(AND($E$3=6),'Marks Entry 6th'!BP72,IF(AND($E$3=7),'Marks Entry 7th'!BP72,"")))</f>
        <v/>
      </c>
      <c r="DT73" s="418" t="str">
        <f t="shared" ref="DT73:DT136" si="150">IF(AND(DN73="",DO73="",DP73="",DQ73="",DR73="",DS73=""),"",SUM(DN73:DS73))</f>
        <v/>
      </c>
      <c r="DU73" s="120" t="str">
        <f>IF(OR($E73="",$G73=""),"",IF(AND($E$3=6),'Marks Entry 6th'!BQ72,IF(AND($E$3=7),'Marks Entry 7th'!BQ72,"")))</f>
        <v/>
      </c>
      <c r="DV73" s="120" t="str">
        <f>IF(OR($E73="",$G73=""),"",IF(AND($E$3=6),'Marks Entry 6th'!BR72,IF(AND($E$3=7),'Marks Entry 7th'!BR72,"")))</f>
        <v/>
      </c>
      <c r="DW73" s="65" t="str">
        <f t="shared" ref="DW73:DW136" si="151">IF(AND(DU73="",DV73=""),"",IF(AND(DU73="NA",DV73="NA"),"NA",IF(AND(DU73="AB",DV73="AB"),"AB",IF(AND(DU73="ML",DV73="ML"),"ML",SUM(DU73:DV73)))))</f>
        <v/>
      </c>
      <c r="DX73" s="62">
        <f t="shared" ref="DX73:DX136" si="152">IF(AND(DT73="NA",DW73="NA"),"NA",IF(AND(DT73="AB",DW73="AB"),"AB",SUM(DT73,DW73)))</f>
        <v>0</v>
      </c>
      <c r="DY73" s="67" t="str">
        <f>IF(OR($E73="",$G73=""),"",IF(AND($E$3=6),'Marks Entry 6th'!BS72,IF(AND($E$3=7),'Marks Entry 7th'!BS72,"")))</f>
        <v/>
      </c>
      <c r="DZ73" s="67" t="str">
        <f>IF(OR($E73="",$G73=""),"",IF(AND($E$3=6),'Marks Entry 6th'!BT72,IF(AND($E$3=7),'Marks Entry 7th'!BT72,"")))</f>
        <v/>
      </c>
      <c r="EA73" s="65" t="str">
        <f t="shared" ref="EA73:EA136" si="153">IF(AND(DY73="",DZ73=""),"",IF(AND(DY73="NA",DZ73="NA"),"NA",IF(AND(DY73="AB",DZ73="AB"),"AB",IF(AND(DY73="ML",DZ73="ML"),"ML",SUM(DY73:DZ73)))))</f>
        <v/>
      </c>
      <c r="EB73" s="62" t="str">
        <f t="shared" ref="EB73:EB136" si="154">IF(EA73="","",IF(AND(DX73="AB",EA73="AB"),"AB",SUM(DX73,EA73)))</f>
        <v/>
      </c>
      <c r="EC73" s="108">
        <f t="shared" ref="EC73:EC136" si="155">COUNTIF(DN73:DQ73,"NA")*5+(COUNTIF(DN73:DQ73,"ML")*5)+(COUNTIF(DU73,"ML")*$DU$7)+(COUNTIF(DY73,"ML")*$DY$7)</f>
        <v>0</v>
      </c>
      <c r="ED73" s="108" t="str">
        <f t="shared" ref="ED73:ED136" si="156">IF(OR($B73="NSO",$B73=0,$B73=""),"",IF(AND(DN73="",DP73="",DU73="",DY73=""),"",IF(AND(DP73="",DN73="",DO73="",DQ73=""),20-EC73,IF(AND(DU73="",DV73=""),$DW$7-EC73,IF(AND(DY73="",DZ73=""),$EA$7-EC73,$EB$7-EC73)))))</f>
        <v/>
      </c>
      <c r="EE73" s="108" t="str">
        <f t="shared" ref="EE73:EE136" si="157">IF(AND(OR(DN73="ab",DN73="ml"),OR(DP73="ab",DP73="ml"),OR(DU73="ab",DU73="ml")),"AB",IF(AND(OR(DN73="ab",DN73="ml"),OR(DU73="ab",DU73="ml"),OR(DY73="ab",DY73="ml")),"AB",IF(AND(OR(DP73="ab",DP73="ml"),OR(DU73="ab",DU73="ml"),OR(DY73="ab",DY73="ml")),"AB","")))</f>
        <v/>
      </c>
      <c r="EF73" s="108" t="str">
        <f t="shared" ref="EF73:EF136" si="158">IF(OR($B73="NSO",$B73="",DY73=""),"",IF(OR(EE73="AB",DY73="ab"),"AB",IF(DY73="ML","RE",IF(AND(EB73&gt;=36%*ED73,DY73&gt;=$DY$7*20%),"P",IF(AND(EB73&gt;=34%*ED73,DY73&gt;=$DY$7*20%),"G2",IF(AND(EB73&gt;=31%*ED73,DY73&gt;=$DY$7*20%),"G1",IF(EB73&gt;=25%*ED73,"S","F")))))))</f>
        <v/>
      </c>
      <c r="EG73" s="108" t="str">
        <f t="shared" ref="EG73:EG136" si="159">IF(OR(EF73="",EF73=0,EF73="S",EF73="RE",EF73="F",EF73="AB"),EF73,IF(EB73&gt;=75%*ED73,"D",IF(EB73&gt;=60%*ED73,"I",IF(EB73&gt;=48%*ED73,"II",IF(EB73&gt;=36%*ED73,"III",EF73)))))</f>
        <v/>
      </c>
      <c r="EH73" s="110" t="str">
        <f t="shared" ref="EH73:EH136" si="160">IF(EB73="","",IF(OR(EF73="",EF73=0,EF73="S",EF73="RE",EF73="F",EF73="AB"),"",IF(EB73&gt;=86%*ED73,"A",IF(EB73&gt;=71%*ED73,"B",IF(EB73&gt;=51%*ED73,"C",IF(EB73&gt;=31%*ED73,"D","E"))))))</f>
        <v/>
      </c>
      <c r="EI73" s="52" t="str">
        <f>IF(OR($E73="",$G73=""),"",IF(AND($E$3=6),'Marks Entry 6th'!BU72,IF(AND($E$3=7),'Marks Entry 7th'!BU72,"")))</f>
        <v/>
      </c>
      <c r="EJ73" s="52" t="str">
        <f>IF(OR($E73="",$G73=""),"",IF(AND($E$3=6),'Marks Entry 6th'!BV72,IF(AND($E$3=7),'Marks Entry 7th'!BV72,"")))</f>
        <v/>
      </c>
      <c r="EK73" s="52" t="str">
        <f>IF(OR($E73="",$G73=""),"",IF(AND($E$3=6),'Marks Entry 6th'!BW72,IF(AND($E$3=7),'Marks Entry 7th'!BW72,"")))</f>
        <v/>
      </c>
      <c r="EL73" s="52" t="str">
        <f>IF(OR($E73="",$G73=""),"",IF(AND($E$3=6),'Marks Entry 6th'!BX72,IF(AND($E$3=7),'Marks Entry 7th'!BX72,"")))</f>
        <v/>
      </c>
      <c r="EM73" s="52" t="str">
        <f>IF(OR($E73="",$G73=""),"",IF(AND($E$3=6),'Marks Entry 6th'!BY72,IF(AND($E$3=7),'Marks Entry 7th'!BY72,"")))</f>
        <v/>
      </c>
      <c r="EN73" s="121" t="str">
        <f t="shared" ref="EN73:EN136" si="161">IF(AND(EI73="",EJ73="",EK73="",EL73="",EM73=""),"",SUM(EI73:EM73))</f>
        <v/>
      </c>
      <c r="EO73" s="122">
        <f t="shared" ref="EO73:EO136" si="162">COUNTIF(EI73,"ML")*$EI$7+COUNTIF(EJ73,"ML")*$EJ$7+COUNTIF(EK73,"ML")*$EK$7+COUNTIF(EL73,"ML")*$EL$7+COUNTIF(EM73,"ML")*$EM$7</f>
        <v>0</v>
      </c>
      <c r="EP73" s="122" t="str">
        <f t="shared" ref="EP73:EP136" si="163">IF(OR($B73="NSO",$B73="",EN73="",EN73=0),"",IF(AND(EI73="",EJ73="",EK73="",EL73="",EM73=""),"",IF(AND(EJ73="",EI73=""),$EI$7-EO73,IF(EM73="",($EI$7+$EJ$7)-EO73,$EN$7-EO73))))</f>
        <v/>
      </c>
      <c r="EQ73" s="122" t="str">
        <f t="shared" ref="EQ73:EQ136" si="164">IF(OR($B73="NSO",$B73="",EN73="",EN73=0),"",IF(OR(EI73="AB",EK73="AB",EL73="AB",EM73="AB",EJ73="AB"),"AB",IF(EN73&gt;=36%*EP73,"P","S")))</f>
        <v/>
      </c>
      <c r="ER73" s="109" t="str">
        <f t="shared" ref="ER73:ER136" si="165">IF(EN73="","",IF(OR(EQ73="",EQ73=0,EQ73="S",EQ73="RE",EQ73="F",EQ73="AB"),"",IF(EN73&gt;=91%*EP73,"A+",IF(EN73&gt;=76%*EP73,"A",IF(EN73&gt;=61%*EP73,"B",IF(EN73&gt;=41%*EP73,"C","D"))))))</f>
        <v/>
      </c>
      <c r="ES73" s="52" t="str">
        <f>IF(OR($E73="",$G73=""),"",IF(AND($E$3=6),'Marks Entry 6th'!BZ72,IF(AND($E$3=7),'Marks Entry 7th'!BZ72,"")))</f>
        <v/>
      </c>
      <c r="ET73" s="52" t="str">
        <f>IF(OR($E73="",$G73=""),"",IF(AND($E$3=6),'Marks Entry 6th'!CA72,IF(AND($E$3=7),'Marks Entry 7th'!CA72,"")))</f>
        <v/>
      </c>
      <c r="EU73" s="52" t="str">
        <f>IF(OR($E73="",$G73=""),"",IF(AND($E$3=6),'Marks Entry 6th'!CB72,IF(AND($E$3=7),'Marks Entry 7th'!CB72,"")))</f>
        <v/>
      </c>
      <c r="EV73" s="52" t="str">
        <f>IF(OR($E73="",$G73=""),"",IF(AND($E$3=6),'Marks Entry 6th'!CC72,IF(AND($E$3=7),'Marks Entry 7th'!CC72,"")))</f>
        <v/>
      </c>
      <c r="EW73" s="52" t="str">
        <f>IF(OR($E73="",$G73=""),"",IF(AND($E$3=6),'Marks Entry 6th'!CD72,IF(AND($E$3=7),'Marks Entry 7th'!CD72,"")))</f>
        <v/>
      </c>
      <c r="EX73" s="121" t="str">
        <f t="shared" ref="EX73:EX136" si="166">IF(AND(ES73="",ET73="",EU73="",EV73="",EW73=""),"",SUM(ES73:EW73))</f>
        <v/>
      </c>
      <c r="EY73" s="122">
        <f t="shared" ref="EY73:EY136" si="167">COUNTIF(ES73,"ML")*$ES$7+COUNTIF(ET73,"ML")*$ET$7+COUNTIF(EU73,"ML")*$EU$7+COUNTIF(EV73,"ML")*$EV$7+COUNTIF(EW73,"ML")*$EW$7</f>
        <v>0</v>
      </c>
      <c r="EZ73" s="122" t="str">
        <f t="shared" ref="EZ73:EZ136" si="168">IF(OR($B73="NSO",$B73="",EX73="",EX73=0),"",IF(AND(ES73="",ET73="",EU73="",EV73="",EW73=""),"",IF(AND(ET73="",ES73=""),$ES$7-EY73,IF(EW73="",($ES$7+$ET$7)-EY73,$EX$7-EY73))))</f>
        <v/>
      </c>
      <c r="FA73" s="122" t="str">
        <f t="shared" ref="FA73:FA136" si="169">IF(OR($B73="NSO",$B73="",EX73="",EX73=0),"",IF(OR(ES73="AB",EU73="AB",EV73="AB",EW73="AB",ET73="AB"),"AB",IF(EX73&gt;=36%*EZ73,"P","S")))</f>
        <v/>
      </c>
      <c r="FB73" s="109" t="str">
        <f t="shared" ref="FB73:FB136" si="170">IF(EX73="","",IF(OR(FA73="",FA73=0,FA73="S",FA73="RE",FA73="F",FA73="AB"),"",IF(EX73&gt;=91%*EZ73,"A+",IF(EX73&gt;=76%*EZ73,"A",IF(EX73&gt;=61%*EZ73,"B",IF(EX73&gt;=41%*EZ73,"C","D"))))))</f>
        <v/>
      </c>
      <c r="FC73" s="52" t="str">
        <f>IF(OR($E73="",$G73=""),"",IF(AND($E$3=6),'Marks Entry 6th'!CE72,IF(AND($E$3=7),'Marks Entry 7th'!CE72,"")))</f>
        <v/>
      </c>
      <c r="FD73" s="52" t="str">
        <f>IF(OR($E73="",$G73=""),"",IF(AND($E$3=6),'Marks Entry 6th'!CF72,IF(AND($E$3=7),'Marks Entry 7th'!CF72,"")))</f>
        <v/>
      </c>
      <c r="FE73" s="52" t="str">
        <f>IF(OR($E73="",$G73=""),"",IF(AND($E$3=6),'Marks Entry 6th'!CG72,IF(AND($E$3=7),'Marks Entry 7th'!CG72,"")))</f>
        <v/>
      </c>
      <c r="FF73" s="52" t="str">
        <f>IF(OR($E73="",$G73=""),"",IF(AND($E$3=6),'Marks Entry 6th'!CH72,IF(AND($E$3=7),'Marks Entry 7th'!CH72,"")))</f>
        <v/>
      </c>
      <c r="FG73" s="52" t="str">
        <f>IF(OR($E73="",$G73=""),"",IF(AND($E$3=6),'Marks Entry 6th'!CI72,IF(AND($E$3=7),'Marks Entry 7th'!CI72,"")))</f>
        <v/>
      </c>
      <c r="FH73" s="121" t="str">
        <f t="shared" ref="FH73:FH136" si="171">IF(AND(FC73="",FD73="",FE73="",FF73="",FG73=""),"",SUM(FC73:FG73))</f>
        <v/>
      </c>
      <c r="FI73" s="122">
        <f t="shared" ref="FI73:FI136" si="172">COUNTIF(FC73,"ML")*$FC$7+COUNTIF(FD73,"ML")*$FD$7+COUNTIF(FE73,"ML")*$FE$7+COUNTIF(FF73,"ML")*$FF$7+COUNTIF(FG73,"ML")*$FG$7</f>
        <v>0</v>
      </c>
      <c r="FJ73" s="122" t="str">
        <f t="shared" ref="FJ73:FJ136" si="173">IF(OR($B73="NSO",$B73="",FH73="",FH73=0),"",IF(AND(FC73="",FD73="",FE73="",FF73="",FG73=""),"",IF(AND(FD73="",FC73=""),$FC$7-FI73,IF(FG73="",($FC$7+$FD$7)-FI73,$FH$7-FI73))))</f>
        <v/>
      </c>
      <c r="FK73" s="122" t="str">
        <f t="shared" ref="FK73:FK136" si="174">IF(OR($B73="NSO",$B73="",FH73="",FH73=0),"",IF(OR(FC73="AB",FE73="AB",FF73="AB",FG73="AB",FD73="AB"),"AB",IF(FH73&gt;=36%*FJ73,"P","S")))</f>
        <v/>
      </c>
      <c r="FL73" s="109" t="str">
        <f t="shared" ref="FL73:FL136" si="175">IF(FH73="","",IF(OR(FK73="",FK73=0,FK73="S",FK73="RE",FK73="F",FK73="AB"),"",IF(FH73&gt;=91%*FJ73,"A+",IF(FH73&gt;=76%*FJ73,"A",IF(FH73&gt;=61%*FJ73,"B",IF(FH73&gt;=41%*FJ73,"C","D"))))))</f>
        <v/>
      </c>
      <c r="FM73" s="361" t="str">
        <f>IF(OR($E73="",$G73=""),"",IF(AND('Marks Entry 6th'!CJ72="",'Marks Entry 7th'!CJ72=""),"",IF(AND($E$3=6),'Marks Entry 6th'!CJ72,IF(AND($E$3=7),'Marks Entry 7th'!CJ72,""))))</f>
        <v/>
      </c>
      <c r="FN73" s="361" t="str">
        <f>IF(OR($E73="",$G73=""),"",IF(AND('Marks Entry 6th'!CK72="",'Marks Entry 7th'!CK72=""),"",IF(AND($E$3=6),'Marks Entry 6th'!CK72,IF(AND($E$3=7),'Marks Entry 7th'!CK72,""))))</f>
        <v/>
      </c>
      <c r="FO73" s="362" t="str">
        <f t="shared" ref="FO73:FO136" si="176">IF(AND(FM73="",FN73=""),"",SUM(FM73:FN73))</f>
        <v/>
      </c>
      <c r="FP73" s="109" t="str">
        <f t="shared" ref="FP73:FP136" si="177">IF(FO73="","",IF(OR(FO73="",FO73=0,FO73="RE",FO73="AB"),"",IF(FO73&gt;=91%*$FO$7,"A+",IF(FO73&gt;=76%*$FO$7,"A",IF(FO73&gt;=61%*$FO$7,"B",IF(FO73&gt;=341%*$FO$7,"C","D"))))))</f>
        <v/>
      </c>
      <c r="FQ73" s="361" t="str">
        <f>IF(OR($E73="",$G73=""),"",IF(AND('Marks Entry 6th'!CL72="",'Marks Entry 7th'!CL72=""),"",IF(AND($E$3=6),'Marks Entry 6th'!CL72,IF(AND($E$3=7),'Marks Entry 7th'!CL72,""))))</f>
        <v/>
      </c>
      <c r="FR73" s="361" t="str">
        <f>IF(OR($E73="",$G73=""),"",IF(AND('Marks Entry 6th'!CM72="",'Marks Entry 7th'!CM72=""),"",IF(AND($E$3=6),'Marks Entry 6th'!CM72,IF(AND($E$3=7),'Marks Entry 7th'!CM72,""))))</f>
        <v/>
      </c>
      <c r="FS73" s="362" t="str">
        <f t="shared" ref="FS73:FS136" si="178">IF(AND(FQ73="",FR73=""),"",SUM(FQ73:FR73))</f>
        <v/>
      </c>
      <c r="FT73" s="109" t="str">
        <f t="shared" ref="FT73:FT136" si="179">IF(FS73="","",IF(OR(FS73="",FS73=0,FS73="RE",FS73="AB"),"",IF(FS73&gt;=91%*$FS$7,"A+",IF(FS73&gt;=76%*$FS$7,"A",IF(FS73&gt;=61%*$FS$7,"B",IF(FS73&gt;=41%*$FS$7,"C","D"))))))</f>
        <v/>
      </c>
      <c r="FU73" s="78" t="str">
        <f t="shared" ref="FU73:FU136" si="180">IF($E$3="","",IF(OR(E73="",G73=""),"",IF(AND(Z73="AB",AU73="AB",BQ73="AB",CL73="AB",DG73="AB",EB73="AB"),"AB",SUM(Z73,AU73,BQ73,CL73,DG73,EB73))))</f>
        <v/>
      </c>
      <c r="FV73" s="328" t="str">
        <f t="shared" ref="FV73:FV136" si="181">IFERROR(IF(FU73="","",FU73*100/SUM(AB73,AW73,BS73,CN73,DI73,ED73)),"")</f>
        <v/>
      </c>
      <c r="FW73" s="84" t="str">
        <f t="shared" ref="FW73:FW136" si="182">IFERROR(IF(FV73="","",IF(AND(FV73&gt;=60),"I",IF(AND(FV73&gt;=48),"II",IF(AND(FV73&gt;=36),"III","")))),"")</f>
        <v/>
      </c>
      <c r="FX73" s="222" t="str">
        <f t="shared" ref="FX73:FX136" si="183">IFERROR(IF(FU73="","",IF(OR(B73="",G73="",FV73=""),"",IF(FV73&gt;=86,"A",IF(FV73&gt;=71,"B",IF(FV73&gt;=51,"C",IF(FV73&gt;=31,"D","E")))))),"")</f>
        <v/>
      </c>
      <c r="FY73" s="85" t="str">
        <f t="shared" ref="FY73:FY136" si="184">IFERROR(IF(FV73="","",SUMPRODUCT((FV73&lt;$FV$8:$FV$207)/COUNTIF($FV$8:$FV$207,$FV$8:$FV$207))),"")</f>
        <v/>
      </c>
      <c r="FZ73" s="327" t="str">
        <f>IFERROR(IF(B73="NSO","NSO",IF(OR(D73="",G73="",F73=""),"",IF(AND(FV73&gt;=36,'Master sheet'!$D$11="Hindi"),"कक्षा क्रमोन्नत",IF(AND(FV73&gt;=36,'Master sheet'!$D$11="English"),"Promoted",IF(AND(FV73&lt;36,'Master sheet'!$D$11="Hindi"),"पुनः परीक्षा","Re-Exam"))))),"")</f>
        <v/>
      </c>
      <c r="GA73" s="53" t="str">
        <f>IF(OR($E73="",$G73=""),"",IF(AND($E$3=6,'Marks Entry 6th'!CN72=""),"",IF(AND($E$3=7,'Marks Entry 7th'!CN72=""),"",IF(AND($E$3=6),'Marks Entry 6th'!CN72,IF(AND($E$3=7),'Marks Entry 7th'!CN72,"")))))</f>
        <v/>
      </c>
      <c r="GB73" s="53" t="str">
        <f>IF(OR($E73="",$G73=""),"",IF(AND($E$3=6,'Marks Entry 6th'!CO72=""),"",IF(AND($E$3=7,'Marks Entry 7th'!CO72=""),"",IF(AND($E$3=6),'Marks Entry 6th'!CO72,IF(AND($E$3=7),'Marks Entry 7th'!CO72,"")))))</f>
        <v/>
      </c>
      <c r="GC73" s="54"/>
      <c r="GK73" s="56">
        <f>IF(AND($E$3=6),'Marks Entry 6th'!I72,IF(AND($E$3=7),'Marks Entry 7th'!I72,""))</f>
        <v>0</v>
      </c>
      <c r="GL73" s="56">
        <f t="shared" ref="GL73:GL136" si="185">SUM(AB73,AW73,BS73,CN73,DI73,ED73)</f>
        <v>0</v>
      </c>
    </row>
    <row r="74" spans="1:194" ht="18.95" customHeight="1">
      <c r="A74" s="68">
        <v>67</v>
      </c>
      <c r="B74" s="68" t="str">
        <f>IF(OR(GK74=0,GK74=""),"",IF(AND($E$3=6),'Marks Entry 6th'!I73,IF(AND($E$3=7),'Marks Entry 7th'!I73,"")))</f>
        <v/>
      </c>
      <c r="C74" s="69" t="str">
        <f>IF(OR(B74=0,B74=""),"",IF(AND($E$3=6,'Marks Entry 6th'!B73=""),"",IF(AND($E$3=7,'Marks Entry 7th'!B73=""),"",IF(AND($E$3=6,'Marks Entry 6th'!B73),'Marks Entry 6th'!B73,IF(AND($E$3=7),'Marks Entry 7th'!B73,"")))))</f>
        <v/>
      </c>
      <c r="D74" s="69" t="str">
        <f>IF(OR(B74=0,B74=""),"",IF(AND($E$3=6,'Marks Entry 6th'!C73=""),"",IF(AND($E$3=7,'Marks Entry 7th'!C73=""),"",IF(AND($E$3=6),'Marks Entry 6th'!C73,IF(AND($E$3=7),'Marks Entry 7th'!C73,"")))))</f>
        <v/>
      </c>
      <c r="E74" s="303" t="str">
        <f>IF(OR(B74=0,B74=""),"",IF(AND($E$3=6,'Marks Entry 6th'!E73=""),"",IF(AND($E$3=7,'Marks Entry 7th'!E73=""),"",IF(AND($E$3=6),'Marks Entry 6th'!E73,IF(AND($E$3=7),'Marks Entry 7th'!E73,"")))))</f>
        <v/>
      </c>
      <c r="F74" s="69" t="str">
        <f>IF(OR(B74=0,B74=""),"",IF(AND($E$3=6,'Marks Entry 6th'!D73=""),"",IF(AND($E$3=7,'Marks Entry 7th'!D73=""),"",IF(AND($E$3=6),'Marks Entry 6th'!D73,IF(AND($E$3=7),'Marks Entry 7th'!D73,"")))))</f>
        <v/>
      </c>
      <c r="G74" s="302" t="str">
        <f>IF(OR(B74=0,B74=""),"",IF(AND($E$3=6,'Marks Entry 6th'!F73=""),"",IF(AND($E$3=7,'Marks Entry 7th'!F73=""),"",IF(AND($E$3=6),UPPER('Marks Entry 6th'!F73),IF(AND($E$3=7),UPPER('Marks Entry 7th'!F73),"")))))</f>
        <v/>
      </c>
      <c r="H74" s="302" t="str">
        <f>IF(OR(B74=0,B74=""),"",IF(AND($E$3=6,'Marks Entry 6th'!G73=""),"",IF(AND($E$3=7,'Marks Entry 7th'!G73=""),"",IF(AND($E$3=6),UPPER('Marks Entry 6th'!G73),IF(AND($E$3=7),UPPER('Marks Entry 7th'!G73),"")))))</f>
        <v/>
      </c>
      <c r="I74" s="302" t="str">
        <f>IF(OR(B74=0,B74=""),"",IF(AND($E$3=6,'Marks Entry 6th'!H73=""),"",IF(AND($E$3=7,'Marks Entry 7th'!H73=""),"",IF(AND($E$3=6),UPPER('Marks Entry 6th'!H73),IF(AND($E$3=7),UPPER('Marks Entry 7th'!H73),"")))))</f>
        <v/>
      </c>
      <c r="J74" s="64" t="str">
        <f>IF(OR(B74=0,B74=""),"",IF(AND($E$3=6,'Marks Entry 6th'!J73=""),"",IF(AND($E$3=7,'Marks Entry 7th'!J73=""),"",IF(AND($E$3=6),'Marks Entry 6th'!J73,IF(AND($E$3=7),'Marks Entry 7th'!J73,"")))))</f>
        <v/>
      </c>
      <c r="K74" s="64" t="str">
        <f>IF(OR(B74=0,B74=""),"",IF(AND($E$3=6,'Marks Entry 6th'!K73=""),"",IF(AND($E$3=7,'Marks Entry 7th'!K73=""),"",IF(AND($E$3=6),'Marks Entry 6th'!K73,IF(AND($E$3=7),'Marks Entry 7th'!K73,"")))))</f>
        <v/>
      </c>
      <c r="L74" s="120" t="str">
        <f>IF(OR($E74="",$G74=""),"",IF(AND($E$3=6),'Marks Entry 6th'!L73,IF(AND($E$3=7),'Marks Entry 7th'!L73,"")))</f>
        <v/>
      </c>
      <c r="M74" s="120" t="str">
        <f>IF(OR($E74="",$G74=""),"",IF(AND($E$3=6),'Marks Entry 6th'!M73,IF(AND($E$3=7),'Marks Entry 7th'!M73,"")))</f>
        <v/>
      </c>
      <c r="N74" s="120" t="str">
        <f>IF(OR($E74="",$G74=""),"",IF(AND($E$3=6),'Marks Entry 6th'!N73,IF(AND($E$3=7),'Marks Entry 7th'!N73,"")))</f>
        <v/>
      </c>
      <c r="O74" s="120" t="str">
        <f>IF(OR($E74="",$G74=""),"",IF(AND($E$3=6),'Marks Entry 6th'!O73,IF(AND($E$3=7),'Marks Entry 7th'!O73,"")))</f>
        <v/>
      </c>
      <c r="P74" s="120" t="str">
        <f>IF(OR($E74="",$G74=""),"",IF(AND($E$3=6),'Marks Entry 6th'!P73,IF(AND($E$3=7),'Marks Entry 7th'!P73,"")))</f>
        <v/>
      </c>
      <c r="Q74" s="120" t="str">
        <f>IF(OR($E74="",$G74=""),"",IF(AND($E$3=6),'Marks Entry 6th'!Q73,IF(AND($E$3=7),'Marks Entry 7th'!Q73,"")))</f>
        <v/>
      </c>
      <c r="R74" s="418" t="str">
        <f t="shared" si="95"/>
        <v/>
      </c>
      <c r="S74" s="120" t="str">
        <f>IF(OR($E74="",$G74=""),"",IF(AND($E$3=6),'Marks Entry 6th'!R73,IF(AND($E$3=7),'Marks Entry 7th'!R73,"")))</f>
        <v/>
      </c>
      <c r="T74" s="120" t="str">
        <f>IF(OR($E74="",$G74=""),"",IF(AND($E$3=6),'Marks Entry 6th'!S73,IF(AND($E$3=7),'Marks Entry 7th'!S73,"")))</f>
        <v/>
      </c>
      <c r="U74" s="65" t="str">
        <f t="shared" si="96"/>
        <v/>
      </c>
      <c r="V74" s="62">
        <f t="shared" si="97"/>
        <v>0</v>
      </c>
      <c r="W74" s="67" t="str">
        <f>IF(OR($E74="",$G74=""),"",IF(AND($E$3=6),'Marks Entry 6th'!T73,IF(AND($E$3=7),'Marks Entry 7th'!T73,"")))</f>
        <v/>
      </c>
      <c r="X74" s="67" t="str">
        <f>IF(OR($E74="",$G74=""),"",IF(AND($E$3=6),'Marks Entry 6th'!U73,IF(AND($E$3=7),'Marks Entry 7th'!U73,"")))</f>
        <v/>
      </c>
      <c r="Y74" s="66" t="str">
        <f t="shared" si="98"/>
        <v/>
      </c>
      <c r="Z74" s="62" t="str">
        <f t="shared" si="99"/>
        <v/>
      </c>
      <c r="AA74" s="108">
        <f t="shared" si="100"/>
        <v>0</v>
      </c>
      <c r="AB74" s="108" t="str">
        <f t="shared" si="101"/>
        <v/>
      </c>
      <c r="AC74" s="108" t="str">
        <f t="shared" si="102"/>
        <v/>
      </c>
      <c r="AD74" s="108" t="str">
        <f t="shared" si="103"/>
        <v/>
      </c>
      <c r="AE74" s="108" t="str">
        <f t="shared" si="104"/>
        <v/>
      </c>
      <c r="AF74" s="110" t="str">
        <f t="shared" si="105"/>
        <v/>
      </c>
      <c r="AG74" s="120" t="str">
        <f>IF(OR($E74="",$G74=""),"",IF(AND($E$3=6),'Marks Entry 6th'!V73,IF(AND($E$3=7),'Marks Entry 7th'!V73,"")))</f>
        <v/>
      </c>
      <c r="AH74" s="120" t="str">
        <f>IF(OR($E74="",$G74=""),"",IF(AND($E$3=6),'Marks Entry 6th'!W73,IF(AND($E$3=7),'Marks Entry 7th'!W73,"")))</f>
        <v/>
      </c>
      <c r="AI74" s="120" t="str">
        <f>IF(OR($E74="",$G74=""),"",IF(AND($E$3=6),'Marks Entry 6th'!X73,IF(AND($E$3=7),'Marks Entry 7th'!X73,"")))</f>
        <v/>
      </c>
      <c r="AJ74" s="120" t="str">
        <f>IF(OR($E74="",$G74=""),"",IF(AND($E$3=6),'Marks Entry 6th'!Y73,IF(AND($E$3=7),'Marks Entry 7th'!Y73,"")))</f>
        <v/>
      </c>
      <c r="AK74" s="120" t="str">
        <f>IF(OR($E74="",$G74=""),"",IF(AND($E$3=6),'Marks Entry 6th'!Z73,IF(AND($E$3=7),'Marks Entry 7th'!Z73,"")))</f>
        <v/>
      </c>
      <c r="AL74" s="120" t="str">
        <f>IF(OR($E74="",$G74=""),"",IF(AND($E$3=6),'Marks Entry 6th'!AA73,IF(AND($E$3=7),'Marks Entry 7th'!AA73,"")))</f>
        <v/>
      </c>
      <c r="AM74" s="418" t="str">
        <f t="shared" si="106"/>
        <v/>
      </c>
      <c r="AN74" s="120" t="str">
        <f>IF(OR($E74="",$G74=""),"",IF(AND($E$3=6),'Marks Entry 6th'!AB73,IF(AND($E$3=7),'Marks Entry 7th'!AB73,"")))</f>
        <v/>
      </c>
      <c r="AO74" s="120" t="str">
        <f>IF(OR($E74="",$G74=""),"",IF(AND($E$3=6),'Marks Entry 6th'!AC73,IF(AND($E$3=7),'Marks Entry 7th'!AC73,"")))</f>
        <v/>
      </c>
      <c r="AP74" s="65" t="str">
        <f t="shared" si="107"/>
        <v/>
      </c>
      <c r="AQ74" s="62">
        <f t="shared" si="108"/>
        <v>0</v>
      </c>
      <c r="AR74" s="67" t="str">
        <f>IF(OR($E74="",$G74=""),"",IF(AND($E$3=6),'Marks Entry 6th'!AD73,IF(AND($E$3=7),'Marks Entry 7th'!AD73,"")))</f>
        <v/>
      </c>
      <c r="AS74" s="67" t="str">
        <f>IF(OR($E74="",$G74=""),"",IF(AND($E$3=6),'Marks Entry 6th'!AE73,IF(AND($E$3=7),'Marks Entry 7th'!AE73,"")))</f>
        <v/>
      </c>
      <c r="AT74" s="65" t="str">
        <f t="shared" si="109"/>
        <v/>
      </c>
      <c r="AU74" s="62" t="str">
        <f t="shared" si="110"/>
        <v/>
      </c>
      <c r="AV74" s="108">
        <f t="shared" si="111"/>
        <v>0</v>
      </c>
      <c r="AW74" s="108" t="str">
        <f t="shared" si="112"/>
        <v/>
      </c>
      <c r="AX74" s="108" t="str">
        <f t="shared" si="113"/>
        <v/>
      </c>
      <c r="AY74" s="108" t="str">
        <f t="shared" si="114"/>
        <v/>
      </c>
      <c r="AZ74" s="108" t="str">
        <f t="shared" si="115"/>
        <v/>
      </c>
      <c r="BA74" s="110" t="str">
        <f t="shared" si="116"/>
        <v/>
      </c>
      <c r="BB74" s="310" t="str">
        <f>IF(OR($E74="",$G74=""),"",IF(AND($E$3=6),'Marks Entry 6th'!AF73,IF(AND($E$3=7),'Marks Entry 7th'!AF73,"")))</f>
        <v/>
      </c>
      <c r="BC74" s="120" t="str">
        <f>IF(OR($E74="",$G74=""),"",IF(AND($E$3=6),'Marks Entry 6th'!AG73,IF(AND($E$3=7),'Marks Entry 7th'!AG73,"")))</f>
        <v/>
      </c>
      <c r="BD74" s="120" t="str">
        <f>IF(OR($E74="",$G74=""),"",IF(AND($E$3=6),'Marks Entry 6th'!AH73,IF(AND($E$3=7),'Marks Entry 7th'!AH73,"")))</f>
        <v/>
      </c>
      <c r="BE74" s="120" t="str">
        <f>IF(OR($E74="",$G74=""),"",IF(AND($E$3=6),'Marks Entry 6th'!AI73,IF(AND($E$3=7),'Marks Entry 7th'!AI73,"")))</f>
        <v/>
      </c>
      <c r="BF74" s="120" t="str">
        <f>IF(OR($E74="",$G74=""),"",IF(AND($E$3=6),'Marks Entry 6th'!AJ73,IF(AND($E$3=7),'Marks Entry 7th'!AJ73,"")))</f>
        <v/>
      </c>
      <c r="BG74" s="120" t="str">
        <f>IF(OR($E74="",$G74=""),"",IF(AND($E$3=6),'Marks Entry 6th'!AK73,IF(AND($E$3=7),'Marks Entry 7th'!AK73,"")))</f>
        <v/>
      </c>
      <c r="BH74" s="120" t="str">
        <f>IF(OR($E74="",$G74=""),"",IF(AND($E$3=6),'Marks Entry 6th'!AL73,IF(AND($E$3=7),'Marks Entry 7th'!AL73,"")))</f>
        <v/>
      </c>
      <c r="BI74" s="418" t="str">
        <f t="shared" si="117"/>
        <v/>
      </c>
      <c r="BJ74" s="120" t="str">
        <f>IF(OR($E74="",$G74=""),"",IF(AND($E$3=6),'Marks Entry 6th'!AM73,IF(AND($E$3=7),'Marks Entry 7th'!AM73,"")))</f>
        <v/>
      </c>
      <c r="BK74" s="120" t="str">
        <f>IF(OR($E74="",$G74=""),"",IF(AND($E$3=6),'Marks Entry 6th'!AN73,IF(AND($E$3=7),'Marks Entry 7th'!AN73,"")))</f>
        <v/>
      </c>
      <c r="BL74" s="65" t="str">
        <f t="shared" si="118"/>
        <v/>
      </c>
      <c r="BM74" s="62">
        <f t="shared" si="119"/>
        <v>0</v>
      </c>
      <c r="BN74" s="67" t="str">
        <f>IF(OR($E74="",$G74=""),"",IF(AND($E$3=6),'Marks Entry 6th'!AO73,IF(AND($E$3=7),'Marks Entry 7th'!AO73,"")))</f>
        <v/>
      </c>
      <c r="BO74" s="67" t="str">
        <f>IF(OR($E74="",$G74=""),"",IF(AND($E$3=6),'Marks Entry 6th'!AP73,IF(AND($E$3=7),'Marks Entry 7th'!AP73,"")))</f>
        <v/>
      </c>
      <c r="BP74" s="65" t="str">
        <f t="shared" si="120"/>
        <v/>
      </c>
      <c r="BQ74" s="62" t="str">
        <f t="shared" si="121"/>
        <v/>
      </c>
      <c r="BR74" s="108">
        <f t="shared" si="122"/>
        <v>0</v>
      </c>
      <c r="BS74" s="108" t="str">
        <f t="shared" si="123"/>
        <v/>
      </c>
      <c r="BT74" s="108" t="str">
        <f t="shared" si="124"/>
        <v/>
      </c>
      <c r="BU74" s="108" t="str">
        <f t="shared" si="125"/>
        <v/>
      </c>
      <c r="BV74" s="108" t="str">
        <f t="shared" si="126"/>
        <v/>
      </c>
      <c r="BW74" s="110" t="str">
        <f t="shared" si="127"/>
        <v/>
      </c>
      <c r="BX74" s="120" t="str">
        <f>IF(OR($E74="",$G74=""),"",IF(AND($E$3=6),'Marks Entry 6th'!AQ73,IF(AND($E$3=7),'Marks Entry 7th'!AQ73,"")))</f>
        <v/>
      </c>
      <c r="BY74" s="120" t="str">
        <f>IF(OR($E74="",$G74=""),"",IF(AND($E$3=6),'Marks Entry 6th'!AR73,IF(AND($E$3=7),'Marks Entry 7th'!AR73,"")))</f>
        <v/>
      </c>
      <c r="BZ74" s="120" t="str">
        <f>IF(OR($E74="",$G74=""),"",IF(AND($E$3=6),'Marks Entry 6th'!AS73,IF(AND($E$3=7),'Marks Entry 7th'!AS73,"")))</f>
        <v/>
      </c>
      <c r="CA74" s="120" t="str">
        <f>IF(OR($E74="",$G74=""),"",IF(AND($E$3=6),'Marks Entry 6th'!AT73,IF(AND($E$3=7),'Marks Entry 7th'!AT73,"")))</f>
        <v/>
      </c>
      <c r="CB74" s="120" t="str">
        <f>IF(OR($E74="",$G74=""),"",IF(AND($E$3=6),'Marks Entry 6th'!AU73,IF(AND($E$3=7),'Marks Entry 7th'!AU73,"")))</f>
        <v/>
      </c>
      <c r="CC74" s="120" t="str">
        <f>IF(OR($E74="",$G74=""),"",IF(AND($E$3=6),'Marks Entry 6th'!AV73,IF(AND($E$3=7),'Marks Entry 7th'!AV73,"")))</f>
        <v/>
      </c>
      <c r="CD74" s="418" t="str">
        <f t="shared" si="128"/>
        <v/>
      </c>
      <c r="CE74" s="120" t="str">
        <f>IF(OR($E74="",$G74=""),"",IF(AND($E$3=6),'Marks Entry 6th'!AW73,IF(AND($E$3=7),'Marks Entry 7th'!AW73,"")))</f>
        <v/>
      </c>
      <c r="CF74" s="120" t="str">
        <f>IF(OR($E74="",$G74=""),"",IF(AND($E$3=6),'Marks Entry 6th'!AX73,IF(AND($E$3=7),'Marks Entry 7th'!AX73,"")))</f>
        <v/>
      </c>
      <c r="CG74" s="65" t="str">
        <f t="shared" si="129"/>
        <v/>
      </c>
      <c r="CH74" s="62">
        <f t="shared" si="130"/>
        <v>0</v>
      </c>
      <c r="CI74" s="67" t="str">
        <f>IF(OR($E74="",$G74=""),"",IF(AND($E$3=6),'Marks Entry 6th'!AY73,IF(AND($E$3=7),'Marks Entry 7th'!AY73,"")))</f>
        <v/>
      </c>
      <c r="CJ74" s="67" t="str">
        <f>IF(OR($E74="",$G74=""),"",IF(AND($E$3=6),'Marks Entry 6th'!AZ73,IF(AND($E$3=7),'Marks Entry 7th'!AZ73,"")))</f>
        <v/>
      </c>
      <c r="CK74" s="65" t="str">
        <f t="shared" si="131"/>
        <v/>
      </c>
      <c r="CL74" s="62" t="str">
        <f t="shared" si="132"/>
        <v/>
      </c>
      <c r="CM74" s="108">
        <f t="shared" si="133"/>
        <v>0</v>
      </c>
      <c r="CN74" s="108" t="str">
        <f t="shared" si="134"/>
        <v/>
      </c>
      <c r="CO74" s="108" t="str">
        <f t="shared" si="135"/>
        <v/>
      </c>
      <c r="CP74" s="108" t="str">
        <f t="shared" si="136"/>
        <v/>
      </c>
      <c r="CQ74" s="108" t="str">
        <f t="shared" si="137"/>
        <v/>
      </c>
      <c r="CR74" s="110" t="str">
        <f t="shared" si="138"/>
        <v/>
      </c>
      <c r="CS74" s="120" t="str">
        <f>IF(OR($E74="",$G74=""),"",IF(AND($E$3=6),'Marks Entry 6th'!BA73,IF(AND($E$3=7),'Marks Entry 7th'!BA73,"")))</f>
        <v/>
      </c>
      <c r="CT74" s="120" t="str">
        <f>IF(OR($E74="",$G74=""),"",IF(AND($E$3=6),'Marks Entry 6th'!BB73,IF(AND($E$3=7),'Marks Entry 7th'!BB73,"")))</f>
        <v/>
      </c>
      <c r="CU74" s="120" t="str">
        <f>IF(OR($E74="",$G74=""),"",IF(AND($E$3=6),'Marks Entry 6th'!BC73,IF(AND($E$3=7),'Marks Entry 7th'!BC73,"")))</f>
        <v/>
      </c>
      <c r="CV74" s="120" t="str">
        <f>IF(OR($E74="",$G74=""),"",IF(AND($E$3=6),'Marks Entry 6th'!BD73,IF(AND($E$3=7),'Marks Entry 7th'!BD73,"")))</f>
        <v/>
      </c>
      <c r="CW74" s="120" t="str">
        <f>IF(OR($E74="",$G74=""),"",IF(AND($E$3=6),'Marks Entry 6th'!BE73,IF(AND($E$3=7),'Marks Entry 7th'!BE73,"")))</f>
        <v/>
      </c>
      <c r="CX74" s="120" t="str">
        <f>IF(OR($E74="",$G74=""),"",IF(AND($E$3=6),'Marks Entry 6th'!BF73,IF(AND($E$3=7),'Marks Entry 7th'!BF73,"")))</f>
        <v/>
      </c>
      <c r="CY74" s="418" t="str">
        <f t="shared" si="139"/>
        <v/>
      </c>
      <c r="CZ74" s="120" t="str">
        <f>IF(OR($E74="",$G74=""),"",IF(AND($E$3=6),'Marks Entry 6th'!BG73,IF(AND($E$3=7),'Marks Entry 7th'!BG73,"")))</f>
        <v/>
      </c>
      <c r="DA74" s="120" t="str">
        <f>IF(OR($E74="",$G74=""),"",IF(AND($E$3=6),'Marks Entry 6th'!BH73,IF(AND($E$3=7),'Marks Entry 7th'!BH73,"")))</f>
        <v/>
      </c>
      <c r="DB74" s="65" t="str">
        <f t="shared" si="140"/>
        <v/>
      </c>
      <c r="DC74" s="62">
        <f t="shared" si="141"/>
        <v>0</v>
      </c>
      <c r="DD74" s="67" t="str">
        <f>IF(OR($E74="",$G74=""),"",IF(AND($E$3=6),'Marks Entry 6th'!BI73,IF(AND($E$3=7),'Marks Entry 7th'!BI73,"")))</f>
        <v/>
      </c>
      <c r="DE74" s="67" t="str">
        <f>IF(OR($E74="",$G74=""),"",IF(AND($E$3=6),'Marks Entry 6th'!BJ73,IF(AND($E$3=7),'Marks Entry 7th'!BJ73,"")))</f>
        <v/>
      </c>
      <c r="DF74" s="65" t="str">
        <f t="shared" si="142"/>
        <v/>
      </c>
      <c r="DG74" s="62" t="str">
        <f t="shared" si="143"/>
        <v/>
      </c>
      <c r="DH74" s="108">
        <f t="shared" si="144"/>
        <v>0</v>
      </c>
      <c r="DI74" s="108" t="str">
        <f t="shared" si="145"/>
        <v/>
      </c>
      <c r="DJ74" s="108" t="str">
        <f t="shared" si="146"/>
        <v/>
      </c>
      <c r="DK74" s="108" t="str">
        <f t="shared" si="147"/>
        <v/>
      </c>
      <c r="DL74" s="108" t="str">
        <f t="shared" si="148"/>
        <v/>
      </c>
      <c r="DM74" s="110" t="str">
        <f t="shared" si="149"/>
        <v/>
      </c>
      <c r="DN74" s="120" t="str">
        <f>IF(OR($E74="",$G74=""),"",IF(AND($E$3=6),'Marks Entry 6th'!BK73,IF(AND($E$3=7),'Marks Entry 7th'!BK73,"")))</f>
        <v/>
      </c>
      <c r="DO74" s="120" t="str">
        <f>IF(OR($E74="",$G74=""),"",IF(AND($E$3=6),'Marks Entry 6th'!BL73,IF(AND($E$3=7),'Marks Entry 7th'!BL73,"")))</f>
        <v/>
      </c>
      <c r="DP74" s="120" t="str">
        <f>IF(OR($E74="",$G74=""),"",IF(AND($E$3=6),'Marks Entry 6th'!BM73,IF(AND($E$3=7),'Marks Entry 7th'!BM73,"")))</f>
        <v/>
      </c>
      <c r="DQ74" s="120" t="str">
        <f>IF(OR($E74="",$G74=""),"",IF(AND($E$3=6),'Marks Entry 6th'!BN73,IF(AND($E$3=7),'Marks Entry 7th'!BN73,"")))</f>
        <v/>
      </c>
      <c r="DR74" s="120" t="str">
        <f>IF(OR($E74="",$G74=""),"",IF(AND($E$3=6),'Marks Entry 6th'!BO73,IF(AND($E$3=7),'Marks Entry 7th'!BO73,"")))</f>
        <v/>
      </c>
      <c r="DS74" s="120" t="str">
        <f>IF(OR($E74="",$G74=""),"",IF(AND($E$3=6),'Marks Entry 6th'!BP73,IF(AND($E$3=7),'Marks Entry 7th'!BP73,"")))</f>
        <v/>
      </c>
      <c r="DT74" s="418" t="str">
        <f t="shared" si="150"/>
        <v/>
      </c>
      <c r="DU74" s="120" t="str">
        <f>IF(OR($E74="",$G74=""),"",IF(AND($E$3=6),'Marks Entry 6th'!BQ73,IF(AND($E$3=7),'Marks Entry 7th'!BQ73,"")))</f>
        <v/>
      </c>
      <c r="DV74" s="120" t="str">
        <f>IF(OR($E74="",$G74=""),"",IF(AND($E$3=6),'Marks Entry 6th'!BR73,IF(AND($E$3=7),'Marks Entry 7th'!BR73,"")))</f>
        <v/>
      </c>
      <c r="DW74" s="65" t="str">
        <f t="shared" si="151"/>
        <v/>
      </c>
      <c r="DX74" s="62">
        <f t="shared" si="152"/>
        <v>0</v>
      </c>
      <c r="DY74" s="67" t="str">
        <f>IF(OR($E74="",$G74=""),"",IF(AND($E$3=6),'Marks Entry 6th'!BS73,IF(AND($E$3=7),'Marks Entry 7th'!BS73,"")))</f>
        <v/>
      </c>
      <c r="DZ74" s="67" t="str">
        <f>IF(OR($E74="",$G74=""),"",IF(AND($E$3=6),'Marks Entry 6th'!BT73,IF(AND($E$3=7),'Marks Entry 7th'!BT73,"")))</f>
        <v/>
      </c>
      <c r="EA74" s="65" t="str">
        <f t="shared" si="153"/>
        <v/>
      </c>
      <c r="EB74" s="62" t="str">
        <f t="shared" si="154"/>
        <v/>
      </c>
      <c r="EC74" s="108">
        <f t="shared" si="155"/>
        <v>0</v>
      </c>
      <c r="ED74" s="108" t="str">
        <f t="shared" si="156"/>
        <v/>
      </c>
      <c r="EE74" s="108" t="str">
        <f t="shared" si="157"/>
        <v/>
      </c>
      <c r="EF74" s="108" t="str">
        <f t="shared" si="158"/>
        <v/>
      </c>
      <c r="EG74" s="108" t="str">
        <f t="shared" si="159"/>
        <v/>
      </c>
      <c r="EH74" s="110" t="str">
        <f t="shared" si="160"/>
        <v/>
      </c>
      <c r="EI74" s="52" t="str">
        <f>IF(OR($E74="",$G74=""),"",IF(AND($E$3=6),'Marks Entry 6th'!BU73,IF(AND($E$3=7),'Marks Entry 7th'!BU73,"")))</f>
        <v/>
      </c>
      <c r="EJ74" s="52" t="str">
        <f>IF(OR($E74="",$G74=""),"",IF(AND($E$3=6),'Marks Entry 6th'!BV73,IF(AND($E$3=7),'Marks Entry 7th'!BV73,"")))</f>
        <v/>
      </c>
      <c r="EK74" s="52" t="str">
        <f>IF(OR($E74="",$G74=""),"",IF(AND($E$3=6),'Marks Entry 6th'!BW73,IF(AND($E$3=7),'Marks Entry 7th'!BW73,"")))</f>
        <v/>
      </c>
      <c r="EL74" s="52" t="str">
        <f>IF(OR($E74="",$G74=""),"",IF(AND($E$3=6),'Marks Entry 6th'!BX73,IF(AND($E$3=7),'Marks Entry 7th'!BX73,"")))</f>
        <v/>
      </c>
      <c r="EM74" s="52" t="str">
        <f>IF(OR($E74="",$G74=""),"",IF(AND($E$3=6),'Marks Entry 6th'!BY73,IF(AND($E$3=7),'Marks Entry 7th'!BY73,"")))</f>
        <v/>
      </c>
      <c r="EN74" s="121" t="str">
        <f t="shared" si="161"/>
        <v/>
      </c>
      <c r="EO74" s="122">
        <f t="shared" si="162"/>
        <v>0</v>
      </c>
      <c r="EP74" s="122" t="str">
        <f t="shared" si="163"/>
        <v/>
      </c>
      <c r="EQ74" s="122" t="str">
        <f t="shared" si="164"/>
        <v/>
      </c>
      <c r="ER74" s="109" t="str">
        <f t="shared" si="165"/>
        <v/>
      </c>
      <c r="ES74" s="52" t="str">
        <f>IF(OR($E74="",$G74=""),"",IF(AND($E$3=6),'Marks Entry 6th'!BZ73,IF(AND($E$3=7),'Marks Entry 7th'!BZ73,"")))</f>
        <v/>
      </c>
      <c r="ET74" s="52" t="str">
        <f>IF(OR($E74="",$G74=""),"",IF(AND($E$3=6),'Marks Entry 6th'!CA73,IF(AND($E$3=7),'Marks Entry 7th'!CA73,"")))</f>
        <v/>
      </c>
      <c r="EU74" s="52" t="str">
        <f>IF(OR($E74="",$G74=""),"",IF(AND($E$3=6),'Marks Entry 6th'!CB73,IF(AND($E$3=7),'Marks Entry 7th'!CB73,"")))</f>
        <v/>
      </c>
      <c r="EV74" s="52" t="str">
        <f>IF(OR($E74="",$G74=""),"",IF(AND($E$3=6),'Marks Entry 6th'!CC73,IF(AND($E$3=7),'Marks Entry 7th'!CC73,"")))</f>
        <v/>
      </c>
      <c r="EW74" s="52" t="str">
        <f>IF(OR($E74="",$G74=""),"",IF(AND($E$3=6),'Marks Entry 6th'!CD73,IF(AND($E$3=7),'Marks Entry 7th'!CD73,"")))</f>
        <v/>
      </c>
      <c r="EX74" s="121" t="str">
        <f t="shared" si="166"/>
        <v/>
      </c>
      <c r="EY74" s="122">
        <f t="shared" si="167"/>
        <v>0</v>
      </c>
      <c r="EZ74" s="122" t="str">
        <f t="shared" si="168"/>
        <v/>
      </c>
      <c r="FA74" s="122" t="str">
        <f t="shared" si="169"/>
        <v/>
      </c>
      <c r="FB74" s="109" t="str">
        <f t="shared" si="170"/>
        <v/>
      </c>
      <c r="FC74" s="52" t="str">
        <f>IF(OR($E74="",$G74=""),"",IF(AND($E$3=6),'Marks Entry 6th'!CE73,IF(AND($E$3=7),'Marks Entry 7th'!CE73,"")))</f>
        <v/>
      </c>
      <c r="FD74" s="52" t="str">
        <f>IF(OR($E74="",$G74=""),"",IF(AND($E$3=6),'Marks Entry 6th'!CF73,IF(AND($E$3=7),'Marks Entry 7th'!CF73,"")))</f>
        <v/>
      </c>
      <c r="FE74" s="52" t="str">
        <f>IF(OR($E74="",$G74=""),"",IF(AND($E$3=6),'Marks Entry 6th'!CG73,IF(AND($E$3=7),'Marks Entry 7th'!CG73,"")))</f>
        <v/>
      </c>
      <c r="FF74" s="52" t="str">
        <f>IF(OR($E74="",$G74=""),"",IF(AND($E$3=6),'Marks Entry 6th'!CH73,IF(AND($E$3=7),'Marks Entry 7th'!CH73,"")))</f>
        <v/>
      </c>
      <c r="FG74" s="52" t="str">
        <f>IF(OR($E74="",$G74=""),"",IF(AND($E$3=6),'Marks Entry 6th'!CI73,IF(AND($E$3=7),'Marks Entry 7th'!CI73,"")))</f>
        <v/>
      </c>
      <c r="FH74" s="121" t="str">
        <f t="shared" si="171"/>
        <v/>
      </c>
      <c r="FI74" s="122">
        <f t="shared" si="172"/>
        <v>0</v>
      </c>
      <c r="FJ74" s="122" t="str">
        <f t="shared" si="173"/>
        <v/>
      </c>
      <c r="FK74" s="122" t="str">
        <f t="shared" si="174"/>
        <v/>
      </c>
      <c r="FL74" s="109" t="str">
        <f t="shared" si="175"/>
        <v/>
      </c>
      <c r="FM74" s="361" t="str">
        <f>IF(OR($E74="",$G74=""),"",IF(AND('Marks Entry 6th'!CJ73="",'Marks Entry 7th'!CJ73=""),"",IF(AND($E$3=6),'Marks Entry 6th'!CJ73,IF(AND($E$3=7),'Marks Entry 7th'!CJ73,""))))</f>
        <v/>
      </c>
      <c r="FN74" s="361" t="str">
        <f>IF(OR($E74="",$G74=""),"",IF(AND('Marks Entry 6th'!CK73="",'Marks Entry 7th'!CK73=""),"",IF(AND($E$3=6),'Marks Entry 6th'!CK73,IF(AND($E$3=7),'Marks Entry 7th'!CK73,""))))</f>
        <v/>
      </c>
      <c r="FO74" s="362" t="str">
        <f t="shared" si="176"/>
        <v/>
      </c>
      <c r="FP74" s="109" t="str">
        <f t="shared" si="177"/>
        <v/>
      </c>
      <c r="FQ74" s="361" t="str">
        <f>IF(OR($E74="",$G74=""),"",IF(AND('Marks Entry 6th'!CL73="",'Marks Entry 7th'!CL73=""),"",IF(AND($E$3=6),'Marks Entry 6th'!CL73,IF(AND($E$3=7),'Marks Entry 7th'!CL73,""))))</f>
        <v/>
      </c>
      <c r="FR74" s="361" t="str">
        <f>IF(OR($E74="",$G74=""),"",IF(AND('Marks Entry 6th'!CM73="",'Marks Entry 7th'!CM73=""),"",IF(AND($E$3=6),'Marks Entry 6th'!CM73,IF(AND($E$3=7),'Marks Entry 7th'!CM73,""))))</f>
        <v/>
      </c>
      <c r="FS74" s="362" t="str">
        <f t="shared" si="178"/>
        <v/>
      </c>
      <c r="FT74" s="109" t="str">
        <f t="shared" si="179"/>
        <v/>
      </c>
      <c r="FU74" s="78" t="str">
        <f t="shared" si="180"/>
        <v/>
      </c>
      <c r="FV74" s="328" t="str">
        <f t="shared" si="181"/>
        <v/>
      </c>
      <c r="FW74" s="84" t="str">
        <f t="shared" si="182"/>
        <v/>
      </c>
      <c r="FX74" s="222" t="str">
        <f t="shared" si="183"/>
        <v/>
      </c>
      <c r="FY74" s="85" t="str">
        <f t="shared" si="184"/>
        <v/>
      </c>
      <c r="FZ74" s="327" t="str">
        <f>IFERROR(IF(B74="NSO","NSO",IF(OR(D74="",G74="",F74=""),"",IF(AND(FV74&gt;=36,'Master sheet'!$D$11="Hindi"),"कक्षा क्रमोन्नत",IF(AND(FV74&gt;=36,'Master sheet'!$D$11="English"),"Promoted",IF(AND(FV74&lt;36,'Master sheet'!$D$11="Hindi"),"पुनः परीक्षा","Re-Exam"))))),"")</f>
        <v/>
      </c>
      <c r="GA74" s="53" t="str">
        <f>IF(OR($E74="",$G74=""),"",IF(AND($E$3=6,'Marks Entry 6th'!CN73=""),"",IF(AND($E$3=7,'Marks Entry 7th'!CN73=""),"",IF(AND($E$3=6),'Marks Entry 6th'!CN73,IF(AND($E$3=7),'Marks Entry 7th'!CN73,"")))))</f>
        <v/>
      </c>
      <c r="GB74" s="53" t="str">
        <f>IF(OR($E74="",$G74=""),"",IF(AND($E$3=6,'Marks Entry 6th'!CO73=""),"",IF(AND($E$3=7,'Marks Entry 7th'!CO73=""),"",IF(AND($E$3=6),'Marks Entry 6th'!CO73,IF(AND($E$3=7),'Marks Entry 7th'!CO73,"")))))</f>
        <v/>
      </c>
      <c r="GC74" s="54"/>
      <c r="GK74" s="56">
        <f>IF(AND($E$3=6),'Marks Entry 6th'!I73,IF(AND($E$3=7),'Marks Entry 7th'!I73,""))</f>
        <v>0</v>
      </c>
      <c r="GL74" s="56">
        <f t="shared" si="185"/>
        <v>0</v>
      </c>
    </row>
    <row r="75" spans="1:194" ht="18.95" customHeight="1">
      <c r="A75" s="68">
        <v>68</v>
      </c>
      <c r="B75" s="68" t="str">
        <f>IF(OR(GK75=0,GK75=""),"",IF(AND($E$3=6),'Marks Entry 6th'!I74,IF(AND($E$3=7),'Marks Entry 7th'!I74,"")))</f>
        <v/>
      </c>
      <c r="C75" s="69" t="str">
        <f>IF(OR(B75=0,B75=""),"",IF(AND($E$3=6,'Marks Entry 6th'!B74=""),"",IF(AND($E$3=7,'Marks Entry 7th'!B74=""),"",IF(AND($E$3=6,'Marks Entry 6th'!B74),'Marks Entry 6th'!B74,IF(AND($E$3=7),'Marks Entry 7th'!B74,"")))))</f>
        <v/>
      </c>
      <c r="D75" s="69" t="str">
        <f>IF(OR(B75=0,B75=""),"",IF(AND($E$3=6,'Marks Entry 6th'!C74=""),"",IF(AND($E$3=7,'Marks Entry 7th'!C74=""),"",IF(AND($E$3=6),'Marks Entry 6th'!C74,IF(AND($E$3=7),'Marks Entry 7th'!C74,"")))))</f>
        <v/>
      </c>
      <c r="E75" s="303" t="str">
        <f>IF(OR(B75=0,B75=""),"",IF(AND($E$3=6,'Marks Entry 6th'!E74=""),"",IF(AND($E$3=7,'Marks Entry 7th'!E74=""),"",IF(AND($E$3=6),'Marks Entry 6th'!E74,IF(AND($E$3=7),'Marks Entry 7th'!E74,"")))))</f>
        <v/>
      </c>
      <c r="F75" s="69" t="str">
        <f>IF(OR(B75=0,B75=""),"",IF(AND($E$3=6,'Marks Entry 6th'!D74=""),"",IF(AND($E$3=7,'Marks Entry 7th'!D74=""),"",IF(AND($E$3=6),'Marks Entry 6th'!D74,IF(AND($E$3=7),'Marks Entry 7th'!D74,"")))))</f>
        <v/>
      </c>
      <c r="G75" s="302" t="str">
        <f>IF(OR(B75=0,B75=""),"",IF(AND($E$3=6,'Marks Entry 6th'!F74=""),"",IF(AND($E$3=7,'Marks Entry 7th'!F74=""),"",IF(AND($E$3=6),UPPER('Marks Entry 6th'!F74),IF(AND($E$3=7),UPPER('Marks Entry 7th'!F74),"")))))</f>
        <v/>
      </c>
      <c r="H75" s="302" t="str">
        <f>IF(OR(B75=0,B75=""),"",IF(AND($E$3=6,'Marks Entry 6th'!G74=""),"",IF(AND($E$3=7,'Marks Entry 7th'!G74=""),"",IF(AND($E$3=6),UPPER('Marks Entry 6th'!G74),IF(AND($E$3=7),UPPER('Marks Entry 7th'!G74),"")))))</f>
        <v/>
      </c>
      <c r="I75" s="302" t="str">
        <f>IF(OR(B75=0,B75=""),"",IF(AND($E$3=6,'Marks Entry 6th'!H74=""),"",IF(AND($E$3=7,'Marks Entry 7th'!H74=""),"",IF(AND($E$3=6),UPPER('Marks Entry 6th'!H74),IF(AND($E$3=7),UPPER('Marks Entry 7th'!H74),"")))))</f>
        <v/>
      </c>
      <c r="J75" s="64" t="str">
        <f>IF(OR(B75=0,B75=""),"",IF(AND($E$3=6,'Marks Entry 6th'!J74=""),"",IF(AND($E$3=7,'Marks Entry 7th'!J74=""),"",IF(AND($E$3=6),'Marks Entry 6th'!J74,IF(AND($E$3=7),'Marks Entry 7th'!J74,"")))))</f>
        <v/>
      </c>
      <c r="K75" s="64" t="str">
        <f>IF(OR(B75=0,B75=""),"",IF(AND($E$3=6,'Marks Entry 6th'!K74=""),"",IF(AND($E$3=7,'Marks Entry 7th'!K74=""),"",IF(AND($E$3=6),'Marks Entry 6th'!K74,IF(AND($E$3=7),'Marks Entry 7th'!K74,"")))))</f>
        <v/>
      </c>
      <c r="L75" s="120" t="str">
        <f>IF(OR($E75="",$G75=""),"",IF(AND($E$3=6),'Marks Entry 6th'!L74,IF(AND($E$3=7),'Marks Entry 7th'!L74,"")))</f>
        <v/>
      </c>
      <c r="M75" s="120" t="str">
        <f>IF(OR($E75="",$G75=""),"",IF(AND($E$3=6),'Marks Entry 6th'!M74,IF(AND($E$3=7),'Marks Entry 7th'!M74,"")))</f>
        <v/>
      </c>
      <c r="N75" s="120" t="str">
        <f>IF(OR($E75="",$G75=""),"",IF(AND($E$3=6),'Marks Entry 6th'!N74,IF(AND($E$3=7),'Marks Entry 7th'!N74,"")))</f>
        <v/>
      </c>
      <c r="O75" s="120" t="str">
        <f>IF(OR($E75="",$G75=""),"",IF(AND($E$3=6),'Marks Entry 6th'!O74,IF(AND($E$3=7),'Marks Entry 7th'!O74,"")))</f>
        <v/>
      </c>
      <c r="P75" s="120" t="str">
        <f>IF(OR($E75="",$G75=""),"",IF(AND($E$3=6),'Marks Entry 6th'!P74,IF(AND($E$3=7),'Marks Entry 7th'!P74,"")))</f>
        <v/>
      </c>
      <c r="Q75" s="120" t="str">
        <f>IF(OR($E75="",$G75=""),"",IF(AND($E$3=6),'Marks Entry 6th'!Q74,IF(AND($E$3=7),'Marks Entry 7th'!Q74,"")))</f>
        <v/>
      </c>
      <c r="R75" s="418" t="str">
        <f t="shared" si="95"/>
        <v/>
      </c>
      <c r="S75" s="120" t="str">
        <f>IF(OR($E75="",$G75=""),"",IF(AND($E$3=6),'Marks Entry 6th'!R74,IF(AND($E$3=7),'Marks Entry 7th'!R74,"")))</f>
        <v/>
      </c>
      <c r="T75" s="120" t="str">
        <f>IF(OR($E75="",$G75=""),"",IF(AND($E$3=6),'Marks Entry 6th'!S74,IF(AND($E$3=7),'Marks Entry 7th'!S74,"")))</f>
        <v/>
      </c>
      <c r="U75" s="65" t="str">
        <f t="shared" si="96"/>
        <v/>
      </c>
      <c r="V75" s="62">
        <f t="shared" si="97"/>
        <v>0</v>
      </c>
      <c r="W75" s="67" t="str">
        <f>IF(OR($E75="",$G75=""),"",IF(AND($E$3=6),'Marks Entry 6th'!T74,IF(AND($E$3=7),'Marks Entry 7th'!T74,"")))</f>
        <v/>
      </c>
      <c r="X75" s="67" t="str">
        <f>IF(OR($E75="",$G75=""),"",IF(AND($E$3=6),'Marks Entry 6th'!U74,IF(AND($E$3=7),'Marks Entry 7th'!U74,"")))</f>
        <v/>
      </c>
      <c r="Y75" s="66" t="str">
        <f t="shared" si="98"/>
        <v/>
      </c>
      <c r="Z75" s="62" t="str">
        <f t="shared" si="99"/>
        <v/>
      </c>
      <c r="AA75" s="108">
        <f t="shared" si="100"/>
        <v>0</v>
      </c>
      <c r="AB75" s="108" t="str">
        <f t="shared" si="101"/>
        <v/>
      </c>
      <c r="AC75" s="108" t="str">
        <f t="shared" si="102"/>
        <v/>
      </c>
      <c r="AD75" s="108" t="str">
        <f t="shared" si="103"/>
        <v/>
      </c>
      <c r="AE75" s="108" t="str">
        <f t="shared" si="104"/>
        <v/>
      </c>
      <c r="AF75" s="110" t="str">
        <f t="shared" si="105"/>
        <v/>
      </c>
      <c r="AG75" s="120" t="str">
        <f>IF(OR($E75="",$G75=""),"",IF(AND($E$3=6),'Marks Entry 6th'!V74,IF(AND($E$3=7),'Marks Entry 7th'!V74,"")))</f>
        <v/>
      </c>
      <c r="AH75" s="120" t="str">
        <f>IF(OR($E75="",$G75=""),"",IF(AND($E$3=6),'Marks Entry 6th'!W74,IF(AND($E$3=7),'Marks Entry 7th'!W74,"")))</f>
        <v/>
      </c>
      <c r="AI75" s="120" t="str">
        <f>IF(OR($E75="",$G75=""),"",IF(AND($E$3=6),'Marks Entry 6th'!X74,IF(AND($E$3=7),'Marks Entry 7th'!X74,"")))</f>
        <v/>
      </c>
      <c r="AJ75" s="120" t="str">
        <f>IF(OR($E75="",$G75=""),"",IF(AND($E$3=6),'Marks Entry 6th'!Y74,IF(AND($E$3=7),'Marks Entry 7th'!Y74,"")))</f>
        <v/>
      </c>
      <c r="AK75" s="120" t="str">
        <f>IF(OR($E75="",$G75=""),"",IF(AND($E$3=6),'Marks Entry 6th'!Z74,IF(AND($E$3=7),'Marks Entry 7th'!Z74,"")))</f>
        <v/>
      </c>
      <c r="AL75" s="120" t="str">
        <f>IF(OR($E75="",$G75=""),"",IF(AND($E$3=6),'Marks Entry 6th'!AA74,IF(AND($E$3=7),'Marks Entry 7th'!AA74,"")))</f>
        <v/>
      </c>
      <c r="AM75" s="418" t="str">
        <f t="shared" si="106"/>
        <v/>
      </c>
      <c r="AN75" s="120" t="str">
        <f>IF(OR($E75="",$G75=""),"",IF(AND($E$3=6),'Marks Entry 6th'!AB74,IF(AND($E$3=7),'Marks Entry 7th'!AB74,"")))</f>
        <v/>
      </c>
      <c r="AO75" s="120" t="str">
        <f>IF(OR($E75="",$G75=""),"",IF(AND($E$3=6),'Marks Entry 6th'!AC74,IF(AND($E$3=7),'Marks Entry 7th'!AC74,"")))</f>
        <v/>
      </c>
      <c r="AP75" s="65" t="str">
        <f t="shared" si="107"/>
        <v/>
      </c>
      <c r="AQ75" s="62">
        <f t="shared" si="108"/>
        <v>0</v>
      </c>
      <c r="AR75" s="67" t="str">
        <f>IF(OR($E75="",$G75=""),"",IF(AND($E$3=6),'Marks Entry 6th'!AD74,IF(AND($E$3=7),'Marks Entry 7th'!AD74,"")))</f>
        <v/>
      </c>
      <c r="AS75" s="67" t="str">
        <f>IF(OR($E75="",$G75=""),"",IF(AND($E$3=6),'Marks Entry 6th'!AE74,IF(AND($E$3=7),'Marks Entry 7th'!AE74,"")))</f>
        <v/>
      </c>
      <c r="AT75" s="65" t="str">
        <f t="shared" si="109"/>
        <v/>
      </c>
      <c r="AU75" s="62" t="str">
        <f t="shared" si="110"/>
        <v/>
      </c>
      <c r="AV75" s="108">
        <f t="shared" si="111"/>
        <v>0</v>
      </c>
      <c r="AW75" s="108" t="str">
        <f t="shared" si="112"/>
        <v/>
      </c>
      <c r="AX75" s="108" t="str">
        <f t="shared" si="113"/>
        <v/>
      </c>
      <c r="AY75" s="108" t="str">
        <f t="shared" si="114"/>
        <v/>
      </c>
      <c r="AZ75" s="108" t="str">
        <f t="shared" si="115"/>
        <v/>
      </c>
      <c r="BA75" s="110" t="str">
        <f t="shared" si="116"/>
        <v/>
      </c>
      <c r="BB75" s="310" t="str">
        <f>IF(OR($E75="",$G75=""),"",IF(AND($E$3=6),'Marks Entry 6th'!AF74,IF(AND($E$3=7),'Marks Entry 7th'!AF74,"")))</f>
        <v/>
      </c>
      <c r="BC75" s="120" t="str">
        <f>IF(OR($E75="",$G75=""),"",IF(AND($E$3=6),'Marks Entry 6th'!AG74,IF(AND($E$3=7),'Marks Entry 7th'!AG74,"")))</f>
        <v/>
      </c>
      <c r="BD75" s="120" t="str">
        <f>IF(OR($E75="",$G75=""),"",IF(AND($E$3=6),'Marks Entry 6th'!AH74,IF(AND($E$3=7),'Marks Entry 7th'!AH74,"")))</f>
        <v/>
      </c>
      <c r="BE75" s="120" t="str">
        <f>IF(OR($E75="",$G75=""),"",IF(AND($E$3=6),'Marks Entry 6th'!AI74,IF(AND($E$3=7),'Marks Entry 7th'!AI74,"")))</f>
        <v/>
      </c>
      <c r="BF75" s="120" t="str">
        <f>IF(OR($E75="",$G75=""),"",IF(AND($E$3=6),'Marks Entry 6th'!AJ74,IF(AND($E$3=7),'Marks Entry 7th'!AJ74,"")))</f>
        <v/>
      </c>
      <c r="BG75" s="120" t="str">
        <f>IF(OR($E75="",$G75=""),"",IF(AND($E$3=6),'Marks Entry 6th'!AK74,IF(AND($E$3=7),'Marks Entry 7th'!AK74,"")))</f>
        <v/>
      </c>
      <c r="BH75" s="120" t="str">
        <f>IF(OR($E75="",$G75=""),"",IF(AND($E$3=6),'Marks Entry 6th'!AL74,IF(AND($E$3=7),'Marks Entry 7th'!AL74,"")))</f>
        <v/>
      </c>
      <c r="BI75" s="418" t="str">
        <f t="shared" si="117"/>
        <v/>
      </c>
      <c r="BJ75" s="120" t="str">
        <f>IF(OR($E75="",$G75=""),"",IF(AND($E$3=6),'Marks Entry 6th'!AM74,IF(AND($E$3=7),'Marks Entry 7th'!AM74,"")))</f>
        <v/>
      </c>
      <c r="BK75" s="120" t="str">
        <f>IF(OR($E75="",$G75=""),"",IF(AND($E$3=6),'Marks Entry 6th'!AN74,IF(AND($E$3=7),'Marks Entry 7th'!AN74,"")))</f>
        <v/>
      </c>
      <c r="BL75" s="65" t="str">
        <f t="shared" si="118"/>
        <v/>
      </c>
      <c r="BM75" s="62">
        <f t="shared" si="119"/>
        <v>0</v>
      </c>
      <c r="BN75" s="67" t="str">
        <f>IF(OR($E75="",$G75=""),"",IF(AND($E$3=6),'Marks Entry 6th'!AO74,IF(AND($E$3=7),'Marks Entry 7th'!AO74,"")))</f>
        <v/>
      </c>
      <c r="BO75" s="67" t="str">
        <f>IF(OR($E75="",$G75=""),"",IF(AND($E$3=6),'Marks Entry 6th'!AP74,IF(AND($E$3=7),'Marks Entry 7th'!AP74,"")))</f>
        <v/>
      </c>
      <c r="BP75" s="65" t="str">
        <f t="shared" si="120"/>
        <v/>
      </c>
      <c r="BQ75" s="62" t="str">
        <f t="shared" si="121"/>
        <v/>
      </c>
      <c r="BR75" s="108">
        <f t="shared" si="122"/>
        <v>0</v>
      </c>
      <c r="BS75" s="108" t="str">
        <f t="shared" si="123"/>
        <v/>
      </c>
      <c r="BT75" s="108" t="str">
        <f t="shared" si="124"/>
        <v/>
      </c>
      <c r="BU75" s="108" t="str">
        <f t="shared" si="125"/>
        <v/>
      </c>
      <c r="BV75" s="108" t="str">
        <f t="shared" si="126"/>
        <v/>
      </c>
      <c r="BW75" s="110" t="str">
        <f t="shared" si="127"/>
        <v/>
      </c>
      <c r="BX75" s="120" t="str">
        <f>IF(OR($E75="",$G75=""),"",IF(AND($E$3=6),'Marks Entry 6th'!AQ74,IF(AND($E$3=7),'Marks Entry 7th'!AQ74,"")))</f>
        <v/>
      </c>
      <c r="BY75" s="120" t="str">
        <f>IF(OR($E75="",$G75=""),"",IF(AND($E$3=6),'Marks Entry 6th'!AR74,IF(AND($E$3=7),'Marks Entry 7th'!AR74,"")))</f>
        <v/>
      </c>
      <c r="BZ75" s="120" t="str">
        <f>IF(OR($E75="",$G75=""),"",IF(AND($E$3=6),'Marks Entry 6th'!AS74,IF(AND($E$3=7),'Marks Entry 7th'!AS74,"")))</f>
        <v/>
      </c>
      <c r="CA75" s="120" t="str">
        <f>IF(OR($E75="",$G75=""),"",IF(AND($E$3=6),'Marks Entry 6th'!AT74,IF(AND($E$3=7),'Marks Entry 7th'!AT74,"")))</f>
        <v/>
      </c>
      <c r="CB75" s="120" t="str">
        <f>IF(OR($E75="",$G75=""),"",IF(AND($E$3=6),'Marks Entry 6th'!AU74,IF(AND($E$3=7),'Marks Entry 7th'!AU74,"")))</f>
        <v/>
      </c>
      <c r="CC75" s="120" t="str">
        <f>IF(OR($E75="",$G75=""),"",IF(AND($E$3=6),'Marks Entry 6th'!AV74,IF(AND($E$3=7),'Marks Entry 7th'!AV74,"")))</f>
        <v/>
      </c>
      <c r="CD75" s="418" t="str">
        <f t="shared" si="128"/>
        <v/>
      </c>
      <c r="CE75" s="120" t="str">
        <f>IF(OR($E75="",$G75=""),"",IF(AND($E$3=6),'Marks Entry 6th'!AW74,IF(AND($E$3=7),'Marks Entry 7th'!AW74,"")))</f>
        <v/>
      </c>
      <c r="CF75" s="120" t="str">
        <f>IF(OR($E75="",$G75=""),"",IF(AND($E$3=6),'Marks Entry 6th'!AX74,IF(AND($E$3=7),'Marks Entry 7th'!AX74,"")))</f>
        <v/>
      </c>
      <c r="CG75" s="65" t="str">
        <f t="shared" si="129"/>
        <v/>
      </c>
      <c r="CH75" s="62">
        <f t="shared" si="130"/>
        <v>0</v>
      </c>
      <c r="CI75" s="67" t="str">
        <f>IF(OR($E75="",$G75=""),"",IF(AND($E$3=6),'Marks Entry 6th'!AY74,IF(AND($E$3=7),'Marks Entry 7th'!AY74,"")))</f>
        <v/>
      </c>
      <c r="CJ75" s="67" t="str">
        <f>IF(OR($E75="",$G75=""),"",IF(AND($E$3=6),'Marks Entry 6th'!AZ74,IF(AND($E$3=7),'Marks Entry 7th'!AZ74,"")))</f>
        <v/>
      </c>
      <c r="CK75" s="65" t="str">
        <f t="shared" si="131"/>
        <v/>
      </c>
      <c r="CL75" s="62" t="str">
        <f t="shared" si="132"/>
        <v/>
      </c>
      <c r="CM75" s="108">
        <f t="shared" si="133"/>
        <v>0</v>
      </c>
      <c r="CN75" s="108" t="str">
        <f t="shared" si="134"/>
        <v/>
      </c>
      <c r="CO75" s="108" t="str">
        <f t="shared" si="135"/>
        <v/>
      </c>
      <c r="CP75" s="108" t="str">
        <f t="shared" si="136"/>
        <v/>
      </c>
      <c r="CQ75" s="108" t="str">
        <f t="shared" si="137"/>
        <v/>
      </c>
      <c r="CR75" s="110" t="str">
        <f t="shared" si="138"/>
        <v/>
      </c>
      <c r="CS75" s="120" t="str">
        <f>IF(OR($E75="",$G75=""),"",IF(AND($E$3=6),'Marks Entry 6th'!BA74,IF(AND($E$3=7),'Marks Entry 7th'!BA74,"")))</f>
        <v/>
      </c>
      <c r="CT75" s="120" t="str">
        <f>IF(OR($E75="",$G75=""),"",IF(AND($E$3=6),'Marks Entry 6th'!BB74,IF(AND($E$3=7),'Marks Entry 7th'!BB74,"")))</f>
        <v/>
      </c>
      <c r="CU75" s="120" t="str">
        <f>IF(OR($E75="",$G75=""),"",IF(AND($E$3=6),'Marks Entry 6th'!BC74,IF(AND($E$3=7),'Marks Entry 7th'!BC74,"")))</f>
        <v/>
      </c>
      <c r="CV75" s="120" t="str">
        <f>IF(OR($E75="",$G75=""),"",IF(AND($E$3=6),'Marks Entry 6th'!BD74,IF(AND($E$3=7),'Marks Entry 7th'!BD74,"")))</f>
        <v/>
      </c>
      <c r="CW75" s="120" t="str">
        <f>IF(OR($E75="",$G75=""),"",IF(AND($E$3=6),'Marks Entry 6th'!BE74,IF(AND($E$3=7),'Marks Entry 7th'!BE74,"")))</f>
        <v/>
      </c>
      <c r="CX75" s="120" t="str">
        <f>IF(OR($E75="",$G75=""),"",IF(AND($E$3=6),'Marks Entry 6th'!BF74,IF(AND($E$3=7),'Marks Entry 7th'!BF74,"")))</f>
        <v/>
      </c>
      <c r="CY75" s="418" t="str">
        <f t="shared" si="139"/>
        <v/>
      </c>
      <c r="CZ75" s="120" t="str">
        <f>IF(OR($E75="",$G75=""),"",IF(AND($E$3=6),'Marks Entry 6th'!BG74,IF(AND($E$3=7),'Marks Entry 7th'!BG74,"")))</f>
        <v/>
      </c>
      <c r="DA75" s="120" t="str">
        <f>IF(OR($E75="",$G75=""),"",IF(AND($E$3=6),'Marks Entry 6th'!BH74,IF(AND($E$3=7),'Marks Entry 7th'!BH74,"")))</f>
        <v/>
      </c>
      <c r="DB75" s="65" t="str">
        <f t="shared" si="140"/>
        <v/>
      </c>
      <c r="DC75" s="62">
        <f t="shared" si="141"/>
        <v>0</v>
      </c>
      <c r="DD75" s="67" t="str">
        <f>IF(OR($E75="",$G75=""),"",IF(AND($E$3=6),'Marks Entry 6th'!BI74,IF(AND($E$3=7),'Marks Entry 7th'!BI74,"")))</f>
        <v/>
      </c>
      <c r="DE75" s="67" t="str">
        <f>IF(OR($E75="",$G75=""),"",IF(AND($E$3=6),'Marks Entry 6th'!BJ74,IF(AND($E$3=7),'Marks Entry 7th'!BJ74,"")))</f>
        <v/>
      </c>
      <c r="DF75" s="65" t="str">
        <f t="shared" si="142"/>
        <v/>
      </c>
      <c r="DG75" s="62" t="str">
        <f t="shared" si="143"/>
        <v/>
      </c>
      <c r="DH75" s="108">
        <f t="shared" si="144"/>
        <v>0</v>
      </c>
      <c r="DI75" s="108" t="str">
        <f t="shared" si="145"/>
        <v/>
      </c>
      <c r="DJ75" s="108" t="str">
        <f t="shared" si="146"/>
        <v/>
      </c>
      <c r="DK75" s="108" t="str">
        <f t="shared" si="147"/>
        <v/>
      </c>
      <c r="DL75" s="108" t="str">
        <f t="shared" si="148"/>
        <v/>
      </c>
      <c r="DM75" s="110" t="str">
        <f t="shared" si="149"/>
        <v/>
      </c>
      <c r="DN75" s="120" t="str">
        <f>IF(OR($E75="",$G75=""),"",IF(AND($E$3=6),'Marks Entry 6th'!BK74,IF(AND($E$3=7),'Marks Entry 7th'!BK74,"")))</f>
        <v/>
      </c>
      <c r="DO75" s="120" t="str">
        <f>IF(OR($E75="",$G75=""),"",IF(AND($E$3=6),'Marks Entry 6th'!BL74,IF(AND($E$3=7),'Marks Entry 7th'!BL74,"")))</f>
        <v/>
      </c>
      <c r="DP75" s="120" t="str">
        <f>IF(OR($E75="",$G75=""),"",IF(AND($E$3=6),'Marks Entry 6th'!BM74,IF(AND($E$3=7),'Marks Entry 7th'!BM74,"")))</f>
        <v/>
      </c>
      <c r="DQ75" s="120" t="str">
        <f>IF(OR($E75="",$G75=""),"",IF(AND($E$3=6),'Marks Entry 6th'!BN74,IF(AND($E$3=7),'Marks Entry 7th'!BN74,"")))</f>
        <v/>
      </c>
      <c r="DR75" s="120" t="str">
        <f>IF(OR($E75="",$G75=""),"",IF(AND($E$3=6),'Marks Entry 6th'!BO74,IF(AND($E$3=7),'Marks Entry 7th'!BO74,"")))</f>
        <v/>
      </c>
      <c r="DS75" s="120" t="str">
        <f>IF(OR($E75="",$G75=""),"",IF(AND($E$3=6),'Marks Entry 6th'!BP74,IF(AND($E$3=7),'Marks Entry 7th'!BP74,"")))</f>
        <v/>
      </c>
      <c r="DT75" s="418" t="str">
        <f t="shared" si="150"/>
        <v/>
      </c>
      <c r="DU75" s="120" t="str">
        <f>IF(OR($E75="",$G75=""),"",IF(AND($E$3=6),'Marks Entry 6th'!BQ74,IF(AND($E$3=7),'Marks Entry 7th'!BQ74,"")))</f>
        <v/>
      </c>
      <c r="DV75" s="120" t="str">
        <f>IF(OR($E75="",$G75=""),"",IF(AND($E$3=6),'Marks Entry 6th'!BR74,IF(AND($E$3=7),'Marks Entry 7th'!BR74,"")))</f>
        <v/>
      </c>
      <c r="DW75" s="65" t="str">
        <f t="shared" si="151"/>
        <v/>
      </c>
      <c r="DX75" s="62">
        <f t="shared" si="152"/>
        <v>0</v>
      </c>
      <c r="DY75" s="67" t="str">
        <f>IF(OR($E75="",$G75=""),"",IF(AND($E$3=6),'Marks Entry 6th'!BS74,IF(AND($E$3=7),'Marks Entry 7th'!BS74,"")))</f>
        <v/>
      </c>
      <c r="DZ75" s="67" t="str">
        <f>IF(OR($E75="",$G75=""),"",IF(AND($E$3=6),'Marks Entry 6th'!BT74,IF(AND($E$3=7),'Marks Entry 7th'!BT74,"")))</f>
        <v/>
      </c>
      <c r="EA75" s="65" t="str">
        <f t="shared" si="153"/>
        <v/>
      </c>
      <c r="EB75" s="62" t="str">
        <f t="shared" si="154"/>
        <v/>
      </c>
      <c r="EC75" s="108">
        <f t="shared" si="155"/>
        <v>0</v>
      </c>
      <c r="ED75" s="108" t="str">
        <f t="shared" si="156"/>
        <v/>
      </c>
      <c r="EE75" s="108" t="str">
        <f t="shared" si="157"/>
        <v/>
      </c>
      <c r="EF75" s="108" t="str">
        <f t="shared" si="158"/>
        <v/>
      </c>
      <c r="EG75" s="108" t="str">
        <f t="shared" si="159"/>
        <v/>
      </c>
      <c r="EH75" s="110" t="str">
        <f t="shared" si="160"/>
        <v/>
      </c>
      <c r="EI75" s="52" t="str">
        <f>IF(OR($E75="",$G75=""),"",IF(AND($E$3=6),'Marks Entry 6th'!BU74,IF(AND($E$3=7),'Marks Entry 7th'!BU74,"")))</f>
        <v/>
      </c>
      <c r="EJ75" s="52" t="str">
        <f>IF(OR($E75="",$G75=""),"",IF(AND($E$3=6),'Marks Entry 6th'!BV74,IF(AND($E$3=7),'Marks Entry 7th'!BV74,"")))</f>
        <v/>
      </c>
      <c r="EK75" s="52" t="str">
        <f>IF(OR($E75="",$G75=""),"",IF(AND($E$3=6),'Marks Entry 6th'!BW74,IF(AND($E$3=7),'Marks Entry 7th'!BW74,"")))</f>
        <v/>
      </c>
      <c r="EL75" s="52" t="str">
        <f>IF(OR($E75="",$G75=""),"",IF(AND($E$3=6),'Marks Entry 6th'!BX74,IF(AND($E$3=7),'Marks Entry 7th'!BX74,"")))</f>
        <v/>
      </c>
      <c r="EM75" s="52" t="str">
        <f>IF(OR($E75="",$G75=""),"",IF(AND($E$3=6),'Marks Entry 6th'!BY74,IF(AND($E$3=7),'Marks Entry 7th'!BY74,"")))</f>
        <v/>
      </c>
      <c r="EN75" s="121" t="str">
        <f t="shared" si="161"/>
        <v/>
      </c>
      <c r="EO75" s="122">
        <f t="shared" si="162"/>
        <v>0</v>
      </c>
      <c r="EP75" s="122" t="str">
        <f t="shared" si="163"/>
        <v/>
      </c>
      <c r="EQ75" s="122" t="str">
        <f t="shared" si="164"/>
        <v/>
      </c>
      <c r="ER75" s="109" t="str">
        <f t="shared" si="165"/>
        <v/>
      </c>
      <c r="ES75" s="52" t="str">
        <f>IF(OR($E75="",$G75=""),"",IF(AND($E$3=6),'Marks Entry 6th'!BZ74,IF(AND($E$3=7),'Marks Entry 7th'!BZ74,"")))</f>
        <v/>
      </c>
      <c r="ET75" s="52" t="str">
        <f>IF(OR($E75="",$G75=""),"",IF(AND($E$3=6),'Marks Entry 6th'!CA74,IF(AND($E$3=7),'Marks Entry 7th'!CA74,"")))</f>
        <v/>
      </c>
      <c r="EU75" s="52" t="str">
        <f>IF(OR($E75="",$G75=""),"",IF(AND($E$3=6),'Marks Entry 6th'!CB74,IF(AND($E$3=7),'Marks Entry 7th'!CB74,"")))</f>
        <v/>
      </c>
      <c r="EV75" s="52" t="str">
        <f>IF(OR($E75="",$G75=""),"",IF(AND($E$3=6),'Marks Entry 6th'!CC74,IF(AND($E$3=7),'Marks Entry 7th'!CC74,"")))</f>
        <v/>
      </c>
      <c r="EW75" s="52" t="str">
        <f>IF(OR($E75="",$G75=""),"",IF(AND($E$3=6),'Marks Entry 6th'!CD74,IF(AND($E$3=7),'Marks Entry 7th'!CD74,"")))</f>
        <v/>
      </c>
      <c r="EX75" s="121" t="str">
        <f t="shared" si="166"/>
        <v/>
      </c>
      <c r="EY75" s="122">
        <f t="shared" si="167"/>
        <v>0</v>
      </c>
      <c r="EZ75" s="122" t="str">
        <f t="shared" si="168"/>
        <v/>
      </c>
      <c r="FA75" s="122" t="str">
        <f t="shared" si="169"/>
        <v/>
      </c>
      <c r="FB75" s="109" t="str">
        <f t="shared" si="170"/>
        <v/>
      </c>
      <c r="FC75" s="52" t="str">
        <f>IF(OR($E75="",$G75=""),"",IF(AND($E$3=6),'Marks Entry 6th'!CE74,IF(AND($E$3=7),'Marks Entry 7th'!CE74,"")))</f>
        <v/>
      </c>
      <c r="FD75" s="52" t="str">
        <f>IF(OR($E75="",$G75=""),"",IF(AND($E$3=6),'Marks Entry 6th'!CF74,IF(AND($E$3=7),'Marks Entry 7th'!CF74,"")))</f>
        <v/>
      </c>
      <c r="FE75" s="52" t="str">
        <f>IF(OR($E75="",$G75=""),"",IF(AND($E$3=6),'Marks Entry 6th'!CG74,IF(AND($E$3=7),'Marks Entry 7th'!CG74,"")))</f>
        <v/>
      </c>
      <c r="FF75" s="52" t="str">
        <f>IF(OR($E75="",$G75=""),"",IF(AND($E$3=6),'Marks Entry 6th'!CH74,IF(AND($E$3=7),'Marks Entry 7th'!CH74,"")))</f>
        <v/>
      </c>
      <c r="FG75" s="52" t="str">
        <f>IF(OR($E75="",$G75=""),"",IF(AND($E$3=6),'Marks Entry 6th'!CI74,IF(AND($E$3=7),'Marks Entry 7th'!CI74,"")))</f>
        <v/>
      </c>
      <c r="FH75" s="121" t="str">
        <f t="shared" si="171"/>
        <v/>
      </c>
      <c r="FI75" s="122">
        <f t="shared" si="172"/>
        <v>0</v>
      </c>
      <c r="FJ75" s="122" t="str">
        <f t="shared" si="173"/>
        <v/>
      </c>
      <c r="FK75" s="122" t="str">
        <f t="shared" si="174"/>
        <v/>
      </c>
      <c r="FL75" s="109" t="str">
        <f t="shared" si="175"/>
        <v/>
      </c>
      <c r="FM75" s="361" t="str">
        <f>IF(OR($E75="",$G75=""),"",IF(AND('Marks Entry 6th'!CJ74="",'Marks Entry 7th'!CJ74=""),"",IF(AND($E$3=6),'Marks Entry 6th'!CJ74,IF(AND($E$3=7),'Marks Entry 7th'!CJ74,""))))</f>
        <v/>
      </c>
      <c r="FN75" s="361" t="str">
        <f>IF(OR($E75="",$G75=""),"",IF(AND('Marks Entry 6th'!CK74="",'Marks Entry 7th'!CK74=""),"",IF(AND($E$3=6),'Marks Entry 6th'!CK74,IF(AND($E$3=7),'Marks Entry 7th'!CK74,""))))</f>
        <v/>
      </c>
      <c r="FO75" s="362" t="str">
        <f t="shared" si="176"/>
        <v/>
      </c>
      <c r="FP75" s="109" t="str">
        <f t="shared" si="177"/>
        <v/>
      </c>
      <c r="FQ75" s="361" t="str">
        <f>IF(OR($E75="",$G75=""),"",IF(AND('Marks Entry 6th'!CL74="",'Marks Entry 7th'!CL74=""),"",IF(AND($E$3=6),'Marks Entry 6th'!CL74,IF(AND($E$3=7),'Marks Entry 7th'!CL74,""))))</f>
        <v/>
      </c>
      <c r="FR75" s="361" t="str">
        <f>IF(OR($E75="",$G75=""),"",IF(AND('Marks Entry 6th'!CM74="",'Marks Entry 7th'!CM74=""),"",IF(AND($E$3=6),'Marks Entry 6th'!CM74,IF(AND($E$3=7),'Marks Entry 7th'!CM74,""))))</f>
        <v/>
      </c>
      <c r="FS75" s="362" t="str">
        <f t="shared" si="178"/>
        <v/>
      </c>
      <c r="FT75" s="109" t="str">
        <f t="shared" si="179"/>
        <v/>
      </c>
      <c r="FU75" s="78" t="str">
        <f t="shared" si="180"/>
        <v/>
      </c>
      <c r="FV75" s="328" t="str">
        <f t="shared" si="181"/>
        <v/>
      </c>
      <c r="FW75" s="84" t="str">
        <f t="shared" si="182"/>
        <v/>
      </c>
      <c r="FX75" s="222" t="str">
        <f t="shared" si="183"/>
        <v/>
      </c>
      <c r="FY75" s="85" t="str">
        <f t="shared" si="184"/>
        <v/>
      </c>
      <c r="FZ75" s="327" t="str">
        <f>IFERROR(IF(B75="NSO","NSO",IF(OR(D75="",G75="",F75=""),"",IF(AND(FV75&gt;=36,'Master sheet'!$D$11="Hindi"),"कक्षा क्रमोन्नत",IF(AND(FV75&gt;=36,'Master sheet'!$D$11="English"),"Promoted",IF(AND(FV75&lt;36,'Master sheet'!$D$11="Hindi"),"पुनः परीक्षा","Re-Exam"))))),"")</f>
        <v/>
      </c>
      <c r="GA75" s="53" t="str">
        <f>IF(OR($E75="",$G75=""),"",IF(AND($E$3=6,'Marks Entry 6th'!CN74=""),"",IF(AND($E$3=7,'Marks Entry 7th'!CN74=""),"",IF(AND($E$3=6),'Marks Entry 6th'!CN74,IF(AND($E$3=7),'Marks Entry 7th'!CN74,"")))))</f>
        <v/>
      </c>
      <c r="GB75" s="53" t="str">
        <f>IF(OR($E75="",$G75=""),"",IF(AND($E$3=6,'Marks Entry 6th'!CO74=""),"",IF(AND($E$3=7,'Marks Entry 7th'!CO74=""),"",IF(AND($E$3=6),'Marks Entry 6th'!CO74,IF(AND($E$3=7),'Marks Entry 7th'!CO74,"")))))</f>
        <v/>
      </c>
      <c r="GC75" s="54"/>
      <c r="GK75" s="56">
        <f>IF(AND($E$3=6),'Marks Entry 6th'!I74,IF(AND($E$3=7),'Marks Entry 7th'!I74,""))</f>
        <v>0</v>
      </c>
      <c r="GL75" s="56">
        <f t="shared" si="185"/>
        <v>0</v>
      </c>
    </row>
    <row r="76" spans="1:194" ht="18.95" customHeight="1">
      <c r="A76" s="68">
        <v>69</v>
      </c>
      <c r="B76" s="68" t="str">
        <f>IF(OR(GK76=0,GK76=""),"",IF(AND($E$3=6),'Marks Entry 6th'!I75,IF(AND($E$3=7),'Marks Entry 7th'!I75,"")))</f>
        <v/>
      </c>
      <c r="C76" s="69" t="str">
        <f>IF(OR(B76=0,B76=""),"",IF(AND($E$3=6,'Marks Entry 6th'!B75=""),"",IF(AND($E$3=7,'Marks Entry 7th'!B75=""),"",IF(AND($E$3=6,'Marks Entry 6th'!B75),'Marks Entry 6th'!B75,IF(AND($E$3=7),'Marks Entry 7th'!B75,"")))))</f>
        <v/>
      </c>
      <c r="D76" s="69" t="str">
        <f>IF(OR(B76=0,B76=""),"",IF(AND($E$3=6,'Marks Entry 6th'!C75=""),"",IF(AND($E$3=7,'Marks Entry 7th'!C75=""),"",IF(AND($E$3=6),'Marks Entry 6th'!C75,IF(AND($E$3=7),'Marks Entry 7th'!C75,"")))))</f>
        <v/>
      </c>
      <c r="E76" s="303" t="str">
        <f>IF(OR(B76=0,B76=""),"",IF(AND($E$3=6,'Marks Entry 6th'!E75=""),"",IF(AND($E$3=7,'Marks Entry 7th'!E75=""),"",IF(AND($E$3=6),'Marks Entry 6th'!E75,IF(AND($E$3=7),'Marks Entry 7th'!E75,"")))))</f>
        <v/>
      </c>
      <c r="F76" s="69" t="str">
        <f>IF(OR(B76=0,B76=""),"",IF(AND($E$3=6,'Marks Entry 6th'!D75=""),"",IF(AND($E$3=7,'Marks Entry 7th'!D75=""),"",IF(AND($E$3=6),'Marks Entry 6th'!D75,IF(AND($E$3=7),'Marks Entry 7th'!D75,"")))))</f>
        <v/>
      </c>
      <c r="G76" s="302" t="str">
        <f>IF(OR(B76=0,B76=""),"",IF(AND($E$3=6,'Marks Entry 6th'!F75=""),"",IF(AND($E$3=7,'Marks Entry 7th'!F75=""),"",IF(AND($E$3=6),UPPER('Marks Entry 6th'!F75),IF(AND($E$3=7),UPPER('Marks Entry 7th'!F75),"")))))</f>
        <v/>
      </c>
      <c r="H76" s="302" t="str">
        <f>IF(OR(B76=0,B76=""),"",IF(AND($E$3=6,'Marks Entry 6th'!G75=""),"",IF(AND($E$3=7,'Marks Entry 7th'!G75=""),"",IF(AND($E$3=6),UPPER('Marks Entry 6th'!G75),IF(AND($E$3=7),UPPER('Marks Entry 7th'!G75),"")))))</f>
        <v/>
      </c>
      <c r="I76" s="302" t="str">
        <f>IF(OR(B76=0,B76=""),"",IF(AND($E$3=6,'Marks Entry 6th'!H75=""),"",IF(AND($E$3=7,'Marks Entry 7th'!H75=""),"",IF(AND($E$3=6),UPPER('Marks Entry 6th'!H75),IF(AND($E$3=7),UPPER('Marks Entry 7th'!H75),"")))))</f>
        <v/>
      </c>
      <c r="J76" s="64" t="str">
        <f>IF(OR(B76=0,B76=""),"",IF(AND($E$3=6,'Marks Entry 6th'!J75=""),"",IF(AND($E$3=7,'Marks Entry 7th'!J75=""),"",IF(AND($E$3=6),'Marks Entry 6th'!J75,IF(AND($E$3=7),'Marks Entry 7th'!J75,"")))))</f>
        <v/>
      </c>
      <c r="K76" s="64" t="str">
        <f>IF(OR(B76=0,B76=""),"",IF(AND($E$3=6,'Marks Entry 6th'!K75=""),"",IF(AND($E$3=7,'Marks Entry 7th'!K75=""),"",IF(AND($E$3=6),'Marks Entry 6th'!K75,IF(AND($E$3=7),'Marks Entry 7th'!K75,"")))))</f>
        <v/>
      </c>
      <c r="L76" s="120" t="str">
        <f>IF(OR($E76="",$G76=""),"",IF(AND($E$3=6),'Marks Entry 6th'!L75,IF(AND($E$3=7),'Marks Entry 7th'!L75,"")))</f>
        <v/>
      </c>
      <c r="M76" s="120" t="str">
        <f>IF(OR($E76="",$G76=""),"",IF(AND($E$3=6),'Marks Entry 6th'!M75,IF(AND($E$3=7),'Marks Entry 7th'!M75,"")))</f>
        <v/>
      </c>
      <c r="N76" s="120" t="str">
        <f>IF(OR($E76="",$G76=""),"",IF(AND($E$3=6),'Marks Entry 6th'!N75,IF(AND($E$3=7),'Marks Entry 7th'!N75,"")))</f>
        <v/>
      </c>
      <c r="O76" s="120" t="str">
        <f>IF(OR($E76="",$G76=""),"",IF(AND($E$3=6),'Marks Entry 6th'!O75,IF(AND($E$3=7),'Marks Entry 7th'!O75,"")))</f>
        <v/>
      </c>
      <c r="P76" s="120" t="str">
        <f>IF(OR($E76="",$G76=""),"",IF(AND($E$3=6),'Marks Entry 6th'!P75,IF(AND($E$3=7),'Marks Entry 7th'!P75,"")))</f>
        <v/>
      </c>
      <c r="Q76" s="120" t="str">
        <f>IF(OR($E76="",$G76=""),"",IF(AND($E$3=6),'Marks Entry 6th'!Q75,IF(AND($E$3=7),'Marks Entry 7th'!Q75,"")))</f>
        <v/>
      </c>
      <c r="R76" s="418" t="str">
        <f t="shared" si="95"/>
        <v/>
      </c>
      <c r="S76" s="120" t="str">
        <f>IF(OR($E76="",$G76=""),"",IF(AND($E$3=6),'Marks Entry 6th'!R75,IF(AND($E$3=7),'Marks Entry 7th'!R75,"")))</f>
        <v/>
      </c>
      <c r="T76" s="120" t="str">
        <f>IF(OR($E76="",$G76=""),"",IF(AND($E$3=6),'Marks Entry 6th'!S75,IF(AND($E$3=7),'Marks Entry 7th'!S75,"")))</f>
        <v/>
      </c>
      <c r="U76" s="65" t="str">
        <f t="shared" si="96"/>
        <v/>
      </c>
      <c r="V76" s="62">
        <f t="shared" si="97"/>
        <v>0</v>
      </c>
      <c r="W76" s="67" t="str">
        <f>IF(OR($E76="",$G76=""),"",IF(AND($E$3=6),'Marks Entry 6th'!T75,IF(AND($E$3=7),'Marks Entry 7th'!T75,"")))</f>
        <v/>
      </c>
      <c r="X76" s="67" t="str">
        <f>IF(OR($E76="",$G76=""),"",IF(AND($E$3=6),'Marks Entry 6th'!U75,IF(AND($E$3=7),'Marks Entry 7th'!U75,"")))</f>
        <v/>
      </c>
      <c r="Y76" s="66" t="str">
        <f t="shared" si="98"/>
        <v/>
      </c>
      <c r="Z76" s="62" t="str">
        <f t="shared" si="99"/>
        <v/>
      </c>
      <c r="AA76" s="108">
        <f t="shared" si="100"/>
        <v>0</v>
      </c>
      <c r="AB76" s="108" t="str">
        <f t="shared" si="101"/>
        <v/>
      </c>
      <c r="AC76" s="108" t="str">
        <f t="shared" si="102"/>
        <v/>
      </c>
      <c r="AD76" s="108" t="str">
        <f t="shared" si="103"/>
        <v/>
      </c>
      <c r="AE76" s="108" t="str">
        <f t="shared" si="104"/>
        <v/>
      </c>
      <c r="AF76" s="110" t="str">
        <f t="shared" si="105"/>
        <v/>
      </c>
      <c r="AG76" s="120" t="str">
        <f>IF(OR($E76="",$G76=""),"",IF(AND($E$3=6),'Marks Entry 6th'!V75,IF(AND($E$3=7),'Marks Entry 7th'!V75,"")))</f>
        <v/>
      </c>
      <c r="AH76" s="120" t="str">
        <f>IF(OR($E76="",$G76=""),"",IF(AND($E$3=6),'Marks Entry 6th'!W75,IF(AND($E$3=7),'Marks Entry 7th'!W75,"")))</f>
        <v/>
      </c>
      <c r="AI76" s="120" t="str">
        <f>IF(OR($E76="",$G76=""),"",IF(AND($E$3=6),'Marks Entry 6th'!X75,IF(AND($E$3=7),'Marks Entry 7th'!X75,"")))</f>
        <v/>
      </c>
      <c r="AJ76" s="120" t="str">
        <f>IF(OR($E76="",$G76=""),"",IF(AND($E$3=6),'Marks Entry 6th'!Y75,IF(AND($E$3=7),'Marks Entry 7th'!Y75,"")))</f>
        <v/>
      </c>
      <c r="AK76" s="120" t="str">
        <f>IF(OR($E76="",$G76=""),"",IF(AND($E$3=6),'Marks Entry 6th'!Z75,IF(AND($E$3=7),'Marks Entry 7th'!Z75,"")))</f>
        <v/>
      </c>
      <c r="AL76" s="120" t="str">
        <f>IF(OR($E76="",$G76=""),"",IF(AND($E$3=6),'Marks Entry 6th'!AA75,IF(AND($E$3=7),'Marks Entry 7th'!AA75,"")))</f>
        <v/>
      </c>
      <c r="AM76" s="418" t="str">
        <f t="shared" si="106"/>
        <v/>
      </c>
      <c r="AN76" s="120" t="str">
        <f>IF(OR($E76="",$G76=""),"",IF(AND($E$3=6),'Marks Entry 6th'!AB75,IF(AND($E$3=7),'Marks Entry 7th'!AB75,"")))</f>
        <v/>
      </c>
      <c r="AO76" s="120" t="str">
        <f>IF(OR($E76="",$G76=""),"",IF(AND($E$3=6),'Marks Entry 6th'!AC75,IF(AND($E$3=7),'Marks Entry 7th'!AC75,"")))</f>
        <v/>
      </c>
      <c r="AP76" s="65" t="str">
        <f t="shared" si="107"/>
        <v/>
      </c>
      <c r="AQ76" s="62">
        <f t="shared" si="108"/>
        <v>0</v>
      </c>
      <c r="AR76" s="67" t="str">
        <f>IF(OR($E76="",$G76=""),"",IF(AND($E$3=6),'Marks Entry 6th'!AD75,IF(AND($E$3=7),'Marks Entry 7th'!AD75,"")))</f>
        <v/>
      </c>
      <c r="AS76" s="67" t="str">
        <f>IF(OR($E76="",$G76=""),"",IF(AND($E$3=6),'Marks Entry 6th'!AE75,IF(AND($E$3=7),'Marks Entry 7th'!AE75,"")))</f>
        <v/>
      </c>
      <c r="AT76" s="65" t="str">
        <f t="shared" si="109"/>
        <v/>
      </c>
      <c r="AU76" s="62" t="str">
        <f t="shared" si="110"/>
        <v/>
      </c>
      <c r="AV76" s="108">
        <f t="shared" si="111"/>
        <v>0</v>
      </c>
      <c r="AW76" s="108" t="str">
        <f t="shared" si="112"/>
        <v/>
      </c>
      <c r="AX76" s="108" t="str">
        <f t="shared" si="113"/>
        <v/>
      </c>
      <c r="AY76" s="108" t="str">
        <f t="shared" si="114"/>
        <v/>
      </c>
      <c r="AZ76" s="108" t="str">
        <f t="shared" si="115"/>
        <v/>
      </c>
      <c r="BA76" s="110" t="str">
        <f t="shared" si="116"/>
        <v/>
      </c>
      <c r="BB76" s="310" t="str">
        <f>IF(OR($E76="",$G76=""),"",IF(AND($E$3=6),'Marks Entry 6th'!AF75,IF(AND($E$3=7),'Marks Entry 7th'!AF75,"")))</f>
        <v/>
      </c>
      <c r="BC76" s="120" t="str">
        <f>IF(OR($E76="",$G76=""),"",IF(AND($E$3=6),'Marks Entry 6th'!AG75,IF(AND($E$3=7),'Marks Entry 7th'!AG75,"")))</f>
        <v/>
      </c>
      <c r="BD76" s="120" t="str">
        <f>IF(OR($E76="",$G76=""),"",IF(AND($E$3=6),'Marks Entry 6th'!AH75,IF(AND($E$3=7),'Marks Entry 7th'!AH75,"")))</f>
        <v/>
      </c>
      <c r="BE76" s="120" t="str">
        <f>IF(OR($E76="",$G76=""),"",IF(AND($E$3=6),'Marks Entry 6th'!AI75,IF(AND($E$3=7),'Marks Entry 7th'!AI75,"")))</f>
        <v/>
      </c>
      <c r="BF76" s="120" t="str">
        <f>IF(OR($E76="",$G76=""),"",IF(AND($E$3=6),'Marks Entry 6th'!AJ75,IF(AND($E$3=7),'Marks Entry 7th'!AJ75,"")))</f>
        <v/>
      </c>
      <c r="BG76" s="120" t="str">
        <f>IF(OR($E76="",$G76=""),"",IF(AND($E$3=6),'Marks Entry 6th'!AK75,IF(AND($E$3=7),'Marks Entry 7th'!AK75,"")))</f>
        <v/>
      </c>
      <c r="BH76" s="120" t="str">
        <f>IF(OR($E76="",$G76=""),"",IF(AND($E$3=6),'Marks Entry 6th'!AL75,IF(AND($E$3=7),'Marks Entry 7th'!AL75,"")))</f>
        <v/>
      </c>
      <c r="BI76" s="418" t="str">
        <f t="shared" si="117"/>
        <v/>
      </c>
      <c r="BJ76" s="120" t="str">
        <f>IF(OR($E76="",$G76=""),"",IF(AND($E$3=6),'Marks Entry 6th'!AM75,IF(AND($E$3=7),'Marks Entry 7th'!AM75,"")))</f>
        <v/>
      </c>
      <c r="BK76" s="120" t="str">
        <f>IF(OR($E76="",$G76=""),"",IF(AND($E$3=6),'Marks Entry 6th'!AN75,IF(AND($E$3=7),'Marks Entry 7th'!AN75,"")))</f>
        <v/>
      </c>
      <c r="BL76" s="65" t="str">
        <f t="shared" si="118"/>
        <v/>
      </c>
      <c r="BM76" s="62">
        <f t="shared" si="119"/>
        <v>0</v>
      </c>
      <c r="BN76" s="67" t="str">
        <f>IF(OR($E76="",$G76=""),"",IF(AND($E$3=6),'Marks Entry 6th'!AO75,IF(AND($E$3=7),'Marks Entry 7th'!AO75,"")))</f>
        <v/>
      </c>
      <c r="BO76" s="67" t="str">
        <f>IF(OR($E76="",$G76=""),"",IF(AND($E$3=6),'Marks Entry 6th'!AP75,IF(AND($E$3=7),'Marks Entry 7th'!AP75,"")))</f>
        <v/>
      </c>
      <c r="BP76" s="65" t="str">
        <f t="shared" si="120"/>
        <v/>
      </c>
      <c r="BQ76" s="62" t="str">
        <f t="shared" si="121"/>
        <v/>
      </c>
      <c r="BR76" s="108">
        <f t="shared" si="122"/>
        <v>0</v>
      </c>
      <c r="BS76" s="108" t="str">
        <f t="shared" si="123"/>
        <v/>
      </c>
      <c r="BT76" s="108" t="str">
        <f t="shared" si="124"/>
        <v/>
      </c>
      <c r="BU76" s="108" t="str">
        <f t="shared" si="125"/>
        <v/>
      </c>
      <c r="BV76" s="108" t="str">
        <f t="shared" si="126"/>
        <v/>
      </c>
      <c r="BW76" s="110" t="str">
        <f t="shared" si="127"/>
        <v/>
      </c>
      <c r="BX76" s="120" t="str">
        <f>IF(OR($E76="",$G76=""),"",IF(AND($E$3=6),'Marks Entry 6th'!AQ75,IF(AND($E$3=7),'Marks Entry 7th'!AQ75,"")))</f>
        <v/>
      </c>
      <c r="BY76" s="120" t="str">
        <f>IF(OR($E76="",$G76=""),"",IF(AND($E$3=6),'Marks Entry 6th'!AR75,IF(AND($E$3=7),'Marks Entry 7th'!AR75,"")))</f>
        <v/>
      </c>
      <c r="BZ76" s="120" t="str">
        <f>IF(OR($E76="",$G76=""),"",IF(AND($E$3=6),'Marks Entry 6th'!AS75,IF(AND($E$3=7),'Marks Entry 7th'!AS75,"")))</f>
        <v/>
      </c>
      <c r="CA76" s="120" t="str">
        <f>IF(OR($E76="",$G76=""),"",IF(AND($E$3=6),'Marks Entry 6th'!AT75,IF(AND($E$3=7),'Marks Entry 7th'!AT75,"")))</f>
        <v/>
      </c>
      <c r="CB76" s="120" t="str">
        <f>IF(OR($E76="",$G76=""),"",IF(AND($E$3=6),'Marks Entry 6th'!AU75,IF(AND($E$3=7),'Marks Entry 7th'!AU75,"")))</f>
        <v/>
      </c>
      <c r="CC76" s="120" t="str">
        <f>IF(OR($E76="",$G76=""),"",IF(AND($E$3=6),'Marks Entry 6th'!AV75,IF(AND($E$3=7),'Marks Entry 7th'!AV75,"")))</f>
        <v/>
      </c>
      <c r="CD76" s="418" t="str">
        <f t="shared" si="128"/>
        <v/>
      </c>
      <c r="CE76" s="120" t="str">
        <f>IF(OR($E76="",$G76=""),"",IF(AND($E$3=6),'Marks Entry 6th'!AW75,IF(AND($E$3=7),'Marks Entry 7th'!AW75,"")))</f>
        <v/>
      </c>
      <c r="CF76" s="120" t="str">
        <f>IF(OR($E76="",$G76=""),"",IF(AND($E$3=6),'Marks Entry 6th'!AX75,IF(AND($E$3=7),'Marks Entry 7th'!AX75,"")))</f>
        <v/>
      </c>
      <c r="CG76" s="65" t="str">
        <f t="shared" si="129"/>
        <v/>
      </c>
      <c r="CH76" s="62">
        <f t="shared" si="130"/>
        <v>0</v>
      </c>
      <c r="CI76" s="67" t="str">
        <f>IF(OR($E76="",$G76=""),"",IF(AND($E$3=6),'Marks Entry 6th'!AY75,IF(AND($E$3=7),'Marks Entry 7th'!AY75,"")))</f>
        <v/>
      </c>
      <c r="CJ76" s="67" t="str">
        <f>IF(OR($E76="",$G76=""),"",IF(AND($E$3=6),'Marks Entry 6th'!AZ75,IF(AND($E$3=7),'Marks Entry 7th'!AZ75,"")))</f>
        <v/>
      </c>
      <c r="CK76" s="65" t="str">
        <f t="shared" si="131"/>
        <v/>
      </c>
      <c r="CL76" s="62" t="str">
        <f t="shared" si="132"/>
        <v/>
      </c>
      <c r="CM76" s="108">
        <f t="shared" si="133"/>
        <v>0</v>
      </c>
      <c r="CN76" s="108" t="str">
        <f t="shared" si="134"/>
        <v/>
      </c>
      <c r="CO76" s="108" t="str">
        <f t="shared" si="135"/>
        <v/>
      </c>
      <c r="CP76" s="108" t="str">
        <f t="shared" si="136"/>
        <v/>
      </c>
      <c r="CQ76" s="108" t="str">
        <f t="shared" si="137"/>
        <v/>
      </c>
      <c r="CR76" s="110" t="str">
        <f t="shared" si="138"/>
        <v/>
      </c>
      <c r="CS76" s="120" t="str">
        <f>IF(OR($E76="",$G76=""),"",IF(AND($E$3=6),'Marks Entry 6th'!BA75,IF(AND($E$3=7),'Marks Entry 7th'!BA75,"")))</f>
        <v/>
      </c>
      <c r="CT76" s="120" t="str">
        <f>IF(OR($E76="",$G76=""),"",IF(AND($E$3=6),'Marks Entry 6th'!BB75,IF(AND($E$3=7),'Marks Entry 7th'!BB75,"")))</f>
        <v/>
      </c>
      <c r="CU76" s="120" t="str">
        <f>IF(OR($E76="",$G76=""),"",IF(AND($E$3=6),'Marks Entry 6th'!BC75,IF(AND($E$3=7),'Marks Entry 7th'!BC75,"")))</f>
        <v/>
      </c>
      <c r="CV76" s="120" t="str">
        <f>IF(OR($E76="",$G76=""),"",IF(AND($E$3=6),'Marks Entry 6th'!BD75,IF(AND($E$3=7),'Marks Entry 7th'!BD75,"")))</f>
        <v/>
      </c>
      <c r="CW76" s="120" t="str">
        <f>IF(OR($E76="",$G76=""),"",IF(AND($E$3=6),'Marks Entry 6th'!BE75,IF(AND($E$3=7),'Marks Entry 7th'!BE75,"")))</f>
        <v/>
      </c>
      <c r="CX76" s="120" t="str">
        <f>IF(OR($E76="",$G76=""),"",IF(AND($E$3=6),'Marks Entry 6th'!BF75,IF(AND($E$3=7),'Marks Entry 7th'!BF75,"")))</f>
        <v/>
      </c>
      <c r="CY76" s="418" t="str">
        <f t="shared" si="139"/>
        <v/>
      </c>
      <c r="CZ76" s="120" t="str">
        <f>IF(OR($E76="",$G76=""),"",IF(AND($E$3=6),'Marks Entry 6th'!BG75,IF(AND($E$3=7),'Marks Entry 7th'!BG75,"")))</f>
        <v/>
      </c>
      <c r="DA76" s="120" t="str">
        <f>IF(OR($E76="",$G76=""),"",IF(AND($E$3=6),'Marks Entry 6th'!BH75,IF(AND($E$3=7),'Marks Entry 7th'!BH75,"")))</f>
        <v/>
      </c>
      <c r="DB76" s="65" t="str">
        <f t="shared" si="140"/>
        <v/>
      </c>
      <c r="DC76" s="62">
        <f t="shared" si="141"/>
        <v>0</v>
      </c>
      <c r="DD76" s="67" t="str">
        <f>IF(OR($E76="",$G76=""),"",IF(AND($E$3=6),'Marks Entry 6th'!BI75,IF(AND($E$3=7),'Marks Entry 7th'!BI75,"")))</f>
        <v/>
      </c>
      <c r="DE76" s="67" t="str">
        <f>IF(OR($E76="",$G76=""),"",IF(AND($E$3=6),'Marks Entry 6th'!BJ75,IF(AND($E$3=7),'Marks Entry 7th'!BJ75,"")))</f>
        <v/>
      </c>
      <c r="DF76" s="65" t="str">
        <f t="shared" si="142"/>
        <v/>
      </c>
      <c r="DG76" s="62" t="str">
        <f t="shared" si="143"/>
        <v/>
      </c>
      <c r="DH76" s="108">
        <f t="shared" si="144"/>
        <v>0</v>
      </c>
      <c r="DI76" s="108" t="str">
        <f t="shared" si="145"/>
        <v/>
      </c>
      <c r="DJ76" s="108" t="str">
        <f t="shared" si="146"/>
        <v/>
      </c>
      <c r="DK76" s="108" t="str">
        <f t="shared" si="147"/>
        <v/>
      </c>
      <c r="DL76" s="108" t="str">
        <f t="shared" si="148"/>
        <v/>
      </c>
      <c r="DM76" s="110" t="str">
        <f t="shared" si="149"/>
        <v/>
      </c>
      <c r="DN76" s="120" t="str">
        <f>IF(OR($E76="",$G76=""),"",IF(AND($E$3=6),'Marks Entry 6th'!BK75,IF(AND($E$3=7),'Marks Entry 7th'!BK75,"")))</f>
        <v/>
      </c>
      <c r="DO76" s="120" t="str">
        <f>IF(OR($E76="",$G76=""),"",IF(AND($E$3=6),'Marks Entry 6th'!BL75,IF(AND($E$3=7),'Marks Entry 7th'!BL75,"")))</f>
        <v/>
      </c>
      <c r="DP76" s="120" t="str">
        <f>IF(OR($E76="",$G76=""),"",IF(AND($E$3=6),'Marks Entry 6th'!BM75,IF(AND($E$3=7),'Marks Entry 7th'!BM75,"")))</f>
        <v/>
      </c>
      <c r="DQ76" s="120" t="str">
        <f>IF(OR($E76="",$G76=""),"",IF(AND($E$3=6),'Marks Entry 6th'!BN75,IF(AND($E$3=7),'Marks Entry 7th'!BN75,"")))</f>
        <v/>
      </c>
      <c r="DR76" s="120" t="str">
        <f>IF(OR($E76="",$G76=""),"",IF(AND($E$3=6),'Marks Entry 6th'!BO75,IF(AND($E$3=7),'Marks Entry 7th'!BO75,"")))</f>
        <v/>
      </c>
      <c r="DS76" s="120" t="str">
        <f>IF(OR($E76="",$G76=""),"",IF(AND($E$3=6),'Marks Entry 6th'!BP75,IF(AND($E$3=7),'Marks Entry 7th'!BP75,"")))</f>
        <v/>
      </c>
      <c r="DT76" s="418" t="str">
        <f t="shared" si="150"/>
        <v/>
      </c>
      <c r="DU76" s="120" t="str">
        <f>IF(OR($E76="",$G76=""),"",IF(AND($E$3=6),'Marks Entry 6th'!BQ75,IF(AND($E$3=7),'Marks Entry 7th'!BQ75,"")))</f>
        <v/>
      </c>
      <c r="DV76" s="120" t="str">
        <f>IF(OR($E76="",$G76=""),"",IF(AND($E$3=6),'Marks Entry 6th'!BR75,IF(AND($E$3=7),'Marks Entry 7th'!BR75,"")))</f>
        <v/>
      </c>
      <c r="DW76" s="65" t="str">
        <f t="shared" si="151"/>
        <v/>
      </c>
      <c r="DX76" s="62">
        <f t="shared" si="152"/>
        <v>0</v>
      </c>
      <c r="DY76" s="67" t="str">
        <f>IF(OR($E76="",$G76=""),"",IF(AND($E$3=6),'Marks Entry 6th'!BS75,IF(AND($E$3=7),'Marks Entry 7th'!BS75,"")))</f>
        <v/>
      </c>
      <c r="DZ76" s="67" t="str">
        <f>IF(OR($E76="",$G76=""),"",IF(AND($E$3=6),'Marks Entry 6th'!BT75,IF(AND($E$3=7),'Marks Entry 7th'!BT75,"")))</f>
        <v/>
      </c>
      <c r="EA76" s="65" t="str">
        <f t="shared" si="153"/>
        <v/>
      </c>
      <c r="EB76" s="62" t="str">
        <f t="shared" si="154"/>
        <v/>
      </c>
      <c r="EC76" s="108">
        <f t="shared" si="155"/>
        <v>0</v>
      </c>
      <c r="ED76" s="108" t="str">
        <f t="shared" si="156"/>
        <v/>
      </c>
      <c r="EE76" s="108" t="str">
        <f t="shared" si="157"/>
        <v/>
      </c>
      <c r="EF76" s="108" t="str">
        <f t="shared" si="158"/>
        <v/>
      </c>
      <c r="EG76" s="108" t="str">
        <f t="shared" si="159"/>
        <v/>
      </c>
      <c r="EH76" s="110" t="str">
        <f t="shared" si="160"/>
        <v/>
      </c>
      <c r="EI76" s="52" t="str">
        <f>IF(OR($E76="",$G76=""),"",IF(AND($E$3=6),'Marks Entry 6th'!BU75,IF(AND($E$3=7),'Marks Entry 7th'!BU75,"")))</f>
        <v/>
      </c>
      <c r="EJ76" s="52" t="str">
        <f>IF(OR($E76="",$G76=""),"",IF(AND($E$3=6),'Marks Entry 6th'!BV75,IF(AND($E$3=7),'Marks Entry 7th'!BV75,"")))</f>
        <v/>
      </c>
      <c r="EK76" s="52" t="str">
        <f>IF(OR($E76="",$G76=""),"",IF(AND($E$3=6),'Marks Entry 6th'!BW75,IF(AND($E$3=7),'Marks Entry 7th'!BW75,"")))</f>
        <v/>
      </c>
      <c r="EL76" s="52" t="str">
        <f>IF(OR($E76="",$G76=""),"",IF(AND($E$3=6),'Marks Entry 6th'!BX75,IF(AND($E$3=7),'Marks Entry 7th'!BX75,"")))</f>
        <v/>
      </c>
      <c r="EM76" s="52" t="str">
        <f>IF(OR($E76="",$G76=""),"",IF(AND($E$3=6),'Marks Entry 6th'!BY75,IF(AND($E$3=7),'Marks Entry 7th'!BY75,"")))</f>
        <v/>
      </c>
      <c r="EN76" s="121" t="str">
        <f t="shared" si="161"/>
        <v/>
      </c>
      <c r="EO76" s="122">
        <f t="shared" si="162"/>
        <v>0</v>
      </c>
      <c r="EP76" s="122" t="str">
        <f t="shared" si="163"/>
        <v/>
      </c>
      <c r="EQ76" s="122" t="str">
        <f t="shared" si="164"/>
        <v/>
      </c>
      <c r="ER76" s="109" t="str">
        <f t="shared" si="165"/>
        <v/>
      </c>
      <c r="ES76" s="52" t="str">
        <f>IF(OR($E76="",$G76=""),"",IF(AND($E$3=6),'Marks Entry 6th'!BZ75,IF(AND($E$3=7),'Marks Entry 7th'!BZ75,"")))</f>
        <v/>
      </c>
      <c r="ET76" s="52" t="str">
        <f>IF(OR($E76="",$G76=""),"",IF(AND($E$3=6),'Marks Entry 6th'!CA75,IF(AND($E$3=7),'Marks Entry 7th'!CA75,"")))</f>
        <v/>
      </c>
      <c r="EU76" s="52" t="str">
        <f>IF(OR($E76="",$G76=""),"",IF(AND($E$3=6),'Marks Entry 6th'!CB75,IF(AND($E$3=7),'Marks Entry 7th'!CB75,"")))</f>
        <v/>
      </c>
      <c r="EV76" s="52" t="str">
        <f>IF(OR($E76="",$G76=""),"",IF(AND($E$3=6),'Marks Entry 6th'!CC75,IF(AND($E$3=7),'Marks Entry 7th'!CC75,"")))</f>
        <v/>
      </c>
      <c r="EW76" s="52" t="str">
        <f>IF(OR($E76="",$G76=""),"",IF(AND($E$3=6),'Marks Entry 6th'!CD75,IF(AND($E$3=7),'Marks Entry 7th'!CD75,"")))</f>
        <v/>
      </c>
      <c r="EX76" s="121" t="str">
        <f t="shared" si="166"/>
        <v/>
      </c>
      <c r="EY76" s="122">
        <f t="shared" si="167"/>
        <v>0</v>
      </c>
      <c r="EZ76" s="122" t="str">
        <f t="shared" si="168"/>
        <v/>
      </c>
      <c r="FA76" s="122" t="str">
        <f t="shared" si="169"/>
        <v/>
      </c>
      <c r="FB76" s="109" t="str">
        <f t="shared" si="170"/>
        <v/>
      </c>
      <c r="FC76" s="52" t="str">
        <f>IF(OR($E76="",$G76=""),"",IF(AND($E$3=6),'Marks Entry 6th'!CE75,IF(AND($E$3=7),'Marks Entry 7th'!CE75,"")))</f>
        <v/>
      </c>
      <c r="FD76" s="52" t="str">
        <f>IF(OR($E76="",$G76=""),"",IF(AND($E$3=6),'Marks Entry 6th'!CF75,IF(AND($E$3=7),'Marks Entry 7th'!CF75,"")))</f>
        <v/>
      </c>
      <c r="FE76" s="52" t="str">
        <f>IF(OR($E76="",$G76=""),"",IF(AND($E$3=6),'Marks Entry 6th'!CG75,IF(AND($E$3=7),'Marks Entry 7th'!CG75,"")))</f>
        <v/>
      </c>
      <c r="FF76" s="52" t="str">
        <f>IF(OR($E76="",$G76=""),"",IF(AND($E$3=6),'Marks Entry 6th'!CH75,IF(AND($E$3=7),'Marks Entry 7th'!CH75,"")))</f>
        <v/>
      </c>
      <c r="FG76" s="52" t="str">
        <f>IF(OR($E76="",$G76=""),"",IF(AND($E$3=6),'Marks Entry 6th'!CI75,IF(AND($E$3=7),'Marks Entry 7th'!CI75,"")))</f>
        <v/>
      </c>
      <c r="FH76" s="121" t="str">
        <f t="shared" si="171"/>
        <v/>
      </c>
      <c r="FI76" s="122">
        <f t="shared" si="172"/>
        <v>0</v>
      </c>
      <c r="FJ76" s="122" t="str">
        <f t="shared" si="173"/>
        <v/>
      </c>
      <c r="FK76" s="122" t="str">
        <f t="shared" si="174"/>
        <v/>
      </c>
      <c r="FL76" s="109" t="str">
        <f t="shared" si="175"/>
        <v/>
      </c>
      <c r="FM76" s="361" t="str">
        <f>IF(OR($E76="",$G76=""),"",IF(AND('Marks Entry 6th'!CJ75="",'Marks Entry 7th'!CJ75=""),"",IF(AND($E$3=6),'Marks Entry 6th'!CJ75,IF(AND($E$3=7),'Marks Entry 7th'!CJ75,""))))</f>
        <v/>
      </c>
      <c r="FN76" s="361" t="str">
        <f>IF(OR($E76="",$G76=""),"",IF(AND('Marks Entry 6th'!CK75="",'Marks Entry 7th'!CK75=""),"",IF(AND($E$3=6),'Marks Entry 6th'!CK75,IF(AND($E$3=7),'Marks Entry 7th'!CK75,""))))</f>
        <v/>
      </c>
      <c r="FO76" s="362" t="str">
        <f t="shared" si="176"/>
        <v/>
      </c>
      <c r="FP76" s="109" t="str">
        <f t="shared" si="177"/>
        <v/>
      </c>
      <c r="FQ76" s="361" t="str">
        <f>IF(OR($E76="",$G76=""),"",IF(AND('Marks Entry 6th'!CL75="",'Marks Entry 7th'!CL75=""),"",IF(AND($E$3=6),'Marks Entry 6th'!CL75,IF(AND($E$3=7),'Marks Entry 7th'!CL75,""))))</f>
        <v/>
      </c>
      <c r="FR76" s="361" t="str">
        <f>IF(OR($E76="",$G76=""),"",IF(AND('Marks Entry 6th'!CM75="",'Marks Entry 7th'!CM75=""),"",IF(AND($E$3=6),'Marks Entry 6th'!CM75,IF(AND($E$3=7),'Marks Entry 7th'!CM75,""))))</f>
        <v/>
      </c>
      <c r="FS76" s="362" t="str">
        <f t="shared" si="178"/>
        <v/>
      </c>
      <c r="FT76" s="109" t="str">
        <f t="shared" si="179"/>
        <v/>
      </c>
      <c r="FU76" s="78" t="str">
        <f t="shared" si="180"/>
        <v/>
      </c>
      <c r="FV76" s="328" t="str">
        <f t="shared" si="181"/>
        <v/>
      </c>
      <c r="FW76" s="84" t="str">
        <f t="shared" si="182"/>
        <v/>
      </c>
      <c r="FX76" s="222" t="str">
        <f t="shared" si="183"/>
        <v/>
      </c>
      <c r="FY76" s="85" t="str">
        <f t="shared" si="184"/>
        <v/>
      </c>
      <c r="FZ76" s="327" t="str">
        <f>IFERROR(IF(B76="NSO","NSO",IF(OR(D76="",G76="",F76=""),"",IF(AND(FV76&gt;=36,'Master sheet'!$D$11="Hindi"),"कक्षा क्रमोन्नत",IF(AND(FV76&gt;=36,'Master sheet'!$D$11="English"),"Promoted",IF(AND(FV76&lt;36,'Master sheet'!$D$11="Hindi"),"पुनः परीक्षा","Re-Exam"))))),"")</f>
        <v/>
      </c>
      <c r="GA76" s="53" t="str">
        <f>IF(OR($E76="",$G76=""),"",IF(AND($E$3=6,'Marks Entry 6th'!CN75=""),"",IF(AND($E$3=7,'Marks Entry 7th'!CN75=""),"",IF(AND($E$3=6),'Marks Entry 6th'!CN75,IF(AND($E$3=7),'Marks Entry 7th'!CN75,"")))))</f>
        <v/>
      </c>
      <c r="GB76" s="53" t="str">
        <f>IF(OR($E76="",$G76=""),"",IF(AND($E$3=6,'Marks Entry 6th'!CO75=""),"",IF(AND($E$3=7,'Marks Entry 7th'!CO75=""),"",IF(AND($E$3=6),'Marks Entry 6th'!CO75,IF(AND($E$3=7),'Marks Entry 7th'!CO75,"")))))</f>
        <v/>
      </c>
      <c r="GC76" s="54"/>
      <c r="GK76" s="56">
        <f>IF(AND($E$3=6),'Marks Entry 6th'!I75,IF(AND($E$3=7),'Marks Entry 7th'!I75,""))</f>
        <v>0</v>
      </c>
      <c r="GL76" s="56">
        <f t="shared" si="185"/>
        <v>0</v>
      </c>
    </row>
    <row r="77" spans="1:194" ht="18.95" customHeight="1">
      <c r="A77" s="68">
        <v>70</v>
      </c>
      <c r="B77" s="68" t="str">
        <f>IF(OR(GK77=0,GK77=""),"",IF(AND($E$3=6),'Marks Entry 6th'!I76,IF(AND($E$3=7),'Marks Entry 7th'!I76,"")))</f>
        <v/>
      </c>
      <c r="C77" s="69" t="str">
        <f>IF(OR(B77=0,B77=""),"",IF(AND($E$3=6,'Marks Entry 6th'!B76=""),"",IF(AND($E$3=7,'Marks Entry 7th'!B76=""),"",IF(AND($E$3=6,'Marks Entry 6th'!B76),'Marks Entry 6th'!B76,IF(AND($E$3=7),'Marks Entry 7th'!B76,"")))))</f>
        <v/>
      </c>
      <c r="D77" s="69" t="str">
        <f>IF(OR(B77=0,B77=""),"",IF(AND($E$3=6,'Marks Entry 6th'!C76=""),"",IF(AND($E$3=7,'Marks Entry 7th'!C76=""),"",IF(AND($E$3=6),'Marks Entry 6th'!C76,IF(AND($E$3=7),'Marks Entry 7th'!C76,"")))))</f>
        <v/>
      </c>
      <c r="E77" s="303" t="str">
        <f>IF(OR(B77=0,B77=""),"",IF(AND($E$3=6,'Marks Entry 6th'!E76=""),"",IF(AND($E$3=7,'Marks Entry 7th'!E76=""),"",IF(AND($E$3=6),'Marks Entry 6th'!E76,IF(AND($E$3=7),'Marks Entry 7th'!E76,"")))))</f>
        <v/>
      </c>
      <c r="F77" s="69" t="str">
        <f>IF(OR(B77=0,B77=""),"",IF(AND($E$3=6,'Marks Entry 6th'!D76=""),"",IF(AND($E$3=7,'Marks Entry 7th'!D76=""),"",IF(AND($E$3=6),'Marks Entry 6th'!D76,IF(AND($E$3=7),'Marks Entry 7th'!D76,"")))))</f>
        <v/>
      </c>
      <c r="G77" s="302" t="str">
        <f>IF(OR(B77=0,B77=""),"",IF(AND($E$3=6,'Marks Entry 6th'!F76=""),"",IF(AND($E$3=7,'Marks Entry 7th'!F76=""),"",IF(AND($E$3=6),UPPER('Marks Entry 6th'!F76),IF(AND($E$3=7),UPPER('Marks Entry 7th'!F76),"")))))</f>
        <v/>
      </c>
      <c r="H77" s="302" t="str">
        <f>IF(OR(B77=0,B77=""),"",IF(AND($E$3=6,'Marks Entry 6th'!G76=""),"",IF(AND($E$3=7,'Marks Entry 7th'!G76=""),"",IF(AND($E$3=6),UPPER('Marks Entry 6th'!G76),IF(AND($E$3=7),UPPER('Marks Entry 7th'!G76),"")))))</f>
        <v/>
      </c>
      <c r="I77" s="302" t="str">
        <f>IF(OR(B77=0,B77=""),"",IF(AND($E$3=6,'Marks Entry 6th'!H76=""),"",IF(AND($E$3=7,'Marks Entry 7th'!H76=""),"",IF(AND($E$3=6),UPPER('Marks Entry 6th'!H76),IF(AND($E$3=7),UPPER('Marks Entry 7th'!H76),"")))))</f>
        <v/>
      </c>
      <c r="J77" s="64" t="str">
        <f>IF(OR(B77=0,B77=""),"",IF(AND($E$3=6,'Marks Entry 6th'!J76=""),"",IF(AND($E$3=7,'Marks Entry 7th'!J76=""),"",IF(AND($E$3=6),'Marks Entry 6th'!J76,IF(AND($E$3=7),'Marks Entry 7th'!J76,"")))))</f>
        <v/>
      </c>
      <c r="K77" s="64" t="str">
        <f>IF(OR(B77=0,B77=""),"",IF(AND($E$3=6,'Marks Entry 6th'!K76=""),"",IF(AND($E$3=7,'Marks Entry 7th'!K76=""),"",IF(AND($E$3=6),'Marks Entry 6th'!K76,IF(AND($E$3=7),'Marks Entry 7th'!K76,"")))))</f>
        <v/>
      </c>
      <c r="L77" s="120" t="str">
        <f>IF(OR($E77="",$G77=""),"",IF(AND($E$3=6),'Marks Entry 6th'!L76,IF(AND($E$3=7),'Marks Entry 7th'!L76,"")))</f>
        <v/>
      </c>
      <c r="M77" s="120" t="str">
        <f>IF(OR($E77="",$G77=""),"",IF(AND($E$3=6),'Marks Entry 6th'!M76,IF(AND($E$3=7),'Marks Entry 7th'!M76,"")))</f>
        <v/>
      </c>
      <c r="N77" s="120" t="str">
        <f>IF(OR($E77="",$G77=""),"",IF(AND($E$3=6),'Marks Entry 6th'!N76,IF(AND($E$3=7),'Marks Entry 7th'!N76,"")))</f>
        <v/>
      </c>
      <c r="O77" s="120" t="str">
        <f>IF(OR($E77="",$G77=""),"",IF(AND($E$3=6),'Marks Entry 6th'!O76,IF(AND($E$3=7),'Marks Entry 7th'!O76,"")))</f>
        <v/>
      </c>
      <c r="P77" s="120" t="str">
        <f>IF(OR($E77="",$G77=""),"",IF(AND($E$3=6),'Marks Entry 6th'!P76,IF(AND($E$3=7),'Marks Entry 7th'!P76,"")))</f>
        <v/>
      </c>
      <c r="Q77" s="120" t="str">
        <f>IF(OR($E77="",$G77=""),"",IF(AND($E$3=6),'Marks Entry 6th'!Q76,IF(AND($E$3=7),'Marks Entry 7th'!Q76,"")))</f>
        <v/>
      </c>
      <c r="R77" s="418" t="str">
        <f t="shared" si="95"/>
        <v/>
      </c>
      <c r="S77" s="120" t="str">
        <f>IF(OR($E77="",$G77=""),"",IF(AND($E$3=6),'Marks Entry 6th'!R76,IF(AND($E$3=7),'Marks Entry 7th'!R76,"")))</f>
        <v/>
      </c>
      <c r="T77" s="120" t="str">
        <f>IF(OR($E77="",$G77=""),"",IF(AND($E$3=6),'Marks Entry 6th'!S76,IF(AND($E$3=7),'Marks Entry 7th'!S76,"")))</f>
        <v/>
      </c>
      <c r="U77" s="65" t="str">
        <f t="shared" si="96"/>
        <v/>
      </c>
      <c r="V77" s="62">
        <f t="shared" si="97"/>
        <v>0</v>
      </c>
      <c r="W77" s="67" t="str">
        <f>IF(OR($E77="",$G77=""),"",IF(AND($E$3=6),'Marks Entry 6th'!T76,IF(AND($E$3=7),'Marks Entry 7th'!T76,"")))</f>
        <v/>
      </c>
      <c r="X77" s="67" t="str">
        <f>IF(OR($E77="",$G77=""),"",IF(AND($E$3=6),'Marks Entry 6th'!U76,IF(AND($E$3=7),'Marks Entry 7th'!U76,"")))</f>
        <v/>
      </c>
      <c r="Y77" s="66" t="str">
        <f t="shared" si="98"/>
        <v/>
      </c>
      <c r="Z77" s="62" t="str">
        <f t="shared" si="99"/>
        <v/>
      </c>
      <c r="AA77" s="108">
        <f t="shared" si="100"/>
        <v>0</v>
      </c>
      <c r="AB77" s="108" t="str">
        <f t="shared" si="101"/>
        <v/>
      </c>
      <c r="AC77" s="108" t="str">
        <f t="shared" si="102"/>
        <v/>
      </c>
      <c r="AD77" s="108" t="str">
        <f t="shared" si="103"/>
        <v/>
      </c>
      <c r="AE77" s="108" t="str">
        <f t="shared" si="104"/>
        <v/>
      </c>
      <c r="AF77" s="110" t="str">
        <f t="shared" si="105"/>
        <v/>
      </c>
      <c r="AG77" s="120" t="str">
        <f>IF(OR($E77="",$G77=""),"",IF(AND($E$3=6),'Marks Entry 6th'!V76,IF(AND($E$3=7),'Marks Entry 7th'!V76,"")))</f>
        <v/>
      </c>
      <c r="AH77" s="120" t="str">
        <f>IF(OR($E77="",$G77=""),"",IF(AND($E$3=6),'Marks Entry 6th'!W76,IF(AND($E$3=7),'Marks Entry 7th'!W76,"")))</f>
        <v/>
      </c>
      <c r="AI77" s="120" t="str">
        <f>IF(OR($E77="",$G77=""),"",IF(AND($E$3=6),'Marks Entry 6th'!X76,IF(AND($E$3=7),'Marks Entry 7th'!X76,"")))</f>
        <v/>
      </c>
      <c r="AJ77" s="120" t="str">
        <f>IF(OR($E77="",$G77=""),"",IF(AND($E$3=6),'Marks Entry 6th'!Y76,IF(AND($E$3=7),'Marks Entry 7th'!Y76,"")))</f>
        <v/>
      </c>
      <c r="AK77" s="120" t="str">
        <f>IF(OR($E77="",$G77=""),"",IF(AND($E$3=6),'Marks Entry 6th'!Z76,IF(AND($E$3=7),'Marks Entry 7th'!Z76,"")))</f>
        <v/>
      </c>
      <c r="AL77" s="120" t="str">
        <f>IF(OR($E77="",$G77=""),"",IF(AND($E$3=6),'Marks Entry 6th'!AA76,IF(AND($E$3=7),'Marks Entry 7th'!AA76,"")))</f>
        <v/>
      </c>
      <c r="AM77" s="418" t="str">
        <f t="shared" si="106"/>
        <v/>
      </c>
      <c r="AN77" s="120" t="str">
        <f>IF(OR($E77="",$G77=""),"",IF(AND($E$3=6),'Marks Entry 6th'!AB76,IF(AND($E$3=7),'Marks Entry 7th'!AB76,"")))</f>
        <v/>
      </c>
      <c r="AO77" s="120" t="str">
        <f>IF(OR($E77="",$G77=""),"",IF(AND($E$3=6),'Marks Entry 6th'!AC76,IF(AND($E$3=7),'Marks Entry 7th'!AC76,"")))</f>
        <v/>
      </c>
      <c r="AP77" s="65" t="str">
        <f t="shared" si="107"/>
        <v/>
      </c>
      <c r="AQ77" s="62">
        <f t="shared" si="108"/>
        <v>0</v>
      </c>
      <c r="AR77" s="67" t="str">
        <f>IF(OR($E77="",$G77=""),"",IF(AND($E$3=6),'Marks Entry 6th'!AD76,IF(AND($E$3=7),'Marks Entry 7th'!AD76,"")))</f>
        <v/>
      </c>
      <c r="AS77" s="67" t="str">
        <f>IF(OR($E77="",$G77=""),"",IF(AND($E$3=6),'Marks Entry 6th'!AE76,IF(AND($E$3=7),'Marks Entry 7th'!AE76,"")))</f>
        <v/>
      </c>
      <c r="AT77" s="65" t="str">
        <f t="shared" si="109"/>
        <v/>
      </c>
      <c r="AU77" s="62" t="str">
        <f t="shared" si="110"/>
        <v/>
      </c>
      <c r="AV77" s="108">
        <f t="shared" si="111"/>
        <v>0</v>
      </c>
      <c r="AW77" s="108" t="str">
        <f t="shared" si="112"/>
        <v/>
      </c>
      <c r="AX77" s="108" t="str">
        <f t="shared" si="113"/>
        <v/>
      </c>
      <c r="AY77" s="108" t="str">
        <f t="shared" si="114"/>
        <v/>
      </c>
      <c r="AZ77" s="108" t="str">
        <f t="shared" si="115"/>
        <v/>
      </c>
      <c r="BA77" s="110" t="str">
        <f t="shared" si="116"/>
        <v/>
      </c>
      <c r="BB77" s="310" t="str">
        <f>IF(OR($E77="",$G77=""),"",IF(AND($E$3=6),'Marks Entry 6th'!AF76,IF(AND($E$3=7),'Marks Entry 7th'!AF76,"")))</f>
        <v/>
      </c>
      <c r="BC77" s="120" t="str">
        <f>IF(OR($E77="",$G77=""),"",IF(AND($E$3=6),'Marks Entry 6th'!AG76,IF(AND($E$3=7),'Marks Entry 7th'!AG76,"")))</f>
        <v/>
      </c>
      <c r="BD77" s="120" t="str">
        <f>IF(OR($E77="",$G77=""),"",IF(AND($E$3=6),'Marks Entry 6th'!AH76,IF(AND($E$3=7),'Marks Entry 7th'!AH76,"")))</f>
        <v/>
      </c>
      <c r="BE77" s="120" t="str">
        <f>IF(OR($E77="",$G77=""),"",IF(AND($E$3=6),'Marks Entry 6th'!AI76,IF(AND($E$3=7),'Marks Entry 7th'!AI76,"")))</f>
        <v/>
      </c>
      <c r="BF77" s="120" t="str">
        <f>IF(OR($E77="",$G77=""),"",IF(AND($E$3=6),'Marks Entry 6th'!AJ76,IF(AND($E$3=7),'Marks Entry 7th'!AJ76,"")))</f>
        <v/>
      </c>
      <c r="BG77" s="120" t="str">
        <f>IF(OR($E77="",$G77=""),"",IF(AND($E$3=6),'Marks Entry 6th'!AK76,IF(AND($E$3=7),'Marks Entry 7th'!AK76,"")))</f>
        <v/>
      </c>
      <c r="BH77" s="120" t="str">
        <f>IF(OR($E77="",$G77=""),"",IF(AND($E$3=6),'Marks Entry 6th'!AL76,IF(AND($E$3=7),'Marks Entry 7th'!AL76,"")))</f>
        <v/>
      </c>
      <c r="BI77" s="418" t="str">
        <f t="shared" si="117"/>
        <v/>
      </c>
      <c r="BJ77" s="120" t="str">
        <f>IF(OR($E77="",$G77=""),"",IF(AND($E$3=6),'Marks Entry 6th'!AM76,IF(AND($E$3=7),'Marks Entry 7th'!AM76,"")))</f>
        <v/>
      </c>
      <c r="BK77" s="120" t="str">
        <f>IF(OR($E77="",$G77=""),"",IF(AND($E$3=6),'Marks Entry 6th'!AN76,IF(AND($E$3=7),'Marks Entry 7th'!AN76,"")))</f>
        <v/>
      </c>
      <c r="BL77" s="65" t="str">
        <f t="shared" si="118"/>
        <v/>
      </c>
      <c r="BM77" s="62">
        <f t="shared" si="119"/>
        <v>0</v>
      </c>
      <c r="BN77" s="67" t="str">
        <f>IF(OR($E77="",$G77=""),"",IF(AND($E$3=6),'Marks Entry 6th'!AO76,IF(AND($E$3=7),'Marks Entry 7th'!AO76,"")))</f>
        <v/>
      </c>
      <c r="BO77" s="67" t="str">
        <f>IF(OR($E77="",$G77=""),"",IF(AND($E$3=6),'Marks Entry 6th'!AP76,IF(AND($E$3=7),'Marks Entry 7th'!AP76,"")))</f>
        <v/>
      </c>
      <c r="BP77" s="65" t="str">
        <f t="shared" si="120"/>
        <v/>
      </c>
      <c r="BQ77" s="62" t="str">
        <f t="shared" si="121"/>
        <v/>
      </c>
      <c r="BR77" s="108">
        <f t="shared" si="122"/>
        <v>0</v>
      </c>
      <c r="BS77" s="108" t="str">
        <f t="shared" si="123"/>
        <v/>
      </c>
      <c r="BT77" s="108" t="str">
        <f t="shared" si="124"/>
        <v/>
      </c>
      <c r="BU77" s="108" t="str">
        <f t="shared" si="125"/>
        <v/>
      </c>
      <c r="BV77" s="108" t="str">
        <f t="shared" si="126"/>
        <v/>
      </c>
      <c r="BW77" s="110" t="str">
        <f t="shared" si="127"/>
        <v/>
      </c>
      <c r="BX77" s="120" t="str">
        <f>IF(OR($E77="",$G77=""),"",IF(AND($E$3=6),'Marks Entry 6th'!AQ76,IF(AND($E$3=7),'Marks Entry 7th'!AQ76,"")))</f>
        <v/>
      </c>
      <c r="BY77" s="120" t="str">
        <f>IF(OR($E77="",$G77=""),"",IF(AND($E$3=6),'Marks Entry 6th'!AR76,IF(AND($E$3=7),'Marks Entry 7th'!AR76,"")))</f>
        <v/>
      </c>
      <c r="BZ77" s="120" t="str">
        <f>IF(OR($E77="",$G77=""),"",IF(AND($E$3=6),'Marks Entry 6th'!AS76,IF(AND($E$3=7),'Marks Entry 7th'!AS76,"")))</f>
        <v/>
      </c>
      <c r="CA77" s="120" t="str">
        <f>IF(OR($E77="",$G77=""),"",IF(AND($E$3=6),'Marks Entry 6th'!AT76,IF(AND($E$3=7),'Marks Entry 7th'!AT76,"")))</f>
        <v/>
      </c>
      <c r="CB77" s="120" t="str">
        <f>IF(OR($E77="",$G77=""),"",IF(AND($E$3=6),'Marks Entry 6th'!AU76,IF(AND($E$3=7),'Marks Entry 7th'!AU76,"")))</f>
        <v/>
      </c>
      <c r="CC77" s="120" t="str">
        <f>IF(OR($E77="",$G77=""),"",IF(AND($E$3=6),'Marks Entry 6th'!AV76,IF(AND($E$3=7),'Marks Entry 7th'!AV76,"")))</f>
        <v/>
      </c>
      <c r="CD77" s="418" t="str">
        <f t="shared" si="128"/>
        <v/>
      </c>
      <c r="CE77" s="120" t="str">
        <f>IF(OR($E77="",$G77=""),"",IF(AND($E$3=6),'Marks Entry 6th'!AW76,IF(AND($E$3=7),'Marks Entry 7th'!AW76,"")))</f>
        <v/>
      </c>
      <c r="CF77" s="120" t="str">
        <f>IF(OR($E77="",$G77=""),"",IF(AND($E$3=6),'Marks Entry 6th'!AX76,IF(AND($E$3=7),'Marks Entry 7th'!AX76,"")))</f>
        <v/>
      </c>
      <c r="CG77" s="65" t="str">
        <f t="shared" si="129"/>
        <v/>
      </c>
      <c r="CH77" s="62">
        <f t="shared" si="130"/>
        <v>0</v>
      </c>
      <c r="CI77" s="67" t="str">
        <f>IF(OR($E77="",$G77=""),"",IF(AND($E$3=6),'Marks Entry 6th'!AY76,IF(AND($E$3=7),'Marks Entry 7th'!AY76,"")))</f>
        <v/>
      </c>
      <c r="CJ77" s="67" t="str">
        <f>IF(OR($E77="",$G77=""),"",IF(AND($E$3=6),'Marks Entry 6th'!AZ76,IF(AND($E$3=7),'Marks Entry 7th'!AZ76,"")))</f>
        <v/>
      </c>
      <c r="CK77" s="65" t="str">
        <f t="shared" si="131"/>
        <v/>
      </c>
      <c r="CL77" s="62" t="str">
        <f t="shared" si="132"/>
        <v/>
      </c>
      <c r="CM77" s="108">
        <f t="shared" si="133"/>
        <v>0</v>
      </c>
      <c r="CN77" s="108" t="str">
        <f t="shared" si="134"/>
        <v/>
      </c>
      <c r="CO77" s="108" t="str">
        <f t="shared" si="135"/>
        <v/>
      </c>
      <c r="CP77" s="108" t="str">
        <f t="shared" si="136"/>
        <v/>
      </c>
      <c r="CQ77" s="108" t="str">
        <f t="shared" si="137"/>
        <v/>
      </c>
      <c r="CR77" s="110" t="str">
        <f t="shared" si="138"/>
        <v/>
      </c>
      <c r="CS77" s="120" t="str">
        <f>IF(OR($E77="",$G77=""),"",IF(AND($E$3=6),'Marks Entry 6th'!BA76,IF(AND($E$3=7),'Marks Entry 7th'!BA76,"")))</f>
        <v/>
      </c>
      <c r="CT77" s="120" t="str">
        <f>IF(OR($E77="",$G77=""),"",IF(AND($E$3=6),'Marks Entry 6th'!BB76,IF(AND($E$3=7),'Marks Entry 7th'!BB76,"")))</f>
        <v/>
      </c>
      <c r="CU77" s="120" t="str">
        <f>IF(OR($E77="",$G77=""),"",IF(AND($E$3=6),'Marks Entry 6th'!BC76,IF(AND($E$3=7),'Marks Entry 7th'!BC76,"")))</f>
        <v/>
      </c>
      <c r="CV77" s="120" t="str">
        <f>IF(OR($E77="",$G77=""),"",IF(AND($E$3=6),'Marks Entry 6th'!BD76,IF(AND($E$3=7),'Marks Entry 7th'!BD76,"")))</f>
        <v/>
      </c>
      <c r="CW77" s="120" t="str">
        <f>IF(OR($E77="",$G77=""),"",IF(AND($E$3=6),'Marks Entry 6th'!BE76,IF(AND($E$3=7),'Marks Entry 7th'!BE76,"")))</f>
        <v/>
      </c>
      <c r="CX77" s="120" t="str">
        <f>IF(OR($E77="",$G77=""),"",IF(AND($E$3=6),'Marks Entry 6th'!BF76,IF(AND($E$3=7),'Marks Entry 7th'!BF76,"")))</f>
        <v/>
      </c>
      <c r="CY77" s="418" t="str">
        <f t="shared" si="139"/>
        <v/>
      </c>
      <c r="CZ77" s="120" t="str">
        <f>IF(OR($E77="",$G77=""),"",IF(AND($E$3=6),'Marks Entry 6th'!BG76,IF(AND($E$3=7),'Marks Entry 7th'!BG76,"")))</f>
        <v/>
      </c>
      <c r="DA77" s="120" t="str">
        <f>IF(OR($E77="",$G77=""),"",IF(AND($E$3=6),'Marks Entry 6th'!BH76,IF(AND($E$3=7),'Marks Entry 7th'!BH76,"")))</f>
        <v/>
      </c>
      <c r="DB77" s="65" t="str">
        <f t="shared" si="140"/>
        <v/>
      </c>
      <c r="DC77" s="62">
        <f t="shared" si="141"/>
        <v>0</v>
      </c>
      <c r="DD77" s="67" t="str">
        <f>IF(OR($E77="",$G77=""),"",IF(AND($E$3=6),'Marks Entry 6th'!BI76,IF(AND($E$3=7),'Marks Entry 7th'!BI76,"")))</f>
        <v/>
      </c>
      <c r="DE77" s="67" t="str">
        <f>IF(OR($E77="",$G77=""),"",IF(AND($E$3=6),'Marks Entry 6th'!BJ76,IF(AND($E$3=7),'Marks Entry 7th'!BJ76,"")))</f>
        <v/>
      </c>
      <c r="DF77" s="65" t="str">
        <f t="shared" si="142"/>
        <v/>
      </c>
      <c r="DG77" s="62" t="str">
        <f t="shared" si="143"/>
        <v/>
      </c>
      <c r="DH77" s="108">
        <f t="shared" si="144"/>
        <v>0</v>
      </c>
      <c r="DI77" s="108" t="str">
        <f t="shared" si="145"/>
        <v/>
      </c>
      <c r="DJ77" s="108" t="str">
        <f t="shared" si="146"/>
        <v/>
      </c>
      <c r="DK77" s="108" t="str">
        <f t="shared" si="147"/>
        <v/>
      </c>
      <c r="DL77" s="108" t="str">
        <f t="shared" si="148"/>
        <v/>
      </c>
      <c r="DM77" s="110" t="str">
        <f t="shared" si="149"/>
        <v/>
      </c>
      <c r="DN77" s="120" t="str">
        <f>IF(OR($E77="",$G77=""),"",IF(AND($E$3=6),'Marks Entry 6th'!BK76,IF(AND($E$3=7),'Marks Entry 7th'!BK76,"")))</f>
        <v/>
      </c>
      <c r="DO77" s="120" t="str">
        <f>IF(OR($E77="",$G77=""),"",IF(AND($E$3=6),'Marks Entry 6th'!BL76,IF(AND($E$3=7),'Marks Entry 7th'!BL76,"")))</f>
        <v/>
      </c>
      <c r="DP77" s="120" t="str">
        <f>IF(OR($E77="",$G77=""),"",IF(AND($E$3=6),'Marks Entry 6th'!BM76,IF(AND($E$3=7),'Marks Entry 7th'!BM76,"")))</f>
        <v/>
      </c>
      <c r="DQ77" s="120" t="str">
        <f>IF(OR($E77="",$G77=""),"",IF(AND($E$3=6),'Marks Entry 6th'!BN76,IF(AND($E$3=7),'Marks Entry 7th'!BN76,"")))</f>
        <v/>
      </c>
      <c r="DR77" s="120" t="str">
        <f>IF(OR($E77="",$G77=""),"",IF(AND($E$3=6),'Marks Entry 6th'!BO76,IF(AND($E$3=7),'Marks Entry 7th'!BO76,"")))</f>
        <v/>
      </c>
      <c r="DS77" s="120" t="str">
        <f>IF(OR($E77="",$G77=""),"",IF(AND($E$3=6),'Marks Entry 6th'!BP76,IF(AND($E$3=7),'Marks Entry 7th'!BP76,"")))</f>
        <v/>
      </c>
      <c r="DT77" s="418" t="str">
        <f t="shared" si="150"/>
        <v/>
      </c>
      <c r="DU77" s="120" t="str">
        <f>IF(OR($E77="",$G77=""),"",IF(AND($E$3=6),'Marks Entry 6th'!BQ76,IF(AND($E$3=7),'Marks Entry 7th'!BQ76,"")))</f>
        <v/>
      </c>
      <c r="DV77" s="120" t="str">
        <f>IF(OR($E77="",$G77=""),"",IF(AND($E$3=6),'Marks Entry 6th'!BR76,IF(AND($E$3=7),'Marks Entry 7th'!BR76,"")))</f>
        <v/>
      </c>
      <c r="DW77" s="65" t="str">
        <f t="shared" si="151"/>
        <v/>
      </c>
      <c r="DX77" s="62">
        <f t="shared" si="152"/>
        <v>0</v>
      </c>
      <c r="DY77" s="67" t="str">
        <f>IF(OR($E77="",$G77=""),"",IF(AND($E$3=6),'Marks Entry 6th'!BS76,IF(AND($E$3=7),'Marks Entry 7th'!BS76,"")))</f>
        <v/>
      </c>
      <c r="DZ77" s="67" t="str">
        <f>IF(OR($E77="",$G77=""),"",IF(AND($E$3=6),'Marks Entry 6th'!BT76,IF(AND($E$3=7),'Marks Entry 7th'!BT76,"")))</f>
        <v/>
      </c>
      <c r="EA77" s="65" t="str">
        <f t="shared" si="153"/>
        <v/>
      </c>
      <c r="EB77" s="62" t="str">
        <f t="shared" si="154"/>
        <v/>
      </c>
      <c r="EC77" s="108">
        <f t="shared" si="155"/>
        <v>0</v>
      </c>
      <c r="ED77" s="108" t="str">
        <f t="shared" si="156"/>
        <v/>
      </c>
      <c r="EE77" s="108" t="str">
        <f t="shared" si="157"/>
        <v/>
      </c>
      <c r="EF77" s="108" t="str">
        <f t="shared" si="158"/>
        <v/>
      </c>
      <c r="EG77" s="108" t="str">
        <f t="shared" si="159"/>
        <v/>
      </c>
      <c r="EH77" s="110" t="str">
        <f t="shared" si="160"/>
        <v/>
      </c>
      <c r="EI77" s="52" t="str">
        <f>IF(OR($E77="",$G77=""),"",IF(AND($E$3=6),'Marks Entry 6th'!BU76,IF(AND($E$3=7),'Marks Entry 7th'!BU76,"")))</f>
        <v/>
      </c>
      <c r="EJ77" s="52" t="str">
        <f>IF(OR($E77="",$G77=""),"",IF(AND($E$3=6),'Marks Entry 6th'!BV76,IF(AND($E$3=7),'Marks Entry 7th'!BV76,"")))</f>
        <v/>
      </c>
      <c r="EK77" s="52" t="str">
        <f>IF(OR($E77="",$G77=""),"",IF(AND($E$3=6),'Marks Entry 6th'!BW76,IF(AND($E$3=7),'Marks Entry 7th'!BW76,"")))</f>
        <v/>
      </c>
      <c r="EL77" s="52" t="str">
        <f>IF(OR($E77="",$G77=""),"",IF(AND($E$3=6),'Marks Entry 6th'!BX76,IF(AND($E$3=7),'Marks Entry 7th'!BX76,"")))</f>
        <v/>
      </c>
      <c r="EM77" s="52" t="str">
        <f>IF(OR($E77="",$G77=""),"",IF(AND($E$3=6),'Marks Entry 6th'!BY76,IF(AND($E$3=7),'Marks Entry 7th'!BY76,"")))</f>
        <v/>
      </c>
      <c r="EN77" s="121" t="str">
        <f t="shared" si="161"/>
        <v/>
      </c>
      <c r="EO77" s="122">
        <f t="shared" si="162"/>
        <v>0</v>
      </c>
      <c r="EP77" s="122" t="str">
        <f t="shared" si="163"/>
        <v/>
      </c>
      <c r="EQ77" s="122" t="str">
        <f t="shared" si="164"/>
        <v/>
      </c>
      <c r="ER77" s="109" t="str">
        <f t="shared" si="165"/>
        <v/>
      </c>
      <c r="ES77" s="52" t="str">
        <f>IF(OR($E77="",$G77=""),"",IF(AND($E$3=6),'Marks Entry 6th'!BZ76,IF(AND($E$3=7),'Marks Entry 7th'!BZ76,"")))</f>
        <v/>
      </c>
      <c r="ET77" s="52" t="str">
        <f>IF(OR($E77="",$G77=""),"",IF(AND($E$3=6),'Marks Entry 6th'!CA76,IF(AND($E$3=7),'Marks Entry 7th'!CA76,"")))</f>
        <v/>
      </c>
      <c r="EU77" s="52" t="str">
        <f>IF(OR($E77="",$G77=""),"",IF(AND($E$3=6),'Marks Entry 6th'!CB76,IF(AND($E$3=7),'Marks Entry 7th'!CB76,"")))</f>
        <v/>
      </c>
      <c r="EV77" s="52" t="str">
        <f>IF(OR($E77="",$G77=""),"",IF(AND($E$3=6),'Marks Entry 6th'!CC76,IF(AND($E$3=7),'Marks Entry 7th'!CC76,"")))</f>
        <v/>
      </c>
      <c r="EW77" s="52" t="str">
        <f>IF(OR($E77="",$G77=""),"",IF(AND($E$3=6),'Marks Entry 6th'!CD76,IF(AND($E$3=7),'Marks Entry 7th'!CD76,"")))</f>
        <v/>
      </c>
      <c r="EX77" s="121" t="str">
        <f t="shared" si="166"/>
        <v/>
      </c>
      <c r="EY77" s="122">
        <f t="shared" si="167"/>
        <v>0</v>
      </c>
      <c r="EZ77" s="122" t="str">
        <f t="shared" si="168"/>
        <v/>
      </c>
      <c r="FA77" s="122" t="str">
        <f t="shared" si="169"/>
        <v/>
      </c>
      <c r="FB77" s="109" t="str">
        <f t="shared" si="170"/>
        <v/>
      </c>
      <c r="FC77" s="52" t="str">
        <f>IF(OR($E77="",$G77=""),"",IF(AND($E$3=6),'Marks Entry 6th'!CE76,IF(AND($E$3=7),'Marks Entry 7th'!CE76,"")))</f>
        <v/>
      </c>
      <c r="FD77" s="52" t="str">
        <f>IF(OR($E77="",$G77=""),"",IF(AND($E$3=6),'Marks Entry 6th'!CF76,IF(AND($E$3=7),'Marks Entry 7th'!CF76,"")))</f>
        <v/>
      </c>
      <c r="FE77" s="52" t="str">
        <f>IF(OR($E77="",$G77=""),"",IF(AND($E$3=6),'Marks Entry 6th'!CG76,IF(AND($E$3=7),'Marks Entry 7th'!CG76,"")))</f>
        <v/>
      </c>
      <c r="FF77" s="52" t="str">
        <f>IF(OR($E77="",$G77=""),"",IF(AND($E$3=6),'Marks Entry 6th'!CH76,IF(AND($E$3=7),'Marks Entry 7th'!CH76,"")))</f>
        <v/>
      </c>
      <c r="FG77" s="52" t="str">
        <f>IF(OR($E77="",$G77=""),"",IF(AND($E$3=6),'Marks Entry 6th'!CI76,IF(AND($E$3=7),'Marks Entry 7th'!CI76,"")))</f>
        <v/>
      </c>
      <c r="FH77" s="121" t="str">
        <f t="shared" si="171"/>
        <v/>
      </c>
      <c r="FI77" s="122">
        <f t="shared" si="172"/>
        <v>0</v>
      </c>
      <c r="FJ77" s="122" t="str">
        <f t="shared" si="173"/>
        <v/>
      </c>
      <c r="FK77" s="122" t="str">
        <f t="shared" si="174"/>
        <v/>
      </c>
      <c r="FL77" s="109" t="str">
        <f t="shared" si="175"/>
        <v/>
      </c>
      <c r="FM77" s="361" t="str">
        <f>IF(OR($E77="",$G77=""),"",IF(AND('Marks Entry 6th'!CJ76="",'Marks Entry 7th'!CJ76=""),"",IF(AND($E$3=6),'Marks Entry 6th'!CJ76,IF(AND($E$3=7),'Marks Entry 7th'!CJ76,""))))</f>
        <v/>
      </c>
      <c r="FN77" s="361" t="str">
        <f>IF(OR($E77="",$G77=""),"",IF(AND('Marks Entry 6th'!CK76="",'Marks Entry 7th'!CK76=""),"",IF(AND($E$3=6),'Marks Entry 6th'!CK76,IF(AND($E$3=7),'Marks Entry 7th'!CK76,""))))</f>
        <v/>
      </c>
      <c r="FO77" s="362" t="str">
        <f t="shared" si="176"/>
        <v/>
      </c>
      <c r="FP77" s="109" t="str">
        <f t="shared" si="177"/>
        <v/>
      </c>
      <c r="FQ77" s="361" t="str">
        <f>IF(OR($E77="",$G77=""),"",IF(AND('Marks Entry 6th'!CL76="",'Marks Entry 7th'!CL76=""),"",IF(AND($E$3=6),'Marks Entry 6th'!CL76,IF(AND($E$3=7),'Marks Entry 7th'!CL76,""))))</f>
        <v/>
      </c>
      <c r="FR77" s="361" t="str">
        <f>IF(OR($E77="",$G77=""),"",IF(AND('Marks Entry 6th'!CM76="",'Marks Entry 7th'!CM76=""),"",IF(AND($E$3=6),'Marks Entry 6th'!CM76,IF(AND($E$3=7),'Marks Entry 7th'!CM76,""))))</f>
        <v/>
      </c>
      <c r="FS77" s="362" t="str">
        <f t="shared" si="178"/>
        <v/>
      </c>
      <c r="FT77" s="109" t="str">
        <f t="shared" si="179"/>
        <v/>
      </c>
      <c r="FU77" s="78" t="str">
        <f t="shared" si="180"/>
        <v/>
      </c>
      <c r="FV77" s="328" t="str">
        <f t="shared" si="181"/>
        <v/>
      </c>
      <c r="FW77" s="84" t="str">
        <f t="shared" si="182"/>
        <v/>
      </c>
      <c r="FX77" s="222" t="str">
        <f t="shared" si="183"/>
        <v/>
      </c>
      <c r="FY77" s="85" t="str">
        <f t="shared" si="184"/>
        <v/>
      </c>
      <c r="FZ77" s="327" t="str">
        <f>IFERROR(IF(B77="NSO","NSO",IF(OR(D77="",G77="",F77=""),"",IF(AND(FV77&gt;=36,'Master sheet'!$D$11="Hindi"),"कक्षा क्रमोन्नत",IF(AND(FV77&gt;=36,'Master sheet'!$D$11="English"),"Promoted",IF(AND(FV77&lt;36,'Master sheet'!$D$11="Hindi"),"पुनः परीक्षा","Re-Exam"))))),"")</f>
        <v/>
      </c>
      <c r="GA77" s="53" t="str">
        <f>IF(OR($E77="",$G77=""),"",IF(AND($E$3=6,'Marks Entry 6th'!CN76=""),"",IF(AND($E$3=7,'Marks Entry 7th'!CN76=""),"",IF(AND($E$3=6),'Marks Entry 6th'!CN76,IF(AND($E$3=7),'Marks Entry 7th'!CN76,"")))))</f>
        <v/>
      </c>
      <c r="GB77" s="53" t="str">
        <f>IF(OR($E77="",$G77=""),"",IF(AND($E$3=6,'Marks Entry 6th'!CO76=""),"",IF(AND($E$3=7,'Marks Entry 7th'!CO76=""),"",IF(AND($E$3=6),'Marks Entry 6th'!CO76,IF(AND($E$3=7),'Marks Entry 7th'!CO76,"")))))</f>
        <v/>
      </c>
      <c r="GC77" s="54"/>
      <c r="GK77" s="56">
        <f>IF(AND($E$3=6),'Marks Entry 6th'!I76,IF(AND($E$3=7),'Marks Entry 7th'!I76,""))</f>
        <v>0</v>
      </c>
      <c r="GL77" s="56">
        <f t="shared" si="185"/>
        <v>0</v>
      </c>
    </row>
    <row r="78" spans="1:194" ht="18.95" customHeight="1">
      <c r="A78" s="68">
        <v>71</v>
      </c>
      <c r="B78" s="68" t="str">
        <f>IF(OR(GK78=0,GK78=""),"",IF(AND($E$3=6),'Marks Entry 6th'!I77,IF(AND($E$3=7),'Marks Entry 7th'!I77,"")))</f>
        <v/>
      </c>
      <c r="C78" s="69" t="str">
        <f>IF(OR(B78=0,B78=""),"",IF(AND($E$3=6,'Marks Entry 6th'!B77=""),"",IF(AND($E$3=7,'Marks Entry 7th'!B77=""),"",IF(AND($E$3=6,'Marks Entry 6th'!B77),'Marks Entry 6th'!B77,IF(AND($E$3=7),'Marks Entry 7th'!B77,"")))))</f>
        <v/>
      </c>
      <c r="D78" s="69" t="str">
        <f>IF(OR(B78=0,B78=""),"",IF(AND($E$3=6,'Marks Entry 6th'!C77=""),"",IF(AND($E$3=7,'Marks Entry 7th'!C77=""),"",IF(AND($E$3=6),'Marks Entry 6th'!C77,IF(AND($E$3=7),'Marks Entry 7th'!C77,"")))))</f>
        <v/>
      </c>
      <c r="E78" s="303" t="str">
        <f>IF(OR(B78=0,B78=""),"",IF(AND($E$3=6,'Marks Entry 6th'!E77=""),"",IF(AND($E$3=7,'Marks Entry 7th'!E77=""),"",IF(AND($E$3=6),'Marks Entry 6th'!E77,IF(AND($E$3=7),'Marks Entry 7th'!E77,"")))))</f>
        <v/>
      </c>
      <c r="F78" s="69" t="str">
        <f>IF(OR(B78=0,B78=""),"",IF(AND($E$3=6,'Marks Entry 6th'!D77=""),"",IF(AND($E$3=7,'Marks Entry 7th'!D77=""),"",IF(AND($E$3=6),'Marks Entry 6th'!D77,IF(AND($E$3=7),'Marks Entry 7th'!D77,"")))))</f>
        <v/>
      </c>
      <c r="G78" s="302" t="str">
        <f>IF(OR(B78=0,B78=""),"",IF(AND($E$3=6,'Marks Entry 6th'!F77=""),"",IF(AND($E$3=7,'Marks Entry 7th'!F77=""),"",IF(AND($E$3=6),UPPER('Marks Entry 6th'!F77),IF(AND($E$3=7),UPPER('Marks Entry 7th'!F77),"")))))</f>
        <v/>
      </c>
      <c r="H78" s="302" t="str">
        <f>IF(OR(B78=0,B78=""),"",IF(AND($E$3=6,'Marks Entry 6th'!G77=""),"",IF(AND($E$3=7,'Marks Entry 7th'!G77=""),"",IF(AND($E$3=6),UPPER('Marks Entry 6th'!G77),IF(AND($E$3=7),UPPER('Marks Entry 7th'!G77),"")))))</f>
        <v/>
      </c>
      <c r="I78" s="302" t="str">
        <f>IF(OR(B78=0,B78=""),"",IF(AND($E$3=6,'Marks Entry 6th'!H77=""),"",IF(AND($E$3=7,'Marks Entry 7th'!H77=""),"",IF(AND($E$3=6),UPPER('Marks Entry 6th'!H77),IF(AND($E$3=7),UPPER('Marks Entry 7th'!H77),"")))))</f>
        <v/>
      </c>
      <c r="J78" s="64" t="str">
        <f>IF(OR(B78=0,B78=""),"",IF(AND($E$3=6,'Marks Entry 6th'!J77=""),"",IF(AND($E$3=7,'Marks Entry 7th'!J77=""),"",IF(AND($E$3=6),'Marks Entry 6th'!J77,IF(AND($E$3=7),'Marks Entry 7th'!J77,"")))))</f>
        <v/>
      </c>
      <c r="K78" s="64" t="str">
        <f>IF(OR(B78=0,B78=""),"",IF(AND($E$3=6,'Marks Entry 6th'!K77=""),"",IF(AND($E$3=7,'Marks Entry 7th'!K77=""),"",IF(AND($E$3=6),'Marks Entry 6th'!K77,IF(AND($E$3=7),'Marks Entry 7th'!K77,"")))))</f>
        <v/>
      </c>
      <c r="L78" s="120" t="str">
        <f>IF(OR($E78="",$G78=""),"",IF(AND($E$3=6),'Marks Entry 6th'!L77,IF(AND($E$3=7),'Marks Entry 7th'!L77,"")))</f>
        <v/>
      </c>
      <c r="M78" s="120" t="str">
        <f>IF(OR($E78="",$G78=""),"",IF(AND($E$3=6),'Marks Entry 6th'!M77,IF(AND($E$3=7),'Marks Entry 7th'!M77,"")))</f>
        <v/>
      </c>
      <c r="N78" s="120" t="str">
        <f>IF(OR($E78="",$G78=""),"",IF(AND($E$3=6),'Marks Entry 6th'!N77,IF(AND($E$3=7),'Marks Entry 7th'!N77,"")))</f>
        <v/>
      </c>
      <c r="O78" s="120" t="str">
        <f>IF(OR($E78="",$G78=""),"",IF(AND($E$3=6),'Marks Entry 6th'!O77,IF(AND($E$3=7),'Marks Entry 7th'!O77,"")))</f>
        <v/>
      </c>
      <c r="P78" s="120" t="str">
        <f>IF(OR($E78="",$G78=""),"",IF(AND($E$3=6),'Marks Entry 6th'!P77,IF(AND($E$3=7),'Marks Entry 7th'!P77,"")))</f>
        <v/>
      </c>
      <c r="Q78" s="120" t="str">
        <f>IF(OR($E78="",$G78=""),"",IF(AND($E$3=6),'Marks Entry 6th'!Q77,IF(AND($E$3=7),'Marks Entry 7th'!Q77,"")))</f>
        <v/>
      </c>
      <c r="R78" s="418" t="str">
        <f t="shared" si="95"/>
        <v/>
      </c>
      <c r="S78" s="120" t="str">
        <f>IF(OR($E78="",$G78=""),"",IF(AND($E$3=6),'Marks Entry 6th'!R77,IF(AND($E$3=7),'Marks Entry 7th'!R77,"")))</f>
        <v/>
      </c>
      <c r="T78" s="120" t="str">
        <f>IF(OR($E78="",$G78=""),"",IF(AND($E$3=6),'Marks Entry 6th'!S77,IF(AND($E$3=7),'Marks Entry 7th'!S77,"")))</f>
        <v/>
      </c>
      <c r="U78" s="65" t="str">
        <f t="shared" si="96"/>
        <v/>
      </c>
      <c r="V78" s="62">
        <f t="shared" si="97"/>
        <v>0</v>
      </c>
      <c r="W78" s="67" t="str">
        <f>IF(OR($E78="",$G78=""),"",IF(AND($E$3=6),'Marks Entry 6th'!T77,IF(AND($E$3=7),'Marks Entry 7th'!T77,"")))</f>
        <v/>
      </c>
      <c r="X78" s="67" t="str">
        <f>IF(OR($E78="",$G78=""),"",IF(AND($E$3=6),'Marks Entry 6th'!U77,IF(AND($E$3=7),'Marks Entry 7th'!U77,"")))</f>
        <v/>
      </c>
      <c r="Y78" s="66" t="str">
        <f t="shared" si="98"/>
        <v/>
      </c>
      <c r="Z78" s="62" t="str">
        <f t="shared" si="99"/>
        <v/>
      </c>
      <c r="AA78" s="108">
        <f t="shared" si="100"/>
        <v>0</v>
      </c>
      <c r="AB78" s="108" t="str">
        <f t="shared" si="101"/>
        <v/>
      </c>
      <c r="AC78" s="108" t="str">
        <f t="shared" si="102"/>
        <v/>
      </c>
      <c r="AD78" s="108" t="str">
        <f t="shared" si="103"/>
        <v/>
      </c>
      <c r="AE78" s="108" t="str">
        <f t="shared" si="104"/>
        <v/>
      </c>
      <c r="AF78" s="110" t="str">
        <f t="shared" si="105"/>
        <v/>
      </c>
      <c r="AG78" s="120" t="str">
        <f>IF(OR($E78="",$G78=""),"",IF(AND($E$3=6),'Marks Entry 6th'!V77,IF(AND($E$3=7),'Marks Entry 7th'!V77,"")))</f>
        <v/>
      </c>
      <c r="AH78" s="120" t="str">
        <f>IF(OR($E78="",$G78=""),"",IF(AND($E$3=6),'Marks Entry 6th'!W77,IF(AND($E$3=7),'Marks Entry 7th'!W77,"")))</f>
        <v/>
      </c>
      <c r="AI78" s="120" t="str">
        <f>IF(OR($E78="",$G78=""),"",IF(AND($E$3=6),'Marks Entry 6th'!X77,IF(AND($E$3=7),'Marks Entry 7th'!X77,"")))</f>
        <v/>
      </c>
      <c r="AJ78" s="120" t="str">
        <f>IF(OR($E78="",$G78=""),"",IF(AND($E$3=6),'Marks Entry 6th'!Y77,IF(AND($E$3=7),'Marks Entry 7th'!Y77,"")))</f>
        <v/>
      </c>
      <c r="AK78" s="120" t="str">
        <f>IF(OR($E78="",$G78=""),"",IF(AND($E$3=6),'Marks Entry 6th'!Z77,IF(AND($E$3=7),'Marks Entry 7th'!Z77,"")))</f>
        <v/>
      </c>
      <c r="AL78" s="120" t="str">
        <f>IF(OR($E78="",$G78=""),"",IF(AND($E$3=6),'Marks Entry 6th'!AA77,IF(AND($E$3=7),'Marks Entry 7th'!AA77,"")))</f>
        <v/>
      </c>
      <c r="AM78" s="418" t="str">
        <f t="shared" si="106"/>
        <v/>
      </c>
      <c r="AN78" s="120" t="str">
        <f>IF(OR($E78="",$G78=""),"",IF(AND($E$3=6),'Marks Entry 6th'!AB77,IF(AND($E$3=7),'Marks Entry 7th'!AB77,"")))</f>
        <v/>
      </c>
      <c r="AO78" s="120" t="str">
        <f>IF(OR($E78="",$G78=""),"",IF(AND($E$3=6),'Marks Entry 6th'!AC77,IF(AND($E$3=7),'Marks Entry 7th'!AC77,"")))</f>
        <v/>
      </c>
      <c r="AP78" s="65" t="str">
        <f t="shared" si="107"/>
        <v/>
      </c>
      <c r="AQ78" s="62">
        <f t="shared" si="108"/>
        <v>0</v>
      </c>
      <c r="AR78" s="67" t="str">
        <f>IF(OR($E78="",$G78=""),"",IF(AND($E$3=6),'Marks Entry 6th'!AD77,IF(AND($E$3=7),'Marks Entry 7th'!AD77,"")))</f>
        <v/>
      </c>
      <c r="AS78" s="67" t="str">
        <f>IF(OR($E78="",$G78=""),"",IF(AND($E$3=6),'Marks Entry 6th'!AE77,IF(AND($E$3=7),'Marks Entry 7th'!AE77,"")))</f>
        <v/>
      </c>
      <c r="AT78" s="65" t="str">
        <f t="shared" si="109"/>
        <v/>
      </c>
      <c r="AU78" s="62" t="str">
        <f t="shared" si="110"/>
        <v/>
      </c>
      <c r="AV78" s="108">
        <f t="shared" si="111"/>
        <v>0</v>
      </c>
      <c r="AW78" s="108" t="str">
        <f t="shared" si="112"/>
        <v/>
      </c>
      <c r="AX78" s="108" t="str">
        <f t="shared" si="113"/>
        <v/>
      </c>
      <c r="AY78" s="108" t="str">
        <f t="shared" si="114"/>
        <v/>
      </c>
      <c r="AZ78" s="108" t="str">
        <f t="shared" si="115"/>
        <v/>
      </c>
      <c r="BA78" s="110" t="str">
        <f t="shared" si="116"/>
        <v/>
      </c>
      <c r="BB78" s="310" t="str">
        <f>IF(OR($E78="",$G78=""),"",IF(AND($E$3=6),'Marks Entry 6th'!AF77,IF(AND($E$3=7),'Marks Entry 7th'!AF77,"")))</f>
        <v/>
      </c>
      <c r="BC78" s="120" t="str">
        <f>IF(OR($E78="",$G78=""),"",IF(AND($E$3=6),'Marks Entry 6th'!AG77,IF(AND($E$3=7),'Marks Entry 7th'!AG77,"")))</f>
        <v/>
      </c>
      <c r="BD78" s="120" t="str">
        <f>IF(OR($E78="",$G78=""),"",IF(AND($E$3=6),'Marks Entry 6th'!AH77,IF(AND($E$3=7),'Marks Entry 7th'!AH77,"")))</f>
        <v/>
      </c>
      <c r="BE78" s="120" t="str">
        <f>IF(OR($E78="",$G78=""),"",IF(AND($E$3=6),'Marks Entry 6th'!AI77,IF(AND($E$3=7),'Marks Entry 7th'!AI77,"")))</f>
        <v/>
      </c>
      <c r="BF78" s="120" t="str">
        <f>IF(OR($E78="",$G78=""),"",IF(AND($E$3=6),'Marks Entry 6th'!AJ77,IF(AND($E$3=7),'Marks Entry 7th'!AJ77,"")))</f>
        <v/>
      </c>
      <c r="BG78" s="120" t="str">
        <f>IF(OR($E78="",$G78=""),"",IF(AND($E$3=6),'Marks Entry 6th'!AK77,IF(AND($E$3=7),'Marks Entry 7th'!AK77,"")))</f>
        <v/>
      </c>
      <c r="BH78" s="120" t="str">
        <f>IF(OR($E78="",$G78=""),"",IF(AND($E$3=6),'Marks Entry 6th'!AL77,IF(AND($E$3=7),'Marks Entry 7th'!AL77,"")))</f>
        <v/>
      </c>
      <c r="BI78" s="418" t="str">
        <f t="shared" si="117"/>
        <v/>
      </c>
      <c r="BJ78" s="120" t="str">
        <f>IF(OR($E78="",$G78=""),"",IF(AND($E$3=6),'Marks Entry 6th'!AM77,IF(AND($E$3=7),'Marks Entry 7th'!AM77,"")))</f>
        <v/>
      </c>
      <c r="BK78" s="120" t="str">
        <f>IF(OR($E78="",$G78=""),"",IF(AND($E$3=6),'Marks Entry 6th'!AN77,IF(AND($E$3=7),'Marks Entry 7th'!AN77,"")))</f>
        <v/>
      </c>
      <c r="BL78" s="65" t="str">
        <f t="shared" si="118"/>
        <v/>
      </c>
      <c r="BM78" s="62">
        <f t="shared" si="119"/>
        <v>0</v>
      </c>
      <c r="BN78" s="67" t="str">
        <f>IF(OR($E78="",$G78=""),"",IF(AND($E$3=6),'Marks Entry 6th'!AO77,IF(AND($E$3=7),'Marks Entry 7th'!AO77,"")))</f>
        <v/>
      </c>
      <c r="BO78" s="67" t="str">
        <f>IF(OR($E78="",$G78=""),"",IF(AND($E$3=6),'Marks Entry 6th'!AP77,IF(AND($E$3=7),'Marks Entry 7th'!AP77,"")))</f>
        <v/>
      </c>
      <c r="BP78" s="65" t="str">
        <f t="shared" si="120"/>
        <v/>
      </c>
      <c r="BQ78" s="62" t="str">
        <f t="shared" si="121"/>
        <v/>
      </c>
      <c r="BR78" s="108">
        <f t="shared" si="122"/>
        <v>0</v>
      </c>
      <c r="BS78" s="108" t="str">
        <f t="shared" si="123"/>
        <v/>
      </c>
      <c r="BT78" s="108" t="str">
        <f t="shared" si="124"/>
        <v/>
      </c>
      <c r="BU78" s="108" t="str">
        <f t="shared" si="125"/>
        <v/>
      </c>
      <c r="BV78" s="108" t="str">
        <f t="shared" si="126"/>
        <v/>
      </c>
      <c r="BW78" s="110" t="str">
        <f t="shared" si="127"/>
        <v/>
      </c>
      <c r="BX78" s="120" t="str">
        <f>IF(OR($E78="",$G78=""),"",IF(AND($E$3=6),'Marks Entry 6th'!AQ77,IF(AND($E$3=7),'Marks Entry 7th'!AQ77,"")))</f>
        <v/>
      </c>
      <c r="BY78" s="120" t="str">
        <f>IF(OR($E78="",$G78=""),"",IF(AND($E$3=6),'Marks Entry 6th'!AR77,IF(AND($E$3=7),'Marks Entry 7th'!AR77,"")))</f>
        <v/>
      </c>
      <c r="BZ78" s="120" t="str">
        <f>IF(OR($E78="",$G78=""),"",IF(AND($E$3=6),'Marks Entry 6th'!AS77,IF(AND($E$3=7),'Marks Entry 7th'!AS77,"")))</f>
        <v/>
      </c>
      <c r="CA78" s="120" t="str">
        <f>IF(OR($E78="",$G78=""),"",IF(AND($E$3=6),'Marks Entry 6th'!AT77,IF(AND($E$3=7),'Marks Entry 7th'!AT77,"")))</f>
        <v/>
      </c>
      <c r="CB78" s="120" t="str">
        <f>IF(OR($E78="",$G78=""),"",IF(AND($E$3=6),'Marks Entry 6th'!AU77,IF(AND($E$3=7),'Marks Entry 7th'!AU77,"")))</f>
        <v/>
      </c>
      <c r="CC78" s="120" t="str">
        <f>IF(OR($E78="",$G78=""),"",IF(AND($E$3=6),'Marks Entry 6th'!AV77,IF(AND($E$3=7),'Marks Entry 7th'!AV77,"")))</f>
        <v/>
      </c>
      <c r="CD78" s="418" t="str">
        <f t="shared" si="128"/>
        <v/>
      </c>
      <c r="CE78" s="120" t="str">
        <f>IF(OR($E78="",$G78=""),"",IF(AND($E$3=6),'Marks Entry 6th'!AW77,IF(AND($E$3=7),'Marks Entry 7th'!AW77,"")))</f>
        <v/>
      </c>
      <c r="CF78" s="120" t="str">
        <f>IF(OR($E78="",$G78=""),"",IF(AND($E$3=6),'Marks Entry 6th'!AX77,IF(AND($E$3=7),'Marks Entry 7th'!AX77,"")))</f>
        <v/>
      </c>
      <c r="CG78" s="65" t="str">
        <f t="shared" si="129"/>
        <v/>
      </c>
      <c r="CH78" s="62">
        <f t="shared" si="130"/>
        <v>0</v>
      </c>
      <c r="CI78" s="67" t="str">
        <f>IF(OR($E78="",$G78=""),"",IF(AND($E$3=6),'Marks Entry 6th'!AY77,IF(AND($E$3=7),'Marks Entry 7th'!AY77,"")))</f>
        <v/>
      </c>
      <c r="CJ78" s="67" t="str">
        <f>IF(OR($E78="",$G78=""),"",IF(AND($E$3=6),'Marks Entry 6th'!AZ77,IF(AND($E$3=7),'Marks Entry 7th'!AZ77,"")))</f>
        <v/>
      </c>
      <c r="CK78" s="65" t="str">
        <f t="shared" si="131"/>
        <v/>
      </c>
      <c r="CL78" s="62" t="str">
        <f t="shared" si="132"/>
        <v/>
      </c>
      <c r="CM78" s="108">
        <f t="shared" si="133"/>
        <v>0</v>
      </c>
      <c r="CN78" s="108" t="str">
        <f t="shared" si="134"/>
        <v/>
      </c>
      <c r="CO78" s="108" t="str">
        <f t="shared" si="135"/>
        <v/>
      </c>
      <c r="CP78" s="108" t="str">
        <f t="shared" si="136"/>
        <v/>
      </c>
      <c r="CQ78" s="108" t="str">
        <f t="shared" si="137"/>
        <v/>
      </c>
      <c r="CR78" s="110" t="str">
        <f t="shared" si="138"/>
        <v/>
      </c>
      <c r="CS78" s="120" t="str">
        <f>IF(OR($E78="",$G78=""),"",IF(AND($E$3=6),'Marks Entry 6th'!BA77,IF(AND($E$3=7),'Marks Entry 7th'!BA77,"")))</f>
        <v/>
      </c>
      <c r="CT78" s="120" t="str">
        <f>IF(OR($E78="",$G78=""),"",IF(AND($E$3=6),'Marks Entry 6th'!BB77,IF(AND($E$3=7),'Marks Entry 7th'!BB77,"")))</f>
        <v/>
      </c>
      <c r="CU78" s="120" t="str">
        <f>IF(OR($E78="",$G78=""),"",IF(AND($E$3=6),'Marks Entry 6th'!BC77,IF(AND($E$3=7),'Marks Entry 7th'!BC77,"")))</f>
        <v/>
      </c>
      <c r="CV78" s="120" t="str">
        <f>IF(OR($E78="",$G78=""),"",IF(AND($E$3=6),'Marks Entry 6th'!BD77,IF(AND($E$3=7),'Marks Entry 7th'!BD77,"")))</f>
        <v/>
      </c>
      <c r="CW78" s="120" t="str">
        <f>IF(OR($E78="",$G78=""),"",IF(AND($E$3=6),'Marks Entry 6th'!BE77,IF(AND($E$3=7),'Marks Entry 7th'!BE77,"")))</f>
        <v/>
      </c>
      <c r="CX78" s="120" t="str">
        <f>IF(OR($E78="",$G78=""),"",IF(AND($E$3=6),'Marks Entry 6th'!BF77,IF(AND($E$3=7),'Marks Entry 7th'!BF77,"")))</f>
        <v/>
      </c>
      <c r="CY78" s="418" t="str">
        <f t="shared" si="139"/>
        <v/>
      </c>
      <c r="CZ78" s="120" t="str">
        <f>IF(OR($E78="",$G78=""),"",IF(AND($E$3=6),'Marks Entry 6th'!BG77,IF(AND($E$3=7),'Marks Entry 7th'!BG77,"")))</f>
        <v/>
      </c>
      <c r="DA78" s="120" t="str">
        <f>IF(OR($E78="",$G78=""),"",IF(AND($E$3=6),'Marks Entry 6th'!BH77,IF(AND($E$3=7),'Marks Entry 7th'!BH77,"")))</f>
        <v/>
      </c>
      <c r="DB78" s="65" t="str">
        <f t="shared" si="140"/>
        <v/>
      </c>
      <c r="DC78" s="62">
        <f t="shared" si="141"/>
        <v>0</v>
      </c>
      <c r="DD78" s="67" t="str">
        <f>IF(OR($E78="",$G78=""),"",IF(AND($E$3=6),'Marks Entry 6th'!BI77,IF(AND($E$3=7),'Marks Entry 7th'!BI77,"")))</f>
        <v/>
      </c>
      <c r="DE78" s="67" t="str">
        <f>IF(OR($E78="",$G78=""),"",IF(AND($E$3=6),'Marks Entry 6th'!BJ77,IF(AND($E$3=7),'Marks Entry 7th'!BJ77,"")))</f>
        <v/>
      </c>
      <c r="DF78" s="65" t="str">
        <f t="shared" si="142"/>
        <v/>
      </c>
      <c r="DG78" s="62" t="str">
        <f t="shared" si="143"/>
        <v/>
      </c>
      <c r="DH78" s="108">
        <f t="shared" si="144"/>
        <v>0</v>
      </c>
      <c r="DI78" s="108" t="str">
        <f t="shared" si="145"/>
        <v/>
      </c>
      <c r="DJ78" s="108" t="str">
        <f t="shared" si="146"/>
        <v/>
      </c>
      <c r="DK78" s="108" t="str">
        <f t="shared" si="147"/>
        <v/>
      </c>
      <c r="DL78" s="108" t="str">
        <f t="shared" si="148"/>
        <v/>
      </c>
      <c r="DM78" s="110" t="str">
        <f t="shared" si="149"/>
        <v/>
      </c>
      <c r="DN78" s="120" t="str">
        <f>IF(OR($E78="",$G78=""),"",IF(AND($E$3=6),'Marks Entry 6th'!BK77,IF(AND($E$3=7),'Marks Entry 7th'!BK77,"")))</f>
        <v/>
      </c>
      <c r="DO78" s="120" t="str">
        <f>IF(OR($E78="",$G78=""),"",IF(AND($E$3=6),'Marks Entry 6th'!BL77,IF(AND($E$3=7),'Marks Entry 7th'!BL77,"")))</f>
        <v/>
      </c>
      <c r="DP78" s="120" t="str">
        <f>IF(OR($E78="",$G78=""),"",IF(AND($E$3=6),'Marks Entry 6th'!BM77,IF(AND($E$3=7),'Marks Entry 7th'!BM77,"")))</f>
        <v/>
      </c>
      <c r="DQ78" s="120" t="str">
        <f>IF(OR($E78="",$G78=""),"",IF(AND($E$3=6),'Marks Entry 6th'!BN77,IF(AND($E$3=7),'Marks Entry 7th'!BN77,"")))</f>
        <v/>
      </c>
      <c r="DR78" s="120" t="str">
        <f>IF(OR($E78="",$G78=""),"",IF(AND($E$3=6),'Marks Entry 6th'!BO77,IF(AND($E$3=7),'Marks Entry 7th'!BO77,"")))</f>
        <v/>
      </c>
      <c r="DS78" s="120" t="str">
        <f>IF(OR($E78="",$G78=""),"",IF(AND($E$3=6),'Marks Entry 6th'!BP77,IF(AND($E$3=7),'Marks Entry 7th'!BP77,"")))</f>
        <v/>
      </c>
      <c r="DT78" s="418" t="str">
        <f t="shared" si="150"/>
        <v/>
      </c>
      <c r="DU78" s="120" t="str">
        <f>IF(OR($E78="",$G78=""),"",IF(AND($E$3=6),'Marks Entry 6th'!BQ77,IF(AND($E$3=7),'Marks Entry 7th'!BQ77,"")))</f>
        <v/>
      </c>
      <c r="DV78" s="120" t="str">
        <f>IF(OR($E78="",$G78=""),"",IF(AND($E$3=6),'Marks Entry 6th'!BR77,IF(AND($E$3=7),'Marks Entry 7th'!BR77,"")))</f>
        <v/>
      </c>
      <c r="DW78" s="65" t="str">
        <f t="shared" si="151"/>
        <v/>
      </c>
      <c r="DX78" s="62">
        <f t="shared" si="152"/>
        <v>0</v>
      </c>
      <c r="DY78" s="67" t="str">
        <f>IF(OR($E78="",$G78=""),"",IF(AND($E$3=6),'Marks Entry 6th'!BS77,IF(AND($E$3=7),'Marks Entry 7th'!BS77,"")))</f>
        <v/>
      </c>
      <c r="DZ78" s="67" t="str">
        <f>IF(OR($E78="",$G78=""),"",IF(AND($E$3=6),'Marks Entry 6th'!BT77,IF(AND($E$3=7),'Marks Entry 7th'!BT77,"")))</f>
        <v/>
      </c>
      <c r="EA78" s="65" t="str">
        <f t="shared" si="153"/>
        <v/>
      </c>
      <c r="EB78" s="62" t="str">
        <f t="shared" si="154"/>
        <v/>
      </c>
      <c r="EC78" s="108">
        <f t="shared" si="155"/>
        <v>0</v>
      </c>
      <c r="ED78" s="108" t="str">
        <f t="shared" si="156"/>
        <v/>
      </c>
      <c r="EE78" s="108" t="str">
        <f t="shared" si="157"/>
        <v/>
      </c>
      <c r="EF78" s="108" t="str">
        <f t="shared" si="158"/>
        <v/>
      </c>
      <c r="EG78" s="108" t="str">
        <f t="shared" si="159"/>
        <v/>
      </c>
      <c r="EH78" s="110" t="str">
        <f t="shared" si="160"/>
        <v/>
      </c>
      <c r="EI78" s="52" t="str">
        <f>IF(OR($E78="",$G78=""),"",IF(AND($E$3=6),'Marks Entry 6th'!BU77,IF(AND($E$3=7),'Marks Entry 7th'!BU77,"")))</f>
        <v/>
      </c>
      <c r="EJ78" s="52" t="str">
        <f>IF(OR($E78="",$G78=""),"",IF(AND($E$3=6),'Marks Entry 6th'!BV77,IF(AND($E$3=7),'Marks Entry 7th'!BV77,"")))</f>
        <v/>
      </c>
      <c r="EK78" s="52" t="str">
        <f>IF(OR($E78="",$G78=""),"",IF(AND($E$3=6),'Marks Entry 6th'!BW77,IF(AND($E$3=7),'Marks Entry 7th'!BW77,"")))</f>
        <v/>
      </c>
      <c r="EL78" s="52" t="str">
        <f>IF(OR($E78="",$G78=""),"",IF(AND($E$3=6),'Marks Entry 6th'!BX77,IF(AND($E$3=7),'Marks Entry 7th'!BX77,"")))</f>
        <v/>
      </c>
      <c r="EM78" s="52" t="str">
        <f>IF(OR($E78="",$G78=""),"",IF(AND($E$3=6),'Marks Entry 6th'!BY77,IF(AND($E$3=7),'Marks Entry 7th'!BY77,"")))</f>
        <v/>
      </c>
      <c r="EN78" s="121" t="str">
        <f t="shared" si="161"/>
        <v/>
      </c>
      <c r="EO78" s="122">
        <f t="shared" si="162"/>
        <v>0</v>
      </c>
      <c r="EP78" s="122" t="str">
        <f t="shared" si="163"/>
        <v/>
      </c>
      <c r="EQ78" s="122" t="str">
        <f t="shared" si="164"/>
        <v/>
      </c>
      <c r="ER78" s="109" t="str">
        <f t="shared" si="165"/>
        <v/>
      </c>
      <c r="ES78" s="52" t="str">
        <f>IF(OR($E78="",$G78=""),"",IF(AND($E$3=6),'Marks Entry 6th'!BZ77,IF(AND($E$3=7),'Marks Entry 7th'!BZ77,"")))</f>
        <v/>
      </c>
      <c r="ET78" s="52" t="str">
        <f>IF(OR($E78="",$G78=""),"",IF(AND($E$3=6),'Marks Entry 6th'!CA77,IF(AND($E$3=7),'Marks Entry 7th'!CA77,"")))</f>
        <v/>
      </c>
      <c r="EU78" s="52" t="str">
        <f>IF(OR($E78="",$G78=""),"",IF(AND($E$3=6),'Marks Entry 6th'!CB77,IF(AND($E$3=7),'Marks Entry 7th'!CB77,"")))</f>
        <v/>
      </c>
      <c r="EV78" s="52" t="str">
        <f>IF(OR($E78="",$G78=""),"",IF(AND($E$3=6),'Marks Entry 6th'!CC77,IF(AND($E$3=7),'Marks Entry 7th'!CC77,"")))</f>
        <v/>
      </c>
      <c r="EW78" s="52" t="str">
        <f>IF(OR($E78="",$G78=""),"",IF(AND($E$3=6),'Marks Entry 6th'!CD77,IF(AND($E$3=7),'Marks Entry 7th'!CD77,"")))</f>
        <v/>
      </c>
      <c r="EX78" s="121" t="str">
        <f t="shared" si="166"/>
        <v/>
      </c>
      <c r="EY78" s="122">
        <f t="shared" si="167"/>
        <v>0</v>
      </c>
      <c r="EZ78" s="122" t="str">
        <f t="shared" si="168"/>
        <v/>
      </c>
      <c r="FA78" s="122" t="str">
        <f t="shared" si="169"/>
        <v/>
      </c>
      <c r="FB78" s="109" t="str">
        <f t="shared" si="170"/>
        <v/>
      </c>
      <c r="FC78" s="52" t="str">
        <f>IF(OR($E78="",$G78=""),"",IF(AND($E$3=6),'Marks Entry 6th'!CE77,IF(AND($E$3=7),'Marks Entry 7th'!CE77,"")))</f>
        <v/>
      </c>
      <c r="FD78" s="52" t="str">
        <f>IF(OR($E78="",$G78=""),"",IF(AND($E$3=6),'Marks Entry 6th'!CF77,IF(AND($E$3=7),'Marks Entry 7th'!CF77,"")))</f>
        <v/>
      </c>
      <c r="FE78" s="52" t="str">
        <f>IF(OR($E78="",$G78=""),"",IF(AND($E$3=6),'Marks Entry 6th'!CG77,IF(AND($E$3=7),'Marks Entry 7th'!CG77,"")))</f>
        <v/>
      </c>
      <c r="FF78" s="52" t="str">
        <f>IF(OR($E78="",$G78=""),"",IF(AND($E$3=6),'Marks Entry 6th'!CH77,IF(AND($E$3=7),'Marks Entry 7th'!CH77,"")))</f>
        <v/>
      </c>
      <c r="FG78" s="52" t="str">
        <f>IF(OR($E78="",$G78=""),"",IF(AND($E$3=6),'Marks Entry 6th'!CI77,IF(AND($E$3=7),'Marks Entry 7th'!CI77,"")))</f>
        <v/>
      </c>
      <c r="FH78" s="121" t="str">
        <f t="shared" si="171"/>
        <v/>
      </c>
      <c r="FI78" s="122">
        <f t="shared" si="172"/>
        <v>0</v>
      </c>
      <c r="FJ78" s="122" t="str">
        <f t="shared" si="173"/>
        <v/>
      </c>
      <c r="FK78" s="122" t="str">
        <f t="shared" si="174"/>
        <v/>
      </c>
      <c r="FL78" s="109" t="str">
        <f t="shared" si="175"/>
        <v/>
      </c>
      <c r="FM78" s="361" t="str">
        <f>IF(OR($E78="",$G78=""),"",IF(AND('Marks Entry 6th'!CJ77="",'Marks Entry 7th'!CJ77=""),"",IF(AND($E$3=6),'Marks Entry 6th'!CJ77,IF(AND($E$3=7),'Marks Entry 7th'!CJ77,""))))</f>
        <v/>
      </c>
      <c r="FN78" s="361" t="str">
        <f>IF(OR($E78="",$G78=""),"",IF(AND('Marks Entry 6th'!CK77="",'Marks Entry 7th'!CK77=""),"",IF(AND($E$3=6),'Marks Entry 6th'!CK77,IF(AND($E$3=7),'Marks Entry 7th'!CK77,""))))</f>
        <v/>
      </c>
      <c r="FO78" s="362" t="str">
        <f t="shared" si="176"/>
        <v/>
      </c>
      <c r="FP78" s="109" t="str">
        <f t="shared" si="177"/>
        <v/>
      </c>
      <c r="FQ78" s="361" t="str">
        <f>IF(OR($E78="",$G78=""),"",IF(AND('Marks Entry 6th'!CL77="",'Marks Entry 7th'!CL77=""),"",IF(AND($E$3=6),'Marks Entry 6th'!CL77,IF(AND($E$3=7),'Marks Entry 7th'!CL77,""))))</f>
        <v/>
      </c>
      <c r="FR78" s="361" t="str">
        <f>IF(OR($E78="",$G78=""),"",IF(AND('Marks Entry 6th'!CM77="",'Marks Entry 7th'!CM77=""),"",IF(AND($E$3=6),'Marks Entry 6th'!CM77,IF(AND($E$3=7),'Marks Entry 7th'!CM77,""))))</f>
        <v/>
      </c>
      <c r="FS78" s="362" t="str">
        <f t="shared" si="178"/>
        <v/>
      </c>
      <c r="FT78" s="109" t="str">
        <f t="shared" si="179"/>
        <v/>
      </c>
      <c r="FU78" s="78" t="str">
        <f t="shared" si="180"/>
        <v/>
      </c>
      <c r="FV78" s="328" t="str">
        <f t="shared" si="181"/>
        <v/>
      </c>
      <c r="FW78" s="84" t="str">
        <f t="shared" si="182"/>
        <v/>
      </c>
      <c r="FX78" s="222" t="str">
        <f t="shared" si="183"/>
        <v/>
      </c>
      <c r="FY78" s="85" t="str">
        <f t="shared" si="184"/>
        <v/>
      </c>
      <c r="FZ78" s="327" t="str">
        <f>IFERROR(IF(B78="NSO","NSO",IF(OR(D78="",G78="",F78=""),"",IF(AND(FV78&gt;=36,'Master sheet'!$D$11="Hindi"),"कक्षा क्रमोन्नत",IF(AND(FV78&gt;=36,'Master sheet'!$D$11="English"),"Promoted",IF(AND(FV78&lt;36,'Master sheet'!$D$11="Hindi"),"पुनः परीक्षा","Re-Exam"))))),"")</f>
        <v/>
      </c>
      <c r="GA78" s="53" t="str">
        <f>IF(OR($E78="",$G78=""),"",IF(AND($E$3=6,'Marks Entry 6th'!CN77=""),"",IF(AND($E$3=7,'Marks Entry 7th'!CN77=""),"",IF(AND($E$3=6),'Marks Entry 6th'!CN77,IF(AND($E$3=7),'Marks Entry 7th'!CN77,"")))))</f>
        <v/>
      </c>
      <c r="GB78" s="53" t="str">
        <f>IF(OR($E78="",$G78=""),"",IF(AND($E$3=6,'Marks Entry 6th'!CO77=""),"",IF(AND($E$3=7,'Marks Entry 7th'!CO77=""),"",IF(AND($E$3=6),'Marks Entry 6th'!CO77,IF(AND($E$3=7),'Marks Entry 7th'!CO77,"")))))</f>
        <v/>
      </c>
      <c r="GC78" s="54"/>
      <c r="GK78" s="56">
        <f>IF(AND($E$3=6),'Marks Entry 6th'!I77,IF(AND($E$3=7),'Marks Entry 7th'!I77,""))</f>
        <v>0</v>
      </c>
      <c r="GL78" s="56">
        <f t="shared" si="185"/>
        <v>0</v>
      </c>
    </row>
    <row r="79" spans="1:194" ht="18.95" customHeight="1">
      <c r="A79" s="68">
        <v>72</v>
      </c>
      <c r="B79" s="68" t="str">
        <f>IF(OR(GK79=0,GK79=""),"",IF(AND($E$3=6),'Marks Entry 6th'!I78,IF(AND($E$3=7),'Marks Entry 7th'!I78,"")))</f>
        <v/>
      </c>
      <c r="C79" s="69" t="str">
        <f>IF(OR(B79=0,B79=""),"",IF(AND($E$3=6,'Marks Entry 6th'!B78=""),"",IF(AND($E$3=7,'Marks Entry 7th'!B78=""),"",IF(AND($E$3=6,'Marks Entry 6th'!B78),'Marks Entry 6th'!B78,IF(AND($E$3=7),'Marks Entry 7th'!B78,"")))))</f>
        <v/>
      </c>
      <c r="D79" s="69" t="str">
        <f>IF(OR(B79=0,B79=""),"",IF(AND($E$3=6,'Marks Entry 6th'!C78=""),"",IF(AND($E$3=7,'Marks Entry 7th'!C78=""),"",IF(AND($E$3=6),'Marks Entry 6th'!C78,IF(AND($E$3=7),'Marks Entry 7th'!C78,"")))))</f>
        <v/>
      </c>
      <c r="E79" s="303" t="str">
        <f>IF(OR(B79=0,B79=""),"",IF(AND($E$3=6,'Marks Entry 6th'!E78=""),"",IF(AND($E$3=7,'Marks Entry 7th'!E78=""),"",IF(AND($E$3=6),'Marks Entry 6th'!E78,IF(AND($E$3=7),'Marks Entry 7th'!E78,"")))))</f>
        <v/>
      </c>
      <c r="F79" s="69" t="str">
        <f>IF(OR(B79=0,B79=""),"",IF(AND($E$3=6,'Marks Entry 6th'!D78=""),"",IF(AND($E$3=7,'Marks Entry 7th'!D78=""),"",IF(AND($E$3=6),'Marks Entry 6th'!D78,IF(AND($E$3=7),'Marks Entry 7th'!D78,"")))))</f>
        <v/>
      </c>
      <c r="G79" s="302" t="str">
        <f>IF(OR(B79=0,B79=""),"",IF(AND($E$3=6,'Marks Entry 6th'!F78=""),"",IF(AND($E$3=7,'Marks Entry 7th'!F78=""),"",IF(AND($E$3=6),UPPER('Marks Entry 6th'!F78),IF(AND($E$3=7),UPPER('Marks Entry 7th'!F78),"")))))</f>
        <v/>
      </c>
      <c r="H79" s="302" t="str">
        <f>IF(OR(B79=0,B79=""),"",IF(AND($E$3=6,'Marks Entry 6th'!G78=""),"",IF(AND($E$3=7,'Marks Entry 7th'!G78=""),"",IF(AND($E$3=6),UPPER('Marks Entry 6th'!G78),IF(AND($E$3=7),UPPER('Marks Entry 7th'!G78),"")))))</f>
        <v/>
      </c>
      <c r="I79" s="302" t="str">
        <f>IF(OR(B79=0,B79=""),"",IF(AND($E$3=6,'Marks Entry 6th'!H78=""),"",IF(AND($E$3=7,'Marks Entry 7th'!H78=""),"",IF(AND($E$3=6),UPPER('Marks Entry 6th'!H78),IF(AND($E$3=7),UPPER('Marks Entry 7th'!H78),"")))))</f>
        <v/>
      </c>
      <c r="J79" s="64" t="str">
        <f>IF(OR(B79=0,B79=""),"",IF(AND($E$3=6,'Marks Entry 6th'!J78=""),"",IF(AND($E$3=7,'Marks Entry 7th'!J78=""),"",IF(AND($E$3=6),'Marks Entry 6th'!J78,IF(AND($E$3=7),'Marks Entry 7th'!J78,"")))))</f>
        <v/>
      </c>
      <c r="K79" s="64" t="str">
        <f>IF(OR(B79=0,B79=""),"",IF(AND($E$3=6,'Marks Entry 6th'!K78=""),"",IF(AND($E$3=7,'Marks Entry 7th'!K78=""),"",IF(AND($E$3=6),'Marks Entry 6th'!K78,IF(AND($E$3=7),'Marks Entry 7th'!K78,"")))))</f>
        <v/>
      </c>
      <c r="L79" s="120" t="str">
        <f>IF(OR($E79="",$G79=""),"",IF(AND($E$3=6),'Marks Entry 6th'!L78,IF(AND($E$3=7),'Marks Entry 7th'!L78,"")))</f>
        <v/>
      </c>
      <c r="M79" s="120" t="str">
        <f>IF(OR($E79="",$G79=""),"",IF(AND($E$3=6),'Marks Entry 6th'!M78,IF(AND($E$3=7),'Marks Entry 7th'!M78,"")))</f>
        <v/>
      </c>
      <c r="N79" s="120" t="str">
        <f>IF(OR($E79="",$G79=""),"",IF(AND($E$3=6),'Marks Entry 6th'!N78,IF(AND($E$3=7),'Marks Entry 7th'!N78,"")))</f>
        <v/>
      </c>
      <c r="O79" s="120" t="str">
        <f>IF(OR($E79="",$G79=""),"",IF(AND($E$3=6),'Marks Entry 6th'!O78,IF(AND($E$3=7),'Marks Entry 7th'!O78,"")))</f>
        <v/>
      </c>
      <c r="P79" s="120" t="str">
        <f>IF(OR($E79="",$G79=""),"",IF(AND($E$3=6),'Marks Entry 6th'!P78,IF(AND($E$3=7),'Marks Entry 7th'!P78,"")))</f>
        <v/>
      </c>
      <c r="Q79" s="120" t="str">
        <f>IF(OR($E79="",$G79=""),"",IF(AND($E$3=6),'Marks Entry 6th'!Q78,IF(AND($E$3=7),'Marks Entry 7th'!Q78,"")))</f>
        <v/>
      </c>
      <c r="R79" s="418" t="str">
        <f t="shared" si="95"/>
        <v/>
      </c>
      <c r="S79" s="120" t="str">
        <f>IF(OR($E79="",$G79=""),"",IF(AND($E$3=6),'Marks Entry 6th'!R78,IF(AND($E$3=7),'Marks Entry 7th'!R78,"")))</f>
        <v/>
      </c>
      <c r="T79" s="120" t="str">
        <f>IF(OR($E79="",$G79=""),"",IF(AND($E$3=6),'Marks Entry 6th'!S78,IF(AND($E$3=7),'Marks Entry 7th'!S78,"")))</f>
        <v/>
      </c>
      <c r="U79" s="65" t="str">
        <f t="shared" si="96"/>
        <v/>
      </c>
      <c r="V79" s="62">
        <f t="shared" si="97"/>
        <v>0</v>
      </c>
      <c r="W79" s="67" t="str">
        <f>IF(OR($E79="",$G79=""),"",IF(AND($E$3=6),'Marks Entry 6th'!T78,IF(AND($E$3=7),'Marks Entry 7th'!T78,"")))</f>
        <v/>
      </c>
      <c r="X79" s="67" t="str">
        <f>IF(OR($E79="",$G79=""),"",IF(AND($E$3=6),'Marks Entry 6th'!U78,IF(AND($E$3=7),'Marks Entry 7th'!U78,"")))</f>
        <v/>
      </c>
      <c r="Y79" s="66" t="str">
        <f t="shared" si="98"/>
        <v/>
      </c>
      <c r="Z79" s="62" t="str">
        <f t="shared" si="99"/>
        <v/>
      </c>
      <c r="AA79" s="108">
        <f t="shared" si="100"/>
        <v>0</v>
      </c>
      <c r="AB79" s="108" t="str">
        <f t="shared" si="101"/>
        <v/>
      </c>
      <c r="AC79" s="108" t="str">
        <f t="shared" si="102"/>
        <v/>
      </c>
      <c r="AD79" s="108" t="str">
        <f t="shared" si="103"/>
        <v/>
      </c>
      <c r="AE79" s="108" t="str">
        <f t="shared" si="104"/>
        <v/>
      </c>
      <c r="AF79" s="110" t="str">
        <f t="shared" si="105"/>
        <v/>
      </c>
      <c r="AG79" s="120" t="str">
        <f>IF(OR($E79="",$G79=""),"",IF(AND($E$3=6),'Marks Entry 6th'!V78,IF(AND($E$3=7),'Marks Entry 7th'!V78,"")))</f>
        <v/>
      </c>
      <c r="AH79" s="120" t="str">
        <f>IF(OR($E79="",$G79=""),"",IF(AND($E$3=6),'Marks Entry 6th'!W78,IF(AND($E$3=7),'Marks Entry 7th'!W78,"")))</f>
        <v/>
      </c>
      <c r="AI79" s="120" t="str">
        <f>IF(OR($E79="",$G79=""),"",IF(AND($E$3=6),'Marks Entry 6th'!X78,IF(AND($E$3=7),'Marks Entry 7th'!X78,"")))</f>
        <v/>
      </c>
      <c r="AJ79" s="120" t="str">
        <f>IF(OR($E79="",$G79=""),"",IF(AND($E$3=6),'Marks Entry 6th'!Y78,IF(AND($E$3=7),'Marks Entry 7th'!Y78,"")))</f>
        <v/>
      </c>
      <c r="AK79" s="120" t="str">
        <f>IF(OR($E79="",$G79=""),"",IF(AND($E$3=6),'Marks Entry 6th'!Z78,IF(AND($E$3=7),'Marks Entry 7th'!Z78,"")))</f>
        <v/>
      </c>
      <c r="AL79" s="120" t="str">
        <f>IF(OR($E79="",$G79=""),"",IF(AND($E$3=6),'Marks Entry 6th'!AA78,IF(AND($E$3=7),'Marks Entry 7th'!AA78,"")))</f>
        <v/>
      </c>
      <c r="AM79" s="418" t="str">
        <f t="shared" si="106"/>
        <v/>
      </c>
      <c r="AN79" s="120" t="str">
        <f>IF(OR($E79="",$G79=""),"",IF(AND($E$3=6),'Marks Entry 6th'!AB78,IF(AND($E$3=7),'Marks Entry 7th'!AB78,"")))</f>
        <v/>
      </c>
      <c r="AO79" s="120" t="str">
        <f>IF(OR($E79="",$G79=""),"",IF(AND($E$3=6),'Marks Entry 6th'!AC78,IF(AND($E$3=7),'Marks Entry 7th'!AC78,"")))</f>
        <v/>
      </c>
      <c r="AP79" s="65" t="str">
        <f t="shared" si="107"/>
        <v/>
      </c>
      <c r="AQ79" s="62">
        <f t="shared" si="108"/>
        <v>0</v>
      </c>
      <c r="AR79" s="67" t="str">
        <f>IF(OR($E79="",$G79=""),"",IF(AND($E$3=6),'Marks Entry 6th'!AD78,IF(AND($E$3=7),'Marks Entry 7th'!AD78,"")))</f>
        <v/>
      </c>
      <c r="AS79" s="67" t="str">
        <f>IF(OR($E79="",$G79=""),"",IF(AND($E$3=6),'Marks Entry 6th'!AE78,IF(AND($E$3=7),'Marks Entry 7th'!AE78,"")))</f>
        <v/>
      </c>
      <c r="AT79" s="65" t="str">
        <f t="shared" si="109"/>
        <v/>
      </c>
      <c r="AU79" s="62" t="str">
        <f t="shared" si="110"/>
        <v/>
      </c>
      <c r="AV79" s="108">
        <f t="shared" si="111"/>
        <v>0</v>
      </c>
      <c r="AW79" s="108" t="str">
        <f t="shared" si="112"/>
        <v/>
      </c>
      <c r="AX79" s="108" t="str">
        <f t="shared" si="113"/>
        <v/>
      </c>
      <c r="AY79" s="108" t="str">
        <f t="shared" si="114"/>
        <v/>
      </c>
      <c r="AZ79" s="108" t="str">
        <f t="shared" si="115"/>
        <v/>
      </c>
      <c r="BA79" s="110" t="str">
        <f t="shared" si="116"/>
        <v/>
      </c>
      <c r="BB79" s="310" t="str">
        <f>IF(OR($E79="",$G79=""),"",IF(AND($E$3=6),'Marks Entry 6th'!AF78,IF(AND($E$3=7),'Marks Entry 7th'!AF78,"")))</f>
        <v/>
      </c>
      <c r="BC79" s="120" t="str">
        <f>IF(OR($E79="",$G79=""),"",IF(AND($E$3=6),'Marks Entry 6th'!AG78,IF(AND($E$3=7),'Marks Entry 7th'!AG78,"")))</f>
        <v/>
      </c>
      <c r="BD79" s="120" t="str">
        <f>IF(OR($E79="",$G79=""),"",IF(AND($E$3=6),'Marks Entry 6th'!AH78,IF(AND($E$3=7),'Marks Entry 7th'!AH78,"")))</f>
        <v/>
      </c>
      <c r="BE79" s="120" t="str">
        <f>IF(OR($E79="",$G79=""),"",IF(AND($E$3=6),'Marks Entry 6th'!AI78,IF(AND($E$3=7),'Marks Entry 7th'!AI78,"")))</f>
        <v/>
      </c>
      <c r="BF79" s="120" t="str">
        <f>IF(OR($E79="",$G79=""),"",IF(AND($E$3=6),'Marks Entry 6th'!AJ78,IF(AND($E$3=7),'Marks Entry 7th'!AJ78,"")))</f>
        <v/>
      </c>
      <c r="BG79" s="120" t="str">
        <f>IF(OR($E79="",$G79=""),"",IF(AND($E$3=6),'Marks Entry 6th'!AK78,IF(AND($E$3=7),'Marks Entry 7th'!AK78,"")))</f>
        <v/>
      </c>
      <c r="BH79" s="120" t="str">
        <f>IF(OR($E79="",$G79=""),"",IF(AND($E$3=6),'Marks Entry 6th'!AL78,IF(AND($E$3=7),'Marks Entry 7th'!AL78,"")))</f>
        <v/>
      </c>
      <c r="BI79" s="418" t="str">
        <f t="shared" si="117"/>
        <v/>
      </c>
      <c r="BJ79" s="120" t="str">
        <f>IF(OR($E79="",$G79=""),"",IF(AND($E$3=6),'Marks Entry 6th'!AM78,IF(AND($E$3=7),'Marks Entry 7th'!AM78,"")))</f>
        <v/>
      </c>
      <c r="BK79" s="120" t="str">
        <f>IF(OR($E79="",$G79=""),"",IF(AND($E$3=6),'Marks Entry 6th'!AN78,IF(AND($E$3=7),'Marks Entry 7th'!AN78,"")))</f>
        <v/>
      </c>
      <c r="BL79" s="65" t="str">
        <f t="shared" si="118"/>
        <v/>
      </c>
      <c r="BM79" s="62">
        <f t="shared" si="119"/>
        <v>0</v>
      </c>
      <c r="BN79" s="67" t="str">
        <f>IF(OR($E79="",$G79=""),"",IF(AND($E$3=6),'Marks Entry 6th'!AO78,IF(AND($E$3=7),'Marks Entry 7th'!AO78,"")))</f>
        <v/>
      </c>
      <c r="BO79" s="67" t="str">
        <f>IF(OR($E79="",$G79=""),"",IF(AND($E$3=6),'Marks Entry 6th'!AP78,IF(AND($E$3=7),'Marks Entry 7th'!AP78,"")))</f>
        <v/>
      </c>
      <c r="BP79" s="65" t="str">
        <f t="shared" si="120"/>
        <v/>
      </c>
      <c r="BQ79" s="62" t="str">
        <f t="shared" si="121"/>
        <v/>
      </c>
      <c r="BR79" s="108">
        <f t="shared" si="122"/>
        <v>0</v>
      </c>
      <c r="BS79" s="108" t="str">
        <f t="shared" si="123"/>
        <v/>
      </c>
      <c r="BT79" s="108" t="str">
        <f t="shared" si="124"/>
        <v/>
      </c>
      <c r="BU79" s="108" t="str">
        <f t="shared" si="125"/>
        <v/>
      </c>
      <c r="BV79" s="108" t="str">
        <f t="shared" si="126"/>
        <v/>
      </c>
      <c r="BW79" s="110" t="str">
        <f t="shared" si="127"/>
        <v/>
      </c>
      <c r="BX79" s="120" t="str">
        <f>IF(OR($E79="",$G79=""),"",IF(AND($E$3=6),'Marks Entry 6th'!AQ78,IF(AND($E$3=7),'Marks Entry 7th'!AQ78,"")))</f>
        <v/>
      </c>
      <c r="BY79" s="120" t="str">
        <f>IF(OR($E79="",$G79=""),"",IF(AND($E$3=6),'Marks Entry 6th'!AR78,IF(AND($E$3=7),'Marks Entry 7th'!AR78,"")))</f>
        <v/>
      </c>
      <c r="BZ79" s="120" t="str">
        <f>IF(OR($E79="",$G79=""),"",IF(AND($E$3=6),'Marks Entry 6th'!AS78,IF(AND($E$3=7),'Marks Entry 7th'!AS78,"")))</f>
        <v/>
      </c>
      <c r="CA79" s="120" t="str">
        <f>IF(OR($E79="",$G79=""),"",IF(AND($E$3=6),'Marks Entry 6th'!AT78,IF(AND($E$3=7),'Marks Entry 7th'!AT78,"")))</f>
        <v/>
      </c>
      <c r="CB79" s="120" t="str">
        <f>IF(OR($E79="",$G79=""),"",IF(AND($E$3=6),'Marks Entry 6th'!AU78,IF(AND($E$3=7),'Marks Entry 7th'!AU78,"")))</f>
        <v/>
      </c>
      <c r="CC79" s="120" t="str">
        <f>IF(OR($E79="",$G79=""),"",IF(AND($E$3=6),'Marks Entry 6th'!AV78,IF(AND($E$3=7),'Marks Entry 7th'!AV78,"")))</f>
        <v/>
      </c>
      <c r="CD79" s="418" t="str">
        <f t="shared" si="128"/>
        <v/>
      </c>
      <c r="CE79" s="120" t="str">
        <f>IF(OR($E79="",$G79=""),"",IF(AND($E$3=6),'Marks Entry 6th'!AW78,IF(AND($E$3=7),'Marks Entry 7th'!AW78,"")))</f>
        <v/>
      </c>
      <c r="CF79" s="120" t="str">
        <f>IF(OR($E79="",$G79=""),"",IF(AND($E$3=6),'Marks Entry 6th'!AX78,IF(AND($E$3=7),'Marks Entry 7th'!AX78,"")))</f>
        <v/>
      </c>
      <c r="CG79" s="65" t="str">
        <f t="shared" si="129"/>
        <v/>
      </c>
      <c r="CH79" s="62">
        <f t="shared" si="130"/>
        <v>0</v>
      </c>
      <c r="CI79" s="67" t="str">
        <f>IF(OR($E79="",$G79=""),"",IF(AND($E$3=6),'Marks Entry 6th'!AY78,IF(AND($E$3=7),'Marks Entry 7th'!AY78,"")))</f>
        <v/>
      </c>
      <c r="CJ79" s="67" t="str">
        <f>IF(OR($E79="",$G79=""),"",IF(AND($E$3=6),'Marks Entry 6th'!AZ78,IF(AND($E$3=7),'Marks Entry 7th'!AZ78,"")))</f>
        <v/>
      </c>
      <c r="CK79" s="65" t="str">
        <f t="shared" si="131"/>
        <v/>
      </c>
      <c r="CL79" s="62" t="str">
        <f t="shared" si="132"/>
        <v/>
      </c>
      <c r="CM79" s="108">
        <f t="shared" si="133"/>
        <v>0</v>
      </c>
      <c r="CN79" s="108" t="str">
        <f t="shared" si="134"/>
        <v/>
      </c>
      <c r="CO79" s="108" t="str">
        <f t="shared" si="135"/>
        <v/>
      </c>
      <c r="CP79" s="108" t="str">
        <f t="shared" si="136"/>
        <v/>
      </c>
      <c r="CQ79" s="108" t="str">
        <f t="shared" si="137"/>
        <v/>
      </c>
      <c r="CR79" s="110" t="str">
        <f t="shared" si="138"/>
        <v/>
      </c>
      <c r="CS79" s="120" t="str">
        <f>IF(OR($E79="",$G79=""),"",IF(AND($E$3=6),'Marks Entry 6th'!BA78,IF(AND($E$3=7),'Marks Entry 7th'!BA78,"")))</f>
        <v/>
      </c>
      <c r="CT79" s="120" t="str">
        <f>IF(OR($E79="",$G79=""),"",IF(AND($E$3=6),'Marks Entry 6th'!BB78,IF(AND($E$3=7),'Marks Entry 7th'!BB78,"")))</f>
        <v/>
      </c>
      <c r="CU79" s="120" t="str">
        <f>IF(OR($E79="",$G79=""),"",IF(AND($E$3=6),'Marks Entry 6th'!BC78,IF(AND($E$3=7),'Marks Entry 7th'!BC78,"")))</f>
        <v/>
      </c>
      <c r="CV79" s="120" t="str">
        <f>IF(OR($E79="",$G79=""),"",IF(AND($E$3=6),'Marks Entry 6th'!BD78,IF(AND($E$3=7),'Marks Entry 7th'!BD78,"")))</f>
        <v/>
      </c>
      <c r="CW79" s="120" t="str">
        <f>IF(OR($E79="",$G79=""),"",IF(AND($E$3=6),'Marks Entry 6th'!BE78,IF(AND($E$3=7),'Marks Entry 7th'!BE78,"")))</f>
        <v/>
      </c>
      <c r="CX79" s="120" t="str">
        <f>IF(OR($E79="",$G79=""),"",IF(AND($E$3=6),'Marks Entry 6th'!BF78,IF(AND($E$3=7),'Marks Entry 7th'!BF78,"")))</f>
        <v/>
      </c>
      <c r="CY79" s="418" t="str">
        <f t="shared" si="139"/>
        <v/>
      </c>
      <c r="CZ79" s="120" t="str">
        <f>IF(OR($E79="",$G79=""),"",IF(AND($E$3=6),'Marks Entry 6th'!BG78,IF(AND($E$3=7),'Marks Entry 7th'!BG78,"")))</f>
        <v/>
      </c>
      <c r="DA79" s="120" t="str">
        <f>IF(OR($E79="",$G79=""),"",IF(AND($E$3=6),'Marks Entry 6th'!BH78,IF(AND($E$3=7),'Marks Entry 7th'!BH78,"")))</f>
        <v/>
      </c>
      <c r="DB79" s="65" t="str">
        <f t="shared" si="140"/>
        <v/>
      </c>
      <c r="DC79" s="62">
        <f t="shared" si="141"/>
        <v>0</v>
      </c>
      <c r="DD79" s="67" t="str">
        <f>IF(OR($E79="",$G79=""),"",IF(AND($E$3=6),'Marks Entry 6th'!BI78,IF(AND($E$3=7),'Marks Entry 7th'!BI78,"")))</f>
        <v/>
      </c>
      <c r="DE79" s="67" t="str">
        <f>IF(OR($E79="",$G79=""),"",IF(AND($E$3=6),'Marks Entry 6th'!BJ78,IF(AND($E$3=7),'Marks Entry 7th'!BJ78,"")))</f>
        <v/>
      </c>
      <c r="DF79" s="65" t="str">
        <f t="shared" si="142"/>
        <v/>
      </c>
      <c r="DG79" s="62" t="str">
        <f t="shared" si="143"/>
        <v/>
      </c>
      <c r="DH79" s="108">
        <f t="shared" si="144"/>
        <v>0</v>
      </c>
      <c r="DI79" s="108" t="str">
        <f t="shared" si="145"/>
        <v/>
      </c>
      <c r="DJ79" s="108" t="str">
        <f t="shared" si="146"/>
        <v/>
      </c>
      <c r="DK79" s="108" t="str">
        <f t="shared" si="147"/>
        <v/>
      </c>
      <c r="DL79" s="108" t="str">
        <f t="shared" si="148"/>
        <v/>
      </c>
      <c r="DM79" s="110" t="str">
        <f t="shared" si="149"/>
        <v/>
      </c>
      <c r="DN79" s="120" t="str">
        <f>IF(OR($E79="",$G79=""),"",IF(AND($E$3=6),'Marks Entry 6th'!BK78,IF(AND($E$3=7),'Marks Entry 7th'!BK78,"")))</f>
        <v/>
      </c>
      <c r="DO79" s="120" t="str">
        <f>IF(OR($E79="",$G79=""),"",IF(AND($E$3=6),'Marks Entry 6th'!BL78,IF(AND($E$3=7),'Marks Entry 7th'!BL78,"")))</f>
        <v/>
      </c>
      <c r="DP79" s="120" t="str">
        <f>IF(OR($E79="",$G79=""),"",IF(AND($E$3=6),'Marks Entry 6th'!BM78,IF(AND($E$3=7),'Marks Entry 7th'!BM78,"")))</f>
        <v/>
      </c>
      <c r="DQ79" s="120" t="str">
        <f>IF(OR($E79="",$G79=""),"",IF(AND($E$3=6),'Marks Entry 6th'!BN78,IF(AND($E$3=7),'Marks Entry 7th'!BN78,"")))</f>
        <v/>
      </c>
      <c r="DR79" s="120" t="str">
        <f>IF(OR($E79="",$G79=""),"",IF(AND($E$3=6),'Marks Entry 6th'!BO78,IF(AND($E$3=7),'Marks Entry 7th'!BO78,"")))</f>
        <v/>
      </c>
      <c r="DS79" s="120" t="str">
        <f>IF(OR($E79="",$G79=""),"",IF(AND($E$3=6),'Marks Entry 6th'!BP78,IF(AND($E$3=7),'Marks Entry 7th'!BP78,"")))</f>
        <v/>
      </c>
      <c r="DT79" s="418" t="str">
        <f t="shared" si="150"/>
        <v/>
      </c>
      <c r="DU79" s="120" t="str">
        <f>IF(OR($E79="",$G79=""),"",IF(AND($E$3=6),'Marks Entry 6th'!BQ78,IF(AND($E$3=7),'Marks Entry 7th'!BQ78,"")))</f>
        <v/>
      </c>
      <c r="DV79" s="120" t="str">
        <f>IF(OR($E79="",$G79=""),"",IF(AND($E$3=6),'Marks Entry 6th'!BR78,IF(AND($E$3=7),'Marks Entry 7th'!BR78,"")))</f>
        <v/>
      </c>
      <c r="DW79" s="65" t="str">
        <f t="shared" si="151"/>
        <v/>
      </c>
      <c r="DX79" s="62">
        <f t="shared" si="152"/>
        <v>0</v>
      </c>
      <c r="DY79" s="67" t="str">
        <f>IF(OR($E79="",$G79=""),"",IF(AND($E$3=6),'Marks Entry 6th'!BS78,IF(AND($E$3=7),'Marks Entry 7th'!BS78,"")))</f>
        <v/>
      </c>
      <c r="DZ79" s="67" t="str">
        <f>IF(OR($E79="",$G79=""),"",IF(AND($E$3=6),'Marks Entry 6th'!BT78,IF(AND($E$3=7),'Marks Entry 7th'!BT78,"")))</f>
        <v/>
      </c>
      <c r="EA79" s="65" t="str">
        <f t="shared" si="153"/>
        <v/>
      </c>
      <c r="EB79" s="62" t="str">
        <f t="shared" si="154"/>
        <v/>
      </c>
      <c r="EC79" s="108">
        <f t="shared" si="155"/>
        <v>0</v>
      </c>
      <c r="ED79" s="108" t="str">
        <f t="shared" si="156"/>
        <v/>
      </c>
      <c r="EE79" s="108" t="str">
        <f t="shared" si="157"/>
        <v/>
      </c>
      <c r="EF79" s="108" t="str">
        <f t="shared" si="158"/>
        <v/>
      </c>
      <c r="EG79" s="108" t="str">
        <f t="shared" si="159"/>
        <v/>
      </c>
      <c r="EH79" s="110" t="str">
        <f t="shared" si="160"/>
        <v/>
      </c>
      <c r="EI79" s="52" t="str">
        <f>IF(OR($E79="",$G79=""),"",IF(AND($E$3=6),'Marks Entry 6th'!BU78,IF(AND($E$3=7),'Marks Entry 7th'!BU78,"")))</f>
        <v/>
      </c>
      <c r="EJ79" s="52" t="str">
        <f>IF(OR($E79="",$G79=""),"",IF(AND($E$3=6),'Marks Entry 6th'!BV78,IF(AND($E$3=7),'Marks Entry 7th'!BV78,"")))</f>
        <v/>
      </c>
      <c r="EK79" s="52" t="str">
        <f>IF(OR($E79="",$G79=""),"",IF(AND($E$3=6),'Marks Entry 6th'!BW78,IF(AND($E$3=7),'Marks Entry 7th'!BW78,"")))</f>
        <v/>
      </c>
      <c r="EL79" s="52" t="str">
        <f>IF(OR($E79="",$G79=""),"",IF(AND($E$3=6),'Marks Entry 6th'!BX78,IF(AND($E$3=7),'Marks Entry 7th'!BX78,"")))</f>
        <v/>
      </c>
      <c r="EM79" s="52" t="str">
        <f>IF(OR($E79="",$G79=""),"",IF(AND($E$3=6),'Marks Entry 6th'!BY78,IF(AND($E$3=7),'Marks Entry 7th'!BY78,"")))</f>
        <v/>
      </c>
      <c r="EN79" s="121" t="str">
        <f t="shared" si="161"/>
        <v/>
      </c>
      <c r="EO79" s="122">
        <f t="shared" si="162"/>
        <v>0</v>
      </c>
      <c r="EP79" s="122" t="str">
        <f t="shared" si="163"/>
        <v/>
      </c>
      <c r="EQ79" s="122" t="str">
        <f t="shared" si="164"/>
        <v/>
      </c>
      <c r="ER79" s="109" t="str">
        <f t="shared" si="165"/>
        <v/>
      </c>
      <c r="ES79" s="52" t="str">
        <f>IF(OR($E79="",$G79=""),"",IF(AND($E$3=6),'Marks Entry 6th'!BZ78,IF(AND($E$3=7),'Marks Entry 7th'!BZ78,"")))</f>
        <v/>
      </c>
      <c r="ET79" s="52" t="str">
        <f>IF(OR($E79="",$G79=""),"",IF(AND($E$3=6),'Marks Entry 6th'!CA78,IF(AND($E$3=7),'Marks Entry 7th'!CA78,"")))</f>
        <v/>
      </c>
      <c r="EU79" s="52" t="str">
        <f>IF(OR($E79="",$G79=""),"",IF(AND($E$3=6),'Marks Entry 6th'!CB78,IF(AND($E$3=7),'Marks Entry 7th'!CB78,"")))</f>
        <v/>
      </c>
      <c r="EV79" s="52" t="str">
        <f>IF(OR($E79="",$G79=""),"",IF(AND($E$3=6),'Marks Entry 6th'!CC78,IF(AND($E$3=7),'Marks Entry 7th'!CC78,"")))</f>
        <v/>
      </c>
      <c r="EW79" s="52" t="str">
        <f>IF(OR($E79="",$G79=""),"",IF(AND($E$3=6),'Marks Entry 6th'!CD78,IF(AND($E$3=7),'Marks Entry 7th'!CD78,"")))</f>
        <v/>
      </c>
      <c r="EX79" s="121" t="str">
        <f t="shared" si="166"/>
        <v/>
      </c>
      <c r="EY79" s="122">
        <f t="shared" si="167"/>
        <v>0</v>
      </c>
      <c r="EZ79" s="122" t="str">
        <f t="shared" si="168"/>
        <v/>
      </c>
      <c r="FA79" s="122" t="str">
        <f t="shared" si="169"/>
        <v/>
      </c>
      <c r="FB79" s="109" t="str">
        <f t="shared" si="170"/>
        <v/>
      </c>
      <c r="FC79" s="52" t="str">
        <f>IF(OR($E79="",$G79=""),"",IF(AND($E$3=6),'Marks Entry 6th'!CE78,IF(AND($E$3=7),'Marks Entry 7th'!CE78,"")))</f>
        <v/>
      </c>
      <c r="FD79" s="52" t="str">
        <f>IF(OR($E79="",$G79=""),"",IF(AND($E$3=6),'Marks Entry 6th'!CF78,IF(AND($E$3=7),'Marks Entry 7th'!CF78,"")))</f>
        <v/>
      </c>
      <c r="FE79" s="52" t="str">
        <f>IF(OR($E79="",$G79=""),"",IF(AND($E$3=6),'Marks Entry 6th'!CG78,IF(AND($E$3=7),'Marks Entry 7th'!CG78,"")))</f>
        <v/>
      </c>
      <c r="FF79" s="52" t="str">
        <f>IF(OR($E79="",$G79=""),"",IF(AND($E$3=6),'Marks Entry 6th'!CH78,IF(AND($E$3=7),'Marks Entry 7th'!CH78,"")))</f>
        <v/>
      </c>
      <c r="FG79" s="52" t="str">
        <f>IF(OR($E79="",$G79=""),"",IF(AND($E$3=6),'Marks Entry 6th'!CI78,IF(AND($E$3=7),'Marks Entry 7th'!CI78,"")))</f>
        <v/>
      </c>
      <c r="FH79" s="121" t="str">
        <f t="shared" si="171"/>
        <v/>
      </c>
      <c r="FI79" s="122">
        <f t="shared" si="172"/>
        <v>0</v>
      </c>
      <c r="FJ79" s="122" t="str">
        <f t="shared" si="173"/>
        <v/>
      </c>
      <c r="FK79" s="122" t="str">
        <f t="shared" si="174"/>
        <v/>
      </c>
      <c r="FL79" s="109" t="str">
        <f t="shared" si="175"/>
        <v/>
      </c>
      <c r="FM79" s="361" t="str">
        <f>IF(OR($E79="",$G79=""),"",IF(AND('Marks Entry 6th'!CJ78="",'Marks Entry 7th'!CJ78=""),"",IF(AND($E$3=6),'Marks Entry 6th'!CJ78,IF(AND($E$3=7),'Marks Entry 7th'!CJ78,""))))</f>
        <v/>
      </c>
      <c r="FN79" s="361" t="str">
        <f>IF(OR($E79="",$G79=""),"",IF(AND('Marks Entry 6th'!CK78="",'Marks Entry 7th'!CK78=""),"",IF(AND($E$3=6),'Marks Entry 6th'!CK78,IF(AND($E$3=7),'Marks Entry 7th'!CK78,""))))</f>
        <v/>
      </c>
      <c r="FO79" s="362" t="str">
        <f t="shared" si="176"/>
        <v/>
      </c>
      <c r="FP79" s="109" t="str">
        <f t="shared" si="177"/>
        <v/>
      </c>
      <c r="FQ79" s="361" t="str">
        <f>IF(OR($E79="",$G79=""),"",IF(AND('Marks Entry 6th'!CL78="",'Marks Entry 7th'!CL78=""),"",IF(AND($E$3=6),'Marks Entry 6th'!CL78,IF(AND($E$3=7),'Marks Entry 7th'!CL78,""))))</f>
        <v/>
      </c>
      <c r="FR79" s="361" t="str">
        <f>IF(OR($E79="",$G79=""),"",IF(AND('Marks Entry 6th'!CM78="",'Marks Entry 7th'!CM78=""),"",IF(AND($E$3=6),'Marks Entry 6th'!CM78,IF(AND($E$3=7),'Marks Entry 7th'!CM78,""))))</f>
        <v/>
      </c>
      <c r="FS79" s="362" t="str">
        <f t="shared" si="178"/>
        <v/>
      </c>
      <c r="FT79" s="109" t="str">
        <f t="shared" si="179"/>
        <v/>
      </c>
      <c r="FU79" s="78" t="str">
        <f t="shared" si="180"/>
        <v/>
      </c>
      <c r="FV79" s="328" t="str">
        <f t="shared" si="181"/>
        <v/>
      </c>
      <c r="FW79" s="84" t="str">
        <f t="shared" si="182"/>
        <v/>
      </c>
      <c r="FX79" s="222" t="str">
        <f t="shared" si="183"/>
        <v/>
      </c>
      <c r="FY79" s="85" t="str">
        <f t="shared" si="184"/>
        <v/>
      </c>
      <c r="FZ79" s="327" t="str">
        <f>IFERROR(IF(B79="NSO","NSO",IF(OR(D79="",G79="",F79=""),"",IF(AND(FV79&gt;=36,'Master sheet'!$D$11="Hindi"),"कक्षा क्रमोन्नत",IF(AND(FV79&gt;=36,'Master sheet'!$D$11="English"),"Promoted",IF(AND(FV79&lt;36,'Master sheet'!$D$11="Hindi"),"पुनः परीक्षा","Re-Exam"))))),"")</f>
        <v/>
      </c>
      <c r="GA79" s="53" t="str">
        <f>IF(OR($E79="",$G79=""),"",IF(AND($E$3=6,'Marks Entry 6th'!CN78=""),"",IF(AND($E$3=7,'Marks Entry 7th'!CN78=""),"",IF(AND($E$3=6),'Marks Entry 6th'!CN78,IF(AND($E$3=7),'Marks Entry 7th'!CN78,"")))))</f>
        <v/>
      </c>
      <c r="GB79" s="53" t="str">
        <f>IF(OR($E79="",$G79=""),"",IF(AND($E$3=6,'Marks Entry 6th'!CO78=""),"",IF(AND($E$3=7,'Marks Entry 7th'!CO78=""),"",IF(AND($E$3=6),'Marks Entry 6th'!CO78,IF(AND($E$3=7),'Marks Entry 7th'!CO78,"")))))</f>
        <v/>
      </c>
      <c r="GC79" s="54"/>
      <c r="GK79" s="56">
        <f>IF(AND($E$3=6),'Marks Entry 6th'!I78,IF(AND($E$3=7),'Marks Entry 7th'!I78,""))</f>
        <v>0</v>
      </c>
      <c r="GL79" s="56">
        <f t="shared" si="185"/>
        <v>0</v>
      </c>
    </row>
    <row r="80" spans="1:194" ht="18.95" customHeight="1">
      <c r="A80" s="68">
        <v>73</v>
      </c>
      <c r="B80" s="68" t="str">
        <f>IF(OR(GK80=0,GK80=""),"",IF(AND($E$3=6),'Marks Entry 6th'!I79,IF(AND($E$3=7),'Marks Entry 7th'!I79,"")))</f>
        <v/>
      </c>
      <c r="C80" s="69" t="str">
        <f>IF(OR(B80=0,B80=""),"",IF(AND($E$3=6,'Marks Entry 6th'!B79=""),"",IF(AND($E$3=7,'Marks Entry 7th'!B79=""),"",IF(AND($E$3=6,'Marks Entry 6th'!B79),'Marks Entry 6th'!B79,IF(AND($E$3=7),'Marks Entry 7th'!B79,"")))))</f>
        <v/>
      </c>
      <c r="D80" s="69" t="str">
        <f>IF(OR(B80=0,B80=""),"",IF(AND($E$3=6,'Marks Entry 6th'!C79=""),"",IF(AND($E$3=7,'Marks Entry 7th'!C79=""),"",IF(AND($E$3=6),'Marks Entry 6th'!C79,IF(AND($E$3=7),'Marks Entry 7th'!C79,"")))))</f>
        <v/>
      </c>
      <c r="E80" s="303" t="str">
        <f>IF(OR(B80=0,B80=""),"",IF(AND($E$3=6,'Marks Entry 6th'!E79=""),"",IF(AND($E$3=7,'Marks Entry 7th'!E79=""),"",IF(AND($E$3=6),'Marks Entry 6th'!E79,IF(AND($E$3=7),'Marks Entry 7th'!E79,"")))))</f>
        <v/>
      </c>
      <c r="F80" s="69" t="str">
        <f>IF(OR(B80=0,B80=""),"",IF(AND($E$3=6,'Marks Entry 6th'!D79=""),"",IF(AND($E$3=7,'Marks Entry 7th'!D79=""),"",IF(AND($E$3=6),'Marks Entry 6th'!D79,IF(AND($E$3=7),'Marks Entry 7th'!D79,"")))))</f>
        <v/>
      </c>
      <c r="G80" s="302" t="str">
        <f>IF(OR(B80=0,B80=""),"",IF(AND($E$3=6,'Marks Entry 6th'!F79=""),"",IF(AND($E$3=7,'Marks Entry 7th'!F79=""),"",IF(AND($E$3=6),UPPER('Marks Entry 6th'!F79),IF(AND($E$3=7),UPPER('Marks Entry 7th'!F79),"")))))</f>
        <v/>
      </c>
      <c r="H80" s="302" t="str">
        <f>IF(OR(B80=0,B80=""),"",IF(AND($E$3=6,'Marks Entry 6th'!G79=""),"",IF(AND($E$3=7,'Marks Entry 7th'!G79=""),"",IF(AND($E$3=6),UPPER('Marks Entry 6th'!G79),IF(AND($E$3=7),UPPER('Marks Entry 7th'!G79),"")))))</f>
        <v/>
      </c>
      <c r="I80" s="302" t="str">
        <f>IF(OR(B80=0,B80=""),"",IF(AND($E$3=6,'Marks Entry 6th'!H79=""),"",IF(AND($E$3=7,'Marks Entry 7th'!H79=""),"",IF(AND($E$3=6),UPPER('Marks Entry 6th'!H79),IF(AND($E$3=7),UPPER('Marks Entry 7th'!H79),"")))))</f>
        <v/>
      </c>
      <c r="J80" s="64" t="str">
        <f>IF(OR(B80=0,B80=""),"",IF(AND($E$3=6,'Marks Entry 6th'!J79=""),"",IF(AND($E$3=7,'Marks Entry 7th'!J79=""),"",IF(AND($E$3=6),'Marks Entry 6th'!J79,IF(AND($E$3=7),'Marks Entry 7th'!J79,"")))))</f>
        <v/>
      </c>
      <c r="K80" s="64" t="str">
        <f>IF(OR(B80=0,B80=""),"",IF(AND($E$3=6,'Marks Entry 6th'!K79=""),"",IF(AND($E$3=7,'Marks Entry 7th'!K79=""),"",IF(AND($E$3=6),'Marks Entry 6th'!K79,IF(AND($E$3=7),'Marks Entry 7th'!K79,"")))))</f>
        <v/>
      </c>
      <c r="L80" s="120" t="str">
        <f>IF(OR($E80="",$G80=""),"",IF(AND($E$3=6),'Marks Entry 6th'!L79,IF(AND($E$3=7),'Marks Entry 7th'!L79,"")))</f>
        <v/>
      </c>
      <c r="M80" s="120" t="str">
        <f>IF(OR($E80="",$G80=""),"",IF(AND($E$3=6),'Marks Entry 6th'!M79,IF(AND($E$3=7),'Marks Entry 7th'!M79,"")))</f>
        <v/>
      </c>
      <c r="N80" s="120" t="str">
        <f>IF(OR($E80="",$G80=""),"",IF(AND($E$3=6),'Marks Entry 6th'!N79,IF(AND($E$3=7),'Marks Entry 7th'!N79,"")))</f>
        <v/>
      </c>
      <c r="O80" s="120" t="str">
        <f>IF(OR($E80="",$G80=""),"",IF(AND($E$3=6),'Marks Entry 6th'!O79,IF(AND($E$3=7),'Marks Entry 7th'!O79,"")))</f>
        <v/>
      </c>
      <c r="P80" s="120" t="str">
        <f>IF(OR($E80="",$G80=""),"",IF(AND($E$3=6),'Marks Entry 6th'!P79,IF(AND($E$3=7),'Marks Entry 7th'!P79,"")))</f>
        <v/>
      </c>
      <c r="Q80" s="120" t="str">
        <f>IF(OR($E80="",$G80=""),"",IF(AND($E$3=6),'Marks Entry 6th'!Q79,IF(AND($E$3=7),'Marks Entry 7th'!Q79,"")))</f>
        <v/>
      </c>
      <c r="R80" s="418" t="str">
        <f t="shared" si="95"/>
        <v/>
      </c>
      <c r="S80" s="120" t="str">
        <f>IF(OR($E80="",$G80=""),"",IF(AND($E$3=6),'Marks Entry 6th'!R79,IF(AND($E$3=7),'Marks Entry 7th'!R79,"")))</f>
        <v/>
      </c>
      <c r="T80" s="120" t="str">
        <f>IF(OR($E80="",$G80=""),"",IF(AND($E$3=6),'Marks Entry 6th'!S79,IF(AND($E$3=7),'Marks Entry 7th'!S79,"")))</f>
        <v/>
      </c>
      <c r="U80" s="65" t="str">
        <f t="shared" si="96"/>
        <v/>
      </c>
      <c r="V80" s="62">
        <f t="shared" si="97"/>
        <v>0</v>
      </c>
      <c r="W80" s="67" t="str">
        <f>IF(OR($E80="",$G80=""),"",IF(AND($E$3=6),'Marks Entry 6th'!T79,IF(AND($E$3=7),'Marks Entry 7th'!T79,"")))</f>
        <v/>
      </c>
      <c r="X80" s="67" t="str">
        <f>IF(OR($E80="",$G80=""),"",IF(AND($E$3=6),'Marks Entry 6th'!U79,IF(AND($E$3=7),'Marks Entry 7th'!U79,"")))</f>
        <v/>
      </c>
      <c r="Y80" s="66" t="str">
        <f t="shared" si="98"/>
        <v/>
      </c>
      <c r="Z80" s="62" t="str">
        <f t="shared" si="99"/>
        <v/>
      </c>
      <c r="AA80" s="108">
        <f t="shared" si="100"/>
        <v>0</v>
      </c>
      <c r="AB80" s="108" t="str">
        <f t="shared" si="101"/>
        <v/>
      </c>
      <c r="AC80" s="108" t="str">
        <f t="shared" si="102"/>
        <v/>
      </c>
      <c r="AD80" s="108" t="str">
        <f t="shared" si="103"/>
        <v/>
      </c>
      <c r="AE80" s="108" t="str">
        <f t="shared" si="104"/>
        <v/>
      </c>
      <c r="AF80" s="110" t="str">
        <f t="shared" si="105"/>
        <v/>
      </c>
      <c r="AG80" s="120" t="str">
        <f>IF(OR($E80="",$G80=""),"",IF(AND($E$3=6),'Marks Entry 6th'!V79,IF(AND($E$3=7),'Marks Entry 7th'!V79,"")))</f>
        <v/>
      </c>
      <c r="AH80" s="120" t="str">
        <f>IF(OR($E80="",$G80=""),"",IF(AND($E$3=6),'Marks Entry 6th'!W79,IF(AND($E$3=7),'Marks Entry 7th'!W79,"")))</f>
        <v/>
      </c>
      <c r="AI80" s="120" t="str">
        <f>IF(OR($E80="",$G80=""),"",IF(AND($E$3=6),'Marks Entry 6th'!X79,IF(AND($E$3=7),'Marks Entry 7th'!X79,"")))</f>
        <v/>
      </c>
      <c r="AJ80" s="120" t="str">
        <f>IF(OR($E80="",$G80=""),"",IF(AND($E$3=6),'Marks Entry 6th'!Y79,IF(AND($E$3=7),'Marks Entry 7th'!Y79,"")))</f>
        <v/>
      </c>
      <c r="AK80" s="120" t="str">
        <f>IF(OR($E80="",$G80=""),"",IF(AND($E$3=6),'Marks Entry 6th'!Z79,IF(AND($E$3=7),'Marks Entry 7th'!Z79,"")))</f>
        <v/>
      </c>
      <c r="AL80" s="120" t="str">
        <f>IF(OR($E80="",$G80=""),"",IF(AND($E$3=6),'Marks Entry 6th'!AA79,IF(AND($E$3=7),'Marks Entry 7th'!AA79,"")))</f>
        <v/>
      </c>
      <c r="AM80" s="418" t="str">
        <f t="shared" si="106"/>
        <v/>
      </c>
      <c r="AN80" s="120" t="str">
        <f>IF(OR($E80="",$G80=""),"",IF(AND($E$3=6),'Marks Entry 6th'!AB79,IF(AND($E$3=7),'Marks Entry 7th'!AB79,"")))</f>
        <v/>
      </c>
      <c r="AO80" s="120" t="str">
        <f>IF(OR($E80="",$G80=""),"",IF(AND($E$3=6),'Marks Entry 6th'!AC79,IF(AND($E$3=7),'Marks Entry 7th'!AC79,"")))</f>
        <v/>
      </c>
      <c r="AP80" s="65" t="str">
        <f t="shared" si="107"/>
        <v/>
      </c>
      <c r="AQ80" s="62">
        <f t="shared" si="108"/>
        <v>0</v>
      </c>
      <c r="AR80" s="67" t="str">
        <f>IF(OR($E80="",$G80=""),"",IF(AND($E$3=6),'Marks Entry 6th'!AD79,IF(AND($E$3=7),'Marks Entry 7th'!AD79,"")))</f>
        <v/>
      </c>
      <c r="AS80" s="67" t="str">
        <f>IF(OR($E80="",$G80=""),"",IF(AND($E$3=6),'Marks Entry 6th'!AE79,IF(AND($E$3=7),'Marks Entry 7th'!AE79,"")))</f>
        <v/>
      </c>
      <c r="AT80" s="65" t="str">
        <f t="shared" si="109"/>
        <v/>
      </c>
      <c r="AU80" s="62" t="str">
        <f t="shared" si="110"/>
        <v/>
      </c>
      <c r="AV80" s="108">
        <f t="shared" si="111"/>
        <v>0</v>
      </c>
      <c r="AW80" s="108" t="str">
        <f t="shared" si="112"/>
        <v/>
      </c>
      <c r="AX80" s="108" t="str">
        <f t="shared" si="113"/>
        <v/>
      </c>
      <c r="AY80" s="108" t="str">
        <f t="shared" si="114"/>
        <v/>
      </c>
      <c r="AZ80" s="108" t="str">
        <f t="shared" si="115"/>
        <v/>
      </c>
      <c r="BA80" s="110" t="str">
        <f t="shared" si="116"/>
        <v/>
      </c>
      <c r="BB80" s="310" t="str">
        <f>IF(OR($E80="",$G80=""),"",IF(AND($E$3=6),'Marks Entry 6th'!AF79,IF(AND($E$3=7),'Marks Entry 7th'!AF79,"")))</f>
        <v/>
      </c>
      <c r="BC80" s="120" t="str">
        <f>IF(OR($E80="",$G80=""),"",IF(AND($E$3=6),'Marks Entry 6th'!AG79,IF(AND($E$3=7),'Marks Entry 7th'!AG79,"")))</f>
        <v/>
      </c>
      <c r="BD80" s="120" t="str">
        <f>IF(OR($E80="",$G80=""),"",IF(AND($E$3=6),'Marks Entry 6th'!AH79,IF(AND($E$3=7),'Marks Entry 7th'!AH79,"")))</f>
        <v/>
      </c>
      <c r="BE80" s="120" t="str">
        <f>IF(OR($E80="",$G80=""),"",IF(AND($E$3=6),'Marks Entry 6th'!AI79,IF(AND($E$3=7),'Marks Entry 7th'!AI79,"")))</f>
        <v/>
      </c>
      <c r="BF80" s="120" t="str">
        <f>IF(OR($E80="",$G80=""),"",IF(AND($E$3=6),'Marks Entry 6th'!AJ79,IF(AND($E$3=7),'Marks Entry 7th'!AJ79,"")))</f>
        <v/>
      </c>
      <c r="BG80" s="120" t="str">
        <f>IF(OR($E80="",$G80=""),"",IF(AND($E$3=6),'Marks Entry 6th'!AK79,IF(AND($E$3=7),'Marks Entry 7th'!AK79,"")))</f>
        <v/>
      </c>
      <c r="BH80" s="120" t="str">
        <f>IF(OR($E80="",$G80=""),"",IF(AND($E$3=6),'Marks Entry 6th'!AL79,IF(AND($E$3=7),'Marks Entry 7th'!AL79,"")))</f>
        <v/>
      </c>
      <c r="BI80" s="418" t="str">
        <f t="shared" si="117"/>
        <v/>
      </c>
      <c r="BJ80" s="120" t="str">
        <f>IF(OR($E80="",$G80=""),"",IF(AND($E$3=6),'Marks Entry 6th'!AM79,IF(AND($E$3=7),'Marks Entry 7th'!AM79,"")))</f>
        <v/>
      </c>
      <c r="BK80" s="120" t="str">
        <f>IF(OR($E80="",$G80=""),"",IF(AND($E$3=6),'Marks Entry 6th'!AN79,IF(AND($E$3=7),'Marks Entry 7th'!AN79,"")))</f>
        <v/>
      </c>
      <c r="BL80" s="65" t="str">
        <f t="shared" si="118"/>
        <v/>
      </c>
      <c r="BM80" s="62">
        <f t="shared" si="119"/>
        <v>0</v>
      </c>
      <c r="BN80" s="67" t="str">
        <f>IF(OR($E80="",$G80=""),"",IF(AND($E$3=6),'Marks Entry 6th'!AO79,IF(AND($E$3=7),'Marks Entry 7th'!AO79,"")))</f>
        <v/>
      </c>
      <c r="BO80" s="67" t="str">
        <f>IF(OR($E80="",$G80=""),"",IF(AND($E$3=6),'Marks Entry 6th'!AP79,IF(AND($E$3=7),'Marks Entry 7th'!AP79,"")))</f>
        <v/>
      </c>
      <c r="BP80" s="65" t="str">
        <f t="shared" si="120"/>
        <v/>
      </c>
      <c r="BQ80" s="62" t="str">
        <f t="shared" si="121"/>
        <v/>
      </c>
      <c r="BR80" s="108">
        <f t="shared" si="122"/>
        <v>0</v>
      </c>
      <c r="BS80" s="108" t="str">
        <f t="shared" si="123"/>
        <v/>
      </c>
      <c r="BT80" s="108" t="str">
        <f t="shared" si="124"/>
        <v/>
      </c>
      <c r="BU80" s="108" t="str">
        <f t="shared" si="125"/>
        <v/>
      </c>
      <c r="BV80" s="108" t="str">
        <f t="shared" si="126"/>
        <v/>
      </c>
      <c r="BW80" s="110" t="str">
        <f t="shared" si="127"/>
        <v/>
      </c>
      <c r="BX80" s="120" t="str">
        <f>IF(OR($E80="",$G80=""),"",IF(AND($E$3=6),'Marks Entry 6th'!AQ79,IF(AND($E$3=7),'Marks Entry 7th'!AQ79,"")))</f>
        <v/>
      </c>
      <c r="BY80" s="120" t="str">
        <f>IF(OR($E80="",$G80=""),"",IF(AND($E$3=6),'Marks Entry 6th'!AR79,IF(AND($E$3=7),'Marks Entry 7th'!AR79,"")))</f>
        <v/>
      </c>
      <c r="BZ80" s="120" t="str">
        <f>IF(OR($E80="",$G80=""),"",IF(AND($E$3=6),'Marks Entry 6th'!AS79,IF(AND($E$3=7),'Marks Entry 7th'!AS79,"")))</f>
        <v/>
      </c>
      <c r="CA80" s="120" t="str">
        <f>IF(OR($E80="",$G80=""),"",IF(AND($E$3=6),'Marks Entry 6th'!AT79,IF(AND($E$3=7),'Marks Entry 7th'!AT79,"")))</f>
        <v/>
      </c>
      <c r="CB80" s="120" t="str">
        <f>IF(OR($E80="",$G80=""),"",IF(AND($E$3=6),'Marks Entry 6th'!AU79,IF(AND($E$3=7),'Marks Entry 7th'!AU79,"")))</f>
        <v/>
      </c>
      <c r="CC80" s="120" t="str">
        <f>IF(OR($E80="",$G80=""),"",IF(AND($E$3=6),'Marks Entry 6th'!AV79,IF(AND($E$3=7),'Marks Entry 7th'!AV79,"")))</f>
        <v/>
      </c>
      <c r="CD80" s="418" t="str">
        <f t="shared" si="128"/>
        <v/>
      </c>
      <c r="CE80" s="120" t="str">
        <f>IF(OR($E80="",$G80=""),"",IF(AND($E$3=6),'Marks Entry 6th'!AW79,IF(AND($E$3=7),'Marks Entry 7th'!AW79,"")))</f>
        <v/>
      </c>
      <c r="CF80" s="120" t="str">
        <f>IF(OR($E80="",$G80=""),"",IF(AND($E$3=6),'Marks Entry 6th'!AX79,IF(AND($E$3=7),'Marks Entry 7th'!AX79,"")))</f>
        <v/>
      </c>
      <c r="CG80" s="65" t="str">
        <f t="shared" si="129"/>
        <v/>
      </c>
      <c r="CH80" s="62">
        <f t="shared" si="130"/>
        <v>0</v>
      </c>
      <c r="CI80" s="67" t="str">
        <f>IF(OR($E80="",$G80=""),"",IF(AND($E$3=6),'Marks Entry 6th'!AY79,IF(AND($E$3=7),'Marks Entry 7th'!AY79,"")))</f>
        <v/>
      </c>
      <c r="CJ80" s="67" t="str">
        <f>IF(OR($E80="",$G80=""),"",IF(AND($E$3=6),'Marks Entry 6th'!AZ79,IF(AND($E$3=7),'Marks Entry 7th'!AZ79,"")))</f>
        <v/>
      </c>
      <c r="CK80" s="65" t="str">
        <f t="shared" si="131"/>
        <v/>
      </c>
      <c r="CL80" s="62" t="str">
        <f t="shared" si="132"/>
        <v/>
      </c>
      <c r="CM80" s="108">
        <f t="shared" si="133"/>
        <v>0</v>
      </c>
      <c r="CN80" s="108" t="str">
        <f t="shared" si="134"/>
        <v/>
      </c>
      <c r="CO80" s="108" t="str">
        <f t="shared" si="135"/>
        <v/>
      </c>
      <c r="CP80" s="108" t="str">
        <f t="shared" si="136"/>
        <v/>
      </c>
      <c r="CQ80" s="108" t="str">
        <f t="shared" si="137"/>
        <v/>
      </c>
      <c r="CR80" s="110" t="str">
        <f t="shared" si="138"/>
        <v/>
      </c>
      <c r="CS80" s="120" t="str">
        <f>IF(OR($E80="",$G80=""),"",IF(AND($E$3=6),'Marks Entry 6th'!BA79,IF(AND($E$3=7),'Marks Entry 7th'!BA79,"")))</f>
        <v/>
      </c>
      <c r="CT80" s="120" t="str">
        <f>IF(OR($E80="",$G80=""),"",IF(AND($E$3=6),'Marks Entry 6th'!BB79,IF(AND($E$3=7),'Marks Entry 7th'!BB79,"")))</f>
        <v/>
      </c>
      <c r="CU80" s="120" t="str">
        <f>IF(OR($E80="",$G80=""),"",IF(AND($E$3=6),'Marks Entry 6th'!BC79,IF(AND($E$3=7),'Marks Entry 7th'!BC79,"")))</f>
        <v/>
      </c>
      <c r="CV80" s="120" t="str">
        <f>IF(OR($E80="",$G80=""),"",IF(AND($E$3=6),'Marks Entry 6th'!BD79,IF(AND($E$3=7),'Marks Entry 7th'!BD79,"")))</f>
        <v/>
      </c>
      <c r="CW80" s="120" t="str">
        <f>IF(OR($E80="",$G80=""),"",IF(AND($E$3=6),'Marks Entry 6th'!BE79,IF(AND($E$3=7),'Marks Entry 7th'!BE79,"")))</f>
        <v/>
      </c>
      <c r="CX80" s="120" t="str">
        <f>IF(OR($E80="",$G80=""),"",IF(AND($E$3=6),'Marks Entry 6th'!BF79,IF(AND($E$3=7),'Marks Entry 7th'!BF79,"")))</f>
        <v/>
      </c>
      <c r="CY80" s="418" t="str">
        <f t="shared" si="139"/>
        <v/>
      </c>
      <c r="CZ80" s="120" t="str">
        <f>IF(OR($E80="",$G80=""),"",IF(AND($E$3=6),'Marks Entry 6th'!BG79,IF(AND($E$3=7),'Marks Entry 7th'!BG79,"")))</f>
        <v/>
      </c>
      <c r="DA80" s="120" t="str">
        <f>IF(OR($E80="",$G80=""),"",IF(AND($E$3=6),'Marks Entry 6th'!BH79,IF(AND($E$3=7),'Marks Entry 7th'!BH79,"")))</f>
        <v/>
      </c>
      <c r="DB80" s="65" t="str">
        <f t="shared" si="140"/>
        <v/>
      </c>
      <c r="DC80" s="62">
        <f t="shared" si="141"/>
        <v>0</v>
      </c>
      <c r="DD80" s="67" t="str">
        <f>IF(OR($E80="",$G80=""),"",IF(AND($E$3=6),'Marks Entry 6th'!BI79,IF(AND($E$3=7),'Marks Entry 7th'!BI79,"")))</f>
        <v/>
      </c>
      <c r="DE80" s="67" t="str">
        <f>IF(OR($E80="",$G80=""),"",IF(AND($E$3=6),'Marks Entry 6th'!BJ79,IF(AND($E$3=7),'Marks Entry 7th'!BJ79,"")))</f>
        <v/>
      </c>
      <c r="DF80" s="65" t="str">
        <f t="shared" si="142"/>
        <v/>
      </c>
      <c r="DG80" s="62" t="str">
        <f t="shared" si="143"/>
        <v/>
      </c>
      <c r="DH80" s="108">
        <f t="shared" si="144"/>
        <v>0</v>
      </c>
      <c r="DI80" s="108" t="str">
        <f t="shared" si="145"/>
        <v/>
      </c>
      <c r="DJ80" s="108" t="str">
        <f t="shared" si="146"/>
        <v/>
      </c>
      <c r="DK80" s="108" t="str">
        <f t="shared" si="147"/>
        <v/>
      </c>
      <c r="DL80" s="108" t="str">
        <f t="shared" si="148"/>
        <v/>
      </c>
      <c r="DM80" s="110" t="str">
        <f t="shared" si="149"/>
        <v/>
      </c>
      <c r="DN80" s="120" t="str">
        <f>IF(OR($E80="",$G80=""),"",IF(AND($E$3=6),'Marks Entry 6th'!BK79,IF(AND($E$3=7),'Marks Entry 7th'!BK79,"")))</f>
        <v/>
      </c>
      <c r="DO80" s="120" t="str">
        <f>IF(OR($E80="",$G80=""),"",IF(AND($E$3=6),'Marks Entry 6th'!BL79,IF(AND($E$3=7),'Marks Entry 7th'!BL79,"")))</f>
        <v/>
      </c>
      <c r="DP80" s="120" t="str">
        <f>IF(OR($E80="",$G80=""),"",IF(AND($E$3=6),'Marks Entry 6th'!BM79,IF(AND($E$3=7),'Marks Entry 7th'!BM79,"")))</f>
        <v/>
      </c>
      <c r="DQ80" s="120" t="str">
        <f>IF(OR($E80="",$G80=""),"",IF(AND($E$3=6),'Marks Entry 6th'!BN79,IF(AND($E$3=7),'Marks Entry 7th'!BN79,"")))</f>
        <v/>
      </c>
      <c r="DR80" s="120" t="str">
        <f>IF(OR($E80="",$G80=""),"",IF(AND($E$3=6),'Marks Entry 6th'!BO79,IF(AND($E$3=7),'Marks Entry 7th'!BO79,"")))</f>
        <v/>
      </c>
      <c r="DS80" s="120" t="str">
        <f>IF(OR($E80="",$G80=""),"",IF(AND($E$3=6),'Marks Entry 6th'!BP79,IF(AND($E$3=7),'Marks Entry 7th'!BP79,"")))</f>
        <v/>
      </c>
      <c r="DT80" s="418" t="str">
        <f t="shared" si="150"/>
        <v/>
      </c>
      <c r="DU80" s="120" t="str">
        <f>IF(OR($E80="",$G80=""),"",IF(AND($E$3=6),'Marks Entry 6th'!BQ79,IF(AND($E$3=7),'Marks Entry 7th'!BQ79,"")))</f>
        <v/>
      </c>
      <c r="DV80" s="120" t="str">
        <f>IF(OR($E80="",$G80=""),"",IF(AND($E$3=6),'Marks Entry 6th'!BR79,IF(AND($E$3=7),'Marks Entry 7th'!BR79,"")))</f>
        <v/>
      </c>
      <c r="DW80" s="65" t="str">
        <f t="shared" si="151"/>
        <v/>
      </c>
      <c r="DX80" s="62">
        <f t="shared" si="152"/>
        <v>0</v>
      </c>
      <c r="DY80" s="67" t="str">
        <f>IF(OR($E80="",$G80=""),"",IF(AND($E$3=6),'Marks Entry 6th'!BS79,IF(AND($E$3=7),'Marks Entry 7th'!BS79,"")))</f>
        <v/>
      </c>
      <c r="DZ80" s="67" t="str">
        <f>IF(OR($E80="",$G80=""),"",IF(AND($E$3=6),'Marks Entry 6th'!BT79,IF(AND($E$3=7),'Marks Entry 7th'!BT79,"")))</f>
        <v/>
      </c>
      <c r="EA80" s="65" t="str">
        <f t="shared" si="153"/>
        <v/>
      </c>
      <c r="EB80" s="62" t="str">
        <f t="shared" si="154"/>
        <v/>
      </c>
      <c r="EC80" s="108">
        <f t="shared" si="155"/>
        <v>0</v>
      </c>
      <c r="ED80" s="108" t="str">
        <f t="shared" si="156"/>
        <v/>
      </c>
      <c r="EE80" s="108" t="str">
        <f t="shared" si="157"/>
        <v/>
      </c>
      <c r="EF80" s="108" t="str">
        <f t="shared" si="158"/>
        <v/>
      </c>
      <c r="EG80" s="108" t="str">
        <f t="shared" si="159"/>
        <v/>
      </c>
      <c r="EH80" s="110" t="str">
        <f t="shared" si="160"/>
        <v/>
      </c>
      <c r="EI80" s="52" t="str">
        <f>IF(OR($E80="",$G80=""),"",IF(AND($E$3=6),'Marks Entry 6th'!BU79,IF(AND($E$3=7),'Marks Entry 7th'!BU79,"")))</f>
        <v/>
      </c>
      <c r="EJ80" s="52" t="str">
        <f>IF(OR($E80="",$G80=""),"",IF(AND($E$3=6),'Marks Entry 6th'!BV79,IF(AND($E$3=7),'Marks Entry 7th'!BV79,"")))</f>
        <v/>
      </c>
      <c r="EK80" s="52" t="str">
        <f>IF(OR($E80="",$G80=""),"",IF(AND($E$3=6),'Marks Entry 6th'!BW79,IF(AND($E$3=7),'Marks Entry 7th'!BW79,"")))</f>
        <v/>
      </c>
      <c r="EL80" s="52" t="str">
        <f>IF(OR($E80="",$G80=""),"",IF(AND($E$3=6),'Marks Entry 6th'!BX79,IF(AND($E$3=7),'Marks Entry 7th'!BX79,"")))</f>
        <v/>
      </c>
      <c r="EM80" s="52" t="str">
        <f>IF(OR($E80="",$G80=""),"",IF(AND($E$3=6),'Marks Entry 6th'!BY79,IF(AND($E$3=7),'Marks Entry 7th'!BY79,"")))</f>
        <v/>
      </c>
      <c r="EN80" s="121" t="str">
        <f t="shared" si="161"/>
        <v/>
      </c>
      <c r="EO80" s="122">
        <f t="shared" si="162"/>
        <v>0</v>
      </c>
      <c r="EP80" s="122" t="str">
        <f t="shared" si="163"/>
        <v/>
      </c>
      <c r="EQ80" s="122" t="str">
        <f t="shared" si="164"/>
        <v/>
      </c>
      <c r="ER80" s="109" t="str">
        <f t="shared" si="165"/>
        <v/>
      </c>
      <c r="ES80" s="52" t="str">
        <f>IF(OR($E80="",$G80=""),"",IF(AND($E$3=6),'Marks Entry 6th'!BZ79,IF(AND($E$3=7),'Marks Entry 7th'!BZ79,"")))</f>
        <v/>
      </c>
      <c r="ET80" s="52" t="str">
        <f>IF(OR($E80="",$G80=""),"",IF(AND($E$3=6),'Marks Entry 6th'!CA79,IF(AND($E$3=7),'Marks Entry 7th'!CA79,"")))</f>
        <v/>
      </c>
      <c r="EU80" s="52" t="str">
        <f>IF(OR($E80="",$G80=""),"",IF(AND($E$3=6),'Marks Entry 6th'!CB79,IF(AND($E$3=7),'Marks Entry 7th'!CB79,"")))</f>
        <v/>
      </c>
      <c r="EV80" s="52" t="str">
        <f>IF(OR($E80="",$G80=""),"",IF(AND($E$3=6),'Marks Entry 6th'!CC79,IF(AND($E$3=7),'Marks Entry 7th'!CC79,"")))</f>
        <v/>
      </c>
      <c r="EW80" s="52" t="str">
        <f>IF(OR($E80="",$G80=""),"",IF(AND($E$3=6),'Marks Entry 6th'!CD79,IF(AND($E$3=7),'Marks Entry 7th'!CD79,"")))</f>
        <v/>
      </c>
      <c r="EX80" s="121" t="str">
        <f t="shared" si="166"/>
        <v/>
      </c>
      <c r="EY80" s="122">
        <f t="shared" si="167"/>
        <v>0</v>
      </c>
      <c r="EZ80" s="122" t="str">
        <f t="shared" si="168"/>
        <v/>
      </c>
      <c r="FA80" s="122" t="str">
        <f t="shared" si="169"/>
        <v/>
      </c>
      <c r="FB80" s="109" t="str">
        <f t="shared" si="170"/>
        <v/>
      </c>
      <c r="FC80" s="52" t="str">
        <f>IF(OR($E80="",$G80=""),"",IF(AND($E$3=6),'Marks Entry 6th'!CE79,IF(AND($E$3=7),'Marks Entry 7th'!CE79,"")))</f>
        <v/>
      </c>
      <c r="FD80" s="52" t="str">
        <f>IF(OR($E80="",$G80=""),"",IF(AND($E$3=6),'Marks Entry 6th'!CF79,IF(AND($E$3=7),'Marks Entry 7th'!CF79,"")))</f>
        <v/>
      </c>
      <c r="FE80" s="52" t="str">
        <f>IF(OR($E80="",$G80=""),"",IF(AND($E$3=6),'Marks Entry 6th'!CG79,IF(AND($E$3=7),'Marks Entry 7th'!CG79,"")))</f>
        <v/>
      </c>
      <c r="FF80" s="52" t="str">
        <f>IF(OR($E80="",$G80=""),"",IF(AND($E$3=6),'Marks Entry 6th'!CH79,IF(AND($E$3=7),'Marks Entry 7th'!CH79,"")))</f>
        <v/>
      </c>
      <c r="FG80" s="52" t="str">
        <f>IF(OR($E80="",$G80=""),"",IF(AND($E$3=6),'Marks Entry 6th'!CI79,IF(AND($E$3=7),'Marks Entry 7th'!CI79,"")))</f>
        <v/>
      </c>
      <c r="FH80" s="121" t="str">
        <f t="shared" si="171"/>
        <v/>
      </c>
      <c r="FI80" s="122">
        <f t="shared" si="172"/>
        <v>0</v>
      </c>
      <c r="FJ80" s="122" t="str">
        <f t="shared" si="173"/>
        <v/>
      </c>
      <c r="FK80" s="122" t="str">
        <f t="shared" si="174"/>
        <v/>
      </c>
      <c r="FL80" s="109" t="str">
        <f t="shared" si="175"/>
        <v/>
      </c>
      <c r="FM80" s="361" t="str">
        <f>IF(OR($E80="",$G80=""),"",IF(AND('Marks Entry 6th'!CJ79="",'Marks Entry 7th'!CJ79=""),"",IF(AND($E$3=6),'Marks Entry 6th'!CJ79,IF(AND($E$3=7),'Marks Entry 7th'!CJ79,""))))</f>
        <v/>
      </c>
      <c r="FN80" s="361" t="str">
        <f>IF(OR($E80="",$G80=""),"",IF(AND('Marks Entry 6th'!CK79="",'Marks Entry 7th'!CK79=""),"",IF(AND($E$3=6),'Marks Entry 6th'!CK79,IF(AND($E$3=7),'Marks Entry 7th'!CK79,""))))</f>
        <v/>
      </c>
      <c r="FO80" s="362" t="str">
        <f t="shared" si="176"/>
        <v/>
      </c>
      <c r="FP80" s="109" t="str">
        <f t="shared" si="177"/>
        <v/>
      </c>
      <c r="FQ80" s="361" t="str">
        <f>IF(OR($E80="",$G80=""),"",IF(AND('Marks Entry 6th'!CL79="",'Marks Entry 7th'!CL79=""),"",IF(AND($E$3=6),'Marks Entry 6th'!CL79,IF(AND($E$3=7),'Marks Entry 7th'!CL79,""))))</f>
        <v/>
      </c>
      <c r="FR80" s="361" t="str">
        <f>IF(OR($E80="",$G80=""),"",IF(AND('Marks Entry 6th'!CM79="",'Marks Entry 7th'!CM79=""),"",IF(AND($E$3=6),'Marks Entry 6th'!CM79,IF(AND($E$3=7),'Marks Entry 7th'!CM79,""))))</f>
        <v/>
      </c>
      <c r="FS80" s="362" t="str">
        <f t="shared" si="178"/>
        <v/>
      </c>
      <c r="FT80" s="109" t="str">
        <f t="shared" si="179"/>
        <v/>
      </c>
      <c r="FU80" s="78" t="str">
        <f t="shared" si="180"/>
        <v/>
      </c>
      <c r="FV80" s="328" t="str">
        <f t="shared" si="181"/>
        <v/>
      </c>
      <c r="FW80" s="84" t="str">
        <f t="shared" si="182"/>
        <v/>
      </c>
      <c r="FX80" s="222" t="str">
        <f t="shared" si="183"/>
        <v/>
      </c>
      <c r="FY80" s="85" t="str">
        <f t="shared" si="184"/>
        <v/>
      </c>
      <c r="FZ80" s="327" t="str">
        <f>IFERROR(IF(B80="NSO","NSO",IF(OR(D80="",G80="",F80=""),"",IF(AND(FV80&gt;=36,'Master sheet'!$D$11="Hindi"),"कक्षा क्रमोन्नत",IF(AND(FV80&gt;=36,'Master sheet'!$D$11="English"),"Promoted",IF(AND(FV80&lt;36,'Master sheet'!$D$11="Hindi"),"पुनः परीक्षा","Re-Exam"))))),"")</f>
        <v/>
      </c>
      <c r="GA80" s="53" t="str">
        <f>IF(OR($E80="",$G80=""),"",IF(AND($E$3=6,'Marks Entry 6th'!CN79=""),"",IF(AND($E$3=7,'Marks Entry 7th'!CN79=""),"",IF(AND($E$3=6),'Marks Entry 6th'!CN79,IF(AND($E$3=7),'Marks Entry 7th'!CN79,"")))))</f>
        <v/>
      </c>
      <c r="GB80" s="53" t="str">
        <f>IF(OR($E80="",$G80=""),"",IF(AND($E$3=6,'Marks Entry 6th'!CO79=""),"",IF(AND($E$3=7,'Marks Entry 7th'!CO79=""),"",IF(AND($E$3=6),'Marks Entry 6th'!CO79,IF(AND($E$3=7),'Marks Entry 7th'!CO79,"")))))</f>
        <v/>
      </c>
      <c r="GC80" s="54"/>
      <c r="GK80" s="56">
        <f>IF(AND($E$3=6),'Marks Entry 6th'!I79,IF(AND($E$3=7),'Marks Entry 7th'!I79,""))</f>
        <v>0</v>
      </c>
      <c r="GL80" s="56">
        <f t="shared" si="185"/>
        <v>0</v>
      </c>
    </row>
    <row r="81" spans="1:194" ht="18.95" customHeight="1">
      <c r="A81" s="68">
        <v>74</v>
      </c>
      <c r="B81" s="68" t="str">
        <f>IF(OR(GK81=0,GK81=""),"",IF(AND($E$3=6),'Marks Entry 6th'!I80,IF(AND($E$3=7),'Marks Entry 7th'!I80,"")))</f>
        <v/>
      </c>
      <c r="C81" s="69" t="str">
        <f>IF(OR(B81=0,B81=""),"",IF(AND($E$3=6,'Marks Entry 6th'!B80=""),"",IF(AND($E$3=7,'Marks Entry 7th'!B80=""),"",IF(AND($E$3=6,'Marks Entry 6th'!B80),'Marks Entry 6th'!B80,IF(AND($E$3=7),'Marks Entry 7th'!B80,"")))))</f>
        <v/>
      </c>
      <c r="D81" s="69" t="str">
        <f>IF(OR(B81=0,B81=""),"",IF(AND($E$3=6,'Marks Entry 6th'!C80=""),"",IF(AND($E$3=7,'Marks Entry 7th'!C80=""),"",IF(AND($E$3=6),'Marks Entry 6th'!C80,IF(AND($E$3=7),'Marks Entry 7th'!C80,"")))))</f>
        <v/>
      </c>
      <c r="E81" s="303" t="str">
        <f>IF(OR(B81=0,B81=""),"",IF(AND($E$3=6,'Marks Entry 6th'!E80=""),"",IF(AND($E$3=7,'Marks Entry 7th'!E80=""),"",IF(AND($E$3=6),'Marks Entry 6th'!E80,IF(AND($E$3=7),'Marks Entry 7th'!E80,"")))))</f>
        <v/>
      </c>
      <c r="F81" s="69" t="str">
        <f>IF(OR(B81=0,B81=""),"",IF(AND($E$3=6,'Marks Entry 6th'!D80=""),"",IF(AND($E$3=7,'Marks Entry 7th'!D80=""),"",IF(AND($E$3=6),'Marks Entry 6th'!D80,IF(AND($E$3=7),'Marks Entry 7th'!D80,"")))))</f>
        <v/>
      </c>
      <c r="G81" s="302" t="str">
        <f>IF(OR(B81=0,B81=""),"",IF(AND($E$3=6,'Marks Entry 6th'!F80=""),"",IF(AND($E$3=7,'Marks Entry 7th'!F80=""),"",IF(AND($E$3=6),UPPER('Marks Entry 6th'!F80),IF(AND($E$3=7),UPPER('Marks Entry 7th'!F80),"")))))</f>
        <v/>
      </c>
      <c r="H81" s="302" t="str">
        <f>IF(OR(B81=0,B81=""),"",IF(AND($E$3=6,'Marks Entry 6th'!G80=""),"",IF(AND($E$3=7,'Marks Entry 7th'!G80=""),"",IF(AND($E$3=6),UPPER('Marks Entry 6th'!G80),IF(AND($E$3=7),UPPER('Marks Entry 7th'!G80),"")))))</f>
        <v/>
      </c>
      <c r="I81" s="302" t="str">
        <f>IF(OR(B81=0,B81=""),"",IF(AND($E$3=6,'Marks Entry 6th'!H80=""),"",IF(AND($E$3=7,'Marks Entry 7th'!H80=""),"",IF(AND($E$3=6),UPPER('Marks Entry 6th'!H80),IF(AND($E$3=7),UPPER('Marks Entry 7th'!H80),"")))))</f>
        <v/>
      </c>
      <c r="J81" s="64" t="str">
        <f>IF(OR(B81=0,B81=""),"",IF(AND($E$3=6,'Marks Entry 6th'!J80=""),"",IF(AND($E$3=7,'Marks Entry 7th'!J80=""),"",IF(AND($E$3=6),'Marks Entry 6th'!J80,IF(AND($E$3=7),'Marks Entry 7th'!J80,"")))))</f>
        <v/>
      </c>
      <c r="K81" s="64" t="str">
        <f>IF(OR(B81=0,B81=""),"",IF(AND($E$3=6,'Marks Entry 6th'!K80=""),"",IF(AND($E$3=7,'Marks Entry 7th'!K80=""),"",IF(AND($E$3=6),'Marks Entry 6th'!K80,IF(AND($E$3=7),'Marks Entry 7th'!K80,"")))))</f>
        <v/>
      </c>
      <c r="L81" s="120" t="str">
        <f>IF(OR($E81="",$G81=""),"",IF(AND($E$3=6),'Marks Entry 6th'!L80,IF(AND($E$3=7),'Marks Entry 7th'!L80,"")))</f>
        <v/>
      </c>
      <c r="M81" s="120" t="str">
        <f>IF(OR($E81="",$G81=""),"",IF(AND($E$3=6),'Marks Entry 6th'!M80,IF(AND($E$3=7),'Marks Entry 7th'!M80,"")))</f>
        <v/>
      </c>
      <c r="N81" s="120" t="str">
        <f>IF(OR($E81="",$G81=""),"",IF(AND($E$3=6),'Marks Entry 6th'!N80,IF(AND($E$3=7),'Marks Entry 7th'!N80,"")))</f>
        <v/>
      </c>
      <c r="O81" s="120" t="str">
        <f>IF(OR($E81="",$G81=""),"",IF(AND($E$3=6),'Marks Entry 6th'!O80,IF(AND($E$3=7),'Marks Entry 7th'!O80,"")))</f>
        <v/>
      </c>
      <c r="P81" s="120" t="str">
        <f>IF(OR($E81="",$G81=""),"",IF(AND($E$3=6),'Marks Entry 6th'!P80,IF(AND($E$3=7),'Marks Entry 7th'!P80,"")))</f>
        <v/>
      </c>
      <c r="Q81" s="120" t="str">
        <f>IF(OR($E81="",$G81=""),"",IF(AND($E$3=6),'Marks Entry 6th'!Q80,IF(AND($E$3=7),'Marks Entry 7th'!Q80,"")))</f>
        <v/>
      </c>
      <c r="R81" s="418" t="str">
        <f t="shared" si="95"/>
        <v/>
      </c>
      <c r="S81" s="120" t="str">
        <f>IF(OR($E81="",$G81=""),"",IF(AND($E$3=6),'Marks Entry 6th'!R80,IF(AND($E$3=7),'Marks Entry 7th'!R80,"")))</f>
        <v/>
      </c>
      <c r="T81" s="120" t="str">
        <f>IF(OR($E81="",$G81=""),"",IF(AND($E$3=6),'Marks Entry 6th'!S80,IF(AND($E$3=7),'Marks Entry 7th'!S80,"")))</f>
        <v/>
      </c>
      <c r="U81" s="65" t="str">
        <f t="shared" si="96"/>
        <v/>
      </c>
      <c r="V81" s="62">
        <f t="shared" si="97"/>
        <v>0</v>
      </c>
      <c r="W81" s="67" t="str">
        <f>IF(OR($E81="",$G81=""),"",IF(AND($E$3=6),'Marks Entry 6th'!T80,IF(AND($E$3=7),'Marks Entry 7th'!T80,"")))</f>
        <v/>
      </c>
      <c r="X81" s="67" t="str">
        <f>IF(OR($E81="",$G81=""),"",IF(AND($E$3=6),'Marks Entry 6th'!U80,IF(AND($E$3=7),'Marks Entry 7th'!U80,"")))</f>
        <v/>
      </c>
      <c r="Y81" s="66" t="str">
        <f t="shared" si="98"/>
        <v/>
      </c>
      <c r="Z81" s="62" t="str">
        <f t="shared" si="99"/>
        <v/>
      </c>
      <c r="AA81" s="108">
        <f t="shared" si="100"/>
        <v>0</v>
      </c>
      <c r="AB81" s="108" t="str">
        <f t="shared" si="101"/>
        <v/>
      </c>
      <c r="AC81" s="108" t="str">
        <f t="shared" si="102"/>
        <v/>
      </c>
      <c r="AD81" s="108" t="str">
        <f t="shared" si="103"/>
        <v/>
      </c>
      <c r="AE81" s="108" t="str">
        <f t="shared" si="104"/>
        <v/>
      </c>
      <c r="AF81" s="110" t="str">
        <f t="shared" si="105"/>
        <v/>
      </c>
      <c r="AG81" s="120" t="str">
        <f>IF(OR($E81="",$G81=""),"",IF(AND($E$3=6),'Marks Entry 6th'!V80,IF(AND($E$3=7),'Marks Entry 7th'!V80,"")))</f>
        <v/>
      </c>
      <c r="AH81" s="120" t="str">
        <f>IF(OR($E81="",$G81=""),"",IF(AND($E$3=6),'Marks Entry 6th'!W80,IF(AND($E$3=7),'Marks Entry 7th'!W80,"")))</f>
        <v/>
      </c>
      <c r="AI81" s="120" t="str">
        <f>IF(OR($E81="",$G81=""),"",IF(AND($E$3=6),'Marks Entry 6th'!X80,IF(AND($E$3=7),'Marks Entry 7th'!X80,"")))</f>
        <v/>
      </c>
      <c r="AJ81" s="120" t="str">
        <f>IF(OR($E81="",$G81=""),"",IF(AND($E$3=6),'Marks Entry 6th'!Y80,IF(AND($E$3=7),'Marks Entry 7th'!Y80,"")))</f>
        <v/>
      </c>
      <c r="AK81" s="120" t="str">
        <f>IF(OR($E81="",$G81=""),"",IF(AND($E$3=6),'Marks Entry 6th'!Z80,IF(AND($E$3=7),'Marks Entry 7th'!Z80,"")))</f>
        <v/>
      </c>
      <c r="AL81" s="120" t="str">
        <f>IF(OR($E81="",$G81=""),"",IF(AND($E$3=6),'Marks Entry 6th'!AA80,IF(AND($E$3=7),'Marks Entry 7th'!AA80,"")))</f>
        <v/>
      </c>
      <c r="AM81" s="418" t="str">
        <f t="shared" si="106"/>
        <v/>
      </c>
      <c r="AN81" s="120" t="str">
        <f>IF(OR($E81="",$G81=""),"",IF(AND($E$3=6),'Marks Entry 6th'!AB80,IF(AND($E$3=7),'Marks Entry 7th'!AB80,"")))</f>
        <v/>
      </c>
      <c r="AO81" s="120" t="str">
        <f>IF(OR($E81="",$G81=""),"",IF(AND($E$3=6),'Marks Entry 6th'!AC80,IF(AND($E$3=7),'Marks Entry 7th'!AC80,"")))</f>
        <v/>
      </c>
      <c r="AP81" s="65" t="str">
        <f t="shared" si="107"/>
        <v/>
      </c>
      <c r="AQ81" s="62">
        <f t="shared" si="108"/>
        <v>0</v>
      </c>
      <c r="AR81" s="67" t="str">
        <f>IF(OR($E81="",$G81=""),"",IF(AND($E$3=6),'Marks Entry 6th'!AD80,IF(AND($E$3=7),'Marks Entry 7th'!AD80,"")))</f>
        <v/>
      </c>
      <c r="AS81" s="67" t="str">
        <f>IF(OR($E81="",$G81=""),"",IF(AND($E$3=6),'Marks Entry 6th'!AE80,IF(AND($E$3=7),'Marks Entry 7th'!AE80,"")))</f>
        <v/>
      </c>
      <c r="AT81" s="65" t="str">
        <f t="shared" si="109"/>
        <v/>
      </c>
      <c r="AU81" s="62" t="str">
        <f t="shared" si="110"/>
        <v/>
      </c>
      <c r="AV81" s="108">
        <f t="shared" si="111"/>
        <v>0</v>
      </c>
      <c r="AW81" s="108" t="str">
        <f t="shared" si="112"/>
        <v/>
      </c>
      <c r="AX81" s="108" t="str">
        <f t="shared" si="113"/>
        <v/>
      </c>
      <c r="AY81" s="108" t="str">
        <f t="shared" si="114"/>
        <v/>
      </c>
      <c r="AZ81" s="108" t="str">
        <f t="shared" si="115"/>
        <v/>
      </c>
      <c r="BA81" s="110" t="str">
        <f t="shared" si="116"/>
        <v/>
      </c>
      <c r="BB81" s="310" t="str">
        <f>IF(OR($E81="",$G81=""),"",IF(AND($E$3=6),'Marks Entry 6th'!AF80,IF(AND($E$3=7),'Marks Entry 7th'!AF80,"")))</f>
        <v/>
      </c>
      <c r="BC81" s="120" t="str">
        <f>IF(OR($E81="",$G81=""),"",IF(AND($E$3=6),'Marks Entry 6th'!AG80,IF(AND($E$3=7),'Marks Entry 7th'!AG80,"")))</f>
        <v/>
      </c>
      <c r="BD81" s="120" t="str">
        <f>IF(OR($E81="",$G81=""),"",IF(AND($E$3=6),'Marks Entry 6th'!AH80,IF(AND($E$3=7),'Marks Entry 7th'!AH80,"")))</f>
        <v/>
      </c>
      <c r="BE81" s="120" t="str">
        <f>IF(OR($E81="",$G81=""),"",IF(AND($E$3=6),'Marks Entry 6th'!AI80,IF(AND($E$3=7),'Marks Entry 7th'!AI80,"")))</f>
        <v/>
      </c>
      <c r="BF81" s="120" t="str">
        <f>IF(OR($E81="",$G81=""),"",IF(AND($E$3=6),'Marks Entry 6th'!AJ80,IF(AND($E$3=7),'Marks Entry 7th'!AJ80,"")))</f>
        <v/>
      </c>
      <c r="BG81" s="120" t="str">
        <f>IF(OR($E81="",$G81=""),"",IF(AND($E$3=6),'Marks Entry 6th'!AK80,IF(AND($E$3=7),'Marks Entry 7th'!AK80,"")))</f>
        <v/>
      </c>
      <c r="BH81" s="120" t="str">
        <f>IF(OR($E81="",$G81=""),"",IF(AND($E$3=6),'Marks Entry 6th'!AL80,IF(AND($E$3=7),'Marks Entry 7th'!AL80,"")))</f>
        <v/>
      </c>
      <c r="BI81" s="418" t="str">
        <f t="shared" si="117"/>
        <v/>
      </c>
      <c r="BJ81" s="120" t="str">
        <f>IF(OR($E81="",$G81=""),"",IF(AND($E$3=6),'Marks Entry 6th'!AM80,IF(AND($E$3=7),'Marks Entry 7th'!AM80,"")))</f>
        <v/>
      </c>
      <c r="BK81" s="120" t="str">
        <f>IF(OR($E81="",$G81=""),"",IF(AND($E$3=6),'Marks Entry 6th'!AN80,IF(AND($E$3=7),'Marks Entry 7th'!AN80,"")))</f>
        <v/>
      </c>
      <c r="BL81" s="65" t="str">
        <f t="shared" si="118"/>
        <v/>
      </c>
      <c r="BM81" s="62">
        <f t="shared" si="119"/>
        <v>0</v>
      </c>
      <c r="BN81" s="67" t="str">
        <f>IF(OR($E81="",$G81=""),"",IF(AND($E$3=6),'Marks Entry 6th'!AO80,IF(AND($E$3=7),'Marks Entry 7th'!AO80,"")))</f>
        <v/>
      </c>
      <c r="BO81" s="67" t="str">
        <f>IF(OR($E81="",$G81=""),"",IF(AND($E$3=6),'Marks Entry 6th'!AP80,IF(AND($E$3=7),'Marks Entry 7th'!AP80,"")))</f>
        <v/>
      </c>
      <c r="BP81" s="65" t="str">
        <f t="shared" si="120"/>
        <v/>
      </c>
      <c r="BQ81" s="62" t="str">
        <f t="shared" si="121"/>
        <v/>
      </c>
      <c r="BR81" s="108">
        <f t="shared" si="122"/>
        <v>0</v>
      </c>
      <c r="BS81" s="108" t="str">
        <f t="shared" si="123"/>
        <v/>
      </c>
      <c r="BT81" s="108" t="str">
        <f t="shared" si="124"/>
        <v/>
      </c>
      <c r="BU81" s="108" t="str">
        <f t="shared" si="125"/>
        <v/>
      </c>
      <c r="BV81" s="108" t="str">
        <f t="shared" si="126"/>
        <v/>
      </c>
      <c r="BW81" s="110" t="str">
        <f t="shared" si="127"/>
        <v/>
      </c>
      <c r="BX81" s="120" t="str">
        <f>IF(OR($E81="",$G81=""),"",IF(AND($E$3=6),'Marks Entry 6th'!AQ80,IF(AND($E$3=7),'Marks Entry 7th'!AQ80,"")))</f>
        <v/>
      </c>
      <c r="BY81" s="120" t="str">
        <f>IF(OR($E81="",$G81=""),"",IF(AND($E$3=6),'Marks Entry 6th'!AR80,IF(AND($E$3=7),'Marks Entry 7th'!AR80,"")))</f>
        <v/>
      </c>
      <c r="BZ81" s="120" t="str">
        <f>IF(OR($E81="",$G81=""),"",IF(AND($E$3=6),'Marks Entry 6th'!AS80,IF(AND($E$3=7),'Marks Entry 7th'!AS80,"")))</f>
        <v/>
      </c>
      <c r="CA81" s="120" t="str">
        <f>IF(OR($E81="",$G81=""),"",IF(AND($E$3=6),'Marks Entry 6th'!AT80,IF(AND($E$3=7),'Marks Entry 7th'!AT80,"")))</f>
        <v/>
      </c>
      <c r="CB81" s="120" t="str">
        <f>IF(OR($E81="",$G81=""),"",IF(AND($E$3=6),'Marks Entry 6th'!AU80,IF(AND($E$3=7),'Marks Entry 7th'!AU80,"")))</f>
        <v/>
      </c>
      <c r="CC81" s="120" t="str">
        <f>IF(OR($E81="",$G81=""),"",IF(AND($E$3=6),'Marks Entry 6th'!AV80,IF(AND($E$3=7),'Marks Entry 7th'!AV80,"")))</f>
        <v/>
      </c>
      <c r="CD81" s="418" t="str">
        <f t="shared" si="128"/>
        <v/>
      </c>
      <c r="CE81" s="120" t="str">
        <f>IF(OR($E81="",$G81=""),"",IF(AND($E$3=6),'Marks Entry 6th'!AW80,IF(AND($E$3=7),'Marks Entry 7th'!AW80,"")))</f>
        <v/>
      </c>
      <c r="CF81" s="120" t="str">
        <f>IF(OR($E81="",$G81=""),"",IF(AND($E$3=6),'Marks Entry 6th'!AX80,IF(AND($E$3=7),'Marks Entry 7th'!AX80,"")))</f>
        <v/>
      </c>
      <c r="CG81" s="65" t="str">
        <f t="shared" si="129"/>
        <v/>
      </c>
      <c r="CH81" s="62">
        <f t="shared" si="130"/>
        <v>0</v>
      </c>
      <c r="CI81" s="67" t="str">
        <f>IF(OR($E81="",$G81=""),"",IF(AND($E$3=6),'Marks Entry 6th'!AY80,IF(AND($E$3=7),'Marks Entry 7th'!AY80,"")))</f>
        <v/>
      </c>
      <c r="CJ81" s="67" t="str">
        <f>IF(OR($E81="",$G81=""),"",IF(AND($E$3=6),'Marks Entry 6th'!AZ80,IF(AND($E$3=7),'Marks Entry 7th'!AZ80,"")))</f>
        <v/>
      </c>
      <c r="CK81" s="65" t="str">
        <f t="shared" si="131"/>
        <v/>
      </c>
      <c r="CL81" s="62" t="str">
        <f t="shared" si="132"/>
        <v/>
      </c>
      <c r="CM81" s="108">
        <f t="shared" si="133"/>
        <v>0</v>
      </c>
      <c r="CN81" s="108" t="str">
        <f t="shared" si="134"/>
        <v/>
      </c>
      <c r="CO81" s="108" t="str">
        <f t="shared" si="135"/>
        <v/>
      </c>
      <c r="CP81" s="108" t="str">
        <f t="shared" si="136"/>
        <v/>
      </c>
      <c r="CQ81" s="108" t="str">
        <f t="shared" si="137"/>
        <v/>
      </c>
      <c r="CR81" s="110" t="str">
        <f t="shared" si="138"/>
        <v/>
      </c>
      <c r="CS81" s="120" t="str">
        <f>IF(OR($E81="",$G81=""),"",IF(AND($E$3=6),'Marks Entry 6th'!BA80,IF(AND($E$3=7),'Marks Entry 7th'!BA80,"")))</f>
        <v/>
      </c>
      <c r="CT81" s="120" t="str">
        <f>IF(OR($E81="",$G81=""),"",IF(AND($E$3=6),'Marks Entry 6th'!BB80,IF(AND($E$3=7),'Marks Entry 7th'!BB80,"")))</f>
        <v/>
      </c>
      <c r="CU81" s="120" t="str">
        <f>IF(OR($E81="",$G81=""),"",IF(AND($E$3=6),'Marks Entry 6th'!BC80,IF(AND($E$3=7),'Marks Entry 7th'!BC80,"")))</f>
        <v/>
      </c>
      <c r="CV81" s="120" t="str">
        <f>IF(OR($E81="",$G81=""),"",IF(AND($E$3=6),'Marks Entry 6th'!BD80,IF(AND($E$3=7),'Marks Entry 7th'!BD80,"")))</f>
        <v/>
      </c>
      <c r="CW81" s="120" t="str">
        <f>IF(OR($E81="",$G81=""),"",IF(AND($E$3=6),'Marks Entry 6th'!BE80,IF(AND($E$3=7),'Marks Entry 7th'!BE80,"")))</f>
        <v/>
      </c>
      <c r="CX81" s="120" t="str">
        <f>IF(OR($E81="",$G81=""),"",IF(AND($E$3=6),'Marks Entry 6th'!BF80,IF(AND($E$3=7),'Marks Entry 7th'!BF80,"")))</f>
        <v/>
      </c>
      <c r="CY81" s="418" t="str">
        <f t="shared" si="139"/>
        <v/>
      </c>
      <c r="CZ81" s="120" t="str">
        <f>IF(OR($E81="",$G81=""),"",IF(AND($E$3=6),'Marks Entry 6th'!BG80,IF(AND($E$3=7),'Marks Entry 7th'!BG80,"")))</f>
        <v/>
      </c>
      <c r="DA81" s="120" t="str">
        <f>IF(OR($E81="",$G81=""),"",IF(AND($E$3=6),'Marks Entry 6th'!BH80,IF(AND($E$3=7),'Marks Entry 7th'!BH80,"")))</f>
        <v/>
      </c>
      <c r="DB81" s="65" t="str">
        <f t="shared" si="140"/>
        <v/>
      </c>
      <c r="DC81" s="62">
        <f t="shared" si="141"/>
        <v>0</v>
      </c>
      <c r="DD81" s="67" t="str">
        <f>IF(OR($E81="",$G81=""),"",IF(AND($E$3=6),'Marks Entry 6th'!BI80,IF(AND($E$3=7),'Marks Entry 7th'!BI80,"")))</f>
        <v/>
      </c>
      <c r="DE81" s="67" t="str">
        <f>IF(OR($E81="",$G81=""),"",IF(AND($E$3=6),'Marks Entry 6th'!BJ80,IF(AND($E$3=7),'Marks Entry 7th'!BJ80,"")))</f>
        <v/>
      </c>
      <c r="DF81" s="65" t="str">
        <f t="shared" si="142"/>
        <v/>
      </c>
      <c r="DG81" s="62" t="str">
        <f t="shared" si="143"/>
        <v/>
      </c>
      <c r="DH81" s="108">
        <f t="shared" si="144"/>
        <v>0</v>
      </c>
      <c r="DI81" s="108" t="str">
        <f t="shared" si="145"/>
        <v/>
      </c>
      <c r="DJ81" s="108" t="str">
        <f t="shared" si="146"/>
        <v/>
      </c>
      <c r="DK81" s="108" t="str">
        <f t="shared" si="147"/>
        <v/>
      </c>
      <c r="DL81" s="108" t="str">
        <f t="shared" si="148"/>
        <v/>
      </c>
      <c r="DM81" s="110" t="str">
        <f t="shared" si="149"/>
        <v/>
      </c>
      <c r="DN81" s="120" t="str">
        <f>IF(OR($E81="",$G81=""),"",IF(AND($E$3=6),'Marks Entry 6th'!BK80,IF(AND($E$3=7),'Marks Entry 7th'!BK80,"")))</f>
        <v/>
      </c>
      <c r="DO81" s="120" t="str">
        <f>IF(OR($E81="",$G81=""),"",IF(AND($E$3=6),'Marks Entry 6th'!BL80,IF(AND($E$3=7),'Marks Entry 7th'!BL80,"")))</f>
        <v/>
      </c>
      <c r="DP81" s="120" t="str">
        <f>IF(OR($E81="",$G81=""),"",IF(AND($E$3=6),'Marks Entry 6th'!BM80,IF(AND($E$3=7),'Marks Entry 7th'!BM80,"")))</f>
        <v/>
      </c>
      <c r="DQ81" s="120" t="str">
        <f>IF(OR($E81="",$G81=""),"",IF(AND($E$3=6),'Marks Entry 6th'!BN80,IF(AND($E$3=7),'Marks Entry 7th'!BN80,"")))</f>
        <v/>
      </c>
      <c r="DR81" s="120" t="str">
        <f>IF(OR($E81="",$G81=""),"",IF(AND($E$3=6),'Marks Entry 6th'!BO80,IF(AND($E$3=7),'Marks Entry 7th'!BO80,"")))</f>
        <v/>
      </c>
      <c r="DS81" s="120" t="str">
        <f>IF(OR($E81="",$G81=""),"",IF(AND($E$3=6),'Marks Entry 6th'!BP80,IF(AND($E$3=7),'Marks Entry 7th'!BP80,"")))</f>
        <v/>
      </c>
      <c r="DT81" s="418" t="str">
        <f t="shared" si="150"/>
        <v/>
      </c>
      <c r="DU81" s="120" t="str">
        <f>IF(OR($E81="",$G81=""),"",IF(AND($E$3=6),'Marks Entry 6th'!BQ80,IF(AND($E$3=7),'Marks Entry 7th'!BQ80,"")))</f>
        <v/>
      </c>
      <c r="DV81" s="120" t="str">
        <f>IF(OR($E81="",$G81=""),"",IF(AND($E$3=6),'Marks Entry 6th'!BR80,IF(AND($E$3=7),'Marks Entry 7th'!BR80,"")))</f>
        <v/>
      </c>
      <c r="DW81" s="65" t="str">
        <f t="shared" si="151"/>
        <v/>
      </c>
      <c r="DX81" s="62">
        <f t="shared" si="152"/>
        <v>0</v>
      </c>
      <c r="DY81" s="67" t="str">
        <f>IF(OR($E81="",$G81=""),"",IF(AND($E$3=6),'Marks Entry 6th'!BS80,IF(AND($E$3=7),'Marks Entry 7th'!BS80,"")))</f>
        <v/>
      </c>
      <c r="DZ81" s="67" t="str">
        <f>IF(OR($E81="",$G81=""),"",IF(AND($E$3=6),'Marks Entry 6th'!BT80,IF(AND($E$3=7),'Marks Entry 7th'!BT80,"")))</f>
        <v/>
      </c>
      <c r="EA81" s="65" t="str">
        <f t="shared" si="153"/>
        <v/>
      </c>
      <c r="EB81" s="62" t="str">
        <f t="shared" si="154"/>
        <v/>
      </c>
      <c r="EC81" s="108">
        <f t="shared" si="155"/>
        <v>0</v>
      </c>
      <c r="ED81" s="108" t="str">
        <f t="shared" si="156"/>
        <v/>
      </c>
      <c r="EE81" s="108" t="str">
        <f t="shared" si="157"/>
        <v/>
      </c>
      <c r="EF81" s="108" t="str">
        <f t="shared" si="158"/>
        <v/>
      </c>
      <c r="EG81" s="108" t="str">
        <f t="shared" si="159"/>
        <v/>
      </c>
      <c r="EH81" s="110" t="str">
        <f t="shared" si="160"/>
        <v/>
      </c>
      <c r="EI81" s="52" t="str">
        <f>IF(OR($E81="",$G81=""),"",IF(AND($E$3=6),'Marks Entry 6th'!BU80,IF(AND($E$3=7),'Marks Entry 7th'!BU80,"")))</f>
        <v/>
      </c>
      <c r="EJ81" s="52" t="str">
        <f>IF(OR($E81="",$G81=""),"",IF(AND($E$3=6),'Marks Entry 6th'!BV80,IF(AND($E$3=7),'Marks Entry 7th'!BV80,"")))</f>
        <v/>
      </c>
      <c r="EK81" s="52" t="str">
        <f>IF(OR($E81="",$G81=""),"",IF(AND($E$3=6),'Marks Entry 6th'!BW80,IF(AND($E$3=7),'Marks Entry 7th'!BW80,"")))</f>
        <v/>
      </c>
      <c r="EL81" s="52" t="str">
        <f>IF(OR($E81="",$G81=""),"",IF(AND($E$3=6),'Marks Entry 6th'!BX80,IF(AND($E$3=7),'Marks Entry 7th'!BX80,"")))</f>
        <v/>
      </c>
      <c r="EM81" s="52" t="str">
        <f>IF(OR($E81="",$G81=""),"",IF(AND($E$3=6),'Marks Entry 6th'!BY80,IF(AND($E$3=7),'Marks Entry 7th'!BY80,"")))</f>
        <v/>
      </c>
      <c r="EN81" s="121" t="str">
        <f t="shared" si="161"/>
        <v/>
      </c>
      <c r="EO81" s="122">
        <f t="shared" si="162"/>
        <v>0</v>
      </c>
      <c r="EP81" s="122" t="str">
        <f t="shared" si="163"/>
        <v/>
      </c>
      <c r="EQ81" s="122" t="str">
        <f t="shared" si="164"/>
        <v/>
      </c>
      <c r="ER81" s="109" t="str">
        <f t="shared" si="165"/>
        <v/>
      </c>
      <c r="ES81" s="52" t="str">
        <f>IF(OR($E81="",$G81=""),"",IF(AND($E$3=6),'Marks Entry 6th'!BZ80,IF(AND($E$3=7),'Marks Entry 7th'!BZ80,"")))</f>
        <v/>
      </c>
      <c r="ET81" s="52" t="str">
        <f>IF(OR($E81="",$G81=""),"",IF(AND($E$3=6),'Marks Entry 6th'!CA80,IF(AND($E$3=7),'Marks Entry 7th'!CA80,"")))</f>
        <v/>
      </c>
      <c r="EU81" s="52" t="str">
        <f>IF(OR($E81="",$G81=""),"",IF(AND($E$3=6),'Marks Entry 6th'!CB80,IF(AND($E$3=7),'Marks Entry 7th'!CB80,"")))</f>
        <v/>
      </c>
      <c r="EV81" s="52" t="str">
        <f>IF(OR($E81="",$G81=""),"",IF(AND($E$3=6),'Marks Entry 6th'!CC80,IF(AND($E$3=7),'Marks Entry 7th'!CC80,"")))</f>
        <v/>
      </c>
      <c r="EW81" s="52" t="str">
        <f>IF(OR($E81="",$G81=""),"",IF(AND($E$3=6),'Marks Entry 6th'!CD80,IF(AND($E$3=7),'Marks Entry 7th'!CD80,"")))</f>
        <v/>
      </c>
      <c r="EX81" s="121" t="str">
        <f t="shared" si="166"/>
        <v/>
      </c>
      <c r="EY81" s="122">
        <f t="shared" si="167"/>
        <v>0</v>
      </c>
      <c r="EZ81" s="122" t="str">
        <f t="shared" si="168"/>
        <v/>
      </c>
      <c r="FA81" s="122" t="str">
        <f t="shared" si="169"/>
        <v/>
      </c>
      <c r="FB81" s="109" t="str">
        <f t="shared" si="170"/>
        <v/>
      </c>
      <c r="FC81" s="52" t="str">
        <f>IF(OR($E81="",$G81=""),"",IF(AND($E$3=6),'Marks Entry 6th'!CE80,IF(AND($E$3=7),'Marks Entry 7th'!CE80,"")))</f>
        <v/>
      </c>
      <c r="FD81" s="52" t="str">
        <f>IF(OR($E81="",$G81=""),"",IF(AND($E$3=6),'Marks Entry 6th'!CF80,IF(AND($E$3=7),'Marks Entry 7th'!CF80,"")))</f>
        <v/>
      </c>
      <c r="FE81" s="52" t="str">
        <f>IF(OR($E81="",$G81=""),"",IF(AND($E$3=6),'Marks Entry 6th'!CG80,IF(AND($E$3=7),'Marks Entry 7th'!CG80,"")))</f>
        <v/>
      </c>
      <c r="FF81" s="52" t="str">
        <f>IF(OR($E81="",$G81=""),"",IF(AND($E$3=6),'Marks Entry 6th'!CH80,IF(AND($E$3=7),'Marks Entry 7th'!CH80,"")))</f>
        <v/>
      </c>
      <c r="FG81" s="52" t="str">
        <f>IF(OR($E81="",$G81=""),"",IF(AND($E$3=6),'Marks Entry 6th'!CI80,IF(AND($E$3=7),'Marks Entry 7th'!CI80,"")))</f>
        <v/>
      </c>
      <c r="FH81" s="121" t="str">
        <f t="shared" si="171"/>
        <v/>
      </c>
      <c r="FI81" s="122">
        <f t="shared" si="172"/>
        <v>0</v>
      </c>
      <c r="FJ81" s="122" t="str">
        <f t="shared" si="173"/>
        <v/>
      </c>
      <c r="FK81" s="122" t="str">
        <f t="shared" si="174"/>
        <v/>
      </c>
      <c r="FL81" s="109" t="str">
        <f t="shared" si="175"/>
        <v/>
      </c>
      <c r="FM81" s="361" t="str">
        <f>IF(OR($E81="",$G81=""),"",IF(AND('Marks Entry 6th'!CJ80="",'Marks Entry 7th'!CJ80=""),"",IF(AND($E$3=6),'Marks Entry 6th'!CJ80,IF(AND($E$3=7),'Marks Entry 7th'!CJ80,""))))</f>
        <v/>
      </c>
      <c r="FN81" s="361" t="str">
        <f>IF(OR($E81="",$G81=""),"",IF(AND('Marks Entry 6th'!CK80="",'Marks Entry 7th'!CK80=""),"",IF(AND($E$3=6),'Marks Entry 6th'!CK80,IF(AND($E$3=7),'Marks Entry 7th'!CK80,""))))</f>
        <v/>
      </c>
      <c r="FO81" s="362" t="str">
        <f t="shared" si="176"/>
        <v/>
      </c>
      <c r="FP81" s="109" t="str">
        <f t="shared" si="177"/>
        <v/>
      </c>
      <c r="FQ81" s="361" t="str">
        <f>IF(OR($E81="",$G81=""),"",IF(AND('Marks Entry 6th'!CL80="",'Marks Entry 7th'!CL80=""),"",IF(AND($E$3=6),'Marks Entry 6th'!CL80,IF(AND($E$3=7),'Marks Entry 7th'!CL80,""))))</f>
        <v/>
      </c>
      <c r="FR81" s="361" t="str">
        <f>IF(OR($E81="",$G81=""),"",IF(AND('Marks Entry 6th'!CM80="",'Marks Entry 7th'!CM80=""),"",IF(AND($E$3=6),'Marks Entry 6th'!CM80,IF(AND($E$3=7),'Marks Entry 7th'!CM80,""))))</f>
        <v/>
      </c>
      <c r="FS81" s="362" t="str">
        <f t="shared" si="178"/>
        <v/>
      </c>
      <c r="FT81" s="109" t="str">
        <f t="shared" si="179"/>
        <v/>
      </c>
      <c r="FU81" s="78" t="str">
        <f t="shared" si="180"/>
        <v/>
      </c>
      <c r="FV81" s="328" t="str">
        <f t="shared" si="181"/>
        <v/>
      </c>
      <c r="FW81" s="84" t="str">
        <f t="shared" si="182"/>
        <v/>
      </c>
      <c r="FX81" s="222" t="str">
        <f t="shared" si="183"/>
        <v/>
      </c>
      <c r="FY81" s="85" t="str">
        <f t="shared" si="184"/>
        <v/>
      </c>
      <c r="FZ81" s="327" t="str">
        <f>IFERROR(IF(B81="NSO","NSO",IF(OR(D81="",G81="",F81=""),"",IF(AND(FV81&gt;=36,'Master sheet'!$D$11="Hindi"),"कक्षा क्रमोन्नत",IF(AND(FV81&gt;=36,'Master sheet'!$D$11="English"),"Promoted",IF(AND(FV81&lt;36,'Master sheet'!$D$11="Hindi"),"पुनः परीक्षा","Re-Exam"))))),"")</f>
        <v/>
      </c>
      <c r="GA81" s="53" t="str">
        <f>IF(OR($E81="",$G81=""),"",IF(AND($E$3=6,'Marks Entry 6th'!CN80=""),"",IF(AND($E$3=7,'Marks Entry 7th'!CN80=""),"",IF(AND($E$3=6),'Marks Entry 6th'!CN80,IF(AND($E$3=7),'Marks Entry 7th'!CN80,"")))))</f>
        <v/>
      </c>
      <c r="GB81" s="53" t="str">
        <f>IF(OR($E81="",$G81=""),"",IF(AND($E$3=6,'Marks Entry 6th'!CO80=""),"",IF(AND($E$3=7,'Marks Entry 7th'!CO80=""),"",IF(AND($E$3=6),'Marks Entry 6th'!CO80,IF(AND($E$3=7),'Marks Entry 7th'!CO80,"")))))</f>
        <v/>
      </c>
      <c r="GC81" s="54"/>
      <c r="GK81" s="56">
        <f>IF(AND($E$3=6),'Marks Entry 6th'!I80,IF(AND($E$3=7),'Marks Entry 7th'!I80,""))</f>
        <v>0</v>
      </c>
      <c r="GL81" s="56">
        <f t="shared" si="185"/>
        <v>0</v>
      </c>
    </row>
    <row r="82" spans="1:194" ht="18.95" customHeight="1">
      <c r="A82" s="68">
        <v>75</v>
      </c>
      <c r="B82" s="68" t="str">
        <f>IF(OR(GK82=0,GK82=""),"",IF(AND($E$3=6),'Marks Entry 6th'!I81,IF(AND($E$3=7),'Marks Entry 7th'!I81,"")))</f>
        <v/>
      </c>
      <c r="C82" s="69" t="str">
        <f>IF(OR(B82=0,B82=""),"",IF(AND($E$3=6,'Marks Entry 6th'!B81=""),"",IF(AND($E$3=7,'Marks Entry 7th'!B81=""),"",IF(AND($E$3=6,'Marks Entry 6th'!B81),'Marks Entry 6th'!B81,IF(AND($E$3=7),'Marks Entry 7th'!B81,"")))))</f>
        <v/>
      </c>
      <c r="D82" s="69" t="str">
        <f>IF(OR(B82=0,B82=""),"",IF(AND($E$3=6,'Marks Entry 6th'!C81=""),"",IF(AND($E$3=7,'Marks Entry 7th'!C81=""),"",IF(AND($E$3=6),'Marks Entry 6th'!C81,IF(AND($E$3=7),'Marks Entry 7th'!C81,"")))))</f>
        <v/>
      </c>
      <c r="E82" s="303" t="str">
        <f>IF(OR(B82=0,B82=""),"",IF(AND($E$3=6,'Marks Entry 6th'!E81=""),"",IF(AND($E$3=7,'Marks Entry 7th'!E81=""),"",IF(AND($E$3=6),'Marks Entry 6th'!E81,IF(AND($E$3=7),'Marks Entry 7th'!E81,"")))))</f>
        <v/>
      </c>
      <c r="F82" s="69" t="str">
        <f>IF(OR(B82=0,B82=""),"",IF(AND($E$3=6,'Marks Entry 6th'!D81=""),"",IF(AND($E$3=7,'Marks Entry 7th'!D81=""),"",IF(AND($E$3=6),'Marks Entry 6th'!D81,IF(AND($E$3=7),'Marks Entry 7th'!D81,"")))))</f>
        <v/>
      </c>
      <c r="G82" s="302" t="str">
        <f>IF(OR(B82=0,B82=""),"",IF(AND($E$3=6,'Marks Entry 6th'!F81=""),"",IF(AND($E$3=7,'Marks Entry 7th'!F81=""),"",IF(AND($E$3=6),UPPER('Marks Entry 6th'!F81),IF(AND($E$3=7),UPPER('Marks Entry 7th'!F81),"")))))</f>
        <v/>
      </c>
      <c r="H82" s="302" t="str">
        <f>IF(OR(B82=0,B82=""),"",IF(AND($E$3=6,'Marks Entry 6th'!G81=""),"",IF(AND($E$3=7,'Marks Entry 7th'!G81=""),"",IF(AND($E$3=6),UPPER('Marks Entry 6th'!G81),IF(AND($E$3=7),UPPER('Marks Entry 7th'!G81),"")))))</f>
        <v/>
      </c>
      <c r="I82" s="302" t="str">
        <f>IF(OR(B82=0,B82=""),"",IF(AND($E$3=6,'Marks Entry 6th'!H81=""),"",IF(AND($E$3=7,'Marks Entry 7th'!H81=""),"",IF(AND($E$3=6),UPPER('Marks Entry 6th'!H81),IF(AND($E$3=7),UPPER('Marks Entry 7th'!H81),"")))))</f>
        <v/>
      </c>
      <c r="J82" s="64" t="str">
        <f>IF(OR(B82=0,B82=""),"",IF(AND($E$3=6,'Marks Entry 6th'!J81=""),"",IF(AND($E$3=7,'Marks Entry 7th'!J81=""),"",IF(AND($E$3=6),'Marks Entry 6th'!J81,IF(AND($E$3=7),'Marks Entry 7th'!J81,"")))))</f>
        <v/>
      </c>
      <c r="K82" s="64" t="str">
        <f>IF(OR(B82=0,B82=""),"",IF(AND($E$3=6,'Marks Entry 6th'!K81=""),"",IF(AND($E$3=7,'Marks Entry 7th'!K81=""),"",IF(AND($E$3=6),'Marks Entry 6th'!K81,IF(AND($E$3=7),'Marks Entry 7th'!K81,"")))))</f>
        <v/>
      </c>
      <c r="L82" s="120" t="str">
        <f>IF(OR($E82="",$G82=""),"",IF(AND($E$3=6),'Marks Entry 6th'!L81,IF(AND($E$3=7),'Marks Entry 7th'!L81,"")))</f>
        <v/>
      </c>
      <c r="M82" s="120" t="str">
        <f>IF(OR($E82="",$G82=""),"",IF(AND($E$3=6),'Marks Entry 6th'!M81,IF(AND($E$3=7),'Marks Entry 7th'!M81,"")))</f>
        <v/>
      </c>
      <c r="N82" s="120" t="str">
        <f>IF(OR($E82="",$G82=""),"",IF(AND($E$3=6),'Marks Entry 6th'!N81,IF(AND($E$3=7),'Marks Entry 7th'!N81,"")))</f>
        <v/>
      </c>
      <c r="O82" s="120" t="str">
        <f>IF(OR($E82="",$G82=""),"",IF(AND($E$3=6),'Marks Entry 6th'!O81,IF(AND($E$3=7),'Marks Entry 7th'!O81,"")))</f>
        <v/>
      </c>
      <c r="P82" s="120" t="str">
        <f>IF(OR($E82="",$G82=""),"",IF(AND($E$3=6),'Marks Entry 6th'!P81,IF(AND($E$3=7),'Marks Entry 7th'!P81,"")))</f>
        <v/>
      </c>
      <c r="Q82" s="120" t="str">
        <f>IF(OR($E82="",$G82=""),"",IF(AND($E$3=6),'Marks Entry 6th'!Q81,IF(AND($E$3=7),'Marks Entry 7th'!Q81,"")))</f>
        <v/>
      </c>
      <c r="R82" s="418" t="str">
        <f t="shared" si="95"/>
        <v/>
      </c>
      <c r="S82" s="120" t="str">
        <f>IF(OR($E82="",$G82=""),"",IF(AND($E$3=6),'Marks Entry 6th'!R81,IF(AND($E$3=7),'Marks Entry 7th'!R81,"")))</f>
        <v/>
      </c>
      <c r="T82" s="120" t="str">
        <f>IF(OR($E82="",$G82=""),"",IF(AND($E$3=6),'Marks Entry 6th'!S81,IF(AND($E$3=7),'Marks Entry 7th'!S81,"")))</f>
        <v/>
      </c>
      <c r="U82" s="65" t="str">
        <f t="shared" si="96"/>
        <v/>
      </c>
      <c r="V82" s="62">
        <f t="shared" si="97"/>
        <v>0</v>
      </c>
      <c r="W82" s="67" t="str">
        <f>IF(OR($E82="",$G82=""),"",IF(AND($E$3=6),'Marks Entry 6th'!T81,IF(AND($E$3=7),'Marks Entry 7th'!T81,"")))</f>
        <v/>
      </c>
      <c r="X82" s="67" t="str">
        <f>IF(OR($E82="",$G82=""),"",IF(AND($E$3=6),'Marks Entry 6th'!U81,IF(AND($E$3=7),'Marks Entry 7th'!U81,"")))</f>
        <v/>
      </c>
      <c r="Y82" s="66" t="str">
        <f t="shared" si="98"/>
        <v/>
      </c>
      <c r="Z82" s="62" t="str">
        <f t="shared" si="99"/>
        <v/>
      </c>
      <c r="AA82" s="108">
        <f t="shared" si="100"/>
        <v>0</v>
      </c>
      <c r="AB82" s="108" t="str">
        <f t="shared" si="101"/>
        <v/>
      </c>
      <c r="AC82" s="108" t="str">
        <f t="shared" si="102"/>
        <v/>
      </c>
      <c r="AD82" s="108" t="str">
        <f t="shared" si="103"/>
        <v/>
      </c>
      <c r="AE82" s="108" t="str">
        <f t="shared" si="104"/>
        <v/>
      </c>
      <c r="AF82" s="110" t="str">
        <f t="shared" si="105"/>
        <v/>
      </c>
      <c r="AG82" s="120" t="str">
        <f>IF(OR($E82="",$G82=""),"",IF(AND($E$3=6),'Marks Entry 6th'!V81,IF(AND($E$3=7),'Marks Entry 7th'!V81,"")))</f>
        <v/>
      </c>
      <c r="AH82" s="120" t="str">
        <f>IF(OR($E82="",$G82=""),"",IF(AND($E$3=6),'Marks Entry 6th'!W81,IF(AND($E$3=7),'Marks Entry 7th'!W81,"")))</f>
        <v/>
      </c>
      <c r="AI82" s="120" t="str">
        <f>IF(OR($E82="",$G82=""),"",IF(AND($E$3=6),'Marks Entry 6th'!X81,IF(AND($E$3=7),'Marks Entry 7th'!X81,"")))</f>
        <v/>
      </c>
      <c r="AJ82" s="120" t="str">
        <f>IF(OR($E82="",$G82=""),"",IF(AND($E$3=6),'Marks Entry 6th'!Y81,IF(AND($E$3=7),'Marks Entry 7th'!Y81,"")))</f>
        <v/>
      </c>
      <c r="AK82" s="120" t="str">
        <f>IF(OR($E82="",$G82=""),"",IF(AND($E$3=6),'Marks Entry 6th'!Z81,IF(AND($E$3=7),'Marks Entry 7th'!Z81,"")))</f>
        <v/>
      </c>
      <c r="AL82" s="120" t="str">
        <f>IF(OR($E82="",$G82=""),"",IF(AND($E$3=6),'Marks Entry 6th'!AA81,IF(AND($E$3=7),'Marks Entry 7th'!AA81,"")))</f>
        <v/>
      </c>
      <c r="AM82" s="418" t="str">
        <f t="shared" si="106"/>
        <v/>
      </c>
      <c r="AN82" s="120" t="str">
        <f>IF(OR($E82="",$G82=""),"",IF(AND($E$3=6),'Marks Entry 6th'!AB81,IF(AND($E$3=7),'Marks Entry 7th'!AB81,"")))</f>
        <v/>
      </c>
      <c r="AO82" s="120" t="str">
        <f>IF(OR($E82="",$G82=""),"",IF(AND($E$3=6),'Marks Entry 6th'!AC81,IF(AND($E$3=7),'Marks Entry 7th'!AC81,"")))</f>
        <v/>
      </c>
      <c r="AP82" s="65" t="str">
        <f t="shared" si="107"/>
        <v/>
      </c>
      <c r="AQ82" s="62">
        <f t="shared" si="108"/>
        <v>0</v>
      </c>
      <c r="AR82" s="67" t="str">
        <f>IF(OR($E82="",$G82=""),"",IF(AND($E$3=6),'Marks Entry 6th'!AD81,IF(AND($E$3=7),'Marks Entry 7th'!AD81,"")))</f>
        <v/>
      </c>
      <c r="AS82" s="67" t="str">
        <f>IF(OR($E82="",$G82=""),"",IF(AND($E$3=6),'Marks Entry 6th'!AE81,IF(AND($E$3=7),'Marks Entry 7th'!AE81,"")))</f>
        <v/>
      </c>
      <c r="AT82" s="65" t="str">
        <f t="shared" si="109"/>
        <v/>
      </c>
      <c r="AU82" s="62" t="str">
        <f t="shared" si="110"/>
        <v/>
      </c>
      <c r="AV82" s="108">
        <f t="shared" si="111"/>
        <v>0</v>
      </c>
      <c r="AW82" s="108" t="str">
        <f t="shared" si="112"/>
        <v/>
      </c>
      <c r="AX82" s="108" t="str">
        <f t="shared" si="113"/>
        <v/>
      </c>
      <c r="AY82" s="108" t="str">
        <f t="shared" si="114"/>
        <v/>
      </c>
      <c r="AZ82" s="108" t="str">
        <f t="shared" si="115"/>
        <v/>
      </c>
      <c r="BA82" s="110" t="str">
        <f t="shared" si="116"/>
        <v/>
      </c>
      <c r="BB82" s="310" t="str">
        <f>IF(OR($E82="",$G82=""),"",IF(AND($E$3=6),'Marks Entry 6th'!AF81,IF(AND($E$3=7),'Marks Entry 7th'!AF81,"")))</f>
        <v/>
      </c>
      <c r="BC82" s="120" t="str">
        <f>IF(OR($E82="",$G82=""),"",IF(AND($E$3=6),'Marks Entry 6th'!AG81,IF(AND($E$3=7),'Marks Entry 7th'!AG81,"")))</f>
        <v/>
      </c>
      <c r="BD82" s="120" t="str">
        <f>IF(OR($E82="",$G82=""),"",IF(AND($E$3=6),'Marks Entry 6th'!AH81,IF(AND($E$3=7),'Marks Entry 7th'!AH81,"")))</f>
        <v/>
      </c>
      <c r="BE82" s="120" t="str">
        <f>IF(OR($E82="",$G82=""),"",IF(AND($E$3=6),'Marks Entry 6th'!AI81,IF(AND($E$3=7),'Marks Entry 7th'!AI81,"")))</f>
        <v/>
      </c>
      <c r="BF82" s="120" t="str">
        <f>IF(OR($E82="",$G82=""),"",IF(AND($E$3=6),'Marks Entry 6th'!AJ81,IF(AND($E$3=7),'Marks Entry 7th'!AJ81,"")))</f>
        <v/>
      </c>
      <c r="BG82" s="120" t="str">
        <f>IF(OR($E82="",$G82=""),"",IF(AND($E$3=6),'Marks Entry 6th'!AK81,IF(AND($E$3=7),'Marks Entry 7th'!AK81,"")))</f>
        <v/>
      </c>
      <c r="BH82" s="120" t="str">
        <f>IF(OR($E82="",$G82=""),"",IF(AND($E$3=6),'Marks Entry 6th'!AL81,IF(AND($E$3=7),'Marks Entry 7th'!AL81,"")))</f>
        <v/>
      </c>
      <c r="BI82" s="418" t="str">
        <f t="shared" si="117"/>
        <v/>
      </c>
      <c r="BJ82" s="120" t="str">
        <f>IF(OR($E82="",$G82=""),"",IF(AND($E$3=6),'Marks Entry 6th'!AM81,IF(AND($E$3=7),'Marks Entry 7th'!AM81,"")))</f>
        <v/>
      </c>
      <c r="BK82" s="120" t="str">
        <f>IF(OR($E82="",$G82=""),"",IF(AND($E$3=6),'Marks Entry 6th'!AN81,IF(AND($E$3=7),'Marks Entry 7th'!AN81,"")))</f>
        <v/>
      </c>
      <c r="BL82" s="65" t="str">
        <f t="shared" si="118"/>
        <v/>
      </c>
      <c r="BM82" s="62">
        <f t="shared" si="119"/>
        <v>0</v>
      </c>
      <c r="BN82" s="67" t="str">
        <f>IF(OR($E82="",$G82=""),"",IF(AND($E$3=6),'Marks Entry 6th'!AO81,IF(AND($E$3=7),'Marks Entry 7th'!AO81,"")))</f>
        <v/>
      </c>
      <c r="BO82" s="67" t="str">
        <f>IF(OR($E82="",$G82=""),"",IF(AND($E$3=6),'Marks Entry 6th'!AP81,IF(AND($E$3=7),'Marks Entry 7th'!AP81,"")))</f>
        <v/>
      </c>
      <c r="BP82" s="65" t="str">
        <f t="shared" si="120"/>
        <v/>
      </c>
      <c r="BQ82" s="62" t="str">
        <f t="shared" si="121"/>
        <v/>
      </c>
      <c r="BR82" s="108">
        <f t="shared" si="122"/>
        <v>0</v>
      </c>
      <c r="BS82" s="108" t="str">
        <f t="shared" si="123"/>
        <v/>
      </c>
      <c r="BT82" s="108" t="str">
        <f t="shared" si="124"/>
        <v/>
      </c>
      <c r="BU82" s="108" t="str">
        <f t="shared" si="125"/>
        <v/>
      </c>
      <c r="BV82" s="108" t="str">
        <f t="shared" si="126"/>
        <v/>
      </c>
      <c r="BW82" s="110" t="str">
        <f t="shared" si="127"/>
        <v/>
      </c>
      <c r="BX82" s="120" t="str">
        <f>IF(OR($E82="",$G82=""),"",IF(AND($E$3=6),'Marks Entry 6th'!AQ81,IF(AND($E$3=7),'Marks Entry 7th'!AQ81,"")))</f>
        <v/>
      </c>
      <c r="BY82" s="120" t="str">
        <f>IF(OR($E82="",$G82=""),"",IF(AND($E$3=6),'Marks Entry 6th'!AR81,IF(AND($E$3=7),'Marks Entry 7th'!AR81,"")))</f>
        <v/>
      </c>
      <c r="BZ82" s="120" t="str">
        <f>IF(OR($E82="",$G82=""),"",IF(AND($E$3=6),'Marks Entry 6th'!AS81,IF(AND($E$3=7),'Marks Entry 7th'!AS81,"")))</f>
        <v/>
      </c>
      <c r="CA82" s="120" t="str">
        <f>IF(OR($E82="",$G82=""),"",IF(AND($E$3=6),'Marks Entry 6th'!AT81,IF(AND($E$3=7),'Marks Entry 7th'!AT81,"")))</f>
        <v/>
      </c>
      <c r="CB82" s="120" t="str">
        <f>IF(OR($E82="",$G82=""),"",IF(AND($E$3=6),'Marks Entry 6th'!AU81,IF(AND($E$3=7),'Marks Entry 7th'!AU81,"")))</f>
        <v/>
      </c>
      <c r="CC82" s="120" t="str">
        <f>IF(OR($E82="",$G82=""),"",IF(AND($E$3=6),'Marks Entry 6th'!AV81,IF(AND($E$3=7),'Marks Entry 7th'!AV81,"")))</f>
        <v/>
      </c>
      <c r="CD82" s="418" t="str">
        <f t="shared" si="128"/>
        <v/>
      </c>
      <c r="CE82" s="120" t="str">
        <f>IF(OR($E82="",$G82=""),"",IF(AND($E$3=6),'Marks Entry 6th'!AW81,IF(AND($E$3=7),'Marks Entry 7th'!AW81,"")))</f>
        <v/>
      </c>
      <c r="CF82" s="120" t="str">
        <f>IF(OR($E82="",$G82=""),"",IF(AND($E$3=6),'Marks Entry 6th'!AX81,IF(AND($E$3=7),'Marks Entry 7th'!AX81,"")))</f>
        <v/>
      </c>
      <c r="CG82" s="65" t="str">
        <f t="shared" si="129"/>
        <v/>
      </c>
      <c r="CH82" s="62">
        <f t="shared" si="130"/>
        <v>0</v>
      </c>
      <c r="CI82" s="67" t="str">
        <f>IF(OR($E82="",$G82=""),"",IF(AND($E$3=6),'Marks Entry 6th'!AY81,IF(AND($E$3=7),'Marks Entry 7th'!AY81,"")))</f>
        <v/>
      </c>
      <c r="CJ82" s="67" t="str">
        <f>IF(OR($E82="",$G82=""),"",IF(AND($E$3=6),'Marks Entry 6th'!AZ81,IF(AND($E$3=7),'Marks Entry 7th'!AZ81,"")))</f>
        <v/>
      </c>
      <c r="CK82" s="65" t="str">
        <f t="shared" si="131"/>
        <v/>
      </c>
      <c r="CL82" s="62" t="str">
        <f t="shared" si="132"/>
        <v/>
      </c>
      <c r="CM82" s="108">
        <f t="shared" si="133"/>
        <v>0</v>
      </c>
      <c r="CN82" s="108" t="str">
        <f t="shared" si="134"/>
        <v/>
      </c>
      <c r="CO82" s="108" t="str">
        <f t="shared" si="135"/>
        <v/>
      </c>
      <c r="CP82" s="108" t="str">
        <f t="shared" si="136"/>
        <v/>
      </c>
      <c r="CQ82" s="108" t="str">
        <f t="shared" si="137"/>
        <v/>
      </c>
      <c r="CR82" s="110" t="str">
        <f t="shared" si="138"/>
        <v/>
      </c>
      <c r="CS82" s="120" t="str">
        <f>IF(OR($E82="",$G82=""),"",IF(AND($E$3=6),'Marks Entry 6th'!BA81,IF(AND($E$3=7),'Marks Entry 7th'!BA81,"")))</f>
        <v/>
      </c>
      <c r="CT82" s="120" t="str">
        <f>IF(OR($E82="",$G82=""),"",IF(AND($E$3=6),'Marks Entry 6th'!BB81,IF(AND($E$3=7),'Marks Entry 7th'!BB81,"")))</f>
        <v/>
      </c>
      <c r="CU82" s="120" t="str">
        <f>IF(OR($E82="",$G82=""),"",IF(AND($E$3=6),'Marks Entry 6th'!BC81,IF(AND($E$3=7),'Marks Entry 7th'!BC81,"")))</f>
        <v/>
      </c>
      <c r="CV82" s="120" t="str">
        <f>IF(OR($E82="",$G82=""),"",IF(AND($E$3=6),'Marks Entry 6th'!BD81,IF(AND($E$3=7),'Marks Entry 7th'!BD81,"")))</f>
        <v/>
      </c>
      <c r="CW82" s="120" t="str">
        <f>IF(OR($E82="",$G82=""),"",IF(AND($E$3=6),'Marks Entry 6th'!BE81,IF(AND($E$3=7),'Marks Entry 7th'!BE81,"")))</f>
        <v/>
      </c>
      <c r="CX82" s="120" t="str">
        <f>IF(OR($E82="",$G82=""),"",IF(AND($E$3=6),'Marks Entry 6th'!BF81,IF(AND($E$3=7),'Marks Entry 7th'!BF81,"")))</f>
        <v/>
      </c>
      <c r="CY82" s="418" t="str">
        <f t="shared" si="139"/>
        <v/>
      </c>
      <c r="CZ82" s="120" t="str">
        <f>IF(OR($E82="",$G82=""),"",IF(AND($E$3=6),'Marks Entry 6th'!BG81,IF(AND($E$3=7),'Marks Entry 7th'!BG81,"")))</f>
        <v/>
      </c>
      <c r="DA82" s="120" t="str">
        <f>IF(OR($E82="",$G82=""),"",IF(AND($E$3=6),'Marks Entry 6th'!BH81,IF(AND($E$3=7),'Marks Entry 7th'!BH81,"")))</f>
        <v/>
      </c>
      <c r="DB82" s="65" t="str">
        <f t="shared" si="140"/>
        <v/>
      </c>
      <c r="DC82" s="62">
        <f t="shared" si="141"/>
        <v>0</v>
      </c>
      <c r="DD82" s="67" t="str">
        <f>IF(OR($E82="",$G82=""),"",IF(AND($E$3=6),'Marks Entry 6th'!BI81,IF(AND($E$3=7),'Marks Entry 7th'!BI81,"")))</f>
        <v/>
      </c>
      <c r="DE82" s="67" t="str">
        <f>IF(OR($E82="",$G82=""),"",IF(AND($E$3=6),'Marks Entry 6th'!BJ81,IF(AND($E$3=7),'Marks Entry 7th'!BJ81,"")))</f>
        <v/>
      </c>
      <c r="DF82" s="65" t="str">
        <f t="shared" si="142"/>
        <v/>
      </c>
      <c r="DG82" s="62" t="str">
        <f t="shared" si="143"/>
        <v/>
      </c>
      <c r="DH82" s="108">
        <f t="shared" si="144"/>
        <v>0</v>
      </c>
      <c r="DI82" s="108" t="str">
        <f t="shared" si="145"/>
        <v/>
      </c>
      <c r="DJ82" s="108" t="str">
        <f t="shared" si="146"/>
        <v/>
      </c>
      <c r="DK82" s="108" t="str">
        <f t="shared" si="147"/>
        <v/>
      </c>
      <c r="DL82" s="108" t="str">
        <f t="shared" si="148"/>
        <v/>
      </c>
      <c r="DM82" s="110" t="str">
        <f t="shared" si="149"/>
        <v/>
      </c>
      <c r="DN82" s="120" t="str">
        <f>IF(OR($E82="",$G82=""),"",IF(AND($E$3=6),'Marks Entry 6th'!BK81,IF(AND($E$3=7),'Marks Entry 7th'!BK81,"")))</f>
        <v/>
      </c>
      <c r="DO82" s="120" t="str">
        <f>IF(OR($E82="",$G82=""),"",IF(AND($E$3=6),'Marks Entry 6th'!BL81,IF(AND($E$3=7),'Marks Entry 7th'!BL81,"")))</f>
        <v/>
      </c>
      <c r="DP82" s="120" t="str">
        <f>IF(OR($E82="",$G82=""),"",IF(AND($E$3=6),'Marks Entry 6th'!BM81,IF(AND($E$3=7),'Marks Entry 7th'!BM81,"")))</f>
        <v/>
      </c>
      <c r="DQ82" s="120" t="str">
        <f>IF(OR($E82="",$G82=""),"",IF(AND($E$3=6),'Marks Entry 6th'!BN81,IF(AND($E$3=7),'Marks Entry 7th'!BN81,"")))</f>
        <v/>
      </c>
      <c r="DR82" s="120" t="str">
        <f>IF(OR($E82="",$G82=""),"",IF(AND($E$3=6),'Marks Entry 6th'!BO81,IF(AND($E$3=7),'Marks Entry 7th'!BO81,"")))</f>
        <v/>
      </c>
      <c r="DS82" s="120" t="str">
        <f>IF(OR($E82="",$G82=""),"",IF(AND($E$3=6),'Marks Entry 6th'!BP81,IF(AND($E$3=7),'Marks Entry 7th'!BP81,"")))</f>
        <v/>
      </c>
      <c r="DT82" s="418" t="str">
        <f t="shared" si="150"/>
        <v/>
      </c>
      <c r="DU82" s="120" t="str">
        <f>IF(OR($E82="",$G82=""),"",IF(AND($E$3=6),'Marks Entry 6th'!BQ81,IF(AND($E$3=7),'Marks Entry 7th'!BQ81,"")))</f>
        <v/>
      </c>
      <c r="DV82" s="120" t="str">
        <f>IF(OR($E82="",$G82=""),"",IF(AND($E$3=6),'Marks Entry 6th'!BR81,IF(AND($E$3=7),'Marks Entry 7th'!BR81,"")))</f>
        <v/>
      </c>
      <c r="DW82" s="65" t="str">
        <f t="shared" si="151"/>
        <v/>
      </c>
      <c r="DX82" s="62">
        <f t="shared" si="152"/>
        <v>0</v>
      </c>
      <c r="DY82" s="67" t="str">
        <f>IF(OR($E82="",$G82=""),"",IF(AND($E$3=6),'Marks Entry 6th'!BS81,IF(AND($E$3=7),'Marks Entry 7th'!BS81,"")))</f>
        <v/>
      </c>
      <c r="DZ82" s="67" t="str">
        <f>IF(OR($E82="",$G82=""),"",IF(AND($E$3=6),'Marks Entry 6th'!BT81,IF(AND($E$3=7),'Marks Entry 7th'!BT81,"")))</f>
        <v/>
      </c>
      <c r="EA82" s="65" t="str">
        <f t="shared" si="153"/>
        <v/>
      </c>
      <c r="EB82" s="62" t="str">
        <f t="shared" si="154"/>
        <v/>
      </c>
      <c r="EC82" s="108">
        <f t="shared" si="155"/>
        <v>0</v>
      </c>
      <c r="ED82" s="108" t="str">
        <f t="shared" si="156"/>
        <v/>
      </c>
      <c r="EE82" s="108" t="str">
        <f t="shared" si="157"/>
        <v/>
      </c>
      <c r="EF82" s="108" t="str">
        <f t="shared" si="158"/>
        <v/>
      </c>
      <c r="EG82" s="108" t="str">
        <f t="shared" si="159"/>
        <v/>
      </c>
      <c r="EH82" s="110" t="str">
        <f t="shared" si="160"/>
        <v/>
      </c>
      <c r="EI82" s="52" t="str">
        <f>IF(OR($E82="",$G82=""),"",IF(AND($E$3=6),'Marks Entry 6th'!BU81,IF(AND($E$3=7),'Marks Entry 7th'!BU81,"")))</f>
        <v/>
      </c>
      <c r="EJ82" s="52" t="str">
        <f>IF(OR($E82="",$G82=""),"",IF(AND($E$3=6),'Marks Entry 6th'!BV81,IF(AND($E$3=7),'Marks Entry 7th'!BV81,"")))</f>
        <v/>
      </c>
      <c r="EK82" s="52" t="str">
        <f>IF(OR($E82="",$G82=""),"",IF(AND($E$3=6),'Marks Entry 6th'!BW81,IF(AND($E$3=7),'Marks Entry 7th'!BW81,"")))</f>
        <v/>
      </c>
      <c r="EL82" s="52" t="str">
        <f>IF(OR($E82="",$G82=""),"",IF(AND($E$3=6),'Marks Entry 6th'!BX81,IF(AND($E$3=7),'Marks Entry 7th'!BX81,"")))</f>
        <v/>
      </c>
      <c r="EM82" s="52" t="str">
        <f>IF(OR($E82="",$G82=""),"",IF(AND($E$3=6),'Marks Entry 6th'!BY81,IF(AND($E$3=7),'Marks Entry 7th'!BY81,"")))</f>
        <v/>
      </c>
      <c r="EN82" s="121" t="str">
        <f t="shared" si="161"/>
        <v/>
      </c>
      <c r="EO82" s="122">
        <f t="shared" si="162"/>
        <v>0</v>
      </c>
      <c r="EP82" s="122" t="str">
        <f t="shared" si="163"/>
        <v/>
      </c>
      <c r="EQ82" s="122" t="str">
        <f t="shared" si="164"/>
        <v/>
      </c>
      <c r="ER82" s="109" t="str">
        <f t="shared" si="165"/>
        <v/>
      </c>
      <c r="ES82" s="52" t="str">
        <f>IF(OR($E82="",$G82=""),"",IF(AND($E$3=6),'Marks Entry 6th'!BZ81,IF(AND($E$3=7),'Marks Entry 7th'!BZ81,"")))</f>
        <v/>
      </c>
      <c r="ET82" s="52" t="str">
        <f>IF(OR($E82="",$G82=""),"",IF(AND($E$3=6),'Marks Entry 6th'!CA81,IF(AND($E$3=7),'Marks Entry 7th'!CA81,"")))</f>
        <v/>
      </c>
      <c r="EU82" s="52" t="str">
        <f>IF(OR($E82="",$G82=""),"",IF(AND($E$3=6),'Marks Entry 6th'!CB81,IF(AND($E$3=7),'Marks Entry 7th'!CB81,"")))</f>
        <v/>
      </c>
      <c r="EV82" s="52" t="str">
        <f>IF(OR($E82="",$G82=""),"",IF(AND($E$3=6),'Marks Entry 6th'!CC81,IF(AND($E$3=7),'Marks Entry 7th'!CC81,"")))</f>
        <v/>
      </c>
      <c r="EW82" s="52" t="str">
        <f>IF(OR($E82="",$G82=""),"",IF(AND($E$3=6),'Marks Entry 6th'!CD81,IF(AND($E$3=7),'Marks Entry 7th'!CD81,"")))</f>
        <v/>
      </c>
      <c r="EX82" s="121" t="str">
        <f t="shared" si="166"/>
        <v/>
      </c>
      <c r="EY82" s="122">
        <f t="shared" si="167"/>
        <v>0</v>
      </c>
      <c r="EZ82" s="122" t="str">
        <f t="shared" si="168"/>
        <v/>
      </c>
      <c r="FA82" s="122" t="str">
        <f t="shared" si="169"/>
        <v/>
      </c>
      <c r="FB82" s="109" t="str">
        <f t="shared" si="170"/>
        <v/>
      </c>
      <c r="FC82" s="52" t="str">
        <f>IF(OR($E82="",$G82=""),"",IF(AND($E$3=6),'Marks Entry 6th'!CE81,IF(AND($E$3=7),'Marks Entry 7th'!CE81,"")))</f>
        <v/>
      </c>
      <c r="FD82" s="52" t="str">
        <f>IF(OR($E82="",$G82=""),"",IF(AND($E$3=6),'Marks Entry 6th'!CF81,IF(AND($E$3=7),'Marks Entry 7th'!CF81,"")))</f>
        <v/>
      </c>
      <c r="FE82" s="52" t="str">
        <f>IF(OR($E82="",$G82=""),"",IF(AND($E$3=6),'Marks Entry 6th'!CG81,IF(AND($E$3=7),'Marks Entry 7th'!CG81,"")))</f>
        <v/>
      </c>
      <c r="FF82" s="52" t="str">
        <f>IF(OR($E82="",$G82=""),"",IF(AND($E$3=6),'Marks Entry 6th'!CH81,IF(AND($E$3=7),'Marks Entry 7th'!CH81,"")))</f>
        <v/>
      </c>
      <c r="FG82" s="52" t="str">
        <f>IF(OR($E82="",$G82=""),"",IF(AND($E$3=6),'Marks Entry 6th'!CI81,IF(AND($E$3=7),'Marks Entry 7th'!CI81,"")))</f>
        <v/>
      </c>
      <c r="FH82" s="121" t="str">
        <f t="shared" si="171"/>
        <v/>
      </c>
      <c r="FI82" s="122">
        <f t="shared" si="172"/>
        <v>0</v>
      </c>
      <c r="FJ82" s="122" t="str">
        <f t="shared" si="173"/>
        <v/>
      </c>
      <c r="FK82" s="122" t="str">
        <f t="shared" si="174"/>
        <v/>
      </c>
      <c r="FL82" s="109" t="str">
        <f t="shared" si="175"/>
        <v/>
      </c>
      <c r="FM82" s="361" t="str">
        <f>IF(OR($E82="",$G82=""),"",IF(AND('Marks Entry 6th'!CJ81="",'Marks Entry 7th'!CJ81=""),"",IF(AND($E$3=6),'Marks Entry 6th'!CJ81,IF(AND($E$3=7),'Marks Entry 7th'!CJ81,""))))</f>
        <v/>
      </c>
      <c r="FN82" s="361" t="str">
        <f>IF(OR($E82="",$G82=""),"",IF(AND('Marks Entry 6th'!CK81="",'Marks Entry 7th'!CK81=""),"",IF(AND($E$3=6),'Marks Entry 6th'!CK81,IF(AND($E$3=7),'Marks Entry 7th'!CK81,""))))</f>
        <v/>
      </c>
      <c r="FO82" s="362" t="str">
        <f t="shared" si="176"/>
        <v/>
      </c>
      <c r="FP82" s="109" t="str">
        <f t="shared" si="177"/>
        <v/>
      </c>
      <c r="FQ82" s="361" t="str">
        <f>IF(OR($E82="",$G82=""),"",IF(AND('Marks Entry 6th'!CL81="",'Marks Entry 7th'!CL81=""),"",IF(AND($E$3=6),'Marks Entry 6th'!CL81,IF(AND($E$3=7),'Marks Entry 7th'!CL81,""))))</f>
        <v/>
      </c>
      <c r="FR82" s="361" t="str">
        <f>IF(OR($E82="",$G82=""),"",IF(AND('Marks Entry 6th'!CM81="",'Marks Entry 7th'!CM81=""),"",IF(AND($E$3=6),'Marks Entry 6th'!CM81,IF(AND($E$3=7),'Marks Entry 7th'!CM81,""))))</f>
        <v/>
      </c>
      <c r="FS82" s="362" t="str">
        <f t="shared" si="178"/>
        <v/>
      </c>
      <c r="FT82" s="109" t="str">
        <f t="shared" si="179"/>
        <v/>
      </c>
      <c r="FU82" s="78" t="str">
        <f t="shared" si="180"/>
        <v/>
      </c>
      <c r="FV82" s="328" t="str">
        <f t="shared" si="181"/>
        <v/>
      </c>
      <c r="FW82" s="84" t="str">
        <f t="shared" si="182"/>
        <v/>
      </c>
      <c r="FX82" s="222" t="str">
        <f t="shared" si="183"/>
        <v/>
      </c>
      <c r="FY82" s="85" t="str">
        <f t="shared" si="184"/>
        <v/>
      </c>
      <c r="FZ82" s="327" t="str">
        <f>IFERROR(IF(B82="NSO","NSO",IF(OR(D82="",G82="",F82=""),"",IF(AND(FV82&gt;=36,'Master sheet'!$D$11="Hindi"),"कक्षा क्रमोन्नत",IF(AND(FV82&gt;=36,'Master sheet'!$D$11="English"),"Promoted",IF(AND(FV82&lt;36,'Master sheet'!$D$11="Hindi"),"पुनः परीक्षा","Re-Exam"))))),"")</f>
        <v/>
      </c>
      <c r="GA82" s="53" t="str">
        <f>IF(OR($E82="",$G82=""),"",IF(AND($E$3=6,'Marks Entry 6th'!CN81=""),"",IF(AND($E$3=7,'Marks Entry 7th'!CN81=""),"",IF(AND($E$3=6),'Marks Entry 6th'!CN81,IF(AND($E$3=7),'Marks Entry 7th'!CN81,"")))))</f>
        <v/>
      </c>
      <c r="GB82" s="53" t="str">
        <f>IF(OR($E82="",$G82=""),"",IF(AND($E$3=6,'Marks Entry 6th'!CO81=""),"",IF(AND($E$3=7,'Marks Entry 7th'!CO81=""),"",IF(AND($E$3=6),'Marks Entry 6th'!CO81,IF(AND($E$3=7),'Marks Entry 7th'!CO81,"")))))</f>
        <v/>
      </c>
      <c r="GC82" s="54"/>
      <c r="GK82" s="56">
        <f>IF(AND($E$3=6),'Marks Entry 6th'!I81,IF(AND($E$3=7),'Marks Entry 7th'!I81,""))</f>
        <v>0</v>
      </c>
      <c r="GL82" s="56">
        <f t="shared" si="185"/>
        <v>0</v>
      </c>
    </row>
    <row r="83" spans="1:194" ht="18.95" customHeight="1">
      <c r="A83" s="68">
        <v>76</v>
      </c>
      <c r="B83" s="68" t="str">
        <f>IF(OR(GK83=0,GK83=""),"",IF(AND($E$3=6),'Marks Entry 6th'!I82,IF(AND($E$3=7),'Marks Entry 7th'!I82,"")))</f>
        <v/>
      </c>
      <c r="C83" s="69" t="str">
        <f>IF(OR(B83=0,B83=""),"",IF(AND($E$3=6,'Marks Entry 6th'!B82=""),"",IF(AND($E$3=7,'Marks Entry 7th'!B82=""),"",IF(AND($E$3=6,'Marks Entry 6th'!B82),'Marks Entry 6th'!B82,IF(AND($E$3=7),'Marks Entry 7th'!B82,"")))))</f>
        <v/>
      </c>
      <c r="D83" s="69" t="str">
        <f>IF(OR(B83=0,B83=""),"",IF(AND($E$3=6,'Marks Entry 6th'!C82=""),"",IF(AND($E$3=7,'Marks Entry 7th'!C82=""),"",IF(AND($E$3=6),'Marks Entry 6th'!C82,IF(AND($E$3=7),'Marks Entry 7th'!C82,"")))))</f>
        <v/>
      </c>
      <c r="E83" s="303" t="str">
        <f>IF(OR(B83=0,B83=""),"",IF(AND($E$3=6,'Marks Entry 6th'!E82=""),"",IF(AND($E$3=7,'Marks Entry 7th'!E82=""),"",IF(AND($E$3=6),'Marks Entry 6th'!E82,IF(AND($E$3=7),'Marks Entry 7th'!E82,"")))))</f>
        <v/>
      </c>
      <c r="F83" s="69" t="str">
        <f>IF(OR(B83=0,B83=""),"",IF(AND($E$3=6,'Marks Entry 6th'!D82=""),"",IF(AND($E$3=7,'Marks Entry 7th'!D82=""),"",IF(AND($E$3=6),'Marks Entry 6th'!D82,IF(AND($E$3=7),'Marks Entry 7th'!D82,"")))))</f>
        <v/>
      </c>
      <c r="G83" s="302" t="str">
        <f>IF(OR(B83=0,B83=""),"",IF(AND($E$3=6,'Marks Entry 6th'!F82=""),"",IF(AND($E$3=7,'Marks Entry 7th'!F82=""),"",IF(AND($E$3=6),UPPER('Marks Entry 6th'!F82),IF(AND($E$3=7),UPPER('Marks Entry 7th'!F82),"")))))</f>
        <v/>
      </c>
      <c r="H83" s="302" t="str">
        <f>IF(OR(B83=0,B83=""),"",IF(AND($E$3=6,'Marks Entry 6th'!G82=""),"",IF(AND($E$3=7,'Marks Entry 7th'!G82=""),"",IF(AND($E$3=6),UPPER('Marks Entry 6th'!G82),IF(AND($E$3=7),UPPER('Marks Entry 7th'!G82),"")))))</f>
        <v/>
      </c>
      <c r="I83" s="302" t="str">
        <f>IF(OR(B83=0,B83=""),"",IF(AND($E$3=6,'Marks Entry 6th'!H82=""),"",IF(AND($E$3=7,'Marks Entry 7th'!H82=""),"",IF(AND($E$3=6),UPPER('Marks Entry 6th'!H82),IF(AND($E$3=7),UPPER('Marks Entry 7th'!H82),"")))))</f>
        <v/>
      </c>
      <c r="J83" s="64" t="str">
        <f>IF(OR(B83=0,B83=""),"",IF(AND($E$3=6,'Marks Entry 6th'!J82=""),"",IF(AND($E$3=7,'Marks Entry 7th'!J82=""),"",IF(AND($E$3=6),'Marks Entry 6th'!J82,IF(AND($E$3=7),'Marks Entry 7th'!J82,"")))))</f>
        <v/>
      </c>
      <c r="K83" s="64" t="str">
        <f>IF(OR(B83=0,B83=""),"",IF(AND($E$3=6,'Marks Entry 6th'!K82=""),"",IF(AND($E$3=7,'Marks Entry 7th'!K82=""),"",IF(AND($E$3=6),'Marks Entry 6th'!K82,IF(AND($E$3=7),'Marks Entry 7th'!K82,"")))))</f>
        <v/>
      </c>
      <c r="L83" s="120" t="str">
        <f>IF(OR($E83="",$G83=""),"",IF(AND($E$3=6),'Marks Entry 6th'!L82,IF(AND($E$3=7),'Marks Entry 7th'!L82,"")))</f>
        <v/>
      </c>
      <c r="M83" s="120" t="str">
        <f>IF(OR($E83="",$G83=""),"",IF(AND($E$3=6),'Marks Entry 6th'!M82,IF(AND($E$3=7),'Marks Entry 7th'!M82,"")))</f>
        <v/>
      </c>
      <c r="N83" s="120" t="str">
        <f>IF(OR($E83="",$G83=""),"",IF(AND($E$3=6),'Marks Entry 6th'!N82,IF(AND($E$3=7),'Marks Entry 7th'!N82,"")))</f>
        <v/>
      </c>
      <c r="O83" s="120" t="str">
        <f>IF(OR($E83="",$G83=""),"",IF(AND($E$3=6),'Marks Entry 6th'!O82,IF(AND($E$3=7),'Marks Entry 7th'!O82,"")))</f>
        <v/>
      </c>
      <c r="P83" s="120" t="str">
        <f>IF(OR($E83="",$G83=""),"",IF(AND($E$3=6),'Marks Entry 6th'!P82,IF(AND($E$3=7),'Marks Entry 7th'!P82,"")))</f>
        <v/>
      </c>
      <c r="Q83" s="120" t="str">
        <f>IF(OR($E83="",$G83=""),"",IF(AND($E$3=6),'Marks Entry 6th'!Q82,IF(AND($E$3=7),'Marks Entry 7th'!Q82,"")))</f>
        <v/>
      </c>
      <c r="R83" s="418" t="str">
        <f t="shared" si="95"/>
        <v/>
      </c>
      <c r="S83" s="120" t="str">
        <f>IF(OR($E83="",$G83=""),"",IF(AND($E$3=6),'Marks Entry 6th'!R82,IF(AND($E$3=7),'Marks Entry 7th'!R82,"")))</f>
        <v/>
      </c>
      <c r="T83" s="120" t="str">
        <f>IF(OR($E83="",$G83=""),"",IF(AND($E$3=6),'Marks Entry 6th'!S82,IF(AND($E$3=7),'Marks Entry 7th'!S82,"")))</f>
        <v/>
      </c>
      <c r="U83" s="65" t="str">
        <f t="shared" si="96"/>
        <v/>
      </c>
      <c r="V83" s="62">
        <f t="shared" si="97"/>
        <v>0</v>
      </c>
      <c r="W83" s="67" t="str">
        <f>IF(OR($E83="",$G83=""),"",IF(AND($E$3=6),'Marks Entry 6th'!T82,IF(AND($E$3=7),'Marks Entry 7th'!T82,"")))</f>
        <v/>
      </c>
      <c r="X83" s="67" t="str">
        <f>IF(OR($E83="",$G83=""),"",IF(AND($E$3=6),'Marks Entry 6th'!U82,IF(AND($E$3=7),'Marks Entry 7th'!U82,"")))</f>
        <v/>
      </c>
      <c r="Y83" s="66" t="str">
        <f t="shared" si="98"/>
        <v/>
      </c>
      <c r="Z83" s="62" t="str">
        <f t="shared" si="99"/>
        <v/>
      </c>
      <c r="AA83" s="108">
        <f t="shared" si="100"/>
        <v>0</v>
      </c>
      <c r="AB83" s="108" t="str">
        <f t="shared" si="101"/>
        <v/>
      </c>
      <c r="AC83" s="108" t="str">
        <f t="shared" si="102"/>
        <v/>
      </c>
      <c r="AD83" s="108" t="str">
        <f t="shared" si="103"/>
        <v/>
      </c>
      <c r="AE83" s="108" t="str">
        <f t="shared" si="104"/>
        <v/>
      </c>
      <c r="AF83" s="110" t="str">
        <f t="shared" si="105"/>
        <v/>
      </c>
      <c r="AG83" s="120" t="str">
        <f>IF(OR($E83="",$G83=""),"",IF(AND($E$3=6),'Marks Entry 6th'!V82,IF(AND($E$3=7),'Marks Entry 7th'!V82,"")))</f>
        <v/>
      </c>
      <c r="AH83" s="120" t="str">
        <f>IF(OR($E83="",$G83=""),"",IF(AND($E$3=6),'Marks Entry 6th'!W82,IF(AND($E$3=7),'Marks Entry 7th'!W82,"")))</f>
        <v/>
      </c>
      <c r="AI83" s="120" t="str">
        <f>IF(OR($E83="",$G83=""),"",IF(AND($E$3=6),'Marks Entry 6th'!X82,IF(AND($E$3=7),'Marks Entry 7th'!X82,"")))</f>
        <v/>
      </c>
      <c r="AJ83" s="120" t="str">
        <f>IF(OR($E83="",$G83=""),"",IF(AND($E$3=6),'Marks Entry 6th'!Y82,IF(AND($E$3=7),'Marks Entry 7th'!Y82,"")))</f>
        <v/>
      </c>
      <c r="AK83" s="120" t="str">
        <f>IF(OR($E83="",$G83=""),"",IF(AND($E$3=6),'Marks Entry 6th'!Z82,IF(AND($E$3=7),'Marks Entry 7th'!Z82,"")))</f>
        <v/>
      </c>
      <c r="AL83" s="120" t="str">
        <f>IF(OR($E83="",$G83=""),"",IF(AND($E$3=6),'Marks Entry 6th'!AA82,IF(AND($E$3=7),'Marks Entry 7th'!AA82,"")))</f>
        <v/>
      </c>
      <c r="AM83" s="418" t="str">
        <f t="shared" si="106"/>
        <v/>
      </c>
      <c r="AN83" s="120" t="str">
        <f>IF(OR($E83="",$G83=""),"",IF(AND($E$3=6),'Marks Entry 6th'!AB82,IF(AND($E$3=7),'Marks Entry 7th'!AB82,"")))</f>
        <v/>
      </c>
      <c r="AO83" s="120" t="str">
        <f>IF(OR($E83="",$G83=""),"",IF(AND($E$3=6),'Marks Entry 6th'!AC82,IF(AND($E$3=7),'Marks Entry 7th'!AC82,"")))</f>
        <v/>
      </c>
      <c r="AP83" s="65" t="str">
        <f t="shared" si="107"/>
        <v/>
      </c>
      <c r="AQ83" s="62">
        <f t="shared" si="108"/>
        <v>0</v>
      </c>
      <c r="AR83" s="67" t="str">
        <f>IF(OR($E83="",$G83=""),"",IF(AND($E$3=6),'Marks Entry 6th'!AD82,IF(AND($E$3=7),'Marks Entry 7th'!AD82,"")))</f>
        <v/>
      </c>
      <c r="AS83" s="67" t="str">
        <f>IF(OR($E83="",$G83=""),"",IF(AND($E$3=6),'Marks Entry 6th'!AE82,IF(AND($E$3=7),'Marks Entry 7th'!AE82,"")))</f>
        <v/>
      </c>
      <c r="AT83" s="65" t="str">
        <f t="shared" si="109"/>
        <v/>
      </c>
      <c r="AU83" s="62" t="str">
        <f t="shared" si="110"/>
        <v/>
      </c>
      <c r="AV83" s="108">
        <f t="shared" si="111"/>
        <v>0</v>
      </c>
      <c r="AW83" s="108" t="str">
        <f t="shared" si="112"/>
        <v/>
      </c>
      <c r="AX83" s="108" t="str">
        <f t="shared" si="113"/>
        <v/>
      </c>
      <c r="AY83" s="108" t="str">
        <f t="shared" si="114"/>
        <v/>
      </c>
      <c r="AZ83" s="108" t="str">
        <f t="shared" si="115"/>
        <v/>
      </c>
      <c r="BA83" s="110" t="str">
        <f t="shared" si="116"/>
        <v/>
      </c>
      <c r="BB83" s="310" t="str">
        <f>IF(OR($E83="",$G83=""),"",IF(AND($E$3=6),'Marks Entry 6th'!AF82,IF(AND($E$3=7),'Marks Entry 7th'!AF82,"")))</f>
        <v/>
      </c>
      <c r="BC83" s="120" t="str">
        <f>IF(OR($E83="",$G83=""),"",IF(AND($E$3=6),'Marks Entry 6th'!AG82,IF(AND($E$3=7),'Marks Entry 7th'!AG82,"")))</f>
        <v/>
      </c>
      <c r="BD83" s="120" t="str">
        <f>IF(OR($E83="",$G83=""),"",IF(AND($E$3=6),'Marks Entry 6th'!AH82,IF(AND($E$3=7),'Marks Entry 7th'!AH82,"")))</f>
        <v/>
      </c>
      <c r="BE83" s="120" t="str">
        <f>IF(OR($E83="",$G83=""),"",IF(AND($E$3=6),'Marks Entry 6th'!AI82,IF(AND($E$3=7),'Marks Entry 7th'!AI82,"")))</f>
        <v/>
      </c>
      <c r="BF83" s="120" t="str">
        <f>IF(OR($E83="",$G83=""),"",IF(AND($E$3=6),'Marks Entry 6th'!AJ82,IF(AND($E$3=7),'Marks Entry 7th'!AJ82,"")))</f>
        <v/>
      </c>
      <c r="BG83" s="120" t="str">
        <f>IF(OR($E83="",$G83=""),"",IF(AND($E$3=6),'Marks Entry 6th'!AK82,IF(AND($E$3=7),'Marks Entry 7th'!AK82,"")))</f>
        <v/>
      </c>
      <c r="BH83" s="120" t="str">
        <f>IF(OR($E83="",$G83=""),"",IF(AND($E$3=6),'Marks Entry 6th'!AL82,IF(AND($E$3=7),'Marks Entry 7th'!AL82,"")))</f>
        <v/>
      </c>
      <c r="BI83" s="418" t="str">
        <f t="shared" si="117"/>
        <v/>
      </c>
      <c r="BJ83" s="120" t="str">
        <f>IF(OR($E83="",$G83=""),"",IF(AND($E$3=6),'Marks Entry 6th'!AM82,IF(AND($E$3=7),'Marks Entry 7th'!AM82,"")))</f>
        <v/>
      </c>
      <c r="BK83" s="120" t="str">
        <f>IF(OR($E83="",$G83=""),"",IF(AND($E$3=6),'Marks Entry 6th'!AN82,IF(AND($E$3=7),'Marks Entry 7th'!AN82,"")))</f>
        <v/>
      </c>
      <c r="BL83" s="65" t="str">
        <f t="shared" si="118"/>
        <v/>
      </c>
      <c r="BM83" s="62">
        <f t="shared" si="119"/>
        <v>0</v>
      </c>
      <c r="BN83" s="67" t="str">
        <f>IF(OR($E83="",$G83=""),"",IF(AND($E$3=6),'Marks Entry 6th'!AO82,IF(AND($E$3=7),'Marks Entry 7th'!AO82,"")))</f>
        <v/>
      </c>
      <c r="BO83" s="67" t="str">
        <f>IF(OR($E83="",$G83=""),"",IF(AND($E$3=6),'Marks Entry 6th'!AP82,IF(AND($E$3=7),'Marks Entry 7th'!AP82,"")))</f>
        <v/>
      </c>
      <c r="BP83" s="65" t="str">
        <f t="shared" si="120"/>
        <v/>
      </c>
      <c r="BQ83" s="62" t="str">
        <f t="shared" si="121"/>
        <v/>
      </c>
      <c r="BR83" s="108">
        <f t="shared" si="122"/>
        <v>0</v>
      </c>
      <c r="BS83" s="108" t="str">
        <f t="shared" si="123"/>
        <v/>
      </c>
      <c r="BT83" s="108" t="str">
        <f t="shared" si="124"/>
        <v/>
      </c>
      <c r="BU83" s="108" t="str">
        <f t="shared" si="125"/>
        <v/>
      </c>
      <c r="BV83" s="108" t="str">
        <f t="shared" si="126"/>
        <v/>
      </c>
      <c r="BW83" s="110" t="str">
        <f t="shared" si="127"/>
        <v/>
      </c>
      <c r="BX83" s="120" t="str">
        <f>IF(OR($E83="",$G83=""),"",IF(AND($E$3=6),'Marks Entry 6th'!AQ82,IF(AND($E$3=7),'Marks Entry 7th'!AQ82,"")))</f>
        <v/>
      </c>
      <c r="BY83" s="120" t="str">
        <f>IF(OR($E83="",$G83=""),"",IF(AND($E$3=6),'Marks Entry 6th'!AR82,IF(AND($E$3=7),'Marks Entry 7th'!AR82,"")))</f>
        <v/>
      </c>
      <c r="BZ83" s="120" t="str">
        <f>IF(OR($E83="",$G83=""),"",IF(AND($E$3=6),'Marks Entry 6th'!AS82,IF(AND($E$3=7),'Marks Entry 7th'!AS82,"")))</f>
        <v/>
      </c>
      <c r="CA83" s="120" t="str">
        <f>IF(OR($E83="",$G83=""),"",IF(AND($E$3=6),'Marks Entry 6th'!AT82,IF(AND($E$3=7),'Marks Entry 7th'!AT82,"")))</f>
        <v/>
      </c>
      <c r="CB83" s="120" t="str">
        <f>IF(OR($E83="",$G83=""),"",IF(AND($E$3=6),'Marks Entry 6th'!AU82,IF(AND($E$3=7),'Marks Entry 7th'!AU82,"")))</f>
        <v/>
      </c>
      <c r="CC83" s="120" t="str">
        <f>IF(OR($E83="",$G83=""),"",IF(AND($E$3=6),'Marks Entry 6th'!AV82,IF(AND($E$3=7),'Marks Entry 7th'!AV82,"")))</f>
        <v/>
      </c>
      <c r="CD83" s="418" t="str">
        <f t="shared" si="128"/>
        <v/>
      </c>
      <c r="CE83" s="120" t="str">
        <f>IF(OR($E83="",$G83=""),"",IF(AND($E$3=6),'Marks Entry 6th'!AW82,IF(AND($E$3=7),'Marks Entry 7th'!AW82,"")))</f>
        <v/>
      </c>
      <c r="CF83" s="120" t="str">
        <f>IF(OR($E83="",$G83=""),"",IF(AND($E$3=6),'Marks Entry 6th'!AX82,IF(AND($E$3=7),'Marks Entry 7th'!AX82,"")))</f>
        <v/>
      </c>
      <c r="CG83" s="65" t="str">
        <f t="shared" si="129"/>
        <v/>
      </c>
      <c r="CH83" s="62">
        <f t="shared" si="130"/>
        <v>0</v>
      </c>
      <c r="CI83" s="67" t="str">
        <f>IF(OR($E83="",$G83=""),"",IF(AND($E$3=6),'Marks Entry 6th'!AY82,IF(AND($E$3=7),'Marks Entry 7th'!AY82,"")))</f>
        <v/>
      </c>
      <c r="CJ83" s="67" t="str">
        <f>IF(OR($E83="",$G83=""),"",IF(AND($E$3=6),'Marks Entry 6th'!AZ82,IF(AND($E$3=7),'Marks Entry 7th'!AZ82,"")))</f>
        <v/>
      </c>
      <c r="CK83" s="65" t="str">
        <f t="shared" si="131"/>
        <v/>
      </c>
      <c r="CL83" s="62" t="str">
        <f t="shared" si="132"/>
        <v/>
      </c>
      <c r="CM83" s="108">
        <f t="shared" si="133"/>
        <v>0</v>
      </c>
      <c r="CN83" s="108" t="str">
        <f t="shared" si="134"/>
        <v/>
      </c>
      <c r="CO83" s="108" t="str">
        <f t="shared" si="135"/>
        <v/>
      </c>
      <c r="CP83" s="108" t="str">
        <f t="shared" si="136"/>
        <v/>
      </c>
      <c r="CQ83" s="108" t="str">
        <f t="shared" si="137"/>
        <v/>
      </c>
      <c r="CR83" s="110" t="str">
        <f t="shared" si="138"/>
        <v/>
      </c>
      <c r="CS83" s="120" t="str">
        <f>IF(OR($E83="",$G83=""),"",IF(AND($E$3=6),'Marks Entry 6th'!BA82,IF(AND($E$3=7),'Marks Entry 7th'!BA82,"")))</f>
        <v/>
      </c>
      <c r="CT83" s="120" t="str">
        <f>IF(OR($E83="",$G83=""),"",IF(AND($E$3=6),'Marks Entry 6th'!BB82,IF(AND($E$3=7),'Marks Entry 7th'!BB82,"")))</f>
        <v/>
      </c>
      <c r="CU83" s="120" t="str">
        <f>IF(OR($E83="",$G83=""),"",IF(AND($E$3=6),'Marks Entry 6th'!BC82,IF(AND($E$3=7),'Marks Entry 7th'!BC82,"")))</f>
        <v/>
      </c>
      <c r="CV83" s="120" t="str">
        <f>IF(OR($E83="",$G83=""),"",IF(AND($E$3=6),'Marks Entry 6th'!BD82,IF(AND($E$3=7),'Marks Entry 7th'!BD82,"")))</f>
        <v/>
      </c>
      <c r="CW83" s="120" t="str">
        <f>IF(OR($E83="",$G83=""),"",IF(AND($E$3=6),'Marks Entry 6th'!BE82,IF(AND($E$3=7),'Marks Entry 7th'!BE82,"")))</f>
        <v/>
      </c>
      <c r="CX83" s="120" t="str">
        <f>IF(OR($E83="",$G83=""),"",IF(AND($E$3=6),'Marks Entry 6th'!BF82,IF(AND($E$3=7),'Marks Entry 7th'!BF82,"")))</f>
        <v/>
      </c>
      <c r="CY83" s="418" t="str">
        <f t="shared" si="139"/>
        <v/>
      </c>
      <c r="CZ83" s="120" t="str">
        <f>IF(OR($E83="",$G83=""),"",IF(AND($E$3=6),'Marks Entry 6th'!BG82,IF(AND($E$3=7),'Marks Entry 7th'!BG82,"")))</f>
        <v/>
      </c>
      <c r="DA83" s="120" t="str">
        <f>IF(OR($E83="",$G83=""),"",IF(AND($E$3=6),'Marks Entry 6th'!BH82,IF(AND($E$3=7),'Marks Entry 7th'!BH82,"")))</f>
        <v/>
      </c>
      <c r="DB83" s="65" t="str">
        <f t="shared" si="140"/>
        <v/>
      </c>
      <c r="DC83" s="62">
        <f t="shared" si="141"/>
        <v>0</v>
      </c>
      <c r="DD83" s="67" t="str">
        <f>IF(OR($E83="",$G83=""),"",IF(AND($E$3=6),'Marks Entry 6th'!BI82,IF(AND($E$3=7),'Marks Entry 7th'!BI82,"")))</f>
        <v/>
      </c>
      <c r="DE83" s="67" t="str">
        <f>IF(OR($E83="",$G83=""),"",IF(AND($E$3=6),'Marks Entry 6th'!BJ82,IF(AND($E$3=7),'Marks Entry 7th'!BJ82,"")))</f>
        <v/>
      </c>
      <c r="DF83" s="65" t="str">
        <f t="shared" si="142"/>
        <v/>
      </c>
      <c r="DG83" s="62" t="str">
        <f t="shared" si="143"/>
        <v/>
      </c>
      <c r="DH83" s="108">
        <f t="shared" si="144"/>
        <v>0</v>
      </c>
      <c r="DI83" s="108" t="str">
        <f t="shared" si="145"/>
        <v/>
      </c>
      <c r="DJ83" s="108" t="str">
        <f t="shared" si="146"/>
        <v/>
      </c>
      <c r="DK83" s="108" t="str">
        <f t="shared" si="147"/>
        <v/>
      </c>
      <c r="DL83" s="108" t="str">
        <f t="shared" si="148"/>
        <v/>
      </c>
      <c r="DM83" s="110" t="str">
        <f t="shared" si="149"/>
        <v/>
      </c>
      <c r="DN83" s="120" t="str">
        <f>IF(OR($E83="",$G83=""),"",IF(AND($E$3=6),'Marks Entry 6th'!BK82,IF(AND($E$3=7),'Marks Entry 7th'!BK82,"")))</f>
        <v/>
      </c>
      <c r="DO83" s="120" t="str">
        <f>IF(OR($E83="",$G83=""),"",IF(AND($E$3=6),'Marks Entry 6th'!BL82,IF(AND($E$3=7),'Marks Entry 7th'!BL82,"")))</f>
        <v/>
      </c>
      <c r="DP83" s="120" t="str">
        <f>IF(OR($E83="",$G83=""),"",IF(AND($E$3=6),'Marks Entry 6th'!BM82,IF(AND($E$3=7),'Marks Entry 7th'!BM82,"")))</f>
        <v/>
      </c>
      <c r="DQ83" s="120" t="str">
        <f>IF(OR($E83="",$G83=""),"",IF(AND($E$3=6),'Marks Entry 6th'!BN82,IF(AND($E$3=7),'Marks Entry 7th'!BN82,"")))</f>
        <v/>
      </c>
      <c r="DR83" s="120" t="str">
        <f>IF(OR($E83="",$G83=""),"",IF(AND($E$3=6),'Marks Entry 6th'!BO82,IF(AND($E$3=7),'Marks Entry 7th'!BO82,"")))</f>
        <v/>
      </c>
      <c r="DS83" s="120" t="str">
        <f>IF(OR($E83="",$G83=""),"",IF(AND($E$3=6),'Marks Entry 6th'!BP82,IF(AND($E$3=7),'Marks Entry 7th'!BP82,"")))</f>
        <v/>
      </c>
      <c r="DT83" s="418" t="str">
        <f t="shared" si="150"/>
        <v/>
      </c>
      <c r="DU83" s="120" t="str">
        <f>IF(OR($E83="",$G83=""),"",IF(AND($E$3=6),'Marks Entry 6th'!BQ82,IF(AND($E$3=7),'Marks Entry 7th'!BQ82,"")))</f>
        <v/>
      </c>
      <c r="DV83" s="120" t="str">
        <f>IF(OR($E83="",$G83=""),"",IF(AND($E$3=6),'Marks Entry 6th'!BR82,IF(AND($E$3=7),'Marks Entry 7th'!BR82,"")))</f>
        <v/>
      </c>
      <c r="DW83" s="65" t="str">
        <f t="shared" si="151"/>
        <v/>
      </c>
      <c r="DX83" s="62">
        <f t="shared" si="152"/>
        <v>0</v>
      </c>
      <c r="DY83" s="67" t="str">
        <f>IF(OR($E83="",$G83=""),"",IF(AND($E$3=6),'Marks Entry 6th'!BS82,IF(AND($E$3=7),'Marks Entry 7th'!BS82,"")))</f>
        <v/>
      </c>
      <c r="DZ83" s="67" t="str">
        <f>IF(OR($E83="",$G83=""),"",IF(AND($E$3=6),'Marks Entry 6th'!BT82,IF(AND($E$3=7),'Marks Entry 7th'!BT82,"")))</f>
        <v/>
      </c>
      <c r="EA83" s="65" t="str">
        <f t="shared" si="153"/>
        <v/>
      </c>
      <c r="EB83" s="62" t="str">
        <f t="shared" si="154"/>
        <v/>
      </c>
      <c r="EC83" s="108">
        <f t="shared" si="155"/>
        <v>0</v>
      </c>
      <c r="ED83" s="108" t="str">
        <f t="shared" si="156"/>
        <v/>
      </c>
      <c r="EE83" s="108" t="str">
        <f t="shared" si="157"/>
        <v/>
      </c>
      <c r="EF83" s="108" t="str">
        <f t="shared" si="158"/>
        <v/>
      </c>
      <c r="EG83" s="108" t="str">
        <f t="shared" si="159"/>
        <v/>
      </c>
      <c r="EH83" s="110" t="str">
        <f t="shared" si="160"/>
        <v/>
      </c>
      <c r="EI83" s="52" t="str">
        <f>IF(OR($E83="",$G83=""),"",IF(AND($E$3=6),'Marks Entry 6th'!BU82,IF(AND($E$3=7),'Marks Entry 7th'!BU82,"")))</f>
        <v/>
      </c>
      <c r="EJ83" s="52" t="str">
        <f>IF(OR($E83="",$G83=""),"",IF(AND($E$3=6),'Marks Entry 6th'!BV82,IF(AND($E$3=7),'Marks Entry 7th'!BV82,"")))</f>
        <v/>
      </c>
      <c r="EK83" s="52" t="str">
        <f>IF(OR($E83="",$G83=""),"",IF(AND($E$3=6),'Marks Entry 6th'!BW82,IF(AND($E$3=7),'Marks Entry 7th'!BW82,"")))</f>
        <v/>
      </c>
      <c r="EL83" s="52" t="str">
        <f>IF(OR($E83="",$G83=""),"",IF(AND($E$3=6),'Marks Entry 6th'!BX82,IF(AND($E$3=7),'Marks Entry 7th'!BX82,"")))</f>
        <v/>
      </c>
      <c r="EM83" s="52" t="str">
        <f>IF(OR($E83="",$G83=""),"",IF(AND($E$3=6),'Marks Entry 6th'!BY82,IF(AND($E$3=7),'Marks Entry 7th'!BY82,"")))</f>
        <v/>
      </c>
      <c r="EN83" s="121" t="str">
        <f t="shared" si="161"/>
        <v/>
      </c>
      <c r="EO83" s="122">
        <f t="shared" si="162"/>
        <v>0</v>
      </c>
      <c r="EP83" s="122" t="str">
        <f t="shared" si="163"/>
        <v/>
      </c>
      <c r="EQ83" s="122" t="str">
        <f t="shared" si="164"/>
        <v/>
      </c>
      <c r="ER83" s="109" t="str">
        <f t="shared" si="165"/>
        <v/>
      </c>
      <c r="ES83" s="52" t="str">
        <f>IF(OR($E83="",$G83=""),"",IF(AND($E$3=6),'Marks Entry 6th'!BZ82,IF(AND($E$3=7),'Marks Entry 7th'!BZ82,"")))</f>
        <v/>
      </c>
      <c r="ET83" s="52" t="str">
        <f>IF(OR($E83="",$G83=""),"",IF(AND($E$3=6),'Marks Entry 6th'!CA82,IF(AND($E$3=7),'Marks Entry 7th'!CA82,"")))</f>
        <v/>
      </c>
      <c r="EU83" s="52" t="str">
        <f>IF(OR($E83="",$G83=""),"",IF(AND($E$3=6),'Marks Entry 6th'!CB82,IF(AND($E$3=7),'Marks Entry 7th'!CB82,"")))</f>
        <v/>
      </c>
      <c r="EV83" s="52" t="str">
        <f>IF(OR($E83="",$G83=""),"",IF(AND($E$3=6),'Marks Entry 6th'!CC82,IF(AND($E$3=7),'Marks Entry 7th'!CC82,"")))</f>
        <v/>
      </c>
      <c r="EW83" s="52" t="str">
        <f>IF(OR($E83="",$G83=""),"",IF(AND($E$3=6),'Marks Entry 6th'!CD82,IF(AND($E$3=7),'Marks Entry 7th'!CD82,"")))</f>
        <v/>
      </c>
      <c r="EX83" s="121" t="str">
        <f t="shared" si="166"/>
        <v/>
      </c>
      <c r="EY83" s="122">
        <f t="shared" si="167"/>
        <v>0</v>
      </c>
      <c r="EZ83" s="122" t="str">
        <f t="shared" si="168"/>
        <v/>
      </c>
      <c r="FA83" s="122" t="str">
        <f t="shared" si="169"/>
        <v/>
      </c>
      <c r="FB83" s="109" t="str">
        <f t="shared" si="170"/>
        <v/>
      </c>
      <c r="FC83" s="52" t="str">
        <f>IF(OR($E83="",$G83=""),"",IF(AND($E$3=6),'Marks Entry 6th'!CE82,IF(AND($E$3=7),'Marks Entry 7th'!CE82,"")))</f>
        <v/>
      </c>
      <c r="FD83" s="52" t="str">
        <f>IF(OR($E83="",$G83=""),"",IF(AND($E$3=6),'Marks Entry 6th'!CF82,IF(AND($E$3=7),'Marks Entry 7th'!CF82,"")))</f>
        <v/>
      </c>
      <c r="FE83" s="52" t="str">
        <f>IF(OR($E83="",$G83=""),"",IF(AND($E$3=6),'Marks Entry 6th'!CG82,IF(AND($E$3=7),'Marks Entry 7th'!CG82,"")))</f>
        <v/>
      </c>
      <c r="FF83" s="52" t="str">
        <f>IF(OR($E83="",$G83=""),"",IF(AND($E$3=6),'Marks Entry 6th'!CH82,IF(AND($E$3=7),'Marks Entry 7th'!CH82,"")))</f>
        <v/>
      </c>
      <c r="FG83" s="52" t="str">
        <f>IF(OR($E83="",$G83=""),"",IF(AND($E$3=6),'Marks Entry 6th'!CI82,IF(AND($E$3=7),'Marks Entry 7th'!CI82,"")))</f>
        <v/>
      </c>
      <c r="FH83" s="121" t="str">
        <f t="shared" si="171"/>
        <v/>
      </c>
      <c r="FI83" s="122">
        <f t="shared" si="172"/>
        <v>0</v>
      </c>
      <c r="FJ83" s="122" t="str">
        <f t="shared" si="173"/>
        <v/>
      </c>
      <c r="FK83" s="122" t="str">
        <f t="shared" si="174"/>
        <v/>
      </c>
      <c r="FL83" s="109" t="str">
        <f t="shared" si="175"/>
        <v/>
      </c>
      <c r="FM83" s="361" t="str">
        <f>IF(OR($E83="",$G83=""),"",IF(AND('Marks Entry 6th'!CJ82="",'Marks Entry 7th'!CJ82=""),"",IF(AND($E$3=6),'Marks Entry 6th'!CJ82,IF(AND($E$3=7),'Marks Entry 7th'!CJ82,""))))</f>
        <v/>
      </c>
      <c r="FN83" s="361" t="str">
        <f>IF(OR($E83="",$G83=""),"",IF(AND('Marks Entry 6th'!CK82="",'Marks Entry 7th'!CK82=""),"",IF(AND($E$3=6),'Marks Entry 6th'!CK82,IF(AND($E$3=7),'Marks Entry 7th'!CK82,""))))</f>
        <v/>
      </c>
      <c r="FO83" s="362" t="str">
        <f t="shared" si="176"/>
        <v/>
      </c>
      <c r="FP83" s="109" t="str">
        <f t="shared" si="177"/>
        <v/>
      </c>
      <c r="FQ83" s="361" t="str">
        <f>IF(OR($E83="",$G83=""),"",IF(AND('Marks Entry 6th'!CL82="",'Marks Entry 7th'!CL82=""),"",IF(AND($E$3=6),'Marks Entry 6th'!CL82,IF(AND($E$3=7),'Marks Entry 7th'!CL82,""))))</f>
        <v/>
      </c>
      <c r="FR83" s="361" t="str">
        <f>IF(OR($E83="",$G83=""),"",IF(AND('Marks Entry 6th'!CM82="",'Marks Entry 7th'!CM82=""),"",IF(AND($E$3=6),'Marks Entry 6th'!CM82,IF(AND($E$3=7),'Marks Entry 7th'!CM82,""))))</f>
        <v/>
      </c>
      <c r="FS83" s="362" t="str">
        <f t="shared" si="178"/>
        <v/>
      </c>
      <c r="FT83" s="109" t="str">
        <f t="shared" si="179"/>
        <v/>
      </c>
      <c r="FU83" s="78" t="str">
        <f t="shared" si="180"/>
        <v/>
      </c>
      <c r="FV83" s="328" t="str">
        <f t="shared" si="181"/>
        <v/>
      </c>
      <c r="FW83" s="84" t="str">
        <f t="shared" si="182"/>
        <v/>
      </c>
      <c r="FX83" s="222" t="str">
        <f t="shared" si="183"/>
        <v/>
      </c>
      <c r="FY83" s="85" t="str">
        <f t="shared" si="184"/>
        <v/>
      </c>
      <c r="FZ83" s="327" t="str">
        <f>IFERROR(IF(B83="NSO","NSO",IF(OR(D83="",G83="",F83=""),"",IF(AND(FV83&gt;=36,'Master sheet'!$D$11="Hindi"),"कक्षा क्रमोन्नत",IF(AND(FV83&gt;=36,'Master sheet'!$D$11="English"),"Promoted",IF(AND(FV83&lt;36,'Master sheet'!$D$11="Hindi"),"पुनः परीक्षा","Re-Exam"))))),"")</f>
        <v/>
      </c>
      <c r="GA83" s="53" t="str">
        <f>IF(OR($E83="",$G83=""),"",IF(AND($E$3=6,'Marks Entry 6th'!CN82=""),"",IF(AND($E$3=7,'Marks Entry 7th'!CN82=""),"",IF(AND($E$3=6),'Marks Entry 6th'!CN82,IF(AND($E$3=7),'Marks Entry 7th'!CN82,"")))))</f>
        <v/>
      </c>
      <c r="GB83" s="53" t="str">
        <f>IF(OR($E83="",$G83=""),"",IF(AND($E$3=6,'Marks Entry 6th'!CO82=""),"",IF(AND($E$3=7,'Marks Entry 7th'!CO82=""),"",IF(AND($E$3=6),'Marks Entry 6th'!CO82,IF(AND($E$3=7),'Marks Entry 7th'!CO82,"")))))</f>
        <v/>
      </c>
      <c r="GC83" s="54"/>
      <c r="GK83" s="56">
        <f>IF(AND($E$3=6),'Marks Entry 6th'!I82,IF(AND($E$3=7),'Marks Entry 7th'!I82,""))</f>
        <v>0</v>
      </c>
      <c r="GL83" s="56">
        <f t="shared" si="185"/>
        <v>0</v>
      </c>
    </row>
    <row r="84" spans="1:194" ht="18.95" customHeight="1">
      <c r="A84" s="68">
        <v>77</v>
      </c>
      <c r="B84" s="68" t="str">
        <f>IF(OR(GK84=0,GK84=""),"",IF(AND($E$3=6),'Marks Entry 6th'!I83,IF(AND($E$3=7),'Marks Entry 7th'!I83,"")))</f>
        <v/>
      </c>
      <c r="C84" s="69" t="str">
        <f>IF(OR(B84=0,B84=""),"",IF(AND($E$3=6,'Marks Entry 6th'!B83=""),"",IF(AND($E$3=7,'Marks Entry 7th'!B83=""),"",IF(AND($E$3=6,'Marks Entry 6th'!B83),'Marks Entry 6th'!B83,IF(AND($E$3=7),'Marks Entry 7th'!B83,"")))))</f>
        <v/>
      </c>
      <c r="D84" s="69" t="str">
        <f>IF(OR(B84=0,B84=""),"",IF(AND($E$3=6,'Marks Entry 6th'!C83=""),"",IF(AND($E$3=7,'Marks Entry 7th'!C83=""),"",IF(AND($E$3=6),'Marks Entry 6th'!C83,IF(AND($E$3=7),'Marks Entry 7th'!C83,"")))))</f>
        <v/>
      </c>
      <c r="E84" s="303" t="str">
        <f>IF(OR(B84=0,B84=""),"",IF(AND($E$3=6,'Marks Entry 6th'!E83=""),"",IF(AND($E$3=7,'Marks Entry 7th'!E83=""),"",IF(AND($E$3=6),'Marks Entry 6th'!E83,IF(AND($E$3=7),'Marks Entry 7th'!E83,"")))))</f>
        <v/>
      </c>
      <c r="F84" s="69" t="str">
        <f>IF(OR(B84=0,B84=""),"",IF(AND($E$3=6,'Marks Entry 6th'!D83=""),"",IF(AND($E$3=7,'Marks Entry 7th'!D83=""),"",IF(AND($E$3=6),'Marks Entry 6th'!D83,IF(AND($E$3=7),'Marks Entry 7th'!D83,"")))))</f>
        <v/>
      </c>
      <c r="G84" s="302" t="str">
        <f>IF(OR(B84=0,B84=""),"",IF(AND($E$3=6,'Marks Entry 6th'!F83=""),"",IF(AND($E$3=7,'Marks Entry 7th'!F83=""),"",IF(AND($E$3=6),UPPER('Marks Entry 6th'!F83),IF(AND($E$3=7),UPPER('Marks Entry 7th'!F83),"")))))</f>
        <v/>
      </c>
      <c r="H84" s="302" t="str">
        <f>IF(OR(B84=0,B84=""),"",IF(AND($E$3=6,'Marks Entry 6th'!G83=""),"",IF(AND($E$3=7,'Marks Entry 7th'!G83=""),"",IF(AND($E$3=6),UPPER('Marks Entry 6th'!G83),IF(AND($E$3=7),UPPER('Marks Entry 7th'!G83),"")))))</f>
        <v/>
      </c>
      <c r="I84" s="302" t="str">
        <f>IF(OR(B84=0,B84=""),"",IF(AND($E$3=6,'Marks Entry 6th'!H83=""),"",IF(AND($E$3=7,'Marks Entry 7th'!H83=""),"",IF(AND($E$3=6),UPPER('Marks Entry 6th'!H83),IF(AND($E$3=7),UPPER('Marks Entry 7th'!H83),"")))))</f>
        <v/>
      </c>
      <c r="J84" s="64" t="str">
        <f>IF(OR(B84=0,B84=""),"",IF(AND($E$3=6,'Marks Entry 6th'!J83=""),"",IF(AND($E$3=7,'Marks Entry 7th'!J83=""),"",IF(AND($E$3=6),'Marks Entry 6th'!J83,IF(AND($E$3=7),'Marks Entry 7th'!J83,"")))))</f>
        <v/>
      </c>
      <c r="K84" s="64" t="str">
        <f>IF(OR(B84=0,B84=""),"",IF(AND($E$3=6,'Marks Entry 6th'!K83=""),"",IF(AND($E$3=7,'Marks Entry 7th'!K83=""),"",IF(AND($E$3=6),'Marks Entry 6th'!K83,IF(AND($E$3=7),'Marks Entry 7th'!K83,"")))))</f>
        <v/>
      </c>
      <c r="L84" s="120" t="str">
        <f>IF(OR($E84="",$G84=""),"",IF(AND($E$3=6),'Marks Entry 6th'!L83,IF(AND($E$3=7),'Marks Entry 7th'!L83,"")))</f>
        <v/>
      </c>
      <c r="M84" s="120" t="str">
        <f>IF(OR($E84="",$G84=""),"",IF(AND($E$3=6),'Marks Entry 6th'!M83,IF(AND($E$3=7),'Marks Entry 7th'!M83,"")))</f>
        <v/>
      </c>
      <c r="N84" s="120" t="str">
        <f>IF(OR($E84="",$G84=""),"",IF(AND($E$3=6),'Marks Entry 6th'!N83,IF(AND($E$3=7),'Marks Entry 7th'!N83,"")))</f>
        <v/>
      </c>
      <c r="O84" s="120" t="str">
        <f>IF(OR($E84="",$G84=""),"",IF(AND($E$3=6),'Marks Entry 6th'!O83,IF(AND($E$3=7),'Marks Entry 7th'!O83,"")))</f>
        <v/>
      </c>
      <c r="P84" s="120" t="str">
        <f>IF(OR($E84="",$G84=""),"",IF(AND($E$3=6),'Marks Entry 6th'!P83,IF(AND($E$3=7),'Marks Entry 7th'!P83,"")))</f>
        <v/>
      </c>
      <c r="Q84" s="120" t="str">
        <f>IF(OR($E84="",$G84=""),"",IF(AND($E$3=6),'Marks Entry 6th'!Q83,IF(AND($E$3=7),'Marks Entry 7th'!Q83,"")))</f>
        <v/>
      </c>
      <c r="R84" s="418" t="str">
        <f t="shared" si="95"/>
        <v/>
      </c>
      <c r="S84" s="120" t="str">
        <f>IF(OR($E84="",$G84=""),"",IF(AND($E$3=6),'Marks Entry 6th'!R83,IF(AND($E$3=7),'Marks Entry 7th'!R83,"")))</f>
        <v/>
      </c>
      <c r="T84" s="120" t="str">
        <f>IF(OR($E84="",$G84=""),"",IF(AND($E$3=6),'Marks Entry 6th'!S83,IF(AND($E$3=7),'Marks Entry 7th'!S83,"")))</f>
        <v/>
      </c>
      <c r="U84" s="65" t="str">
        <f t="shared" si="96"/>
        <v/>
      </c>
      <c r="V84" s="62">
        <f t="shared" si="97"/>
        <v>0</v>
      </c>
      <c r="W84" s="67" t="str">
        <f>IF(OR($E84="",$G84=""),"",IF(AND($E$3=6),'Marks Entry 6th'!T83,IF(AND($E$3=7),'Marks Entry 7th'!T83,"")))</f>
        <v/>
      </c>
      <c r="X84" s="67" t="str">
        <f>IF(OR($E84="",$G84=""),"",IF(AND($E$3=6),'Marks Entry 6th'!U83,IF(AND($E$3=7),'Marks Entry 7th'!U83,"")))</f>
        <v/>
      </c>
      <c r="Y84" s="66" t="str">
        <f t="shared" si="98"/>
        <v/>
      </c>
      <c r="Z84" s="62" t="str">
        <f t="shared" si="99"/>
        <v/>
      </c>
      <c r="AA84" s="108">
        <f t="shared" si="100"/>
        <v>0</v>
      </c>
      <c r="AB84" s="108" t="str">
        <f t="shared" si="101"/>
        <v/>
      </c>
      <c r="AC84" s="108" t="str">
        <f t="shared" si="102"/>
        <v/>
      </c>
      <c r="AD84" s="108" t="str">
        <f t="shared" si="103"/>
        <v/>
      </c>
      <c r="AE84" s="108" t="str">
        <f t="shared" si="104"/>
        <v/>
      </c>
      <c r="AF84" s="110" t="str">
        <f t="shared" si="105"/>
        <v/>
      </c>
      <c r="AG84" s="120" t="str">
        <f>IF(OR($E84="",$G84=""),"",IF(AND($E$3=6),'Marks Entry 6th'!V83,IF(AND($E$3=7),'Marks Entry 7th'!V83,"")))</f>
        <v/>
      </c>
      <c r="AH84" s="120" t="str">
        <f>IF(OR($E84="",$G84=""),"",IF(AND($E$3=6),'Marks Entry 6th'!W83,IF(AND($E$3=7),'Marks Entry 7th'!W83,"")))</f>
        <v/>
      </c>
      <c r="AI84" s="120" t="str">
        <f>IF(OR($E84="",$G84=""),"",IF(AND($E$3=6),'Marks Entry 6th'!X83,IF(AND($E$3=7),'Marks Entry 7th'!X83,"")))</f>
        <v/>
      </c>
      <c r="AJ84" s="120" t="str">
        <f>IF(OR($E84="",$G84=""),"",IF(AND($E$3=6),'Marks Entry 6th'!Y83,IF(AND($E$3=7),'Marks Entry 7th'!Y83,"")))</f>
        <v/>
      </c>
      <c r="AK84" s="120" t="str">
        <f>IF(OR($E84="",$G84=""),"",IF(AND($E$3=6),'Marks Entry 6th'!Z83,IF(AND($E$3=7),'Marks Entry 7th'!Z83,"")))</f>
        <v/>
      </c>
      <c r="AL84" s="120" t="str">
        <f>IF(OR($E84="",$G84=""),"",IF(AND($E$3=6),'Marks Entry 6th'!AA83,IF(AND($E$3=7),'Marks Entry 7th'!AA83,"")))</f>
        <v/>
      </c>
      <c r="AM84" s="418" t="str">
        <f t="shared" si="106"/>
        <v/>
      </c>
      <c r="AN84" s="120" t="str">
        <f>IF(OR($E84="",$G84=""),"",IF(AND($E$3=6),'Marks Entry 6th'!AB83,IF(AND($E$3=7),'Marks Entry 7th'!AB83,"")))</f>
        <v/>
      </c>
      <c r="AO84" s="120" t="str">
        <f>IF(OR($E84="",$G84=""),"",IF(AND($E$3=6),'Marks Entry 6th'!AC83,IF(AND($E$3=7),'Marks Entry 7th'!AC83,"")))</f>
        <v/>
      </c>
      <c r="AP84" s="65" t="str">
        <f t="shared" si="107"/>
        <v/>
      </c>
      <c r="AQ84" s="62">
        <f t="shared" si="108"/>
        <v>0</v>
      </c>
      <c r="AR84" s="67" t="str">
        <f>IF(OR($E84="",$G84=""),"",IF(AND($E$3=6),'Marks Entry 6th'!AD83,IF(AND($E$3=7),'Marks Entry 7th'!AD83,"")))</f>
        <v/>
      </c>
      <c r="AS84" s="67" t="str">
        <f>IF(OR($E84="",$G84=""),"",IF(AND($E$3=6),'Marks Entry 6th'!AE83,IF(AND($E$3=7),'Marks Entry 7th'!AE83,"")))</f>
        <v/>
      </c>
      <c r="AT84" s="65" t="str">
        <f t="shared" si="109"/>
        <v/>
      </c>
      <c r="AU84" s="62" t="str">
        <f t="shared" si="110"/>
        <v/>
      </c>
      <c r="AV84" s="108">
        <f t="shared" si="111"/>
        <v>0</v>
      </c>
      <c r="AW84" s="108" t="str">
        <f t="shared" si="112"/>
        <v/>
      </c>
      <c r="AX84" s="108" t="str">
        <f t="shared" si="113"/>
        <v/>
      </c>
      <c r="AY84" s="108" t="str">
        <f t="shared" si="114"/>
        <v/>
      </c>
      <c r="AZ84" s="108" t="str">
        <f t="shared" si="115"/>
        <v/>
      </c>
      <c r="BA84" s="110" t="str">
        <f t="shared" si="116"/>
        <v/>
      </c>
      <c r="BB84" s="310" t="str">
        <f>IF(OR($E84="",$G84=""),"",IF(AND($E$3=6),'Marks Entry 6th'!AF83,IF(AND($E$3=7),'Marks Entry 7th'!AF83,"")))</f>
        <v/>
      </c>
      <c r="BC84" s="120" t="str">
        <f>IF(OR($E84="",$G84=""),"",IF(AND($E$3=6),'Marks Entry 6th'!AG83,IF(AND($E$3=7),'Marks Entry 7th'!AG83,"")))</f>
        <v/>
      </c>
      <c r="BD84" s="120" t="str">
        <f>IF(OR($E84="",$G84=""),"",IF(AND($E$3=6),'Marks Entry 6th'!AH83,IF(AND($E$3=7),'Marks Entry 7th'!AH83,"")))</f>
        <v/>
      </c>
      <c r="BE84" s="120" t="str">
        <f>IF(OR($E84="",$G84=""),"",IF(AND($E$3=6),'Marks Entry 6th'!AI83,IF(AND($E$3=7),'Marks Entry 7th'!AI83,"")))</f>
        <v/>
      </c>
      <c r="BF84" s="120" t="str">
        <f>IF(OR($E84="",$G84=""),"",IF(AND($E$3=6),'Marks Entry 6th'!AJ83,IF(AND($E$3=7),'Marks Entry 7th'!AJ83,"")))</f>
        <v/>
      </c>
      <c r="BG84" s="120" t="str">
        <f>IF(OR($E84="",$G84=""),"",IF(AND($E$3=6),'Marks Entry 6th'!AK83,IF(AND($E$3=7),'Marks Entry 7th'!AK83,"")))</f>
        <v/>
      </c>
      <c r="BH84" s="120" t="str">
        <f>IF(OR($E84="",$G84=""),"",IF(AND($E$3=6),'Marks Entry 6th'!AL83,IF(AND($E$3=7),'Marks Entry 7th'!AL83,"")))</f>
        <v/>
      </c>
      <c r="BI84" s="418" t="str">
        <f t="shared" si="117"/>
        <v/>
      </c>
      <c r="BJ84" s="120" t="str">
        <f>IF(OR($E84="",$G84=""),"",IF(AND($E$3=6),'Marks Entry 6th'!AM83,IF(AND($E$3=7),'Marks Entry 7th'!AM83,"")))</f>
        <v/>
      </c>
      <c r="BK84" s="120" t="str">
        <f>IF(OR($E84="",$G84=""),"",IF(AND($E$3=6),'Marks Entry 6th'!AN83,IF(AND($E$3=7),'Marks Entry 7th'!AN83,"")))</f>
        <v/>
      </c>
      <c r="BL84" s="65" t="str">
        <f t="shared" si="118"/>
        <v/>
      </c>
      <c r="BM84" s="62">
        <f t="shared" si="119"/>
        <v>0</v>
      </c>
      <c r="BN84" s="67" t="str">
        <f>IF(OR($E84="",$G84=""),"",IF(AND($E$3=6),'Marks Entry 6th'!AO83,IF(AND($E$3=7),'Marks Entry 7th'!AO83,"")))</f>
        <v/>
      </c>
      <c r="BO84" s="67" t="str">
        <f>IF(OR($E84="",$G84=""),"",IF(AND($E$3=6),'Marks Entry 6th'!AP83,IF(AND($E$3=7),'Marks Entry 7th'!AP83,"")))</f>
        <v/>
      </c>
      <c r="BP84" s="65" t="str">
        <f t="shared" si="120"/>
        <v/>
      </c>
      <c r="BQ84" s="62" t="str">
        <f t="shared" si="121"/>
        <v/>
      </c>
      <c r="BR84" s="108">
        <f t="shared" si="122"/>
        <v>0</v>
      </c>
      <c r="BS84" s="108" t="str">
        <f t="shared" si="123"/>
        <v/>
      </c>
      <c r="BT84" s="108" t="str">
        <f t="shared" si="124"/>
        <v/>
      </c>
      <c r="BU84" s="108" t="str">
        <f t="shared" si="125"/>
        <v/>
      </c>
      <c r="BV84" s="108" t="str">
        <f t="shared" si="126"/>
        <v/>
      </c>
      <c r="BW84" s="110" t="str">
        <f t="shared" si="127"/>
        <v/>
      </c>
      <c r="BX84" s="120" t="str">
        <f>IF(OR($E84="",$G84=""),"",IF(AND($E$3=6),'Marks Entry 6th'!AQ83,IF(AND($E$3=7),'Marks Entry 7th'!AQ83,"")))</f>
        <v/>
      </c>
      <c r="BY84" s="120" t="str">
        <f>IF(OR($E84="",$G84=""),"",IF(AND($E$3=6),'Marks Entry 6th'!AR83,IF(AND($E$3=7),'Marks Entry 7th'!AR83,"")))</f>
        <v/>
      </c>
      <c r="BZ84" s="120" t="str">
        <f>IF(OR($E84="",$G84=""),"",IF(AND($E$3=6),'Marks Entry 6th'!AS83,IF(AND($E$3=7),'Marks Entry 7th'!AS83,"")))</f>
        <v/>
      </c>
      <c r="CA84" s="120" t="str">
        <f>IF(OR($E84="",$G84=""),"",IF(AND($E$3=6),'Marks Entry 6th'!AT83,IF(AND($E$3=7),'Marks Entry 7th'!AT83,"")))</f>
        <v/>
      </c>
      <c r="CB84" s="120" t="str">
        <f>IF(OR($E84="",$G84=""),"",IF(AND($E$3=6),'Marks Entry 6th'!AU83,IF(AND($E$3=7),'Marks Entry 7th'!AU83,"")))</f>
        <v/>
      </c>
      <c r="CC84" s="120" t="str">
        <f>IF(OR($E84="",$G84=""),"",IF(AND($E$3=6),'Marks Entry 6th'!AV83,IF(AND($E$3=7),'Marks Entry 7th'!AV83,"")))</f>
        <v/>
      </c>
      <c r="CD84" s="418" t="str">
        <f t="shared" si="128"/>
        <v/>
      </c>
      <c r="CE84" s="120" t="str">
        <f>IF(OR($E84="",$G84=""),"",IF(AND($E$3=6),'Marks Entry 6th'!AW83,IF(AND($E$3=7),'Marks Entry 7th'!AW83,"")))</f>
        <v/>
      </c>
      <c r="CF84" s="120" t="str">
        <f>IF(OR($E84="",$G84=""),"",IF(AND($E$3=6),'Marks Entry 6th'!AX83,IF(AND($E$3=7),'Marks Entry 7th'!AX83,"")))</f>
        <v/>
      </c>
      <c r="CG84" s="65" t="str">
        <f t="shared" si="129"/>
        <v/>
      </c>
      <c r="CH84" s="62">
        <f t="shared" si="130"/>
        <v>0</v>
      </c>
      <c r="CI84" s="67" t="str">
        <f>IF(OR($E84="",$G84=""),"",IF(AND($E$3=6),'Marks Entry 6th'!AY83,IF(AND($E$3=7),'Marks Entry 7th'!AY83,"")))</f>
        <v/>
      </c>
      <c r="CJ84" s="67" t="str">
        <f>IF(OR($E84="",$G84=""),"",IF(AND($E$3=6),'Marks Entry 6th'!AZ83,IF(AND($E$3=7),'Marks Entry 7th'!AZ83,"")))</f>
        <v/>
      </c>
      <c r="CK84" s="65" t="str">
        <f t="shared" si="131"/>
        <v/>
      </c>
      <c r="CL84" s="62" t="str">
        <f t="shared" si="132"/>
        <v/>
      </c>
      <c r="CM84" s="108">
        <f t="shared" si="133"/>
        <v>0</v>
      </c>
      <c r="CN84" s="108" t="str">
        <f t="shared" si="134"/>
        <v/>
      </c>
      <c r="CO84" s="108" t="str">
        <f t="shared" si="135"/>
        <v/>
      </c>
      <c r="CP84" s="108" t="str">
        <f t="shared" si="136"/>
        <v/>
      </c>
      <c r="CQ84" s="108" t="str">
        <f t="shared" si="137"/>
        <v/>
      </c>
      <c r="CR84" s="110" t="str">
        <f t="shared" si="138"/>
        <v/>
      </c>
      <c r="CS84" s="120" t="str">
        <f>IF(OR($E84="",$G84=""),"",IF(AND($E$3=6),'Marks Entry 6th'!BA83,IF(AND($E$3=7),'Marks Entry 7th'!BA83,"")))</f>
        <v/>
      </c>
      <c r="CT84" s="120" t="str">
        <f>IF(OR($E84="",$G84=""),"",IF(AND($E$3=6),'Marks Entry 6th'!BB83,IF(AND($E$3=7),'Marks Entry 7th'!BB83,"")))</f>
        <v/>
      </c>
      <c r="CU84" s="120" t="str">
        <f>IF(OR($E84="",$G84=""),"",IF(AND($E$3=6),'Marks Entry 6th'!BC83,IF(AND($E$3=7),'Marks Entry 7th'!BC83,"")))</f>
        <v/>
      </c>
      <c r="CV84" s="120" t="str">
        <f>IF(OR($E84="",$G84=""),"",IF(AND($E$3=6),'Marks Entry 6th'!BD83,IF(AND($E$3=7),'Marks Entry 7th'!BD83,"")))</f>
        <v/>
      </c>
      <c r="CW84" s="120" t="str">
        <f>IF(OR($E84="",$G84=""),"",IF(AND($E$3=6),'Marks Entry 6th'!BE83,IF(AND($E$3=7),'Marks Entry 7th'!BE83,"")))</f>
        <v/>
      </c>
      <c r="CX84" s="120" t="str">
        <f>IF(OR($E84="",$G84=""),"",IF(AND($E$3=6),'Marks Entry 6th'!BF83,IF(AND($E$3=7),'Marks Entry 7th'!BF83,"")))</f>
        <v/>
      </c>
      <c r="CY84" s="418" t="str">
        <f t="shared" si="139"/>
        <v/>
      </c>
      <c r="CZ84" s="120" t="str">
        <f>IF(OR($E84="",$G84=""),"",IF(AND($E$3=6),'Marks Entry 6th'!BG83,IF(AND($E$3=7),'Marks Entry 7th'!BG83,"")))</f>
        <v/>
      </c>
      <c r="DA84" s="120" t="str">
        <f>IF(OR($E84="",$G84=""),"",IF(AND($E$3=6),'Marks Entry 6th'!BH83,IF(AND($E$3=7),'Marks Entry 7th'!BH83,"")))</f>
        <v/>
      </c>
      <c r="DB84" s="65" t="str">
        <f t="shared" si="140"/>
        <v/>
      </c>
      <c r="DC84" s="62">
        <f t="shared" si="141"/>
        <v>0</v>
      </c>
      <c r="DD84" s="67" t="str">
        <f>IF(OR($E84="",$G84=""),"",IF(AND($E$3=6),'Marks Entry 6th'!BI83,IF(AND($E$3=7),'Marks Entry 7th'!BI83,"")))</f>
        <v/>
      </c>
      <c r="DE84" s="67" t="str">
        <f>IF(OR($E84="",$G84=""),"",IF(AND($E$3=6),'Marks Entry 6th'!BJ83,IF(AND($E$3=7),'Marks Entry 7th'!BJ83,"")))</f>
        <v/>
      </c>
      <c r="DF84" s="65" t="str">
        <f t="shared" si="142"/>
        <v/>
      </c>
      <c r="DG84" s="62" t="str">
        <f t="shared" si="143"/>
        <v/>
      </c>
      <c r="DH84" s="108">
        <f t="shared" si="144"/>
        <v>0</v>
      </c>
      <c r="DI84" s="108" t="str">
        <f t="shared" si="145"/>
        <v/>
      </c>
      <c r="DJ84" s="108" t="str">
        <f t="shared" si="146"/>
        <v/>
      </c>
      <c r="DK84" s="108" t="str">
        <f t="shared" si="147"/>
        <v/>
      </c>
      <c r="DL84" s="108" t="str">
        <f t="shared" si="148"/>
        <v/>
      </c>
      <c r="DM84" s="110" t="str">
        <f t="shared" si="149"/>
        <v/>
      </c>
      <c r="DN84" s="120" t="str">
        <f>IF(OR($E84="",$G84=""),"",IF(AND($E$3=6),'Marks Entry 6th'!BK83,IF(AND($E$3=7),'Marks Entry 7th'!BK83,"")))</f>
        <v/>
      </c>
      <c r="DO84" s="120" t="str">
        <f>IF(OR($E84="",$G84=""),"",IF(AND($E$3=6),'Marks Entry 6th'!BL83,IF(AND($E$3=7),'Marks Entry 7th'!BL83,"")))</f>
        <v/>
      </c>
      <c r="DP84" s="120" t="str">
        <f>IF(OR($E84="",$G84=""),"",IF(AND($E$3=6),'Marks Entry 6th'!BM83,IF(AND($E$3=7),'Marks Entry 7th'!BM83,"")))</f>
        <v/>
      </c>
      <c r="DQ84" s="120" t="str">
        <f>IF(OR($E84="",$G84=""),"",IF(AND($E$3=6),'Marks Entry 6th'!BN83,IF(AND($E$3=7),'Marks Entry 7th'!BN83,"")))</f>
        <v/>
      </c>
      <c r="DR84" s="120" t="str">
        <f>IF(OR($E84="",$G84=""),"",IF(AND($E$3=6),'Marks Entry 6th'!BO83,IF(AND($E$3=7),'Marks Entry 7th'!BO83,"")))</f>
        <v/>
      </c>
      <c r="DS84" s="120" t="str">
        <f>IF(OR($E84="",$G84=""),"",IF(AND($E$3=6),'Marks Entry 6th'!BP83,IF(AND($E$3=7),'Marks Entry 7th'!BP83,"")))</f>
        <v/>
      </c>
      <c r="DT84" s="418" t="str">
        <f t="shared" si="150"/>
        <v/>
      </c>
      <c r="DU84" s="120" t="str">
        <f>IF(OR($E84="",$G84=""),"",IF(AND($E$3=6),'Marks Entry 6th'!BQ83,IF(AND($E$3=7),'Marks Entry 7th'!BQ83,"")))</f>
        <v/>
      </c>
      <c r="DV84" s="120" t="str">
        <f>IF(OR($E84="",$G84=""),"",IF(AND($E$3=6),'Marks Entry 6th'!BR83,IF(AND($E$3=7),'Marks Entry 7th'!BR83,"")))</f>
        <v/>
      </c>
      <c r="DW84" s="65" t="str">
        <f t="shared" si="151"/>
        <v/>
      </c>
      <c r="DX84" s="62">
        <f t="shared" si="152"/>
        <v>0</v>
      </c>
      <c r="DY84" s="67" t="str">
        <f>IF(OR($E84="",$G84=""),"",IF(AND($E$3=6),'Marks Entry 6th'!BS83,IF(AND($E$3=7),'Marks Entry 7th'!BS83,"")))</f>
        <v/>
      </c>
      <c r="DZ84" s="67" t="str">
        <f>IF(OR($E84="",$G84=""),"",IF(AND($E$3=6),'Marks Entry 6th'!BT83,IF(AND($E$3=7),'Marks Entry 7th'!BT83,"")))</f>
        <v/>
      </c>
      <c r="EA84" s="65" t="str">
        <f t="shared" si="153"/>
        <v/>
      </c>
      <c r="EB84" s="62" t="str">
        <f t="shared" si="154"/>
        <v/>
      </c>
      <c r="EC84" s="108">
        <f t="shared" si="155"/>
        <v>0</v>
      </c>
      <c r="ED84" s="108" t="str">
        <f t="shared" si="156"/>
        <v/>
      </c>
      <c r="EE84" s="108" t="str">
        <f t="shared" si="157"/>
        <v/>
      </c>
      <c r="EF84" s="108" t="str">
        <f t="shared" si="158"/>
        <v/>
      </c>
      <c r="EG84" s="108" t="str">
        <f t="shared" si="159"/>
        <v/>
      </c>
      <c r="EH84" s="110" t="str">
        <f t="shared" si="160"/>
        <v/>
      </c>
      <c r="EI84" s="52" t="str">
        <f>IF(OR($E84="",$G84=""),"",IF(AND($E$3=6),'Marks Entry 6th'!BU83,IF(AND($E$3=7),'Marks Entry 7th'!BU83,"")))</f>
        <v/>
      </c>
      <c r="EJ84" s="52" t="str">
        <f>IF(OR($E84="",$G84=""),"",IF(AND($E$3=6),'Marks Entry 6th'!BV83,IF(AND($E$3=7),'Marks Entry 7th'!BV83,"")))</f>
        <v/>
      </c>
      <c r="EK84" s="52" t="str">
        <f>IF(OR($E84="",$G84=""),"",IF(AND($E$3=6),'Marks Entry 6th'!BW83,IF(AND($E$3=7),'Marks Entry 7th'!BW83,"")))</f>
        <v/>
      </c>
      <c r="EL84" s="52" t="str">
        <f>IF(OR($E84="",$G84=""),"",IF(AND($E$3=6),'Marks Entry 6th'!BX83,IF(AND($E$3=7),'Marks Entry 7th'!BX83,"")))</f>
        <v/>
      </c>
      <c r="EM84" s="52" t="str">
        <f>IF(OR($E84="",$G84=""),"",IF(AND($E$3=6),'Marks Entry 6th'!BY83,IF(AND($E$3=7),'Marks Entry 7th'!BY83,"")))</f>
        <v/>
      </c>
      <c r="EN84" s="121" t="str">
        <f t="shared" si="161"/>
        <v/>
      </c>
      <c r="EO84" s="122">
        <f t="shared" si="162"/>
        <v>0</v>
      </c>
      <c r="EP84" s="122" t="str">
        <f t="shared" si="163"/>
        <v/>
      </c>
      <c r="EQ84" s="122" t="str">
        <f t="shared" si="164"/>
        <v/>
      </c>
      <c r="ER84" s="109" t="str">
        <f t="shared" si="165"/>
        <v/>
      </c>
      <c r="ES84" s="52" t="str">
        <f>IF(OR($E84="",$G84=""),"",IF(AND($E$3=6),'Marks Entry 6th'!BZ83,IF(AND($E$3=7),'Marks Entry 7th'!BZ83,"")))</f>
        <v/>
      </c>
      <c r="ET84" s="52" t="str">
        <f>IF(OR($E84="",$G84=""),"",IF(AND($E$3=6),'Marks Entry 6th'!CA83,IF(AND($E$3=7),'Marks Entry 7th'!CA83,"")))</f>
        <v/>
      </c>
      <c r="EU84" s="52" t="str">
        <f>IF(OR($E84="",$G84=""),"",IF(AND($E$3=6),'Marks Entry 6th'!CB83,IF(AND($E$3=7),'Marks Entry 7th'!CB83,"")))</f>
        <v/>
      </c>
      <c r="EV84" s="52" t="str">
        <f>IF(OR($E84="",$G84=""),"",IF(AND($E$3=6),'Marks Entry 6th'!CC83,IF(AND($E$3=7),'Marks Entry 7th'!CC83,"")))</f>
        <v/>
      </c>
      <c r="EW84" s="52" t="str">
        <f>IF(OR($E84="",$G84=""),"",IF(AND($E$3=6),'Marks Entry 6th'!CD83,IF(AND($E$3=7),'Marks Entry 7th'!CD83,"")))</f>
        <v/>
      </c>
      <c r="EX84" s="121" t="str">
        <f t="shared" si="166"/>
        <v/>
      </c>
      <c r="EY84" s="122">
        <f t="shared" si="167"/>
        <v>0</v>
      </c>
      <c r="EZ84" s="122" t="str">
        <f t="shared" si="168"/>
        <v/>
      </c>
      <c r="FA84" s="122" t="str">
        <f t="shared" si="169"/>
        <v/>
      </c>
      <c r="FB84" s="109" t="str">
        <f t="shared" si="170"/>
        <v/>
      </c>
      <c r="FC84" s="52" t="str">
        <f>IF(OR($E84="",$G84=""),"",IF(AND($E$3=6),'Marks Entry 6th'!CE83,IF(AND($E$3=7),'Marks Entry 7th'!CE83,"")))</f>
        <v/>
      </c>
      <c r="FD84" s="52" t="str">
        <f>IF(OR($E84="",$G84=""),"",IF(AND($E$3=6),'Marks Entry 6th'!CF83,IF(AND($E$3=7),'Marks Entry 7th'!CF83,"")))</f>
        <v/>
      </c>
      <c r="FE84" s="52" t="str">
        <f>IF(OR($E84="",$G84=""),"",IF(AND($E$3=6),'Marks Entry 6th'!CG83,IF(AND($E$3=7),'Marks Entry 7th'!CG83,"")))</f>
        <v/>
      </c>
      <c r="FF84" s="52" t="str">
        <f>IF(OR($E84="",$G84=""),"",IF(AND($E$3=6),'Marks Entry 6th'!CH83,IF(AND($E$3=7),'Marks Entry 7th'!CH83,"")))</f>
        <v/>
      </c>
      <c r="FG84" s="52" t="str">
        <f>IF(OR($E84="",$G84=""),"",IF(AND($E$3=6),'Marks Entry 6th'!CI83,IF(AND($E$3=7),'Marks Entry 7th'!CI83,"")))</f>
        <v/>
      </c>
      <c r="FH84" s="121" t="str">
        <f t="shared" si="171"/>
        <v/>
      </c>
      <c r="FI84" s="122">
        <f t="shared" si="172"/>
        <v>0</v>
      </c>
      <c r="FJ84" s="122" t="str">
        <f t="shared" si="173"/>
        <v/>
      </c>
      <c r="FK84" s="122" t="str">
        <f t="shared" si="174"/>
        <v/>
      </c>
      <c r="FL84" s="109" t="str">
        <f t="shared" si="175"/>
        <v/>
      </c>
      <c r="FM84" s="361" t="str">
        <f>IF(OR($E84="",$G84=""),"",IF(AND('Marks Entry 6th'!CJ83="",'Marks Entry 7th'!CJ83=""),"",IF(AND($E$3=6),'Marks Entry 6th'!CJ83,IF(AND($E$3=7),'Marks Entry 7th'!CJ83,""))))</f>
        <v/>
      </c>
      <c r="FN84" s="361" t="str">
        <f>IF(OR($E84="",$G84=""),"",IF(AND('Marks Entry 6th'!CK83="",'Marks Entry 7th'!CK83=""),"",IF(AND($E$3=6),'Marks Entry 6th'!CK83,IF(AND($E$3=7),'Marks Entry 7th'!CK83,""))))</f>
        <v/>
      </c>
      <c r="FO84" s="362" t="str">
        <f t="shared" si="176"/>
        <v/>
      </c>
      <c r="FP84" s="109" t="str">
        <f t="shared" si="177"/>
        <v/>
      </c>
      <c r="FQ84" s="361" t="str">
        <f>IF(OR($E84="",$G84=""),"",IF(AND('Marks Entry 6th'!CL83="",'Marks Entry 7th'!CL83=""),"",IF(AND($E$3=6),'Marks Entry 6th'!CL83,IF(AND($E$3=7),'Marks Entry 7th'!CL83,""))))</f>
        <v/>
      </c>
      <c r="FR84" s="361" t="str">
        <f>IF(OR($E84="",$G84=""),"",IF(AND('Marks Entry 6th'!CM83="",'Marks Entry 7th'!CM83=""),"",IF(AND($E$3=6),'Marks Entry 6th'!CM83,IF(AND($E$3=7),'Marks Entry 7th'!CM83,""))))</f>
        <v/>
      </c>
      <c r="FS84" s="362" t="str">
        <f t="shared" si="178"/>
        <v/>
      </c>
      <c r="FT84" s="109" t="str">
        <f t="shared" si="179"/>
        <v/>
      </c>
      <c r="FU84" s="78" t="str">
        <f t="shared" si="180"/>
        <v/>
      </c>
      <c r="FV84" s="328" t="str">
        <f t="shared" si="181"/>
        <v/>
      </c>
      <c r="FW84" s="84" t="str">
        <f t="shared" si="182"/>
        <v/>
      </c>
      <c r="FX84" s="222" t="str">
        <f t="shared" si="183"/>
        <v/>
      </c>
      <c r="FY84" s="85" t="str">
        <f t="shared" si="184"/>
        <v/>
      </c>
      <c r="FZ84" s="327" t="str">
        <f>IFERROR(IF(B84="NSO","NSO",IF(OR(D84="",G84="",F84=""),"",IF(AND(FV84&gt;=36,'Master sheet'!$D$11="Hindi"),"कक्षा क्रमोन्नत",IF(AND(FV84&gt;=36,'Master sheet'!$D$11="English"),"Promoted",IF(AND(FV84&lt;36,'Master sheet'!$D$11="Hindi"),"पुनः परीक्षा","Re-Exam"))))),"")</f>
        <v/>
      </c>
      <c r="GA84" s="53" t="str">
        <f>IF(OR($E84="",$G84=""),"",IF(AND($E$3=6,'Marks Entry 6th'!CN83=""),"",IF(AND($E$3=7,'Marks Entry 7th'!CN83=""),"",IF(AND($E$3=6),'Marks Entry 6th'!CN83,IF(AND($E$3=7),'Marks Entry 7th'!CN83,"")))))</f>
        <v/>
      </c>
      <c r="GB84" s="53" t="str">
        <f>IF(OR($E84="",$G84=""),"",IF(AND($E$3=6,'Marks Entry 6th'!CO83=""),"",IF(AND($E$3=7,'Marks Entry 7th'!CO83=""),"",IF(AND($E$3=6),'Marks Entry 6th'!CO83,IF(AND($E$3=7),'Marks Entry 7th'!CO83,"")))))</f>
        <v/>
      </c>
      <c r="GC84" s="54"/>
      <c r="GK84" s="56">
        <f>IF(AND($E$3=6),'Marks Entry 6th'!I83,IF(AND($E$3=7),'Marks Entry 7th'!I83,""))</f>
        <v>0</v>
      </c>
      <c r="GL84" s="56">
        <f t="shared" si="185"/>
        <v>0</v>
      </c>
    </row>
    <row r="85" spans="1:194" ht="18.95" customHeight="1">
      <c r="A85" s="68">
        <v>78</v>
      </c>
      <c r="B85" s="68" t="str">
        <f>IF(OR(GK85=0,GK85=""),"",IF(AND($E$3=6),'Marks Entry 6th'!I84,IF(AND($E$3=7),'Marks Entry 7th'!I84,"")))</f>
        <v/>
      </c>
      <c r="C85" s="69" t="str">
        <f>IF(OR(B85=0,B85=""),"",IF(AND($E$3=6,'Marks Entry 6th'!B84=""),"",IF(AND($E$3=7,'Marks Entry 7th'!B84=""),"",IF(AND($E$3=6,'Marks Entry 6th'!B84),'Marks Entry 6th'!B84,IF(AND($E$3=7),'Marks Entry 7th'!B84,"")))))</f>
        <v/>
      </c>
      <c r="D85" s="69" t="str">
        <f>IF(OR(B85=0,B85=""),"",IF(AND($E$3=6,'Marks Entry 6th'!C84=""),"",IF(AND($E$3=7,'Marks Entry 7th'!C84=""),"",IF(AND($E$3=6),'Marks Entry 6th'!C84,IF(AND($E$3=7),'Marks Entry 7th'!C84,"")))))</f>
        <v/>
      </c>
      <c r="E85" s="303" t="str">
        <f>IF(OR(B85=0,B85=""),"",IF(AND($E$3=6,'Marks Entry 6th'!E84=""),"",IF(AND($E$3=7,'Marks Entry 7th'!E84=""),"",IF(AND($E$3=6),'Marks Entry 6th'!E84,IF(AND($E$3=7),'Marks Entry 7th'!E84,"")))))</f>
        <v/>
      </c>
      <c r="F85" s="69" t="str">
        <f>IF(OR(B85=0,B85=""),"",IF(AND($E$3=6,'Marks Entry 6th'!D84=""),"",IF(AND($E$3=7,'Marks Entry 7th'!D84=""),"",IF(AND($E$3=6),'Marks Entry 6th'!D84,IF(AND($E$3=7),'Marks Entry 7th'!D84,"")))))</f>
        <v/>
      </c>
      <c r="G85" s="302" t="str">
        <f>IF(OR(B85=0,B85=""),"",IF(AND($E$3=6,'Marks Entry 6th'!F84=""),"",IF(AND($E$3=7,'Marks Entry 7th'!F84=""),"",IF(AND($E$3=6),UPPER('Marks Entry 6th'!F84),IF(AND($E$3=7),UPPER('Marks Entry 7th'!F84),"")))))</f>
        <v/>
      </c>
      <c r="H85" s="302" t="str">
        <f>IF(OR(B85=0,B85=""),"",IF(AND($E$3=6,'Marks Entry 6th'!G84=""),"",IF(AND($E$3=7,'Marks Entry 7th'!G84=""),"",IF(AND($E$3=6),UPPER('Marks Entry 6th'!G84),IF(AND($E$3=7),UPPER('Marks Entry 7th'!G84),"")))))</f>
        <v/>
      </c>
      <c r="I85" s="302" t="str">
        <f>IF(OR(B85=0,B85=""),"",IF(AND($E$3=6,'Marks Entry 6th'!H84=""),"",IF(AND($E$3=7,'Marks Entry 7th'!H84=""),"",IF(AND($E$3=6),UPPER('Marks Entry 6th'!H84),IF(AND($E$3=7),UPPER('Marks Entry 7th'!H84),"")))))</f>
        <v/>
      </c>
      <c r="J85" s="64" t="str">
        <f>IF(OR(B85=0,B85=""),"",IF(AND($E$3=6,'Marks Entry 6th'!J84=""),"",IF(AND($E$3=7,'Marks Entry 7th'!J84=""),"",IF(AND($E$3=6),'Marks Entry 6th'!J84,IF(AND($E$3=7),'Marks Entry 7th'!J84,"")))))</f>
        <v/>
      </c>
      <c r="K85" s="64" t="str">
        <f>IF(OR(B85=0,B85=""),"",IF(AND($E$3=6,'Marks Entry 6th'!K84=""),"",IF(AND($E$3=7,'Marks Entry 7th'!K84=""),"",IF(AND($E$3=6),'Marks Entry 6th'!K84,IF(AND($E$3=7),'Marks Entry 7th'!K84,"")))))</f>
        <v/>
      </c>
      <c r="L85" s="120" t="str">
        <f>IF(OR($E85="",$G85=""),"",IF(AND($E$3=6),'Marks Entry 6th'!L84,IF(AND($E$3=7),'Marks Entry 7th'!L84,"")))</f>
        <v/>
      </c>
      <c r="M85" s="120" t="str">
        <f>IF(OR($E85="",$G85=""),"",IF(AND($E$3=6),'Marks Entry 6th'!M84,IF(AND($E$3=7),'Marks Entry 7th'!M84,"")))</f>
        <v/>
      </c>
      <c r="N85" s="120" t="str">
        <f>IF(OR($E85="",$G85=""),"",IF(AND($E$3=6),'Marks Entry 6th'!N84,IF(AND($E$3=7),'Marks Entry 7th'!N84,"")))</f>
        <v/>
      </c>
      <c r="O85" s="120" t="str">
        <f>IF(OR($E85="",$G85=""),"",IF(AND($E$3=6),'Marks Entry 6th'!O84,IF(AND($E$3=7),'Marks Entry 7th'!O84,"")))</f>
        <v/>
      </c>
      <c r="P85" s="120" t="str">
        <f>IF(OR($E85="",$G85=""),"",IF(AND($E$3=6),'Marks Entry 6th'!P84,IF(AND($E$3=7),'Marks Entry 7th'!P84,"")))</f>
        <v/>
      </c>
      <c r="Q85" s="120" t="str">
        <f>IF(OR($E85="",$G85=""),"",IF(AND($E$3=6),'Marks Entry 6th'!Q84,IF(AND($E$3=7),'Marks Entry 7th'!Q84,"")))</f>
        <v/>
      </c>
      <c r="R85" s="418" t="str">
        <f t="shared" si="95"/>
        <v/>
      </c>
      <c r="S85" s="120" t="str">
        <f>IF(OR($E85="",$G85=""),"",IF(AND($E$3=6),'Marks Entry 6th'!R84,IF(AND($E$3=7),'Marks Entry 7th'!R84,"")))</f>
        <v/>
      </c>
      <c r="T85" s="120" t="str">
        <f>IF(OR($E85="",$G85=""),"",IF(AND($E$3=6),'Marks Entry 6th'!S84,IF(AND($E$3=7),'Marks Entry 7th'!S84,"")))</f>
        <v/>
      </c>
      <c r="U85" s="65" t="str">
        <f t="shared" si="96"/>
        <v/>
      </c>
      <c r="V85" s="62">
        <f t="shared" si="97"/>
        <v>0</v>
      </c>
      <c r="W85" s="67" t="str">
        <f>IF(OR($E85="",$G85=""),"",IF(AND($E$3=6),'Marks Entry 6th'!T84,IF(AND($E$3=7),'Marks Entry 7th'!T84,"")))</f>
        <v/>
      </c>
      <c r="X85" s="67" t="str">
        <f>IF(OR($E85="",$G85=""),"",IF(AND($E$3=6),'Marks Entry 6th'!U84,IF(AND($E$3=7),'Marks Entry 7th'!U84,"")))</f>
        <v/>
      </c>
      <c r="Y85" s="66" t="str">
        <f t="shared" si="98"/>
        <v/>
      </c>
      <c r="Z85" s="62" t="str">
        <f t="shared" si="99"/>
        <v/>
      </c>
      <c r="AA85" s="108">
        <f t="shared" si="100"/>
        <v>0</v>
      </c>
      <c r="AB85" s="108" t="str">
        <f t="shared" si="101"/>
        <v/>
      </c>
      <c r="AC85" s="108" t="str">
        <f t="shared" si="102"/>
        <v/>
      </c>
      <c r="AD85" s="108" t="str">
        <f t="shared" si="103"/>
        <v/>
      </c>
      <c r="AE85" s="108" t="str">
        <f t="shared" si="104"/>
        <v/>
      </c>
      <c r="AF85" s="110" t="str">
        <f t="shared" si="105"/>
        <v/>
      </c>
      <c r="AG85" s="120" t="str">
        <f>IF(OR($E85="",$G85=""),"",IF(AND($E$3=6),'Marks Entry 6th'!V84,IF(AND($E$3=7),'Marks Entry 7th'!V84,"")))</f>
        <v/>
      </c>
      <c r="AH85" s="120" t="str">
        <f>IF(OR($E85="",$G85=""),"",IF(AND($E$3=6),'Marks Entry 6th'!W84,IF(AND($E$3=7),'Marks Entry 7th'!W84,"")))</f>
        <v/>
      </c>
      <c r="AI85" s="120" t="str">
        <f>IF(OR($E85="",$G85=""),"",IF(AND($E$3=6),'Marks Entry 6th'!X84,IF(AND($E$3=7),'Marks Entry 7th'!X84,"")))</f>
        <v/>
      </c>
      <c r="AJ85" s="120" t="str">
        <f>IF(OR($E85="",$G85=""),"",IF(AND($E$3=6),'Marks Entry 6th'!Y84,IF(AND($E$3=7),'Marks Entry 7th'!Y84,"")))</f>
        <v/>
      </c>
      <c r="AK85" s="120" t="str">
        <f>IF(OR($E85="",$G85=""),"",IF(AND($E$3=6),'Marks Entry 6th'!Z84,IF(AND($E$3=7),'Marks Entry 7th'!Z84,"")))</f>
        <v/>
      </c>
      <c r="AL85" s="120" t="str">
        <f>IF(OR($E85="",$G85=""),"",IF(AND($E$3=6),'Marks Entry 6th'!AA84,IF(AND($E$3=7),'Marks Entry 7th'!AA84,"")))</f>
        <v/>
      </c>
      <c r="AM85" s="418" t="str">
        <f t="shared" si="106"/>
        <v/>
      </c>
      <c r="AN85" s="120" t="str">
        <f>IF(OR($E85="",$G85=""),"",IF(AND($E$3=6),'Marks Entry 6th'!AB84,IF(AND($E$3=7),'Marks Entry 7th'!AB84,"")))</f>
        <v/>
      </c>
      <c r="AO85" s="120" t="str">
        <f>IF(OR($E85="",$G85=""),"",IF(AND($E$3=6),'Marks Entry 6th'!AC84,IF(AND($E$3=7),'Marks Entry 7th'!AC84,"")))</f>
        <v/>
      </c>
      <c r="AP85" s="65" t="str">
        <f t="shared" si="107"/>
        <v/>
      </c>
      <c r="AQ85" s="62">
        <f t="shared" si="108"/>
        <v>0</v>
      </c>
      <c r="AR85" s="67" t="str">
        <f>IF(OR($E85="",$G85=""),"",IF(AND($E$3=6),'Marks Entry 6th'!AD84,IF(AND($E$3=7),'Marks Entry 7th'!AD84,"")))</f>
        <v/>
      </c>
      <c r="AS85" s="67" t="str">
        <f>IF(OR($E85="",$G85=""),"",IF(AND($E$3=6),'Marks Entry 6th'!AE84,IF(AND($E$3=7),'Marks Entry 7th'!AE84,"")))</f>
        <v/>
      </c>
      <c r="AT85" s="65" t="str">
        <f t="shared" si="109"/>
        <v/>
      </c>
      <c r="AU85" s="62" t="str">
        <f t="shared" si="110"/>
        <v/>
      </c>
      <c r="AV85" s="108">
        <f t="shared" si="111"/>
        <v>0</v>
      </c>
      <c r="AW85" s="108" t="str">
        <f t="shared" si="112"/>
        <v/>
      </c>
      <c r="AX85" s="108" t="str">
        <f t="shared" si="113"/>
        <v/>
      </c>
      <c r="AY85" s="108" t="str">
        <f t="shared" si="114"/>
        <v/>
      </c>
      <c r="AZ85" s="108" t="str">
        <f t="shared" si="115"/>
        <v/>
      </c>
      <c r="BA85" s="110" t="str">
        <f t="shared" si="116"/>
        <v/>
      </c>
      <c r="BB85" s="310" t="str">
        <f>IF(OR($E85="",$G85=""),"",IF(AND($E$3=6),'Marks Entry 6th'!AF84,IF(AND($E$3=7),'Marks Entry 7th'!AF84,"")))</f>
        <v/>
      </c>
      <c r="BC85" s="120" t="str">
        <f>IF(OR($E85="",$G85=""),"",IF(AND($E$3=6),'Marks Entry 6th'!AG84,IF(AND($E$3=7),'Marks Entry 7th'!AG84,"")))</f>
        <v/>
      </c>
      <c r="BD85" s="120" t="str">
        <f>IF(OR($E85="",$G85=""),"",IF(AND($E$3=6),'Marks Entry 6th'!AH84,IF(AND($E$3=7),'Marks Entry 7th'!AH84,"")))</f>
        <v/>
      </c>
      <c r="BE85" s="120" t="str">
        <f>IF(OR($E85="",$G85=""),"",IF(AND($E$3=6),'Marks Entry 6th'!AI84,IF(AND($E$3=7),'Marks Entry 7th'!AI84,"")))</f>
        <v/>
      </c>
      <c r="BF85" s="120" t="str">
        <f>IF(OR($E85="",$G85=""),"",IF(AND($E$3=6),'Marks Entry 6th'!AJ84,IF(AND($E$3=7),'Marks Entry 7th'!AJ84,"")))</f>
        <v/>
      </c>
      <c r="BG85" s="120" t="str">
        <f>IF(OR($E85="",$G85=""),"",IF(AND($E$3=6),'Marks Entry 6th'!AK84,IF(AND($E$3=7),'Marks Entry 7th'!AK84,"")))</f>
        <v/>
      </c>
      <c r="BH85" s="120" t="str">
        <f>IF(OR($E85="",$G85=""),"",IF(AND($E$3=6),'Marks Entry 6th'!AL84,IF(AND($E$3=7),'Marks Entry 7th'!AL84,"")))</f>
        <v/>
      </c>
      <c r="BI85" s="418" t="str">
        <f t="shared" si="117"/>
        <v/>
      </c>
      <c r="BJ85" s="120" t="str">
        <f>IF(OR($E85="",$G85=""),"",IF(AND($E$3=6),'Marks Entry 6th'!AM84,IF(AND($E$3=7),'Marks Entry 7th'!AM84,"")))</f>
        <v/>
      </c>
      <c r="BK85" s="120" t="str">
        <f>IF(OR($E85="",$G85=""),"",IF(AND($E$3=6),'Marks Entry 6th'!AN84,IF(AND($E$3=7),'Marks Entry 7th'!AN84,"")))</f>
        <v/>
      </c>
      <c r="BL85" s="65" t="str">
        <f t="shared" si="118"/>
        <v/>
      </c>
      <c r="BM85" s="62">
        <f t="shared" si="119"/>
        <v>0</v>
      </c>
      <c r="BN85" s="67" t="str">
        <f>IF(OR($E85="",$G85=""),"",IF(AND($E$3=6),'Marks Entry 6th'!AO84,IF(AND($E$3=7),'Marks Entry 7th'!AO84,"")))</f>
        <v/>
      </c>
      <c r="BO85" s="67" t="str">
        <f>IF(OR($E85="",$G85=""),"",IF(AND($E$3=6),'Marks Entry 6th'!AP84,IF(AND($E$3=7),'Marks Entry 7th'!AP84,"")))</f>
        <v/>
      </c>
      <c r="BP85" s="65" t="str">
        <f t="shared" si="120"/>
        <v/>
      </c>
      <c r="BQ85" s="62" t="str">
        <f t="shared" si="121"/>
        <v/>
      </c>
      <c r="BR85" s="108">
        <f t="shared" si="122"/>
        <v>0</v>
      </c>
      <c r="BS85" s="108" t="str">
        <f t="shared" si="123"/>
        <v/>
      </c>
      <c r="BT85" s="108" t="str">
        <f t="shared" si="124"/>
        <v/>
      </c>
      <c r="BU85" s="108" t="str">
        <f t="shared" si="125"/>
        <v/>
      </c>
      <c r="BV85" s="108" t="str">
        <f t="shared" si="126"/>
        <v/>
      </c>
      <c r="BW85" s="110" t="str">
        <f t="shared" si="127"/>
        <v/>
      </c>
      <c r="BX85" s="120" t="str">
        <f>IF(OR($E85="",$G85=""),"",IF(AND($E$3=6),'Marks Entry 6th'!AQ84,IF(AND($E$3=7),'Marks Entry 7th'!AQ84,"")))</f>
        <v/>
      </c>
      <c r="BY85" s="120" t="str">
        <f>IF(OR($E85="",$G85=""),"",IF(AND($E$3=6),'Marks Entry 6th'!AR84,IF(AND($E$3=7),'Marks Entry 7th'!AR84,"")))</f>
        <v/>
      </c>
      <c r="BZ85" s="120" t="str">
        <f>IF(OR($E85="",$G85=""),"",IF(AND($E$3=6),'Marks Entry 6th'!AS84,IF(AND($E$3=7),'Marks Entry 7th'!AS84,"")))</f>
        <v/>
      </c>
      <c r="CA85" s="120" t="str">
        <f>IF(OR($E85="",$G85=""),"",IF(AND($E$3=6),'Marks Entry 6th'!AT84,IF(AND($E$3=7),'Marks Entry 7th'!AT84,"")))</f>
        <v/>
      </c>
      <c r="CB85" s="120" t="str">
        <f>IF(OR($E85="",$G85=""),"",IF(AND($E$3=6),'Marks Entry 6th'!AU84,IF(AND($E$3=7),'Marks Entry 7th'!AU84,"")))</f>
        <v/>
      </c>
      <c r="CC85" s="120" t="str">
        <f>IF(OR($E85="",$G85=""),"",IF(AND($E$3=6),'Marks Entry 6th'!AV84,IF(AND($E$3=7),'Marks Entry 7th'!AV84,"")))</f>
        <v/>
      </c>
      <c r="CD85" s="418" t="str">
        <f t="shared" si="128"/>
        <v/>
      </c>
      <c r="CE85" s="120" t="str">
        <f>IF(OR($E85="",$G85=""),"",IF(AND($E$3=6),'Marks Entry 6th'!AW84,IF(AND($E$3=7),'Marks Entry 7th'!AW84,"")))</f>
        <v/>
      </c>
      <c r="CF85" s="120" t="str">
        <f>IF(OR($E85="",$G85=""),"",IF(AND($E$3=6),'Marks Entry 6th'!AX84,IF(AND($E$3=7),'Marks Entry 7th'!AX84,"")))</f>
        <v/>
      </c>
      <c r="CG85" s="65" t="str">
        <f t="shared" si="129"/>
        <v/>
      </c>
      <c r="CH85" s="62">
        <f t="shared" si="130"/>
        <v>0</v>
      </c>
      <c r="CI85" s="67" t="str">
        <f>IF(OR($E85="",$G85=""),"",IF(AND($E$3=6),'Marks Entry 6th'!AY84,IF(AND($E$3=7),'Marks Entry 7th'!AY84,"")))</f>
        <v/>
      </c>
      <c r="CJ85" s="67" t="str">
        <f>IF(OR($E85="",$G85=""),"",IF(AND($E$3=6),'Marks Entry 6th'!AZ84,IF(AND($E$3=7),'Marks Entry 7th'!AZ84,"")))</f>
        <v/>
      </c>
      <c r="CK85" s="65" t="str">
        <f t="shared" si="131"/>
        <v/>
      </c>
      <c r="CL85" s="62" t="str">
        <f t="shared" si="132"/>
        <v/>
      </c>
      <c r="CM85" s="108">
        <f t="shared" si="133"/>
        <v>0</v>
      </c>
      <c r="CN85" s="108" t="str">
        <f t="shared" si="134"/>
        <v/>
      </c>
      <c r="CO85" s="108" t="str">
        <f t="shared" si="135"/>
        <v/>
      </c>
      <c r="CP85" s="108" t="str">
        <f t="shared" si="136"/>
        <v/>
      </c>
      <c r="CQ85" s="108" t="str">
        <f t="shared" si="137"/>
        <v/>
      </c>
      <c r="CR85" s="110" t="str">
        <f t="shared" si="138"/>
        <v/>
      </c>
      <c r="CS85" s="120" t="str">
        <f>IF(OR($E85="",$G85=""),"",IF(AND($E$3=6),'Marks Entry 6th'!BA84,IF(AND($E$3=7),'Marks Entry 7th'!BA84,"")))</f>
        <v/>
      </c>
      <c r="CT85" s="120" t="str">
        <f>IF(OR($E85="",$G85=""),"",IF(AND($E$3=6),'Marks Entry 6th'!BB84,IF(AND($E$3=7),'Marks Entry 7th'!BB84,"")))</f>
        <v/>
      </c>
      <c r="CU85" s="120" t="str">
        <f>IF(OR($E85="",$G85=""),"",IF(AND($E$3=6),'Marks Entry 6th'!BC84,IF(AND($E$3=7),'Marks Entry 7th'!BC84,"")))</f>
        <v/>
      </c>
      <c r="CV85" s="120" t="str">
        <f>IF(OR($E85="",$G85=""),"",IF(AND($E$3=6),'Marks Entry 6th'!BD84,IF(AND($E$3=7),'Marks Entry 7th'!BD84,"")))</f>
        <v/>
      </c>
      <c r="CW85" s="120" t="str">
        <f>IF(OR($E85="",$G85=""),"",IF(AND($E$3=6),'Marks Entry 6th'!BE84,IF(AND($E$3=7),'Marks Entry 7th'!BE84,"")))</f>
        <v/>
      </c>
      <c r="CX85" s="120" t="str">
        <f>IF(OR($E85="",$G85=""),"",IF(AND($E$3=6),'Marks Entry 6th'!BF84,IF(AND($E$3=7),'Marks Entry 7th'!BF84,"")))</f>
        <v/>
      </c>
      <c r="CY85" s="418" t="str">
        <f t="shared" si="139"/>
        <v/>
      </c>
      <c r="CZ85" s="120" t="str">
        <f>IF(OR($E85="",$G85=""),"",IF(AND($E$3=6),'Marks Entry 6th'!BG84,IF(AND($E$3=7),'Marks Entry 7th'!BG84,"")))</f>
        <v/>
      </c>
      <c r="DA85" s="120" t="str">
        <f>IF(OR($E85="",$G85=""),"",IF(AND($E$3=6),'Marks Entry 6th'!BH84,IF(AND($E$3=7),'Marks Entry 7th'!BH84,"")))</f>
        <v/>
      </c>
      <c r="DB85" s="65" t="str">
        <f t="shared" si="140"/>
        <v/>
      </c>
      <c r="DC85" s="62">
        <f t="shared" si="141"/>
        <v>0</v>
      </c>
      <c r="DD85" s="67" t="str">
        <f>IF(OR($E85="",$G85=""),"",IF(AND($E$3=6),'Marks Entry 6th'!BI84,IF(AND($E$3=7),'Marks Entry 7th'!BI84,"")))</f>
        <v/>
      </c>
      <c r="DE85" s="67" t="str">
        <f>IF(OR($E85="",$G85=""),"",IF(AND($E$3=6),'Marks Entry 6th'!BJ84,IF(AND($E$3=7),'Marks Entry 7th'!BJ84,"")))</f>
        <v/>
      </c>
      <c r="DF85" s="65" t="str">
        <f t="shared" si="142"/>
        <v/>
      </c>
      <c r="DG85" s="62" t="str">
        <f t="shared" si="143"/>
        <v/>
      </c>
      <c r="DH85" s="108">
        <f t="shared" si="144"/>
        <v>0</v>
      </c>
      <c r="DI85" s="108" t="str">
        <f t="shared" si="145"/>
        <v/>
      </c>
      <c r="DJ85" s="108" t="str">
        <f t="shared" si="146"/>
        <v/>
      </c>
      <c r="DK85" s="108" t="str">
        <f t="shared" si="147"/>
        <v/>
      </c>
      <c r="DL85" s="108" t="str">
        <f t="shared" si="148"/>
        <v/>
      </c>
      <c r="DM85" s="110" t="str">
        <f t="shared" si="149"/>
        <v/>
      </c>
      <c r="DN85" s="120" t="str">
        <f>IF(OR($E85="",$G85=""),"",IF(AND($E$3=6),'Marks Entry 6th'!BK84,IF(AND($E$3=7),'Marks Entry 7th'!BK84,"")))</f>
        <v/>
      </c>
      <c r="DO85" s="120" t="str">
        <f>IF(OR($E85="",$G85=""),"",IF(AND($E$3=6),'Marks Entry 6th'!BL84,IF(AND($E$3=7),'Marks Entry 7th'!BL84,"")))</f>
        <v/>
      </c>
      <c r="DP85" s="120" t="str">
        <f>IF(OR($E85="",$G85=""),"",IF(AND($E$3=6),'Marks Entry 6th'!BM84,IF(AND($E$3=7),'Marks Entry 7th'!BM84,"")))</f>
        <v/>
      </c>
      <c r="DQ85" s="120" t="str">
        <f>IF(OR($E85="",$G85=""),"",IF(AND($E$3=6),'Marks Entry 6th'!BN84,IF(AND($E$3=7),'Marks Entry 7th'!BN84,"")))</f>
        <v/>
      </c>
      <c r="DR85" s="120" t="str">
        <f>IF(OR($E85="",$G85=""),"",IF(AND($E$3=6),'Marks Entry 6th'!BO84,IF(AND($E$3=7),'Marks Entry 7th'!BO84,"")))</f>
        <v/>
      </c>
      <c r="DS85" s="120" t="str">
        <f>IF(OR($E85="",$G85=""),"",IF(AND($E$3=6),'Marks Entry 6th'!BP84,IF(AND($E$3=7),'Marks Entry 7th'!BP84,"")))</f>
        <v/>
      </c>
      <c r="DT85" s="418" t="str">
        <f t="shared" si="150"/>
        <v/>
      </c>
      <c r="DU85" s="120" t="str">
        <f>IF(OR($E85="",$G85=""),"",IF(AND($E$3=6),'Marks Entry 6th'!BQ84,IF(AND($E$3=7),'Marks Entry 7th'!BQ84,"")))</f>
        <v/>
      </c>
      <c r="DV85" s="120" t="str">
        <f>IF(OR($E85="",$G85=""),"",IF(AND($E$3=6),'Marks Entry 6th'!BR84,IF(AND($E$3=7),'Marks Entry 7th'!BR84,"")))</f>
        <v/>
      </c>
      <c r="DW85" s="65" t="str">
        <f t="shared" si="151"/>
        <v/>
      </c>
      <c r="DX85" s="62">
        <f t="shared" si="152"/>
        <v>0</v>
      </c>
      <c r="DY85" s="67" t="str">
        <f>IF(OR($E85="",$G85=""),"",IF(AND($E$3=6),'Marks Entry 6th'!BS84,IF(AND($E$3=7),'Marks Entry 7th'!BS84,"")))</f>
        <v/>
      </c>
      <c r="DZ85" s="67" t="str">
        <f>IF(OR($E85="",$G85=""),"",IF(AND($E$3=6),'Marks Entry 6th'!BT84,IF(AND($E$3=7),'Marks Entry 7th'!BT84,"")))</f>
        <v/>
      </c>
      <c r="EA85" s="65" t="str">
        <f t="shared" si="153"/>
        <v/>
      </c>
      <c r="EB85" s="62" t="str">
        <f t="shared" si="154"/>
        <v/>
      </c>
      <c r="EC85" s="108">
        <f t="shared" si="155"/>
        <v>0</v>
      </c>
      <c r="ED85" s="108" t="str">
        <f t="shared" si="156"/>
        <v/>
      </c>
      <c r="EE85" s="108" t="str">
        <f t="shared" si="157"/>
        <v/>
      </c>
      <c r="EF85" s="108" t="str">
        <f t="shared" si="158"/>
        <v/>
      </c>
      <c r="EG85" s="108" t="str">
        <f t="shared" si="159"/>
        <v/>
      </c>
      <c r="EH85" s="110" t="str">
        <f t="shared" si="160"/>
        <v/>
      </c>
      <c r="EI85" s="52" t="str">
        <f>IF(OR($E85="",$G85=""),"",IF(AND($E$3=6),'Marks Entry 6th'!BU84,IF(AND($E$3=7),'Marks Entry 7th'!BU84,"")))</f>
        <v/>
      </c>
      <c r="EJ85" s="52" t="str">
        <f>IF(OR($E85="",$G85=""),"",IF(AND($E$3=6),'Marks Entry 6th'!BV84,IF(AND($E$3=7),'Marks Entry 7th'!BV84,"")))</f>
        <v/>
      </c>
      <c r="EK85" s="52" t="str">
        <f>IF(OR($E85="",$G85=""),"",IF(AND($E$3=6),'Marks Entry 6th'!BW84,IF(AND($E$3=7),'Marks Entry 7th'!BW84,"")))</f>
        <v/>
      </c>
      <c r="EL85" s="52" t="str">
        <f>IF(OR($E85="",$G85=""),"",IF(AND($E$3=6),'Marks Entry 6th'!BX84,IF(AND($E$3=7),'Marks Entry 7th'!BX84,"")))</f>
        <v/>
      </c>
      <c r="EM85" s="52" t="str">
        <f>IF(OR($E85="",$G85=""),"",IF(AND($E$3=6),'Marks Entry 6th'!BY84,IF(AND($E$3=7),'Marks Entry 7th'!BY84,"")))</f>
        <v/>
      </c>
      <c r="EN85" s="121" t="str">
        <f t="shared" si="161"/>
        <v/>
      </c>
      <c r="EO85" s="122">
        <f t="shared" si="162"/>
        <v>0</v>
      </c>
      <c r="EP85" s="122" t="str">
        <f t="shared" si="163"/>
        <v/>
      </c>
      <c r="EQ85" s="122" t="str">
        <f t="shared" si="164"/>
        <v/>
      </c>
      <c r="ER85" s="109" t="str">
        <f t="shared" si="165"/>
        <v/>
      </c>
      <c r="ES85" s="52" t="str">
        <f>IF(OR($E85="",$G85=""),"",IF(AND($E$3=6),'Marks Entry 6th'!BZ84,IF(AND($E$3=7),'Marks Entry 7th'!BZ84,"")))</f>
        <v/>
      </c>
      <c r="ET85" s="52" t="str">
        <f>IF(OR($E85="",$G85=""),"",IF(AND($E$3=6),'Marks Entry 6th'!CA84,IF(AND($E$3=7),'Marks Entry 7th'!CA84,"")))</f>
        <v/>
      </c>
      <c r="EU85" s="52" t="str">
        <f>IF(OR($E85="",$G85=""),"",IF(AND($E$3=6),'Marks Entry 6th'!CB84,IF(AND($E$3=7),'Marks Entry 7th'!CB84,"")))</f>
        <v/>
      </c>
      <c r="EV85" s="52" t="str">
        <f>IF(OR($E85="",$G85=""),"",IF(AND($E$3=6),'Marks Entry 6th'!CC84,IF(AND($E$3=7),'Marks Entry 7th'!CC84,"")))</f>
        <v/>
      </c>
      <c r="EW85" s="52" t="str">
        <f>IF(OR($E85="",$G85=""),"",IF(AND($E$3=6),'Marks Entry 6th'!CD84,IF(AND($E$3=7),'Marks Entry 7th'!CD84,"")))</f>
        <v/>
      </c>
      <c r="EX85" s="121" t="str">
        <f t="shared" si="166"/>
        <v/>
      </c>
      <c r="EY85" s="122">
        <f t="shared" si="167"/>
        <v>0</v>
      </c>
      <c r="EZ85" s="122" t="str">
        <f t="shared" si="168"/>
        <v/>
      </c>
      <c r="FA85" s="122" t="str">
        <f t="shared" si="169"/>
        <v/>
      </c>
      <c r="FB85" s="109" t="str">
        <f t="shared" si="170"/>
        <v/>
      </c>
      <c r="FC85" s="52" t="str">
        <f>IF(OR($E85="",$G85=""),"",IF(AND($E$3=6),'Marks Entry 6th'!CE84,IF(AND($E$3=7),'Marks Entry 7th'!CE84,"")))</f>
        <v/>
      </c>
      <c r="FD85" s="52" t="str">
        <f>IF(OR($E85="",$G85=""),"",IF(AND($E$3=6),'Marks Entry 6th'!CF84,IF(AND($E$3=7),'Marks Entry 7th'!CF84,"")))</f>
        <v/>
      </c>
      <c r="FE85" s="52" t="str">
        <f>IF(OR($E85="",$G85=""),"",IF(AND($E$3=6),'Marks Entry 6th'!CG84,IF(AND($E$3=7),'Marks Entry 7th'!CG84,"")))</f>
        <v/>
      </c>
      <c r="FF85" s="52" t="str">
        <f>IF(OR($E85="",$G85=""),"",IF(AND($E$3=6),'Marks Entry 6th'!CH84,IF(AND($E$3=7),'Marks Entry 7th'!CH84,"")))</f>
        <v/>
      </c>
      <c r="FG85" s="52" t="str">
        <f>IF(OR($E85="",$G85=""),"",IF(AND($E$3=6),'Marks Entry 6th'!CI84,IF(AND($E$3=7),'Marks Entry 7th'!CI84,"")))</f>
        <v/>
      </c>
      <c r="FH85" s="121" t="str">
        <f t="shared" si="171"/>
        <v/>
      </c>
      <c r="FI85" s="122">
        <f t="shared" si="172"/>
        <v>0</v>
      </c>
      <c r="FJ85" s="122" t="str">
        <f t="shared" si="173"/>
        <v/>
      </c>
      <c r="FK85" s="122" t="str">
        <f t="shared" si="174"/>
        <v/>
      </c>
      <c r="FL85" s="109" t="str">
        <f t="shared" si="175"/>
        <v/>
      </c>
      <c r="FM85" s="361" t="str">
        <f>IF(OR($E85="",$G85=""),"",IF(AND('Marks Entry 6th'!CJ84="",'Marks Entry 7th'!CJ84=""),"",IF(AND($E$3=6),'Marks Entry 6th'!CJ84,IF(AND($E$3=7),'Marks Entry 7th'!CJ84,""))))</f>
        <v/>
      </c>
      <c r="FN85" s="361" t="str">
        <f>IF(OR($E85="",$G85=""),"",IF(AND('Marks Entry 6th'!CK84="",'Marks Entry 7th'!CK84=""),"",IF(AND($E$3=6),'Marks Entry 6th'!CK84,IF(AND($E$3=7),'Marks Entry 7th'!CK84,""))))</f>
        <v/>
      </c>
      <c r="FO85" s="362" t="str">
        <f t="shared" si="176"/>
        <v/>
      </c>
      <c r="FP85" s="109" t="str">
        <f t="shared" si="177"/>
        <v/>
      </c>
      <c r="FQ85" s="361" t="str">
        <f>IF(OR($E85="",$G85=""),"",IF(AND('Marks Entry 6th'!CL84="",'Marks Entry 7th'!CL84=""),"",IF(AND($E$3=6),'Marks Entry 6th'!CL84,IF(AND($E$3=7),'Marks Entry 7th'!CL84,""))))</f>
        <v/>
      </c>
      <c r="FR85" s="361" t="str">
        <f>IF(OR($E85="",$G85=""),"",IF(AND('Marks Entry 6th'!CM84="",'Marks Entry 7th'!CM84=""),"",IF(AND($E$3=6),'Marks Entry 6th'!CM84,IF(AND($E$3=7),'Marks Entry 7th'!CM84,""))))</f>
        <v/>
      </c>
      <c r="FS85" s="362" t="str">
        <f t="shared" si="178"/>
        <v/>
      </c>
      <c r="FT85" s="109" t="str">
        <f t="shared" si="179"/>
        <v/>
      </c>
      <c r="FU85" s="78" t="str">
        <f t="shared" si="180"/>
        <v/>
      </c>
      <c r="FV85" s="328" t="str">
        <f t="shared" si="181"/>
        <v/>
      </c>
      <c r="FW85" s="84" t="str">
        <f t="shared" si="182"/>
        <v/>
      </c>
      <c r="FX85" s="222" t="str">
        <f t="shared" si="183"/>
        <v/>
      </c>
      <c r="FY85" s="85" t="str">
        <f t="shared" si="184"/>
        <v/>
      </c>
      <c r="FZ85" s="327" t="str">
        <f>IFERROR(IF(B85="NSO","NSO",IF(OR(D85="",G85="",F85=""),"",IF(AND(FV85&gt;=36,'Master sheet'!$D$11="Hindi"),"कक्षा क्रमोन्नत",IF(AND(FV85&gt;=36,'Master sheet'!$D$11="English"),"Promoted",IF(AND(FV85&lt;36,'Master sheet'!$D$11="Hindi"),"पुनः परीक्षा","Re-Exam"))))),"")</f>
        <v/>
      </c>
      <c r="GA85" s="53" t="str">
        <f>IF(OR($E85="",$G85=""),"",IF(AND($E$3=6,'Marks Entry 6th'!CN84=""),"",IF(AND($E$3=7,'Marks Entry 7th'!CN84=""),"",IF(AND($E$3=6),'Marks Entry 6th'!CN84,IF(AND($E$3=7),'Marks Entry 7th'!CN84,"")))))</f>
        <v/>
      </c>
      <c r="GB85" s="53" t="str">
        <f>IF(OR($E85="",$G85=""),"",IF(AND($E$3=6,'Marks Entry 6th'!CO84=""),"",IF(AND($E$3=7,'Marks Entry 7th'!CO84=""),"",IF(AND($E$3=6),'Marks Entry 6th'!CO84,IF(AND($E$3=7),'Marks Entry 7th'!CO84,"")))))</f>
        <v/>
      </c>
      <c r="GC85" s="54"/>
      <c r="GK85" s="56">
        <f>IF(AND($E$3=6),'Marks Entry 6th'!I84,IF(AND($E$3=7),'Marks Entry 7th'!I84,""))</f>
        <v>0</v>
      </c>
      <c r="GL85" s="56">
        <f t="shared" si="185"/>
        <v>0</v>
      </c>
    </row>
    <row r="86" spans="1:194" ht="18.95" customHeight="1">
      <c r="A86" s="68">
        <v>79</v>
      </c>
      <c r="B86" s="68" t="str">
        <f>IF(OR(GK86=0,GK86=""),"",IF(AND($E$3=6),'Marks Entry 6th'!I85,IF(AND($E$3=7),'Marks Entry 7th'!I85,"")))</f>
        <v/>
      </c>
      <c r="C86" s="69" t="str">
        <f>IF(OR(B86=0,B86=""),"",IF(AND($E$3=6,'Marks Entry 6th'!B85=""),"",IF(AND($E$3=7,'Marks Entry 7th'!B85=""),"",IF(AND($E$3=6,'Marks Entry 6th'!B85),'Marks Entry 6th'!B85,IF(AND($E$3=7),'Marks Entry 7th'!B85,"")))))</f>
        <v/>
      </c>
      <c r="D86" s="69" t="str">
        <f>IF(OR(B86=0,B86=""),"",IF(AND($E$3=6,'Marks Entry 6th'!C85=""),"",IF(AND($E$3=7,'Marks Entry 7th'!C85=""),"",IF(AND($E$3=6),'Marks Entry 6th'!C85,IF(AND($E$3=7),'Marks Entry 7th'!C85,"")))))</f>
        <v/>
      </c>
      <c r="E86" s="303" t="str">
        <f>IF(OR(B86=0,B86=""),"",IF(AND($E$3=6,'Marks Entry 6th'!E85=""),"",IF(AND($E$3=7,'Marks Entry 7th'!E85=""),"",IF(AND($E$3=6),'Marks Entry 6th'!E85,IF(AND($E$3=7),'Marks Entry 7th'!E85,"")))))</f>
        <v/>
      </c>
      <c r="F86" s="69" t="str">
        <f>IF(OR(B86=0,B86=""),"",IF(AND($E$3=6,'Marks Entry 6th'!D85=""),"",IF(AND($E$3=7,'Marks Entry 7th'!D85=""),"",IF(AND($E$3=6),'Marks Entry 6th'!D85,IF(AND($E$3=7),'Marks Entry 7th'!D85,"")))))</f>
        <v/>
      </c>
      <c r="G86" s="302" t="str">
        <f>IF(OR(B86=0,B86=""),"",IF(AND($E$3=6,'Marks Entry 6th'!F85=""),"",IF(AND($E$3=7,'Marks Entry 7th'!F85=""),"",IF(AND($E$3=6),UPPER('Marks Entry 6th'!F85),IF(AND($E$3=7),UPPER('Marks Entry 7th'!F85),"")))))</f>
        <v/>
      </c>
      <c r="H86" s="302" t="str">
        <f>IF(OR(B86=0,B86=""),"",IF(AND($E$3=6,'Marks Entry 6th'!G85=""),"",IF(AND($E$3=7,'Marks Entry 7th'!G85=""),"",IF(AND($E$3=6),UPPER('Marks Entry 6th'!G85),IF(AND($E$3=7),UPPER('Marks Entry 7th'!G85),"")))))</f>
        <v/>
      </c>
      <c r="I86" s="302" t="str">
        <f>IF(OR(B86=0,B86=""),"",IF(AND($E$3=6,'Marks Entry 6th'!H85=""),"",IF(AND($E$3=7,'Marks Entry 7th'!H85=""),"",IF(AND($E$3=6),UPPER('Marks Entry 6th'!H85),IF(AND($E$3=7),UPPER('Marks Entry 7th'!H85),"")))))</f>
        <v/>
      </c>
      <c r="J86" s="64" t="str">
        <f>IF(OR(B86=0,B86=""),"",IF(AND($E$3=6,'Marks Entry 6th'!J85=""),"",IF(AND($E$3=7,'Marks Entry 7th'!J85=""),"",IF(AND($E$3=6),'Marks Entry 6th'!J85,IF(AND($E$3=7),'Marks Entry 7th'!J85,"")))))</f>
        <v/>
      </c>
      <c r="K86" s="64" t="str">
        <f>IF(OR(B86=0,B86=""),"",IF(AND($E$3=6,'Marks Entry 6th'!K85=""),"",IF(AND($E$3=7,'Marks Entry 7th'!K85=""),"",IF(AND($E$3=6),'Marks Entry 6th'!K85,IF(AND($E$3=7),'Marks Entry 7th'!K85,"")))))</f>
        <v/>
      </c>
      <c r="L86" s="120" t="str">
        <f>IF(OR($E86="",$G86=""),"",IF(AND($E$3=6),'Marks Entry 6th'!L85,IF(AND($E$3=7),'Marks Entry 7th'!L85,"")))</f>
        <v/>
      </c>
      <c r="M86" s="120" t="str">
        <f>IF(OR($E86="",$G86=""),"",IF(AND($E$3=6),'Marks Entry 6th'!M85,IF(AND($E$3=7),'Marks Entry 7th'!M85,"")))</f>
        <v/>
      </c>
      <c r="N86" s="120" t="str">
        <f>IF(OR($E86="",$G86=""),"",IF(AND($E$3=6),'Marks Entry 6th'!N85,IF(AND($E$3=7),'Marks Entry 7th'!N85,"")))</f>
        <v/>
      </c>
      <c r="O86" s="120" t="str">
        <f>IF(OR($E86="",$G86=""),"",IF(AND($E$3=6),'Marks Entry 6th'!O85,IF(AND($E$3=7),'Marks Entry 7th'!O85,"")))</f>
        <v/>
      </c>
      <c r="P86" s="120" t="str">
        <f>IF(OR($E86="",$G86=""),"",IF(AND($E$3=6),'Marks Entry 6th'!P85,IF(AND($E$3=7),'Marks Entry 7th'!P85,"")))</f>
        <v/>
      </c>
      <c r="Q86" s="120" t="str">
        <f>IF(OR($E86="",$G86=""),"",IF(AND($E$3=6),'Marks Entry 6th'!Q85,IF(AND($E$3=7),'Marks Entry 7th'!Q85,"")))</f>
        <v/>
      </c>
      <c r="R86" s="418" t="str">
        <f t="shared" si="95"/>
        <v/>
      </c>
      <c r="S86" s="120" t="str">
        <f>IF(OR($E86="",$G86=""),"",IF(AND($E$3=6),'Marks Entry 6th'!R85,IF(AND($E$3=7),'Marks Entry 7th'!R85,"")))</f>
        <v/>
      </c>
      <c r="T86" s="120" t="str">
        <f>IF(OR($E86="",$G86=""),"",IF(AND($E$3=6),'Marks Entry 6th'!S85,IF(AND($E$3=7),'Marks Entry 7th'!S85,"")))</f>
        <v/>
      </c>
      <c r="U86" s="65" t="str">
        <f t="shared" si="96"/>
        <v/>
      </c>
      <c r="V86" s="62">
        <f t="shared" si="97"/>
        <v>0</v>
      </c>
      <c r="W86" s="67" t="str">
        <f>IF(OR($E86="",$G86=""),"",IF(AND($E$3=6),'Marks Entry 6th'!T85,IF(AND($E$3=7),'Marks Entry 7th'!T85,"")))</f>
        <v/>
      </c>
      <c r="X86" s="67" t="str">
        <f>IF(OR($E86="",$G86=""),"",IF(AND($E$3=6),'Marks Entry 6th'!U85,IF(AND($E$3=7),'Marks Entry 7th'!U85,"")))</f>
        <v/>
      </c>
      <c r="Y86" s="66" t="str">
        <f t="shared" si="98"/>
        <v/>
      </c>
      <c r="Z86" s="62" t="str">
        <f t="shared" si="99"/>
        <v/>
      </c>
      <c r="AA86" s="108">
        <f t="shared" si="100"/>
        <v>0</v>
      </c>
      <c r="AB86" s="108" t="str">
        <f t="shared" si="101"/>
        <v/>
      </c>
      <c r="AC86" s="108" t="str">
        <f t="shared" si="102"/>
        <v/>
      </c>
      <c r="AD86" s="108" t="str">
        <f t="shared" si="103"/>
        <v/>
      </c>
      <c r="AE86" s="108" t="str">
        <f t="shared" si="104"/>
        <v/>
      </c>
      <c r="AF86" s="110" t="str">
        <f t="shared" si="105"/>
        <v/>
      </c>
      <c r="AG86" s="120" t="str">
        <f>IF(OR($E86="",$G86=""),"",IF(AND($E$3=6),'Marks Entry 6th'!V85,IF(AND($E$3=7),'Marks Entry 7th'!V85,"")))</f>
        <v/>
      </c>
      <c r="AH86" s="120" t="str">
        <f>IF(OR($E86="",$G86=""),"",IF(AND($E$3=6),'Marks Entry 6th'!W85,IF(AND($E$3=7),'Marks Entry 7th'!W85,"")))</f>
        <v/>
      </c>
      <c r="AI86" s="120" t="str">
        <f>IF(OR($E86="",$G86=""),"",IF(AND($E$3=6),'Marks Entry 6th'!X85,IF(AND($E$3=7),'Marks Entry 7th'!X85,"")))</f>
        <v/>
      </c>
      <c r="AJ86" s="120" t="str">
        <f>IF(OR($E86="",$G86=""),"",IF(AND($E$3=6),'Marks Entry 6th'!Y85,IF(AND($E$3=7),'Marks Entry 7th'!Y85,"")))</f>
        <v/>
      </c>
      <c r="AK86" s="120" t="str">
        <f>IF(OR($E86="",$G86=""),"",IF(AND($E$3=6),'Marks Entry 6th'!Z85,IF(AND($E$3=7),'Marks Entry 7th'!Z85,"")))</f>
        <v/>
      </c>
      <c r="AL86" s="120" t="str">
        <f>IF(OR($E86="",$G86=""),"",IF(AND($E$3=6),'Marks Entry 6th'!AA85,IF(AND($E$3=7),'Marks Entry 7th'!AA85,"")))</f>
        <v/>
      </c>
      <c r="AM86" s="418" t="str">
        <f t="shared" si="106"/>
        <v/>
      </c>
      <c r="AN86" s="120" t="str">
        <f>IF(OR($E86="",$G86=""),"",IF(AND($E$3=6),'Marks Entry 6th'!AB85,IF(AND($E$3=7),'Marks Entry 7th'!AB85,"")))</f>
        <v/>
      </c>
      <c r="AO86" s="120" t="str">
        <f>IF(OR($E86="",$G86=""),"",IF(AND($E$3=6),'Marks Entry 6th'!AC85,IF(AND($E$3=7),'Marks Entry 7th'!AC85,"")))</f>
        <v/>
      </c>
      <c r="AP86" s="65" t="str">
        <f t="shared" si="107"/>
        <v/>
      </c>
      <c r="AQ86" s="62">
        <f t="shared" si="108"/>
        <v>0</v>
      </c>
      <c r="AR86" s="67" t="str">
        <f>IF(OR($E86="",$G86=""),"",IF(AND($E$3=6),'Marks Entry 6th'!AD85,IF(AND($E$3=7),'Marks Entry 7th'!AD85,"")))</f>
        <v/>
      </c>
      <c r="AS86" s="67" t="str">
        <f>IF(OR($E86="",$G86=""),"",IF(AND($E$3=6),'Marks Entry 6th'!AE85,IF(AND($E$3=7),'Marks Entry 7th'!AE85,"")))</f>
        <v/>
      </c>
      <c r="AT86" s="65" t="str">
        <f t="shared" si="109"/>
        <v/>
      </c>
      <c r="AU86" s="62" t="str">
        <f t="shared" si="110"/>
        <v/>
      </c>
      <c r="AV86" s="108">
        <f t="shared" si="111"/>
        <v>0</v>
      </c>
      <c r="AW86" s="108" t="str">
        <f t="shared" si="112"/>
        <v/>
      </c>
      <c r="AX86" s="108" t="str">
        <f t="shared" si="113"/>
        <v/>
      </c>
      <c r="AY86" s="108" t="str">
        <f t="shared" si="114"/>
        <v/>
      </c>
      <c r="AZ86" s="108" t="str">
        <f t="shared" si="115"/>
        <v/>
      </c>
      <c r="BA86" s="110" t="str">
        <f t="shared" si="116"/>
        <v/>
      </c>
      <c r="BB86" s="310" t="str">
        <f>IF(OR($E86="",$G86=""),"",IF(AND($E$3=6),'Marks Entry 6th'!AF85,IF(AND($E$3=7),'Marks Entry 7th'!AF85,"")))</f>
        <v/>
      </c>
      <c r="BC86" s="120" t="str">
        <f>IF(OR($E86="",$G86=""),"",IF(AND($E$3=6),'Marks Entry 6th'!AG85,IF(AND($E$3=7),'Marks Entry 7th'!AG85,"")))</f>
        <v/>
      </c>
      <c r="BD86" s="120" t="str">
        <f>IF(OR($E86="",$G86=""),"",IF(AND($E$3=6),'Marks Entry 6th'!AH85,IF(AND($E$3=7),'Marks Entry 7th'!AH85,"")))</f>
        <v/>
      </c>
      <c r="BE86" s="120" t="str">
        <f>IF(OR($E86="",$G86=""),"",IF(AND($E$3=6),'Marks Entry 6th'!AI85,IF(AND($E$3=7),'Marks Entry 7th'!AI85,"")))</f>
        <v/>
      </c>
      <c r="BF86" s="120" t="str">
        <f>IF(OR($E86="",$G86=""),"",IF(AND($E$3=6),'Marks Entry 6th'!AJ85,IF(AND($E$3=7),'Marks Entry 7th'!AJ85,"")))</f>
        <v/>
      </c>
      <c r="BG86" s="120" t="str">
        <f>IF(OR($E86="",$G86=""),"",IF(AND($E$3=6),'Marks Entry 6th'!AK85,IF(AND($E$3=7),'Marks Entry 7th'!AK85,"")))</f>
        <v/>
      </c>
      <c r="BH86" s="120" t="str">
        <f>IF(OR($E86="",$G86=""),"",IF(AND($E$3=6),'Marks Entry 6th'!AL85,IF(AND($E$3=7),'Marks Entry 7th'!AL85,"")))</f>
        <v/>
      </c>
      <c r="BI86" s="418" t="str">
        <f t="shared" si="117"/>
        <v/>
      </c>
      <c r="BJ86" s="120" t="str">
        <f>IF(OR($E86="",$G86=""),"",IF(AND($E$3=6),'Marks Entry 6th'!AM85,IF(AND($E$3=7),'Marks Entry 7th'!AM85,"")))</f>
        <v/>
      </c>
      <c r="BK86" s="120" t="str">
        <f>IF(OR($E86="",$G86=""),"",IF(AND($E$3=6),'Marks Entry 6th'!AN85,IF(AND($E$3=7),'Marks Entry 7th'!AN85,"")))</f>
        <v/>
      </c>
      <c r="BL86" s="65" t="str">
        <f t="shared" si="118"/>
        <v/>
      </c>
      <c r="BM86" s="62">
        <f t="shared" si="119"/>
        <v>0</v>
      </c>
      <c r="BN86" s="67" t="str">
        <f>IF(OR($E86="",$G86=""),"",IF(AND($E$3=6),'Marks Entry 6th'!AO85,IF(AND($E$3=7),'Marks Entry 7th'!AO85,"")))</f>
        <v/>
      </c>
      <c r="BO86" s="67" t="str">
        <f>IF(OR($E86="",$G86=""),"",IF(AND($E$3=6),'Marks Entry 6th'!AP85,IF(AND($E$3=7),'Marks Entry 7th'!AP85,"")))</f>
        <v/>
      </c>
      <c r="BP86" s="65" t="str">
        <f t="shared" si="120"/>
        <v/>
      </c>
      <c r="BQ86" s="62" t="str">
        <f t="shared" si="121"/>
        <v/>
      </c>
      <c r="BR86" s="108">
        <f t="shared" si="122"/>
        <v>0</v>
      </c>
      <c r="BS86" s="108" t="str">
        <f t="shared" si="123"/>
        <v/>
      </c>
      <c r="BT86" s="108" t="str">
        <f t="shared" si="124"/>
        <v/>
      </c>
      <c r="BU86" s="108" t="str">
        <f t="shared" si="125"/>
        <v/>
      </c>
      <c r="BV86" s="108" t="str">
        <f t="shared" si="126"/>
        <v/>
      </c>
      <c r="BW86" s="110" t="str">
        <f t="shared" si="127"/>
        <v/>
      </c>
      <c r="BX86" s="120" t="str">
        <f>IF(OR($E86="",$G86=""),"",IF(AND($E$3=6),'Marks Entry 6th'!AQ85,IF(AND($E$3=7),'Marks Entry 7th'!AQ85,"")))</f>
        <v/>
      </c>
      <c r="BY86" s="120" t="str">
        <f>IF(OR($E86="",$G86=""),"",IF(AND($E$3=6),'Marks Entry 6th'!AR85,IF(AND($E$3=7),'Marks Entry 7th'!AR85,"")))</f>
        <v/>
      </c>
      <c r="BZ86" s="120" t="str">
        <f>IF(OR($E86="",$G86=""),"",IF(AND($E$3=6),'Marks Entry 6th'!AS85,IF(AND($E$3=7),'Marks Entry 7th'!AS85,"")))</f>
        <v/>
      </c>
      <c r="CA86" s="120" t="str">
        <f>IF(OR($E86="",$G86=""),"",IF(AND($E$3=6),'Marks Entry 6th'!AT85,IF(AND($E$3=7),'Marks Entry 7th'!AT85,"")))</f>
        <v/>
      </c>
      <c r="CB86" s="120" t="str">
        <f>IF(OR($E86="",$G86=""),"",IF(AND($E$3=6),'Marks Entry 6th'!AU85,IF(AND($E$3=7),'Marks Entry 7th'!AU85,"")))</f>
        <v/>
      </c>
      <c r="CC86" s="120" t="str">
        <f>IF(OR($E86="",$G86=""),"",IF(AND($E$3=6),'Marks Entry 6th'!AV85,IF(AND($E$3=7),'Marks Entry 7th'!AV85,"")))</f>
        <v/>
      </c>
      <c r="CD86" s="418" t="str">
        <f t="shared" si="128"/>
        <v/>
      </c>
      <c r="CE86" s="120" t="str">
        <f>IF(OR($E86="",$G86=""),"",IF(AND($E$3=6),'Marks Entry 6th'!AW85,IF(AND($E$3=7),'Marks Entry 7th'!AW85,"")))</f>
        <v/>
      </c>
      <c r="CF86" s="120" t="str">
        <f>IF(OR($E86="",$G86=""),"",IF(AND($E$3=6),'Marks Entry 6th'!AX85,IF(AND($E$3=7),'Marks Entry 7th'!AX85,"")))</f>
        <v/>
      </c>
      <c r="CG86" s="65" t="str">
        <f t="shared" si="129"/>
        <v/>
      </c>
      <c r="CH86" s="62">
        <f t="shared" si="130"/>
        <v>0</v>
      </c>
      <c r="CI86" s="67" t="str">
        <f>IF(OR($E86="",$G86=""),"",IF(AND($E$3=6),'Marks Entry 6th'!AY85,IF(AND($E$3=7),'Marks Entry 7th'!AY85,"")))</f>
        <v/>
      </c>
      <c r="CJ86" s="67" t="str">
        <f>IF(OR($E86="",$G86=""),"",IF(AND($E$3=6),'Marks Entry 6th'!AZ85,IF(AND($E$3=7),'Marks Entry 7th'!AZ85,"")))</f>
        <v/>
      </c>
      <c r="CK86" s="65" t="str">
        <f t="shared" si="131"/>
        <v/>
      </c>
      <c r="CL86" s="62" t="str">
        <f t="shared" si="132"/>
        <v/>
      </c>
      <c r="CM86" s="108">
        <f t="shared" si="133"/>
        <v>0</v>
      </c>
      <c r="CN86" s="108" t="str">
        <f t="shared" si="134"/>
        <v/>
      </c>
      <c r="CO86" s="108" t="str">
        <f t="shared" si="135"/>
        <v/>
      </c>
      <c r="CP86" s="108" t="str">
        <f t="shared" si="136"/>
        <v/>
      </c>
      <c r="CQ86" s="108" t="str">
        <f t="shared" si="137"/>
        <v/>
      </c>
      <c r="CR86" s="110" t="str">
        <f t="shared" si="138"/>
        <v/>
      </c>
      <c r="CS86" s="120" t="str">
        <f>IF(OR($E86="",$G86=""),"",IF(AND($E$3=6),'Marks Entry 6th'!BA85,IF(AND($E$3=7),'Marks Entry 7th'!BA85,"")))</f>
        <v/>
      </c>
      <c r="CT86" s="120" t="str">
        <f>IF(OR($E86="",$G86=""),"",IF(AND($E$3=6),'Marks Entry 6th'!BB85,IF(AND($E$3=7),'Marks Entry 7th'!BB85,"")))</f>
        <v/>
      </c>
      <c r="CU86" s="120" t="str">
        <f>IF(OR($E86="",$G86=""),"",IF(AND($E$3=6),'Marks Entry 6th'!BC85,IF(AND($E$3=7),'Marks Entry 7th'!BC85,"")))</f>
        <v/>
      </c>
      <c r="CV86" s="120" t="str">
        <f>IF(OR($E86="",$G86=""),"",IF(AND($E$3=6),'Marks Entry 6th'!BD85,IF(AND($E$3=7),'Marks Entry 7th'!BD85,"")))</f>
        <v/>
      </c>
      <c r="CW86" s="120" t="str">
        <f>IF(OR($E86="",$G86=""),"",IF(AND($E$3=6),'Marks Entry 6th'!BE85,IF(AND($E$3=7),'Marks Entry 7th'!BE85,"")))</f>
        <v/>
      </c>
      <c r="CX86" s="120" t="str">
        <f>IF(OR($E86="",$G86=""),"",IF(AND($E$3=6),'Marks Entry 6th'!BF85,IF(AND($E$3=7),'Marks Entry 7th'!BF85,"")))</f>
        <v/>
      </c>
      <c r="CY86" s="418" t="str">
        <f t="shared" si="139"/>
        <v/>
      </c>
      <c r="CZ86" s="120" t="str">
        <f>IF(OR($E86="",$G86=""),"",IF(AND($E$3=6),'Marks Entry 6th'!BG85,IF(AND($E$3=7),'Marks Entry 7th'!BG85,"")))</f>
        <v/>
      </c>
      <c r="DA86" s="120" t="str">
        <f>IF(OR($E86="",$G86=""),"",IF(AND($E$3=6),'Marks Entry 6th'!BH85,IF(AND($E$3=7),'Marks Entry 7th'!BH85,"")))</f>
        <v/>
      </c>
      <c r="DB86" s="65" t="str">
        <f t="shared" si="140"/>
        <v/>
      </c>
      <c r="DC86" s="62">
        <f t="shared" si="141"/>
        <v>0</v>
      </c>
      <c r="DD86" s="67" t="str">
        <f>IF(OR($E86="",$G86=""),"",IF(AND($E$3=6),'Marks Entry 6th'!BI85,IF(AND($E$3=7),'Marks Entry 7th'!BI85,"")))</f>
        <v/>
      </c>
      <c r="DE86" s="67" t="str">
        <f>IF(OR($E86="",$G86=""),"",IF(AND($E$3=6),'Marks Entry 6th'!BJ85,IF(AND($E$3=7),'Marks Entry 7th'!BJ85,"")))</f>
        <v/>
      </c>
      <c r="DF86" s="65" t="str">
        <f t="shared" si="142"/>
        <v/>
      </c>
      <c r="DG86" s="62" t="str">
        <f t="shared" si="143"/>
        <v/>
      </c>
      <c r="DH86" s="108">
        <f t="shared" si="144"/>
        <v>0</v>
      </c>
      <c r="DI86" s="108" t="str">
        <f t="shared" si="145"/>
        <v/>
      </c>
      <c r="DJ86" s="108" t="str">
        <f t="shared" si="146"/>
        <v/>
      </c>
      <c r="DK86" s="108" t="str">
        <f t="shared" si="147"/>
        <v/>
      </c>
      <c r="DL86" s="108" t="str">
        <f t="shared" si="148"/>
        <v/>
      </c>
      <c r="DM86" s="110" t="str">
        <f t="shared" si="149"/>
        <v/>
      </c>
      <c r="DN86" s="120" t="str">
        <f>IF(OR($E86="",$G86=""),"",IF(AND($E$3=6),'Marks Entry 6th'!BK85,IF(AND($E$3=7),'Marks Entry 7th'!BK85,"")))</f>
        <v/>
      </c>
      <c r="DO86" s="120" t="str">
        <f>IF(OR($E86="",$G86=""),"",IF(AND($E$3=6),'Marks Entry 6th'!BL85,IF(AND($E$3=7),'Marks Entry 7th'!BL85,"")))</f>
        <v/>
      </c>
      <c r="DP86" s="120" t="str">
        <f>IF(OR($E86="",$G86=""),"",IF(AND($E$3=6),'Marks Entry 6th'!BM85,IF(AND($E$3=7),'Marks Entry 7th'!BM85,"")))</f>
        <v/>
      </c>
      <c r="DQ86" s="120" t="str">
        <f>IF(OR($E86="",$G86=""),"",IF(AND($E$3=6),'Marks Entry 6th'!BN85,IF(AND($E$3=7),'Marks Entry 7th'!BN85,"")))</f>
        <v/>
      </c>
      <c r="DR86" s="120" t="str">
        <f>IF(OR($E86="",$G86=""),"",IF(AND($E$3=6),'Marks Entry 6th'!BO85,IF(AND($E$3=7),'Marks Entry 7th'!BO85,"")))</f>
        <v/>
      </c>
      <c r="DS86" s="120" t="str">
        <f>IF(OR($E86="",$G86=""),"",IF(AND($E$3=6),'Marks Entry 6th'!BP85,IF(AND($E$3=7),'Marks Entry 7th'!BP85,"")))</f>
        <v/>
      </c>
      <c r="DT86" s="418" t="str">
        <f t="shared" si="150"/>
        <v/>
      </c>
      <c r="DU86" s="120" t="str">
        <f>IF(OR($E86="",$G86=""),"",IF(AND($E$3=6),'Marks Entry 6th'!BQ85,IF(AND($E$3=7),'Marks Entry 7th'!BQ85,"")))</f>
        <v/>
      </c>
      <c r="DV86" s="120" t="str">
        <f>IF(OR($E86="",$G86=""),"",IF(AND($E$3=6),'Marks Entry 6th'!BR85,IF(AND($E$3=7),'Marks Entry 7th'!BR85,"")))</f>
        <v/>
      </c>
      <c r="DW86" s="65" t="str">
        <f t="shared" si="151"/>
        <v/>
      </c>
      <c r="DX86" s="62">
        <f t="shared" si="152"/>
        <v>0</v>
      </c>
      <c r="DY86" s="67" t="str">
        <f>IF(OR($E86="",$G86=""),"",IF(AND($E$3=6),'Marks Entry 6th'!BS85,IF(AND($E$3=7),'Marks Entry 7th'!BS85,"")))</f>
        <v/>
      </c>
      <c r="DZ86" s="67" t="str">
        <f>IF(OR($E86="",$G86=""),"",IF(AND($E$3=6),'Marks Entry 6th'!BT85,IF(AND($E$3=7),'Marks Entry 7th'!BT85,"")))</f>
        <v/>
      </c>
      <c r="EA86" s="65" t="str">
        <f t="shared" si="153"/>
        <v/>
      </c>
      <c r="EB86" s="62" t="str">
        <f t="shared" si="154"/>
        <v/>
      </c>
      <c r="EC86" s="108">
        <f t="shared" si="155"/>
        <v>0</v>
      </c>
      <c r="ED86" s="108" t="str">
        <f t="shared" si="156"/>
        <v/>
      </c>
      <c r="EE86" s="108" t="str">
        <f t="shared" si="157"/>
        <v/>
      </c>
      <c r="EF86" s="108" t="str">
        <f t="shared" si="158"/>
        <v/>
      </c>
      <c r="EG86" s="108" t="str">
        <f t="shared" si="159"/>
        <v/>
      </c>
      <c r="EH86" s="110" t="str">
        <f t="shared" si="160"/>
        <v/>
      </c>
      <c r="EI86" s="52" t="str">
        <f>IF(OR($E86="",$G86=""),"",IF(AND($E$3=6),'Marks Entry 6th'!BU85,IF(AND($E$3=7),'Marks Entry 7th'!BU85,"")))</f>
        <v/>
      </c>
      <c r="EJ86" s="52" t="str">
        <f>IF(OR($E86="",$G86=""),"",IF(AND($E$3=6),'Marks Entry 6th'!BV85,IF(AND($E$3=7),'Marks Entry 7th'!BV85,"")))</f>
        <v/>
      </c>
      <c r="EK86" s="52" t="str">
        <f>IF(OR($E86="",$G86=""),"",IF(AND($E$3=6),'Marks Entry 6th'!BW85,IF(AND($E$3=7),'Marks Entry 7th'!BW85,"")))</f>
        <v/>
      </c>
      <c r="EL86" s="52" t="str">
        <f>IF(OR($E86="",$G86=""),"",IF(AND($E$3=6),'Marks Entry 6th'!BX85,IF(AND($E$3=7),'Marks Entry 7th'!BX85,"")))</f>
        <v/>
      </c>
      <c r="EM86" s="52" t="str">
        <f>IF(OR($E86="",$G86=""),"",IF(AND($E$3=6),'Marks Entry 6th'!BY85,IF(AND($E$3=7),'Marks Entry 7th'!BY85,"")))</f>
        <v/>
      </c>
      <c r="EN86" s="121" t="str">
        <f t="shared" si="161"/>
        <v/>
      </c>
      <c r="EO86" s="122">
        <f t="shared" si="162"/>
        <v>0</v>
      </c>
      <c r="EP86" s="122" t="str">
        <f t="shared" si="163"/>
        <v/>
      </c>
      <c r="EQ86" s="122" t="str">
        <f t="shared" si="164"/>
        <v/>
      </c>
      <c r="ER86" s="109" t="str">
        <f t="shared" si="165"/>
        <v/>
      </c>
      <c r="ES86" s="52" t="str">
        <f>IF(OR($E86="",$G86=""),"",IF(AND($E$3=6),'Marks Entry 6th'!BZ85,IF(AND($E$3=7),'Marks Entry 7th'!BZ85,"")))</f>
        <v/>
      </c>
      <c r="ET86" s="52" t="str">
        <f>IF(OR($E86="",$G86=""),"",IF(AND($E$3=6),'Marks Entry 6th'!CA85,IF(AND($E$3=7),'Marks Entry 7th'!CA85,"")))</f>
        <v/>
      </c>
      <c r="EU86" s="52" t="str">
        <f>IF(OR($E86="",$G86=""),"",IF(AND($E$3=6),'Marks Entry 6th'!CB85,IF(AND($E$3=7),'Marks Entry 7th'!CB85,"")))</f>
        <v/>
      </c>
      <c r="EV86" s="52" t="str">
        <f>IF(OR($E86="",$G86=""),"",IF(AND($E$3=6),'Marks Entry 6th'!CC85,IF(AND($E$3=7),'Marks Entry 7th'!CC85,"")))</f>
        <v/>
      </c>
      <c r="EW86" s="52" t="str">
        <f>IF(OR($E86="",$G86=""),"",IF(AND($E$3=6),'Marks Entry 6th'!CD85,IF(AND($E$3=7),'Marks Entry 7th'!CD85,"")))</f>
        <v/>
      </c>
      <c r="EX86" s="121" t="str">
        <f t="shared" si="166"/>
        <v/>
      </c>
      <c r="EY86" s="122">
        <f t="shared" si="167"/>
        <v>0</v>
      </c>
      <c r="EZ86" s="122" t="str">
        <f t="shared" si="168"/>
        <v/>
      </c>
      <c r="FA86" s="122" t="str">
        <f t="shared" si="169"/>
        <v/>
      </c>
      <c r="FB86" s="109" t="str">
        <f t="shared" si="170"/>
        <v/>
      </c>
      <c r="FC86" s="52" t="str">
        <f>IF(OR($E86="",$G86=""),"",IF(AND($E$3=6),'Marks Entry 6th'!CE85,IF(AND($E$3=7),'Marks Entry 7th'!CE85,"")))</f>
        <v/>
      </c>
      <c r="FD86" s="52" t="str">
        <f>IF(OR($E86="",$G86=""),"",IF(AND($E$3=6),'Marks Entry 6th'!CF85,IF(AND($E$3=7),'Marks Entry 7th'!CF85,"")))</f>
        <v/>
      </c>
      <c r="FE86" s="52" t="str">
        <f>IF(OR($E86="",$G86=""),"",IF(AND($E$3=6),'Marks Entry 6th'!CG85,IF(AND($E$3=7),'Marks Entry 7th'!CG85,"")))</f>
        <v/>
      </c>
      <c r="FF86" s="52" t="str">
        <f>IF(OR($E86="",$G86=""),"",IF(AND($E$3=6),'Marks Entry 6th'!CH85,IF(AND($E$3=7),'Marks Entry 7th'!CH85,"")))</f>
        <v/>
      </c>
      <c r="FG86" s="52" t="str">
        <f>IF(OR($E86="",$G86=""),"",IF(AND($E$3=6),'Marks Entry 6th'!CI85,IF(AND($E$3=7),'Marks Entry 7th'!CI85,"")))</f>
        <v/>
      </c>
      <c r="FH86" s="121" t="str">
        <f t="shared" si="171"/>
        <v/>
      </c>
      <c r="FI86" s="122">
        <f t="shared" si="172"/>
        <v>0</v>
      </c>
      <c r="FJ86" s="122" t="str">
        <f t="shared" si="173"/>
        <v/>
      </c>
      <c r="FK86" s="122" t="str">
        <f t="shared" si="174"/>
        <v/>
      </c>
      <c r="FL86" s="109" t="str">
        <f t="shared" si="175"/>
        <v/>
      </c>
      <c r="FM86" s="361" t="str">
        <f>IF(OR($E86="",$G86=""),"",IF(AND('Marks Entry 6th'!CJ85="",'Marks Entry 7th'!CJ85=""),"",IF(AND($E$3=6),'Marks Entry 6th'!CJ85,IF(AND($E$3=7),'Marks Entry 7th'!CJ85,""))))</f>
        <v/>
      </c>
      <c r="FN86" s="361" t="str">
        <f>IF(OR($E86="",$G86=""),"",IF(AND('Marks Entry 6th'!CK85="",'Marks Entry 7th'!CK85=""),"",IF(AND($E$3=6),'Marks Entry 6th'!CK85,IF(AND($E$3=7),'Marks Entry 7th'!CK85,""))))</f>
        <v/>
      </c>
      <c r="FO86" s="362" t="str">
        <f t="shared" si="176"/>
        <v/>
      </c>
      <c r="FP86" s="109" t="str">
        <f t="shared" si="177"/>
        <v/>
      </c>
      <c r="FQ86" s="361" t="str">
        <f>IF(OR($E86="",$G86=""),"",IF(AND('Marks Entry 6th'!CL85="",'Marks Entry 7th'!CL85=""),"",IF(AND($E$3=6),'Marks Entry 6th'!CL85,IF(AND($E$3=7),'Marks Entry 7th'!CL85,""))))</f>
        <v/>
      </c>
      <c r="FR86" s="361" t="str">
        <f>IF(OR($E86="",$G86=""),"",IF(AND('Marks Entry 6th'!CM85="",'Marks Entry 7th'!CM85=""),"",IF(AND($E$3=6),'Marks Entry 6th'!CM85,IF(AND($E$3=7),'Marks Entry 7th'!CM85,""))))</f>
        <v/>
      </c>
      <c r="FS86" s="362" t="str">
        <f t="shared" si="178"/>
        <v/>
      </c>
      <c r="FT86" s="109" t="str">
        <f t="shared" si="179"/>
        <v/>
      </c>
      <c r="FU86" s="78" t="str">
        <f t="shared" si="180"/>
        <v/>
      </c>
      <c r="FV86" s="328" t="str">
        <f t="shared" si="181"/>
        <v/>
      </c>
      <c r="FW86" s="84" t="str">
        <f t="shared" si="182"/>
        <v/>
      </c>
      <c r="FX86" s="222" t="str">
        <f t="shared" si="183"/>
        <v/>
      </c>
      <c r="FY86" s="85" t="str">
        <f t="shared" si="184"/>
        <v/>
      </c>
      <c r="FZ86" s="327" t="str">
        <f>IFERROR(IF(B86="NSO","NSO",IF(OR(D86="",G86="",F86=""),"",IF(AND(FV86&gt;=36,'Master sheet'!$D$11="Hindi"),"कक्षा क्रमोन्नत",IF(AND(FV86&gt;=36,'Master sheet'!$D$11="English"),"Promoted",IF(AND(FV86&lt;36,'Master sheet'!$D$11="Hindi"),"पुनः परीक्षा","Re-Exam"))))),"")</f>
        <v/>
      </c>
      <c r="GA86" s="53" t="str">
        <f>IF(OR($E86="",$G86=""),"",IF(AND($E$3=6,'Marks Entry 6th'!CN85=""),"",IF(AND($E$3=7,'Marks Entry 7th'!CN85=""),"",IF(AND($E$3=6),'Marks Entry 6th'!CN85,IF(AND($E$3=7),'Marks Entry 7th'!CN85,"")))))</f>
        <v/>
      </c>
      <c r="GB86" s="53" t="str">
        <f>IF(OR($E86="",$G86=""),"",IF(AND($E$3=6,'Marks Entry 6th'!CO85=""),"",IF(AND($E$3=7,'Marks Entry 7th'!CO85=""),"",IF(AND($E$3=6),'Marks Entry 6th'!CO85,IF(AND($E$3=7),'Marks Entry 7th'!CO85,"")))))</f>
        <v/>
      </c>
      <c r="GC86" s="54"/>
      <c r="GK86" s="56">
        <f>IF(AND($E$3=6),'Marks Entry 6th'!I85,IF(AND($E$3=7),'Marks Entry 7th'!I85,""))</f>
        <v>0</v>
      </c>
      <c r="GL86" s="56">
        <f t="shared" si="185"/>
        <v>0</v>
      </c>
    </row>
    <row r="87" spans="1:194" ht="18.95" customHeight="1">
      <c r="A87" s="68">
        <v>80</v>
      </c>
      <c r="B87" s="68" t="str">
        <f>IF(OR(GK87=0,GK87=""),"",IF(AND($E$3=6),'Marks Entry 6th'!I86,IF(AND($E$3=7),'Marks Entry 7th'!I86,"")))</f>
        <v/>
      </c>
      <c r="C87" s="69" t="str">
        <f>IF(OR(B87=0,B87=""),"",IF(AND($E$3=6,'Marks Entry 6th'!B86=""),"",IF(AND($E$3=7,'Marks Entry 7th'!B86=""),"",IF(AND($E$3=6,'Marks Entry 6th'!B86),'Marks Entry 6th'!B86,IF(AND($E$3=7),'Marks Entry 7th'!B86,"")))))</f>
        <v/>
      </c>
      <c r="D87" s="69" t="str">
        <f>IF(OR(B87=0,B87=""),"",IF(AND($E$3=6,'Marks Entry 6th'!C86=""),"",IF(AND($E$3=7,'Marks Entry 7th'!C86=""),"",IF(AND($E$3=6),'Marks Entry 6th'!C86,IF(AND($E$3=7),'Marks Entry 7th'!C86,"")))))</f>
        <v/>
      </c>
      <c r="E87" s="303" t="str">
        <f>IF(OR(B87=0,B87=""),"",IF(AND($E$3=6,'Marks Entry 6th'!E86=""),"",IF(AND($E$3=7,'Marks Entry 7th'!E86=""),"",IF(AND($E$3=6),'Marks Entry 6th'!E86,IF(AND($E$3=7),'Marks Entry 7th'!E86,"")))))</f>
        <v/>
      </c>
      <c r="F87" s="69" t="str">
        <f>IF(OR(B87=0,B87=""),"",IF(AND($E$3=6,'Marks Entry 6th'!D86=""),"",IF(AND($E$3=7,'Marks Entry 7th'!D86=""),"",IF(AND($E$3=6),'Marks Entry 6th'!D86,IF(AND($E$3=7),'Marks Entry 7th'!D86,"")))))</f>
        <v/>
      </c>
      <c r="G87" s="302" t="str">
        <f>IF(OR(B87=0,B87=""),"",IF(AND($E$3=6,'Marks Entry 6th'!F86=""),"",IF(AND($E$3=7,'Marks Entry 7th'!F86=""),"",IF(AND($E$3=6),UPPER('Marks Entry 6th'!F86),IF(AND($E$3=7),UPPER('Marks Entry 7th'!F86),"")))))</f>
        <v/>
      </c>
      <c r="H87" s="302" t="str">
        <f>IF(OR(B87=0,B87=""),"",IF(AND($E$3=6,'Marks Entry 6th'!G86=""),"",IF(AND($E$3=7,'Marks Entry 7th'!G86=""),"",IF(AND($E$3=6),UPPER('Marks Entry 6th'!G86),IF(AND($E$3=7),UPPER('Marks Entry 7th'!G86),"")))))</f>
        <v/>
      </c>
      <c r="I87" s="302" t="str">
        <f>IF(OR(B87=0,B87=""),"",IF(AND($E$3=6,'Marks Entry 6th'!H86=""),"",IF(AND($E$3=7,'Marks Entry 7th'!H86=""),"",IF(AND($E$3=6),UPPER('Marks Entry 6th'!H86),IF(AND($E$3=7),UPPER('Marks Entry 7th'!H86),"")))))</f>
        <v/>
      </c>
      <c r="J87" s="64" t="str">
        <f>IF(OR(B87=0,B87=""),"",IF(AND($E$3=6,'Marks Entry 6th'!J86=""),"",IF(AND($E$3=7,'Marks Entry 7th'!J86=""),"",IF(AND($E$3=6),'Marks Entry 6th'!J86,IF(AND($E$3=7),'Marks Entry 7th'!J86,"")))))</f>
        <v/>
      </c>
      <c r="K87" s="64" t="str">
        <f>IF(OR(B87=0,B87=""),"",IF(AND($E$3=6,'Marks Entry 6th'!K86=""),"",IF(AND($E$3=7,'Marks Entry 7th'!K86=""),"",IF(AND($E$3=6),'Marks Entry 6th'!K86,IF(AND($E$3=7),'Marks Entry 7th'!K86,"")))))</f>
        <v/>
      </c>
      <c r="L87" s="120" t="str">
        <f>IF(OR($E87="",$G87=""),"",IF(AND($E$3=6),'Marks Entry 6th'!L86,IF(AND($E$3=7),'Marks Entry 7th'!L86,"")))</f>
        <v/>
      </c>
      <c r="M87" s="120" t="str">
        <f>IF(OR($E87="",$G87=""),"",IF(AND($E$3=6),'Marks Entry 6th'!M86,IF(AND($E$3=7),'Marks Entry 7th'!M86,"")))</f>
        <v/>
      </c>
      <c r="N87" s="120" t="str">
        <f>IF(OR($E87="",$G87=""),"",IF(AND($E$3=6),'Marks Entry 6th'!N86,IF(AND($E$3=7),'Marks Entry 7th'!N86,"")))</f>
        <v/>
      </c>
      <c r="O87" s="120" t="str">
        <f>IF(OR($E87="",$G87=""),"",IF(AND($E$3=6),'Marks Entry 6th'!O86,IF(AND($E$3=7),'Marks Entry 7th'!O86,"")))</f>
        <v/>
      </c>
      <c r="P87" s="120" t="str">
        <f>IF(OR($E87="",$G87=""),"",IF(AND($E$3=6),'Marks Entry 6th'!P86,IF(AND($E$3=7),'Marks Entry 7th'!P86,"")))</f>
        <v/>
      </c>
      <c r="Q87" s="120" t="str">
        <f>IF(OR($E87="",$G87=""),"",IF(AND($E$3=6),'Marks Entry 6th'!Q86,IF(AND($E$3=7),'Marks Entry 7th'!Q86,"")))</f>
        <v/>
      </c>
      <c r="R87" s="418" t="str">
        <f t="shared" si="95"/>
        <v/>
      </c>
      <c r="S87" s="120" t="str">
        <f>IF(OR($E87="",$G87=""),"",IF(AND($E$3=6),'Marks Entry 6th'!R86,IF(AND($E$3=7),'Marks Entry 7th'!R86,"")))</f>
        <v/>
      </c>
      <c r="T87" s="120" t="str">
        <f>IF(OR($E87="",$G87=""),"",IF(AND($E$3=6),'Marks Entry 6th'!S86,IF(AND($E$3=7),'Marks Entry 7th'!S86,"")))</f>
        <v/>
      </c>
      <c r="U87" s="65" t="str">
        <f t="shared" si="96"/>
        <v/>
      </c>
      <c r="V87" s="62">
        <f t="shared" si="97"/>
        <v>0</v>
      </c>
      <c r="W87" s="67" t="str">
        <f>IF(OR($E87="",$G87=""),"",IF(AND($E$3=6),'Marks Entry 6th'!T86,IF(AND($E$3=7),'Marks Entry 7th'!T86,"")))</f>
        <v/>
      </c>
      <c r="X87" s="67" t="str">
        <f>IF(OR($E87="",$G87=""),"",IF(AND($E$3=6),'Marks Entry 6th'!U86,IF(AND($E$3=7),'Marks Entry 7th'!U86,"")))</f>
        <v/>
      </c>
      <c r="Y87" s="66" t="str">
        <f t="shared" si="98"/>
        <v/>
      </c>
      <c r="Z87" s="62" t="str">
        <f t="shared" si="99"/>
        <v/>
      </c>
      <c r="AA87" s="108">
        <f t="shared" si="100"/>
        <v>0</v>
      </c>
      <c r="AB87" s="108" t="str">
        <f t="shared" si="101"/>
        <v/>
      </c>
      <c r="AC87" s="108" t="str">
        <f t="shared" si="102"/>
        <v/>
      </c>
      <c r="AD87" s="108" t="str">
        <f t="shared" si="103"/>
        <v/>
      </c>
      <c r="AE87" s="108" t="str">
        <f t="shared" si="104"/>
        <v/>
      </c>
      <c r="AF87" s="110" t="str">
        <f t="shared" si="105"/>
        <v/>
      </c>
      <c r="AG87" s="120" t="str">
        <f>IF(OR($E87="",$G87=""),"",IF(AND($E$3=6),'Marks Entry 6th'!V86,IF(AND($E$3=7),'Marks Entry 7th'!V86,"")))</f>
        <v/>
      </c>
      <c r="AH87" s="120" t="str">
        <f>IF(OR($E87="",$G87=""),"",IF(AND($E$3=6),'Marks Entry 6th'!W86,IF(AND($E$3=7),'Marks Entry 7th'!W86,"")))</f>
        <v/>
      </c>
      <c r="AI87" s="120" t="str">
        <f>IF(OR($E87="",$G87=""),"",IF(AND($E$3=6),'Marks Entry 6th'!X86,IF(AND($E$3=7),'Marks Entry 7th'!X86,"")))</f>
        <v/>
      </c>
      <c r="AJ87" s="120" t="str">
        <f>IF(OR($E87="",$G87=""),"",IF(AND($E$3=6),'Marks Entry 6th'!Y86,IF(AND($E$3=7),'Marks Entry 7th'!Y86,"")))</f>
        <v/>
      </c>
      <c r="AK87" s="120" t="str">
        <f>IF(OR($E87="",$G87=""),"",IF(AND($E$3=6),'Marks Entry 6th'!Z86,IF(AND($E$3=7),'Marks Entry 7th'!Z86,"")))</f>
        <v/>
      </c>
      <c r="AL87" s="120" t="str">
        <f>IF(OR($E87="",$G87=""),"",IF(AND($E$3=6),'Marks Entry 6th'!AA86,IF(AND($E$3=7),'Marks Entry 7th'!AA86,"")))</f>
        <v/>
      </c>
      <c r="AM87" s="418" t="str">
        <f t="shared" si="106"/>
        <v/>
      </c>
      <c r="AN87" s="120" t="str">
        <f>IF(OR($E87="",$G87=""),"",IF(AND($E$3=6),'Marks Entry 6th'!AB86,IF(AND($E$3=7),'Marks Entry 7th'!AB86,"")))</f>
        <v/>
      </c>
      <c r="AO87" s="120" t="str">
        <f>IF(OR($E87="",$G87=""),"",IF(AND($E$3=6),'Marks Entry 6th'!AC86,IF(AND($E$3=7),'Marks Entry 7th'!AC86,"")))</f>
        <v/>
      </c>
      <c r="AP87" s="65" t="str">
        <f t="shared" si="107"/>
        <v/>
      </c>
      <c r="AQ87" s="62">
        <f t="shared" si="108"/>
        <v>0</v>
      </c>
      <c r="AR87" s="67" t="str">
        <f>IF(OR($E87="",$G87=""),"",IF(AND($E$3=6),'Marks Entry 6th'!AD86,IF(AND($E$3=7),'Marks Entry 7th'!AD86,"")))</f>
        <v/>
      </c>
      <c r="AS87" s="67" t="str">
        <f>IF(OR($E87="",$G87=""),"",IF(AND($E$3=6),'Marks Entry 6th'!AE86,IF(AND($E$3=7),'Marks Entry 7th'!AE86,"")))</f>
        <v/>
      </c>
      <c r="AT87" s="65" t="str">
        <f t="shared" si="109"/>
        <v/>
      </c>
      <c r="AU87" s="62" t="str">
        <f t="shared" si="110"/>
        <v/>
      </c>
      <c r="AV87" s="108">
        <f t="shared" si="111"/>
        <v>0</v>
      </c>
      <c r="AW87" s="108" t="str">
        <f t="shared" si="112"/>
        <v/>
      </c>
      <c r="AX87" s="108" t="str">
        <f t="shared" si="113"/>
        <v/>
      </c>
      <c r="AY87" s="108" t="str">
        <f t="shared" si="114"/>
        <v/>
      </c>
      <c r="AZ87" s="108" t="str">
        <f t="shared" si="115"/>
        <v/>
      </c>
      <c r="BA87" s="110" t="str">
        <f t="shared" si="116"/>
        <v/>
      </c>
      <c r="BB87" s="310" t="str">
        <f>IF(OR($E87="",$G87=""),"",IF(AND($E$3=6),'Marks Entry 6th'!AF86,IF(AND($E$3=7),'Marks Entry 7th'!AF86,"")))</f>
        <v/>
      </c>
      <c r="BC87" s="120" t="str">
        <f>IF(OR($E87="",$G87=""),"",IF(AND($E$3=6),'Marks Entry 6th'!AG86,IF(AND($E$3=7),'Marks Entry 7th'!AG86,"")))</f>
        <v/>
      </c>
      <c r="BD87" s="120" t="str">
        <f>IF(OR($E87="",$G87=""),"",IF(AND($E$3=6),'Marks Entry 6th'!AH86,IF(AND($E$3=7),'Marks Entry 7th'!AH86,"")))</f>
        <v/>
      </c>
      <c r="BE87" s="120" t="str">
        <f>IF(OR($E87="",$G87=""),"",IF(AND($E$3=6),'Marks Entry 6th'!AI86,IF(AND($E$3=7),'Marks Entry 7th'!AI86,"")))</f>
        <v/>
      </c>
      <c r="BF87" s="120" t="str">
        <f>IF(OR($E87="",$G87=""),"",IF(AND($E$3=6),'Marks Entry 6th'!AJ86,IF(AND($E$3=7),'Marks Entry 7th'!AJ86,"")))</f>
        <v/>
      </c>
      <c r="BG87" s="120" t="str">
        <f>IF(OR($E87="",$G87=""),"",IF(AND($E$3=6),'Marks Entry 6th'!AK86,IF(AND($E$3=7),'Marks Entry 7th'!AK86,"")))</f>
        <v/>
      </c>
      <c r="BH87" s="120" t="str">
        <f>IF(OR($E87="",$G87=""),"",IF(AND($E$3=6),'Marks Entry 6th'!AL86,IF(AND($E$3=7),'Marks Entry 7th'!AL86,"")))</f>
        <v/>
      </c>
      <c r="BI87" s="418" t="str">
        <f t="shared" si="117"/>
        <v/>
      </c>
      <c r="BJ87" s="120" t="str">
        <f>IF(OR($E87="",$G87=""),"",IF(AND($E$3=6),'Marks Entry 6th'!AM86,IF(AND($E$3=7),'Marks Entry 7th'!AM86,"")))</f>
        <v/>
      </c>
      <c r="BK87" s="120" t="str">
        <f>IF(OR($E87="",$G87=""),"",IF(AND($E$3=6),'Marks Entry 6th'!AN86,IF(AND($E$3=7),'Marks Entry 7th'!AN86,"")))</f>
        <v/>
      </c>
      <c r="BL87" s="65" t="str">
        <f t="shared" si="118"/>
        <v/>
      </c>
      <c r="BM87" s="62">
        <f t="shared" si="119"/>
        <v>0</v>
      </c>
      <c r="BN87" s="67" t="str">
        <f>IF(OR($E87="",$G87=""),"",IF(AND($E$3=6),'Marks Entry 6th'!AO86,IF(AND($E$3=7),'Marks Entry 7th'!AO86,"")))</f>
        <v/>
      </c>
      <c r="BO87" s="67" t="str">
        <f>IF(OR($E87="",$G87=""),"",IF(AND($E$3=6),'Marks Entry 6th'!AP86,IF(AND($E$3=7),'Marks Entry 7th'!AP86,"")))</f>
        <v/>
      </c>
      <c r="BP87" s="65" t="str">
        <f t="shared" si="120"/>
        <v/>
      </c>
      <c r="BQ87" s="62" t="str">
        <f t="shared" si="121"/>
        <v/>
      </c>
      <c r="BR87" s="108">
        <f t="shared" si="122"/>
        <v>0</v>
      </c>
      <c r="BS87" s="108" t="str">
        <f t="shared" si="123"/>
        <v/>
      </c>
      <c r="BT87" s="108" t="str">
        <f t="shared" si="124"/>
        <v/>
      </c>
      <c r="BU87" s="108" t="str">
        <f t="shared" si="125"/>
        <v/>
      </c>
      <c r="BV87" s="108" t="str">
        <f t="shared" si="126"/>
        <v/>
      </c>
      <c r="BW87" s="110" t="str">
        <f t="shared" si="127"/>
        <v/>
      </c>
      <c r="BX87" s="120" t="str">
        <f>IF(OR($E87="",$G87=""),"",IF(AND($E$3=6),'Marks Entry 6th'!AQ86,IF(AND($E$3=7),'Marks Entry 7th'!AQ86,"")))</f>
        <v/>
      </c>
      <c r="BY87" s="120" t="str">
        <f>IF(OR($E87="",$G87=""),"",IF(AND($E$3=6),'Marks Entry 6th'!AR86,IF(AND($E$3=7),'Marks Entry 7th'!AR86,"")))</f>
        <v/>
      </c>
      <c r="BZ87" s="120" t="str">
        <f>IF(OR($E87="",$G87=""),"",IF(AND($E$3=6),'Marks Entry 6th'!AS86,IF(AND($E$3=7),'Marks Entry 7th'!AS86,"")))</f>
        <v/>
      </c>
      <c r="CA87" s="120" t="str">
        <f>IF(OR($E87="",$G87=""),"",IF(AND($E$3=6),'Marks Entry 6th'!AT86,IF(AND($E$3=7),'Marks Entry 7th'!AT86,"")))</f>
        <v/>
      </c>
      <c r="CB87" s="120" t="str">
        <f>IF(OR($E87="",$G87=""),"",IF(AND($E$3=6),'Marks Entry 6th'!AU86,IF(AND($E$3=7),'Marks Entry 7th'!AU86,"")))</f>
        <v/>
      </c>
      <c r="CC87" s="120" t="str">
        <f>IF(OR($E87="",$G87=""),"",IF(AND($E$3=6),'Marks Entry 6th'!AV86,IF(AND($E$3=7),'Marks Entry 7th'!AV86,"")))</f>
        <v/>
      </c>
      <c r="CD87" s="418" t="str">
        <f t="shared" si="128"/>
        <v/>
      </c>
      <c r="CE87" s="120" t="str">
        <f>IF(OR($E87="",$G87=""),"",IF(AND($E$3=6),'Marks Entry 6th'!AW86,IF(AND($E$3=7),'Marks Entry 7th'!AW86,"")))</f>
        <v/>
      </c>
      <c r="CF87" s="120" t="str">
        <f>IF(OR($E87="",$G87=""),"",IF(AND($E$3=6),'Marks Entry 6th'!AX86,IF(AND($E$3=7),'Marks Entry 7th'!AX86,"")))</f>
        <v/>
      </c>
      <c r="CG87" s="65" t="str">
        <f t="shared" si="129"/>
        <v/>
      </c>
      <c r="CH87" s="62">
        <f t="shared" si="130"/>
        <v>0</v>
      </c>
      <c r="CI87" s="67" t="str">
        <f>IF(OR($E87="",$G87=""),"",IF(AND($E$3=6),'Marks Entry 6th'!AY86,IF(AND($E$3=7),'Marks Entry 7th'!AY86,"")))</f>
        <v/>
      </c>
      <c r="CJ87" s="67" t="str">
        <f>IF(OR($E87="",$G87=""),"",IF(AND($E$3=6),'Marks Entry 6th'!AZ86,IF(AND($E$3=7),'Marks Entry 7th'!AZ86,"")))</f>
        <v/>
      </c>
      <c r="CK87" s="65" t="str">
        <f t="shared" si="131"/>
        <v/>
      </c>
      <c r="CL87" s="62" t="str">
        <f t="shared" si="132"/>
        <v/>
      </c>
      <c r="CM87" s="108">
        <f t="shared" si="133"/>
        <v>0</v>
      </c>
      <c r="CN87" s="108" t="str">
        <f t="shared" si="134"/>
        <v/>
      </c>
      <c r="CO87" s="108" t="str">
        <f t="shared" si="135"/>
        <v/>
      </c>
      <c r="CP87" s="108" t="str">
        <f t="shared" si="136"/>
        <v/>
      </c>
      <c r="CQ87" s="108" t="str">
        <f t="shared" si="137"/>
        <v/>
      </c>
      <c r="CR87" s="110" t="str">
        <f t="shared" si="138"/>
        <v/>
      </c>
      <c r="CS87" s="120" t="str">
        <f>IF(OR($E87="",$G87=""),"",IF(AND($E$3=6),'Marks Entry 6th'!BA86,IF(AND($E$3=7),'Marks Entry 7th'!BA86,"")))</f>
        <v/>
      </c>
      <c r="CT87" s="120" t="str">
        <f>IF(OR($E87="",$G87=""),"",IF(AND($E$3=6),'Marks Entry 6th'!BB86,IF(AND($E$3=7),'Marks Entry 7th'!BB86,"")))</f>
        <v/>
      </c>
      <c r="CU87" s="120" t="str">
        <f>IF(OR($E87="",$G87=""),"",IF(AND($E$3=6),'Marks Entry 6th'!BC86,IF(AND($E$3=7),'Marks Entry 7th'!BC86,"")))</f>
        <v/>
      </c>
      <c r="CV87" s="120" t="str">
        <f>IF(OR($E87="",$G87=""),"",IF(AND($E$3=6),'Marks Entry 6th'!BD86,IF(AND($E$3=7),'Marks Entry 7th'!BD86,"")))</f>
        <v/>
      </c>
      <c r="CW87" s="120" t="str">
        <f>IF(OR($E87="",$G87=""),"",IF(AND($E$3=6),'Marks Entry 6th'!BE86,IF(AND($E$3=7),'Marks Entry 7th'!BE86,"")))</f>
        <v/>
      </c>
      <c r="CX87" s="120" t="str">
        <f>IF(OR($E87="",$G87=""),"",IF(AND($E$3=6),'Marks Entry 6th'!BF86,IF(AND($E$3=7),'Marks Entry 7th'!BF86,"")))</f>
        <v/>
      </c>
      <c r="CY87" s="418" t="str">
        <f t="shared" si="139"/>
        <v/>
      </c>
      <c r="CZ87" s="120" t="str">
        <f>IF(OR($E87="",$G87=""),"",IF(AND($E$3=6),'Marks Entry 6th'!BG86,IF(AND($E$3=7),'Marks Entry 7th'!BG86,"")))</f>
        <v/>
      </c>
      <c r="DA87" s="120" t="str">
        <f>IF(OR($E87="",$G87=""),"",IF(AND($E$3=6),'Marks Entry 6th'!BH86,IF(AND($E$3=7),'Marks Entry 7th'!BH86,"")))</f>
        <v/>
      </c>
      <c r="DB87" s="65" t="str">
        <f t="shared" si="140"/>
        <v/>
      </c>
      <c r="DC87" s="62">
        <f t="shared" si="141"/>
        <v>0</v>
      </c>
      <c r="DD87" s="67" t="str">
        <f>IF(OR($E87="",$G87=""),"",IF(AND($E$3=6),'Marks Entry 6th'!BI86,IF(AND($E$3=7),'Marks Entry 7th'!BI86,"")))</f>
        <v/>
      </c>
      <c r="DE87" s="67" t="str">
        <f>IF(OR($E87="",$G87=""),"",IF(AND($E$3=6),'Marks Entry 6th'!BJ86,IF(AND($E$3=7),'Marks Entry 7th'!BJ86,"")))</f>
        <v/>
      </c>
      <c r="DF87" s="65" t="str">
        <f t="shared" si="142"/>
        <v/>
      </c>
      <c r="DG87" s="62" t="str">
        <f t="shared" si="143"/>
        <v/>
      </c>
      <c r="DH87" s="108">
        <f t="shared" si="144"/>
        <v>0</v>
      </c>
      <c r="DI87" s="108" t="str">
        <f t="shared" si="145"/>
        <v/>
      </c>
      <c r="DJ87" s="108" t="str">
        <f t="shared" si="146"/>
        <v/>
      </c>
      <c r="DK87" s="108" t="str">
        <f t="shared" si="147"/>
        <v/>
      </c>
      <c r="DL87" s="108" t="str">
        <f t="shared" si="148"/>
        <v/>
      </c>
      <c r="DM87" s="110" t="str">
        <f t="shared" si="149"/>
        <v/>
      </c>
      <c r="DN87" s="120" t="str">
        <f>IF(OR($E87="",$G87=""),"",IF(AND($E$3=6),'Marks Entry 6th'!BK86,IF(AND($E$3=7),'Marks Entry 7th'!BK86,"")))</f>
        <v/>
      </c>
      <c r="DO87" s="120" t="str">
        <f>IF(OR($E87="",$G87=""),"",IF(AND($E$3=6),'Marks Entry 6th'!BL86,IF(AND($E$3=7),'Marks Entry 7th'!BL86,"")))</f>
        <v/>
      </c>
      <c r="DP87" s="120" t="str">
        <f>IF(OR($E87="",$G87=""),"",IF(AND($E$3=6),'Marks Entry 6th'!BM86,IF(AND($E$3=7),'Marks Entry 7th'!BM86,"")))</f>
        <v/>
      </c>
      <c r="DQ87" s="120" t="str">
        <f>IF(OR($E87="",$G87=""),"",IF(AND($E$3=6),'Marks Entry 6th'!BN86,IF(AND($E$3=7),'Marks Entry 7th'!BN86,"")))</f>
        <v/>
      </c>
      <c r="DR87" s="120" t="str">
        <f>IF(OR($E87="",$G87=""),"",IF(AND($E$3=6),'Marks Entry 6th'!BO86,IF(AND($E$3=7),'Marks Entry 7th'!BO86,"")))</f>
        <v/>
      </c>
      <c r="DS87" s="120" t="str">
        <f>IF(OR($E87="",$G87=""),"",IF(AND($E$3=6),'Marks Entry 6th'!BP86,IF(AND($E$3=7),'Marks Entry 7th'!BP86,"")))</f>
        <v/>
      </c>
      <c r="DT87" s="418" t="str">
        <f t="shared" si="150"/>
        <v/>
      </c>
      <c r="DU87" s="120" t="str">
        <f>IF(OR($E87="",$G87=""),"",IF(AND($E$3=6),'Marks Entry 6th'!BQ86,IF(AND($E$3=7),'Marks Entry 7th'!BQ86,"")))</f>
        <v/>
      </c>
      <c r="DV87" s="120" t="str">
        <f>IF(OR($E87="",$G87=""),"",IF(AND($E$3=6),'Marks Entry 6th'!BR86,IF(AND($E$3=7),'Marks Entry 7th'!BR86,"")))</f>
        <v/>
      </c>
      <c r="DW87" s="65" t="str">
        <f t="shared" si="151"/>
        <v/>
      </c>
      <c r="DX87" s="62">
        <f t="shared" si="152"/>
        <v>0</v>
      </c>
      <c r="DY87" s="67" t="str">
        <f>IF(OR($E87="",$G87=""),"",IF(AND($E$3=6),'Marks Entry 6th'!BS86,IF(AND($E$3=7),'Marks Entry 7th'!BS86,"")))</f>
        <v/>
      </c>
      <c r="DZ87" s="67" t="str">
        <f>IF(OR($E87="",$G87=""),"",IF(AND($E$3=6),'Marks Entry 6th'!BT86,IF(AND($E$3=7),'Marks Entry 7th'!BT86,"")))</f>
        <v/>
      </c>
      <c r="EA87" s="65" t="str">
        <f t="shared" si="153"/>
        <v/>
      </c>
      <c r="EB87" s="62" t="str">
        <f t="shared" si="154"/>
        <v/>
      </c>
      <c r="EC87" s="108">
        <f t="shared" si="155"/>
        <v>0</v>
      </c>
      <c r="ED87" s="108" t="str">
        <f t="shared" si="156"/>
        <v/>
      </c>
      <c r="EE87" s="108" t="str">
        <f t="shared" si="157"/>
        <v/>
      </c>
      <c r="EF87" s="108" t="str">
        <f t="shared" si="158"/>
        <v/>
      </c>
      <c r="EG87" s="108" t="str">
        <f t="shared" si="159"/>
        <v/>
      </c>
      <c r="EH87" s="110" t="str">
        <f t="shared" si="160"/>
        <v/>
      </c>
      <c r="EI87" s="52" t="str">
        <f>IF(OR($E87="",$G87=""),"",IF(AND($E$3=6),'Marks Entry 6th'!BU86,IF(AND($E$3=7),'Marks Entry 7th'!BU86,"")))</f>
        <v/>
      </c>
      <c r="EJ87" s="52" t="str">
        <f>IF(OR($E87="",$G87=""),"",IF(AND($E$3=6),'Marks Entry 6th'!BV86,IF(AND($E$3=7),'Marks Entry 7th'!BV86,"")))</f>
        <v/>
      </c>
      <c r="EK87" s="52" t="str">
        <f>IF(OR($E87="",$G87=""),"",IF(AND($E$3=6),'Marks Entry 6th'!BW86,IF(AND($E$3=7),'Marks Entry 7th'!BW86,"")))</f>
        <v/>
      </c>
      <c r="EL87" s="52" t="str">
        <f>IF(OR($E87="",$G87=""),"",IF(AND($E$3=6),'Marks Entry 6th'!BX86,IF(AND($E$3=7),'Marks Entry 7th'!BX86,"")))</f>
        <v/>
      </c>
      <c r="EM87" s="52" t="str">
        <f>IF(OR($E87="",$G87=""),"",IF(AND($E$3=6),'Marks Entry 6th'!BY86,IF(AND($E$3=7),'Marks Entry 7th'!BY86,"")))</f>
        <v/>
      </c>
      <c r="EN87" s="121" t="str">
        <f t="shared" si="161"/>
        <v/>
      </c>
      <c r="EO87" s="122">
        <f t="shared" si="162"/>
        <v>0</v>
      </c>
      <c r="EP87" s="122" t="str">
        <f t="shared" si="163"/>
        <v/>
      </c>
      <c r="EQ87" s="122" t="str">
        <f t="shared" si="164"/>
        <v/>
      </c>
      <c r="ER87" s="109" t="str">
        <f t="shared" si="165"/>
        <v/>
      </c>
      <c r="ES87" s="52" t="str">
        <f>IF(OR($E87="",$G87=""),"",IF(AND($E$3=6),'Marks Entry 6th'!BZ86,IF(AND($E$3=7),'Marks Entry 7th'!BZ86,"")))</f>
        <v/>
      </c>
      <c r="ET87" s="52" t="str">
        <f>IF(OR($E87="",$G87=""),"",IF(AND($E$3=6),'Marks Entry 6th'!CA86,IF(AND($E$3=7),'Marks Entry 7th'!CA86,"")))</f>
        <v/>
      </c>
      <c r="EU87" s="52" t="str">
        <f>IF(OR($E87="",$G87=""),"",IF(AND($E$3=6),'Marks Entry 6th'!CB86,IF(AND($E$3=7),'Marks Entry 7th'!CB86,"")))</f>
        <v/>
      </c>
      <c r="EV87" s="52" t="str">
        <f>IF(OR($E87="",$G87=""),"",IF(AND($E$3=6),'Marks Entry 6th'!CC86,IF(AND($E$3=7),'Marks Entry 7th'!CC86,"")))</f>
        <v/>
      </c>
      <c r="EW87" s="52" t="str">
        <f>IF(OR($E87="",$G87=""),"",IF(AND($E$3=6),'Marks Entry 6th'!CD86,IF(AND($E$3=7),'Marks Entry 7th'!CD86,"")))</f>
        <v/>
      </c>
      <c r="EX87" s="121" t="str">
        <f t="shared" si="166"/>
        <v/>
      </c>
      <c r="EY87" s="122">
        <f t="shared" si="167"/>
        <v>0</v>
      </c>
      <c r="EZ87" s="122" t="str">
        <f t="shared" si="168"/>
        <v/>
      </c>
      <c r="FA87" s="122" t="str">
        <f t="shared" si="169"/>
        <v/>
      </c>
      <c r="FB87" s="109" t="str">
        <f t="shared" si="170"/>
        <v/>
      </c>
      <c r="FC87" s="52" t="str">
        <f>IF(OR($E87="",$G87=""),"",IF(AND($E$3=6),'Marks Entry 6th'!CE86,IF(AND($E$3=7),'Marks Entry 7th'!CE86,"")))</f>
        <v/>
      </c>
      <c r="FD87" s="52" t="str">
        <f>IF(OR($E87="",$G87=""),"",IF(AND($E$3=6),'Marks Entry 6th'!CF86,IF(AND($E$3=7),'Marks Entry 7th'!CF86,"")))</f>
        <v/>
      </c>
      <c r="FE87" s="52" t="str">
        <f>IF(OR($E87="",$G87=""),"",IF(AND($E$3=6),'Marks Entry 6th'!CG86,IF(AND($E$3=7),'Marks Entry 7th'!CG86,"")))</f>
        <v/>
      </c>
      <c r="FF87" s="52" t="str">
        <f>IF(OR($E87="",$G87=""),"",IF(AND($E$3=6),'Marks Entry 6th'!CH86,IF(AND($E$3=7),'Marks Entry 7th'!CH86,"")))</f>
        <v/>
      </c>
      <c r="FG87" s="52" t="str">
        <f>IF(OR($E87="",$G87=""),"",IF(AND($E$3=6),'Marks Entry 6th'!CI86,IF(AND($E$3=7),'Marks Entry 7th'!CI86,"")))</f>
        <v/>
      </c>
      <c r="FH87" s="121" t="str">
        <f t="shared" si="171"/>
        <v/>
      </c>
      <c r="FI87" s="122">
        <f t="shared" si="172"/>
        <v>0</v>
      </c>
      <c r="FJ87" s="122" t="str">
        <f t="shared" si="173"/>
        <v/>
      </c>
      <c r="FK87" s="122" t="str">
        <f t="shared" si="174"/>
        <v/>
      </c>
      <c r="FL87" s="109" t="str">
        <f t="shared" si="175"/>
        <v/>
      </c>
      <c r="FM87" s="361" t="str">
        <f>IF(OR($E87="",$G87=""),"",IF(AND('Marks Entry 6th'!CJ86="",'Marks Entry 7th'!CJ86=""),"",IF(AND($E$3=6),'Marks Entry 6th'!CJ86,IF(AND($E$3=7),'Marks Entry 7th'!CJ86,""))))</f>
        <v/>
      </c>
      <c r="FN87" s="361" t="str">
        <f>IF(OR($E87="",$G87=""),"",IF(AND('Marks Entry 6th'!CK86="",'Marks Entry 7th'!CK86=""),"",IF(AND($E$3=6),'Marks Entry 6th'!CK86,IF(AND($E$3=7),'Marks Entry 7th'!CK86,""))))</f>
        <v/>
      </c>
      <c r="FO87" s="362" t="str">
        <f t="shared" si="176"/>
        <v/>
      </c>
      <c r="FP87" s="109" t="str">
        <f t="shared" si="177"/>
        <v/>
      </c>
      <c r="FQ87" s="361" t="str">
        <f>IF(OR($E87="",$G87=""),"",IF(AND('Marks Entry 6th'!CL86="",'Marks Entry 7th'!CL86=""),"",IF(AND($E$3=6),'Marks Entry 6th'!CL86,IF(AND($E$3=7),'Marks Entry 7th'!CL86,""))))</f>
        <v/>
      </c>
      <c r="FR87" s="361" t="str">
        <f>IF(OR($E87="",$G87=""),"",IF(AND('Marks Entry 6th'!CM86="",'Marks Entry 7th'!CM86=""),"",IF(AND($E$3=6),'Marks Entry 6th'!CM86,IF(AND($E$3=7),'Marks Entry 7th'!CM86,""))))</f>
        <v/>
      </c>
      <c r="FS87" s="362" t="str">
        <f t="shared" si="178"/>
        <v/>
      </c>
      <c r="FT87" s="109" t="str">
        <f t="shared" si="179"/>
        <v/>
      </c>
      <c r="FU87" s="78" t="str">
        <f t="shared" si="180"/>
        <v/>
      </c>
      <c r="FV87" s="328" t="str">
        <f t="shared" si="181"/>
        <v/>
      </c>
      <c r="FW87" s="84" t="str">
        <f t="shared" si="182"/>
        <v/>
      </c>
      <c r="FX87" s="222" t="str">
        <f t="shared" si="183"/>
        <v/>
      </c>
      <c r="FY87" s="85" t="str">
        <f t="shared" si="184"/>
        <v/>
      </c>
      <c r="FZ87" s="327" t="str">
        <f>IFERROR(IF(B87="NSO","NSO",IF(OR(D87="",G87="",F87=""),"",IF(AND(FV87&gt;=36,'Master sheet'!$D$11="Hindi"),"कक्षा क्रमोन्नत",IF(AND(FV87&gt;=36,'Master sheet'!$D$11="English"),"Promoted",IF(AND(FV87&lt;36,'Master sheet'!$D$11="Hindi"),"पुनः परीक्षा","Re-Exam"))))),"")</f>
        <v/>
      </c>
      <c r="GA87" s="53" t="str">
        <f>IF(OR($E87="",$G87=""),"",IF(AND($E$3=6,'Marks Entry 6th'!CN86=""),"",IF(AND($E$3=7,'Marks Entry 7th'!CN86=""),"",IF(AND($E$3=6),'Marks Entry 6th'!CN86,IF(AND($E$3=7),'Marks Entry 7th'!CN86,"")))))</f>
        <v/>
      </c>
      <c r="GB87" s="53" t="str">
        <f>IF(OR($E87="",$G87=""),"",IF(AND($E$3=6,'Marks Entry 6th'!CO86=""),"",IF(AND($E$3=7,'Marks Entry 7th'!CO86=""),"",IF(AND($E$3=6),'Marks Entry 6th'!CO86,IF(AND($E$3=7),'Marks Entry 7th'!CO86,"")))))</f>
        <v/>
      </c>
      <c r="GC87" s="54"/>
      <c r="GK87" s="56">
        <f>IF(AND($E$3=6),'Marks Entry 6th'!I86,IF(AND($E$3=7),'Marks Entry 7th'!I86,""))</f>
        <v>0</v>
      </c>
      <c r="GL87" s="56">
        <f t="shared" si="185"/>
        <v>0</v>
      </c>
    </row>
    <row r="88" spans="1:194" ht="18.95" customHeight="1">
      <c r="A88" s="68">
        <v>81</v>
      </c>
      <c r="B88" s="68" t="str">
        <f>IF(OR(GK88=0,GK88=""),"",IF(AND($E$3=6),'Marks Entry 6th'!I87,IF(AND($E$3=7),'Marks Entry 7th'!I87,"")))</f>
        <v/>
      </c>
      <c r="C88" s="69" t="str">
        <f>IF(OR(B88=0,B88=""),"",IF(AND($E$3=6,'Marks Entry 6th'!B87=""),"",IF(AND($E$3=7,'Marks Entry 7th'!B87=""),"",IF(AND($E$3=6,'Marks Entry 6th'!B87),'Marks Entry 6th'!B87,IF(AND($E$3=7),'Marks Entry 7th'!B87,"")))))</f>
        <v/>
      </c>
      <c r="D88" s="69" t="str">
        <f>IF(OR(B88=0,B88=""),"",IF(AND($E$3=6,'Marks Entry 6th'!C87=""),"",IF(AND($E$3=7,'Marks Entry 7th'!C87=""),"",IF(AND($E$3=6),'Marks Entry 6th'!C87,IF(AND($E$3=7),'Marks Entry 7th'!C87,"")))))</f>
        <v/>
      </c>
      <c r="E88" s="303" t="str">
        <f>IF(OR(B88=0,B88=""),"",IF(AND($E$3=6,'Marks Entry 6th'!E87=""),"",IF(AND($E$3=7,'Marks Entry 7th'!E87=""),"",IF(AND($E$3=6),'Marks Entry 6th'!E87,IF(AND($E$3=7),'Marks Entry 7th'!E87,"")))))</f>
        <v/>
      </c>
      <c r="F88" s="69" t="str">
        <f>IF(OR(B88=0,B88=""),"",IF(AND($E$3=6,'Marks Entry 6th'!D87=""),"",IF(AND($E$3=7,'Marks Entry 7th'!D87=""),"",IF(AND($E$3=6),'Marks Entry 6th'!D87,IF(AND($E$3=7),'Marks Entry 7th'!D87,"")))))</f>
        <v/>
      </c>
      <c r="G88" s="302" t="str">
        <f>IF(OR(B88=0,B88=""),"",IF(AND($E$3=6,'Marks Entry 6th'!F87=""),"",IF(AND($E$3=7,'Marks Entry 7th'!F87=""),"",IF(AND($E$3=6),UPPER('Marks Entry 6th'!F87),IF(AND($E$3=7),UPPER('Marks Entry 7th'!F87),"")))))</f>
        <v/>
      </c>
      <c r="H88" s="302" t="str">
        <f>IF(OR(B88=0,B88=""),"",IF(AND($E$3=6,'Marks Entry 6th'!G87=""),"",IF(AND($E$3=7,'Marks Entry 7th'!G87=""),"",IF(AND($E$3=6),UPPER('Marks Entry 6th'!G87),IF(AND($E$3=7),UPPER('Marks Entry 7th'!G87),"")))))</f>
        <v/>
      </c>
      <c r="I88" s="302" t="str">
        <f>IF(OR(B88=0,B88=""),"",IF(AND($E$3=6,'Marks Entry 6th'!H87=""),"",IF(AND($E$3=7,'Marks Entry 7th'!H87=""),"",IF(AND($E$3=6),UPPER('Marks Entry 6th'!H87),IF(AND($E$3=7),UPPER('Marks Entry 7th'!H87),"")))))</f>
        <v/>
      </c>
      <c r="J88" s="64" t="str">
        <f>IF(OR(B88=0,B88=""),"",IF(AND($E$3=6,'Marks Entry 6th'!J87=""),"",IF(AND($E$3=7,'Marks Entry 7th'!J87=""),"",IF(AND($E$3=6),'Marks Entry 6th'!J87,IF(AND($E$3=7),'Marks Entry 7th'!J87,"")))))</f>
        <v/>
      </c>
      <c r="K88" s="64" t="str">
        <f>IF(OR(B88=0,B88=""),"",IF(AND($E$3=6,'Marks Entry 6th'!K87=""),"",IF(AND($E$3=7,'Marks Entry 7th'!K87=""),"",IF(AND($E$3=6),'Marks Entry 6th'!K87,IF(AND($E$3=7),'Marks Entry 7th'!K87,"")))))</f>
        <v/>
      </c>
      <c r="L88" s="120" t="str">
        <f>IF(OR($E88="",$G88=""),"",IF(AND($E$3=6),'Marks Entry 6th'!L87,IF(AND($E$3=7),'Marks Entry 7th'!L87,"")))</f>
        <v/>
      </c>
      <c r="M88" s="120" t="str">
        <f>IF(OR($E88="",$G88=""),"",IF(AND($E$3=6),'Marks Entry 6th'!M87,IF(AND($E$3=7),'Marks Entry 7th'!M87,"")))</f>
        <v/>
      </c>
      <c r="N88" s="120" t="str">
        <f>IF(OR($E88="",$G88=""),"",IF(AND($E$3=6),'Marks Entry 6th'!N87,IF(AND($E$3=7),'Marks Entry 7th'!N87,"")))</f>
        <v/>
      </c>
      <c r="O88" s="120" t="str">
        <f>IF(OR($E88="",$G88=""),"",IF(AND($E$3=6),'Marks Entry 6th'!O87,IF(AND($E$3=7),'Marks Entry 7th'!O87,"")))</f>
        <v/>
      </c>
      <c r="P88" s="120" t="str">
        <f>IF(OR($E88="",$G88=""),"",IF(AND($E$3=6),'Marks Entry 6th'!P87,IF(AND($E$3=7),'Marks Entry 7th'!P87,"")))</f>
        <v/>
      </c>
      <c r="Q88" s="120" t="str">
        <f>IF(OR($E88="",$G88=""),"",IF(AND($E$3=6),'Marks Entry 6th'!Q87,IF(AND($E$3=7),'Marks Entry 7th'!Q87,"")))</f>
        <v/>
      </c>
      <c r="R88" s="418" t="str">
        <f t="shared" si="95"/>
        <v/>
      </c>
      <c r="S88" s="120" t="str">
        <f>IF(OR($E88="",$G88=""),"",IF(AND($E$3=6),'Marks Entry 6th'!R87,IF(AND($E$3=7),'Marks Entry 7th'!R87,"")))</f>
        <v/>
      </c>
      <c r="T88" s="120" t="str">
        <f>IF(OR($E88="",$G88=""),"",IF(AND($E$3=6),'Marks Entry 6th'!S87,IF(AND($E$3=7),'Marks Entry 7th'!S87,"")))</f>
        <v/>
      </c>
      <c r="U88" s="65" t="str">
        <f t="shared" si="96"/>
        <v/>
      </c>
      <c r="V88" s="62">
        <f t="shared" si="97"/>
        <v>0</v>
      </c>
      <c r="W88" s="67" t="str">
        <f>IF(OR($E88="",$G88=""),"",IF(AND($E$3=6),'Marks Entry 6th'!T87,IF(AND($E$3=7),'Marks Entry 7th'!T87,"")))</f>
        <v/>
      </c>
      <c r="X88" s="67" t="str">
        <f>IF(OR($E88="",$G88=""),"",IF(AND($E$3=6),'Marks Entry 6th'!U87,IF(AND($E$3=7),'Marks Entry 7th'!U87,"")))</f>
        <v/>
      </c>
      <c r="Y88" s="66" t="str">
        <f t="shared" si="98"/>
        <v/>
      </c>
      <c r="Z88" s="62" t="str">
        <f t="shared" si="99"/>
        <v/>
      </c>
      <c r="AA88" s="108">
        <f t="shared" si="100"/>
        <v>0</v>
      </c>
      <c r="AB88" s="108" t="str">
        <f t="shared" si="101"/>
        <v/>
      </c>
      <c r="AC88" s="108" t="str">
        <f t="shared" si="102"/>
        <v/>
      </c>
      <c r="AD88" s="108" t="str">
        <f t="shared" si="103"/>
        <v/>
      </c>
      <c r="AE88" s="108" t="str">
        <f t="shared" si="104"/>
        <v/>
      </c>
      <c r="AF88" s="110" t="str">
        <f t="shared" si="105"/>
        <v/>
      </c>
      <c r="AG88" s="120" t="str">
        <f>IF(OR($E88="",$G88=""),"",IF(AND($E$3=6),'Marks Entry 6th'!V87,IF(AND($E$3=7),'Marks Entry 7th'!V87,"")))</f>
        <v/>
      </c>
      <c r="AH88" s="120" t="str">
        <f>IF(OR($E88="",$G88=""),"",IF(AND($E$3=6),'Marks Entry 6th'!W87,IF(AND($E$3=7),'Marks Entry 7th'!W87,"")))</f>
        <v/>
      </c>
      <c r="AI88" s="120" t="str">
        <f>IF(OR($E88="",$G88=""),"",IF(AND($E$3=6),'Marks Entry 6th'!X87,IF(AND($E$3=7),'Marks Entry 7th'!X87,"")))</f>
        <v/>
      </c>
      <c r="AJ88" s="120" t="str">
        <f>IF(OR($E88="",$G88=""),"",IF(AND($E$3=6),'Marks Entry 6th'!Y87,IF(AND($E$3=7),'Marks Entry 7th'!Y87,"")))</f>
        <v/>
      </c>
      <c r="AK88" s="120" t="str">
        <f>IF(OR($E88="",$G88=""),"",IF(AND($E$3=6),'Marks Entry 6th'!Z87,IF(AND($E$3=7),'Marks Entry 7th'!Z87,"")))</f>
        <v/>
      </c>
      <c r="AL88" s="120" t="str">
        <f>IF(OR($E88="",$G88=""),"",IF(AND($E$3=6),'Marks Entry 6th'!AA87,IF(AND($E$3=7),'Marks Entry 7th'!AA87,"")))</f>
        <v/>
      </c>
      <c r="AM88" s="418" t="str">
        <f t="shared" si="106"/>
        <v/>
      </c>
      <c r="AN88" s="120" t="str">
        <f>IF(OR($E88="",$G88=""),"",IF(AND($E$3=6),'Marks Entry 6th'!AB87,IF(AND($E$3=7),'Marks Entry 7th'!AB87,"")))</f>
        <v/>
      </c>
      <c r="AO88" s="120" t="str">
        <f>IF(OR($E88="",$G88=""),"",IF(AND($E$3=6),'Marks Entry 6th'!AC87,IF(AND($E$3=7),'Marks Entry 7th'!AC87,"")))</f>
        <v/>
      </c>
      <c r="AP88" s="65" t="str">
        <f t="shared" si="107"/>
        <v/>
      </c>
      <c r="AQ88" s="62">
        <f t="shared" si="108"/>
        <v>0</v>
      </c>
      <c r="AR88" s="67" t="str">
        <f>IF(OR($E88="",$G88=""),"",IF(AND($E$3=6),'Marks Entry 6th'!AD87,IF(AND($E$3=7),'Marks Entry 7th'!AD87,"")))</f>
        <v/>
      </c>
      <c r="AS88" s="67" t="str">
        <f>IF(OR($E88="",$G88=""),"",IF(AND($E$3=6),'Marks Entry 6th'!AE87,IF(AND($E$3=7),'Marks Entry 7th'!AE87,"")))</f>
        <v/>
      </c>
      <c r="AT88" s="65" t="str">
        <f t="shared" si="109"/>
        <v/>
      </c>
      <c r="AU88" s="62" t="str">
        <f t="shared" si="110"/>
        <v/>
      </c>
      <c r="AV88" s="108">
        <f t="shared" si="111"/>
        <v>0</v>
      </c>
      <c r="AW88" s="108" t="str">
        <f t="shared" si="112"/>
        <v/>
      </c>
      <c r="AX88" s="108" t="str">
        <f t="shared" si="113"/>
        <v/>
      </c>
      <c r="AY88" s="108" t="str">
        <f t="shared" si="114"/>
        <v/>
      </c>
      <c r="AZ88" s="108" t="str">
        <f t="shared" si="115"/>
        <v/>
      </c>
      <c r="BA88" s="110" t="str">
        <f t="shared" si="116"/>
        <v/>
      </c>
      <c r="BB88" s="310" t="str">
        <f>IF(OR($E88="",$G88=""),"",IF(AND($E$3=6),'Marks Entry 6th'!AF87,IF(AND($E$3=7),'Marks Entry 7th'!AF87,"")))</f>
        <v/>
      </c>
      <c r="BC88" s="120" t="str">
        <f>IF(OR($E88="",$G88=""),"",IF(AND($E$3=6),'Marks Entry 6th'!AG87,IF(AND($E$3=7),'Marks Entry 7th'!AG87,"")))</f>
        <v/>
      </c>
      <c r="BD88" s="120" t="str">
        <f>IF(OR($E88="",$G88=""),"",IF(AND($E$3=6),'Marks Entry 6th'!AH87,IF(AND($E$3=7),'Marks Entry 7th'!AH87,"")))</f>
        <v/>
      </c>
      <c r="BE88" s="120" t="str">
        <f>IF(OR($E88="",$G88=""),"",IF(AND($E$3=6),'Marks Entry 6th'!AI87,IF(AND($E$3=7),'Marks Entry 7th'!AI87,"")))</f>
        <v/>
      </c>
      <c r="BF88" s="120" t="str">
        <f>IF(OR($E88="",$G88=""),"",IF(AND($E$3=6),'Marks Entry 6th'!AJ87,IF(AND($E$3=7),'Marks Entry 7th'!AJ87,"")))</f>
        <v/>
      </c>
      <c r="BG88" s="120" t="str">
        <f>IF(OR($E88="",$G88=""),"",IF(AND($E$3=6),'Marks Entry 6th'!AK87,IF(AND($E$3=7),'Marks Entry 7th'!AK87,"")))</f>
        <v/>
      </c>
      <c r="BH88" s="120" t="str">
        <f>IF(OR($E88="",$G88=""),"",IF(AND($E$3=6),'Marks Entry 6th'!AL87,IF(AND($E$3=7),'Marks Entry 7th'!AL87,"")))</f>
        <v/>
      </c>
      <c r="BI88" s="418" t="str">
        <f t="shared" si="117"/>
        <v/>
      </c>
      <c r="BJ88" s="120" t="str">
        <f>IF(OR($E88="",$G88=""),"",IF(AND($E$3=6),'Marks Entry 6th'!AM87,IF(AND($E$3=7),'Marks Entry 7th'!AM87,"")))</f>
        <v/>
      </c>
      <c r="BK88" s="120" t="str">
        <f>IF(OR($E88="",$G88=""),"",IF(AND($E$3=6),'Marks Entry 6th'!AN87,IF(AND($E$3=7),'Marks Entry 7th'!AN87,"")))</f>
        <v/>
      </c>
      <c r="BL88" s="65" t="str">
        <f t="shared" si="118"/>
        <v/>
      </c>
      <c r="BM88" s="62">
        <f t="shared" si="119"/>
        <v>0</v>
      </c>
      <c r="BN88" s="67" t="str">
        <f>IF(OR($E88="",$G88=""),"",IF(AND($E$3=6),'Marks Entry 6th'!AO87,IF(AND($E$3=7),'Marks Entry 7th'!AO87,"")))</f>
        <v/>
      </c>
      <c r="BO88" s="67" t="str">
        <f>IF(OR($E88="",$G88=""),"",IF(AND($E$3=6),'Marks Entry 6th'!AP87,IF(AND($E$3=7),'Marks Entry 7th'!AP87,"")))</f>
        <v/>
      </c>
      <c r="BP88" s="65" t="str">
        <f t="shared" si="120"/>
        <v/>
      </c>
      <c r="BQ88" s="62" t="str">
        <f t="shared" si="121"/>
        <v/>
      </c>
      <c r="BR88" s="108">
        <f t="shared" si="122"/>
        <v>0</v>
      </c>
      <c r="BS88" s="108" t="str">
        <f t="shared" si="123"/>
        <v/>
      </c>
      <c r="BT88" s="108" t="str">
        <f t="shared" si="124"/>
        <v/>
      </c>
      <c r="BU88" s="108" t="str">
        <f t="shared" si="125"/>
        <v/>
      </c>
      <c r="BV88" s="108" t="str">
        <f t="shared" si="126"/>
        <v/>
      </c>
      <c r="BW88" s="110" t="str">
        <f t="shared" si="127"/>
        <v/>
      </c>
      <c r="BX88" s="120" t="str">
        <f>IF(OR($E88="",$G88=""),"",IF(AND($E$3=6),'Marks Entry 6th'!AQ87,IF(AND($E$3=7),'Marks Entry 7th'!AQ87,"")))</f>
        <v/>
      </c>
      <c r="BY88" s="120" t="str">
        <f>IF(OR($E88="",$G88=""),"",IF(AND($E$3=6),'Marks Entry 6th'!AR87,IF(AND($E$3=7),'Marks Entry 7th'!AR87,"")))</f>
        <v/>
      </c>
      <c r="BZ88" s="120" t="str">
        <f>IF(OR($E88="",$G88=""),"",IF(AND($E$3=6),'Marks Entry 6th'!AS87,IF(AND($E$3=7),'Marks Entry 7th'!AS87,"")))</f>
        <v/>
      </c>
      <c r="CA88" s="120" t="str">
        <f>IF(OR($E88="",$G88=""),"",IF(AND($E$3=6),'Marks Entry 6th'!AT87,IF(AND($E$3=7),'Marks Entry 7th'!AT87,"")))</f>
        <v/>
      </c>
      <c r="CB88" s="120" t="str">
        <f>IF(OR($E88="",$G88=""),"",IF(AND($E$3=6),'Marks Entry 6th'!AU87,IF(AND($E$3=7),'Marks Entry 7th'!AU87,"")))</f>
        <v/>
      </c>
      <c r="CC88" s="120" t="str">
        <f>IF(OR($E88="",$G88=""),"",IF(AND($E$3=6),'Marks Entry 6th'!AV87,IF(AND($E$3=7),'Marks Entry 7th'!AV87,"")))</f>
        <v/>
      </c>
      <c r="CD88" s="418" t="str">
        <f t="shared" si="128"/>
        <v/>
      </c>
      <c r="CE88" s="120" t="str">
        <f>IF(OR($E88="",$G88=""),"",IF(AND($E$3=6),'Marks Entry 6th'!AW87,IF(AND($E$3=7),'Marks Entry 7th'!AW87,"")))</f>
        <v/>
      </c>
      <c r="CF88" s="120" t="str">
        <f>IF(OR($E88="",$G88=""),"",IF(AND($E$3=6),'Marks Entry 6th'!AX87,IF(AND($E$3=7),'Marks Entry 7th'!AX87,"")))</f>
        <v/>
      </c>
      <c r="CG88" s="65" t="str">
        <f t="shared" si="129"/>
        <v/>
      </c>
      <c r="CH88" s="62">
        <f t="shared" si="130"/>
        <v>0</v>
      </c>
      <c r="CI88" s="67" t="str">
        <f>IF(OR($E88="",$G88=""),"",IF(AND($E$3=6),'Marks Entry 6th'!AY87,IF(AND($E$3=7),'Marks Entry 7th'!AY87,"")))</f>
        <v/>
      </c>
      <c r="CJ88" s="67" t="str">
        <f>IF(OR($E88="",$G88=""),"",IF(AND($E$3=6),'Marks Entry 6th'!AZ87,IF(AND($E$3=7),'Marks Entry 7th'!AZ87,"")))</f>
        <v/>
      </c>
      <c r="CK88" s="65" t="str">
        <f t="shared" si="131"/>
        <v/>
      </c>
      <c r="CL88" s="62" t="str">
        <f t="shared" si="132"/>
        <v/>
      </c>
      <c r="CM88" s="108">
        <f t="shared" si="133"/>
        <v>0</v>
      </c>
      <c r="CN88" s="108" t="str">
        <f t="shared" si="134"/>
        <v/>
      </c>
      <c r="CO88" s="108" t="str">
        <f t="shared" si="135"/>
        <v/>
      </c>
      <c r="CP88" s="108" t="str">
        <f t="shared" si="136"/>
        <v/>
      </c>
      <c r="CQ88" s="108" t="str">
        <f t="shared" si="137"/>
        <v/>
      </c>
      <c r="CR88" s="110" t="str">
        <f t="shared" si="138"/>
        <v/>
      </c>
      <c r="CS88" s="120" t="str">
        <f>IF(OR($E88="",$G88=""),"",IF(AND($E$3=6),'Marks Entry 6th'!BA87,IF(AND($E$3=7),'Marks Entry 7th'!BA87,"")))</f>
        <v/>
      </c>
      <c r="CT88" s="120" t="str">
        <f>IF(OR($E88="",$G88=""),"",IF(AND($E$3=6),'Marks Entry 6th'!BB87,IF(AND($E$3=7),'Marks Entry 7th'!BB87,"")))</f>
        <v/>
      </c>
      <c r="CU88" s="120" t="str">
        <f>IF(OR($E88="",$G88=""),"",IF(AND($E$3=6),'Marks Entry 6th'!BC87,IF(AND($E$3=7),'Marks Entry 7th'!BC87,"")))</f>
        <v/>
      </c>
      <c r="CV88" s="120" t="str">
        <f>IF(OR($E88="",$G88=""),"",IF(AND($E$3=6),'Marks Entry 6th'!BD87,IF(AND($E$3=7),'Marks Entry 7th'!BD87,"")))</f>
        <v/>
      </c>
      <c r="CW88" s="120" t="str">
        <f>IF(OR($E88="",$G88=""),"",IF(AND($E$3=6),'Marks Entry 6th'!BE87,IF(AND($E$3=7),'Marks Entry 7th'!BE87,"")))</f>
        <v/>
      </c>
      <c r="CX88" s="120" t="str">
        <f>IF(OR($E88="",$G88=""),"",IF(AND($E$3=6),'Marks Entry 6th'!BF87,IF(AND($E$3=7),'Marks Entry 7th'!BF87,"")))</f>
        <v/>
      </c>
      <c r="CY88" s="418" t="str">
        <f t="shared" si="139"/>
        <v/>
      </c>
      <c r="CZ88" s="120" t="str">
        <f>IF(OR($E88="",$G88=""),"",IF(AND($E$3=6),'Marks Entry 6th'!BG87,IF(AND($E$3=7),'Marks Entry 7th'!BG87,"")))</f>
        <v/>
      </c>
      <c r="DA88" s="120" t="str">
        <f>IF(OR($E88="",$G88=""),"",IF(AND($E$3=6),'Marks Entry 6th'!BH87,IF(AND($E$3=7),'Marks Entry 7th'!BH87,"")))</f>
        <v/>
      </c>
      <c r="DB88" s="65" t="str">
        <f t="shared" si="140"/>
        <v/>
      </c>
      <c r="DC88" s="62">
        <f t="shared" si="141"/>
        <v>0</v>
      </c>
      <c r="DD88" s="67" t="str">
        <f>IF(OR($E88="",$G88=""),"",IF(AND($E$3=6),'Marks Entry 6th'!BI87,IF(AND($E$3=7),'Marks Entry 7th'!BI87,"")))</f>
        <v/>
      </c>
      <c r="DE88" s="67" t="str">
        <f>IF(OR($E88="",$G88=""),"",IF(AND($E$3=6),'Marks Entry 6th'!BJ87,IF(AND($E$3=7),'Marks Entry 7th'!BJ87,"")))</f>
        <v/>
      </c>
      <c r="DF88" s="65" t="str">
        <f t="shared" si="142"/>
        <v/>
      </c>
      <c r="DG88" s="62" t="str">
        <f t="shared" si="143"/>
        <v/>
      </c>
      <c r="DH88" s="108">
        <f t="shared" si="144"/>
        <v>0</v>
      </c>
      <c r="DI88" s="108" t="str">
        <f t="shared" si="145"/>
        <v/>
      </c>
      <c r="DJ88" s="108" t="str">
        <f t="shared" si="146"/>
        <v/>
      </c>
      <c r="DK88" s="108" t="str">
        <f t="shared" si="147"/>
        <v/>
      </c>
      <c r="DL88" s="108" t="str">
        <f t="shared" si="148"/>
        <v/>
      </c>
      <c r="DM88" s="110" t="str">
        <f t="shared" si="149"/>
        <v/>
      </c>
      <c r="DN88" s="120" t="str">
        <f>IF(OR($E88="",$G88=""),"",IF(AND($E$3=6),'Marks Entry 6th'!BK87,IF(AND($E$3=7),'Marks Entry 7th'!BK87,"")))</f>
        <v/>
      </c>
      <c r="DO88" s="120" t="str">
        <f>IF(OR($E88="",$G88=""),"",IF(AND($E$3=6),'Marks Entry 6th'!BL87,IF(AND($E$3=7),'Marks Entry 7th'!BL87,"")))</f>
        <v/>
      </c>
      <c r="DP88" s="120" t="str">
        <f>IF(OR($E88="",$G88=""),"",IF(AND($E$3=6),'Marks Entry 6th'!BM87,IF(AND($E$3=7),'Marks Entry 7th'!BM87,"")))</f>
        <v/>
      </c>
      <c r="DQ88" s="120" t="str">
        <f>IF(OR($E88="",$G88=""),"",IF(AND($E$3=6),'Marks Entry 6th'!BN87,IF(AND($E$3=7),'Marks Entry 7th'!BN87,"")))</f>
        <v/>
      </c>
      <c r="DR88" s="120" t="str">
        <f>IF(OR($E88="",$G88=""),"",IF(AND($E$3=6),'Marks Entry 6th'!BO87,IF(AND($E$3=7),'Marks Entry 7th'!BO87,"")))</f>
        <v/>
      </c>
      <c r="DS88" s="120" t="str">
        <f>IF(OR($E88="",$G88=""),"",IF(AND($E$3=6),'Marks Entry 6th'!BP87,IF(AND($E$3=7),'Marks Entry 7th'!BP87,"")))</f>
        <v/>
      </c>
      <c r="DT88" s="418" t="str">
        <f t="shared" si="150"/>
        <v/>
      </c>
      <c r="DU88" s="120" t="str">
        <f>IF(OR($E88="",$G88=""),"",IF(AND($E$3=6),'Marks Entry 6th'!BQ87,IF(AND($E$3=7),'Marks Entry 7th'!BQ87,"")))</f>
        <v/>
      </c>
      <c r="DV88" s="120" t="str">
        <f>IF(OR($E88="",$G88=""),"",IF(AND($E$3=6),'Marks Entry 6th'!BR87,IF(AND($E$3=7),'Marks Entry 7th'!BR87,"")))</f>
        <v/>
      </c>
      <c r="DW88" s="65" t="str">
        <f t="shared" si="151"/>
        <v/>
      </c>
      <c r="DX88" s="62">
        <f t="shared" si="152"/>
        <v>0</v>
      </c>
      <c r="DY88" s="67" t="str">
        <f>IF(OR($E88="",$G88=""),"",IF(AND($E$3=6),'Marks Entry 6th'!BS87,IF(AND($E$3=7),'Marks Entry 7th'!BS87,"")))</f>
        <v/>
      </c>
      <c r="DZ88" s="67" t="str">
        <f>IF(OR($E88="",$G88=""),"",IF(AND($E$3=6),'Marks Entry 6th'!BT87,IF(AND($E$3=7),'Marks Entry 7th'!BT87,"")))</f>
        <v/>
      </c>
      <c r="EA88" s="65" t="str">
        <f t="shared" si="153"/>
        <v/>
      </c>
      <c r="EB88" s="62" t="str">
        <f t="shared" si="154"/>
        <v/>
      </c>
      <c r="EC88" s="108">
        <f t="shared" si="155"/>
        <v>0</v>
      </c>
      <c r="ED88" s="108" t="str">
        <f t="shared" si="156"/>
        <v/>
      </c>
      <c r="EE88" s="108" t="str">
        <f t="shared" si="157"/>
        <v/>
      </c>
      <c r="EF88" s="108" t="str">
        <f t="shared" si="158"/>
        <v/>
      </c>
      <c r="EG88" s="108" t="str">
        <f t="shared" si="159"/>
        <v/>
      </c>
      <c r="EH88" s="110" t="str">
        <f t="shared" si="160"/>
        <v/>
      </c>
      <c r="EI88" s="52" t="str">
        <f>IF(OR($E88="",$G88=""),"",IF(AND($E$3=6),'Marks Entry 6th'!BU87,IF(AND($E$3=7),'Marks Entry 7th'!BU87,"")))</f>
        <v/>
      </c>
      <c r="EJ88" s="52" t="str">
        <f>IF(OR($E88="",$G88=""),"",IF(AND($E$3=6),'Marks Entry 6th'!BV87,IF(AND($E$3=7),'Marks Entry 7th'!BV87,"")))</f>
        <v/>
      </c>
      <c r="EK88" s="52" t="str">
        <f>IF(OR($E88="",$G88=""),"",IF(AND($E$3=6),'Marks Entry 6th'!BW87,IF(AND($E$3=7),'Marks Entry 7th'!BW87,"")))</f>
        <v/>
      </c>
      <c r="EL88" s="52" t="str">
        <f>IF(OR($E88="",$G88=""),"",IF(AND($E$3=6),'Marks Entry 6th'!BX87,IF(AND($E$3=7),'Marks Entry 7th'!BX87,"")))</f>
        <v/>
      </c>
      <c r="EM88" s="52" t="str">
        <f>IF(OR($E88="",$G88=""),"",IF(AND($E$3=6),'Marks Entry 6th'!BY87,IF(AND($E$3=7),'Marks Entry 7th'!BY87,"")))</f>
        <v/>
      </c>
      <c r="EN88" s="121" t="str">
        <f t="shared" si="161"/>
        <v/>
      </c>
      <c r="EO88" s="122">
        <f t="shared" si="162"/>
        <v>0</v>
      </c>
      <c r="EP88" s="122" t="str">
        <f t="shared" si="163"/>
        <v/>
      </c>
      <c r="EQ88" s="122" t="str">
        <f t="shared" si="164"/>
        <v/>
      </c>
      <c r="ER88" s="109" t="str">
        <f t="shared" si="165"/>
        <v/>
      </c>
      <c r="ES88" s="52" t="str">
        <f>IF(OR($E88="",$G88=""),"",IF(AND($E$3=6),'Marks Entry 6th'!BZ87,IF(AND($E$3=7),'Marks Entry 7th'!BZ87,"")))</f>
        <v/>
      </c>
      <c r="ET88" s="52" t="str">
        <f>IF(OR($E88="",$G88=""),"",IF(AND($E$3=6),'Marks Entry 6th'!CA87,IF(AND($E$3=7),'Marks Entry 7th'!CA87,"")))</f>
        <v/>
      </c>
      <c r="EU88" s="52" t="str">
        <f>IF(OR($E88="",$G88=""),"",IF(AND($E$3=6),'Marks Entry 6th'!CB87,IF(AND($E$3=7),'Marks Entry 7th'!CB87,"")))</f>
        <v/>
      </c>
      <c r="EV88" s="52" t="str">
        <f>IF(OR($E88="",$G88=""),"",IF(AND($E$3=6),'Marks Entry 6th'!CC87,IF(AND($E$3=7),'Marks Entry 7th'!CC87,"")))</f>
        <v/>
      </c>
      <c r="EW88" s="52" t="str">
        <f>IF(OR($E88="",$G88=""),"",IF(AND($E$3=6),'Marks Entry 6th'!CD87,IF(AND($E$3=7),'Marks Entry 7th'!CD87,"")))</f>
        <v/>
      </c>
      <c r="EX88" s="121" t="str">
        <f t="shared" si="166"/>
        <v/>
      </c>
      <c r="EY88" s="122">
        <f t="shared" si="167"/>
        <v>0</v>
      </c>
      <c r="EZ88" s="122" t="str">
        <f t="shared" si="168"/>
        <v/>
      </c>
      <c r="FA88" s="122" t="str">
        <f t="shared" si="169"/>
        <v/>
      </c>
      <c r="FB88" s="109" t="str">
        <f t="shared" si="170"/>
        <v/>
      </c>
      <c r="FC88" s="52" t="str">
        <f>IF(OR($E88="",$G88=""),"",IF(AND($E$3=6),'Marks Entry 6th'!CE87,IF(AND($E$3=7),'Marks Entry 7th'!CE87,"")))</f>
        <v/>
      </c>
      <c r="FD88" s="52" t="str">
        <f>IF(OR($E88="",$G88=""),"",IF(AND($E$3=6),'Marks Entry 6th'!CF87,IF(AND($E$3=7),'Marks Entry 7th'!CF87,"")))</f>
        <v/>
      </c>
      <c r="FE88" s="52" t="str">
        <f>IF(OR($E88="",$G88=""),"",IF(AND($E$3=6),'Marks Entry 6th'!CG87,IF(AND($E$3=7),'Marks Entry 7th'!CG87,"")))</f>
        <v/>
      </c>
      <c r="FF88" s="52" t="str">
        <f>IF(OR($E88="",$G88=""),"",IF(AND($E$3=6),'Marks Entry 6th'!CH87,IF(AND($E$3=7),'Marks Entry 7th'!CH87,"")))</f>
        <v/>
      </c>
      <c r="FG88" s="52" t="str">
        <f>IF(OR($E88="",$G88=""),"",IF(AND($E$3=6),'Marks Entry 6th'!CI87,IF(AND($E$3=7),'Marks Entry 7th'!CI87,"")))</f>
        <v/>
      </c>
      <c r="FH88" s="121" t="str">
        <f t="shared" si="171"/>
        <v/>
      </c>
      <c r="FI88" s="122">
        <f t="shared" si="172"/>
        <v>0</v>
      </c>
      <c r="FJ88" s="122" t="str">
        <f t="shared" si="173"/>
        <v/>
      </c>
      <c r="FK88" s="122" t="str">
        <f t="shared" si="174"/>
        <v/>
      </c>
      <c r="FL88" s="109" t="str">
        <f t="shared" si="175"/>
        <v/>
      </c>
      <c r="FM88" s="361" t="str">
        <f>IF(OR($E88="",$G88=""),"",IF(AND('Marks Entry 6th'!CJ87="",'Marks Entry 7th'!CJ87=""),"",IF(AND($E$3=6),'Marks Entry 6th'!CJ87,IF(AND($E$3=7),'Marks Entry 7th'!CJ87,""))))</f>
        <v/>
      </c>
      <c r="FN88" s="361" t="str">
        <f>IF(OR($E88="",$G88=""),"",IF(AND('Marks Entry 6th'!CK87="",'Marks Entry 7th'!CK87=""),"",IF(AND($E$3=6),'Marks Entry 6th'!CK87,IF(AND($E$3=7),'Marks Entry 7th'!CK87,""))))</f>
        <v/>
      </c>
      <c r="FO88" s="362" t="str">
        <f t="shared" si="176"/>
        <v/>
      </c>
      <c r="FP88" s="109" t="str">
        <f t="shared" si="177"/>
        <v/>
      </c>
      <c r="FQ88" s="361" t="str">
        <f>IF(OR($E88="",$G88=""),"",IF(AND('Marks Entry 6th'!CL87="",'Marks Entry 7th'!CL87=""),"",IF(AND($E$3=6),'Marks Entry 6th'!CL87,IF(AND($E$3=7),'Marks Entry 7th'!CL87,""))))</f>
        <v/>
      </c>
      <c r="FR88" s="361" t="str">
        <f>IF(OR($E88="",$G88=""),"",IF(AND('Marks Entry 6th'!CM87="",'Marks Entry 7th'!CM87=""),"",IF(AND($E$3=6),'Marks Entry 6th'!CM87,IF(AND($E$3=7),'Marks Entry 7th'!CM87,""))))</f>
        <v/>
      </c>
      <c r="FS88" s="362" t="str">
        <f t="shared" si="178"/>
        <v/>
      </c>
      <c r="FT88" s="109" t="str">
        <f t="shared" si="179"/>
        <v/>
      </c>
      <c r="FU88" s="78" t="str">
        <f t="shared" si="180"/>
        <v/>
      </c>
      <c r="FV88" s="328" t="str">
        <f t="shared" si="181"/>
        <v/>
      </c>
      <c r="FW88" s="84" t="str">
        <f t="shared" si="182"/>
        <v/>
      </c>
      <c r="FX88" s="222" t="str">
        <f t="shared" si="183"/>
        <v/>
      </c>
      <c r="FY88" s="85" t="str">
        <f t="shared" si="184"/>
        <v/>
      </c>
      <c r="FZ88" s="327" t="str">
        <f>IFERROR(IF(B88="NSO","NSO",IF(OR(D88="",G88="",F88=""),"",IF(AND(FV88&gt;=36,'Master sheet'!$D$11="Hindi"),"कक्षा क्रमोन्नत",IF(AND(FV88&gt;=36,'Master sheet'!$D$11="English"),"Promoted",IF(AND(FV88&lt;36,'Master sheet'!$D$11="Hindi"),"पुनः परीक्षा","Re-Exam"))))),"")</f>
        <v/>
      </c>
      <c r="GA88" s="53" t="str">
        <f>IF(OR($E88="",$G88=""),"",IF(AND($E$3=6,'Marks Entry 6th'!CN87=""),"",IF(AND($E$3=7,'Marks Entry 7th'!CN87=""),"",IF(AND($E$3=6),'Marks Entry 6th'!CN87,IF(AND($E$3=7),'Marks Entry 7th'!CN87,"")))))</f>
        <v/>
      </c>
      <c r="GB88" s="53" t="str">
        <f>IF(OR($E88="",$G88=""),"",IF(AND($E$3=6,'Marks Entry 6th'!CO87=""),"",IF(AND($E$3=7,'Marks Entry 7th'!CO87=""),"",IF(AND($E$3=6),'Marks Entry 6th'!CO87,IF(AND($E$3=7),'Marks Entry 7th'!CO87,"")))))</f>
        <v/>
      </c>
      <c r="GC88" s="54"/>
      <c r="GK88" s="56">
        <f>IF(AND($E$3=6),'Marks Entry 6th'!I87,IF(AND($E$3=7),'Marks Entry 7th'!I87,""))</f>
        <v>0</v>
      </c>
      <c r="GL88" s="56">
        <f t="shared" si="185"/>
        <v>0</v>
      </c>
    </row>
    <row r="89" spans="1:194" ht="18.95" customHeight="1">
      <c r="A89" s="68">
        <v>82</v>
      </c>
      <c r="B89" s="68" t="str">
        <f>IF(OR(GK89=0,GK89=""),"",IF(AND($E$3=6),'Marks Entry 6th'!I88,IF(AND($E$3=7),'Marks Entry 7th'!I88,"")))</f>
        <v/>
      </c>
      <c r="C89" s="69" t="str">
        <f>IF(OR(B89=0,B89=""),"",IF(AND($E$3=6,'Marks Entry 6th'!B88=""),"",IF(AND($E$3=7,'Marks Entry 7th'!B88=""),"",IF(AND($E$3=6,'Marks Entry 6th'!B88),'Marks Entry 6th'!B88,IF(AND($E$3=7),'Marks Entry 7th'!B88,"")))))</f>
        <v/>
      </c>
      <c r="D89" s="69" t="str">
        <f>IF(OR(B89=0,B89=""),"",IF(AND($E$3=6,'Marks Entry 6th'!C88=""),"",IF(AND($E$3=7,'Marks Entry 7th'!C88=""),"",IF(AND($E$3=6),'Marks Entry 6th'!C88,IF(AND($E$3=7),'Marks Entry 7th'!C88,"")))))</f>
        <v/>
      </c>
      <c r="E89" s="303" t="str">
        <f>IF(OR(B89=0,B89=""),"",IF(AND($E$3=6,'Marks Entry 6th'!E88=""),"",IF(AND($E$3=7,'Marks Entry 7th'!E88=""),"",IF(AND($E$3=6),'Marks Entry 6th'!E88,IF(AND($E$3=7),'Marks Entry 7th'!E88,"")))))</f>
        <v/>
      </c>
      <c r="F89" s="69" t="str">
        <f>IF(OR(B89=0,B89=""),"",IF(AND($E$3=6,'Marks Entry 6th'!D88=""),"",IF(AND($E$3=7,'Marks Entry 7th'!D88=""),"",IF(AND($E$3=6),'Marks Entry 6th'!D88,IF(AND($E$3=7),'Marks Entry 7th'!D88,"")))))</f>
        <v/>
      </c>
      <c r="G89" s="302" t="str">
        <f>IF(OR(B89=0,B89=""),"",IF(AND($E$3=6,'Marks Entry 6th'!F88=""),"",IF(AND($E$3=7,'Marks Entry 7th'!F88=""),"",IF(AND($E$3=6),UPPER('Marks Entry 6th'!F88),IF(AND($E$3=7),UPPER('Marks Entry 7th'!F88),"")))))</f>
        <v/>
      </c>
      <c r="H89" s="302" t="str">
        <f>IF(OR(B89=0,B89=""),"",IF(AND($E$3=6,'Marks Entry 6th'!G88=""),"",IF(AND($E$3=7,'Marks Entry 7th'!G88=""),"",IF(AND($E$3=6),UPPER('Marks Entry 6th'!G88),IF(AND($E$3=7),UPPER('Marks Entry 7th'!G88),"")))))</f>
        <v/>
      </c>
      <c r="I89" s="302" t="str">
        <f>IF(OR(B89=0,B89=""),"",IF(AND($E$3=6,'Marks Entry 6th'!H88=""),"",IF(AND($E$3=7,'Marks Entry 7th'!H88=""),"",IF(AND($E$3=6),UPPER('Marks Entry 6th'!H88),IF(AND($E$3=7),UPPER('Marks Entry 7th'!H88),"")))))</f>
        <v/>
      </c>
      <c r="J89" s="64" t="str">
        <f>IF(OR(B89=0,B89=""),"",IF(AND($E$3=6,'Marks Entry 6th'!J88=""),"",IF(AND($E$3=7,'Marks Entry 7th'!J88=""),"",IF(AND($E$3=6),'Marks Entry 6th'!J88,IF(AND($E$3=7),'Marks Entry 7th'!J88,"")))))</f>
        <v/>
      </c>
      <c r="K89" s="64" t="str">
        <f>IF(OR(B89=0,B89=""),"",IF(AND($E$3=6,'Marks Entry 6th'!K88=""),"",IF(AND($E$3=7,'Marks Entry 7th'!K88=""),"",IF(AND($E$3=6),'Marks Entry 6th'!K88,IF(AND($E$3=7),'Marks Entry 7th'!K88,"")))))</f>
        <v/>
      </c>
      <c r="L89" s="120" t="str">
        <f>IF(OR($E89="",$G89=""),"",IF(AND($E$3=6),'Marks Entry 6th'!L88,IF(AND($E$3=7),'Marks Entry 7th'!L88,"")))</f>
        <v/>
      </c>
      <c r="M89" s="120" t="str">
        <f>IF(OR($E89="",$G89=""),"",IF(AND($E$3=6),'Marks Entry 6th'!M88,IF(AND($E$3=7),'Marks Entry 7th'!M88,"")))</f>
        <v/>
      </c>
      <c r="N89" s="120" t="str">
        <f>IF(OR($E89="",$G89=""),"",IF(AND($E$3=6),'Marks Entry 6th'!N88,IF(AND($E$3=7),'Marks Entry 7th'!N88,"")))</f>
        <v/>
      </c>
      <c r="O89" s="120" t="str">
        <f>IF(OR($E89="",$G89=""),"",IF(AND($E$3=6),'Marks Entry 6th'!O88,IF(AND($E$3=7),'Marks Entry 7th'!O88,"")))</f>
        <v/>
      </c>
      <c r="P89" s="120" t="str">
        <f>IF(OR($E89="",$G89=""),"",IF(AND($E$3=6),'Marks Entry 6th'!P88,IF(AND($E$3=7),'Marks Entry 7th'!P88,"")))</f>
        <v/>
      </c>
      <c r="Q89" s="120" t="str">
        <f>IF(OR($E89="",$G89=""),"",IF(AND($E$3=6),'Marks Entry 6th'!Q88,IF(AND($E$3=7),'Marks Entry 7th'!Q88,"")))</f>
        <v/>
      </c>
      <c r="R89" s="418" t="str">
        <f t="shared" si="95"/>
        <v/>
      </c>
      <c r="S89" s="120" t="str">
        <f>IF(OR($E89="",$G89=""),"",IF(AND($E$3=6),'Marks Entry 6th'!R88,IF(AND($E$3=7),'Marks Entry 7th'!R88,"")))</f>
        <v/>
      </c>
      <c r="T89" s="120" t="str">
        <f>IF(OR($E89="",$G89=""),"",IF(AND($E$3=6),'Marks Entry 6th'!S88,IF(AND($E$3=7),'Marks Entry 7th'!S88,"")))</f>
        <v/>
      </c>
      <c r="U89" s="65" t="str">
        <f t="shared" si="96"/>
        <v/>
      </c>
      <c r="V89" s="62">
        <f t="shared" si="97"/>
        <v>0</v>
      </c>
      <c r="W89" s="67" t="str">
        <f>IF(OR($E89="",$G89=""),"",IF(AND($E$3=6),'Marks Entry 6th'!T88,IF(AND($E$3=7),'Marks Entry 7th'!T88,"")))</f>
        <v/>
      </c>
      <c r="X89" s="67" t="str">
        <f>IF(OR($E89="",$G89=""),"",IF(AND($E$3=6),'Marks Entry 6th'!U88,IF(AND($E$3=7),'Marks Entry 7th'!U88,"")))</f>
        <v/>
      </c>
      <c r="Y89" s="66" t="str">
        <f t="shared" si="98"/>
        <v/>
      </c>
      <c r="Z89" s="62" t="str">
        <f t="shared" si="99"/>
        <v/>
      </c>
      <c r="AA89" s="108">
        <f t="shared" si="100"/>
        <v>0</v>
      </c>
      <c r="AB89" s="108" t="str">
        <f t="shared" si="101"/>
        <v/>
      </c>
      <c r="AC89" s="108" t="str">
        <f t="shared" si="102"/>
        <v/>
      </c>
      <c r="AD89" s="108" t="str">
        <f t="shared" si="103"/>
        <v/>
      </c>
      <c r="AE89" s="108" t="str">
        <f t="shared" si="104"/>
        <v/>
      </c>
      <c r="AF89" s="110" t="str">
        <f t="shared" si="105"/>
        <v/>
      </c>
      <c r="AG89" s="120" t="str">
        <f>IF(OR($E89="",$G89=""),"",IF(AND($E$3=6),'Marks Entry 6th'!V88,IF(AND($E$3=7),'Marks Entry 7th'!V88,"")))</f>
        <v/>
      </c>
      <c r="AH89" s="120" t="str">
        <f>IF(OR($E89="",$G89=""),"",IF(AND($E$3=6),'Marks Entry 6th'!W88,IF(AND($E$3=7),'Marks Entry 7th'!W88,"")))</f>
        <v/>
      </c>
      <c r="AI89" s="120" t="str">
        <f>IF(OR($E89="",$G89=""),"",IF(AND($E$3=6),'Marks Entry 6th'!X88,IF(AND($E$3=7),'Marks Entry 7th'!X88,"")))</f>
        <v/>
      </c>
      <c r="AJ89" s="120" t="str">
        <f>IF(OR($E89="",$G89=""),"",IF(AND($E$3=6),'Marks Entry 6th'!Y88,IF(AND($E$3=7),'Marks Entry 7th'!Y88,"")))</f>
        <v/>
      </c>
      <c r="AK89" s="120" t="str">
        <f>IF(OR($E89="",$G89=""),"",IF(AND($E$3=6),'Marks Entry 6th'!Z88,IF(AND($E$3=7),'Marks Entry 7th'!Z88,"")))</f>
        <v/>
      </c>
      <c r="AL89" s="120" t="str">
        <f>IF(OR($E89="",$G89=""),"",IF(AND($E$3=6),'Marks Entry 6th'!AA88,IF(AND($E$3=7),'Marks Entry 7th'!AA88,"")))</f>
        <v/>
      </c>
      <c r="AM89" s="418" t="str">
        <f t="shared" si="106"/>
        <v/>
      </c>
      <c r="AN89" s="120" t="str">
        <f>IF(OR($E89="",$G89=""),"",IF(AND($E$3=6),'Marks Entry 6th'!AB88,IF(AND($E$3=7),'Marks Entry 7th'!AB88,"")))</f>
        <v/>
      </c>
      <c r="AO89" s="120" t="str">
        <f>IF(OR($E89="",$G89=""),"",IF(AND($E$3=6),'Marks Entry 6th'!AC88,IF(AND($E$3=7),'Marks Entry 7th'!AC88,"")))</f>
        <v/>
      </c>
      <c r="AP89" s="65" t="str">
        <f t="shared" si="107"/>
        <v/>
      </c>
      <c r="AQ89" s="62">
        <f t="shared" si="108"/>
        <v>0</v>
      </c>
      <c r="AR89" s="67" t="str">
        <f>IF(OR($E89="",$G89=""),"",IF(AND($E$3=6),'Marks Entry 6th'!AD88,IF(AND($E$3=7),'Marks Entry 7th'!AD88,"")))</f>
        <v/>
      </c>
      <c r="AS89" s="67" t="str">
        <f>IF(OR($E89="",$G89=""),"",IF(AND($E$3=6),'Marks Entry 6th'!AE88,IF(AND($E$3=7),'Marks Entry 7th'!AE88,"")))</f>
        <v/>
      </c>
      <c r="AT89" s="65" t="str">
        <f t="shared" si="109"/>
        <v/>
      </c>
      <c r="AU89" s="62" t="str">
        <f t="shared" si="110"/>
        <v/>
      </c>
      <c r="AV89" s="108">
        <f t="shared" si="111"/>
        <v>0</v>
      </c>
      <c r="AW89" s="108" t="str">
        <f t="shared" si="112"/>
        <v/>
      </c>
      <c r="AX89" s="108" t="str">
        <f t="shared" si="113"/>
        <v/>
      </c>
      <c r="AY89" s="108" t="str">
        <f t="shared" si="114"/>
        <v/>
      </c>
      <c r="AZ89" s="108" t="str">
        <f t="shared" si="115"/>
        <v/>
      </c>
      <c r="BA89" s="110" t="str">
        <f t="shared" si="116"/>
        <v/>
      </c>
      <c r="BB89" s="310" t="str">
        <f>IF(OR($E89="",$G89=""),"",IF(AND($E$3=6),'Marks Entry 6th'!AF88,IF(AND($E$3=7),'Marks Entry 7th'!AF88,"")))</f>
        <v/>
      </c>
      <c r="BC89" s="120" t="str">
        <f>IF(OR($E89="",$G89=""),"",IF(AND($E$3=6),'Marks Entry 6th'!AG88,IF(AND($E$3=7),'Marks Entry 7th'!AG88,"")))</f>
        <v/>
      </c>
      <c r="BD89" s="120" t="str">
        <f>IF(OR($E89="",$G89=""),"",IF(AND($E$3=6),'Marks Entry 6th'!AH88,IF(AND($E$3=7),'Marks Entry 7th'!AH88,"")))</f>
        <v/>
      </c>
      <c r="BE89" s="120" t="str">
        <f>IF(OR($E89="",$G89=""),"",IF(AND($E$3=6),'Marks Entry 6th'!AI88,IF(AND($E$3=7),'Marks Entry 7th'!AI88,"")))</f>
        <v/>
      </c>
      <c r="BF89" s="120" t="str">
        <f>IF(OR($E89="",$G89=""),"",IF(AND($E$3=6),'Marks Entry 6th'!AJ88,IF(AND($E$3=7),'Marks Entry 7th'!AJ88,"")))</f>
        <v/>
      </c>
      <c r="BG89" s="120" t="str">
        <f>IF(OR($E89="",$G89=""),"",IF(AND($E$3=6),'Marks Entry 6th'!AK88,IF(AND($E$3=7),'Marks Entry 7th'!AK88,"")))</f>
        <v/>
      </c>
      <c r="BH89" s="120" t="str">
        <f>IF(OR($E89="",$G89=""),"",IF(AND($E$3=6),'Marks Entry 6th'!AL88,IF(AND($E$3=7),'Marks Entry 7th'!AL88,"")))</f>
        <v/>
      </c>
      <c r="BI89" s="418" t="str">
        <f t="shared" si="117"/>
        <v/>
      </c>
      <c r="BJ89" s="120" t="str">
        <f>IF(OR($E89="",$G89=""),"",IF(AND($E$3=6),'Marks Entry 6th'!AM88,IF(AND($E$3=7),'Marks Entry 7th'!AM88,"")))</f>
        <v/>
      </c>
      <c r="BK89" s="120" t="str">
        <f>IF(OR($E89="",$G89=""),"",IF(AND($E$3=6),'Marks Entry 6th'!AN88,IF(AND($E$3=7),'Marks Entry 7th'!AN88,"")))</f>
        <v/>
      </c>
      <c r="BL89" s="65" t="str">
        <f t="shared" si="118"/>
        <v/>
      </c>
      <c r="BM89" s="62">
        <f t="shared" si="119"/>
        <v>0</v>
      </c>
      <c r="BN89" s="67" t="str">
        <f>IF(OR($E89="",$G89=""),"",IF(AND($E$3=6),'Marks Entry 6th'!AO88,IF(AND($E$3=7),'Marks Entry 7th'!AO88,"")))</f>
        <v/>
      </c>
      <c r="BO89" s="67" t="str">
        <f>IF(OR($E89="",$G89=""),"",IF(AND($E$3=6),'Marks Entry 6th'!AP88,IF(AND($E$3=7),'Marks Entry 7th'!AP88,"")))</f>
        <v/>
      </c>
      <c r="BP89" s="65" t="str">
        <f t="shared" si="120"/>
        <v/>
      </c>
      <c r="BQ89" s="62" t="str">
        <f t="shared" si="121"/>
        <v/>
      </c>
      <c r="BR89" s="108">
        <f t="shared" si="122"/>
        <v>0</v>
      </c>
      <c r="BS89" s="108" t="str">
        <f t="shared" si="123"/>
        <v/>
      </c>
      <c r="BT89" s="108" t="str">
        <f t="shared" si="124"/>
        <v/>
      </c>
      <c r="BU89" s="108" t="str">
        <f t="shared" si="125"/>
        <v/>
      </c>
      <c r="BV89" s="108" t="str">
        <f t="shared" si="126"/>
        <v/>
      </c>
      <c r="BW89" s="110" t="str">
        <f t="shared" si="127"/>
        <v/>
      </c>
      <c r="BX89" s="120" t="str">
        <f>IF(OR($E89="",$G89=""),"",IF(AND($E$3=6),'Marks Entry 6th'!AQ88,IF(AND($E$3=7),'Marks Entry 7th'!AQ88,"")))</f>
        <v/>
      </c>
      <c r="BY89" s="120" t="str">
        <f>IF(OR($E89="",$G89=""),"",IF(AND($E$3=6),'Marks Entry 6th'!AR88,IF(AND($E$3=7),'Marks Entry 7th'!AR88,"")))</f>
        <v/>
      </c>
      <c r="BZ89" s="120" t="str">
        <f>IF(OR($E89="",$G89=""),"",IF(AND($E$3=6),'Marks Entry 6th'!AS88,IF(AND($E$3=7),'Marks Entry 7th'!AS88,"")))</f>
        <v/>
      </c>
      <c r="CA89" s="120" t="str">
        <f>IF(OR($E89="",$G89=""),"",IF(AND($E$3=6),'Marks Entry 6th'!AT88,IF(AND($E$3=7),'Marks Entry 7th'!AT88,"")))</f>
        <v/>
      </c>
      <c r="CB89" s="120" t="str">
        <f>IF(OR($E89="",$G89=""),"",IF(AND($E$3=6),'Marks Entry 6th'!AU88,IF(AND($E$3=7),'Marks Entry 7th'!AU88,"")))</f>
        <v/>
      </c>
      <c r="CC89" s="120" t="str">
        <f>IF(OR($E89="",$G89=""),"",IF(AND($E$3=6),'Marks Entry 6th'!AV88,IF(AND($E$3=7),'Marks Entry 7th'!AV88,"")))</f>
        <v/>
      </c>
      <c r="CD89" s="418" t="str">
        <f t="shared" si="128"/>
        <v/>
      </c>
      <c r="CE89" s="120" t="str">
        <f>IF(OR($E89="",$G89=""),"",IF(AND($E$3=6),'Marks Entry 6th'!AW88,IF(AND($E$3=7),'Marks Entry 7th'!AW88,"")))</f>
        <v/>
      </c>
      <c r="CF89" s="120" t="str">
        <f>IF(OR($E89="",$G89=""),"",IF(AND($E$3=6),'Marks Entry 6th'!AX88,IF(AND($E$3=7),'Marks Entry 7th'!AX88,"")))</f>
        <v/>
      </c>
      <c r="CG89" s="65" t="str">
        <f t="shared" si="129"/>
        <v/>
      </c>
      <c r="CH89" s="62">
        <f t="shared" si="130"/>
        <v>0</v>
      </c>
      <c r="CI89" s="67" t="str">
        <f>IF(OR($E89="",$G89=""),"",IF(AND($E$3=6),'Marks Entry 6th'!AY88,IF(AND($E$3=7),'Marks Entry 7th'!AY88,"")))</f>
        <v/>
      </c>
      <c r="CJ89" s="67" t="str">
        <f>IF(OR($E89="",$G89=""),"",IF(AND($E$3=6),'Marks Entry 6th'!AZ88,IF(AND($E$3=7),'Marks Entry 7th'!AZ88,"")))</f>
        <v/>
      </c>
      <c r="CK89" s="65" t="str">
        <f t="shared" si="131"/>
        <v/>
      </c>
      <c r="CL89" s="62" t="str">
        <f t="shared" si="132"/>
        <v/>
      </c>
      <c r="CM89" s="108">
        <f t="shared" si="133"/>
        <v>0</v>
      </c>
      <c r="CN89" s="108" t="str">
        <f t="shared" si="134"/>
        <v/>
      </c>
      <c r="CO89" s="108" t="str">
        <f t="shared" si="135"/>
        <v/>
      </c>
      <c r="CP89" s="108" t="str">
        <f t="shared" si="136"/>
        <v/>
      </c>
      <c r="CQ89" s="108" t="str">
        <f t="shared" si="137"/>
        <v/>
      </c>
      <c r="CR89" s="110" t="str">
        <f t="shared" si="138"/>
        <v/>
      </c>
      <c r="CS89" s="120" t="str">
        <f>IF(OR($E89="",$G89=""),"",IF(AND($E$3=6),'Marks Entry 6th'!BA88,IF(AND($E$3=7),'Marks Entry 7th'!BA88,"")))</f>
        <v/>
      </c>
      <c r="CT89" s="120" t="str">
        <f>IF(OR($E89="",$G89=""),"",IF(AND($E$3=6),'Marks Entry 6th'!BB88,IF(AND($E$3=7),'Marks Entry 7th'!BB88,"")))</f>
        <v/>
      </c>
      <c r="CU89" s="120" t="str">
        <f>IF(OR($E89="",$G89=""),"",IF(AND($E$3=6),'Marks Entry 6th'!BC88,IF(AND($E$3=7),'Marks Entry 7th'!BC88,"")))</f>
        <v/>
      </c>
      <c r="CV89" s="120" t="str">
        <f>IF(OR($E89="",$G89=""),"",IF(AND($E$3=6),'Marks Entry 6th'!BD88,IF(AND($E$3=7),'Marks Entry 7th'!BD88,"")))</f>
        <v/>
      </c>
      <c r="CW89" s="120" t="str">
        <f>IF(OR($E89="",$G89=""),"",IF(AND($E$3=6),'Marks Entry 6th'!BE88,IF(AND($E$3=7),'Marks Entry 7th'!BE88,"")))</f>
        <v/>
      </c>
      <c r="CX89" s="120" t="str">
        <f>IF(OR($E89="",$G89=""),"",IF(AND($E$3=6),'Marks Entry 6th'!BF88,IF(AND($E$3=7),'Marks Entry 7th'!BF88,"")))</f>
        <v/>
      </c>
      <c r="CY89" s="418" t="str">
        <f t="shared" si="139"/>
        <v/>
      </c>
      <c r="CZ89" s="120" t="str">
        <f>IF(OR($E89="",$G89=""),"",IF(AND($E$3=6),'Marks Entry 6th'!BG88,IF(AND($E$3=7),'Marks Entry 7th'!BG88,"")))</f>
        <v/>
      </c>
      <c r="DA89" s="120" t="str">
        <f>IF(OR($E89="",$G89=""),"",IF(AND($E$3=6),'Marks Entry 6th'!BH88,IF(AND($E$3=7),'Marks Entry 7th'!BH88,"")))</f>
        <v/>
      </c>
      <c r="DB89" s="65" t="str">
        <f t="shared" si="140"/>
        <v/>
      </c>
      <c r="DC89" s="62">
        <f t="shared" si="141"/>
        <v>0</v>
      </c>
      <c r="DD89" s="67" t="str">
        <f>IF(OR($E89="",$G89=""),"",IF(AND($E$3=6),'Marks Entry 6th'!BI88,IF(AND($E$3=7),'Marks Entry 7th'!BI88,"")))</f>
        <v/>
      </c>
      <c r="DE89" s="67" t="str">
        <f>IF(OR($E89="",$G89=""),"",IF(AND($E$3=6),'Marks Entry 6th'!BJ88,IF(AND($E$3=7),'Marks Entry 7th'!BJ88,"")))</f>
        <v/>
      </c>
      <c r="DF89" s="65" t="str">
        <f t="shared" si="142"/>
        <v/>
      </c>
      <c r="DG89" s="62" t="str">
        <f t="shared" si="143"/>
        <v/>
      </c>
      <c r="DH89" s="108">
        <f t="shared" si="144"/>
        <v>0</v>
      </c>
      <c r="DI89" s="108" t="str">
        <f t="shared" si="145"/>
        <v/>
      </c>
      <c r="DJ89" s="108" t="str">
        <f t="shared" si="146"/>
        <v/>
      </c>
      <c r="DK89" s="108" t="str">
        <f t="shared" si="147"/>
        <v/>
      </c>
      <c r="DL89" s="108" t="str">
        <f t="shared" si="148"/>
        <v/>
      </c>
      <c r="DM89" s="110" t="str">
        <f t="shared" si="149"/>
        <v/>
      </c>
      <c r="DN89" s="120" t="str">
        <f>IF(OR($E89="",$G89=""),"",IF(AND($E$3=6),'Marks Entry 6th'!BK88,IF(AND($E$3=7),'Marks Entry 7th'!BK88,"")))</f>
        <v/>
      </c>
      <c r="DO89" s="120" t="str">
        <f>IF(OR($E89="",$G89=""),"",IF(AND($E$3=6),'Marks Entry 6th'!BL88,IF(AND($E$3=7),'Marks Entry 7th'!BL88,"")))</f>
        <v/>
      </c>
      <c r="DP89" s="120" t="str">
        <f>IF(OR($E89="",$G89=""),"",IF(AND($E$3=6),'Marks Entry 6th'!BM88,IF(AND($E$3=7),'Marks Entry 7th'!BM88,"")))</f>
        <v/>
      </c>
      <c r="DQ89" s="120" t="str">
        <f>IF(OR($E89="",$G89=""),"",IF(AND($E$3=6),'Marks Entry 6th'!BN88,IF(AND($E$3=7),'Marks Entry 7th'!BN88,"")))</f>
        <v/>
      </c>
      <c r="DR89" s="120" t="str">
        <f>IF(OR($E89="",$G89=""),"",IF(AND($E$3=6),'Marks Entry 6th'!BO88,IF(AND($E$3=7),'Marks Entry 7th'!BO88,"")))</f>
        <v/>
      </c>
      <c r="DS89" s="120" t="str">
        <f>IF(OR($E89="",$G89=""),"",IF(AND($E$3=6),'Marks Entry 6th'!BP88,IF(AND($E$3=7),'Marks Entry 7th'!BP88,"")))</f>
        <v/>
      </c>
      <c r="DT89" s="418" t="str">
        <f t="shared" si="150"/>
        <v/>
      </c>
      <c r="DU89" s="120" t="str">
        <f>IF(OR($E89="",$G89=""),"",IF(AND($E$3=6),'Marks Entry 6th'!BQ88,IF(AND($E$3=7),'Marks Entry 7th'!BQ88,"")))</f>
        <v/>
      </c>
      <c r="DV89" s="120" t="str">
        <f>IF(OR($E89="",$G89=""),"",IF(AND($E$3=6),'Marks Entry 6th'!BR88,IF(AND($E$3=7),'Marks Entry 7th'!BR88,"")))</f>
        <v/>
      </c>
      <c r="DW89" s="65" t="str">
        <f t="shared" si="151"/>
        <v/>
      </c>
      <c r="DX89" s="62">
        <f t="shared" si="152"/>
        <v>0</v>
      </c>
      <c r="DY89" s="67" t="str">
        <f>IF(OR($E89="",$G89=""),"",IF(AND($E$3=6),'Marks Entry 6th'!BS88,IF(AND($E$3=7),'Marks Entry 7th'!BS88,"")))</f>
        <v/>
      </c>
      <c r="DZ89" s="67" t="str">
        <f>IF(OR($E89="",$G89=""),"",IF(AND($E$3=6),'Marks Entry 6th'!BT88,IF(AND($E$3=7),'Marks Entry 7th'!BT88,"")))</f>
        <v/>
      </c>
      <c r="EA89" s="65" t="str">
        <f t="shared" si="153"/>
        <v/>
      </c>
      <c r="EB89" s="62" t="str">
        <f t="shared" si="154"/>
        <v/>
      </c>
      <c r="EC89" s="108">
        <f t="shared" si="155"/>
        <v>0</v>
      </c>
      <c r="ED89" s="108" t="str">
        <f t="shared" si="156"/>
        <v/>
      </c>
      <c r="EE89" s="108" t="str">
        <f t="shared" si="157"/>
        <v/>
      </c>
      <c r="EF89" s="108" t="str">
        <f t="shared" si="158"/>
        <v/>
      </c>
      <c r="EG89" s="108" t="str">
        <f t="shared" si="159"/>
        <v/>
      </c>
      <c r="EH89" s="110" t="str">
        <f t="shared" si="160"/>
        <v/>
      </c>
      <c r="EI89" s="52" t="str">
        <f>IF(OR($E89="",$G89=""),"",IF(AND($E$3=6),'Marks Entry 6th'!BU88,IF(AND($E$3=7),'Marks Entry 7th'!BU88,"")))</f>
        <v/>
      </c>
      <c r="EJ89" s="52" t="str">
        <f>IF(OR($E89="",$G89=""),"",IF(AND($E$3=6),'Marks Entry 6th'!BV88,IF(AND($E$3=7),'Marks Entry 7th'!BV88,"")))</f>
        <v/>
      </c>
      <c r="EK89" s="52" t="str">
        <f>IF(OR($E89="",$G89=""),"",IF(AND($E$3=6),'Marks Entry 6th'!BW88,IF(AND($E$3=7),'Marks Entry 7th'!BW88,"")))</f>
        <v/>
      </c>
      <c r="EL89" s="52" t="str">
        <f>IF(OR($E89="",$G89=""),"",IF(AND($E$3=6),'Marks Entry 6th'!BX88,IF(AND($E$3=7),'Marks Entry 7th'!BX88,"")))</f>
        <v/>
      </c>
      <c r="EM89" s="52" t="str">
        <f>IF(OR($E89="",$G89=""),"",IF(AND($E$3=6),'Marks Entry 6th'!BY88,IF(AND($E$3=7),'Marks Entry 7th'!BY88,"")))</f>
        <v/>
      </c>
      <c r="EN89" s="121" t="str">
        <f t="shared" si="161"/>
        <v/>
      </c>
      <c r="EO89" s="122">
        <f t="shared" si="162"/>
        <v>0</v>
      </c>
      <c r="EP89" s="122" t="str">
        <f t="shared" si="163"/>
        <v/>
      </c>
      <c r="EQ89" s="122" t="str">
        <f t="shared" si="164"/>
        <v/>
      </c>
      <c r="ER89" s="109" t="str">
        <f t="shared" si="165"/>
        <v/>
      </c>
      <c r="ES89" s="52" t="str">
        <f>IF(OR($E89="",$G89=""),"",IF(AND($E$3=6),'Marks Entry 6th'!BZ88,IF(AND($E$3=7),'Marks Entry 7th'!BZ88,"")))</f>
        <v/>
      </c>
      <c r="ET89" s="52" t="str">
        <f>IF(OR($E89="",$G89=""),"",IF(AND($E$3=6),'Marks Entry 6th'!CA88,IF(AND($E$3=7),'Marks Entry 7th'!CA88,"")))</f>
        <v/>
      </c>
      <c r="EU89" s="52" t="str">
        <f>IF(OR($E89="",$G89=""),"",IF(AND($E$3=6),'Marks Entry 6th'!CB88,IF(AND($E$3=7),'Marks Entry 7th'!CB88,"")))</f>
        <v/>
      </c>
      <c r="EV89" s="52" t="str">
        <f>IF(OR($E89="",$G89=""),"",IF(AND($E$3=6),'Marks Entry 6th'!CC88,IF(AND($E$3=7),'Marks Entry 7th'!CC88,"")))</f>
        <v/>
      </c>
      <c r="EW89" s="52" t="str">
        <f>IF(OR($E89="",$G89=""),"",IF(AND($E$3=6),'Marks Entry 6th'!CD88,IF(AND($E$3=7),'Marks Entry 7th'!CD88,"")))</f>
        <v/>
      </c>
      <c r="EX89" s="121" t="str">
        <f t="shared" si="166"/>
        <v/>
      </c>
      <c r="EY89" s="122">
        <f t="shared" si="167"/>
        <v>0</v>
      </c>
      <c r="EZ89" s="122" t="str">
        <f t="shared" si="168"/>
        <v/>
      </c>
      <c r="FA89" s="122" t="str">
        <f t="shared" si="169"/>
        <v/>
      </c>
      <c r="FB89" s="109" t="str">
        <f t="shared" si="170"/>
        <v/>
      </c>
      <c r="FC89" s="52" t="str">
        <f>IF(OR($E89="",$G89=""),"",IF(AND($E$3=6),'Marks Entry 6th'!CE88,IF(AND($E$3=7),'Marks Entry 7th'!CE88,"")))</f>
        <v/>
      </c>
      <c r="FD89" s="52" t="str">
        <f>IF(OR($E89="",$G89=""),"",IF(AND($E$3=6),'Marks Entry 6th'!CF88,IF(AND($E$3=7),'Marks Entry 7th'!CF88,"")))</f>
        <v/>
      </c>
      <c r="FE89" s="52" t="str">
        <f>IF(OR($E89="",$G89=""),"",IF(AND($E$3=6),'Marks Entry 6th'!CG88,IF(AND($E$3=7),'Marks Entry 7th'!CG88,"")))</f>
        <v/>
      </c>
      <c r="FF89" s="52" t="str">
        <f>IF(OR($E89="",$G89=""),"",IF(AND($E$3=6),'Marks Entry 6th'!CH88,IF(AND($E$3=7),'Marks Entry 7th'!CH88,"")))</f>
        <v/>
      </c>
      <c r="FG89" s="52" t="str">
        <f>IF(OR($E89="",$G89=""),"",IF(AND($E$3=6),'Marks Entry 6th'!CI88,IF(AND($E$3=7),'Marks Entry 7th'!CI88,"")))</f>
        <v/>
      </c>
      <c r="FH89" s="121" t="str">
        <f t="shared" si="171"/>
        <v/>
      </c>
      <c r="FI89" s="122">
        <f t="shared" si="172"/>
        <v>0</v>
      </c>
      <c r="FJ89" s="122" t="str">
        <f t="shared" si="173"/>
        <v/>
      </c>
      <c r="FK89" s="122" t="str">
        <f t="shared" si="174"/>
        <v/>
      </c>
      <c r="FL89" s="109" t="str">
        <f t="shared" si="175"/>
        <v/>
      </c>
      <c r="FM89" s="361" t="str">
        <f>IF(OR($E89="",$G89=""),"",IF(AND('Marks Entry 6th'!CJ88="",'Marks Entry 7th'!CJ88=""),"",IF(AND($E$3=6),'Marks Entry 6th'!CJ88,IF(AND($E$3=7),'Marks Entry 7th'!CJ88,""))))</f>
        <v/>
      </c>
      <c r="FN89" s="361" t="str">
        <f>IF(OR($E89="",$G89=""),"",IF(AND('Marks Entry 6th'!CK88="",'Marks Entry 7th'!CK88=""),"",IF(AND($E$3=6),'Marks Entry 6th'!CK88,IF(AND($E$3=7),'Marks Entry 7th'!CK88,""))))</f>
        <v/>
      </c>
      <c r="FO89" s="362" t="str">
        <f t="shared" si="176"/>
        <v/>
      </c>
      <c r="FP89" s="109" t="str">
        <f t="shared" si="177"/>
        <v/>
      </c>
      <c r="FQ89" s="361" t="str">
        <f>IF(OR($E89="",$G89=""),"",IF(AND('Marks Entry 6th'!CL88="",'Marks Entry 7th'!CL88=""),"",IF(AND($E$3=6),'Marks Entry 6th'!CL88,IF(AND($E$3=7),'Marks Entry 7th'!CL88,""))))</f>
        <v/>
      </c>
      <c r="FR89" s="361" t="str">
        <f>IF(OR($E89="",$G89=""),"",IF(AND('Marks Entry 6th'!CM88="",'Marks Entry 7th'!CM88=""),"",IF(AND($E$3=6),'Marks Entry 6th'!CM88,IF(AND($E$3=7),'Marks Entry 7th'!CM88,""))))</f>
        <v/>
      </c>
      <c r="FS89" s="362" t="str">
        <f t="shared" si="178"/>
        <v/>
      </c>
      <c r="FT89" s="109" t="str">
        <f t="shared" si="179"/>
        <v/>
      </c>
      <c r="FU89" s="78" t="str">
        <f t="shared" si="180"/>
        <v/>
      </c>
      <c r="FV89" s="328" t="str">
        <f t="shared" si="181"/>
        <v/>
      </c>
      <c r="FW89" s="84" t="str">
        <f t="shared" si="182"/>
        <v/>
      </c>
      <c r="FX89" s="222" t="str">
        <f t="shared" si="183"/>
        <v/>
      </c>
      <c r="FY89" s="85" t="str">
        <f t="shared" si="184"/>
        <v/>
      </c>
      <c r="FZ89" s="327" t="str">
        <f>IFERROR(IF(B89="NSO","NSO",IF(OR(D89="",G89="",F89=""),"",IF(AND(FV89&gt;=36,'Master sheet'!$D$11="Hindi"),"कक्षा क्रमोन्नत",IF(AND(FV89&gt;=36,'Master sheet'!$D$11="English"),"Promoted",IF(AND(FV89&lt;36,'Master sheet'!$D$11="Hindi"),"पुनः परीक्षा","Re-Exam"))))),"")</f>
        <v/>
      </c>
      <c r="GA89" s="53" t="str">
        <f>IF(OR($E89="",$G89=""),"",IF(AND($E$3=6,'Marks Entry 6th'!CN88=""),"",IF(AND($E$3=7,'Marks Entry 7th'!CN88=""),"",IF(AND($E$3=6),'Marks Entry 6th'!CN88,IF(AND($E$3=7),'Marks Entry 7th'!CN88,"")))))</f>
        <v/>
      </c>
      <c r="GB89" s="53" t="str">
        <f>IF(OR($E89="",$G89=""),"",IF(AND($E$3=6,'Marks Entry 6th'!CO88=""),"",IF(AND($E$3=7,'Marks Entry 7th'!CO88=""),"",IF(AND($E$3=6),'Marks Entry 6th'!CO88,IF(AND($E$3=7),'Marks Entry 7th'!CO88,"")))))</f>
        <v/>
      </c>
      <c r="GC89" s="54"/>
      <c r="GK89" s="56">
        <f>IF(AND($E$3=6),'Marks Entry 6th'!I88,IF(AND($E$3=7),'Marks Entry 7th'!I88,""))</f>
        <v>0</v>
      </c>
      <c r="GL89" s="56">
        <f t="shared" si="185"/>
        <v>0</v>
      </c>
    </row>
    <row r="90" spans="1:194" ht="18.95" customHeight="1">
      <c r="A90" s="68">
        <v>83</v>
      </c>
      <c r="B90" s="68" t="str">
        <f>IF(OR(GK90=0,GK90=""),"",IF(AND($E$3=6),'Marks Entry 6th'!I89,IF(AND($E$3=7),'Marks Entry 7th'!I89,"")))</f>
        <v/>
      </c>
      <c r="C90" s="69" t="str">
        <f>IF(OR(B90=0,B90=""),"",IF(AND($E$3=6,'Marks Entry 6th'!B89=""),"",IF(AND($E$3=7,'Marks Entry 7th'!B89=""),"",IF(AND($E$3=6,'Marks Entry 6th'!B89),'Marks Entry 6th'!B89,IF(AND($E$3=7),'Marks Entry 7th'!B89,"")))))</f>
        <v/>
      </c>
      <c r="D90" s="69" t="str">
        <f>IF(OR(B90=0,B90=""),"",IF(AND($E$3=6,'Marks Entry 6th'!C89=""),"",IF(AND($E$3=7,'Marks Entry 7th'!C89=""),"",IF(AND($E$3=6),'Marks Entry 6th'!C89,IF(AND($E$3=7),'Marks Entry 7th'!C89,"")))))</f>
        <v/>
      </c>
      <c r="E90" s="303" t="str">
        <f>IF(OR(B90=0,B90=""),"",IF(AND($E$3=6,'Marks Entry 6th'!E89=""),"",IF(AND($E$3=7,'Marks Entry 7th'!E89=""),"",IF(AND($E$3=6),'Marks Entry 6th'!E89,IF(AND($E$3=7),'Marks Entry 7th'!E89,"")))))</f>
        <v/>
      </c>
      <c r="F90" s="69" t="str">
        <f>IF(OR(B90=0,B90=""),"",IF(AND($E$3=6,'Marks Entry 6th'!D89=""),"",IF(AND($E$3=7,'Marks Entry 7th'!D89=""),"",IF(AND($E$3=6),'Marks Entry 6th'!D89,IF(AND($E$3=7),'Marks Entry 7th'!D89,"")))))</f>
        <v/>
      </c>
      <c r="G90" s="302" t="str">
        <f>IF(OR(B90=0,B90=""),"",IF(AND($E$3=6,'Marks Entry 6th'!F89=""),"",IF(AND($E$3=7,'Marks Entry 7th'!F89=""),"",IF(AND($E$3=6),UPPER('Marks Entry 6th'!F89),IF(AND($E$3=7),UPPER('Marks Entry 7th'!F89),"")))))</f>
        <v/>
      </c>
      <c r="H90" s="302" t="str">
        <f>IF(OR(B90=0,B90=""),"",IF(AND($E$3=6,'Marks Entry 6th'!G89=""),"",IF(AND($E$3=7,'Marks Entry 7th'!G89=""),"",IF(AND($E$3=6),UPPER('Marks Entry 6th'!G89),IF(AND($E$3=7),UPPER('Marks Entry 7th'!G89),"")))))</f>
        <v/>
      </c>
      <c r="I90" s="302" t="str">
        <f>IF(OR(B90=0,B90=""),"",IF(AND($E$3=6,'Marks Entry 6th'!H89=""),"",IF(AND($E$3=7,'Marks Entry 7th'!H89=""),"",IF(AND($E$3=6),UPPER('Marks Entry 6th'!H89),IF(AND($E$3=7),UPPER('Marks Entry 7th'!H89),"")))))</f>
        <v/>
      </c>
      <c r="J90" s="64" t="str">
        <f>IF(OR(B90=0,B90=""),"",IF(AND($E$3=6,'Marks Entry 6th'!J89=""),"",IF(AND($E$3=7,'Marks Entry 7th'!J89=""),"",IF(AND($E$3=6),'Marks Entry 6th'!J89,IF(AND($E$3=7),'Marks Entry 7th'!J89,"")))))</f>
        <v/>
      </c>
      <c r="K90" s="64" t="str">
        <f>IF(OR(B90=0,B90=""),"",IF(AND($E$3=6,'Marks Entry 6th'!K89=""),"",IF(AND($E$3=7,'Marks Entry 7th'!K89=""),"",IF(AND($E$3=6),'Marks Entry 6th'!K89,IF(AND($E$3=7),'Marks Entry 7th'!K89,"")))))</f>
        <v/>
      </c>
      <c r="L90" s="120" t="str">
        <f>IF(OR($E90="",$G90=""),"",IF(AND($E$3=6),'Marks Entry 6th'!L89,IF(AND($E$3=7),'Marks Entry 7th'!L89,"")))</f>
        <v/>
      </c>
      <c r="M90" s="120" t="str">
        <f>IF(OR($E90="",$G90=""),"",IF(AND($E$3=6),'Marks Entry 6th'!M89,IF(AND($E$3=7),'Marks Entry 7th'!M89,"")))</f>
        <v/>
      </c>
      <c r="N90" s="120" t="str">
        <f>IF(OR($E90="",$G90=""),"",IF(AND($E$3=6),'Marks Entry 6th'!N89,IF(AND($E$3=7),'Marks Entry 7th'!N89,"")))</f>
        <v/>
      </c>
      <c r="O90" s="120" t="str">
        <f>IF(OR($E90="",$G90=""),"",IF(AND($E$3=6),'Marks Entry 6th'!O89,IF(AND($E$3=7),'Marks Entry 7th'!O89,"")))</f>
        <v/>
      </c>
      <c r="P90" s="120" t="str">
        <f>IF(OR($E90="",$G90=""),"",IF(AND($E$3=6),'Marks Entry 6th'!P89,IF(AND($E$3=7),'Marks Entry 7th'!P89,"")))</f>
        <v/>
      </c>
      <c r="Q90" s="120" t="str">
        <f>IF(OR($E90="",$G90=""),"",IF(AND($E$3=6),'Marks Entry 6th'!Q89,IF(AND($E$3=7),'Marks Entry 7th'!Q89,"")))</f>
        <v/>
      </c>
      <c r="R90" s="418" t="str">
        <f t="shared" si="95"/>
        <v/>
      </c>
      <c r="S90" s="120" t="str">
        <f>IF(OR($E90="",$G90=""),"",IF(AND($E$3=6),'Marks Entry 6th'!R89,IF(AND($E$3=7),'Marks Entry 7th'!R89,"")))</f>
        <v/>
      </c>
      <c r="T90" s="120" t="str">
        <f>IF(OR($E90="",$G90=""),"",IF(AND($E$3=6),'Marks Entry 6th'!S89,IF(AND($E$3=7),'Marks Entry 7th'!S89,"")))</f>
        <v/>
      </c>
      <c r="U90" s="65" t="str">
        <f t="shared" si="96"/>
        <v/>
      </c>
      <c r="V90" s="62">
        <f t="shared" si="97"/>
        <v>0</v>
      </c>
      <c r="W90" s="67" t="str">
        <f>IF(OR($E90="",$G90=""),"",IF(AND($E$3=6),'Marks Entry 6th'!T89,IF(AND($E$3=7),'Marks Entry 7th'!T89,"")))</f>
        <v/>
      </c>
      <c r="X90" s="67" t="str">
        <f>IF(OR($E90="",$G90=""),"",IF(AND($E$3=6),'Marks Entry 6th'!U89,IF(AND($E$3=7),'Marks Entry 7th'!U89,"")))</f>
        <v/>
      </c>
      <c r="Y90" s="66" t="str">
        <f t="shared" si="98"/>
        <v/>
      </c>
      <c r="Z90" s="62" t="str">
        <f t="shared" si="99"/>
        <v/>
      </c>
      <c r="AA90" s="108">
        <f t="shared" si="100"/>
        <v>0</v>
      </c>
      <c r="AB90" s="108" t="str">
        <f t="shared" si="101"/>
        <v/>
      </c>
      <c r="AC90" s="108" t="str">
        <f t="shared" si="102"/>
        <v/>
      </c>
      <c r="AD90" s="108" t="str">
        <f t="shared" si="103"/>
        <v/>
      </c>
      <c r="AE90" s="108" t="str">
        <f t="shared" si="104"/>
        <v/>
      </c>
      <c r="AF90" s="110" t="str">
        <f t="shared" si="105"/>
        <v/>
      </c>
      <c r="AG90" s="120" t="str">
        <f>IF(OR($E90="",$G90=""),"",IF(AND($E$3=6),'Marks Entry 6th'!V89,IF(AND($E$3=7),'Marks Entry 7th'!V89,"")))</f>
        <v/>
      </c>
      <c r="AH90" s="120" t="str">
        <f>IF(OR($E90="",$G90=""),"",IF(AND($E$3=6),'Marks Entry 6th'!W89,IF(AND($E$3=7),'Marks Entry 7th'!W89,"")))</f>
        <v/>
      </c>
      <c r="AI90" s="120" t="str">
        <f>IF(OR($E90="",$G90=""),"",IF(AND($E$3=6),'Marks Entry 6th'!X89,IF(AND($E$3=7),'Marks Entry 7th'!X89,"")))</f>
        <v/>
      </c>
      <c r="AJ90" s="120" t="str">
        <f>IF(OR($E90="",$G90=""),"",IF(AND($E$3=6),'Marks Entry 6th'!Y89,IF(AND($E$3=7),'Marks Entry 7th'!Y89,"")))</f>
        <v/>
      </c>
      <c r="AK90" s="120" t="str">
        <f>IF(OR($E90="",$G90=""),"",IF(AND($E$3=6),'Marks Entry 6th'!Z89,IF(AND($E$3=7),'Marks Entry 7th'!Z89,"")))</f>
        <v/>
      </c>
      <c r="AL90" s="120" t="str">
        <f>IF(OR($E90="",$G90=""),"",IF(AND($E$3=6),'Marks Entry 6th'!AA89,IF(AND($E$3=7),'Marks Entry 7th'!AA89,"")))</f>
        <v/>
      </c>
      <c r="AM90" s="418" t="str">
        <f t="shared" si="106"/>
        <v/>
      </c>
      <c r="AN90" s="120" t="str">
        <f>IF(OR($E90="",$G90=""),"",IF(AND($E$3=6),'Marks Entry 6th'!AB89,IF(AND($E$3=7),'Marks Entry 7th'!AB89,"")))</f>
        <v/>
      </c>
      <c r="AO90" s="120" t="str">
        <f>IF(OR($E90="",$G90=""),"",IF(AND($E$3=6),'Marks Entry 6th'!AC89,IF(AND($E$3=7),'Marks Entry 7th'!AC89,"")))</f>
        <v/>
      </c>
      <c r="AP90" s="65" t="str">
        <f t="shared" si="107"/>
        <v/>
      </c>
      <c r="AQ90" s="62">
        <f t="shared" si="108"/>
        <v>0</v>
      </c>
      <c r="AR90" s="67" t="str">
        <f>IF(OR($E90="",$G90=""),"",IF(AND($E$3=6),'Marks Entry 6th'!AD89,IF(AND($E$3=7),'Marks Entry 7th'!AD89,"")))</f>
        <v/>
      </c>
      <c r="AS90" s="67" t="str">
        <f>IF(OR($E90="",$G90=""),"",IF(AND($E$3=6),'Marks Entry 6th'!AE89,IF(AND($E$3=7),'Marks Entry 7th'!AE89,"")))</f>
        <v/>
      </c>
      <c r="AT90" s="65" t="str">
        <f t="shared" si="109"/>
        <v/>
      </c>
      <c r="AU90" s="62" t="str">
        <f t="shared" si="110"/>
        <v/>
      </c>
      <c r="AV90" s="108">
        <f t="shared" si="111"/>
        <v>0</v>
      </c>
      <c r="AW90" s="108" t="str">
        <f t="shared" si="112"/>
        <v/>
      </c>
      <c r="AX90" s="108" t="str">
        <f t="shared" si="113"/>
        <v/>
      </c>
      <c r="AY90" s="108" t="str">
        <f t="shared" si="114"/>
        <v/>
      </c>
      <c r="AZ90" s="108" t="str">
        <f t="shared" si="115"/>
        <v/>
      </c>
      <c r="BA90" s="110" t="str">
        <f t="shared" si="116"/>
        <v/>
      </c>
      <c r="BB90" s="310" t="str">
        <f>IF(OR($E90="",$G90=""),"",IF(AND($E$3=6),'Marks Entry 6th'!AF89,IF(AND($E$3=7),'Marks Entry 7th'!AF89,"")))</f>
        <v/>
      </c>
      <c r="BC90" s="120" t="str">
        <f>IF(OR($E90="",$G90=""),"",IF(AND($E$3=6),'Marks Entry 6th'!AG89,IF(AND($E$3=7),'Marks Entry 7th'!AG89,"")))</f>
        <v/>
      </c>
      <c r="BD90" s="120" t="str">
        <f>IF(OR($E90="",$G90=""),"",IF(AND($E$3=6),'Marks Entry 6th'!AH89,IF(AND($E$3=7),'Marks Entry 7th'!AH89,"")))</f>
        <v/>
      </c>
      <c r="BE90" s="120" t="str">
        <f>IF(OR($E90="",$G90=""),"",IF(AND($E$3=6),'Marks Entry 6th'!AI89,IF(AND($E$3=7),'Marks Entry 7th'!AI89,"")))</f>
        <v/>
      </c>
      <c r="BF90" s="120" t="str">
        <f>IF(OR($E90="",$G90=""),"",IF(AND($E$3=6),'Marks Entry 6th'!AJ89,IF(AND($E$3=7),'Marks Entry 7th'!AJ89,"")))</f>
        <v/>
      </c>
      <c r="BG90" s="120" t="str">
        <f>IF(OR($E90="",$G90=""),"",IF(AND($E$3=6),'Marks Entry 6th'!AK89,IF(AND($E$3=7),'Marks Entry 7th'!AK89,"")))</f>
        <v/>
      </c>
      <c r="BH90" s="120" t="str">
        <f>IF(OR($E90="",$G90=""),"",IF(AND($E$3=6),'Marks Entry 6th'!AL89,IF(AND($E$3=7),'Marks Entry 7th'!AL89,"")))</f>
        <v/>
      </c>
      <c r="BI90" s="418" t="str">
        <f t="shared" si="117"/>
        <v/>
      </c>
      <c r="BJ90" s="120" t="str">
        <f>IF(OR($E90="",$G90=""),"",IF(AND($E$3=6),'Marks Entry 6th'!AM89,IF(AND($E$3=7),'Marks Entry 7th'!AM89,"")))</f>
        <v/>
      </c>
      <c r="BK90" s="120" t="str">
        <f>IF(OR($E90="",$G90=""),"",IF(AND($E$3=6),'Marks Entry 6th'!AN89,IF(AND($E$3=7),'Marks Entry 7th'!AN89,"")))</f>
        <v/>
      </c>
      <c r="BL90" s="65" t="str">
        <f t="shared" si="118"/>
        <v/>
      </c>
      <c r="BM90" s="62">
        <f t="shared" si="119"/>
        <v>0</v>
      </c>
      <c r="BN90" s="67" t="str">
        <f>IF(OR($E90="",$G90=""),"",IF(AND($E$3=6),'Marks Entry 6th'!AO89,IF(AND($E$3=7),'Marks Entry 7th'!AO89,"")))</f>
        <v/>
      </c>
      <c r="BO90" s="67" t="str">
        <f>IF(OR($E90="",$G90=""),"",IF(AND($E$3=6),'Marks Entry 6th'!AP89,IF(AND($E$3=7),'Marks Entry 7th'!AP89,"")))</f>
        <v/>
      </c>
      <c r="BP90" s="65" t="str">
        <f t="shared" si="120"/>
        <v/>
      </c>
      <c r="BQ90" s="62" t="str">
        <f t="shared" si="121"/>
        <v/>
      </c>
      <c r="BR90" s="108">
        <f t="shared" si="122"/>
        <v>0</v>
      </c>
      <c r="BS90" s="108" t="str">
        <f t="shared" si="123"/>
        <v/>
      </c>
      <c r="BT90" s="108" t="str">
        <f t="shared" si="124"/>
        <v/>
      </c>
      <c r="BU90" s="108" t="str">
        <f t="shared" si="125"/>
        <v/>
      </c>
      <c r="BV90" s="108" t="str">
        <f t="shared" si="126"/>
        <v/>
      </c>
      <c r="BW90" s="110" t="str">
        <f t="shared" si="127"/>
        <v/>
      </c>
      <c r="BX90" s="120" t="str">
        <f>IF(OR($E90="",$G90=""),"",IF(AND($E$3=6),'Marks Entry 6th'!AQ89,IF(AND($E$3=7),'Marks Entry 7th'!AQ89,"")))</f>
        <v/>
      </c>
      <c r="BY90" s="120" t="str">
        <f>IF(OR($E90="",$G90=""),"",IF(AND($E$3=6),'Marks Entry 6th'!AR89,IF(AND($E$3=7),'Marks Entry 7th'!AR89,"")))</f>
        <v/>
      </c>
      <c r="BZ90" s="120" t="str">
        <f>IF(OR($E90="",$G90=""),"",IF(AND($E$3=6),'Marks Entry 6th'!AS89,IF(AND($E$3=7),'Marks Entry 7th'!AS89,"")))</f>
        <v/>
      </c>
      <c r="CA90" s="120" t="str">
        <f>IF(OR($E90="",$G90=""),"",IF(AND($E$3=6),'Marks Entry 6th'!AT89,IF(AND($E$3=7),'Marks Entry 7th'!AT89,"")))</f>
        <v/>
      </c>
      <c r="CB90" s="120" t="str">
        <f>IF(OR($E90="",$G90=""),"",IF(AND($E$3=6),'Marks Entry 6th'!AU89,IF(AND($E$3=7),'Marks Entry 7th'!AU89,"")))</f>
        <v/>
      </c>
      <c r="CC90" s="120" t="str">
        <f>IF(OR($E90="",$G90=""),"",IF(AND($E$3=6),'Marks Entry 6th'!AV89,IF(AND($E$3=7),'Marks Entry 7th'!AV89,"")))</f>
        <v/>
      </c>
      <c r="CD90" s="418" t="str">
        <f t="shared" si="128"/>
        <v/>
      </c>
      <c r="CE90" s="120" t="str">
        <f>IF(OR($E90="",$G90=""),"",IF(AND($E$3=6),'Marks Entry 6th'!AW89,IF(AND($E$3=7),'Marks Entry 7th'!AW89,"")))</f>
        <v/>
      </c>
      <c r="CF90" s="120" t="str">
        <f>IF(OR($E90="",$G90=""),"",IF(AND($E$3=6),'Marks Entry 6th'!AX89,IF(AND($E$3=7),'Marks Entry 7th'!AX89,"")))</f>
        <v/>
      </c>
      <c r="CG90" s="65" t="str">
        <f t="shared" si="129"/>
        <v/>
      </c>
      <c r="CH90" s="62">
        <f t="shared" si="130"/>
        <v>0</v>
      </c>
      <c r="CI90" s="67" t="str">
        <f>IF(OR($E90="",$G90=""),"",IF(AND($E$3=6),'Marks Entry 6th'!AY89,IF(AND($E$3=7),'Marks Entry 7th'!AY89,"")))</f>
        <v/>
      </c>
      <c r="CJ90" s="67" t="str">
        <f>IF(OR($E90="",$G90=""),"",IF(AND($E$3=6),'Marks Entry 6th'!AZ89,IF(AND($E$3=7),'Marks Entry 7th'!AZ89,"")))</f>
        <v/>
      </c>
      <c r="CK90" s="65" t="str">
        <f t="shared" si="131"/>
        <v/>
      </c>
      <c r="CL90" s="62" t="str">
        <f t="shared" si="132"/>
        <v/>
      </c>
      <c r="CM90" s="108">
        <f t="shared" si="133"/>
        <v>0</v>
      </c>
      <c r="CN90" s="108" t="str">
        <f t="shared" si="134"/>
        <v/>
      </c>
      <c r="CO90" s="108" t="str">
        <f t="shared" si="135"/>
        <v/>
      </c>
      <c r="CP90" s="108" t="str">
        <f t="shared" si="136"/>
        <v/>
      </c>
      <c r="CQ90" s="108" t="str">
        <f t="shared" si="137"/>
        <v/>
      </c>
      <c r="CR90" s="110" t="str">
        <f t="shared" si="138"/>
        <v/>
      </c>
      <c r="CS90" s="120" t="str">
        <f>IF(OR($E90="",$G90=""),"",IF(AND($E$3=6),'Marks Entry 6th'!BA89,IF(AND($E$3=7),'Marks Entry 7th'!BA89,"")))</f>
        <v/>
      </c>
      <c r="CT90" s="120" t="str">
        <f>IF(OR($E90="",$G90=""),"",IF(AND($E$3=6),'Marks Entry 6th'!BB89,IF(AND($E$3=7),'Marks Entry 7th'!BB89,"")))</f>
        <v/>
      </c>
      <c r="CU90" s="120" t="str">
        <f>IF(OR($E90="",$G90=""),"",IF(AND($E$3=6),'Marks Entry 6th'!BC89,IF(AND($E$3=7),'Marks Entry 7th'!BC89,"")))</f>
        <v/>
      </c>
      <c r="CV90" s="120" t="str">
        <f>IF(OR($E90="",$G90=""),"",IF(AND($E$3=6),'Marks Entry 6th'!BD89,IF(AND($E$3=7),'Marks Entry 7th'!BD89,"")))</f>
        <v/>
      </c>
      <c r="CW90" s="120" t="str">
        <f>IF(OR($E90="",$G90=""),"",IF(AND($E$3=6),'Marks Entry 6th'!BE89,IF(AND($E$3=7),'Marks Entry 7th'!BE89,"")))</f>
        <v/>
      </c>
      <c r="CX90" s="120" t="str">
        <f>IF(OR($E90="",$G90=""),"",IF(AND($E$3=6),'Marks Entry 6th'!BF89,IF(AND($E$3=7),'Marks Entry 7th'!BF89,"")))</f>
        <v/>
      </c>
      <c r="CY90" s="418" t="str">
        <f t="shared" si="139"/>
        <v/>
      </c>
      <c r="CZ90" s="120" t="str">
        <f>IF(OR($E90="",$G90=""),"",IF(AND($E$3=6),'Marks Entry 6th'!BG89,IF(AND($E$3=7),'Marks Entry 7th'!BG89,"")))</f>
        <v/>
      </c>
      <c r="DA90" s="120" t="str">
        <f>IF(OR($E90="",$G90=""),"",IF(AND($E$3=6),'Marks Entry 6th'!BH89,IF(AND($E$3=7),'Marks Entry 7th'!BH89,"")))</f>
        <v/>
      </c>
      <c r="DB90" s="65" t="str">
        <f t="shared" si="140"/>
        <v/>
      </c>
      <c r="DC90" s="62">
        <f t="shared" si="141"/>
        <v>0</v>
      </c>
      <c r="DD90" s="67" t="str">
        <f>IF(OR($E90="",$G90=""),"",IF(AND($E$3=6),'Marks Entry 6th'!BI89,IF(AND($E$3=7),'Marks Entry 7th'!BI89,"")))</f>
        <v/>
      </c>
      <c r="DE90" s="67" t="str">
        <f>IF(OR($E90="",$G90=""),"",IF(AND($E$3=6),'Marks Entry 6th'!BJ89,IF(AND($E$3=7),'Marks Entry 7th'!BJ89,"")))</f>
        <v/>
      </c>
      <c r="DF90" s="65" t="str">
        <f t="shared" si="142"/>
        <v/>
      </c>
      <c r="DG90" s="62" t="str">
        <f t="shared" si="143"/>
        <v/>
      </c>
      <c r="DH90" s="108">
        <f t="shared" si="144"/>
        <v>0</v>
      </c>
      <c r="DI90" s="108" t="str">
        <f t="shared" si="145"/>
        <v/>
      </c>
      <c r="DJ90" s="108" t="str">
        <f t="shared" si="146"/>
        <v/>
      </c>
      <c r="DK90" s="108" t="str">
        <f t="shared" si="147"/>
        <v/>
      </c>
      <c r="DL90" s="108" t="str">
        <f t="shared" si="148"/>
        <v/>
      </c>
      <c r="DM90" s="110" t="str">
        <f t="shared" si="149"/>
        <v/>
      </c>
      <c r="DN90" s="120" t="str">
        <f>IF(OR($E90="",$G90=""),"",IF(AND($E$3=6),'Marks Entry 6th'!BK89,IF(AND($E$3=7),'Marks Entry 7th'!BK89,"")))</f>
        <v/>
      </c>
      <c r="DO90" s="120" t="str">
        <f>IF(OR($E90="",$G90=""),"",IF(AND($E$3=6),'Marks Entry 6th'!BL89,IF(AND($E$3=7),'Marks Entry 7th'!BL89,"")))</f>
        <v/>
      </c>
      <c r="DP90" s="120" t="str">
        <f>IF(OR($E90="",$G90=""),"",IF(AND($E$3=6),'Marks Entry 6th'!BM89,IF(AND($E$3=7),'Marks Entry 7th'!BM89,"")))</f>
        <v/>
      </c>
      <c r="DQ90" s="120" t="str">
        <f>IF(OR($E90="",$G90=""),"",IF(AND($E$3=6),'Marks Entry 6th'!BN89,IF(AND($E$3=7),'Marks Entry 7th'!BN89,"")))</f>
        <v/>
      </c>
      <c r="DR90" s="120" t="str">
        <f>IF(OR($E90="",$G90=""),"",IF(AND($E$3=6),'Marks Entry 6th'!BO89,IF(AND($E$3=7),'Marks Entry 7th'!BO89,"")))</f>
        <v/>
      </c>
      <c r="DS90" s="120" t="str">
        <f>IF(OR($E90="",$G90=""),"",IF(AND($E$3=6),'Marks Entry 6th'!BP89,IF(AND($E$3=7),'Marks Entry 7th'!BP89,"")))</f>
        <v/>
      </c>
      <c r="DT90" s="418" t="str">
        <f t="shared" si="150"/>
        <v/>
      </c>
      <c r="DU90" s="120" t="str">
        <f>IF(OR($E90="",$G90=""),"",IF(AND($E$3=6),'Marks Entry 6th'!BQ89,IF(AND($E$3=7),'Marks Entry 7th'!BQ89,"")))</f>
        <v/>
      </c>
      <c r="DV90" s="120" t="str">
        <f>IF(OR($E90="",$G90=""),"",IF(AND($E$3=6),'Marks Entry 6th'!BR89,IF(AND($E$3=7),'Marks Entry 7th'!BR89,"")))</f>
        <v/>
      </c>
      <c r="DW90" s="65" t="str">
        <f t="shared" si="151"/>
        <v/>
      </c>
      <c r="DX90" s="62">
        <f t="shared" si="152"/>
        <v>0</v>
      </c>
      <c r="DY90" s="67" t="str">
        <f>IF(OR($E90="",$G90=""),"",IF(AND($E$3=6),'Marks Entry 6th'!BS89,IF(AND($E$3=7),'Marks Entry 7th'!BS89,"")))</f>
        <v/>
      </c>
      <c r="DZ90" s="67" t="str">
        <f>IF(OR($E90="",$G90=""),"",IF(AND($E$3=6),'Marks Entry 6th'!BT89,IF(AND($E$3=7),'Marks Entry 7th'!BT89,"")))</f>
        <v/>
      </c>
      <c r="EA90" s="65" t="str">
        <f t="shared" si="153"/>
        <v/>
      </c>
      <c r="EB90" s="62" t="str">
        <f t="shared" si="154"/>
        <v/>
      </c>
      <c r="EC90" s="108">
        <f t="shared" si="155"/>
        <v>0</v>
      </c>
      <c r="ED90" s="108" t="str">
        <f t="shared" si="156"/>
        <v/>
      </c>
      <c r="EE90" s="108" t="str">
        <f t="shared" si="157"/>
        <v/>
      </c>
      <c r="EF90" s="108" t="str">
        <f t="shared" si="158"/>
        <v/>
      </c>
      <c r="EG90" s="108" t="str">
        <f t="shared" si="159"/>
        <v/>
      </c>
      <c r="EH90" s="110" t="str">
        <f t="shared" si="160"/>
        <v/>
      </c>
      <c r="EI90" s="52" t="str">
        <f>IF(OR($E90="",$G90=""),"",IF(AND($E$3=6),'Marks Entry 6th'!BU89,IF(AND($E$3=7),'Marks Entry 7th'!BU89,"")))</f>
        <v/>
      </c>
      <c r="EJ90" s="52" t="str">
        <f>IF(OR($E90="",$G90=""),"",IF(AND($E$3=6),'Marks Entry 6th'!BV89,IF(AND($E$3=7),'Marks Entry 7th'!BV89,"")))</f>
        <v/>
      </c>
      <c r="EK90" s="52" t="str">
        <f>IF(OR($E90="",$G90=""),"",IF(AND($E$3=6),'Marks Entry 6th'!BW89,IF(AND($E$3=7),'Marks Entry 7th'!BW89,"")))</f>
        <v/>
      </c>
      <c r="EL90" s="52" t="str">
        <f>IF(OR($E90="",$G90=""),"",IF(AND($E$3=6),'Marks Entry 6th'!BX89,IF(AND($E$3=7),'Marks Entry 7th'!BX89,"")))</f>
        <v/>
      </c>
      <c r="EM90" s="52" t="str">
        <f>IF(OR($E90="",$G90=""),"",IF(AND($E$3=6),'Marks Entry 6th'!BY89,IF(AND($E$3=7),'Marks Entry 7th'!BY89,"")))</f>
        <v/>
      </c>
      <c r="EN90" s="121" t="str">
        <f t="shared" si="161"/>
        <v/>
      </c>
      <c r="EO90" s="122">
        <f t="shared" si="162"/>
        <v>0</v>
      </c>
      <c r="EP90" s="122" t="str">
        <f t="shared" si="163"/>
        <v/>
      </c>
      <c r="EQ90" s="122" t="str">
        <f t="shared" si="164"/>
        <v/>
      </c>
      <c r="ER90" s="109" t="str">
        <f t="shared" si="165"/>
        <v/>
      </c>
      <c r="ES90" s="52" t="str">
        <f>IF(OR($E90="",$G90=""),"",IF(AND($E$3=6),'Marks Entry 6th'!BZ89,IF(AND($E$3=7),'Marks Entry 7th'!BZ89,"")))</f>
        <v/>
      </c>
      <c r="ET90" s="52" t="str">
        <f>IF(OR($E90="",$G90=""),"",IF(AND($E$3=6),'Marks Entry 6th'!CA89,IF(AND($E$3=7),'Marks Entry 7th'!CA89,"")))</f>
        <v/>
      </c>
      <c r="EU90" s="52" t="str">
        <f>IF(OR($E90="",$G90=""),"",IF(AND($E$3=6),'Marks Entry 6th'!CB89,IF(AND($E$3=7),'Marks Entry 7th'!CB89,"")))</f>
        <v/>
      </c>
      <c r="EV90" s="52" t="str">
        <f>IF(OR($E90="",$G90=""),"",IF(AND($E$3=6),'Marks Entry 6th'!CC89,IF(AND($E$3=7),'Marks Entry 7th'!CC89,"")))</f>
        <v/>
      </c>
      <c r="EW90" s="52" t="str">
        <f>IF(OR($E90="",$G90=""),"",IF(AND($E$3=6),'Marks Entry 6th'!CD89,IF(AND($E$3=7),'Marks Entry 7th'!CD89,"")))</f>
        <v/>
      </c>
      <c r="EX90" s="121" t="str">
        <f t="shared" si="166"/>
        <v/>
      </c>
      <c r="EY90" s="122">
        <f t="shared" si="167"/>
        <v>0</v>
      </c>
      <c r="EZ90" s="122" t="str">
        <f t="shared" si="168"/>
        <v/>
      </c>
      <c r="FA90" s="122" t="str">
        <f t="shared" si="169"/>
        <v/>
      </c>
      <c r="FB90" s="109" t="str">
        <f t="shared" si="170"/>
        <v/>
      </c>
      <c r="FC90" s="52" t="str">
        <f>IF(OR($E90="",$G90=""),"",IF(AND($E$3=6),'Marks Entry 6th'!CE89,IF(AND($E$3=7),'Marks Entry 7th'!CE89,"")))</f>
        <v/>
      </c>
      <c r="FD90" s="52" t="str">
        <f>IF(OR($E90="",$G90=""),"",IF(AND($E$3=6),'Marks Entry 6th'!CF89,IF(AND($E$3=7),'Marks Entry 7th'!CF89,"")))</f>
        <v/>
      </c>
      <c r="FE90" s="52" t="str">
        <f>IF(OR($E90="",$G90=""),"",IF(AND($E$3=6),'Marks Entry 6th'!CG89,IF(AND($E$3=7),'Marks Entry 7th'!CG89,"")))</f>
        <v/>
      </c>
      <c r="FF90" s="52" t="str">
        <f>IF(OR($E90="",$G90=""),"",IF(AND($E$3=6),'Marks Entry 6th'!CH89,IF(AND($E$3=7),'Marks Entry 7th'!CH89,"")))</f>
        <v/>
      </c>
      <c r="FG90" s="52" t="str">
        <f>IF(OR($E90="",$G90=""),"",IF(AND($E$3=6),'Marks Entry 6th'!CI89,IF(AND($E$3=7),'Marks Entry 7th'!CI89,"")))</f>
        <v/>
      </c>
      <c r="FH90" s="121" t="str">
        <f t="shared" si="171"/>
        <v/>
      </c>
      <c r="FI90" s="122">
        <f t="shared" si="172"/>
        <v>0</v>
      </c>
      <c r="FJ90" s="122" t="str">
        <f t="shared" si="173"/>
        <v/>
      </c>
      <c r="FK90" s="122" t="str">
        <f t="shared" si="174"/>
        <v/>
      </c>
      <c r="FL90" s="109" t="str">
        <f t="shared" si="175"/>
        <v/>
      </c>
      <c r="FM90" s="361" t="str">
        <f>IF(OR($E90="",$G90=""),"",IF(AND('Marks Entry 6th'!CJ89="",'Marks Entry 7th'!CJ89=""),"",IF(AND($E$3=6),'Marks Entry 6th'!CJ89,IF(AND($E$3=7),'Marks Entry 7th'!CJ89,""))))</f>
        <v/>
      </c>
      <c r="FN90" s="361" t="str">
        <f>IF(OR($E90="",$G90=""),"",IF(AND('Marks Entry 6th'!CK89="",'Marks Entry 7th'!CK89=""),"",IF(AND($E$3=6),'Marks Entry 6th'!CK89,IF(AND($E$3=7),'Marks Entry 7th'!CK89,""))))</f>
        <v/>
      </c>
      <c r="FO90" s="362" t="str">
        <f t="shared" si="176"/>
        <v/>
      </c>
      <c r="FP90" s="109" t="str">
        <f t="shared" si="177"/>
        <v/>
      </c>
      <c r="FQ90" s="361" t="str">
        <f>IF(OR($E90="",$G90=""),"",IF(AND('Marks Entry 6th'!CL89="",'Marks Entry 7th'!CL89=""),"",IF(AND($E$3=6),'Marks Entry 6th'!CL89,IF(AND($E$3=7),'Marks Entry 7th'!CL89,""))))</f>
        <v/>
      </c>
      <c r="FR90" s="361" t="str">
        <f>IF(OR($E90="",$G90=""),"",IF(AND('Marks Entry 6th'!CM89="",'Marks Entry 7th'!CM89=""),"",IF(AND($E$3=6),'Marks Entry 6th'!CM89,IF(AND($E$3=7),'Marks Entry 7th'!CM89,""))))</f>
        <v/>
      </c>
      <c r="FS90" s="362" t="str">
        <f t="shared" si="178"/>
        <v/>
      </c>
      <c r="FT90" s="109" t="str">
        <f t="shared" si="179"/>
        <v/>
      </c>
      <c r="FU90" s="78" t="str">
        <f t="shared" si="180"/>
        <v/>
      </c>
      <c r="FV90" s="328" t="str">
        <f t="shared" si="181"/>
        <v/>
      </c>
      <c r="FW90" s="84" t="str">
        <f t="shared" si="182"/>
        <v/>
      </c>
      <c r="FX90" s="222" t="str">
        <f t="shared" si="183"/>
        <v/>
      </c>
      <c r="FY90" s="85" t="str">
        <f t="shared" si="184"/>
        <v/>
      </c>
      <c r="FZ90" s="327" t="str">
        <f>IFERROR(IF(B90="NSO","NSO",IF(OR(D90="",G90="",F90=""),"",IF(AND(FV90&gt;=36,'Master sheet'!$D$11="Hindi"),"कक्षा क्रमोन्नत",IF(AND(FV90&gt;=36,'Master sheet'!$D$11="English"),"Promoted",IF(AND(FV90&lt;36,'Master sheet'!$D$11="Hindi"),"पुनः परीक्षा","Re-Exam"))))),"")</f>
        <v/>
      </c>
      <c r="GA90" s="53" t="str">
        <f>IF(OR($E90="",$G90=""),"",IF(AND($E$3=6,'Marks Entry 6th'!CN89=""),"",IF(AND($E$3=7,'Marks Entry 7th'!CN89=""),"",IF(AND($E$3=6),'Marks Entry 6th'!CN89,IF(AND($E$3=7),'Marks Entry 7th'!CN89,"")))))</f>
        <v/>
      </c>
      <c r="GB90" s="53" t="str">
        <f>IF(OR($E90="",$G90=""),"",IF(AND($E$3=6,'Marks Entry 6th'!CO89=""),"",IF(AND($E$3=7,'Marks Entry 7th'!CO89=""),"",IF(AND($E$3=6),'Marks Entry 6th'!CO89,IF(AND($E$3=7),'Marks Entry 7th'!CO89,"")))))</f>
        <v/>
      </c>
      <c r="GC90" s="54"/>
      <c r="GK90" s="56">
        <f>IF(AND($E$3=6),'Marks Entry 6th'!I89,IF(AND($E$3=7),'Marks Entry 7th'!I89,""))</f>
        <v>0</v>
      </c>
      <c r="GL90" s="56">
        <f t="shared" si="185"/>
        <v>0</v>
      </c>
    </row>
    <row r="91" spans="1:194" ht="18.95" customHeight="1">
      <c r="A91" s="68">
        <v>84</v>
      </c>
      <c r="B91" s="68" t="str">
        <f>IF(OR(GK91=0,GK91=""),"",IF(AND($E$3=6),'Marks Entry 6th'!I90,IF(AND($E$3=7),'Marks Entry 7th'!I90,"")))</f>
        <v/>
      </c>
      <c r="C91" s="69" t="str">
        <f>IF(OR(B91=0,B91=""),"",IF(AND($E$3=6,'Marks Entry 6th'!B90=""),"",IF(AND($E$3=7,'Marks Entry 7th'!B90=""),"",IF(AND($E$3=6,'Marks Entry 6th'!B90),'Marks Entry 6th'!B90,IF(AND($E$3=7),'Marks Entry 7th'!B90,"")))))</f>
        <v/>
      </c>
      <c r="D91" s="69" t="str">
        <f>IF(OR(B91=0,B91=""),"",IF(AND($E$3=6,'Marks Entry 6th'!C90=""),"",IF(AND($E$3=7,'Marks Entry 7th'!C90=""),"",IF(AND($E$3=6),'Marks Entry 6th'!C90,IF(AND($E$3=7),'Marks Entry 7th'!C90,"")))))</f>
        <v/>
      </c>
      <c r="E91" s="303" t="str">
        <f>IF(OR(B91=0,B91=""),"",IF(AND($E$3=6,'Marks Entry 6th'!E90=""),"",IF(AND($E$3=7,'Marks Entry 7th'!E90=""),"",IF(AND($E$3=6),'Marks Entry 6th'!E90,IF(AND($E$3=7),'Marks Entry 7th'!E90,"")))))</f>
        <v/>
      </c>
      <c r="F91" s="69" t="str">
        <f>IF(OR(B91=0,B91=""),"",IF(AND($E$3=6,'Marks Entry 6th'!D90=""),"",IF(AND($E$3=7,'Marks Entry 7th'!D90=""),"",IF(AND($E$3=6),'Marks Entry 6th'!D90,IF(AND($E$3=7),'Marks Entry 7th'!D90,"")))))</f>
        <v/>
      </c>
      <c r="G91" s="302" t="str">
        <f>IF(OR(B91=0,B91=""),"",IF(AND($E$3=6,'Marks Entry 6th'!F90=""),"",IF(AND($E$3=7,'Marks Entry 7th'!F90=""),"",IF(AND($E$3=6),UPPER('Marks Entry 6th'!F90),IF(AND($E$3=7),UPPER('Marks Entry 7th'!F90),"")))))</f>
        <v/>
      </c>
      <c r="H91" s="302" t="str">
        <f>IF(OR(B91=0,B91=""),"",IF(AND($E$3=6,'Marks Entry 6th'!G90=""),"",IF(AND($E$3=7,'Marks Entry 7th'!G90=""),"",IF(AND($E$3=6),UPPER('Marks Entry 6th'!G90),IF(AND($E$3=7),UPPER('Marks Entry 7th'!G90),"")))))</f>
        <v/>
      </c>
      <c r="I91" s="302" t="str">
        <f>IF(OR(B91=0,B91=""),"",IF(AND($E$3=6,'Marks Entry 6th'!H90=""),"",IF(AND($E$3=7,'Marks Entry 7th'!H90=""),"",IF(AND($E$3=6),UPPER('Marks Entry 6th'!H90),IF(AND($E$3=7),UPPER('Marks Entry 7th'!H90),"")))))</f>
        <v/>
      </c>
      <c r="J91" s="64" t="str">
        <f>IF(OR(B91=0,B91=""),"",IF(AND($E$3=6,'Marks Entry 6th'!J90=""),"",IF(AND($E$3=7,'Marks Entry 7th'!J90=""),"",IF(AND($E$3=6),'Marks Entry 6th'!J90,IF(AND($E$3=7),'Marks Entry 7th'!J90,"")))))</f>
        <v/>
      </c>
      <c r="K91" s="64" t="str">
        <f>IF(OR(B91=0,B91=""),"",IF(AND($E$3=6,'Marks Entry 6th'!K90=""),"",IF(AND($E$3=7,'Marks Entry 7th'!K90=""),"",IF(AND($E$3=6),'Marks Entry 6th'!K90,IF(AND($E$3=7),'Marks Entry 7th'!K90,"")))))</f>
        <v/>
      </c>
      <c r="L91" s="120" t="str">
        <f>IF(OR($E91="",$G91=""),"",IF(AND($E$3=6),'Marks Entry 6th'!L90,IF(AND($E$3=7),'Marks Entry 7th'!L90,"")))</f>
        <v/>
      </c>
      <c r="M91" s="120" t="str">
        <f>IF(OR($E91="",$G91=""),"",IF(AND($E$3=6),'Marks Entry 6th'!M90,IF(AND($E$3=7),'Marks Entry 7th'!M90,"")))</f>
        <v/>
      </c>
      <c r="N91" s="120" t="str">
        <f>IF(OR($E91="",$G91=""),"",IF(AND($E$3=6),'Marks Entry 6th'!N90,IF(AND($E$3=7),'Marks Entry 7th'!N90,"")))</f>
        <v/>
      </c>
      <c r="O91" s="120" t="str">
        <f>IF(OR($E91="",$G91=""),"",IF(AND($E$3=6),'Marks Entry 6th'!O90,IF(AND($E$3=7),'Marks Entry 7th'!O90,"")))</f>
        <v/>
      </c>
      <c r="P91" s="120" t="str">
        <f>IF(OR($E91="",$G91=""),"",IF(AND($E$3=6),'Marks Entry 6th'!P90,IF(AND($E$3=7),'Marks Entry 7th'!P90,"")))</f>
        <v/>
      </c>
      <c r="Q91" s="120" t="str">
        <f>IF(OR($E91="",$G91=""),"",IF(AND($E$3=6),'Marks Entry 6th'!Q90,IF(AND($E$3=7),'Marks Entry 7th'!Q90,"")))</f>
        <v/>
      </c>
      <c r="R91" s="418" t="str">
        <f t="shared" si="95"/>
        <v/>
      </c>
      <c r="S91" s="120" t="str">
        <f>IF(OR($E91="",$G91=""),"",IF(AND($E$3=6),'Marks Entry 6th'!R90,IF(AND($E$3=7),'Marks Entry 7th'!R90,"")))</f>
        <v/>
      </c>
      <c r="T91" s="120" t="str">
        <f>IF(OR($E91="",$G91=""),"",IF(AND($E$3=6),'Marks Entry 6th'!S90,IF(AND($E$3=7),'Marks Entry 7th'!S90,"")))</f>
        <v/>
      </c>
      <c r="U91" s="65" t="str">
        <f t="shared" si="96"/>
        <v/>
      </c>
      <c r="V91" s="62">
        <f t="shared" si="97"/>
        <v>0</v>
      </c>
      <c r="W91" s="67" t="str">
        <f>IF(OR($E91="",$G91=""),"",IF(AND($E$3=6),'Marks Entry 6th'!T90,IF(AND($E$3=7),'Marks Entry 7th'!T90,"")))</f>
        <v/>
      </c>
      <c r="X91" s="67" t="str">
        <f>IF(OR($E91="",$G91=""),"",IF(AND($E$3=6),'Marks Entry 6th'!U90,IF(AND($E$3=7),'Marks Entry 7th'!U90,"")))</f>
        <v/>
      </c>
      <c r="Y91" s="66" t="str">
        <f t="shared" si="98"/>
        <v/>
      </c>
      <c r="Z91" s="62" t="str">
        <f t="shared" si="99"/>
        <v/>
      </c>
      <c r="AA91" s="108">
        <f t="shared" si="100"/>
        <v>0</v>
      </c>
      <c r="AB91" s="108" t="str">
        <f t="shared" si="101"/>
        <v/>
      </c>
      <c r="AC91" s="108" t="str">
        <f t="shared" si="102"/>
        <v/>
      </c>
      <c r="AD91" s="108" t="str">
        <f t="shared" si="103"/>
        <v/>
      </c>
      <c r="AE91" s="108" t="str">
        <f t="shared" si="104"/>
        <v/>
      </c>
      <c r="AF91" s="110" t="str">
        <f t="shared" si="105"/>
        <v/>
      </c>
      <c r="AG91" s="120" t="str">
        <f>IF(OR($E91="",$G91=""),"",IF(AND($E$3=6),'Marks Entry 6th'!V90,IF(AND($E$3=7),'Marks Entry 7th'!V90,"")))</f>
        <v/>
      </c>
      <c r="AH91" s="120" t="str">
        <f>IF(OR($E91="",$G91=""),"",IF(AND($E$3=6),'Marks Entry 6th'!W90,IF(AND($E$3=7),'Marks Entry 7th'!W90,"")))</f>
        <v/>
      </c>
      <c r="AI91" s="120" t="str">
        <f>IF(OR($E91="",$G91=""),"",IF(AND($E$3=6),'Marks Entry 6th'!X90,IF(AND($E$3=7),'Marks Entry 7th'!X90,"")))</f>
        <v/>
      </c>
      <c r="AJ91" s="120" t="str">
        <f>IF(OR($E91="",$G91=""),"",IF(AND($E$3=6),'Marks Entry 6th'!Y90,IF(AND($E$3=7),'Marks Entry 7th'!Y90,"")))</f>
        <v/>
      </c>
      <c r="AK91" s="120" t="str">
        <f>IF(OR($E91="",$G91=""),"",IF(AND($E$3=6),'Marks Entry 6th'!Z90,IF(AND($E$3=7),'Marks Entry 7th'!Z90,"")))</f>
        <v/>
      </c>
      <c r="AL91" s="120" t="str">
        <f>IF(OR($E91="",$G91=""),"",IF(AND($E$3=6),'Marks Entry 6th'!AA90,IF(AND($E$3=7),'Marks Entry 7th'!AA90,"")))</f>
        <v/>
      </c>
      <c r="AM91" s="418" t="str">
        <f t="shared" si="106"/>
        <v/>
      </c>
      <c r="AN91" s="120" t="str">
        <f>IF(OR($E91="",$G91=""),"",IF(AND($E$3=6),'Marks Entry 6th'!AB90,IF(AND($E$3=7),'Marks Entry 7th'!AB90,"")))</f>
        <v/>
      </c>
      <c r="AO91" s="120" t="str">
        <f>IF(OR($E91="",$G91=""),"",IF(AND($E$3=6),'Marks Entry 6th'!AC90,IF(AND($E$3=7),'Marks Entry 7th'!AC90,"")))</f>
        <v/>
      </c>
      <c r="AP91" s="65" t="str">
        <f t="shared" si="107"/>
        <v/>
      </c>
      <c r="AQ91" s="62">
        <f t="shared" si="108"/>
        <v>0</v>
      </c>
      <c r="AR91" s="67" t="str">
        <f>IF(OR($E91="",$G91=""),"",IF(AND($E$3=6),'Marks Entry 6th'!AD90,IF(AND($E$3=7),'Marks Entry 7th'!AD90,"")))</f>
        <v/>
      </c>
      <c r="AS91" s="67" t="str">
        <f>IF(OR($E91="",$G91=""),"",IF(AND($E$3=6),'Marks Entry 6th'!AE90,IF(AND($E$3=7),'Marks Entry 7th'!AE90,"")))</f>
        <v/>
      </c>
      <c r="AT91" s="65" t="str">
        <f t="shared" si="109"/>
        <v/>
      </c>
      <c r="AU91" s="62" t="str">
        <f t="shared" si="110"/>
        <v/>
      </c>
      <c r="AV91" s="108">
        <f t="shared" si="111"/>
        <v>0</v>
      </c>
      <c r="AW91" s="108" t="str">
        <f t="shared" si="112"/>
        <v/>
      </c>
      <c r="AX91" s="108" t="str">
        <f t="shared" si="113"/>
        <v/>
      </c>
      <c r="AY91" s="108" t="str">
        <f t="shared" si="114"/>
        <v/>
      </c>
      <c r="AZ91" s="108" t="str">
        <f t="shared" si="115"/>
        <v/>
      </c>
      <c r="BA91" s="110" t="str">
        <f t="shared" si="116"/>
        <v/>
      </c>
      <c r="BB91" s="310" t="str">
        <f>IF(OR($E91="",$G91=""),"",IF(AND($E$3=6),'Marks Entry 6th'!AF90,IF(AND($E$3=7),'Marks Entry 7th'!AF90,"")))</f>
        <v/>
      </c>
      <c r="BC91" s="120" t="str">
        <f>IF(OR($E91="",$G91=""),"",IF(AND($E$3=6),'Marks Entry 6th'!AG90,IF(AND($E$3=7),'Marks Entry 7th'!AG90,"")))</f>
        <v/>
      </c>
      <c r="BD91" s="120" t="str">
        <f>IF(OR($E91="",$G91=""),"",IF(AND($E$3=6),'Marks Entry 6th'!AH90,IF(AND($E$3=7),'Marks Entry 7th'!AH90,"")))</f>
        <v/>
      </c>
      <c r="BE91" s="120" t="str">
        <f>IF(OR($E91="",$G91=""),"",IF(AND($E$3=6),'Marks Entry 6th'!AI90,IF(AND($E$3=7),'Marks Entry 7th'!AI90,"")))</f>
        <v/>
      </c>
      <c r="BF91" s="120" t="str">
        <f>IF(OR($E91="",$G91=""),"",IF(AND($E$3=6),'Marks Entry 6th'!AJ90,IF(AND($E$3=7),'Marks Entry 7th'!AJ90,"")))</f>
        <v/>
      </c>
      <c r="BG91" s="120" t="str">
        <f>IF(OR($E91="",$G91=""),"",IF(AND($E$3=6),'Marks Entry 6th'!AK90,IF(AND($E$3=7),'Marks Entry 7th'!AK90,"")))</f>
        <v/>
      </c>
      <c r="BH91" s="120" t="str">
        <f>IF(OR($E91="",$G91=""),"",IF(AND($E$3=6),'Marks Entry 6th'!AL90,IF(AND($E$3=7),'Marks Entry 7th'!AL90,"")))</f>
        <v/>
      </c>
      <c r="BI91" s="418" t="str">
        <f t="shared" si="117"/>
        <v/>
      </c>
      <c r="BJ91" s="120" t="str">
        <f>IF(OR($E91="",$G91=""),"",IF(AND($E$3=6),'Marks Entry 6th'!AM90,IF(AND($E$3=7),'Marks Entry 7th'!AM90,"")))</f>
        <v/>
      </c>
      <c r="BK91" s="120" t="str">
        <f>IF(OR($E91="",$G91=""),"",IF(AND($E$3=6),'Marks Entry 6th'!AN90,IF(AND($E$3=7),'Marks Entry 7th'!AN90,"")))</f>
        <v/>
      </c>
      <c r="BL91" s="65" t="str">
        <f t="shared" si="118"/>
        <v/>
      </c>
      <c r="BM91" s="62">
        <f t="shared" si="119"/>
        <v>0</v>
      </c>
      <c r="BN91" s="67" t="str">
        <f>IF(OR($E91="",$G91=""),"",IF(AND($E$3=6),'Marks Entry 6th'!AO90,IF(AND($E$3=7),'Marks Entry 7th'!AO90,"")))</f>
        <v/>
      </c>
      <c r="BO91" s="67" t="str">
        <f>IF(OR($E91="",$G91=""),"",IF(AND($E$3=6),'Marks Entry 6th'!AP90,IF(AND($E$3=7),'Marks Entry 7th'!AP90,"")))</f>
        <v/>
      </c>
      <c r="BP91" s="65" t="str">
        <f t="shared" si="120"/>
        <v/>
      </c>
      <c r="BQ91" s="62" t="str">
        <f t="shared" si="121"/>
        <v/>
      </c>
      <c r="BR91" s="108">
        <f t="shared" si="122"/>
        <v>0</v>
      </c>
      <c r="BS91" s="108" t="str">
        <f t="shared" si="123"/>
        <v/>
      </c>
      <c r="BT91" s="108" t="str">
        <f t="shared" si="124"/>
        <v/>
      </c>
      <c r="BU91" s="108" t="str">
        <f t="shared" si="125"/>
        <v/>
      </c>
      <c r="BV91" s="108" t="str">
        <f t="shared" si="126"/>
        <v/>
      </c>
      <c r="BW91" s="110" t="str">
        <f t="shared" si="127"/>
        <v/>
      </c>
      <c r="BX91" s="120" t="str">
        <f>IF(OR($E91="",$G91=""),"",IF(AND($E$3=6),'Marks Entry 6th'!AQ90,IF(AND($E$3=7),'Marks Entry 7th'!AQ90,"")))</f>
        <v/>
      </c>
      <c r="BY91" s="120" t="str">
        <f>IF(OR($E91="",$G91=""),"",IF(AND($E$3=6),'Marks Entry 6th'!AR90,IF(AND($E$3=7),'Marks Entry 7th'!AR90,"")))</f>
        <v/>
      </c>
      <c r="BZ91" s="120" t="str">
        <f>IF(OR($E91="",$G91=""),"",IF(AND($E$3=6),'Marks Entry 6th'!AS90,IF(AND($E$3=7),'Marks Entry 7th'!AS90,"")))</f>
        <v/>
      </c>
      <c r="CA91" s="120" t="str">
        <f>IF(OR($E91="",$G91=""),"",IF(AND($E$3=6),'Marks Entry 6th'!AT90,IF(AND($E$3=7),'Marks Entry 7th'!AT90,"")))</f>
        <v/>
      </c>
      <c r="CB91" s="120" t="str">
        <f>IF(OR($E91="",$G91=""),"",IF(AND($E$3=6),'Marks Entry 6th'!AU90,IF(AND($E$3=7),'Marks Entry 7th'!AU90,"")))</f>
        <v/>
      </c>
      <c r="CC91" s="120" t="str">
        <f>IF(OR($E91="",$G91=""),"",IF(AND($E$3=6),'Marks Entry 6th'!AV90,IF(AND($E$3=7),'Marks Entry 7th'!AV90,"")))</f>
        <v/>
      </c>
      <c r="CD91" s="418" t="str">
        <f t="shared" si="128"/>
        <v/>
      </c>
      <c r="CE91" s="120" t="str">
        <f>IF(OR($E91="",$G91=""),"",IF(AND($E$3=6),'Marks Entry 6th'!AW90,IF(AND($E$3=7),'Marks Entry 7th'!AW90,"")))</f>
        <v/>
      </c>
      <c r="CF91" s="120" t="str">
        <f>IF(OR($E91="",$G91=""),"",IF(AND($E$3=6),'Marks Entry 6th'!AX90,IF(AND($E$3=7),'Marks Entry 7th'!AX90,"")))</f>
        <v/>
      </c>
      <c r="CG91" s="65" t="str">
        <f t="shared" si="129"/>
        <v/>
      </c>
      <c r="CH91" s="62">
        <f t="shared" si="130"/>
        <v>0</v>
      </c>
      <c r="CI91" s="67" t="str">
        <f>IF(OR($E91="",$G91=""),"",IF(AND($E$3=6),'Marks Entry 6th'!AY90,IF(AND($E$3=7),'Marks Entry 7th'!AY90,"")))</f>
        <v/>
      </c>
      <c r="CJ91" s="67" t="str">
        <f>IF(OR($E91="",$G91=""),"",IF(AND($E$3=6),'Marks Entry 6th'!AZ90,IF(AND($E$3=7),'Marks Entry 7th'!AZ90,"")))</f>
        <v/>
      </c>
      <c r="CK91" s="65" t="str">
        <f t="shared" si="131"/>
        <v/>
      </c>
      <c r="CL91" s="62" t="str">
        <f t="shared" si="132"/>
        <v/>
      </c>
      <c r="CM91" s="108">
        <f t="shared" si="133"/>
        <v>0</v>
      </c>
      <c r="CN91" s="108" t="str">
        <f t="shared" si="134"/>
        <v/>
      </c>
      <c r="CO91" s="108" t="str">
        <f t="shared" si="135"/>
        <v/>
      </c>
      <c r="CP91" s="108" t="str">
        <f t="shared" si="136"/>
        <v/>
      </c>
      <c r="CQ91" s="108" t="str">
        <f t="shared" si="137"/>
        <v/>
      </c>
      <c r="CR91" s="110" t="str">
        <f t="shared" si="138"/>
        <v/>
      </c>
      <c r="CS91" s="120" t="str">
        <f>IF(OR($E91="",$G91=""),"",IF(AND($E$3=6),'Marks Entry 6th'!BA90,IF(AND($E$3=7),'Marks Entry 7th'!BA90,"")))</f>
        <v/>
      </c>
      <c r="CT91" s="120" t="str">
        <f>IF(OR($E91="",$G91=""),"",IF(AND($E$3=6),'Marks Entry 6th'!BB90,IF(AND($E$3=7),'Marks Entry 7th'!BB90,"")))</f>
        <v/>
      </c>
      <c r="CU91" s="120" t="str">
        <f>IF(OR($E91="",$G91=""),"",IF(AND($E$3=6),'Marks Entry 6th'!BC90,IF(AND($E$3=7),'Marks Entry 7th'!BC90,"")))</f>
        <v/>
      </c>
      <c r="CV91" s="120" t="str">
        <f>IF(OR($E91="",$G91=""),"",IF(AND($E$3=6),'Marks Entry 6th'!BD90,IF(AND($E$3=7),'Marks Entry 7th'!BD90,"")))</f>
        <v/>
      </c>
      <c r="CW91" s="120" t="str">
        <f>IF(OR($E91="",$G91=""),"",IF(AND($E$3=6),'Marks Entry 6th'!BE90,IF(AND($E$3=7),'Marks Entry 7th'!BE90,"")))</f>
        <v/>
      </c>
      <c r="CX91" s="120" t="str">
        <f>IF(OR($E91="",$G91=""),"",IF(AND($E$3=6),'Marks Entry 6th'!BF90,IF(AND($E$3=7),'Marks Entry 7th'!BF90,"")))</f>
        <v/>
      </c>
      <c r="CY91" s="418" t="str">
        <f t="shared" si="139"/>
        <v/>
      </c>
      <c r="CZ91" s="120" t="str">
        <f>IF(OR($E91="",$G91=""),"",IF(AND($E$3=6),'Marks Entry 6th'!BG90,IF(AND($E$3=7),'Marks Entry 7th'!BG90,"")))</f>
        <v/>
      </c>
      <c r="DA91" s="120" t="str">
        <f>IF(OR($E91="",$G91=""),"",IF(AND($E$3=6),'Marks Entry 6th'!BH90,IF(AND($E$3=7),'Marks Entry 7th'!BH90,"")))</f>
        <v/>
      </c>
      <c r="DB91" s="65" t="str">
        <f t="shared" si="140"/>
        <v/>
      </c>
      <c r="DC91" s="62">
        <f t="shared" si="141"/>
        <v>0</v>
      </c>
      <c r="DD91" s="67" t="str">
        <f>IF(OR($E91="",$G91=""),"",IF(AND($E$3=6),'Marks Entry 6th'!BI90,IF(AND($E$3=7),'Marks Entry 7th'!BI90,"")))</f>
        <v/>
      </c>
      <c r="DE91" s="67" t="str">
        <f>IF(OR($E91="",$G91=""),"",IF(AND($E$3=6),'Marks Entry 6th'!BJ90,IF(AND($E$3=7),'Marks Entry 7th'!BJ90,"")))</f>
        <v/>
      </c>
      <c r="DF91" s="65" t="str">
        <f t="shared" si="142"/>
        <v/>
      </c>
      <c r="DG91" s="62" t="str">
        <f t="shared" si="143"/>
        <v/>
      </c>
      <c r="DH91" s="108">
        <f t="shared" si="144"/>
        <v>0</v>
      </c>
      <c r="DI91" s="108" t="str">
        <f t="shared" si="145"/>
        <v/>
      </c>
      <c r="DJ91" s="108" t="str">
        <f t="shared" si="146"/>
        <v/>
      </c>
      <c r="DK91" s="108" t="str">
        <f t="shared" si="147"/>
        <v/>
      </c>
      <c r="DL91" s="108" t="str">
        <f t="shared" si="148"/>
        <v/>
      </c>
      <c r="DM91" s="110" t="str">
        <f t="shared" si="149"/>
        <v/>
      </c>
      <c r="DN91" s="120" t="str">
        <f>IF(OR($E91="",$G91=""),"",IF(AND($E$3=6),'Marks Entry 6th'!BK90,IF(AND($E$3=7),'Marks Entry 7th'!BK90,"")))</f>
        <v/>
      </c>
      <c r="DO91" s="120" t="str">
        <f>IF(OR($E91="",$G91=""),"",IF(AND($E$3=6),'Marks Entry 6th'!BL90,IF(AND($E$3=7),'Marks Entry 7th'!BL90,"")))</f>
        <v/>
      </c>
      <c r="DP91" s="120" t="str">
        <f>IF(OR($E91="",$G91=""),"",IF(AND($E$3=6),'Marks Entry 6th'!BM90,IF(AND($E$3=7),'Marks Entry 7th'!BM90,"")))</f>
        <v/>
      </c>
      <c r="DQ91" s="120" t="str">
        <f>IF(OR($E91="",$G91=""),"",IF(AND($E$3=6),'Marks Entry 6th'!BN90,IF(AND($E$3=7),'Marks Entry 7th'!BN90,"")))</f>
        <v/>
      </c>
      <c r="DR91" s="120" t="str">
        <f>IF(OR($E91="",$G91=""),"",IF(AND($E$3=6),'Marks Entry 6th'!BO90,IF(AND($E$3=7),'Marks Entry 7th'!BO90,"")))</f>
        <v/>
      </c>
      <c r="DS91" s="120" t="str">
        <f>IF(OR($E91="",$G91=""),"",IF(AND($E$3=6),'Marks Entry 6th'!BP90,IF(AND($E$3=7),'Marks Entry 7th'!BP90,"")))</f>
        <v/>
      </c>
      <c r="DT91" s="418" t="str">
        <f t="shared" si="150"/>
        <v/>
      </c>
      <c r="DU91" s="120" t="str">
        <f>IF(OR($E91="",$G91=""),"",IF(AND($E$3=6),'Marks Entry 6th'!BQ90,IF(AND($E$3=7),'Marks Entry 7th'!BQ90,"")))</f>
        <v/>
      </c>
      <c r="DV91" s="120" t="str">
        <f>IF(OR($E91="",$G91=""),"",IF(AND($E$3=6),'Marks Entry 6th'!BR90,IF(AND($E$3=7),'Marks Entry 7th'!BR90,"")))</f>
        <v/>
      </c>
      <c r="DW91" s="65" t="str">
        <f t="shared" si="151"/>
        <v/>
      </c>
      <c r="DX91" s="62">
        <f t="shared" si="152"/>
        <v>0</v>
      </c>
      <c r="DY91" s="67" t="str">
        <f>IF(OR($E91="",$G91=""),"",IF(AND($E$3=6),'Marks Entry 6th'!BS90,IF(AND($E$3=7),'Marks Entry 7th'!BS90,"")))</f>
        <v/>
      </c>
      <c r="DZ91" s="67" t="str">
        <f>IF(OR($E91="",$G91=""),"",IF(AND($E$3=6),'Marks Entry 6th'!BT90,IF(AND($E$3=7),'Marks Entry 7th'!BT90,"")))</f>
        <v/>
      </c>
      <c r="EA91" s="65" t="str">
        <f t="shared" si="153"/>
        <v/>
      </c>
      <c r="EB91" s="62" t="str">
        <f t="shared" si="154"/>
        <v/>
      </c>
      <c r="EC91" s="108">
        <f t="shared" si="155"/>
        <v>0</v>
      </c>
      <c r="ED91" s="108" t="str">
        <f t="shared" si="156"/>
        <v/>
      </c>
      <c r="EE91" s="108" t="str">
        <f t="shared" si="157"/>
        <v/>
      </c>
      <c r="EF91" s="108" t="str">
        <f t="shared" si="158"/>
        <v/>
      </c>
      <c r="EG91" s="108" t="str">
        <f t="shared" si="159"/>
        <v/>
      </c>
      <c r="EH91" s="110" t="str">
        <f t="shared" si="160"/>
        <v/>
      </c>
      <c r="EI91" s="52" t="str">
        <f>IF(OR($E91="",$G91=""),"",IF(AND($E$3=6),'Marks Entry 6th'!BU90,IF(AND($E$3=7),'Marks Entry 7th'!BU90,"")))</f>
        <v/>
      </c>
      <c r="EJ91" s="52" t="str">
        <f>IF(OR($E91="",$G91=""),"",IF(AND($E$3=6),'Marks Entry 6th'!BV90,IF(AND($E$3=7),'Marks Entry 7th'!BV90,"")))</f>
        <v/>
      </c>
      <c r="EK91" s="52" t="str">
        <f>IF(OR($E91="",$G91=""),"",IF(AND($E$3=6),'Marks Entry 6th'!BW90,IF(AND($E$3=7),'Marks Entry 7th'!BW90,"")))</f>
        <v/>
      </c>
      <c r="EL91" s="52" t="str">
        <f>IF(OR($E91="",$G91=""),"",IF(AND($E$3=6),'Marks Entry 6th'!BX90,IF(AND($E$3=7),'Marks Entry 7th'!BX90,"")))</f>
        <v/>
      </c>
      <c r="EM91" s="52" t="str">
        <f>IF(OR($E91="",$G91=""),"",IF(AND($E$3=6),'Marks Entry 6th'!BY90,IF(AND($E$3=7),'Marks Entry 7th'!BY90,"")))</f>
        <v/>
      </c>
      <c r="EN91" s="121" t="str">
        <f t="shared" si="161"/>
        <v/>
      </c>
      <c r="EO91" s="122">
        <f t="shared" si="162"/>
        <v>0</v>
      </c>
      <c r="EP91" s="122" t="str">
        <f t="shared" si="163"/>
        <v/>
      </c>
      <c r="EQ91" s="122" t="str">
        <f t="shared" si="164"/>
        <v/>
      </c>
      <c r="ER91" s="109" t="str">
        <f t="shared" si="165"/>
        <v/>
      </c>
      <c r="ES91" s="52" t="str">
        <f>IF(OR($E91="",$G91=""),"",IF(AND($E$3=6),'Marks Entry 6th'!BZ90,IF(AND($E$3=7),'Marks Entry 7th'!BZ90,"")))</f>
        <v/>
      </c>
      <c r="ET91" s="52" t="str">
        <f>IF(OR($E91="",$G91=""),"",IF(AND($E$3=6),'Marks Entry 6th'!CA90,IF(AND($E$3=7),'Marks Entry 7th'!CA90,"")))</f>
        <v/>
      </c>
      <c r="EU91" s="52" t="str">
        <f>IF(OR($E91="",$G91=""),"",IF(AND($E$3=6),'Marks Entry 6th'!CB90,IF(AND($E$3=7),'Marks Entry 7th'!CB90,"")))</f>
        <v/>
      </c>
      <c r="EV91" s="52" t="str">
        <f>IF(OR($E91="",$G91=""),"",IF(AND($E$3=6),'Marks Entry 6th'!CC90,IF(AND($E$3=7),'Marks Entry 7th'!CC90,"")))</f>
        <v/>
      </c>
      <c r="EW91" s="52" t="str">
        <f>IF(OR($E91="",$G91=""),"",IF(AND($E$3=6),'Marks Entry 6th'!CD90,IF(AND($E$3=7),'Marks Entry 7th'!CD90,"")))</f>
        <v/>
      </c>
      <c r="EX91" s="121" t="str">
        <f t="shared" si="166"/>
        <v/>
      </c>
      <c r="EY91" s="122">
        <f t="shared" si="167"/>
        <v>0</v>
      </c>
      <c r="EZ91" s="122" t="str">
        <f t="shared" si="168"/>
        <v/>
      </c>
      <c r="FA91" s="122" t="str">
        <f t="shared" si="169"/>
        <v/>
      </c>
      <c r="FB91" s="109" t="str">
        <f t="shared" si="170"/>
        <v/>
      </c>
      <c r="FC91" s="52" t="str">
        <f>IF(OR($E91="",$G91=""),"",IF(AND($E$3=6),'Marks Entry 6th'!CE90,IF(AND($E$3=7),'Marks Entry 7th'!CE90,"")))</f>
        <v/>
      </c>
      <c r="FD91" s="52" t="str">
        <f>IF(OR($E91="",$G91=""),"",IF(AND($E$3=6),'Marks Entry 6th'!CF90,IF(AND($E$3=7),'Marks Entry 7th'!CF90,"")))</f>
        <v/>
      </c>
      <c r="FE91" s="52" t="str">
        <f>IF(OR($E91="",$G91=""),"",IF(AND($E$3=6),'Marks Entry 6th'!CG90,IF(AND($E$3=7),'Marks Entry 7th'!CG90,"")))</f>
        <v/>
      </c>
      <c r="FF91" s="52" t="str">
        <f>IF(OR($E91="",$G91=""),"",IF(AND($E$3=6),'Marks Entry 6th'!CH90,IF(AND($E$3=7),'Marks Entry 7th'!CH90,"")))</f>
        <v/>
      </c>
      <c r="FG91" s="52" t="str">
        <f>IF(OR($E91="",$G91=""),"",IF(AND($E$3=6),'Marks Entry 6th'!CI90,IF(AND($E$3=7),'Marks Entry 7th'!CI90,"")))</f>
        <v/>
      </c>
      <c r="FH91" s="121" t="str">
        <f t="shared" si="171"/>
        <v/>
      </c>
      <c r="FI91" s="122">
        <f t="shared" si="172"/>
        <v>0</v>
      </c>
      <c r="FJ91" s="122" t="str">
        <f t="shared" si="173"/>
        <v/>
      </c>
      <c r="FK91" s="122" t="str">
        <f t="shared" si="174"/>
        <v/>
      </c>
      <c r="FL91" s="109" t="str">
        <f t="shared" si="175"/>
        <v/>
      </c>
      <c r="FM91" s="361" t="str">
        <f>IF(OR($E91="",$G91=""),"",IF(AND('Marks Entry 6th'!CJ90="",'Marks Entry 7th'!CJ90=""),"",IF(AND($E$3=6),'Marks Entry 6th'!CJ90,IF(AND($E$3=7),'Marks Entry 7th'!CJ90,""))))</f>
        <v/>
      </c>
      <c r="FN91" s="361" t="str">
        <f>IF(OR($E91="",$G91=""),"",IF(AND('Marks Entry 6th'!CK90="",'Marks Entry 7th'!CK90=""),"",IF(AND($E$3=6),'Marks Entry 6th'!CK90,IF(AND($E$3=7),'Marks Entry 7th'!CK90,""))))</f>
        <v/>
      </c>
      <c r="FO91" s="362" t="str">
        <f t="shared" si="176"/>
        <v/>
      </c>
      <c r="FP91" s="109" t="str">
        <f t="shared" si="177"/>
        <v/>
      </c>
      <c r="FQ91" s="361" t="str">
        <f>IF(OR($E91="",$G91=""),"",IF(AND('Marks Entry 6th'!CL90="",'Marks Entry 7th'!CL90=""),"",IF(AND($E$3=6),'Marks Entry 6th'!CL90,IF(AND($E$3=7),'Marks Entry 7th'!CL90,""))))</f>
        <v/>
      </c>
      <c r="FR91" s="361" t="str">
        <f>IF(OR($E91="",$G91=""),"",IF(AND('Marks Entry 6th'!CM90="",'Marks Entry 7th'!CM90=""),"",IF(AND($E$3=6),'Marks Entry 6th'!CM90,IF(AND($E$3=7),'Marks Entry 7th'!CM90,""))))</f>
        <v/>
      </c>
      <c r="FS91" s="362" t="str">
        <f t="shared" si="178"/>
        <v/>
      </c>
      <c r="FT91" s="109" t="str">
        <f t="shared" si="179"/>
        <v/>
      </c>
      <c r="FU91" s="78" t="str">
        <f t="shared" si="180"/>
        <v/>
      </c>
      <c r="FV91" s="328" t="str">
        <f t="shared" si="181"/>
        <v/>
      </c>
      <c r="FW91" s="84" t="str">
        <f t="shared" si="182"/>
        <v/>
      </c>
      <c r="FX91" s="222" t="str">
        <f t="shared" si="183"/>
        <v/>
      </c>
      <c r="FY91" s="85" t="str">
        <f t="shared" si="184"/>
        <v/>
      </c>
      <c r="FZ91" s="327" t="str">
        <f>IFERROR(IF(B91="NSO","NSO",IF(OR(D91="",G91="",F91=""),"",IF(AND(FV91&gt;=36,'Master sheet'!$D$11="Hindi"),"कक्षा क्रमोन्नत",IF(AND(FV91&gt;=36,'Master sheet'!$D$11="English"),"Promoted",IF(AND(FV91&lt;36,'Master sheet'!$D$11="Hindi"),"पुनः परीक्षा","Re-Exam"))))),"")</f>
        <v/>
      </c>
      <c r="GA91" s="53" t="str">
        <f>IF(OR($E91="",$G91=""),"",IF(AND($E$3=6,'Marks Entry 6th'!CN90=""),"",IF(AND($E$3=7,'Marks Entry 7th'!CN90=""),"",IF(AND($E$3=6),'Marks Entry 6th'!CN90,IF(AND($E$3=7),'Marks Entry 7th'!CN90,"")))))</f>
        <v/>
      </c>
      <c r="GB91" s="53" t="str">
        <f>IF(OR($E91="",$G91=""),"",IF(AND($E$3=6,'Marks Entry 6th'!CO90=""),"",IF(AND($E$3=7,'Marks Entry 7th'!CO90=""),"",IF(AND($E$3=6),'Marks Entry 6th'!CO90,IF(AND($E$3=7),'Marks Entry 7th'!CO90,"")))))</f>
        <v/>
      </c>
      <c r="GC91" s="54"/>
      <c r="GK91" s="56">
        <f>IF(AND($E$3=6),'Marks Entry 6th'!I90,IF(AND($E$3=7),'Marks Entry 7th'!I90,""))</f>
        <v>0</v>
      </c>
      <c r="GL91" s="56">
        <f t="shared" si="185"/>
        <v>0</v>
      </c>
    </row>
    <row r="92" spans="1:194" ht="18.95" customHeight="1">
      <c r="A92" s="68">
        <v>85</v>
      </c>
      <c r="B92" s="68" t="str">
        <f>IF(OR(GK92=0,GK92=""),"",IF(AND($E$3=6),'Marks Entry 6th'!I91,IF(AND($E$3=7),'Marks Entry 7th'!I91,"")))</f>
        <v/>
      </c>
      <c r="C92" s="69" t="str">
        <f>IF(OR(B92=0,B92=""),"",IF(AND($E$3=6,'Marks Entry 6th'!B91=""),"",IF(AND($E$3=7,'Marks Entry 7th'!B91=""),"",IF(AND($E$3=6,'Marks Entry 6th'!B91),'Marks Entry 6th'!B91,IF(AND($E$3=7),'Marks Entry 7th'!B91,"")))))</f>
        <v/>
      </c>
      <c r="D92" s="69" t="str">
        <f>IF(OR(B92=0,B92=""),"",IF(AND($E$3=6,'Marks Entry 6th'!C91=""),"",IF(AND($E$3=7,'Marks Entry 7th'!C91=""),"",IF(AND($E$3=6),'Marks Entry 6th'!C91,IF(AND($E$3=7),'Marks Entry 7th'!C91,"")))))</f>
        <v/>
      </c>
      <c r="E92" s="303" t="str">
        <f>IF(OR(B92=0,B92=""),"",IF(AND($E$3=6,'Marks Entry 6th'!E91=""),"",IF(AND($E$3=7,'Marks Entry 7th'!E91=""),"",IF(AND($E$3=6),'Marks Entry 6th'!E91,IF(AND($E$3=7),'Marks Entry 7th'!E91,"")))))</f>
        <v/>
      </c>
      <c r="F92" s="69" t="str">
        <f>IF(OR(B92=0,B92=""),"",IF(AND($E$3=6,'Marks Entry 6th'!D91=""),"",IF(AND($E$3=7,'Marks Entry 7th'!D91=""),"",IF(AND($E$3=6),'Marks Entry 6th'!D91,IF(AND($E$3=7),'Marks Entry 7th'!D91,"")))))</f>
        <v/>
      </c>
      <c r="G92" s="302" t="str">
        <f>IF(OR(B92=0,B92=""),"",IF(AND($E$3=6,'Marks Entry 6th'!F91=""),"",IF(AND($E$3=7,'Marks Entry 7th'!F91=""),"",IF(AND($E$3=6),UPPER('Marks Entry 6th'!F91),IF(AND($E$3=7),UPPER('Marks Entry 7th'!F91),"")))))</f>
        <v/>
      </c>
      <c r="H92" s="302" t="str">
        <f>IF(OR(B92=0,B92=""),"",IF(AND($E$3=6,'Marks Entry 6th'!G91=""),"",IF(AND($E$3=7,'Marks Entry 7th'!G91=""),"",IF(AND($E$3=6),UPPER('Marks Entry 6th'!G91),IF(AND($E$3=7),UPPER('Marks Entry 7th'!G91),"")))))</f>
        <v/>
      </c>
      <c r="I92" s="302" t="str">
        <f>IF(OR(B92=0,B92=""),"",IF(AND($E$3=6,'Marks Entry 6th'!H91=""),"",IF(AND($E$3=7,'Marks Entry 7th'!H91=""),"",IF(AND($E$3=6),UPPER('Marks Entry 6th'!H91),IF(AND($E$3=7),UPPER('Marks Entry 7th'!H91),"")))))</f>
        <v/>
      </c>
      <c r="J92" s="64" t="str">
        <f>IF(OR(B92=0,B92=""),"",IF(AND($E$3=6,'Marks Entry 6th'!J91=""),"",IF(AND($E$3=7,'Marks Entry 7th'!J91=""),"",IF(AND($E$3=6),'Marks Entry 6th'!J91,IF(AND($E$3=7),'Marks Entry 7th'!J91,"")))))</f>
        <v/>
      </c>
      <c r="K92" s="64" t="str">
        <f>IF(OR(B92=0,B92=""),"",IF(AND($E$3=6,'Marks Entry 6th'!K91=""),"",IF(AND($E$3=7,'Marks Entry 7th'!K91=""),"",IF(AND($E$3=6),'Marks Entry 6th'!K91,IF(AND($E$3=7),'Marks Entry 7th'!K91,"")))))</f>
        <v/>
      </c>
      <c r="L92" s="120" t="str">
        <f>IF(OR($E92="",$G92=""),"",IF(AND($E$3=6),'Marks Entry 6th'!L91,IF(AND($E$3=7),'Marks Entry 7th'!L91,"")))</f>
        <v/>
      </c>
      <c r="M92" s="120" t="str">
        <f>IF(OR($E92="",$G92=""),"",IF(AND($E$3=6),'Marks Entry 6th'!M91,IF(AND($E$3=7),'Marks Entry 7th'!M91,"")))</f>
        <v/>
      </c>
      <c r="N92" s="120" t="str">
        <f>IF(OR($E92="",$G92=""),"",IF(AND($E$3=6),'Marks Entry 6th'!N91,IF(AND($E$3=7),'Marks Entry 7th'!N91,"")))</f>
        <v/>
      </c>
      <c r="O92" s="120" t="str">
        <f>IF(OR($E92="",$G92=""),"",IF(AND($E$3=6),'Marks Entry 6th'!O91,IF(AND($E$3=7),'Marks Entry 7th'!O91,"")))</f>
        <v/>
      </c>
      <c r="P92" s="120" t="str">
        <f>IF(OR($E92="",$G92=""),"",IF(AND($E$3=6),'Marks Entry 6th'!P91,IF(AND($E$3=7),'Marks Entry 7th'!P91,"")))</f>
        <v/>
      </c>
      <c r="Q92" s="120" t="str">
        <f>IF(OR($E92="",$G92=""),"",IF(AND($E$3=6),'Marks Entry 6th'!Q91,IF(AND($E$3=7),'Marks Entry 7th'!Q91,"")))</f>
        <v/>
      </c>
      <c r="R92" s="418" t="str">
        <f t="shared" si="95"/>
        <v/>
      </c>
      <c r="S92" s="120" t="str">
        <f>IF(OR($E92="",$G92=""),"",IF(AND($E$3=6),'Marks Entry 6th'!R91,IF(AND($E$3=7),'Marks Entry 7th'!R91,"")))</f>
        <v/>
      </c>
      <c r="T92" s="120" t="str">
        <f>IF(OR($E92="",$G92=""),"",IF(AND($E$3=6),'Marks Entry 6th'!S91,IF(AND($E$3=7),'Marks Entry 7th'!S91,"")))</f>
        <v/>
      </c>
      <c r="U92" s="65" t="str">
        <f t="shared" si="96"/>
        <v/>
      </c>
      <c r="V92" s="62">
        <f t="shared" si="97"/>
        <v>0</v>
      </c>
      <c r="W92" s="67" t="str">
        <f>IF(OR($E92="",$G92=""),"",IF(AND($E$3=6),'Marks Entry 6th'!T91,IF(AND($E$3=7),'Marks Entry 7th'!T91,"")))</f>
        <v/>
      </c>
      <c r="X92" s="67" t="str">
        <f>IF(OR($E92="",$G92=""),"",IF(AND($E$3=6),'Marks Entry 6th'!U91,IF(AND($E$3=7),'Marks Entry 7th'!U91,"")))</f>
        <v/>
      </c>
      <c r="Y92" s="66" t="str">
        <f t="shared" si="98"/>
        <v/>
      </c>
      <c r="Z92" s="62" t="str">
        <f t="shared" si="99"/>
        <v/>
      </c>
      <c r="AA92" s="108">
        <f t="shared" si="100"/>
        <v>0</v>
      </c>
      <c r="AB92" s="108" t="str">
        <f t="shared" si="101"/>
        <v/>
      </c>
      <c r="AC92" s="108" t="str">
        <f t="shared" si="102"/>
        <v/>
      </c>
      <c r="AD92" s="108" t="str">
        <f t="shared" si="103"/>
        <v/>
      </c>
      <c r="AE92" s="108" t="str">
        <f t="shared" si="104"/>
        <v/>
      </c>
      <c r="AF92" s="110" t="str">
        <f t="shared" si="105"/>
        <v/>
      </c>
      <c r="AG92" s="120" t="str">
        <f>IF(OR($E92="",$G92=""),"",IF(AND($E$3=6),'Marks Entry 6th'!V91,IF(AND($E$3=7),'Marks Entry 7th'!V91,"")))</f>
        <v/>
      </c>
      <c r="AH92" s="120" t="str">
        <f>IF(OR($E92="",$G92=""),"",IF(AND($E$3=6),'Marks Entry 6th'!W91,IF(AND($E$3=7),'Marks Entry 7th'!W91,"")))</f>
        <v/>
      </c>
      <c r="AI92" s="120" t="str">
        <f>IF(OR($E92="",$G92=""),"",IF(AND($E$3=6),'Marks Entry 6th'!X91,IF(AND($E$3=7),'Marks Entry 7th'!X91,"")))</f>
        <v/>
      </c>
      <c r="AJ92" s="120" t="str">
        <f>IF(OR($E92="",$G92=""),"",IF(AND($E$3=6),'Marks Entry 6th'!Y91,IF(AND($E$3=7),'Marks Entry 7th'!Y91,"")))</f>
        <v/>
      </c>
      <c r="AK92" s="120" t="str">
        <f>IF(OR($E92="",$G92=""),"",IF(AND($E$3=6),'Marks Entry 6th'!Z91,IF(AND($E$3=7),'Marks Entry 7th'!Z91,"")))</f>
        <v/>
      </c>
      <c r="AL92" s="120" t="str">
        <f>IF(OR($E92="",$G92=""),"",IF(AND($E$3=6),'Marks Entry 6th'!AA91,IF(AND($E$3=7),'Marks Entry 7th'!AA91,"")))</f>
        <v/>
      </c>
      <c r="AM92" s="418" t="str">
        <f t="shared" si="106"/>
        <v/>
      </c>
      <c r="AN92" s="120" t="str">
        <f>IF(OR($E92="",$G92=""),"",IF(AND($E$3=6),'Marks Entry 6th'!AB91,IF(AND($E$3=7),'Marks Entry 7th'!AB91,"")))</f>
        <v/>
      </c>
      <c r="AO92" s="120" t="str">
        <f>IF(OR($E92="",$G92=""),"",IF(AND($E$3=6),'Marks Entry 6th'!AC91,IF(AND($E$3=7),'Marks Entry 7th'!AC91,"")))</f>
        <v/>
      </c>
      <c r="AP92" s="65" t="str">
        <f t="shared" si="107"/>
        <v/>
      </c>
      <c r="AQ92" s="62">
        <f t="shared" si="108"/>
        <v>0</v>
      </c>
      <c r="AR92" s="67" t="str">
        <f>IF(OR($E92="",$G92=""),"",IF(AND($E$3=6),'Marks Entry 6th'!AD91,IF(AND($E$3=7),'Marks Entry 7th'!AD91,"")))</f>
        <v/>
      </c>
      <c r="AS92" s="67" t="str">
        <f>IF(OR($E92="",$G92=""),"",IF(AND($E$3=6),'Marks Entry 6th'!AE91,IF(AND($E$3=7),'Marks Entry 7th'!AE91,"")))</f>
        <v/>
      </c>
      <c r="AT92" s="65" t="str">
        <f t="shared" si="109"/>
        <v/>
      </c>
      <c r="AU92" s="62" t="str">
        <f t="shared" si="110"/>
        <v/>
      </c>
      <c r="AV92" s="108">
        <f t="shared" si="111"/>
        <v>0</v>
      </c>
      <c r="AW92" s="108" t="str">
        <f t="shared" si="112"/>
        <v/>
      </c>
      <c r="AX92" s="108" t="str">
        <f t="shared" si="113"/>
        <v/>
      </c>
      <c r="AY92" s="108" t="str">
        <f t="shared" si="114"/>
        <v/>
      </c>
      <c r="AZ92" s="108" t="str">
        <f t="shared" si="115"/>
        <v/>
      </c>
      <c r="BA92" s="110" t="str">
        <f t="shared" si="116"/>
        <v/>
      </c>
      <c r="BB92" s="310" t="str">
        <f>IF(OR($E92="",$G92=""),"",IF(AND($E$3=6),'Marks Entry 6th'!AF91,IF(AND($E$3=7),'Marks Entry 7th'!AF91,"")))</f>
        <v/>
      </c>
      <c r="BC92" s="120" t="str">
        <f>IF(OR($E92="",$G92=""),"",IF(AND($E$3=6),'Marks Entry 6th'!AG91,IF(AND($E$3=7),'Marks Entry 7th'!AG91,"")))</f>
        <v/>
      </c>
      <c r="BD92" s="120" t="str">
        <f>IF(OR($E92="",$G92=""),"",IF(AND($E$3=6),'Marks Entry 6th'!AH91,IF(AND($E$3=7),'Marks Entry 7th'!AH91,"")))</f>
        <v/>
      </c>
      <c r="BE92" s="120" t="str">
        <f>IF(OR($E92="",$G92=""),"",IF(AND($E$3=6),'Marks Entry 6th'!AI91,IF(AND($E$3=7),'Marks Entry 7th'!AI91,"")))</f>
        <v/>
      </c>
      <c r="BF92" s="120" t="str">
        <f>IF(OR($E92="",$G92=""),"",IF(AND($E$3=6),'Marks Entry 6th'!AJ91,IF(AND($E$3=7),'Marks Entry 7th'!AJ91,"")))</f>
        <v/>
      </c>
      <c r="BG92" s="120" t="str">
        <f>IF(OR($E92="",$G92=""),"",IF(AND($E$3=6),'Marks Entry 6th'!AK91,IF(AND($E$3=7),'Marks Entry 7th'!AK91,"")))</f>
        <v/>
      </c>
      <c r="BH92" s="120" t="str">
        <f>IF(OR($E92="",$G92=""),"",IF(AND($E$3=6),'Marks Entry 6th'!AL91,IF(AND($E$3=7),'Marks Entry 7th'!AL91,"")))</f>
        <v/>
      </c>
      <c r="BI92" s="418" t="str">
        <f t="shared" si="117"/>
        <v/>
      </c>
      <c r="BJ92" s="120" t="str">
        <f>IF(OR($E92="",$G92=""),"",IF(AND($E$3=6),'Marks Entry 6th'!AM91,IF(AND($E$3=7),'Marks Entry 7th'!AM91,"")))</f>
        <v/>
      </c>
      <c r="BK92" s="120" t="str">
        <f>IF(OR($E92="",$G92=""),"",IF(AND($E$3=6),'Marks Entry 6th'!AN91,IF(AND($E$3=7),'Marks Entry 7th'!AN91,"")))</f>
        <v/>
      </c>
      <c r="BL92" s="65" t="str">
        <f t="shared" si="118"/>
        <v/>
      </c>
      <c r="BM92" s="62">
        <f t="shared" si="119"/>
        <v>0</v>
      </c>
      <c r="BN92" s="67" t="str">
        <f>IF(OR($E92="",$G92=""),"",IF(AND($E$3=6),'Marks Entry 6th'!AO91,IF(AND($E$3=7),'Marks Entry 7th'!AO91,"")))</f>
        <v/>
      </c>
      <c r="BO92" s="67" t="str">
        <f>IF(OR($E92="",$G92=""),"",IF(AND($E$3=6),'Marks Entry 6th'!AP91,IF(AND($E$3=7),'Marks Entry 7th'!AP91,"")))</f>
        <v/>
      </c>
      <c r="BP92" s="65" t="str">
        <f t="shared" si="120"/>
        <v/>
      </c>
      <c r="BQ92" s="62" t="str">
        <f t="shared" si="121"/>
        <v/>
      </c>
      <c r="BR92" s="108">
        <f t="shared" si="122"/>
        <v>0</v>
      </c>
      <c r="BS92" s="108" t="str">
        <f t="shared" si="123"/>
        <v/>
      </c>
      <c r="BT92" s="108" t="str">
        <f t="shared" si="124"/>
        <v/>
      </c>
      <c r="BU92" s="108" t="str">
        <f t="shared" si="125"/>
        <v/>
      </c>
      <c r="BV92" s="108" t="str">
        <f t="shared" si="126"/>
        <v/>
      </c>
      <c r="BW92" s="110" t="str">
        <f t="shared" si="127"/>
        <v/>
      </c>
      <c r="BX92" s="120" t="str">
        <f>IF(OR($E92="",$G92=""),"",IF(AND($E$3=6),'Marks Entry 6th'!AQ91,IF(AND($E$3=7),'Marks Entry 7th'!AQ91,"")))</f>
        <v/>
      </c>
      <c r="BY92" s="120" t="str">
        <f>IF(OR($E92="",$G92=""),"",IF(AND($E$3=6),'Marks Entry 6th'!AR91,IF(AND($E$3=7),'Marks Entry 7th'!AR91,"")))</f>
        <v/>
      </c>
      <c r="BZ92" s="120" t="str">
        <f>IF(OR($E92="",$G92=""),"",IF(AND($E$3=6),'Marks Entry 6th'!AS91,IF(AND($E$3=7),'Marks Entry 7th'!AS91,"")))</f>
        <v/>
      </c>
      <c r="CA92" s="120" t="str">
        <f>IF(OR($E92="",$G92=""),"",IF(AND($E$3=6),'Marks Entry 6th'!AT91,IF(AND($E$3=7),'Marks Entry 7th'!AT91,"")))</f>
        <v/>
      </c>
      <c r="CB92" s="120" t="str">
        <f>IF(OR($E92="",$G92=""),"",IF(AND($E$3=6),'Marks Entry 6th'!AU91,IF(AND($E$3=7),'Marks Entry 7th'!AU91,"")))</f>
        <v/>
      </c>
      <c r="CC92" s="120" t="str">
        <f>IF(OR($E92="",$G92=""),"",IF(AND($E$3=6),'Marks Entry 6th'!AV91,IF(AND($E$3=7),'Marks Entry 7th'!AV91,"")))</f>
        <v/>
      </c>
      <c r="CD92" s="418" t="str">
        <f t="shared" si="128"/>
        <v/>
      </c>
      <c r="CE92" s="120" t="str">
        <f>IF(OR($E92="",$G92=""),"",IF(AND($E$3=6),'Marks Entry 6th'!AW91,IF(AND($E$3=7),'Marks Entry 7th'!AW91,"")))</f>
        <v/>
      </c>
      <c r="CF92" s="120" t="str">
        <f>IF(OR($E92="",$G92=""),"",IF(AND($E$3=6),'Marks Entry 6th'!AX91,IF(AND($E$3=7),'Marks Entry 7th'!AX91,"")))</f>
        <v/>
      </c>
      <c r="CG92" s="65" t="str">
        <f t="shared" si="129"/>
        <v/>
      </c>
      <c r="CH92" s="62">
        <f t="shared" si="130"/>
        <v>0</v>
      </c>
      <c r="CI92" s="67" t="str">
        <f>IF(OR($E92="",$G92=""),"",IF(AND($E$3=6),'Marks Entry 6th'!AY91,IF(AND($E$3=7),'Marks Entry 7th'!AY91,"")))</f>
        <v/>
      </c>
      <c r="CJ92" s="67" t="str">
        <f>IF(OR($E92="",$G92=""),"",IF(AND($E$3=6),'Marks Entry 6th'!AZ91,IF(AND($E$3=7),'Marks Entry 7th'!AZ91,"")))</f>
        <v/>
      </c>
      <c r="CK92" s="65" t="str">
        <f t="shared" si="131"/>
        <v/>
      </c>
      <c r="CL92" s="62" t="str">
        <f t="shared" si="132"/>
        <v/>
      </c>
      <c r="CM92" s="108">
        <f t="shared" si="133"/>
        <v>0</v>
      </c>
      <c r="CN92" s="108" t="str">
        <f t="shared" si="134"/>
        <v/>
      </c>
      <c r="CO92" s="108" t="str">
        <f t="shared" si="135"/>
        <v/>
      </c>
      <c r="CP92" s="108" t="str">
        <f t="shared" si="136"/>
        <v/>
      </c>
      <c r="CQ92" s="108" t="str">
        <f t="shared" si="137"/>
        <v/>
      </c>
      <c r="CR92" s="110" t="str">
        <f t="shared" si="138"/>
        <v/>
      </c>
      <c r="CS92" s="120" t="str">
        <f>IF(OR($E92="",$G92=""),"",IF(AND($E$3=6),'Marks Entry 6th'!BA91,IF(AND($E$3=7),'Marks Entry 7th'!BA91,"")))</f>
        <v/>
      </c>
      <c r="CT92" s="120" t="str">
        <f>IF(OR($E92="",$G92=""),"",IF(AND($E$3=6),'Marks Entry 6th'!BB91,IF(AND($E$3=7),'Marks Entry 7th'!BB91,"")))</f>
        <v/>
      </c>
      <c r="CU92" s="120" t="str">
        <f>IF(OR($E92="",$G92=""),"",IF(AND($E$3=6),'Marks Entry 6th'!BC91,IF(AND($E$3=7),'Marks Entry 7th'!BC91,"")))</f>
        <v/>
      </c>
      <c r="CV92" s="120" t="str">
        <f>IF(OR($E92="",$G92=""),"",IF(AND($E$3=6),'Marks Entry 6th'!BD91,IF(AND($E$3=7),'Marks Entry 7th'!BD91,"")))</f>
        <v/>
      </c>
      <c r="CW92" s="120" t="str">
        <f>IF(OR($E92="",$G92=""),"",IF(AND($E$3=6),'Marks Entry 6th'!BE91,IF(AND($E$3=7),'Marks Entry 7th'!BE91,"")))</f>
        <v/>
      </c>
      <c r="CX92" s="120" t="str">
        <f>IF(OR($E92="",$G92=""),"",IF(AND($E$3=6),'Marks Entry 6th'!BF91,IF(AND($E$3=7),'Marks Entry 7th'!BF91,"")))</f>
        <v/>
      </c>
      <c r="CY92" s="418" t="str">
        <f t="shared" si="139"/>
        <v/>
      </c>
      <c r="CZ92" s="120" t="str">
        <f>IF(OR($E92="",$G92=""),"",IF(AND($E$3=6),'Marks Entry 6th'!BG91,IF(AND($E$3=7),'Marks Entry 7th'!BG91,"")))</f>
        <v/>
      </c>
      <c r="DA92" s="120" t="str">
        <f>IF(OR($E92="",$G92=""),"",IF(AND($E$3=6),'Marks Entry 6th'!BH91,IF(AND($E$3=7),'Marks Entry 7th'!BH91,"")))</f>
        <v/>
      </c>
      <c r="DB92" s="65" t="str">
        <f t="shared" si="140"/>
        <v/>
      </c>
      <c r="DC92" s="62">
        <f t="shared" si="141"/>
        <v>0</v>
      </c>
      <c r="DD92" s="67" t="str">
        <f>IF(OR($E92="",$G92=""),"",IF(AND($E$3=6),'Marks Entry 6th'!BI91,IF(AND($E$3=7),'Marks Entry 7th'!BI91,"")))</f>
        <v/>
      </c>
      <c r="DE92" s="67" t="str">
        <f>IF(OR($E92="",$G92=""),"",IF(AND($E$3=6),'Marks Entry 6th'!BJ91,IF(AND($E$3=7),'Marks Entry 7th'!BJ91,"")))</f>
        <v/>
      </c>
      <c r="DF92" s="65" t="str">
        <f t="shared" si="142"/>
        <v/>
      </c>
      <c r="DG92" s="62" t="str">
        <f t="shared" si="143"/>
        <v/>
      </c>
      <c r="DH92" s="108">
        <f t="shared" si="144"/>
        <v>0</v>
      </c>
      <c r="DI92" s="108" t="str">
        <f t="shared" si="145"/>
        <v/>
      </c>
      <c r="DJ92" s="108" t="str">
        <f t="shared" si="146"/>
        <v/>
      </c>
      <c r="DK92" s="108" t="str">
        <f t="shared" si="147"/>
        <v/>
      </c>
      <c r="DL92" s="108" t="str">
        <f t="shared" si="148"/>
        <v/>
      </c>
      <c r="DM92" s="110" t="str">
        <f t="shared" si="149"/>
        <v/>
      </c>
      <c r="DN92" s="120" t="str">
        <f>IF(OR($E92="",$G92=""),"",IF(AND($E$3=6),'Marks Entry 6th'!BK91,IF(AND($E$3=7),'Marks Entry 7th'!BK91,"")))</f>
        <v/>
      </c>
      <c r="DO92" s="120" t="str">
        <f>IF(OR($E92="",$G92=""),"",IF(AND($E$3=6),'Marks Entry 6th'!BL91,IF(AND($E$3=7),'Marks Entry 7th'!BL91,"")))</f>
        <v/>
      </c>
      <c r="DP92" s="120" t="str">
        <f>IF(OR($E92="",$G92=""),"",IF(AND($E$3=6),'Marks Entry 6th'!BM91,IF(AND($E$3=7),'Marks Entry 7th'!BM91,"")))</f>
        <v/>
      </c>
      <c r="DQ92" s="120" t="str">
        <f>IF(OR($E92="",$G92=""),"",IF(AND($E$3=6),'Marks Entry 6th'!BN91,IF(AND($E$3=7),'Marks Entry 7th'!BN91,"")))</f>
        <v/>
      </c>
      <c r="DR92" s="120" t="str">
        <f>IF(OR($E92="",$G92=""),"",IF(AND($E$3=6),'Marks Entry 6th'!BO91,IF(AND($E$3=7),'Marks Entry 7th'!BO91,"")))</f>
        <v/>
      </c>
      <c r="DS92" s="120" t="str">
        <f>IF(OR($E92="",$G92=""),"",IF(AND($E$3=6),'Marks Entry 6th'!BP91,IF(AND($E$3=7),'Marks Entry 7th'!BP91,"")))</f>
        <v/>
      </c>
      <c r="DT92" s="418" t="str">
        <f t="shared" si="150"/>
        <v/>
      </c>
      <c r="DU92" s="120" t="str">
        <f>IF(OR($E92="",$G92=""),"",IF(AND($E$3=6),'Marks Entry 6th'!BQ91,IF(AND($E$3=7),'Marks Entry 7th'!BQ91,"")))</f>
        <v/>
      </c>
      <c r="DV92" s="120" t="str">
        <f>IF(OR($E92="",$G92=""),"",IF(AND($E$3=6),'Marks Entry 6th'!BR91,IF(AND($E$3=7),'Marks Entry 7th'!BR91,"")))</f>
        <v/>
      </c>
      <c r="DW92" s="65" t="str">
        <f t="shared" si="151"/>
        <v/>
      </c>
      <c r="DX92" s="62">
        <f t="shared" si="152"/>
        <v>0</v>
      </c>
      <c r="DY92" s="67" t="str">
        <f>IF(OR($E92="",$G92=""),"",IF(AND($E$3=6),'Marks Entry 6th'!BS91,IF(AND($E$3=7),'Marks Entry 7th'!BS91,"")))</f>
        <v/>
      </c>
      <c r="DZ92" s="67" t="str">
        <f>IF(OR($E92="",$G92=""),"",IF(AND($E$3=6),'Marks Entry 6th'!BT91,IF(AND($E$3=7),'Marks Entry 7th'!BT91,"")))</f>
        <v/>
      </c>
      <c r="EA92" s="65" t="str">
        <f t="shared" si="153"/>
        <v/>
      </c>
      <c r="EB92" s="62" t="str">
        <f t="shared" si="154"/>
        <v/>
      </c>
      <c r="EC92" s="108">
        <f t="shared" si="155"/>
        <v>0</v>
      </c>
      <c r="ED92" s="108" t="str">
        <f t="shared" si="156"/>
        <v/>
      </c>
      <c r="EE92" s="108" t="str">
        <f t="shared" si="157"/>
        <v/>
      </c>
      <c r="EF92" s="108" t="str">
        <f t="shared" si="158"/>
        <v/>
      </c>
      <c r="EG92" s="108" t="str">
        <f t="shared" si="159"/>
        <v/>
      </c>
      <c r="EH92" s="110" t="str">
        <f t="shared" si="160"/>
        <v/>
      </c>
      <c r="EI92" s="52" t="str">
        <f>IF(OR($E92="",$G92=""),"",IF(AND($E$3=6),'Marks Entry 6th'!BU91,IF(AND($E$3=7),'Marks Entry 7th'!BU91,"")))</f>
        <v/>
      </c>
      <c r="EJ92" s="52" t="str">
        <f>IF(OR($E92="",$G92=""),"",IF(AND($E$3=6),'Marks Entry 6th'!BV91,IF(AND($E$3=7),'Marks Entry 7th'!BV91,"")))</f>
        <v/>
      </c>
      <c r="EK92" s="52" t="str">
        <f>IF(OR($E92="",$G92=""),"",IF(AND($E$3=6),'Marks Entry 6th'!BW91,IF(AND($E$3=7),'Marks Entry 7th'!BW91,"")))</f>
        <v/>
      </c>
      <c r="EL92" s="52" t="str">
        <f>IF(OR($E92="",$G92=""),"",IF(AND($E$3=6),'Marks Entry 6th'!BX91,IF(AND($E$3=7),'Marks Entry 7th'!BX91,"")))</f>
        <v/>
      </c>
      <c r="EM92" s="52" t="str">
        <f>IF(OR($E92="",$G92=""),"",IF(AND($E$3=6),'Marks Entry 6th'!BY91,IF(AND($E$3=7),'Marks Entry 7th'!BY91,"")))</f>
        <v/>
      </c>
      <c r="EN92" s="121" t="str">
        <f t="shared" si="161"/>
        <v/>
      </c>
      <c r="EO92" s="122">
        <f t="shared" si="162"/>
        <v>0</v>
      </c>
      <c r="EP92" s="122" t="str">
        <f t="shared" si="163"/>
        <v/>
      </c>
      <c r="EQ92" s="122" t="str">
        <f t="shared" si="164"/>
        <v/>
      </c>
      <c r="ER92" s="109" t="str">
        <f t="shared" si="165"/>
        <v/>
      </c>
      <c r="ES92" s="52" t="str">
        <f>IF(OR($E92="",$G92=""),"",IF(AND($E$3=6),'Marks Entry 6th'!BZ91,IF(AND($E$3=7),'Marks Entry 7th'!BZ91,"")))</f>
        <v/>
      </c>
      <c r="ET92" s="52" t="str">
        <f>IF(OR($E92="",$G92=""),"",IF(AND($E$3=6),'Marks Entry 6th'!CA91,IF(AND($E$3=7),'Marks Entry 7th'!CA91,"")))</f>
        <v/>
      </c>
      <c r="EU92" s="52" t="str">
        <f>IF(OR($E92="",$G92=""),"",IF(AND($E$3=6),'Marks Entry 6th'!CB91,IF(AND($E$3=7),'Marks Entry 7th'!CB91,"")))</f>
        <v/>
      </c>
      <c r="EV92" s="52" t="str">
        <f>IF(OR($E92="",$G92=""),"",IF(AND($E$3=6),'Marks Entry 6th'!CC91,IF(AND($E$3=7),'Marks Entry 7th'!CC91,"")))</f>
        <v/>
      </c>
      <c r="EW92" s="52" t="str">
        <f>IF(OR($E92="",$G92=""),"",IF(AND($E$3=6),'Marks Entry 6th'!CD91,IF(AND($E$3=7),'Marks Entry 7th'!CD91,"")))</f>
        <v/>
      </c>
      <c r="EX92" s="121" t="str">
        <f t="shared" si="166"/>
        <v/>
      </c>
      <c r="EY92" s="122">
        <f t="shared" si="167"/>
        <v>0</v>
      </c>
      <c r="EZ92" s="122" t="str">
        <f t="shared" si="168"/>
        <v/>
      </c>
      <c r="FA92" s="122" t="str">
        <f t="shared" si="169"/>
        <v/>
      </c>
      <c r="FB92" s="109" t="str">
        <f t="shared" si="170"/>
        <v/>
      </c>
      <c r="FC92" s="52" t="str">
        <f>IF(OR($E92="",$G92=""),"",IF(AND($E$3=6),'Marks Entry 6th'!CE91,IF(AND($E$3=7),'Marks Entry 7th'!CE91,"")))</f>
        <v/>
      </c>
      <c r="FD92" s="52" t="str">
        <f>IF(OR($E92="",$G92=""),"",IF(AND($E$3=6),'Marks Entry 6th'!CF91,IF(AND($E$3=7),'Marks Entry 7th'!CF91,"")))</f>
        <v/>
      </c>
      <c r="FE92" s="52" t="str">
        <f>IF(OR($E92="",$G92=""),"",IF(AND($E$3=6),'Marks Entry 6th'!CG91,IF(AND($E$3=7),'Marks Entry 7th'!CG91,"")))</f>
        <v/>
      </c>
      <c r="FF92" s="52" t="str">
        <f>IF(OR($E92="",$G92=""),"",IF(AND($E$3=6),'Marks Entry 6th'!CH91,IF(AND($E$3=7),'Marks Entry 7th'!CH91,"")))</f>
        <v/>
      </c>
      <c r="FG92" s="52" t="str">
        <f>IF(OR($E92="",$G92=""),"",IF(AND($E$3=6),'Marks Entry 6th'!CI91,IF(AND($E$3=7),'Marks Entry 7th'!CI91,"")))</f>
        <v/>
      </c>
      <c r="FH92" s="121" t="str">
        <f t="shared" si="171"/>
        <v/>
      </c>
      <c r="FI92" s="122">
        <f t="shared" si="172"/>
        <v>0</v>
      </c>
      <c r="FJ92" s="122" t="str">
        <f t="shared" si="173"/>
        <v/>
      </c>
      <c r="FK92" s="122" t="str">
        <f t="shared" si="174"/>
        <v/>
      </c>
      <c r="FL92" s="109" t="str">
        <f t="shared" si="175"/>
        <v/>
      </c>
      <c r="FM92" s="361" t="str">
        <f>IF(OR($E92="",$G92=""),"",IF(AND('Marks Entry 6th'!CJ91="",'Marks Entry 7th'!CJ91=""),"",IF(AND($E$3=6),'Marks Entry 6th'!CJ91,IF(AND($E$3=7),'Marks Entry 7th'!CJ91,""))))</f>
        <v/>
      </c>
      <c r="FN92" s="361" t="str">
        <f>IF(OR($E92="",$G92=""),"",IF(AND('Marks Entry 6th'!CK91="",'Marks Entry 7th'!CK91=""),"",IF(AND($E$3=6),'Marks Entry 6th'!CK91,IF(AND($E$3=7),'Marks Entry 7th'!CK91,""))))</f>
        <v/>
      </c>
      <c r="FO92" s="362" t="str">
        <f t="shared" si="176"/>
        <v/>
      </c>
      <c r="FP92" s="109" t="str">
        <f t="shared" si="177"/>
        <v/>
      </c>
      <c r="FQ92" s="361" t="str">
        <f>IF(OR($E92="",$G92=""),"",IF(AND('Marks Entry 6th'!CL91="",'Marks Entry 7th'!CL91=""),"",IF(AND($E$3=6),'Marks Entry 6th'!CL91,IF(AND($E$3=7),'Marks Entry 7th'!CL91,""))))</f>
        <v/>
      </c>
      <c r="FR92" s="361" t="str">
        <f>IF(OR($E92="",$G92=""),"",IF(AND('Marks Entry 6th'!CM91="",'Marks Entry 7th'!CM91=""),"",IF(AND($E$3=6),'Marks Entry 6th'!CM91,IF(AND($E$3=7),'Marks Entry 7th'!CM91,""))))</f>
        <v/>
      </c>
      <c r="FS92" s="362" t="str">
        <f t="shared" si="178"/>
        <v/>
      </c>
      <c r="FT92" s="109" t="str">
        <f t="shared" si="179"/>
        <v/>
      </c>
      <c r="FU92" s="78" t="str">
        <f t="shared" si="180"/>
        <v/>
      </c>
      <c r="FV92" s="328" t="str">
        <f t="shared" si="181"/>
        <v/>
      </c>
      <c r="FW92" s="84" t="str">
        <f t="shared" si="182"/>
        <v/>
      </c>
      <c r="FX92" s="222" t="str">
        <f t="shared" si="183"/>
        <v/>
      </c>
      <c r="FY92" s="85" t="str">
        <f t="shared" si="184"/>
        <v/>
      </c>
      <c r="FZ92" s="327" t="str">
        <f>IFERROR(IF(B92="NSO","NSO",IF(OR(D92="",G92="",F92=""),"",IF(AND(FV92&gt;=36,'Master sheet'!$D$11="Hindi"),"कक्षा क्रमोन्नत",IF(AND(FV92&gt;=36,'Master sheet'!$D$11="English"),"Promoted",IF(AND(FV92&lt;36,'Master sheet'!$D$11="Hindi"),"पुनः परीक्षा","Re-Exam"))))),"")</f>
        <v/>
      </c>
      <c r="GA92" s="53" t="str">
        <f>IF(OR($E92="",$G92=""),"",IF(AND($E$3=6,'Marks Entry 6th'!CN91=""),"",IF(AND($E$3=7,'Marks Entry 7th'!CN91=""),"",IF(AND($E$3=6),'Marks Entry 6th'!CN91,IF(AND($E$3=7),'Marks Entry 7th'!CN91,"")))))</f>
        <v/>
      </c>
      <c r="GB92" s="53" t="str">
        <f>IF(OR($E92="",$G92=""),"",IF(AND($E$3=6,'Marks Entry 6th'!CO91=""),"",IF(AND($E$3=7,'Marks Entry 7th'!CO91=""),"",IF(AND($E$3=6),'Marks Entry 6th'!CO91,IF(AND($E$3=7),'Marks Entry 7th'!CO91,"")))))</f>
        <v/>
      </c>
      <c r="GC92" s="54"/>
      <c r="GK92" s="56">
        <f>IF(AND($E$3=6),'Marks Entry 6th'!I91,IF(AND($E$3=7),'Marks Entry 7th'!I91,""))</f>
        <v>0</v>
      </c>
      <c r="GL92" s="56">
        <f t="shared" si="185"/>
        <v>0</v>
      </c>
    </row>
    <row r="93" spans="1:194" ht="18.95" customHeight="1">
      <c r="A93" s="68">
        <v>86</v>
      </c>
      <c r="B93" s="68" t="str">
        <f>IF(OR(GK93=0,GK93=""),"",IF(AND($E$3=6),'Marks Entry 6th'!I92,IF(AND($E$3=7),'Marks Entry 7th'!I92,"")))</f>
        <v/>
      </c>
      <c r="C93" s="69" t="str">
        <f>IF(OR(B93=0,B93=""),"",IF(AND($E$3=6,'Marks Entry 6th'!B92=""),"",IF(AND($E$3=7,'Marks Entry 7th'!B92=""),"",IF(AND($E$3=6,'Marks Entry 6th'!B92),'Marks Entry 6th'!B92,IF(AND($E$3=7),'Marks Entry 7th'!B92,"")))))</f>
        <v/>
      </c>
      <c r="D93" s="69" t="str">
        <f>IF(OR(B93=0,B93=""),"",IF(AND($E$3=6,'Marks Entry 6th'!C92=""),"",IF(AND($E$3=7,'Marks Entry 7th'!C92=""),"",IF(AND($E$3=6),'Marks Entry 6th'!C92,IF(AND($E$3=7),'Marks Entry 7th'!C92,"")))))</f>
        <v/>
      </c>
      <c r="E93" s="303" t="str">
        <f>IF(OR(B93=0,B93=""),"",IF(AND($E$3=6,'Marks Entry 6th'!E92=""),"",IF(AND($E$3=7,'Marks Entry 7th'!E92=""),"",IF(AND($E$3=6),'Marks Entry 6th'!E92,IF(AND($E$3=7),'Marks Entry 7th'!E92,"")))))</f>
        <v/>
      </c>
      <c r="F93" s="69" t="str">
        <f>IF(OR(B93=0,B93=""),"",IF(AND($E$3=6,'Marks Entry 6th'!D92=""),"",IF(AND($E$3=7,'Marks Entry 7th'!D92=""),"",IF(AND($E$3=6),'Marks Entry 6th'!D92,IF(AND($E$3=7),'Marks Entry 7th'!D92,"")))))</f>
        <v/>
      </c>
      <c r="G93" s="302" t="str">
        <f>IF(OR(B93=0,B93=""),"",IF(AND($E$3=6,'Marks Entry 6th'!F92=""),"",IF(AND($E$3=7,'Marks Entry 7th'!F92=""),"",IF(AND($E$3=6),UPPER('Marks Entry 6th'!F92),IF(AND($E$3=7),UPPER('Marks Entry 7th'!F92),"")))))</f>
        <v/>
      </c>
      <c r="H93" s="302" t="str">
        <f>IF(OR(B93=0,B93=""),"",IF(AND($E$3=6,'Marks Entry 6th'!G92=""),"",IF(AND($E$3=7,'Marks Entry 7th'!G92=""),"",IF(AND($E$3=6),UPPER('Marks Entry 6th'!G92),IF(AND($E$3=7),UPPER('Marks Entry 7th'!G92),"")))))</f>
        <v/>
      </c>
      <c r="I93" s="302" t="str">
        <f>IF(OR(B93=0,B93=""),"",IF(AND($E$3=6,'Marks Entry 6th'!H92=""),"",IF(AND($E$3=7,'Marks Entry 7th'!H92=""),"",IF(AND($E$3=6),UPPER('Marks Entry 6th'!H92),IF(AND($E$3=7),UPPER('Marks Entry 7th'!H92),"")))))</f>
        <v/>
      </c>
      <c r="J93" s="64" t="str">
        <f>IF(OR(B93=0,B93=""),"",IF(AND($E$3=6,'Marks Entry 6th'!J92=""),"",IF(AND($E$3=7,'Marks Entry 7th'!J92=""),"",IF(AND($E$3=6),'Marks Entry 6th'!J92,IF(AND($E$3=7),'Marks Entry 7th'!J92,"")))))</f>
        <v/>
      </c>
      <c r="K93" s="64" t="str">
        <f>IF(OR(B93=0,B93=""),"",IF(AND($E$3=6,'Marks Entry 6th'!K92=""),"",IF(AND($E$3=7,'Marks Entry 7th'!K92=""),"",IF(AND($E$3=6),'Marks Entry 6th'!K92,IF(AND($E$3=7),'Marks Entry 7th'!K92,"")))))</f>
        <v/>
      </c>
      <c r="L93" s="120" t="str">
        <f>IF(OR($E93="",$G93=""),"",IF(AND($E$3=6),'Marks Entry 6th'!L92,IF(AND($E$3=7),'Marks Entry 7th'!L92,"")))</f>
        <v/>
      </c>
      <c r="M93" s="120" t="str">
        <f>IF(OR($E93="",$G93=""),"",IF(AND($E$3=6),'Marks Entry 6th'!M92,IF(AND($E$3=7),'Marks Entry 7th'!M92,"")))</f>
        <v/>
      </c>
      <c r="N93" s="120" t="str">
        <f>IF(OR($E93="",$G93=""),"",IF(AND($E$3=6),'Marks Entry 6th'!N92,IF(AND($E$3=7),'Marks Entry 7th'!N92,"")))</f>
        <v/>
      </c>
      <c r="O93" s="120" t="str">
        <f>IF(OR($E93="",$G93=""),"",IF(AND($E$3=6),'Marks Entry 6th'!O92,IF(AND($E$3=7),'Marks Entry 7th'!O92,"")))</f>
        <v/>
      </c>
      <c r="P93" s="120" t="str">
        <f>IF(OR($E93="",$G93=""),"",IF(AND($E$3=6),'Marks Entry 6th'!P92,IF(AND($E$3=7),'Marks Entry 7th'!P92,"")))</f>
        <v/>
      </c>
      <c r="Q93" s="120" t="str">
        <f>IF(OR($E93="",$G93=""),"",IF(AND($E$3=6),'Marks Entry 6th'!Q92,IF(AND($E$3=7),'Marks Entry 7th'!Q92,"")))</f>
        <v/>
      </c>
      <c r="R93" s="418" t="str">
        <f t="shared" si="95"/>
        <v/>
      </c>
      <c r="S93" s="120" t="str">
        <f>IF(OR($E93="",$G93=""),"",IF(AND($E$3=6),'Marks Entry 6th'!R92,IF(AND($E$3=7),'Marks Entry 7th'!R92,"")))</f>
        <v/>
      </c>
      <c r="T93" s="120" t="str">
        <f>IF(OR($E93="",$G93=""),"",IF(AND($E$3=6),'Marks Entry 6th'!S92,IF(AND($E$3=7),'Marks Entry 7th'!S92,"")))</f>
        <v/>
      </c>
      <c r="U93" s="65" t="str">
        <f t="shared" si="96"/>
        <v/>
      </c>
      <c r="V93" s="62">
        <f t="shared" si="97"/>
        <v>0</v>
      </c>
      <c r="W93" s="67" t="str">
        <f>IF(OR($E93="",$G93=""),"",IF(AND($E$3=6),'Marks Entry 6th'!T92,IF(AND($E$3=7),'Marks Entry 7th'!T92,"")))</f>
        <v/>
      </c>
      <c r="X93" s="67" t="str">
        <f>IF(OR($E93="",$G93=""),"",IF(AND($E$3=6),'Marks Entry 6th'!U92,IF(AND($E$3=7),'Marks Entry 7th'!U92,"")))</f>
        <v/>
      </c>
      <c r="Y93" s="66" t="str">
        <f t="shared" si="98"/>
        <v/>
      </c>
      <c r="Z93" s="62" t="str">
        <f t="shared" si="99"/>
        <v/>
      </c>
      <c r="AA93" s="108">
        <f t="shared" si="100"/>
        <v>0</v>
      </c>
      <c r="AB93" s="108" t="str">
        <f t="shared" si="101"/>
        <v/>
      </c>
      <c r="AC93" s="108" t="str">
        <f t="shared" si="102"/>
        <v/>
      </c>
      <c r="AD93" s="108" t="str">
        <f t="shared" si="103"/>
        <v/>
      </c>
      <c r="AE93" s="108" t="str">
        <f t="shared" si="104"/>
        <v/>
      </c>
      <c r="AF93" s="110" t="str">
        <f t="shared" si="105"/>
        <v/>
      </c>
      <c r="AG93" s="120" t="str">
        <f>IF(OR($E93="",$G93=""),"",IF(AND($E$3=6),'Marks Entry 6th'!V92,IF(AND($E$3=7),'Marks Entry 7th'!V92,"")))</f>
        <v/>
      </c>
      <c r="AH93" s="120" t="str">
        <f>IF(OR($E93="",$G93=""),"",IF(AND($E$3=6),'Marks Entry 6th'!W92,IF(AND($E$3=7),'Marks Entry 7th'!W92,"")))</f>
        <v/>
      </c>
      <c r="AI93" s="120" t="str">
        <f>IF(OR($E93="",$G93=""),"",IF(AND($E$3=6),'Marks Entry 6th'!X92,IF(AND($E$3=7),'Marks Entry 7th'!X92,"")))</f>
        <v/>
      </c>
      <c r="AJ93" s="120" t="str">
        <f>IF(OR($E93="",$G93=""),"",IF(AND($E$3=6),'Marks Entry 6th'!Y92,IF(AND($E$3=7),'Marks Entry 7th'!Y92,"")))</f>
        <v/>
      </c>
      <c r="AK93" s="120" t="str">
        <f>IF(OR($E93="",$G93=""),"",IF(AND($E$3=6),'Marks Entry 6th'!Z92,IF(AND($E$3=7),'Marks Entry 7th'!Z92,"")))</f>
        <v/>
      </c>
      <c r="AL93" s="120" t="str">
        <f>IF(OR($E93="",$G93=""),"",IF(AND($E$3=6),'Marks Entry 6th'!AA92,IF(AND($E$3=7),'Marks Entry 7th'!AA92,"")))</f>
        <v/>
      </c>
      <c r="AM93" s="418" t="str">
        <f t="shared" si="106"/>
        <v/>
      </c>
      <c r="AN93" s="120" t="str">
        <f>IF(OR($E93="",$G93=""),"",IF(AND($E$3=6),'Marks Entry 6th'!AB92,IF(AND($E$3=7),'Marks Entry 7th'!AB92,"")))</f>
        <v/>
      </c>
      <c r="AO93" s="120" t="str">
        <f>IF(OR($E93="",$G93=""),"",IF(AND($E$3=6),'Marks Entry 6th'!AC92,IF(AND($E$3=7),'Marks Entry 7th'!AC92,"")))</f>
        <v/>
      </c>
      <c r="AP93" s="65" t="str">
        <f t="shared" si="107"/>
        <v/>
      </c>
      <c r="AQ93" s="62">
        <f t="shared" si="108"/>
        <v>0</v>
      </c>
      <c r="AR93" s="67" t="str">
        <f>IF(OR($E93="",$G93=""),"",IF(AND($E$3=6),'Marks Entry 6th'!AD92,IF(AND($E$3=7),'Marks Entry 7th'!AD92,"")))</f>
        <v/>
      </c>
      <c r="AS93" s="67" t="str">
        <f>IF(OR($E93="",$G93=""),"",IF(AND($E$3=6),'Marks Entry 6th'!AE92,IF(AND($E$3=7),'Marks Entry 7th'!AE92,"")))</f>
        <v/>
      </c>
      <c r="AT93" s="65" t="str">
        <f t="shared" si="109"/>
        <v/>
      </c>
      <c r="AU93" s="62" t="str">
        <f t="shared" si="110"/>
        <v/>
      </c>
      <c r="AV93" s="108">
        <f t="shared" si="111"/>
        <v>0</v>
      </c>
      <c r="AW93" s="108" t="str">
        <f t="shared" si="112"/>
        <v/>
      </c>
      <c r="AX93" s="108" t="str">
        <f t="shared" si="113"/>
        <v/>
      </c>
      <c r="AY93" s="108" t="str">
        <f t="shared" si="114"/>
        <v/>
      </c>
      <c r="AZ93" s="108" t="str">
        <f t="shared" si="115"/>
        <v/>
      </c>
      <c r="BA93" s="110" t="str">
        <f t="shared" si="116"/>
        <v/>
      </c>
      <c r="BB93" s="310" t="str">
        <f>IF(OR($E93="",$G93=""),"",IF(AND($E$3=6),'Marks Entry 6th'!AF92,IF(AND($E$3=7),'Marks Entry 7th'!AF92,"")))</f>
        <v/>
      </c>
      <c r="BC93" s="120" t="str">
        <f>IF(OR($E93="",$G93=""),"",IF(AND($E$3=6),'Marks Entry 6th'!AG92,IF(AND($E$3=7),'Marks Entry 7th'!AG92,"")))</f>
        <v/>
      </c>
      <c r="BD93" s="120" t="str">
        <f>IF(OR($E93="",$G93=""),"",IF(AND($E$3=6),'Marks Entry 6th'!AH92,IF(AND($E$3=7),'Marks Entry 7th'!AH92,"")))</f>
        <v/>
      </c>
      <c r="BE93" s="120" t="str">
        <f>IF(OR($E93="",$G93=""),"",IF(AND($E$3=6),'Marks Entry 6th'!AI92,IF(AND($E$3=7),'Marks Entry 7th'!AI92,"")))</f>
        <v/>
      </c>
      <c r="BF93" s="120" t="str">
        <f>IF(OR($E93="",$G93=""),"",IF(AND($E$3=6),'Marks Entry 6th'!AJ92,IF(AND($E$3=7),'Marks Entry 7th'!AJ92,"")))</f>
        <v/>
      </c>
      <c r="BG93" s="120" t="str">
        <f>IF(OR($E93="",$G93=""),"",IF(AND($E$3=6),'Marks Entry 6th'!AK92,IF(AND($E$3=7),'Marks Entry 7th'!AK92,"")))</f>
        <v/>
      </c>
      <c r="BH93" s="120" t="str">
        <f>IF(OR($E93="",$G93=""),"",IF(AND($E$3=6),'Marks Entry 6th'!AL92,IF(AND($E$3=7),'Marks Entry 7th'!AL92,"")))</f>
        <v/>
      </c>
      <c r="BI93" s="418" t="str">
        <f t="shared" si="117"/>
        <v/>
      </c>
      <c r="BJ93" s="120" t="str">
        <f>IF(OR($E93="",$G93=""),"",IF(AND($E$3=6),'Marks Entry 6th'!AM92,IF(AND($E$3=7),'Marks Entry 7th'!AM92,"")))</f>
        <v/>
      </c>
      <c r="BK93" s="120" t="str">
        <f>IF(OR($E93="",$G93=""),"",IF(AND($E$3=6),'Marks Entry 6th'!AN92,IF(AND($E$3=7),'Marks Entry 7th'!AN92,"")))</f>
        <v/>
      </c>
      <c r="BL93" s="65" t="str">
        <f t="shared" si="118"/>
        <v/>
      </c>
      <c r="BM93" s="62">
        <f t="shared" si="119"/>
        <v>0</v>
      </c>
      <c r="BN93" s="67" t="str">
        <f>IF(OR($E93="",$G93=""),"",IF(AND($E$3=6),'Marks Entry 6th'!AO92,IF(AND($E$3=7),'Marks Entry 7th'!AO92,"")))</f>
        <v/>
      </c>
      <c r="BO93" s="67" t="str">
        <f>IF(OR($E93="",$G93=""),"",IF(AND($E$3=6),'Marks Entry 6th'!AP92,IF(AND($E$3=7),'Marks Entry 7th'!AP92,"")))</f>
        <v/>
      </c>
      <c r="BP93" s="65" t="str">
        <f t="shared" si="120"/>
        <v/>
      </c>
      <c r="BQ93" s="62" t="str">
        <f t="shared" si="121"/>
        <v/>
      </c>
      <c r="BR93" s="108">
        <f t="shared" si="122"/>
        <v>0</v>
      </c>
      <c r="BS93" s="108" t="str">
        <f t="shared" si="123"/>
        <v/>
      </c>
      <c r="BT93" s="108" t="str">
        <f t="shared" si="124"/>
        <v/>
      </c>
      <c r="BU93" s="108" t="str">
        <f t="shared" si="125"/>
        <v/>
      </c>
      <c r="BV93" s="108" t="str">
        <f t="shared" si="126"/>
        <v/>
      </c>
      <c r="BW93" s="110" t="str">
        <f t="shared" si="127"/>
        <v/>
      </c>
      <c r="BX93" s="120" t="str">
        <f>IF(OR($E93="",$G93=""),"",IF(AND($E$3=6),'Marks Entry 6th'!AQ92,IF(AND($E$3=7),'Marks Entry 7th'!AQ92,"")))</f>
        <v/>
      </c>
      <c r="BY93" s="120" t="str">
        <f>IF(OR($E93="",$G93=""),"",IF(AND($E$3=6),'Marks Entry 6th'!AR92,IF(AND($E$3=7),'Marks Entry 7th'!AR92,"")))</f>
        <v/>
      </c>
      <c r="BZ93" s="120" t="str">
        <f>IF(OR($E93="",$G93=""),"",IF(AND($E$3=6),'Marks Entry 6th'!AS92,IF(AND($E$3=7),'Marks Entry 7th'!AS92,"")))</f>
        <v/>
      </c>
      <c r="CA93" s="120" t="str">
        <f>IF(OR($E93="",$G93=""),"",IF(AND($E$3=6),'Marks Entry 6th'!AT92,IF(AND($E$3=7),'Marks Entry 7th'!AT92,"")))</f>
        <v/>
      </c>
      <c r="CB93" s="120" t="str">
        <f>IF(OR($E93="",$G93=""),"",IF(AND($E$3=6),'Marks Entry 6th'!AU92,IF(AND($E$3=7),'Marks Entry 7th'!AU92,"")))</f>
        <v/>
      </c>
      <c r="CC93" s="120" t="str">
        <f>IF(OR($E93="",$G93=""),"",IF(AND($E$3=6),'Marks Entry 6th'!AV92,IF(AND($E$3=7),'Marks Entry 7th'!AV92,"")))</f>
        <v/>
      </c>
      <c r="CD93" s="418" t="str">
        <f t="shared" si="128"/>
        <v/>
      </c>
      <c r="CE93" s="120" t="str">
        <f>IF(OR($E93="",$G93=""),"",IF(AND($E$3=6),'Marks Entry 6th'!AW92,IF(AND($E$3=7),'Marks Entry 7th'!AW92,"")))</f>
        <v/>
      </c>
      <c r="CF93" s="120" t="str">
        <f>IF(OR($E93="",$G93=""),"",IF(AND($E$3=6),'Marks Entry 6th'!AX92,IF(AND($E$3=7),'Marks Entry 7th'!AX92,"")))</f>
        <v/>
      </c>
      <c r="CG93" s="65" t="str">
        <f t="shared" si="129"/>
        <v/>
      </c>
      <c r="CH93" s="62">
        <f t="shared" si="130"/>
        <v>0</v>
      </c>
      <c r="CI93" s="67" t="str">
        <f>IF(OR($E93="",$G93=""),"",IF(AND($E$3=6),'Marks Entry 6th'!AY92,IF(AND($E$3=7),'Marks Entry 7th'!AY92,"")))</f>
        <v/>
      </c>
      <c r="CJ93" s="67" t="str">
        <f>IF(OR($E93="",$G93=""),"",IF(AND($E$3=6),'Marks Entry 6th'!AZ92,IF(AND($E$3=7),'Marks Entry 7th'!AZ92,"")))</f>
        <v/>
      </c>
      <c r="CK93" s="65" t="str">
        <f t="shared" si="131"/>
        <v/>
      </c>
      <c r="CL93" s="62" t="str">
        <f t="shared" si="132"/>
        <v/>
      </c>
      <c r="CM93" s="108">
        <f t="shared" si="133"/>
        <v>0</v>
      </c>
      <c r="CN93" s="108" t="str">
        <f t="shared" si="134"/>
        <v/>
      </c>
      <c r="CO93" s="108" t="str">
        <f t="shared" si="135"/>
        <v/>
      </c>
      <c r="CP93" s="108" t="str">
        <f t="shared" si="136"/>
        <v/>
      </c>
      <c r="CQ93" s="108" t="str">
        <f t="shared" si="137"/>
        <v/>
      </c>
      <c r="CR93" s="110" t="str">
        <f t="shared" si="138"/>
        <v/>
      </c>
      <c r="CS93" s="120" t="str">
        <f>IF(OR($E93="",$G93=""),"",IF(AND($E$3=6),'Marks Entry 6th'!BA92,IF(AND($E$3=7),'Marks Entry 7th'!BA92,"")))</f>
        <v/>
      </c>
      <c r="CT93" s="120" t="str">
        <f>IF(OR($E93="",$G93=""),"",IF(AND($E$3=6),'Marks Entry 6th'!BB92,IF(AND($E$3=7),'Marks Entry 7th'!BB92,"")))</f>
        <v/>
      </c>
      <c r="CU93" s="120" t="str">
        <f>IF(OR($E93="",$G93=""),"",IF(AND($E$3=6),'Marks Entry 6th'!BC92,IF(AND($E$3=7),'Marks Entry 7th'!BC92,"")))</f>
        <v/>
      </c>
      <c r="CV93" s="120" t="str">
        <f>IF(OR($E93="",$G93=""),"",IF(AND($E$3=6),'Marks Entry 6th'!BD92,IF(AND($E$3=7),'Marks Entry 7th'!BD92,"")))</f>
        <v/>
      </c>
      <c r="CW93" s="120" t="str">
        <f>IF(OR($E93="",$G93=""),"",IF(AND($E$3=6),'Marks Entry 6th'!BE92,IF(AND($E$3=7),'Marks Entry 7th'!BE92,"")))</f>
        <v/>
      </c>
      <c r="CX93" s="120" t="str">
        <f>IF(OR($E93="",$G93=""),"",IF(AND($E$3=6),'Marks Entry 6th'!BF92,IF(AND($E$3=7),'Marks Entry 7th'!BF92,"")))</f>
        <v/>
      </c>
      <c r="CY93" s="418" t="str">
        <f t="shared" si="139"/>
        <v/>
      </c>
      <c r="CZ93" s="120" t="str">
        <f>IF(OR($E93="",$G93=""),"",IF(AND($E$3=6),'Marks Entry 6th'!BG92,IF(AND($E$3=7),'Marks Entry 7th'!BG92,"")))</f>
        <v/>
      </c>
      <c r="DA93" s="120" t="str">
        <f>IF(OR($E93="",$G93=""),"",IF(AND($E$3=6),'Marks Entry 6th'!BH92,IF(AND($E$3=7),'Marks Entry 7th'!BH92,"")))</f>
        <v/>
      </c>
      <c r="DB93" s="65" t="str">
        <f t="shared" si="140"/>
        <v/>
      </c>
      <c r="DC93" s="62">
        <f t="shared" si="141"/>
        <v>0</v>
      </c>
      <c r="DD93" s="67" t="str">
        <f>IF(OR($E93="",$G93=""),"",IF(AND($E$3=6),'Marks Entry 6th'!BI92,IF(AND($E$3=7),'Marks Entry 7th'!BI92,"")))</f>
        <v/>
      </c>
      <c r="DE93" s="67" t="str">
        <f>IF(OR($E93="",$G93=""),"",IF(AND($E$3=6),'Marks Entry 6th'!BJ92,IF(AND($E$3=7),'Marks Entry 7th'!BJ92,"")))</f>
        <v/>
      </c>
      <c r="DF93" s="65" t="str">
        <f t="shared" si="142"/>
        <v/>
      </c>
      <c r="DG93" s="62" t="str">
        <f t="shared" si="143"/>
        <v/>
      </c>
      <c r="DH93" s="108">
        <f t="shared" si="144"/>
        <v>0</v>
      </c>
      <c r="DI93" s="108" t="str">
        <f t="shared" si="145"/>
        <v/>
      </c>
      <c r="DJ93" s="108" t="str">
        <f t="shared" si="146"/>
        <v/>
      </c>
      <c r="DK93" s="108" t="str">
        <f t="shared" si="147"/>
        <v/>
      </c>
      <c r="DL93" s="108" t="str">
        <f t="shared" si="148"/>
        <v/>
      </c>
      <c r="DM93" s="110" t="str">
        <f t="shared" si="149"/>
        <v/>
      </c>
      <c r="DN93" s="120" t="str">
        <f>IF(OR($E93="",$G93=""),"",IF(AND($E$3=6),'Marks Entry 6th'!BK92,IF(AND($E$3=7),'Marks Entry 7th'!BK92,"")))</f>
        <v/>
      </c>
      <c r="DO93" s="120" t="str">
        <f>IF(OR($E93="",$G93=""),"",IF(AND($E$3=6),'Marks Entry 6th'!BL92,IF(AND($E$3=7),'Marks Entry 7th'!BL92,"")))</f>
        <v/>
      </c>
      <c r="DP93" s="120" t="str">
        <f>IF(OR($E93="",$G93=""),"",IF(AND($E$3=6),'Marks Entry 6th'!BM92,IF(AND($E$3=7),'Marks Entry 7th'!BM92,"")))</f>
        <v/>
      </c>
      <c r="DQ93" s="120" t="str">
        <f>IF(OR($E93="",$G93=""),"",IF(AND($E$3=6),'Marks Entry 6th'!BN92,IF(AND($E$3=7),'Marks Entry 7th'!BN92,"")))</f>
        <v/>
      </c>
      <c r="DR93" s="120" t="str">
        <f>IF(OR($E93="",$G93=""),"",IF(AND($E$3=6),'Marks Entry 6th'!BO92,IF(AND($E$3=7),'Marks Entry 7th'!BO92,"")))</f>
        <v/>
      </c>
      <c r="DS93" s="120" t="str">
        <f>IF(OR($E93="",$G93=""),"",IF(AND($E$3=6),'Marks Entry 6th'!BP92,IF(AND($E$3=7),'Marks Entry 7th'!BP92,"")))</f>
        <v/>
      </c>
      <c r="DT93" s="418" t="str">
        <f t="shared" si="150"/>
        <v/>
      </c>
      <c r="DU93" s="120" t="str">
        <f>IF(OR($E93="",$G93=""),"",IF(AND($E$3=6),'Marks Entry 6th'!BQ92,IF(AND($E$3=7),'Marks Entry 7th'!BQ92,"")))</f>
        <v/>
      </c>
      <c r="DV93" s="120" t="str">
        <f>IF(OR($E93="",$G93=""),"",IF(AND($E$3=6),'Marks Entry 6th'!BR92,IF(AND($E$3=7),'Marks Entry 7th'!BR92,"")))</f>
        <v/>
      </c>
      <c r="DW93" s="65" t="str">
        <f t="shared" si="151"/>
        <v/>
      </c>
      <c r="DX93" s="62">
        <f t="shared" si="152"/>
        <v>0</v>
      </c>
      <c r="DY93" s="67" t="str">
        <f>IF(OR($E93="",$G93=""),"",IF(AND($E$3=6),'Marks Entry 6th'!BS92,IF(AND($E$3=7),'Marks Entry 7th'!BS92,"")))</f>
        <v/>
      </c>
      <c r="DZ93" s="67" t="str">
        <f>IF(OR($E93="",$G93=""),"",IF(AND($E$3=6),'Marks Entry 6th'!BT92,IF(AND($E$3=7),'Marks Entry 7th'!BT92,"")))</f>
        <v/>
      </c>
      <c r="EA93" s="65" t="str">
        <f t="shared" si="153"/>
        <v/>
      </c>
      <c r="EB93" s="62" t="str">
        <f t="shared" si="154"/>
        <v/>
      </c>
      <c r="EC93" s="108">
        <f t="shared" si="155"/>
        <v>0</v>
      </c>
      <c r="ED93" s="108" t="str">
        <f t="shared" si="156"/>
        <v/>
      </c>
      <c r="EE93" s="108" t="str">
        <f t="shared" si="157"/>
        <v/>
      </c>
      <c r="EF93" s="108" t="str">
        <f t="shared" si="158"/>
        <v/>
      </c>
      <c r="EG93" s="108" t="str">
        <f t="shared" si="159"/>
        <v/>
      </c>
      <c r="EH93" s="110" t="str">
        <f t="shared" si="160"/>
        <v/>
      </c>
      <c r="EI93" s="52" t="str">
        <f>IF(OR($E93="",$G93=""),"",IF(AND($E$3=6),'Marks Entry 6th'!BU92,IF(AND($E$3=7),'Marks Entry 7th'!BU92,"")))</f>
        <v/>
      </c>
      <c r="EJ93" s="52" t="str">
        <f>IF(OR($E93="",$G93=""),"",IF(AND($E$3=6),'Marks Entry 6th'!BV92,IF(AND($E$3=7),'Marks Entry 7th'!BV92,"")))</f>
        <v/>
      </c>
      <c r="EK93" s="52" t="str">
        <f>IF(OR($E93="",$G93=""),"",IF(AND($E$3=6),'Marks Entry 6th'!BW92,IF(AND($E$3=7),'Marks Entry 7th'!BW92,"")))</f>
        <v/>
      </c>
      <c r="EL93" s="52" t="str">
        <f>IF(OR($E93="",$G93=""),"",IF(AND($E$3=6),'Marks Entry 6th'!BX92,IF(AND($E$3=7),'Marks Entry 7th'!BX92,"")))</f>
        <v/>
      </c>
      <c r="EM93" s="52" t="str">
        <f>IF(OR($E93="",$G93=""),"",IF(AND($E$3=6),'Marks Entry 6th'!BY92,IF(AND($E$3=7),'Marks Entry 7th'!BY92,"")))</f>
        <v/>
      </c>
      <c r="EN93" s="121" t="str">
        <f t="shared" si="161"/>
        <v/>
      </c>
      <c r="EO93" s="122">
        <f t="shared" si="162"/>
        <v>0</v>
      </c>
      <c r="EP93" s="122" t="str">
        <f t="shared" si="163"/>
        <v/>
      </c>
      <c r="EQ93" s="122" t="str">
        <f t="shared" si="164"/>
        <v/>
      </c>
      <c r="ER93" s="109" t="str">
        <f t="shared" si="165"/>
        <v/>
      </c>
      <c r="ES93" s="52" t="str">
        <f>IF(OR($E93="",$G93=""),"",IF(AND($E$3=6),'Marks Entry 6th'!BZ92,IF(AND($E$3=7),'Marks Entry 7th'!BZ92,"")))</f>
        <v/>
      </c>
      <c r="ET93" s="52" t="str">
        <f>IF(OR($E93="",$G93=""),"",IF(AND($E$3=6),'Marks Entry 6th'!CA92,IF(AND($E$3=7),'Marks Entry 7th'!CA92,"")))</f>
        <v/>
      </c>
      <c r="EU93" s="52" t="str">
        <f>IF(OR($E93="",$G93=""),"",IF(AND($E$3=6),'Marks Entry 6th'!CB92,IF(AND($E$3=7),'Marks Entry 7th'!CB92,"")))</f>
        <v/>
      </c>
      <c r="EV93" s="52" t="str">
        <f>IF(OR($E93="",$G93=""),"",IF(AND($E$3=6),'Marks Entry 6th'!CC92,IF(AND($E$3=7),'Marks Entry 7th'!CC92,"")))</f>
        <v/>
      </c>
      <c r="EW93" s="52" t="str">
        <f>IF(OR($E93="",$G93=""),"",IF(AND($E$3=6),'Marks Entry 6th'!CD92,IF(AND($E$3=7),'Marks Entry 7th'!CD92,"")))</f>
        <v/>
      </c>
      <c r="EX93" s="121" t="str">
        <f t="shared" si="166"/>
        <v/>
      </c>
      <c r="EY93" s="122">
        <f t="shared" si="167"/>
        <v>0</v>
      </c>
      <c r="EZ93" s="122" t="str">
        <f t="shared" si="168"/>
        <v/>
      </c>
      <c r="FA93" s="122" t="str">
        <f t="shared" si="169"/>
        <v/>
      </c>
      <c r="FB93" s="109" t="str">
        <f t="shared" si="170"/>
        <v/>
      </c>
      <c r="FC93" s="52" t="str">
        <f>IF(OR($E93="",$G93=""),"",IF(AND($E$3=6),'Marks Entry 6th'!CE92,IF(AND($E$3=7),'Marks Entry 7th'!CE92,"")))</f>
        <v/>
      </c>
      <c r="FD93" s="52" t="str">
        <f>IF(OR($E93="",$G93=""),"",IF(AND($E$3=6),'Marks Entry 6th'!CF92,IF(AND($E$3=7),'Marks Entry 7th'!CF92,"")))</f>
        <v/>
      </c>
      <c r="FE93" s="52" t="str">
        <f>IF(OR($E93="",$G93=""),"",IF(AND($E$3=6),'Marks Entry 6th'!CG92,IF(AND($E$3=7),'Marks Entry 7th'!CG92,"")))</f>
        <v/>
      </c>
      <c r="FF93" s="52" t="str">
        <f>IF(OR($E93="",$G93=""),"",IF(AND($E$3=6),'Marks Entry 6th'!CH92,IF(AND($E$3=7),'Marks Entry 7th'!CH92,"")))</f>
        <v/>
      </c>
      <c r="FG93" s="52" t="str">
        <f>IF(OR($E93="",$G93=""),"",IF(AND($E$3=6),'Marks Entry 6th'!CI92,IF(AND($E$3=7),'Marks Entry 7th'!CI92,"")))</f>
        <v/>
      </c>
      <c r="FH93" s="121" t="str">
        <f t="shared" si="171"/>
        <v/>
      </c>
      <c r="FI93" s="122">
        <f t="shared" si="172"/>
        <v>0</v>
      </c>
      <c r="FJ93" s="122" t="str">
        <f t="shared" si="173"/>
        <v/>
      </c>
      <c r="FK93" s="122" t="str">
        <f t="shared" si="174"/>
        <v/>
      </c>
      <c r="FL93" s="109" t="str">
        <f t="shared" si="175"/>
        <v/>
      </c>
      <c r="FM93" s="361" t="str">
        <f>IF(OR($E93="",$G93=""),"",IF(AND('Marks Entry 6th'!CJ92="",'Marks Entry 7th'!CJ92=""),"",IF(AND($E$3=6),'Marks Entry 6th'!CJ92,IF(AND($E$3=7),'Marks Entry 7th'!CJ92,""))))</f>
        <v/>
      </c>
      <c r="FN93" s="361" t="str">
        <f>IF(OR($E93="",$G93=""),"",IF(AND('Marks Entry 6th'!CK92="",'Marks Entry 7th'!CK92=""),"",IF(AND($E$3=6),'Marks Entry 6th'!CK92,IF(AND($E$3=7),'Marks Entry 7th'!CK92,""))))</f>
        <v/>
      </c>
      <c r="FO93" s="362" t="str">
        <f t="shared" si="176"/>
        <v/>
      </c>
      <c r="FP93" s="109" t="str">
        <f t="shared" si="177"/>
        <v/>
      </c>
      <c r="FQ93" s="361" t="str">
        <f>IF(OR($E93="",$G93=""),"",IF(AND('Marks Entry 6th'!CL92="",'Marks Entry 7th'!CL92=""),"",IF(AND($E$3=6),'Marks Entry 6th'!CL92,IF(AND($E$3=7),'Marks Entry 7th'!CL92,""))))</f>
        <v/>
      </c>
      <c r="FR93" s="361" t="str">
        <f>IF(OR($E93="",$G93=""),"",IF(AND('Marks Entry 6th'!CM92="",'Marks Entry 7th'!CM92=""),"",IF(AND($E$3=6),'Marks Entry 6th'!CM92,IF(AND($E$3=7),'Marks Entry 7th'!CM92,""))))</f>
        <v/>
      </c>
      <c r="FS93" s="362" t="str">
        <f t="shared" si="178"/>
        <v/>
      </c>
      <c r="FT93" s="109" t="str">
        <f t="shared" si="179"/>
        <v/>
      </c>
      <c r="FU93" s="78" t="str">
        <f t="shared" si="180"/>
        <v/>
      </c>
      <c r="FV93" s="328" t="str">
        <f t="shared" si="181"/>
        <v/>
      </c>
      <c r="FW93" s="84" t="str">
        <f t="shared" si="182"/>
        <v/>
      </c>
      <c r="FX93" s="222" t="str">
        <f t="shared" si="183"/>
        <v/>
      </c>
      <c r="FY93" s="85" t="str">
        <f t="shared" si="184"/>
        <v/>
      </c>
      <c r="FZ93" s="327" t="str">
        <f>IFERROR(IF(B93="NSO","NSO",IF(OR(D93="",G93="",F93=""),"",IF(AND(FV93&gt;=36,'Master sheet'!$D$11="Hindi"),"कक्षा क्रमोन्नत",IF(AND(FV93&gt;=36,'Master sheet'!$D$11="English"),"Promoted",IF(AND(FV93&lt;36,'Master sheet'!$D$11="Hindi"),"पुनः परीक्षा","Re-Exam"))))),"")</f>
        <v/>
      </c>
      <c r="GA93" s="53" t="str">
        <f>IF(OR($E93="",$G93=""),"",IF(AND($E$3=6,'Marks Entry 6th'!CN92=""),"",IF(AND($E$3=7,'Marks Entry 7th'!CN92=""),"",IF(AND($E$3=6),'Marks Entry 6th'!CN92,IF(AND($E$3=7),'Marks Entry 7th'!CN92,"")))))</f>
        <v/>
      </c>
      <c r="GB93" s="53" t="str">
        <f>IF(OR($E93="",$G93=""),"",IF(AND($E$3=6,'Marks Entry 6th'!CO92=""),"",IF(AND($E$3=7,'Marks Entry 7th'!CO92=""),"",IF(AND($E$3=6),'Marks Entry 6th'!CO92,IF(AND($E$3=7),'Marks Entry 7th'!CO92,"")))))</f>
        <v/>
      </c>
      <c r="GC93" s="54"/>
      <c r="GK93" s="56">
        <f>IF(AND($E$3=6),'Marks Entry 6th'!I92,IF(AND($E$3=7),'Marks Entry 7th'!I92,""))</f>
        <v>0</v>
      </c>
      <c r="GL93" s="56">
        <f t="shared" si="185"/>
        <v>0</v>
      </c>
    </row>
    <row r="94" spans="1:194" ht="18.95" customHeight="1">
      <c r="A94" s="68">
        <v>87</v>
      </c>
      <c r="B94" s="68" t="str">
        <f>IF(OR(GK94=0,GK94=""),"",IF(AND($E$3=6),'Marks Entry 6th'!I93,IF(AND($E$3=7),'Marks Entry 7th'!I93,"")))</f>
        <v/>
      </c>
      <c r="C94" s="69" t="str">
        <f>IF(OR(B94=0,B94=""),"",IF(AND($E$3=6,'Marks Entry 6th'!B93=""),"",IF(AND($E$3=7,'Marks Entry 7th'!B93=""),"",IF(AND($E$3=6,'Marks Entry 6th'!B93),'Marks Entry 6th'!B93,IF(AND($E$3=7),'Marks Entry 7th'!B93,"")))))</f>
        <v/>
      </c>
      <c r="D94" s="69" t="str">
        <f>IF(OR(B94=0,B94=""),"",IF(AND($E$3=6,'Marks Entry 6th'!C93=""),"",IF(AND($E$3=7,'Marks Entry 7th'!C93=""),"",IF(AND($E$3=6),'Marks Entry 6th'!C93,IF(AND($E$3=7),'Marks Entry 7th'!C93,"")))))</f>
        <v/>
      </c>
      <c r="E94" s="303" t="str">
        <f>IF(OR(B94=0,B94=""),"",IF(AND($E$3=6,'Marks Entry 6th'!E93=""),"",IF(AND($E$3=7,'Marks Entry 7th'!E93=""),"",IF(AND($E$3=6),'Marks Entry 6th'!E93,IF(AND($E$3=7),'Marks Entry 7th'!E93,"")))))</f>
        <v/>
      </c>
      <c r="F94" s="69" t="str">
        <f>IF(OR(B94=0,B94=""),"",IF(AND($E$3=6,'Marks Entry 6th'!D93=""),"",IF(AND($E$3=7,'Marks Entry 7th'!D93=""),"",IF(AND($E$3=6),'Marks Entry 6th'!D93,IF(AND($E$3=7),'Marks Entry 7th'!D93,"")))))</f>
        <v/>
      </c>
      <c r="G94" s="302" t="str">
        <f>IF(OR(B94=0,B94=""),"",IF(AND($E$3=6,'Marks Entry 6th'!F93=""),"",IF(AND($E$3=7,'Marks Entry 7th'!F93=""),"",IF(AND($E$3=6),UPPER('Marks Entry 6th'!F93),IF(AND($E$3=7),UPPER('Marks Entry 7th'!F93),"")))))</f>
        <v/>
      </c>
      <c r="H94" s="302" t="str">
        <f>IF(OR(B94=0,B94=""),"",IF(AND($E$3=6,'Marks Entry 6th'!G93=""),"",IF(AND($E$3=7,'Marks Entry 7th'!G93=""),"",IF(AND($E$3=6),UPPER('Marks Entry 6th'!G93),IF(AND($E$3=7),UPPER('Marks Entry 7th'!G93),"")))))</f>
        <v/>
      </c>
      <c r="I94" s="302" t="str">
        <f>IF(OR(B94=0,B94=""),"",IF(AND($E$3=6,'Marks Entry 6th'!H93=""),"",IF(AND($E$3=7,'Marks Entry 7th'!H93=""),"",IF(AND($E$3=6),UPPER('Marks Entry 6th'!H93),IF(AND($E$3=7),UPPER('Marks Entry 7th'!H93),"")))))</f>
        <v/>
      </c>
      <c r="J94" s="64" t="str">
        <f>IF(OR(B94=0,B94=""),"",IF(AND($E$3=6,'Marks Entry 6th'!J93=""),"",IF(AND($E$3=7,'Marks Entry 7th'!J93=""),"",IF(AND($E$3=6),'Marks Entry 6th'!J93,IF(AND($E$3=7),'Marks Entry 7th'!J93,"")))))</f>
        <v/>
      </c>
      <c r="K94" s="64" t="str">
        <f>IF(OR(B94=0,B94=""),"",IF(AND($E$3=6,'Marks Entry 6th'!K93=""),"",IF(AND($E$3=7,'Marks Entry 7th'!K93=""),"",IF(AND($E$3=6),'Marks Entry 6th'!K93,IF(AND($E$3=7),'Marks Entry 7th'!K93,"")))))</f>
        <v/>
      </c>
      <c r="L94" s="120" t="str">
        <f>IF(OR($E94="",$G94=""),"",IF(AND($E$3=6),'Marks Entry 6th'!L93,IF(AND($E$3=7),'Marks Entry 7th'!L93,"")))</f>
        <v/>
      </c>
      <c r="M94" s="120" t="str">
        <f>IF(OR($E94="",$G94=""),"",IF(AND($E$3=6),'Marks Entry 6th'!M93,IF(AND($E$3=7),'Marks Entry 7th'!M93,"")))</f>
        <v/>
      </c>
      <c r="N94" s="120" t="str">
        <f>IF(OR($E94="",$G94=""),"",IF(AND($E$3=6),'Marks Entry 6th'!N93,IF(AND($E$3=7),'Marks Entry 7th'!N93,"")))</f>
        <v/>
      </c>
      <c r="O94" s="120" t="str">
        <f>IF(OR($E94="",$G94=""),"",IF(AND($E$3=6),'Marks Entry 6th'!O93,IF(AND($E$3=7),'Marks Entry 7th'!O93,"")))</f>
        <v/>
      </c>
      <c r="P94" s="120" t="str">
        <f>IF(OR($E94="",$G94=""),"",IF(AND($E$3=6),'Marks Entry 6th'!P93,IF(AND($E$3=7),'Marks Entry 7th'!P93,"")))</f>
        <v/>
      </c>
      <c r="Q94" s="120" t="str">
        <f>IF(OR($E94="",$G94=""),"",IF(AND($E$3=6),'Marks Entry 6th'!Q93,IF(AND($E$3=7),'Marks Entry 7th'!Q93,"")))</f>
        <v/>
      </c>
      <c r="R94" s="418" t="str">
        <f t="shared" si="95"/>
        <v/>
      </c>
      <c r="S94" s="120" t="str">
        <f>IF(OR($E94="",$G94=""),"",IF(AND($E$3=6),'Marks Entry 6th'!R93,IF(AND($E$3=7),'Marks Entry 7th'!R93,"")))</f>
        <v/>
      </c>
      <c r="T94" s="120" t="str">
        <f>IF(OR($E94="",$G94=""),"",IF(AND($E$3=6),'Marks Entry 6th'!S93,IF(AND($E$3=7),'Marks Entry 7th'!S93,"")))</f>
        <v/>
      </c>
      <c r="U94" s="65" t="str">
        <f t="shared" si="96"/>
        <v/>
      </c>
      <c r="V94" s="62">
        <f t="shared" si="97"/>
        <v>0</v>
      </c>
      <c r="W94" s="67" t="str">
        <f>IF(OR($E94="",$G94=""),"",IF(AND($E$3=6),'Marks Entry 6th'!T93,IF(AND($E$3=7),'Marks Entry 7th'!T93,"")))</f>
        <v/>
      </c>
      <c r="X94" s="67" t="str">
        <f>IF(OR($E94="",$G94=""),"",IF(AND($E$3=6),'Marks Entry 6th'!U93,IF(AND($E$3=7),'Marks Entry 7th'!U93,"")))</f>
        <v/>
      </c>
      <c r="Y94" s="66" t="str">
        <f t="shared" si="98"/>
        <v/>
      </c>
      <c r="Z94" s="62" t="str">
        <f t="shared" si="99"/>
        <v/>
      </c>
      <c r="AA94" s="108">
        <f t="shared" si="100"/>
        <v>0</v>
      </c>
      <c r="AB94" s="108" t="str">
        <f t="shared" si="101"/>
        <v/>
      </c>
      <c r="AC94" s="108" t="str">
        <f t="shared" si="102"/>
        <v/>
      </c>
      <c r="AD94" s="108" t="str">
        <f t="shared" si="103"/>
        <v/>
      </c>
      <c r="AE94" s="108" t="str">
        <f t="shared" si="104"/>
        <v/>
      </c>
      <c r="AF94" s="110" t="str">
        <f t="shared" si="105"/>
        <v/>
      </c>
      <c r="AG94" s="120" t="str">
        <f>IF(OR($E94="",$G94=""),"",IF(AND($E$3=6),'Marks Entry 6th'!V93,IF(AND($E$3=7),'Marks Entry 7th'!V93,"")))</f>
        <v/>
      </c>
      <c r="AH94" s="120" t="str">
        <f>IF(OR($E94="",$G94=""),"",IF(AND($E$3=6),'Marks Entry 6th'!W93,IF(AND($E$3=7),'Marks Entry 7th'!W93,"")))</f>
        <v/>
      </c>
      <c r="AI94" s="120" t="str">
        <f>IF(OR($E94="",$G94=""),"",IF(AND($E$3=6),'Marks Entry 6th'!X93,IF(AND($E$3=7),'Marks Entry 7th'!X93,"")))</f>
        <v/>
      </c>
      <c r="AJ94" s="120" t="str">
        <f>IF(OR($E94="",$G94=""),"",IF(AND($E$3=6),'Marks Entry 6th'!Y93,IF(AND($E$3=7),'Marks Entry 7th'!Y93,"")))</f>
        <v/>
      </c>
      <c r="AK94" s="120" t="str">
        <f>IF(OR($E94="",$G94=""),"",IF(AND($E$3=6),'Marks Entry 6th'!Z93,IF(AND($E$3=7),'Marks Entry 7th'!Z93,"")))</f>
        <v/>
      </c>
      <c r="AL94" s="120" t="str">
        <f>IF(OR($E94="",$G94=""),"",IF(AND($E$3=6),'Marks Entry 6th'!AA93,IF(AND($E$3=7),'Marks Entry 7th'!AA93,"")))</f>
        <v/>
      </c>
      <c r="AM94" s="418" t="str">
        <f t="shared" si="106"/>
        <v/>
      </c>
      <c r="AN94" s="120" t="str">
        <f>IF(OR($E94="",$G94=""),"",IF(AND($E$3=6),'Marks Entry 6th'!AB93,IF(AND($E$3=7),'Marks Entry 7th'!AB93,"")))</f>
        <v/>
      </c>
      <c r="AO94" s="120" t="str">
        <f>IF(OR($E94="",$G94=""),"",IF(AND($E$3=6),'Marks Entry 6th'!AC93,IF(AND($E$3=7),'Marks Entry 7th'!AC93,"")))</f>
        <v/>
      </c>
      <c r="AP94" s="65" t="str">
        <f t="shared" si="107"/>
        <v/>
      </c>
      <c r="AQ94" s="62">
        <f t="shared" si="108"/>
        <v>0</v>
      </c>
      <c r="AR94" s="67" t="str">
        <f>IF(OR($E94="",$G94=""),"",IF(AND($E$3=6),'Marks Entry 6th'!AD93,IF(AND($E$3=7),'Marks Entry 7th'!AD93,"")))</f>
        <v/>
      </c>
      <c r="AS94" s="67" t="str">
        <f>IF(OR($E94="",$G94=""),"",IF(AND($E$3=6),'Marks Entry 6th'!AE93,IF(AND($E$3=7),'Marks Entry 7th'!AE93,"")))</f>
        <v/>
      </c>
      <c r="AT94" s="65" t="str">
        <f t="shared" si="109"/>
        <v/>
      </c>
      <c r="AU94" s="62" t="str">
        <f t="shared" si="110"/>
        <v/>
      </c>
      <c r="AV94" s="108">
        <f t="shared" si="111"/>
        <v>0</v>
      </c>
      <c r="AW94" s="108" t="str">
        <f t="shared" si="112"/>
        <v/>
      </c>
      <c r="AX94" s="108" t="str">
        <f t="shared" si="113"/>
        <v/>
      </c>
      <c r="AY94" s="108" t="str">
        <f t="shared" si="114"/>
        <v/>
      </c>
      <c r="AZ94" s="108" t="str">
        <f t="shared" si="115"/>
        <v/>
      </c>
      <c r="BA94" s="110" t="str">
        <f t="shared" si="116"/>
        <v/>
      </c>
      <c r="BB94" s="310" t="str">
        <f>IF(OR($E94="",$G94=""),"",IF(AND($E$3=6),'Marks Entry 6th'!AF93,IF(AND($E$3=7),'Marks Entry 7th'!AF93,"")))</f>
        <v/>
      </c>
      <c r="BC94" s="120" t="str">
        <f>IF(OR($E94="",$G94=""),"",IF(AND($E$3=6),'Marks Entry 6th'!AG93,IF(AND($E$3=7),'Marks Entry 7th'!AG93,"")))</f>
        <v/>
      </c>
      <c r="BD94" s="120" t="str">
        <f>IF(OR($E94="",$G94=""),"",IF(AND($E$3=6),'Marks Entry 6th'!AH93,IF(AND($E$3=7),'Marks Entry 7th'!AH93,"")))</f>
        <v/>
      </c>
      <c r="BE94" s="120" t="str">
        <f>IF(OR($E94="",$G94=""),"",IF(AND($E$3=6),'Marks Entry 6th'!AI93,IF(AND($E$3=7),'Marks Entry 7th'!AI93,"")))</f>
        <v/>
      </c>
      <c r="BF94" s="120" t="str">
        <f>IF(OR($E94="",$G94=""),"",IF(AND($E$3=6),'Marks Entry 6th'!AJ93,IF(AND($E$3=7),'Marks Entry 7th'!AJ93,"")))</f>
        <v/>
      </c>
      <c r="BG94" s="120" t="str">
        <f>IF(OR($E94="",$G94=""),"",IF(AND($E$3=6),'Marks Entry 6th'!AK93,IF(AND($E$3=7),'Marks Entry 7th'!AK93,"")))</f>
        <v/>
      </c>
      <c r="BH94" s="120" t="str">
        <f>IF(OR($E94="",$G94=""),"",IF(AND($E$3=6),'Marks Entry 6th'!AL93,IF(AND($E$3=7),'Marks Entry 7th'!AL93,"")))</f>
        <v/>
      </c>
      <c r="BI94" s="418" t="str">
        <f t="shared" si="117"/>
        <v/>
      </c>
      <c r="BJ94" s="120" t="str">
        <f>IF(OR($E94="",$G94=""),"",IF(AND($E$3=6),'Marks Entry 6th'!AM93,IF(AND($E$3=7),'Marks Entry 7th'!AM93,"")))</f>
        <v/>
      </c>
      <c r="BK94" s="120" t="str">
        <f>IF(OR($E94="",$G94=""),"",IF(AND($E$3=6),'Marks Entry 6th'!AN93,IF(AND($E$3=7),'Marks Entry 7th'!AN93,"")))</f>
        <v/>
      </c>
      <c r="BL94" s="65" t="str">
        <f t="shared" si="118"/>
        <v/>
      </c>
      <c r="BM94" s="62">
        <f t="shared" si="119"/>
        <v>0</v>
      </c>
      <c r="BN94" s="67" t="str">
        <f>IF(OR($E94="",$G94=""),"",IF(AND($E$3=6),'Marks Entry 6th'!AO93,IF(AND($E$3=7),'Marks Entry 7th'!AO93,"")))</f>
        <v/>
      </c>
      <c r="BO94" s="67" t="str">
        <f>IF(OR($E94="",$G94=""),"",IF(AND($E$3=6),'Marks Entry 6th'!AP93,IF(AND($E$3=7),'Marks Entry 7th'!AP93,"")))</f>
        <v/>
      </c>
      <c r="BP94" s="65" t="str">
        <f t="shared" si="120"/>
        <v/>
      </c>
      <c r="BQ94" s="62" t="str">
        <f t="shared" si="121"/>
        <v/>
      </c>
      <c r="BR94" s="108">
        <f t="shared" si="122"/>
        <v>0</v>
      </c>
      <c r="BS94" s="108" t="str">
        <f t="shared" si="123"/>
        <v/>
      </c>
      <c r="BT94" s="108" t="str">
        <f t="shared" si="124"/>
        <v/>
      </c>
      <c r="BU94" s="108" t="str">
        <f t="shared" si="125"/>
        <v/>
      </c>
      <c r="BV94" s="108" t="str">
        <f t="shared" si="126"/>
        <v/>
      </c>
      <c r="BW94" s="110" t="str">
        <f t="shared" si="127"/>
        <v/>
      </c>
      <c r="BX94" s="120" t="str">
        <f>IF(OR($E94="",$G94=""),"",IF(AND($E$3=6),'Marks Entry 6th'!AQ93,IF(AND($E$3=7),'Marks Entry 7th'!AQ93,"")))</f>
        <v/>
      </c>
      <c r="BY94" s="120" t="str">
        <f>IF(OR($E94="",$G94=""),"",IF(AND($E$3=6),'Marks Entry 6th'!AR93,IF(AND($E$3=7),'Marks Entry 7th'!AR93,"")))</f>
        <v/>
      </c>
      <c r="BZ94" s="120" t="str">
        <f>IF(OR($E94="",$G94=""),"",IF(AND($E$3=6),'Marks Entry 6th'!AS93,IF(AND($E$3=7),'Marks Entry 7th'!AS93,"")))</f>
        <v/>
      </c>
      <c r="CA94" s="120" t="str">
        <f>IF(OR($E94="",$G94=""),"",IF(AND($E$3=6),'Marks Entry 6th'!AT93,IF(AND($E$3=7),'Marks Entry 7th'!AT93,"")))</f>
        <v/>
      </c>
      <c r="CB94" s="120" t="str">
        <f>IF(OR($E94="",$G94=""),"",IF(AND($E$3=6),'Marks Entry 6th'!AU93,IF(AND($E$3=7),'Marks Entry 7th'!AU93,"")))</f>
        <v/>
      </c>
      <c r="CC94" s="120" t="str">
        <f>IF(OR($E94="",$G94=""),"",IF(AND($E$3=6),'Marks Entry 6th'!AV93,IF(AND($E$3=7),'Marks Entry 7th'!AV93,"")))</f>
        <v/>
      </c>
      <c r="CD94" s="418" t="str">
        <f t="shared" si="128"/>
        <v/>
      </c>
      <c r="CE94" s="120" t="str">
        <f>IF(OR($E94="",$G94=""),"",IF(AND($E$3=6),'Marks Entry 6th'!AW93,IF(AND($E$3=7),'Marks Entry 7th'!AW93,"")))</f>
        <v/>
      </c>
      <c r="CF94" s="120" t="str">
        <f>IF(OR($E94="",$G94=""),"",IF(AND($E$3=6),'Marks Entry 6th'!AX93,IF(AND($E$3=7),'Marks Entry 7th'!AX93,"")))</f>
        <v/>
      </c>
      <c r="CG94" s="65" t="str">
        <f t="shared" si="129"/>
        <v/>
      </c>
      <c r="CH94" s="62">
        <f t="shared" si="130"/>
        <v>0</v>
      </c>
      <c r="CI94" s="67" t="str">
        <f>IF(OR($E94="",$G94=""),"",IF(AND($E$3=6),'Marks Entry 6th'!AY93,IF(AND($E$3=7),'Marks Entry 7th'!AY93,"")))</f>
        <v/>
      </c>
      <c r="CJ94" s="67" t="str">
        <f>IF(OR($E94="",$G94=""),"",IF(AND($E$3=6),'Marks Entry 6th'!AZ93,IF(AND($E$3=7),'Marks Entry 7th'!AZ93,"")))</f>
        <v/>
      </c>
      <c r="CK94" s="65" t="str">
        <f t="shared" si="131"/>
        <v/>
      </c>
      <c r="CL94" s="62" t="str">
        <f t="shared" si="132"/>
        <v/>
      </c>
      <c r="CM94" s="108">
        <f t="shared" si="133"/>
        <v>0</v>
      </c>
      <c r="CN94" s="108" t="str">
        <f t="shared" si="134"/>
        <v/>
      </c>
      <c r="CO94" s="108" t="str">
        <f t="shared" si="135"/>
        <v/>
      </c>
      <c r="CP94" s="108" t="str">
        <f t="shared" si="136"/>
        <v/>
      </c>
      <c r="CQ94" s="108" t="str">
        <f t="shared" si="137"/>
        <v/>
      </c>
      <c r="CR94" s="110" t="str">
        <f t="shared" si="138"/>
        <v/>
      </c>
      <c r="CS94" s="120" t="str">
        <f>IF(OR($E94="",$G94=""),"",IF(AND($E$3=6),'Marks Entry 6th'!BA93,IF(AND($E$3=7),'Marks Entry 7th'!BA93,"")))</f>
        <v/>
      </c>
      <c r="CT94" s="120" t="str">
        <f>IF(OR($E94="",$G94=""),"",IF(AND($E$3=6),'Marks Entry 6th'!BB93,IF(AND($E$3=7),'Marks Entry 7th'!BB93,"")))</f>
        <v/>
      </c>
      <c r="CU94" s="120" t="str">
        <f>IF(OR($E94="",$G94=""),"",IF(AND($E$3=6),'Marks Entry 6th'!BC93,IF(AND($E$3=7),'Marks Entry 7th'!BC93,"")))</f>
        <v/>
      </c>
      <c r="CV94" s="120" t="str">
        <f>IF(OR($E94="",$G94=""),"",IF(AND($E$3=6),'Marks Entry 6th'!BD93,IF(AND($E$3=7),'Marks Entry 7th'!BD93,"")))</f>
        <v/>
      </c>
      <c r="CW94" s="120" t="str">
        <f>IF(OR($E94="",$G94=""),"",IF(AND($E$3=6),'Marks Entry 6th'!BE93,IF(AND($E$3=7),'Marks Entry 7th'!BE93,"")))</f>
        <v/>
      </c>
      <c r="CX94" s="120" t="str">
        <f>IF(OR($E94="",$G94=""),"",IF(AND($E$3=6),'Marks Entry 6th'!BF93,IF(AND($E$3=7),'Marks Entry 7th'!BF93,"")))</f>
        <v/>
      </c>
      <c r="CY94" s="418" t="str">
        <f t="shared" si="139"/>
        <v/>
      </c>
      <c r="CZ94" s="120" t="str">
        <f>IF(OR($E94="",$G94=""),"",IF(AND($E$3=6),'Marks Entry 6th'!BG93,IF(AND($E$3=7),'Marks Entry 7th'!BG93,"")))</f>
        <v/>
      </c>
      <c r="DA94" s="120" t="str">
        <f>IF(OR($E94="",$G94=""),"",IF(AND($E$3=6),'Marks Entry 6th'!BH93,IF(AND($E$3=7),'Marks Entry 7th'!BH93,"")))</f>
        <v/>
      </c>
      <c r="DB94" s="65" t="str">
        <f t="shared" si="140"/>
        <v/>
      </c>
      <c r="DC94" s="62">
        <f t="shared" si="141"/>
        <v>0</v>
      </c>
      <c r="DD94" s="67" t="str">
        <f>IF(OR($E94="",$G94=""),"",IF(AND($E$3=6),'Marks Entry 6th'!BI93,IF(AND($E$3=7),'Marks Entry 7th'!BI93,"")))</f>
        <v/>
      </c>
      <c r="DE94" s="67" t="str">
        <f>IF(OR($E94="",$G94=""),"",IF(AND($E$3=6),'Marks Entry 6th'!BJ93,IF(AND($E$3=7),'Marks Entry 7th'!BJ93,"")))</f>
        <v/>
      </c>
      <c r="DF94" s="65" t="str">
        <f t="shared" si="142"/>
        <v/>
      </c>
      <c r="DG94" s="62" t="str">
        <f t="shared" si="143"/>
        <v/>
      </c>
      <c r="DH94" s="108">
        <f t="shared" si="144"/>
        <v>0</v>
      </c>
      <c r="DI94" s="108" t="str">
        <f t="shared" si="145"/>
        <v/>
      </c>
      <c r="DJ94" s="108" t="str">
        <f t="shared" si="146"/>
        <v/>
      </c>
      <c r="DK94" s="108" t="str">
        <f t="shared" si="147"/>
        <v/>
      </c>
      <c r="DL94" s="108" t="str">
        <f t="shared" si="148"/>
        <v/>
      </c>
      <c r="DM94" s="110" t="str">
        <f t="shared" si="149"/>
        <v/>
      </c>
      <c r="DN94" s="120" t="str">
        <f>IF(OR($E94="",$G94=""),"",IF(AND($E$3=6),'Marks Entry 6th'!BK93,IF(AND($E$3=7),'Marks Entry 7th'!BK93,"")))</f>
        <v/>
      </c>
      <c r="DO94" s="120" t="str">
        <f>IF(OR($E94="",$G94=""),"",IF(AND($E$3=6),'Marks Entry 6th'!BL93,IF(AND($E$3=7),'Marks Entry 7th'!BL93,"")))</f>
        <v/>
      </c>
      <c r="DP94" s="120" t="str">
        <f>IF(OR($E94="",$G94=""),"",IF(AND($E$3=6),'Marks Entry 6th'!BM93,IF(AND($E$3=7),'Marks Entry 7th'!BM93,"")))</f>
        <v/>
      </c>
      <c r="DQ94" s="120" t="str">
        <f>IF(OR($E94="",$G94=""),"",IF(AND($E$3=6),'Marks Entry 6th'!BN93,IF(AND($E$3=7),'Marks Entry 7th'!BN93,"")))</f>
        <v/>
      </c>
      <c r="DR94" s="120" t="str">
        <f>IF(OR($E94="",$G94=""),"",IF(AND($E$3=6),'Marks Entry 6th'!BO93,IF(AND($E$3=7),'Marks Entry 7th'!BO93,"")))</f>
        <v/>
      </c>
      <c r="DS94" s="120" t="str">
        <f>IF(OR($E94="",$G94=""),"",IF(AND($E$3=6),'Marks Entry 6th'!BP93,IF(AND($E$3=7),'Marks Entry 7th'!BP93,"")))</f>
        <v/>
      </c>
      <c r="DT94" s="418" t="str">
        <f t="shared" si="150"/>
        <v/>
      </c>
      <c r="DU94" s="120" t="str">
        <f>IF(OR($E94="",$G94=""),"",IF(AND($E$3=6),'Marks Entry 6th'!BQ93,IF(AND($E$3=7),'Marks Entry 7th'!BQ93,"")))</f>
        <v/>
      </c>
      <c r="DV94" s="120" t="str">
        <f>IF(OR($E94="",$G94=""),"",IF(AND($E$3=6),'Marks Entry 6th'!BR93,IF(AND($E$3=7),'Marks Entry 7th'!BR93,"")))</f>
        <v/>
      </c>
      <c r="DW94" s="65" t="str">
        <f t="shared" si="151"/>
        <v/>
      </c>
      <c r="DX94" s="62">
        <f t="shared" si="152"/>
        <v>0</v>
      </c>
      <c r="DY94" s="67" t="str">
        <f>IF(OR($E94="",$G94=""),"",IF(AND($E$3=6),'Marks Entry 6th'!BS93,IF(AND($E$3=7),'Marks Entry 7th'!BS93,"")))</f>
        <v/>
      </c>
      <c r="DZ94" s="67" t="str">
        <f>IF(OR($E94="",$G94=""),"",IF(AND($E$3=6),'Marks Entry 6th'!BT93,IF(AND($E$3=7),'Marks Entry 7th'!BT93,"")))</f>
        <v/>
      </c>
      <c r="EA94" s="65" t="str">
        <f t="shared" si="153"/>
        <v/>
      </c>
      <c r="EB94" s="62" t="str">
        <f t="shared" si="154"/>
        <v/>
      </c>
      <c r="EC94" s="108">
        <f t="shared" si="155"/>
        <v>0</v>
      </c>
      <c r="ED94" s="108" t="str">
        <f t="shared" si="156"/>
        <v/>
      </c>
      <c r="EE94" s="108" t="str">
        <f t="shared" si="157"/>
        <v/>
      </c>
      <c r="EF94" s="108" t="str">
        <f t="shared" si="158"/>
        <v/>
      </c>
      <c r="EG94" s="108" t="str">
        <f t="shared" si="159"/>
        <v/>
      </c>
      <c r="EH94" s="110" t="str">
        <f t="shared" si="160"/>
        <v/>
      </c>
      <c r="EI94" s="52" t="str">
        <f>IF(OR($E94="",$G94=""),"",IF(AND($E$3=6),'Marks Entry 6th'!BU93,IF(AND($E$3=7),'Marks Entry 7th'!BU93,"")))</f>
        <v/>
      </c>
      <c r="EJ94" s="52" t="str">
        <f>IF(OR($E94="",$G94=""),"",IF(AND($E$3=6),'Marks Entry 6th'!BV93,IF(AND($E$3=7),'Marks Entry 7th'!BV93,"")))</f>
        <v/>
      </c>
      <c r="EK94" s="52" t="str">
        <f>IF(OR($E94="",$G94=""),"",IF(AND($E$3=6),'Marks Entry 6th'!BW93,IF(AND($E$3=7),'Marks Entry 7th'!BW93,"")))</f>
        <v/>
      </c>
      <c r="EL94" s="52" t="str">
        <f>IF(OR($E94="",$G94=""),"",IF(AND($E$3=6),'Marks Entry 6th'!BX93,IF(AND($E$3=7),'Marks Entry 7th'!BX93,"")))</f>
        <v/>
      </c>
      <c r="EM94" s="52" t="str">
        <f>IF(OR($E94="",$G94=""),"",IF(AND($E$3=6),'Marks Entry 6th'!BY93,IF(AND($E$3=7),'Marks Entry 7th'!BY93,"")))</f>
        <v/>
      </c>
      <c r="EN94" s="121" t="str">
        <f t="shared" si="161"/>
        <v/>
      </c>
      <c r="EO94" s="122">
        <f t="shared" si="162"/>
        <v>0</v>
      </c>
      <c r="EP94" s="122" t="str">
        <f t="shared" si="163"/>
        <v/>
      </c>
      <c r="EQ94" s="122" t="str">
        <f t="shared" si="164"/>
        <v/>
      </c>
      <c r="ER94" s="109" t="str">
        <f t="shared" si="165"/>
        <v/>
      </c>
      <c r="ES94" s="52" t="str">
        <f>IF(OR($E94="",$G94=""),"",IF(AND($E$3=6),'Marks Entry 6th'!BZ93,IF(AND($E$3=7),'Marks Entry 7th'!BZ93,"")))</f>
        <v/>
      </c>
      <c r="ET94" s="52" t="str">
        <f>IF(OR($E94="",$G94=""),"",IF(AND($E$3=6),'Marks Entry 6th'!CA93,IF(AND($E$3=7),'Marks Entry 7th'!CA93,"")))</f>
        <v/>
      </c>
      <c r="EU94" s="52" t="str">
        <f>IF(OR($E94="",$G94=""),"",IF(AND($E$3=6),'Marks Entry 6th'!CB93,IF(AND($E$3=7),'Marks Entry 7th'!CB93,"")))</f>
        <v/>
      </c>
      <c r="EV94" s="52" t="str">
        <f>IF(OR($E94="",$G94=""),"",IF(AND($E$3=6),'Marks Entry 6th'!CC93,IF(AND($E$3=7),'Marks Entry 7th'!CC93,"")))</f>
        <v/>
      </c>
      <c r="EW94" s="52" t="str">
        <f>IF(OR($E94="",$G94=""),"",IF(AND($E$3=6),'Marks Entry 6th'!CD93,IF(AND($E$3=7),'Marks Entry 7th'!CD93,"")))</f>
        <v/>
      </c>
      <c r="EX94" s="121" t="str">
        <f t="shared" si="166"/>
        <v/>
      </c>
      <c r="EY94" s="122">
        <f t="shared" si="167"/>
        <v>0</v>
      </c>
      <c r="EZ94" s="122" t="str">
        <f t="shared" si="168"/>
        <v/>
      </c>
      <c r="FA94" s="122" t="str">
        <f t="shared" si="169"/>
        <v/>
      </c>
      <c r="FB94" s="109" t="str">
        <f t="shared" si="170"/>
        <v/>
      </c>
      <c r="FC94" s="52" t="str">
        <f>IF(OR($E94="",$G94=""),"",IF(AND($E$3=6),'Marks Entry 6th'!CE93,IF(AND($E$3=7),'Marks Entry 7th'!CE93,"")))</f>
        <v/>
      </c>
      <c r="FD94" s="52" t="str">
        <f>IF(OR($E94="",$G94=""),"",IF(AND($E$3=6),'Marks Entry 6th'!CF93,IF(AND($E$3=7),'Marks Entry 7th'!CF93,"")))</f>
        <v/>
      </c>
      <c r="FE94" s="52" t="str">
        <f>IF(OR($E94="",$G94=""),"",IF(AND($E$3=6),'Marks Entry 6th'!CG93,IF(AND($E$3=7),'Marks Entry 7th'!CG93,"")))</f>
        <v/>
      </c>
      <c r="FF94" s="52" t="str">
        <f>IF(OR($E94="",$G94=""),"",IF(AND($E$3=6),'Marks Entry 6th'!CH93,IF(AND($E$3=7),'Marks Entry 7th'!CH93,"")))</f>
        <v/>
      </c>
      <c r="FG94" s="52" t="str">
        <f>IF(OR($E94="",$G94=""),"",IF(AND($E$3=6),'Marks Entry 6th'!CI93,IF(AND($E$3=7),'Marks Entry 7th'!CI93,"")))</f>
        <v/>
      </c>
      <c r="FH94" s="121" t="str">
        <f t="shared" si="171"/>
        <v/>
      </c>
      <c r="FI94" s="122">
        <f t="shared" si="172"/>
        <v>0</v>
      </c>
      <c r="FJ94" s="122" t="str">
        <f t="shared" si="173"/>
        <v/>
      </c>
      <c r="FK94" s="122" t="str">
        <f t="shared" si="174"/>
        <v/>
      </c>
      <c r="FL94" s="109" t="str">
        <f t="shared" si="175"/>
        <v/>
      </c>
      <c r="FM94" s="361" t="str">
        <f>IF(OR($E94="",$G94=""),"",IF(AND('Marks Entry 6th'!CJ93="",'Marks Entry 7th'!CJ93=""),"",IF(AND($E$3=6),'Marks Entry 6th'!CJ93,IF(AND($E$3=7),'Marks Entry 7th'!CJ93,""))))</f>
        <v/>
      </c>
      <c r="FN94" s="361" t="str">
        <f>IF(OR($E94="",$G94=""),"",IF(AND('Marks Entry 6th'!CK93="",'Marks Entry 7th'!CK93=""),"",IF(AND($E$3=6),'Marks Entry 6th'!CK93,IF(AND($E$3=7),'Marks Entry 7th'!CK93,""))))</f>
        <v/>
      </c>
      <c r="FO94" s="362" t="str">
        <f t="shared" si="176"/>
        <v/>
      </c>
      <c r="FP94" s="109" t="str">
        <f t="shared" si="177"/>
        <v/>
      </c>
      <c r="FQ94" s="361" t="str">
        <f>IF(OR($E94="",$G94=""),"",IF(AND('Marks Entry 6th'!CL93="",'Marks Entry 7th'!CL93=""),"",IF(AND($E$3=6),'Marks Entry 6th'!CL93,IF(AND($E$3=7),'Marks Entry 7th'!CL93,""))))</f>
        <v/>
      </c>
      <c r="FR94" s="361" t="str">
        <f>IF(OR($E94="",$G94=""),"",IF(AND('Marks Entry 6th'!CM93="",'Marks Entry 7th'!CM93=""),"",IF(AND($E$3=6),'Marks Entry 6th'!CM93,IF(AND($E$3=7),'Marks Entry 7th'!CM93,""))))</f>
        <v/>
      </c>
      <c r="FS94" s="362" t="str">
        <f t="shared" si="178"/>
        <v/>
      </c>
      <c r="FT94" s="109" t="str">
        <f t="shared" si="179"/>
        <v/>
      </c>
      <c r="FU94" s="78" t="str">
        <f t="shared" si="180"/>
        <v/>
      </c>
      <c r="FV94" s="328" t="str">
        <f t="shared" si="181"/>
        <v/>
      </c>
      <c r="FW94" s="84" t="str">
        <f t="shared" si="182"/>
        <v/>
      </c>
      <c r="FX94" s="222" t="str">
        <f t="shared" si="183"/>
        <v/>
      </c>
      <c r="FY94" s="85" t="str">
        <f t="shared" si="184"/>
        <v/>
      </c>
      <c r="FZ94" s="327" t="str">
        <f>IFERROR(IF(B94="NSO","NSO",IF(OR(D94="",G94="",F94=""),"",IF(AND(FV94&gt;=36,'Master sheet'!$D$11="Hindi"),"कक्षा क्रमोन्नत",IF(AND(FV94&gt;=36,'Master sheet'!$D$11="English"),"Promoted",IF(AND(FV94&lt;36,'Master sheet'!$D$11="Hindi"),"पुनः परीक्षा","Re-Exam"))))),"")</f>
        <v/>
      </c>
      <c r="GA94" s="53" t="str">
        <f>IF(OR($E94="",$G94=""),"",IF(AND($E$3=6,'Marks Entry 6th'!CN93=""),"",IF(AND($E$3=7,'Marks Entry 7th'!CN93=""),"",IF(AND($E$3=6),'Marks Entry 6th'!CN93,IF(AND($E$3=7),'Marks Entry 7th'!CN93,"")))))</f>
        <v/>
      </c>
      <c r="GB94" s="53" t="str">
        <f>IF(OR($E94="",$G94=""),"",IF(AND($E$3=6,'Marks Entry 6th'!CO93=""),"",IF(AND($E$3=7,'Marks Entry 7th'!CO93=""),"",IF(AND($E$3=6),'Marks Entry 6th'!CO93,IF(AND($E$3=7),'Marks Entry 7th'!CO93,"")))))</f>
        <v/>
      </c>
      <c r="GC94" s="54"/>
      <c r="GK94" s="56">
        <f>IF(AND($E$3=6),'Marks Entry 6th'!I93,IF(AND($E$3=7),'Marks Entry 7th'!I93,""))</f>
        <v>0</v>
      </c>
      <c r="GL94" s="56">
        <f t="shared" si="185"/>
        <v>0</v>
      </c>
    </row>
    <row r="95" spans="1:194" ht="18.95" customHeight="1">
      <c r="A95" s="68">
        <v>88</v>
      </c>
      <c r="B95" s="68" t="str">
        <f>IF(OR(GK95=0,GK95=""),"",IF(AND($E$3=6),'Marks Entry 6th'!I94,IF(AND($E$3=7),'Marks Entry 7th'!I94,"")))</f>
        <v/>
      </c>
      <c r="C95" s="69" t="str">
        <f>IF(OR(B95=0,B95=""),"",IF(AND($E$3=6,'Marks Entry 6th'!B94=""),"",IF(AND($E$3=7,'Marks Entry 7th'!B94=""),"",IF(AND($E$3=6,'Marks Entry 6th'!B94),'Marks Entry 6th'!B94,IF(AND($E$3=7),'Marks Entry 7th'!B94,"")))))</f>
        <v/>
      </c>
      <c r="D95" s="69" t="str">
        <f>IF(OR(B95=0,B95=""),"",IF(AND($E$3=6,'Marks Entry 6th'!C94=""),"",IF(AND($E$3=7,'Marks Entry 7th'!C94=""),"",IF(AND($E$3=6),'Marks Entry 6th'!C94,IF(AND($E$3=7),'Marks Entry 7th'!C94,"")))))</f>
        <v/>
      </c>
      <c r="E95" s="303" t="str">
        <f>IF(OR(B95=0,B95=""),"",IF(AND($E$3=6,'Marks Entry 6th'!E94=""),"",IF(AND($E$3=7,'Marks Entry 7th'!E94=""),"",IF(AND($E$3=6),'Marks Entry 6th'!E94,IF(AND($E$3=7),'Marks Entry 7th'!E94,"")))))</f>
        <v/>
      </c>
      <c r="F95" s="69" t="str">
        <f>IF(OR(B95=0,B95=""),"",IF(AND($E$3=6,'Marks Entry 6th'!D94=""),"",IF(AND($E$3=7,'Marks Entry 7th'!D94=""),"",IF(AND($E$3=6),'Marks Entry 6th'!D94,IF(AND($E$3=7),'Marks Entry 7th'!D94,"")))))</f>
        <v/>
      </c>
      <c r="G95" s="302" t="str">
        <f>IF(OR(B95=0,B95=""),"",IF(AND($E$3=6,'Marks Entry 6th'!F94=""),"",IF(AND($E$3=7,'Marks Entry 7th'!F94=""),"",IF(AND($E$3=6),UPPER('Marks Entry 6th'!F94),IF(AND($E$3=7),UPPER('Marks Entry 7th'!F94),"")))))</f>
        <v/>
      </c>
      <c r="H95" s="302" t="str">
        <f>IF(OR(B95=0,B95=""),"",IF(AND($E$3=6,'Marks Entry 6th'!G94=""),"",IF(AND($E$3=7,'Marks Entry 7th'!G94=""),"",IF(AND($E$3=6),UPPER('Marks Entry 6th'!G94),IF(AND($E$3=7),UPPER('Marks Entry 7th'!G94),"")))))</f>
        <v/>
      </c>
      <c r="I95" s="302" t="str">
        <f>IF(OR(B95=0,B95=""),"",IF(AND($E$3=6,'Marks Entry 6th'!H94=""),"",IF(AND($E$3=7,'Marks Entry 7th'!H94=""),"",IF(AND($E$3=6),UPPER('Marks Entry 6th'!H94),IF(AND($E$3=7),UPPER('Marks Entry 7th'!H94),"")))))</f>
        <v/>
      </c>
      <c r="J95" s="64" t="str">
        <f>IF(OR(B95=0,B95=""),"",IF(AND($E$3=6,'Marks Entry 6th'!J94=""),"",IF(AND($E$3=7,'Marks Entry 7th'!J94=""),"",IF(AND($E$3=6),'Marks Entry 6th'!J94,IF(AND($E$3=7),'Marks Entry 7th'!J94,"")))))</f>
        <v/>
      </c>
      <c r="K95" s="64" t="str">
        <f>IF(OR(B95=0,B95=""),"",IF(AND($E$3=6,'Marks Entry 6th'!K94=""),"",IF(AND($E$3=7,'Marks Entry 7th'!K94=""),"",IF(AND($E$3=6),'Marks Entry 6th'!K94,IF(AND($E$3=7),'Marks Entry 7th'!K94,"")))))</f>
        <v/>
      </c>
      <c r="L95" s="120" t="str">
        <f>IF(OR($E95="",$G95=""),"",IF(AND($E$3=6),'Marks Entry 6th'!L94,IF(AND($E$3=7),'Marks Entry 7th'!L94,"")))</f>
        <v/>
      </c>
      <c r="M95" s="120" t="str">
        <f>IF(OR($E95="",$G95=""),"",IF(AND($E$3=6),'Marks Entry 6th'!M94,IF(AND($E$3=7),'Marks Entry 7th'!M94,"")))</f>
        <v/>
      </c>
      <c r="N95" s="120" t="str">
        <f>IF(OR($E95="",$G95=""),"",IF(AND($E$3=6),'Marks Entry 6th'!N94,IF(AND($E$3=7),'Marks Entry 7th'!N94,"")))</f>
        <v/>
      </c>
      <c r="O95" s="120" t="str">
        <f>IF(OR($E95="",$G95=""),"",IF(AND($E$3=6),'Marks Entry 6th'!O94,IF(AND($E$3=7),'Marks Entry 7th'!O94,"")))</f>
        <v/>
      </c>
      <c r="P95" s="120" t="str">
        <f>IF(OR($E95="",$G95=""),"",IF(AND($E$3=6),'Marks Entry 6th'!P94,IF(AND($E$3=7),'Marks Entry 7th'!P94,"")))</f>
        <v/>
      </c>
      <c r="Q95" s="120" t="str">
        <f>IF(OR($E95="",$G95=""),"",IF(AND($E$3=6),'Marks Entry 6th'!Q94,IF(AND($E$3=7),'Marks Entry 7th'!Q94,"")))</f>
        <v/>
      </c>
      <c r="R95" s="418" t="str">
        <f t="shared" si="95"/>
        <v/>
      </c>
      <c r="S95" s="120" t="str">
        <f>IF(OR($E95="",$G95=""),"",IF(AND($E$3=6),'Marks Entry 6th'!R94,IF(AND($E$3=7),'Marks Entry 7th'!R94,"")))</f>
        <v/>
      </c>
      <c r="T95" s="120" t="str">
        <f>IF(OR($E95="",$G95=""),"",IF(AND($E$3=6),'Marks Entry 6th'!S94,IF(AND($E$3=7),'Marks Entry 7th'!S94,"")))</f>
        <v/>
      </c>
      <c r="U95" s="65" t="str">
        <f t="shared" si="96"/>
        <v/>
      </c>
      <c r="V95" s="62">
        <f t="shared" si="97"/>
        <v>0</v>
      </c>
      <c r="W95" s="67" t="str">
        <f>IF(OR($E95="",$G95=""),"",IF(AND($E$3=6),'Marks Entry 6th'!T94,IF(AND($E$3=7),'Marks Entry 7th'!T94,"")))</f>
        <v/>
      </c>
      <c r="X95" s="67" t="str">
        <f>IF(OR($E95="",$G95=""),"",IF(AND($E$3=6),'Marks Entry 6th'!U94,IF(AND($E$3=7),'Marks Entry 7th'!U94,"")))</f>
        <v/>
      </c>
      <c r="Y95" s="66" t="str">
        <f t="shared" si="98"/>
        <v/>
      </c>
      <c r="Z95" s="62" t="str">
        <f t="shared" si="99"/>
        <v/>
      </c>
      <c r="AA95" s="108">
        <f t="shared" si="100"/>
        <v>0</v>
      </c>
      <c r="AB95" s="108" t="str">
        <f t="shared" si="101"/>
        <v/>
      </c>
      <c r="AC95" s="108" t="str">
        <f t="shared" si="102"/>
        <v/>
      </c>
      <c r="AD95" s="108" t="str">
        <f t="shared" si="103"/>
        <v/>
      </c>
      <c r="AE95" s="108" t="str">
        <f t="shared" si="104"/>
        <v/>
      </c>
      <c r="AF95" s="110" t="str">
        <f t="shared" si="105"/>
        <v/>
      </c>
      <c r="AG95" s="120" t="str">
        <f>IF(OR($E95="",$G95=""),"",IF(AND($E$3=6),'Marks Entry 6th'!V94,IF(AND($E$3=7),'Marks Entry 7th'!V94,"")))</f>
        <v/>
      </c>
      <c r="AH95" s="120" t="str">
        <f>IF(OR($E95="",$G95=""),"",IF(AND($E$3=6),'Marks Entry 6th'!W94,IF(AND($E$3=7),'Marks Entry 7th'!W94,"")))</f>
        <v/>
      </c>
      <c r="AI95" s="120" t="str">
        <f>IF(OR($E95="",$G95=""),"",IF(AND($E$3=6),'Marks Entry 6th'!X94,IF(AND($E$3=7),'Marks Entry 7th'!X94,"")))</f>
        <v/>
      </c>
      <c r="AJ95" s="120" t="str">
        <f>IF(OR($E95="",$G95=""),"",IF(AND($E$3=6),'Marks Entry 6th'!Y94,IF(AND($E$3=7),'Marks Entry 7th'!Y94,"")))</f>
        <v/>
      </c>
      <c r="AK95" s="120" t="str">
        <f>IF(OR($E95="",$G95=""),"",IF(AND($E$3=6),'Marks Entry 6th'!Z94,IF(AND($E$3=7),'Marks Entry 7th'!Z94,"")))</f>
        <v/>
      </c>
      <c r="AL95" s="120" t="str">
        <f>IF(OR($E95="",$G95=""),"",IF(AND($E$3=6),'Marks Entry 6th'!AA94,IF(AND($E$3=7),'Marks Entry 7th'!AA94,"")))</f>
        <v/>
      </c>
      <c r="AM95" s="418" t="str">
        <f t="shared" si="106"/>
        <v/>
      </c>
      <c r="AN95" s="120" t="str">
        <f>IF(OR($E95="",$G95=""),"",IF(AND($E$3=6),'Marks Entry 6th'!AB94,IF(AND($E$3=7),'Marks Entry 7th'!AB94,"")))</f>
        <v/>
      </c>
      <c r="AO95" s="120" t="str">
        <f>IF(OR($E95="",$G95=""),"",IF(AND($E$3=6),'Marks Entry 6th'!AC94,IF(AND($E$3=7),'Marks Entry 7th'!AC94,"")))</f>
        <v/>
      </c>
      <c r="AP95" s="65" t="str">
        <f t="shared" si="107"/>
        <v/>
      </c>
      <c r="AQ95" s="62">
        <f t="shared" si="108"/>
        <v>0</v>
      </c>
      <c r="AR95" s="67" t="str">
        <f>IF(OR($E95="",$G95=""),"",IF(AND($E$3=6),'Marks Entry 6th'!AD94,IF(AND($E$3=7),'Marks Entry 7th'!AD94,"")))</f>
        <v/>
      </c>
      <c r="AS95" s="67" t="str">
        <f>IF(OR($E95="",$G95=""),"",IF(AND($E$3=6),'Marks Entry 6th'!AE94,IF(AND($E$3=7),'Marks Entry 7th'!AE94,"")))</f>
        <v/>
      </c>
      <c r="AT95" s="65" t="str">
        <f t="shared" si="109"/>
        <v/>
      </c>
      <c r="AU95" s="62" t="str">
        <f t="shared" si="110"/>
        <v/>
      </c>
      <c r="AV95" s="108">
        <f t="shared" si="111"/>
        <v>0</v>
      </c>
      <c r="AW95" s="108" t="str">
        <f t="shared" si="112"/>
        <v/>
      </c>
      <c r="AX95" s="108" t="str">
        <f t="shared" si="113"/>
        <v/>
      </c>
      <c r="AY95" s="108" t="str">
        <f t="shared" si="114"/>
        <v/>
      </c>
      <c r="AZ95" s="108" t="str">
        <f t="shared" si="115"/>
        <v/>
      </c>
      <c r="BA95" s="110" t="str">
        <f t="shared" si="116"/>
        <v/>
      </c>
      <c r="BB95" s="310" t="str">
        <f>IF(OR($E95="",$G95=""),"",IF(AND($E$3=6),'Marks Entry 6th'!AF94,IF(AND($E$3=7),'Marks Entry 7th'!AF94,"")))</f>
        <v/>
      </c>
      <c r="BC95" s="120" t="str">
        <f>IF(OR($E95="",$G95=""),"",IF(AND($E$3=6),'Marks Entry 6th'!AG94,IF(AND($E$3=7),'Marks Entry 7th'!AG94,"")))</f>
        <v/>
      </c>
      <c r="BD95" s="120" t="str">
        <f>IF(OR($E95="",$G95=""),"",IF(AND($E$3=6),'Marks Entry 6th'!AH94,IF(AND($E$3=7),'Marks Entry 7th'!AH94,"")))</f>
        <v/>
      </c>
      <c r="BE95" s="120" t="str">
        <f>IF(OR($E95="",$G95=""),"",IF(AND($E$3=6),'Marks Entry 6th'!AI94,IF(AND($E$3=7),'Marks Entry 7th'!AI94,"")))</f>
        <v/>
      </c>
      <c r="BF95" s="120" t="str">
        <f>IF(OR($E95="",$G95=""),"",IF(AND($E$3=6),'Marks Entry 6th'!AJ94,IF(AND($E$3=7),'Marks Entry 7th'!AJ94,"")))</f>
        <v/>
      </c>
      <c r="BG95" s="120" t="str">
        <f>IF(OR($E95="",$G95=""),"",IF(AND($E$3=6),'Marks Entry 6th'!AK94,IF(AND($E$3=7),'Marks Entry 7th'!AK94,"")))</f>
        <v/>
      </c>
      <c r="BH95" s="120" t="str">
        <f>IF(OR($E95="",$G95=""),"",IF(AND($E$3=6),'Marks Entry 6th'!AL94,IF(AND($E$3=7),'Marks Entry 7th'!AL94,"")))</f>
        <v/>
      </c>
      <c r="BI95" s="418" t="str">
        <f t="shared" si="117"/>
        <v/>
      </c>
      <c r="BJ95" s="120" t="str">
        <f>IF(OR($E95="",$G95=""),"",IF(AND($E$3=6),'Marks Entry 6th'!AM94,IF(AND($E$3=7),'Marks Entry 7th'!AM94,"")))</f>
        <v/>
      </c>
      <c r="BK95" s="120" t="str">
        <f>IF(OR($E95="",$G95=""),"",IF(AND($E$3=6),'Marks Entry 6th'!AN94,IF(AND($E$3=7),'Marks Entry 7th'!AN94,"")))</f>
        <v/>
      </c>
      <c r="BL95" s="65" t="str">
        <f t="shared" si="118"/>
        <v/>
      </c>
      <c r="BM95" s="62">
        <f t="shared" si="119"/>
        <v>0</v>
      </c>
      <c r="BN95" s="67" t="str">
        <f>IF(OR($E95="",$G95=""),"",IF(AND($E$3=6),'Marks Entry 6th'!AO94,IF(AND($E$3=7),'Marks Entry 7th'!AO94,"")))</f>
        <v/>
      </c>
      <c r="BO95" s="67" t="str">
        <f>IF(OR($E95="",$G95=""),"",IF(AND($E$3=6),'Marks Entry 6th'!AP94,IF(AND($E$3=7),'Marks Entry 7th'!AP94,"")))</f>
        <v/>
      </c>
      <c r="BP95" s="65" t="str">
        <f t="shared" si="120"/>
        <v/>
      </c>
      <c r="BQ95" s="62" t="str">
        <f t="shared" si="121"/>
        <v/>
      </c>
      <c r="BR95" s="108">
        <f t="shared" si="122"/>
        <v>0</v>
      </c>
      <c r="BS95" s="108" t="str">
        <f t="shared" si="123"/>
        <v/>
      </c>
      <c r="BT95" s="108" t="str">
        <f t="shared" si="124"/>
        <v/>
      </c>
      <c r="BU95" s="108" t="str">
        <f t="shared" si="125"/>
        <v/>
      </c>
      <c r="BV95" s="108" t="str">
        <f t="shared" si="126"/>
        <v/>
      </c>
      <c r="BW95" s="110" t="str">
        <f t="shared" si="127"/>
        <v/>
      </c>
      <c r="BX95" s="120" t="str">
        <f>IF(OR($E95="",$G95=""),"",IF(AND($E$3=6),'Marks Entry 6th'!AQ94,IF(AND($E$3=7),'Marks Entry 7th'!AQ94,"")))</f>
        <v/>
      </c>
      <c r="BY95" s="120" t="str">
        <f>IF(OR($E95="",$G95=""),"",IF(AND($E$3=6),'Marks Entry 6th'!AR94,IF(AND($E$3=7),'Marks Entry 7th'!AR94,"")))</f>
        <v/>
      </c>
      <c r="BZ95" s="120" t="str">
        <f>IF(OR($E95="",$G95=""),"",IF(AND($E$3=6),'Marks Entry 6th'!AS94,IF(AND($E$3=7),'Marks Entry 7th'!AS94,"")))</f>
        <v/>
      </c>
      <c r="CA95" s="120" t="str">
        <f>IF(OR($E95="",$G95=""),"",IF(AND($E$3=6),'Marks Entry 6th'!AT94,IF(AND($E$3=7),'Marks Entry 7th'!AT94,"")))</f>
        <v/>
      </c>
      <c r="CB95" s="120" t="str">
        <f>IF(OR($E95="",$G95=""),"",IF(AND($E$3=6),'Marks Entry 6th'!AU94,IF(AND($E$3=7),'Marks Entry 7th'!AU94,"")))</f>
        <v/>
      </c>
      <c r="CC95" s="120" t="str">
        <f>IF(OR($E95="",$G95=""),"",IF(AND($E$3=6),'Marks Entry 6th'!AV94,IF(AND($E$3=7),'Marks Entry 7th'!AV94,"")))</f>
        <v/>
      </c>
      <c r="CD95" s="418" t="str">
        <f t="shared" si="128"/>
        <v/>
      </c>
      <c r="CE95" s="120" t="str">
        <f>IF(OR($E95="",$G95=""),"",IF(AND($E$3=6),'Marks Entry 6th'!AW94,IF(AND($E$3=7),'Marks Entry 7th'!AW94,"")))</f>
        <v/>
      </c>
      <c r="CF95" s="120" t="str">
        <f>IF(OR($E95="",$G95=""),"",IF(AND($E$3=6),'Marks Entry 6th'!AX94,IF(AND($E$3=7),'Marks Entry 7th'!AX94,"")))</f>
        <v/>
      </c>
      <c r="CG95" s="65" t="str">
        <f t="shared" si="129"/>
        <v/>
      </c>
      <c r="CH95" s="62">
        <f t="shared" si="130"/>
        <v>0</v>
      </c>
      <c r="CI95" s="67" t="str">
        <f>IF(OR($E95="",$G95=""),"",IF(AND($E$3=6),'Marks Entry 6th'!AY94,IF(AND($E$3=7),'Marks Entry 7th'!AY94,"")))</f>
        <v/>
      </c>
      <c r="CJ95" s="67" t="str">
        <f>IF(OR($E95="",$G95=""),"",IF(AND($E$3=6),'Marks Entry 6th'!AZ94,IF(AND($E$3=7),'Marks Entry 7th'!AZ94,"")))</f>
        <v/>
      </c>
      <c r="CK95" s="65" t="str">
        <f t="shared" si="131"/>
        <v/>
      </c>
      <c r="CL95" s="62" t="str">
        <f t="shared" si="132"/>
        <v/>
      </c>
      <c r="CM95" s="108">
        <f t="shared" si="133"/>
        <v>0</v>
      </c>
      <c r="CN95" s="108" t="str">
        <f t="shared" si="134"/>
        <v/>
      </c>
      <c r="CO95" s="108" t="str">
        <f t="shared" si="135"/>
        <v/>
      </c>
      <c r="CP95" s="108" t="str">
        <f t="shared" si="136"/>
        <v/>
      </c>
      <c r="CQ95" s="108" t="str">
        <f t="shared" si="137"/>
        <v/>
      </c>
      <c r="CR95" s="110" t="str">
        <f t="shared" si="138"/>
        <v/>
      </c>
      <c r="CS95" s="120" t="str">
        <f>IF(OR($E95="",$G95=""),"",IF(AND($E$3=6),'Marks Entry 6th'!BA94,IF(AND($E$3=7),'Marks Entry 7th'!BA94,"")))</f>
        <v/>
      </c>
      <c r="CT95" s="120" t="str">
        <f>IF(OR($E95="",$G95=""),"",IF(AND($E$3=6),'Marks Entry 6th'!BB94,IF(AND($E$3=7),'Marks Entry 7th'!BB94,"")))</f>
        <v/>
      </c>
      <c r="CU95" s="120" t="str">
        <f>IF(OR($E95="",$G95=""),"",IF(AND($E$3=6),'Marks Entry 6th'!BC94,IF(AND($E$3=7),'Marks Entry 7th'!BC94,"")))</f>
        <v/>
      </c>
      <c r="CV95" s="120" t="str">
        <f>IF(OR($E95="",$G95=""),"",IF(AND($E$3=6),'Marks Entry 6th'!BD94,IF(AND($E$3=7),'Marks Entry 7th'!BD94,"")))</f>
        <v/>
      </c>
      <c r="CW95" s="120" t="str">
        <f>IF(OR($E95="",$G95=""),"",IF(AND($E$3=6),'Marks Entry 6th'!BE94,IF(AND($E$3=7),'Marks Entry 7th'!BE94,"")))</f>
        <v/>
      </c>
      <c r="CX95" s="120" t="str">
        <f>IF(OR($E95="",$G95=""),"",IF(AND($E$3=6),'Marks Entry 6th'!BF94,IF(AND($E$3=7),'Marks Entry 7th'!BF94,"")))</f>
        <v/>
      </c>
      <c r="CY95" s="418" t="str">
        <f t="shared" si="139"/>
        <v/>
      </c>
      <c r="CZ95" s="120" t="str">
        <f>IF(OR($E95="",$G95=""),"",IF(AND($E$3=6),'Marks Entry 6th'!BG94,IF(AND($E$3=7),'Marks Entry 7th'!BG94,"")))</f>
        <v/>
      </c>
      <c r="DA95" s="120" t="str">
        <f>IF(OR($E95="",$G95=""),"",IF(AND($E$3=6),'Marks Entry 6th'!BH94,IF(AND($E$3=7),'Marks Entry 7th'!BH94,"")))</f>
        <v/>
      </c>
      <c r="DB95" s="65" t="str">
        <f t="shared" si="140"/>
        <v/>
      </c>
      <c r="DC95" s="62">
        <f t="shared" si="141"/>
        <v>0</v>
      </c>
      <c r="DD95" s="67" t="str">
        <f>IF(OR($E95="",$G95=""),"",IF(AND($E$3=6),'Marks Entry 6th'!BI94,IF(AND($E$3=7),'Marks Entry 7th'!BI94,"")))</f>
        <v/>
      </c>
      <c r="DE95" s="67" t="str">
        <f>IF(OR($E95="",$G95=""),"",IF(AND($E$3=6),'Marks Entry 6th'!BJ94,IF(AND($E$3=7),'Marks Entry 7th'!BJ94,"")))</f>
        <v/>
      </c>
      <c r="DF95" s="65" t="str">
        <f t="shared" si="142"/>
        <v/>
      </c>
      <c r="DG95" s="62" t="str">
        <f t="shared" si="143"/>
        <v/>
      </c>
      <c r="DH95" s="108">
        <f t="shared" si="144"/>
        <v>0</v>
      </c>
      <c r="DI95" s="108" t="str">
        <f t="shared" si="145"/>
        <v/>
      </c>
      <c r="DJ95" s="108" t="str">
        <f t="shared" si="146"/>
        <v/>
      </c>
      <c r="DK95" s="108" t="str">
        <f t="shared" si="147"/>
        <v/>
      </c>
      <c r="DL95" s="108" t="str">
        <f t="shared" si="148"/>
        <v/>
      </c>
      <c r="DM95" s="110" t="str">
        <f t="shared" si="149"/>
        <v/>
      </c>
      <c r="DN95" s="120" t="str">
        <f>IF(OR($E95="",$G95=""),"",IF(AND($E$3=6),'Marks Entry 6th'!BK94,IF(AND($E$3=7),'Marks Entry 7th'!BK94,"")))</f>
        <v/>
      </c>
      <c r="DO95" s="120" t="str">
        <f>IF(OR($E95="",$G95=""),"",IF(AND($E$3=6),'Marks Entry 6th'!BL94,IF(AND($E$3=7),'Marks Entry 7th'!BL94,"")))</f>
        <v/>
      </c>
      <c r="DP95" s="120" t="str">
        <f>IF(OR($E95="",$G95=""),"",IF(AND($E$3=6),'Marks Entry 6th'!BM94,IF(AND($E$3=7),'Marks Entry 7th'!BM94,"")))</f>
        <v/>
      </c>
      <c r="DQ95" s="120" t="str">
        <f>IF(OR($E95="",$G95=""),"",IF(AND($E$3=6),'Marks Entry 6th'!BN94,IF(AND($E$3=7),'Marks Entry 7th'!BN94,"")))</f>
        <v/>
      </c>
      <c r="DR95" s="120" t="str">
        <f>IF(OR($E95="",$G95=""),"",IF(AND($E$3=6),'Marks Entry 6th'!BO94,IF(AND($E$3=7),'Marks Entry 7th'!BO94,"")))</f>
        <v/>
      </c>
      <c r="DS95" s="120" t="str">
        <f>IF(OR($E95="",$G95=""),"",IF(AND($E$3=6),'Marks Entry 6th'!BP94,IF(AND($E$3=7),'Marks Entry 7th'!BP94,"")))</f>
        <v/>
      </c>
      <c r="DT95" s="418" t="str">
        <f t="shared" si="150"/>
        <v/>
      </c>
      <c r="DU95" s="120" t="str">
        <f>IF(OR($E95="",$G95=""),"",IF(AND($E$3=6),'Marks Entry 6th'!BQ94,IF(AND($E$3=7),'Marks Entry 7th'!BQ94,"")))</f>
        <v/>
      </c>
      <c r="DV95" s="120" t="str">
        <f>IF(OR($E95="",$G95=""),"",IF(AND($E$3=6),'Marks Entry 6th'!BR94,IF(AND($E$3=7),'Marks Entry 7th'!BR94,"")))</f>
        <v/>
      </c>
      <c r="DW95" s="65" t="str">
        <f t="shared" si="151"/>
        <v/>
      </c>
      <c r="DX95" s="62">
        <f t="shared" si="152"/>
        <v>0</v>
      </c>
      <c r="DY95" s="67" t="str">
        <f>IF(OR($E95="",$G95=""),"",IF(AND($E$3=6),'Marks Entry 6th'!BS94,IF(AND($E$3=7),'Marks Entry 7th'!BS94,"")))</f>
        <v/>
      </c>
      <c r="DZ95" s="67" t="str">
        <f>IF(OR($E95="",$G95=""),"",IF(AND($E$3=6),'Marks Entry 6th'!BT94,IF(AND($E$3=7),'Marks Entry 7th'!BT94,"")))</f>
        <v/>
      </c>
      <c r="EA95" s="65" t="str">
        <f t="shared" si="153"/>
        <v/>
      </c>
      <c r="EB95" s="62" t="str">
        <f t="shared" si="154"/>
        <v/>
      </c>
      <c r="EC95" s="108">
        <f t="shared" si="155"/>
        <v>0</v>
      </c>
      <c r="ED95" s="108" t="str">
        <f t="shared" si="156"/>
        <v/>
      </c>
      <c r="EE95" s="108" t="str">
        <f t="shared" si="157"/>
        <v/>
      </c>
      <c r="EF95" s="108" t="str">
        <f t="shared" si="158"/>
        <v/>
      </c>
      <c r="EG95" s="108" t="str">
        <f t="shared" si="159"/>
        <v/>
      </c>
      <c r="EH95" s="110" t="str">
        <f t="shared" si="160"/>
        <v/>
      </c>
      <c r="EI95" s="52" t="str">
        <f>IF(OR($E95="",$G95=""),"",IF(AND($E$3=6),'Marks Entry 6th'!BU94,IF(AND($E$3=7),'Marks Entry 7th'!BU94,"")))</f>
        <v/>
      </c>
      <c r="EJ95" s="52" t="str">
        <f>IF(OR($E95="",$G95=""),"",IF(AND($E$3=6),'Marks Entry 6th'!BV94,IF(AND($E$3=7),'Marks Entry 7th'!BV94,"")))</f>
        <v/>
      </c>
      <c r="EK95" s="52" t="str">
        <f>IF(OR($E95="",$G95=""),"",IF(AND($E$3=6),'Marks Entry 6th'!BW94,IF(AND($E$3=7),'Marks Entry 7th'!BW94,"")))</f>
        <v/>
      </c>
      <c r="EL95" s="52" t="str">
        <f>IF(OR($E95="",$G95=""),"",IF(AND($E$3=6),'Marks Entry 6th'!BX94,IF(AND($E$3=7),'Marks Entry 7th'!BX94,"")))</f>
        <v/>
      </c>
      <c r="EM95" s="52" t="str">
        <f>IF(OR($E95="",$G95=""),"",IF(AND($E$3=6),'Marks Entry 6th'!BY94,IF(AND($E$3=7),'Marks Entry 7th'!BY94,"")))</f>
        <v/>
      </c>
      <c r="EN95" s="121" t="str">
        <f t="shared" si="161"/>
        <v/>
      </c>
      <c r="EO95" s="122">
        <f t="shared" si="162"/>
        <v>0</v>
      </c>
      <c r="EP95" s="122" t="str">
        <f t="shared" si="163"/>
        <v/>
      </c>
      <c r="EQ95" s="122" t="str">
        <f t="shared" si="164"/>
        <v/>
      </c>
      <c r="ER95" s="109" t="str">
        <f t="shared" si="165"/>
        <v/>
      </c>
      <c r="ES95" s="52" t="str">
        <f>IF(OR($E95="",$G95=""),"",IF(AND($E$3=6),'Marks Entry 6th'!BZ94,IF(AND($E$3=7),'Marks Entry 7th'!BZ94,"")))</f>
        <v/>
      </c>
      <c r="ET95" s="52" t="str">
        <f>IF(OR($E95="",$G95=""),"",IF(AND($E$3=6),'Marks Entry 6th'!CA94,IF(AND($E$3=7),'Marks Entry 7th'!CA94,"")))</f>
        <v/>
      </c>
      <c r="EU95" s="52" t="str">
        <f>IF(OR($E95="",$G95=""),"",IF(AND($E$3=6),'Marks Entry 6th'!CB94,IF(AND($E$3=7),'Marks Entry 7th'!CB94,"")))</f>
        <v/>
      </c>
      <c r="EV95" s="52" t="str">
        <f>IF(OR($E95="",$G95=""),"",IF(AND($E$3=6),'Marks Entry 6th'!CC94,IF(AND($E$3=7),'Marks Entry 7th'!CC94,"")))</f>
        <v/>
      </c>
      <c r="EW95" s="52" t="str">
        <f>IF(OR($E95="",$G95=""),"",IF(AND($E$3=6),'Marks Entry 6th'!CD94,IF(AND($E$3=7),'Marks Entry 7th'!CD94,"")))</f>
        <v/>
      </c>
      <c r="EX95" s="121" t="str">
        <f t="shared" si="166"/>
        <v/>
      </c>
      <c r="EY95" s="122">
        <f t="shared" si="167"/>
        <v>0</v>
      </c>
      <c r="EZ95" s="122" t="str">
        <f t="shared" si="168"/>
        <v/>
      </c>
      <c r="FA95" s="122" t="str">
        <f t="shared" si="169"/>
        <v/>
      </c>
      <c r="FB95" s="109" t="str">
        <f t="shared" si="170"/>
        <v/>
      </c>
      <c r="FC95" s="52" t="str">
        <f>IF(OR($E95="",$G95=""),"",IF(AND($E$3=6),'Marks Entry 6th'!CE94,IF(AND($E$3=7),'Marks Entry 7th'!CE94,"")))</f>
        <v/>
      </c>
      <c r="FD95" s="52" t="str">
        <f>IF(OR($E95="",$G95=""),"",IF(AND($E$3=6),'Marks Entry 6th'!CF94,IF(AND($E$3=7),'Marks Entry 7th'!CF94,"")))</f>
        <v/>
      </c>
      <c r="FE95" s="52" t="str">
        <f>IF(OR($E95="",$G95=""),"",IF(AND($E$3=6),'Marks Entry 6th'!CG94,IF(AND($E$3=7),'Marks Entry 7th'!CG94,"")))</f>
        <v/>
      </c>
      <c r="FF95" s="52" t="str">
        <f>IF(OR($E95="",$G95=""),"",IF(AND($E$3=6),'Marks Entry 6th'!CH94,IF(AND($E$3=7),'Marks Entry 7th'!CH94,"")))</f>
        <v/>
      </c>
      <c r="FG95" s="52" t="str">
        <f>IF(OR($E95="",$G95=""),"",IF(AND($E$3=6),'Marks Entry 6th'!CI94,IF(AND($E$3=7),'Marks Entry 7th'!CI94,"")))</f>
        <v/>
      </c>
      <c r="FH95" s="121" t="str">
        <f t="shared" si="171"/>
        <v/>
      </c>
      <c r="FI95" s="122">
        <f t="shared" si="172"/>
        <v>0</v>
      </c>
      <c r="FJ95" s="122" t="str">
        <f t="shared" si="173"/>
        <v/>
      </c>
      <c r="FK95" s="122" t="str">
        <f t="shared" si="174"/>
        <v/>
      </c>
      <c r="FL95" s="109" t="str">
        <f t="shared" si="175"/>
        <v/>
      </c>
      <c r="FM95" s="361" t="str">
        <f>IF(OR($E95="",$G95=""),"",IF(AND('Marks Entry 6th'!CJ94="",'Marks Entry 7th'!CJ94=""),"",IF(AND($E$3=6),'Marks Entry 6th'!CJ94,IF(AND($E$3=7),'Marks Entry 7th'!CJ94,""))))</f>
        <v/>
      </c>
      <c r="FN95" s="361" t="str">
        <f>IF(OR($E95="",$G95=""),"",IF(AND('Marks Entry 6th'!CK94="",'Marks Entry 7th'!CK94=""),"",IF(AND($E$3=6),'Marks Entry 6th'!CK94,IF(AND($E$3=7),'Marks Entry 7th'!CK94,""))))</f>
        <v/>
      </c>
      <c r="FO95" s="362" t="str">
        <f t="shared" si="176"/>
        <v/>
      </c>
      <c r="FP95" s="109" t="str">
        <f t="shared" si="177"/>
        <v/>
      </c>
      <c r="FQ95" s="361" t="str">
        <f>IF(OR($E95="",$G95=""),"",IF(AND('Marks Entry 6th'!CL94="",'Marks Entry 7th'!CL94=""),"",IF(AND($E$3=6),'Marks Entry 6th'!CL94,IF(AND($E$3=7),'Marks Entry 7th'!CL94,""))))</f>
        <v/>
      </c>
      <c r="FR95" s="361" t="str">
        <f>IF(OR($E95="",$G95=""),"",IF(AND('Marks Entry 6th'!CM94="",'Marks Entry 7th'!CM94=""),"",IF(AND($E$3=6),'Marks Entry 6th'!CM94,IF(AND($E$3=7),'Marks Entry 7th'!CM94,""))))</f>
        <v/>
      </c>
      <c r="FS95" s="362" t="str">
        <f t="shared" si="178"/>
        <v/>
      </c>
      <c r="FT95" s="109" t="str">
        <f t="shared" si="179"/>
        <v/>
      </c>
      <c r="FU95" s="78" t="str">
        <f t="shared" si="180"/>
        <v/>
      </c>
      <c r="FV95" s="328" t="str">
        <f t="shared" si="181"/>
        <v/>
      </c>
      <c r="FW95" s="84" t="str">
        <f t="shared" si="182"/>
        <v/>
      </c>
      <c r="FX95" s="222" t="str">
        <f t="shared" si="183"/>
        <v/>
      </c>
      <c r="FY95" s="85" t="str">
        <f t="shared" si="184"/>
        <v/>
      </c>
      <c r="FZ95" s="327" t="str">
        <f>IFERROR(IF(B95="NSO","NSO",IF(OR(D95="",G95="",F95=""),"",IF(AND(FV95&gt;=36,'Master sheet'!$D$11="Hindi"),"कक्षा क्रमोन्नत",IF(AND(FV95&gt;=36,'Master sheet'!$D$11="English"),"Promoted",IF(AND(FV95&lt;36,'Master sheet'!$D$11="Hindi"),"पुनः परीक्षा","Re-Exam"))))),"")</f>
        <v/>
      </c>
      <c r="GA95" s="53" t="str">
        <f>IF(OR($E95="",$G95=""),"",IF(AND($E$3=6,'Marks Entry 6th'!CN94=""),"",IF(AND($E$3=7,'Marks Entry 7th'!CN94=""),"",IF(AND($E$3=6),'Marks Entry 6th'!CN94,IF(AND($E$3=7),'Marks Entry 7th'!CN94,"")))))</f>
        <v/>
      </c>
      <c r="GB95" s="53" t="str">
        <f>IF(OR($E95="",$G95=""),"",IF(AND($E$3=6,'Marks Entry 6th'!CO94=""),"",IF(AND($E$3=7,'Marks Entry 7th'!CO94=""),"",IF(AND($E$3=6),'Marks Entry 6th'!CO94,IF(AND($E$3=7),'Marks Entry 7th'!CO94,"")))))</f>
        <v/>
      </c>
      <c r="GC95" s="54"/>
      <c r="GK95" s="56">
        <f>IF(AND($E$3=6),'Marks Entry 6th'!I94,IF(AND($E$3=7),'Marks Entry 7th'!I94,""))</f>
        <v>0</v>
      </c>
      <c r="GL95" s="56">
        <f t="shared" si="185"/>
        <v>0</v>
      </c>
    </row>
    <row r="96" spans="1:194" ht="18.95" customHeight="1">
      <c r="A96" s="68">
        <v>89</v>
      </c>
      <c r="B96" s="68" t="str">
        <f>IF(OR(GK96=0,GK96=""),"",IF(AND($E$3=6),'Marks Entry 6th'!I95,IF(AND($E$3=7),'Marks Entry 7th'!I95,"")))</f>
        <v/>
      </c>
      <c r="C96" s="69" t="str">
        <f>IF(OR(B96=0,B96=""),"",IF(AND($E$3=6,'Marks Entry 6th'!B95=""),"",IF(AND($E$3=7,'Marks Entry 7th'!B95=""),"",IF(AND($E$3=6,'Marks Entry 6th'!B95),'Marks Entry 6th'!B95,IF(AND($E$3=7),'Marks Entry 7th'!B95,"")))))</f>
        <v/>
      </c>
      <c r="D96" s="69" t="str">
        <f>IF(OR(B96=0,B96=""),"",IF(AND($E$3=6,'Marks Entry 6th'!C95=""),"",IF(AND($E$3=7,'Marks Entry 7th'!C95=""),"",IF(AND($E$3=6),'Marks Entry 6th'!C95,IF(AND($E$3=7),'Marks Entry 7th'!C95,"")))))</f>
        <v/>
      </c>
      <c r="E96" s="303" t="str">
        <f>IF(OR(B96=0,B96=""),"",IF(AND($E$3=6,'Marks Entry 6th'!E95=""),"",IF(AND($E$3=7,'Marks Entry 7th'!E95=""),"",IF(AND($E$3=6),'Marks Entry 6th'!E95,IF(AND($E$3=7),'Marks Entry 7th'!E95,"")))))</f>
        <v/>
      </c>
      <c r="F96" s="69" t="str">
        <f>IF(OR(B96=0,B96=""),"",IF(AND($E$3=6,'Marks Entry 6th'!D95=""),"",IF(AND($E$3=7,'Marks Entry 7th'!D95=""),"",IF(AND($E$3=6),'Marks Entry 6th'!D95,IF(AND($E$3=7),'Marks Entry 7th'!D95,"")))))</f>
        <v/>
      </c>
      <c r="G96" s="302" t="str">
        <f>IF(OR(B96=0,B96=""),"",IF(AND($E$3=6,'Marks Entry 6th'!F95=""),"",IF(AND($E$3=7,'Marks Entry 7th'!F95=""),"",IF(AND($E$3=6),UPPER('Marks Entry 6th'!F95),IF(AND($E$3=7),UPPER('Marks Entry 7th'!F95),"")))))</f>
        <v/>
      </c>
      <c r="H96" s="302" t="str">
        <f>IF(OR(B96=0,B96=""),"",IF(AND($E$3=6,'Marks Entry 6th'!G95=""),"",IF(AND($E$3=7,'Marks Entry 7th'!G95=""),"",IF(AND($E$3=6),UPPER('Marks Entry 6th'!G95),IF(AND($E$3=7),UPPER('Marks Entry 7th'!G95),"")))))</f>
        <v/>
      </c>
      <c r="I96" s="302" t="str">
        <f>IF(OR(B96=0,B96=""),"",IF(AND($E$3=6,'Marks Entry 6th'!H95=""),"",IF(AND($E$3=7,'Marks Entry 7th'!H95=""),"",IF(AND($E$3=6),UPPER('Marks Entry 6th'!H95),IF(AND($E$3=7),UPPER('Marks Entry 7th'!H95),"")))))</f>
        <v/>
      </c>
      <c r="J96" s="64" t="str">
        <f>IF(OR(B96=0,B96=""),"",IF(AND($E$3=6,'Marks Entry 6th'!J95=""),"",IF(AND($E$3=7,'Marks Entry 7th'!J95=""),"",IF(AND($E$3=6),'Marks Entry 6th'!J95,IF(AND($E$3=7),'Marks Entry 7th'!J95,"")))))</f>
        <v/>
      </c>
      <c r="K96" s="64" t="str">
        <f>IF(OR(B96=0,B96=""),"",IF(AND($E$3=6,'Marks Entry 6th'!K95=""),"",IF(AND($E$3=7,'Marks Entry 7th'!K95=""),"",IF(AND($E$3=6),'Marks Entry 6th'!K95,IF(AND($E$3=7),'Marks Entry 7th'!K95,"")))))</f>
        <v/>
      </c>
      <c r="L96" s="120" t="str">
        <f>IF(OR($E96="",$G96=""),"",IF(AND($E$3=6),'Marks Entry 6th'!L95,IF(AND($E$3=7),'Marks Entry 7th'!L95,"")))</f>
        <v/>
      </c>
      <c r="M96" s="120" t="str">
        <f>IF(OR($E96="",$G96=""),"",IF(AND($E$3=6),'Marks Entry 6th'!M95,IF(AND($E$3=7),'Marks Entry 7th'!M95,"")))</f>
        <v/>
      </c>
      <c r="N96" s="120" t="str">
        <f>IF(OR($E96="",$G96=""),"",IF(AND($E$3=6),'Marks Entry 6th'!N95,IF(AND($E$3=7),'Marks Entry 7th'!N95,"")))</f>
        <v/>
      </c>
      <c r="O96" s="120" t="str">
        <f>IF(OR($E96="",$G96=""),"",IF(AND($E$3=6),'Marks Entry 6th'!O95,IF(AND($E$3=7),'Marks Entry 7th'!O95,"")))</f>
        <v/>
      </c>
      <c r="P96" s="120" t="str">
        <f>IF(OR($E96="",$G96=""),"",IF(AND($E$3=6),'Marks Entry 6th'!P95,IF(AND($E$3=7),'Marks Entry 7th'!P95,"")))</f>
        <v/>
      </c>
      <c r="Q96" s="120" t="str">
        <f>IF(OR($E96="",$G96=""),"",IF(AND($E$3=6),'Marks Entry 6th'!Q95,IF(AND($E$3=7),'Marks Entry 7th'!Q95,"")))</f>
        <v/>
      </c>
      <c r="R96" s="418" t="str">
        <f t="shared" si="95"/>
        <v/>
      </c>
      <c r="S96" s="120" t="str">
        <f>IF(OR($E96="",$G96=""),"",IF(AND($E$3=6),'Marks Entry 6th'!R95,IF(AND($E$3=7),'Marks Entry 7th'!R95,"")))</f>
        <v/>
      </c>
      <c r="T96" s="120" t="str">
        <f>IF(OR($E96="",$G96=""),"",IF(AND($E$3=6),'Marks Entry 6th'!S95,IF(AND($E$3=7),'Marks Entry 7th'!S95,"")))</f>
        <v/>
      </c>
      <c r="U96" s="65" t="str">
        <f t="shared" si="96"/>
        <v/>
      </c>
      <c r="V96" s="62">
        <f t="shared" si="97"/>
        <v>0</v>
      </c>
      <c r="W96" s="67" t="str">
        <f>IF(OR($E96="",$G96=""),"",IF(AND($E$3=6),'Marks Entry 6th'!T95,IF(AND($E$3=7),'Marks Entry 7th'!T95,"")))</f>
        <v/>
      </c>
      <c r="X96" s="67" t="str">
        <f>IF(OR($E96="",$G96=""),"",IF(AND($E$3=6),'Marks Entry 6th'!U95,IF(AND($E$3=7),'Marks Entry 7th'!U95,"")))</f>
        <v/>
      </c>
      <c r="Y96" s="66" t="str">
        <f t="shared" si="98"/>
        <v/>
      </c>
      <c r="Z96" s="62" t="str">
        <f t="shared" si="99"/>
        <v/>
      </c>
      <c r="AA96" s="108">
        <f t="shared" si="100"/>
        <v>0</v>
      </c>
      <c r="AB96" s="108" t="str">
        <f t="shared" si="101"/>
        <v/>
      </c>
      <c r="AC96" s="108" t="str">
        <f t="shared" si="102"/>
        <v/>
      </c>
      <c r="AD96" s="108" t="str">
        <f t="shared" si="103"/>
        <v/>
      </c>
      <c r="AE96" s="108" t="str">
        <f t="shared" si="104"/>
        <v/>
      </c>
      <c r="AF96" s="110" t="str">
        <f t="shared" si="105"/>
        <v/>
      </c>
      <c r="AG96" s="120" t="str">
        <f>IF(OR($E96="",$G96=""),"",IF(AND($E$3=6),'Marks Entry 6th'!V95,IF(AND($E$3=7),'Marks Entry 7th'!V95,"")))</f>
        <v/>
      </c>
      <c r="AH96" s="120" t="str">
        <f>IF(OR($E96="",$G96=""),"",IF(AND($E$3=6),'Marks Entry 6th'!W95,IF(AND($E$3=7),'Marks Entry 7th'!W95,"")))</f>
        <v/>
      </c>
      <c r="AI96" s="120" t="str">
        <f>IF(OR($E96="",$G96=""),"",IF(AND($E$3=6),'Marks Entry 6th'!X95,IF(AND($E$3=7),'Marks Entry 7th'!X95,"")))</f>
        <v/>
      </c>
      <c r="AJ96" s="120" t="str">
        <f>IF(OR($E96="",$G96=""),"",IF(AND($E$3=6),'Marks Entry 6th'!Y95,IF(AND($E$3=7),'Marks Entry 7th'!Y95,"")))</f>
        <v/>
      </c>
      <c r="AK96" s="120" t="str">
        <f>IF(OR($E96="",$G96=""),"",IF(AND($E$3=6),'Marks Entry 6th'!Z95,IF(AND($E$3=7),'Marks Entry 7th'!Z95,"")))</f>
        <v/>
      </c>
      <c r="AL96" s="120" t="str">
        <f>IF(OR($E96="",$G96=""),"",IF(AND($E$3=6),'Marks Entry 6th'!AA95,IF(AND($E$3=7),'Marks Entry 7th'!AA95,"")))</f>
        <v/>
      </c>
      <c r="AM96" s="418" t="str">
        <f t="shared" si="106"/>
        <v/>
      </c>
      <c r="AN96" s="120" t="str">
        <f>IF(OR($E96="",$G96=""),"",IF(AND($E$3=6),'Marks Entry 6th'!AB95,IF(AND($E$3=7),'Marks Entry 7th'!AB95,"")))</f>
        <v/>
      </c>
      <c r="AO96" s="120" t="str">
        <f>IF(OR($E96="",$G96=""),"",IF(AND($E$3=6),'Marks Entry 6th'!AC95,IF(AND($E$3=7),'Marks Entry 7th'!AC95,"")))</f>
        <v/>
      </c>
      <c r="AP96" s="65" t="str">
        <f t="shared" si="107"/>
        <v/>
      </c>
      <c r="AQ96" s="62">
        <f t="shared" si="108"/>
        <v>0</v>
      </c>
      <c r="AR96" s="67" t="str">
        <f>IF(OR($E96="",$G96=""),"",IF(AND($E$3=6),'Marks Entry 6th'!AD95,IF(AND($E$3=7),'Marks Entry 7th'!AD95,"")))</f>
        <v/>
      </c>
      <c r="AS96" s="67" t="str">
        <f>IF(OR($E96="",$G96=""),"",IF(AND($E$3=6),'Marks Entry 6th'!AE95,IF(AND($E$3=7),'Marks Entry 7th'!AE95,"")))</f>
        <v/>
      </c>
      <c r="AT96" s="65" t="str">
        <f t="shared" si="109"/>
        <v/>
      </c>
      <c r="AU96" s="62" t="str">
        <f t="shared" si="110"/>
        <v/>
      </c>
      <c r="AV96" s="108">
        <f t="shared" si="111"/>
        <v>0</v>
      </c>
      <c r="AW96" s="108" t="str">
        <f t="shared" si="112"/>
        <v/>
      </c>
      <c r="AX96" s="108" t="str">
        <f t="shared" si="113"/>
        <v/>
      </c>
      <c r="AY96" s="108" t="str">
        <f t="shared" si="114"/>
        <v/>
      </c>
      <c r="AZ96" s="108" t="str">
        <f t="shared" si="115"/>
        <v/>
      </c>
      <c r="BA96" s="110" t="str">
        <f t="shared" si="116"/>
        <v/>
      </c>
      <c r="BB96" s="310" t="str">
        <f>IF(OR($E96="",$G96=""),"",IF(AND($E$3=6),'Marks Entry 6th'!AF95,IF(AND($E$3=7),'Marks Entry 7th'!AF95,"")))</f>
        <v/>
      </c>
      <c r="BC96" s="120" t="str">
        <f>IF(OR($E96="",$G96=""),"",IF(AND($E$3=6),'Marks Entry 6th'!AG95,IF(AND($E$3=7),'Marks Entry 7th'!AG95,"")))</f>
        <v/>
      </c>
      <c r="BD96" s="120" t="str">
        <f>IF(OR($E96="",$G96=""),"",IF(AND($E$3=6),'Marks Entry 6th'!AH95,IF(AND($E$3=7),'Marks Entry 7th'!AH95,"")))</f>
        <v/>
      </c>
      <c r="BE96" s="120" t="str">
        <f>IF(OR($E96="",$G96=""),"",IF(AND($E$3=6),'Marks Entry 6th'!AI95,IF(AND($E$3=7),'Marks Entry 7th'!AI95,"")))</f>
        <v/>
      </c>
      <c r="BF96" s="120" t="str">
        <f>IF(OR($E96="",$G96=""),"",IF(AND($E$3=6),'Marks Entry 6th'!AJ95,IF(AND($E$3=7),'Marks Entry 7th'!AJ95,"")))</f>
        <v/>
      </c>
      <c r="BG96" s="120" t="str">
        <f>IF(OR($E96="",$G96=""),"",IF(AND($E$3=6),'Marks Entry 6th'!AK95,IF(AND($E$3=7),'Marks Entry 7th'!AK95,"")))</f>
        <v/>
      </c>
      <c r="BH96" s="120" t="str">
        <f>IF(OR($E96="",$G96=""),"",IF(AND($E$3=6),'Marks Entry 6th'!AL95,IF(AND($E$3=7),'Marks Entry 7th'!AL95,"")))</f>
        <v/>
      </c>
      <c r="BI96" s="418" t="str">
        <f t="shared" si="117"/>
        <v/>
      </c>
      <c r="BJ96" s="120" t="str">
        <f>IF(OR($E96="",$G96=""),"",IF(AND($E$3=6),'Marks Entry 6th'!AM95,IF(AND($E$3=7),'Marks Entry 7th'!AM95,"")))</f>
        <v/>
      </c>
      <c r="BK96" s="120" t="str">
        <f>IF(OR($E96="",$G96=""),"",IF(AND($E$3=6),'Marks Entry 6th'!AN95,IF(AND($E$3=7),'Marks Entry 7th'!AN95,"")))</f>
        <v/>
      </c>
      <c r="BL96" s="65" t="str">
        <f t="shared" si="118"/>
        <v/>
      </c>
      <c r="BM96" s="62">
        <f t="shared" si="119"/>
        <v>0</v>
      </c>
      <c r="BN96" s="67" t="str">
        <f>IF(OR($E96="",$G96=""),"",IF(AND($E$3=6),'Marks Entry 6th'!AO95,IF(AND($E$3=7),'Marks Entry 7th'!AO95,"")))</f>
        <v/>
      </c>
      <c r="BO96" s="67" t="str">
        <f>IF(OR($E96="",$G96=""),"",IF(AND($E$3=6),'Marks Entry 6th'!AP95,IF(AND($E$3=7),'Marks Entry 7th'!AP95,"")))</f>
        <v/>
      </c>
      <c r="BP96" s="65" t="str">
        <f t="shared" si="120"/>
        <v/>
      </c>
      <c r="BQ96" s="62" t="str">
        <f t="shared" si="121"/>
        <v/>
      </c>
      <c r="BR96" s="108">
        <f t="shared" si="122"/>
        <v>0</v>
      </c>
      <c r="BS96" s="108" t="str">
        <f t="shared" si="123"/>
        <v/>
      </c>
      <c r="BT96" s="108" t="str">
        <f t="shared" si="124"/>
        <v/>
      </c>
      <c r="BU96" s="108" t="str">
        <f t="shared" si="125"/>
        <v/>
      </c>
      <c r="BV96" s="108" t="str">
        <f t="shared" si="126"/>
        <v/>
      </c>
      <c r="BW96" s="110" t="str">
        <f t="shared" si="127"/>
        <v/>
      </c>
      <c r="BX96" s="120" t="str">
        <f>IF(OR($E96="",$G96=""),"",IF(AND($E$3=6),'Marks Entry 6th'!AQ95,IF(AND($E$3=7),'Marks Entry 7th'!AQ95,"")))</f>
        <v/>
      </c>
      <c r="BY96" s="120" t="str">
        <f>IF(OR($E96="",$G96=""),"",IF(AND($E$3=6),'Marks Entry 6th'!AR95,IF(AND($E$3=7),'Marks Entry 7th'!AR95,"")))</f>
        <v/>
      </c>
      <c r="BZ96" s="120" t="str">
        <f>IF(OR($E96="",$G96=""),"",IF(AND($E$3=6),'Marks Entry 6th'!AS95,IF(AND($E$3=7),'Marks Entry 7th'!AS95,"")))</f>
        <v/>
      </c>
      <c r="CA96" s="120" t="str">
        <f>IF(OR($E96="",$G96=""),"",IF(AND($E$3=6),'Marks Entry 6th'!AT95,IF(AND($E$3=7),'Marks Entry 7th'!AT95,"")))</f>
        <v/>
      </c>
      <c r="CB96" s="120" t="str">
        <f>IF(OR($E96="",$G96=""),"",IF(AND($E$3=6),'Marks Entry 6th'!AU95,IF(AND($E$3=7),'Marks Entry 7th'!AU95,"")))</f>
        <v/>
      </c>
      <c r="CC96" s="120" t="str">
        <f>IF(OR($E96="",$G96=""),"",IF(AND($E$3=6),'Marks Entry 6th'!AV95,IF(AND($E$3=7),'Marks Entry 7th'!AV95,"")))</f>
        <v/>
      </c>
      <c r="CD96" s="418" t="str">
        <f t="shared" si="128"/>
        <v/>
      </c>
      <c r="CE96" s="120" t="str">
        <f>IF(OR($E96="",$G96=""),"",IF(AND($E$3=6),'Marks Entry 6th'!AW95,IF(AND($E$3=7),'Marks Entry 7th'!AW95,"")))</f>
        <v/>
      </c>
      <c r="CF96" s="120" t="str">
        <f>IF(OR($E96="",$G96=""),"",IF(AND($E$3=6),'Marks Entry 6th'!AX95,IF(AND($E$3=7),'Marks Entry 7th'!AX95,"")))</f>
        <v/>
      </c>
      <c r="CG96" s="65" t="str">
        <f t="shared" si="129"/>
        <v/>
      </c>
      <c r="CH96" s="62">
        <f t="shared" si="130"/>
        <v>0</v>
      </c>
      <c r="CI96" s="67" t="str">
        <f>IF(OR($E96="",$G96=""),"",IF(AND($E$3=6),'Marks Entry 6th'!AY95,IF(AND($E$3=7),'Marks Entry 7th'!AY95,"")))</f>
        <v/>
      </c>
      <c r="CJ96" s="67" t="str">
        <f>IF(OR($E96="",$G96=""),"",IF(AND($E$3=6),'Marks Entry 6th'!AZ95,IF(AND($E$3=7),'Marks Entry 7th'!AZ95,"")))</f>
        <v/>
      </c>
      <c r="CK96" s="65" t="str">
        <f t="shared" si="131"/>
        <v/>
      </c>
      <c r="CL96" s="62" t="str">
        <f t="shared" si="132"/>
        <v/>
      </c>
      <c r="CM96" s="108">
        <f t="shared" si="133"/>
        <v>0</v>
      </c>
      <c r="CN96" s="108" t="str">
        <f t="shared" si="134"/>
        <v/>
      </c>
      <c r="CO96" s="108" t="str">
        <f t="shared" si="135"/>
        <v/>
      </c>
      <c r="CP96" s="108" t="str">
        <f t="shared" si="136"/>
        <v/>
      </c>
      <c r="CQ96" s="108" t="str">
        <f t="shared" si="137"/>
        <v/>
      </c>
      <c r="CR96" s="110" t="str">
        <f t="shared" si="138"/>
        <v/>
      </c>
      <c r="CS96" s="120" t="str">
        <f>IF(OR($E96="",$G96=""),"",IF(AND($E$3=6),'Marks Entry 6th'!BA95,IF(AND($E$3=7),'Marks Entry 7th'!BA95,"")))</f>
        <v/>
      </c>
      <c r="CT96" s="120" t="str">
        <f>IF(OR($E96="",$G96=""),"",IF(AND($E$3=6),'Marks Entry 6th'!BB95,IF(AND($E$3=7),'Marks Entry 7th'!BB95,"")))</f>
        <v/>
      </c>
      <c r="CU96" s="120" t="str">
        <f>IF(OR($E96="",$G96=""),"",IF(AND($E$3=6),'Marks Entry 6th'!BC95,IF(AND($E$3=7),'Marks Entry 7th'!BC95,"")))</f>
        <v/>
      </c>
      <c r="CV96" s="120" t="str">
        <f>IF(OR($E96="",$G96=""),"",IF(AND($E$3=6),'Marks Entry 6th'!BD95,IF(AND($E$3=7),'Marks Entry 7th'!BD95,"")))</f>
        <v/>
      </c>
      <c r="CW96" s="120" t="str">
        <f>IF(OR($E96="",$G96=""),"",IF(AND($E$3=6),'Marks Entry 6th'!BE95,IF(AND($E$3=7),'Marks Entry 7th'!BE95,"")))</f>
        <v/>
      </c>
      <c r="CX96" s="120" t="str">
        <f>IF(OR($E96="",$G96=""),"",IF(AND($E$3=6),'Marks Entry 6th'!BF95,IF(AND($E$3=7),'Marks Entry 7th'!BF95,"")))</f>
        <v/>
      </c>
      <c r="CY96" s="418" t="str">
        <f t="shared" si="139"/>
        <v/>
      </c>
      <c r="CZ96" s="120" t="str">
        <f>IF(OR($E96="",$G96=""),"",IF(AND($E$3=6),'Marks Entry 6th'!BG95,IF(AND($E$3=7),'Marks Entry 7th'!BG95,"")))</f>
        <v/>
      </c>
      <c r="DA96" s="120" t="str">
        <f>IF(OR($E96="",$G96=""),"",IF(AND($E$3=6),'Marks Entry 6th'!BH95,IF(AND($E$3=7),'Marks Entry 7th'!BH95,"")))</f>
        <v/>
      </c>
      <c r="DB96" s="65" t="str">
        <f t="shared" si="140"/>
        <v/>
      </c>
      <c r="DC96" s="62">
        <f t="shared" si="141"/>
        <v>0</v>
      </c>
      <c r="DD96" s="67" t="str">
        <f>IF(OR($E96="",$G96=""),"",IF(AND($E$3=6),'Marks Entry 6th'!BI95,IF(AND($E$3=7),'Marks Entry 7th'!BI95,"")))</f>
        <v/>
      </c>
      <c r="DE96" s="67" t="str">
        <f>IF(OR($E96="",$G96=""),"",IF(AND($E$3=6),'Marks Entry 6th'!BJ95,IF(AND($E$3=7),'Marks Entry 7th'!BJ95,"")))</f>
        <v/>
      </c>
      <c r="DF96" s="65" t="str">
        <f t="shared" si="142"/>
        <v/>
      </c>
      <c r="DG96" s="62" t="str">
        <f t="shared" si="143"/>
        <v/>
      </c>
      <c r="DH96" s="108">
        <f t="shared" si="144"/>
        <v>0</v>
      </c>
      <c r="DI96" s="108" t="str">
        <f t="shared" si="145"/>
        <v/>
      </c>
      <c r="DJ96" s="108" t="str">
        <f t="shared" si="146"/>
        <v/>
      </c>
      <c r="DK96" s="108" t="str">
        <f t="shared" si="147"/>
        <v/>
      </c>
      <c r="DL96" s="108" t="str">
        <f t="shared" si="148"/>
        <v/>
      </c>
      <c r="DM96" s="110" t="str">
        <f t="shared" si="149"/>
        <v/>
      </c>
      <c r="DN96" s="120" t="str">
        <f>IF(OR($E96="",$G96=""),"",IF(AND($E$3=6),'Marks Entry 6th'!BK95,IF(AND($E$3=7),'Marks Entry 7th'!BK95,"")))</f>
        <v/>
      </c>
      <c r="DO96" s="120" t="str">
        <f>IF(OR($E96="",$G96=""),"",IF(AND($E$3=6),'Marks Entry 6th'!BL95,IF(AND($E$3=7),'Marks Entry 7th'!BL95,"")))</f>
        <v/>
      </c>
      <c r="DP96" s="120" t="str">
        <f>IF(OR($E96="",$G96=""),"",IF(AND($E$3=6),'Marks Entry 6th'!BM95,IF(AND($E$3=7),'Marks Entry 7th'!BM95,"")))</f>
        <v/>
      </c>
      <c r="DQ96" s="120" t="str">
        <f>IF(OR($E96="",$G96=""),"",IF(AND($E$3=6),'Marks Entry 6th'!BN95,IF(AND($E$3=7),'Marks Entry 7th'!BN95,"")))</f>
        <v/>
      </c>
      <c r="DR96" s="120" t="str">
        <f>IF(OR($E96="",$G96=""),"",IF(AND($E$3=6),'Marks Entry 6th'!BO95,IF(AND($E$3=7),'Marks Entry 7th'!BO95,"")))</f>
        <v/>
      </c>
      <c r="DS96" s="120" t="str">
        <f>IF(OR($E96="",$G96=""),"",IF(AND($E$3=6),'Marks Entry 6th'!BP95,IF(AND($E$3=7),'Marks Entry 7th'!BP95,"")))</f>
        <v/>
      </c>
      <c r="DT96" s="418" t="str">
        <f t="shared" si="150"/>
        <v/>
      </c>
      <c r="DU96" s="120" t="str">
        <f>IF(OR($E96="",$G96=""),"",IF(AND($E$3=6),'Marks Entry 6th'!BQ95,IF(AND($E$3=7),'Marks Entry 7th'!BQ95,"")))</f>
        <v/>
      </c>
      <c r="DV96" s="120" t="str">
        <f>IF(OR($E96="",$G96=""),"",IF(AND($E$3=6),'Marks Entry 6th'!BR95,IF(AND($E$3=7),'Marks Entry 7th'!BR95,"")))</f>
        <v/>
      </c>
      <c r="DW96" s="65" t="str">
        <f t="shared" si="151"/>
        <v/>
      </c>
      <c r="DX96" s="62">
        <f t="shared" si="152"/>
        <v>0</v>
      </c>
      <c r="DY96" s="67" t="str">
        <f>IF(OR($E96="",$G96=""),"",IF(AND($E$3=6),'Marks Entry 6th'!BS95,IF(AND($E$3=7),'Marks Entry 7th'!BS95,"")))</f>
        <v/>
      </c>
      <c r="DZ96" s="67" t="str">
        <f>IF(OR($E96="",$G96=""),"",IF(AND($E$3=6),'Marks Entry 6th'!BT95,IF(AND($E$3=7),'Marks Entry 7th'!BT95,"")))</f>
        <v/>
      </c>
      <c r="EA96" s="65" t="str">
        <f t="shared" si="153"/>
        <v/>
      </c>
      <c r="EB96" s="62" t="str">
        <f t="shared" si="154"/>
        <v/>
      </c>
      <c r="EC96" s="108">
        <f t="shared" si="155"/>
        <v>0</v>
      </c>
      <c r="ED96" s="108" t="str">
        <f t="shared" si="156"/>
        <v/>
      </c>
      <c r="EE96" s="108" t="str">
        <f t="shared" si="157"/>
        <v/>
      </c>
      <c r="EF96" s="108" t="str">
        <f t="shared" si="158"/>
        <v/>
      </c>
      <c r="EG96" s="108" t="str">
        <f t="shared" si="159"/>
        <v/>
      </c>
      <c r="EH96" s="110" t="str">
        <f t="shared" si="160"/>
        <v/>
      </c>
      <c r="EI96" s="52" t="str">
        <f>IF(OR($E96="",$G96=""),"",IF(AND($E$3=6),'Marks Entry 6th'!BU95,IF(AND($E$3=7),'Marks Entry 7th'!BU95,"")))</f>
        <v/>
      </c>
      <c r="EJ96" s="52" t="str">
        <f>IF(OR($E96="",$G96=""),"",IF(AND($E$3=6),'Marks Entry 6th'!BV95,IF(AND($E$3=7),'Marks Entry 7th'!BV95,"")))</f>
        <v/>
      </c>
      <c r="EK96" s="52" t="str">
        <f>IF(OR($E96="",$G96=""),"",IF(AND($E$3=6),'Marks Entry 6th'!BW95,IF(AND($E$3=7),'Marks Entry 7th'!BW95,"")))</f>
        <v/>
      </c>
      <c r="EL96" s="52" t="str">
        <f>IF(OR($E96="",$G96=""),"",IF(AND($E$3=6),'Marks Entry 6th'!BX95,IF(AND($E$3=7),'Marks Entry 7th'!BX95,"")))</f>
        <v/>
      </c>
      <c r="EM96" s="52" t="str">
        <f>IF(OR($E96="",$G96=""),"",IF(AND($E$3=6),'Marks Entry 6th'!BY95,IF(AND($E$3=7),'Marks Entry 7th'!BY95,"")))</f>
        <v/>
      </c>
      <c r="EN96" s="121" t="str">
        <f t="shared" si="161"/>
        <v/>
      </c>
      <c r="EO96" s="122">
        <f t="shared" si="162"/>
        <v>0</v>
      </c>
      <c r="EP96" s="122" t="str">
        <f t="shared" si="163"/>
        <v/>
      </c>
      <c r="EQ96" s="122" t="str">
        <f t="shared" si="164"/>
        <v/>
      </c>
      <c r="ER96" s="109" t="str">
        <f t="shared" si="165"/>
        <v/>
      </c>
      <c r="ES96" s="52" t="str">
        <f>IF(OR($E96="",$G96=""),"",IF(AND($E$3=6),'Marks Entry 6th'!BZ95,IF(AND($E$3=7),'Marks Entry 7th'!BZ95,"")))</f>
        <v/>
      </c>
      <c r="ET96" s="52" t="str">
        <f>IF(OR($E96="",$G96=""),"",IF(AND($E$3=6),'Marks Entry 6th'!CA95,IF(AND($E$3=7),'Marks Entry 7th'!CA95,"")))</f>
        <v/>
      </c>
      <c r="EU96" s="52" t="str">
        <f>IF(OR($E96="",$G96=""),"",IF(AND($E$3=6),'Marks Entry 6th'!CB95,IF(AND($E$3=7),'Marks Entry 7th'!CB95,"")))</f>
        <v/>
      </c>
      <c r="EV96" s="52" t="str">
        <f>IF(OR($E96="",$G96=""),"",IF(AND($E$3=6),'Marks Entry 6th'!CC95,IF(AND($E$3=7),'Marks Entry 7th'!CC95,"")))</f>
        <v/>
      </c>
      <c r="EW96" s="52" t="str">
        <f>IF(OR($E96="",$G96=""),"",IF(AND($E$3=6),'Marks Entry 6th'!CD95,IF(AND($E$3=7),'Marks Entry 7th'!CD95,"")))</f>
        <v/>
      </c>
      <c r="EX96" s="121" t="str">
        <f t="shared" si="166"/>
        <v/>
      </c>
      <c r="EY96" s="122">
        <f t="shared" si="167"/>
        <v>0</v>
      </c>
      <c r="EZ96" s="122" t="str">
        <f t="shared" si="168"/>
        <v/>
      </c>
      <c r="FA96" s="122" t="str">
        <f t="shared" si="169"/>
        <v/>
      </c>
      <c r="FB96" s="109" t="str">
        <f t="shared" si="170"/>
        <v/>
      </c>
      <c r="FC96" s="52" t="str">
        <f>IF(OR($E96="",$G96=""),"",IF(AND($E$3=6),'Marks Entry 6th'!CE95,IF(AND($E$3=7),'Marks Entry 7th'!CE95,"")))</f>
        <v/>
      </c>
      <c r="FD96" s="52" t="str">
        <f>IF(OR($E96="",$G96=""),"",IF(AND($E$3=6),'Marks Entry 6th'!CF95,IF(AND($E$3=7),'Marks Entry 7th'!CF95,"")))</f>
        <v/>
      </c>
      <c r="FE96" s="52" t="str">
        <f>IF(OR($E96="",$G96=""),"",IF(AND($E$3=6),'Marks Entry 6th'!CG95,IF(AND($E$3=7),'Marks Entry 7th'!CG95,"")))</f>
        <v/>
      </c>
      <c r="FF96" s="52" t="str">
        <f>IF(OR($E96="",$G96=""),"",IF(AND($E$3=6),'Marks Entry 6th'!CH95,IF(AND($E$3=7),'Marks Entry 7th'!CH95,"")))</f>
        <v/>
      </c>
      <c r="FG96" s="52" t="str">
        <f>IF(OR($E96="",$G96=""),"",IF(AND($E$3=6),'Marks Entry 6th'!CI95,IF(AND($E$3=7),'Marks Entry 7th'!CI95,"")))</f>
        <v/>
      </c>
      <c r="FH96" s="121" t="str">
        <f t="shared" si="171"/>
        <v/>
      </c>
      <c r="FI96" s="122">
        <f t="shared" si="172"/>
        <v>0</v>
      </c>
      <c r="FJ96" s="122" t="str">
        <f t="shared" si="173"/>
        <v/>
      </c>
      <c r="FK96" s="122" t="str">
        <f t="shared" si="174"/>
        <v/>
      </c>
      <c r="FL96" s="109" t="str">
        <f t="shared" si="175"/>
        <v/>
      </c>
      <c r="FM96" s="361" t="str">
        <f>IF(OR($E96="",$G96=""),"",IF(AND('Marks Entry 6th'!CJ95="",'Marks Entry 7th'!CJ95=""),"",IF(AND($E$3=6),'Marks Entry 6th'!CJ95,IF(AND($E$3=7),'Marks Entry 7th'!CJ95,""))))</f>
        <v/>
      </c>
      <c r="FN96" s="361" t="str">
        <f>IF(OR($E96="",$G96=""),"",IF(AND('Marks Entry 6th'!CK95="",'Marks Entry 7th'!CK95=""),"",IF(AND($E$3=6),'Marks Entry 6th'!CK95,IF(AND($E$3=7),'Marks Entry 7th'!CK95,""))))</f>
        <v/>
      </c>
      <c r="FO96" s="362" t="str">
        <f t="shared" si="176"/>
        <v/>
      </c>
      <c r="FP96" s="109" t="str">
        <f t="shared" si="177"/>
        <v/>
      </c>
      <c r="FQ96" s="361" t="str">
        <f>IF(OR($E96="",$G96=""),"",IF(AND('Marks Entry 6th'!CL95="",'Marks Entry 7th'!CL95=""),"",IF(AND($E$3=6),'Marks Entry 6th'!CL95,IF(AND($E$3=7),'Marks Entry 7th'!CL95,""))))</f>
        <v/>
      </c>
      <c r="FR96" s="361" t="str">
        <f>IF(OR($E96="",$G96=""),"",IF(AND('Marks Entry 6th'!CM95="",'Marks Entry 7th'!CM95=""),"",IF(AND($E$3=6),'Marks Entry 6th'!CM95,IF(AND($E$3=7),'Marks Entry 7th'!CM95,""))))</f>
        <v/>
      </c>
      <c r="FS96" s="362" t="str">
        <f t="shared" si="178"/>
        <v/>
      </c>
      <c r="FT96" s="109" t="str">
        <f t="shared" si="179"/>
        <v/>
      </c>
      <c r="FU96" s="78" t="str">
        <f t="shared" si="180"/>
        <v/>
      </c>
      <c r="FV96" s="328" t="str">
        <f t="shared" si="181"/>
        <v/>
      </c>
      <c r="FW96" s="84" t="str">
        <f t="shared" si="182"/>
        <v/>
      </c>
      <c r="FX96" s="222" t="str">
        <f t="shared" si="183"/>
        <v/>
      </c>
      <c r="FY96" s="85" t="str">
        <f t="shared" si="184"/>
        <v/>
      </c>
      <c r="FZ96" s="327" t="str">
        <f>IFERROR(IF(B96="NSO","NSO",IF(OR(D96="",G96="",F96=""),"",IF(AND(FV96&gt;=36,'Master sheet'!$D$11="Hindi"),"कक्षा क्रमोन्नत",IF(AND(FV96&gt;=36,'Master sheet'!$D$11="English"),"Promoted",IF(AND(FV96&lt;36,'Master sheet'!$D$11="Hindi"),"पुनः परीक्षा","Re-Exam"))))),"")</f>
        <v/>
      </c>
      <c r="GA96" s="53" t="str">
        <f>IF(OR($E96="",$G96=""),"",IF(AND($E$3=6,'Marks Entry 6th'!CN95=""),"",IF(AND($E$3=7,'Marks Entry 7th'!CN95=""),"",IF(AND($E$3=6),'Marks Entry 6th'!CN95,IF(AND($E$3=7),'Marks Entry 7th'!CN95,"")))))</f>
        <v/>
      </c>
      <c r="GB96" s="53" t="str">
        <f>IF(OR($E96="",$G96=""),"",IF(AND($E$3=6,'Marks Entry 6th'!CO95=""),"",IF(AND($E$3=7,'Marks Entry 7th'!CO95=""),"",IF(AND($E$3=6),'Marks Entry 6th'!CO95,IF(AND($E$3=7),'Marks Entry 7th'!CO95,"")))))</f>
        <v/>
      </c>
      <c r="GC96" s="54"/>
      <c r="GK96" s="56">
        <f>IF(AND($E$3=6),'Marks Entry 6th'!I95,IF(AND($E$3=7),'Marks Entry 7th'!I95,""))</f>
        <v>0</v>
      </c>
      <c r="GL96" s="56">
        <f t="shared" si="185"/>
        <v>0</v>
      </c>
    </row>
    <row r="97" spans="1:194" ht="18.95" customHeight="1">
      <c r="A97" s="68">
        <v>90</v>
      </c>
      <c r="B97" s="68" t="str">
        <f>IF(OR(GK97=0,GK97=""),"",IF(AND($E$3=6),'Marks Entry 6th'!I96,IF(AND($E$3=7),'Marks Entry 7th'!I96,"")))</f>
        <v/>
      </c>
      <c r="C97" s="69" t="str">
        <f>IF(OR(B97=0,B97=""),"",IF(AND($E$3=6,'Marks Entry 6th'!B96=""),"",IF(AND($E$3=7,'Marks Entry 7th'!B96=""),"",IF(AND($E$3=6,'Marks Entry 6th'!B96),'Marks Entry 6th'!B96,IF(AND($E$3=7),'Marks Entry 7th'!B96,"")))))</f>
        <v/>
      </c>
      <c r="D97" s="69" t="str">
        <f>IF(OR(B97=0,B97=""),"",IF(AND($E$3=6,'Marks Entry 6th'!C96=""),"",IF(AND($E$3=7,'Marks Entry 7th'!C96=""),"",IF(AND($E$3=6),'Marks Entry 6th'!C96,IF(AND($E$3=7),'Marks Entry 7th'!C96,"")))))</f>
        <v/>
      </c>
      <c r="E97" s="303" t="str">
        <f>IF(OR(B97=0,B97=""),"",IF(AND($E$3=6,'Marks Entry 6th'!E96=""),"",IF(AND($E$3=7,'Marks Entry 7th'!E96=""),"",IF(AND($E$3=6),'Marks Entry 6th'!E96,IF(AND($E$3=7),'Marks Entry 7th'!E96,"")))))</f>
        <v/>
      </c>
      <c r="F97" s="69" t="str">
        <f>IF(OR(B97=0,B97=""),"",IF(AND($E$3=6,'Marks Entry 6th'!D96=""),"",IF(AND($E$3=7,'Marks Entry 7th'!D96=""),"",IF(AND($E$3=6),'Marks Entry 6th'!D96,IF(AND($E$3=7),'Marks Entry 7th'!D96,"")))))</f>
        <v/>
      </c>
      <c r="G97" s="302" t="str">
        <f>IF(OR(B97=0,B97=""),"",IF(AND($E$3=6,'Marks Entry 6th'!F96=""),"",IF(AND($E$3=7,'Marks Entry 7th'!F96=""),"",IF(AND($E$3=6),UPPER('Marks Entry 6th'!F96),IF(AND($E$3=7),UPPER('Marks Entry 7th'!F96),"")))))</f>
        <v/>
      </c>
      <c r="H97" s="302" t="str">
        <f>IF(OR(B97=0,B97=""),"",IF(AND($E$3=6,'Marks Entry 6th'!G96=""),"",IF(AND($E$3=7,'Marks Entry 7th'!G96=""),"",IF(AND($E$3=6),UPPER('Marks Entry 6th'!G96),IF(AND($E$3=7),UPPER('Marks Entry 7th'!G96),"")))))</f>
        <v/>
      </c>
      <c r="I97" s="302" t="str">
        <f>IF(OR(B97=0,B97=""),"",IF(AND($E$3=6,'Marks Entry 6th'!H96=""),"",IF(AND($E$3=7,'Marks Entry 7th'!H96=""),"",IF(AND($E$3=6),UPPER('Marks Entry 6th'!H96),IF(AND($E$3=7),UPPER('Marks Entry 7th'!H96),"")))))</f>
        <v/>
      </c>
      <c r="J97" s="64" t="str">
        <f>IF(OR(B97=0,B97=""),"",IF(AND($E$3=6,'Marks Entry 6th'!J96=""),"",IF(AND($E$3=7,'Marks Entry 7th'!J96=""),"",IF(AND($E$3=6),'Marks Entry 6th'!J96,IF(AND($E$3=7),'Marks Entry 7th'!J96,"")))))</f>
        <v/>
      </c>
      <c r="K97" s="64" t="str">
        <f>IF(OR(B97=0,B97=""),"",IF(AND($E$3=6,'Marks Entry 6th'!K96=""),"",IF(AND($E$3=7,'Marks Entry 7th'!K96=""),"",IF(AND($E$3=6),'Marks Entry 6th'!K96,IF(AND($E$3=7),'Marks Entry 7th'!K96,"")))))</f>
        <v/>
      </c>
      <c r="L97" s="120" t="str">
        <f>IF(OR($E97="",$G97=""),"",IF(AND($E$3=6),'Marks Entry 6th'!L96,IF(AND($E$3=7),'Marks Entry 7th'!L96,"")))</f>
        <v/>
      </c>
      <c r="M97" s="120" t="str">
        <f>IF(OR($E97="",$G97=""),"",IF(AND($E$3=6),'Marks Entry 6th'!M96,IF(AND($E$3=7),'Marks Entry 7th'!M96,"")))</f>
        <v/>
      </c>
      <c r="N97" s="120" t="str">
        <f>IF(OR($E97="",$G97=""),"",IF(AND($E$3=6),'Marks Entry 6th'!N96,IF(AND($E$3=7),'Marks Entry 7th'!N96,"")))</f>
        <v/>
      </c>
      <c r="O97" s="120" t="str">
        <f>IF(OR($E97="",$G97=""),"",IF(AND($E$3=6),'Marks Entry 6th'!O96,IF(AND($E$3=7),'Marks Entry 7th'!O96,"")))</f>
        <v/>
      </c>
      <c r="P97" s="120" t="str">
        <f>IF(OR($E97="",$G97=""),"",IF(AND($E$3=6),'Marks Entry 6th'!P96,IF(AND($E$3=7),'Marks Entry 7th'!P96,"")))</f>
        <v/>
      </c>
      <c r="Q97" s="120" t="str">
        <f>IF(OR($E97="",$G97=""),"",IF(AND($E$3=6),'Marks Entry 6th'!Q96,IF(AND($E$3=7),'Marks Entry 7th'!Q96,"")))</f>
        <v/>
      </c>
      <c r="R97" s="418" t="str">
        <f t="shared" si="95"/>
        <v/>
      </c>
      <c r="S97" s="120" t="str">
        <f>IF(OR($E97="",$G97=""),"",IF(AND($E$3=6),'Marks Entry 6th'!R96,IF(AND($E$3=7),'Marks Entry 7th'!R96,"")))</f>
        <v/>
      </c>
      <c r="T97" s="120" t="str">
        <f>IF(OR($E97="",$G97=""),"",IF(AND($E$3=6),'Marks Entry 6th'!S96,IF(AND($E$3=7),'Marks Entry 7th'!S96,"")))</f>
        <v/>
      </c>
      <c r="U97" s="65" t="str">
        <f t="shared" si="96"/>
        <v/>
      </c>
      <c r="V97" s="62">
        <f t="shared" si="97"/>
        <v>0</v>
      </c>
      <c r="W97" s="67" t="str">
        <f>IF(OR($E97="",$G97=""),"",IF(AND($E$3=6),'Marks Entry 6th'!T96,IF(AND($E$3=7),'Marks Entry 7th'!T96,"")))</f>
        <v/>
      </c>
      <c r="X97" s="67" t="str">
        <f>IF(OR($E97="",$G97=""),"",IF(AND($E$3=6),'Marks Entry 6th'!U96,IF(AND($E$3=7),'Marks Entry 7th'!U96,"")))</f>
        <v/>
      </c>
      <c r="Y97" s="66" t="str">
        <f t="shared" si="98"/>
        <v/>
      </c>
      <c r="Z97" s="62" t="str">
        <f t="shared" si="99"/>
        <v/>
      </c>
      <c r="AA97" s="108">
        <f t="shared" si="100"/>
        <v>0</v>
      </c>
      <c r="AB97" s="108" t="str">
        <f t="shared" si="101"/>
        <v/>
      </c>
      <c r="AC97" s="108" t="str">
        <f t="shared" si="102"/>
        <v/>
      </c>
      <c r="AD97" s="108" t="str">
        <f t="shared" si="103"/>
        <v/>
      </c>
      <c r="AE97" s="108" t="str">
        <f t="shared" si="104"/>
        <v/>
      </c>
      <c r="AF97" s="110" t="str">
        <f t="shared" si="105"/>
        <v/>
      </c>
      <c r="AG97" s="120" t="str">
        <f>IF(OR($E97="",$G97=""),"",IF(AND($E$3=6),'Marks Entry 6th'!V96,IF(AND($E$3=7),'Marks Entry 7th'!V96,"")))</f>
        <v/>
      </c>
      <c r="AH97" s="120" t="str">
        <f>IF(OR($E97="",$G97=""),"",IF(AND($E$3=6),'Marks Entry 6th'!W96,IF(AND($E$3=7),'Marks Entry 7th'!W96,"")))</f>
        <v/>
      </c>
      <c r="AI97" s="120" t="str">
        <f>IF(OR($E97="",$G97=""),"",IF(AND($E$3=6),'Marks Entry 6th'!X96,IF(AND($E$3=7),'Marks Entry 7th'!X96,"")))</f>
        <v/>
      </c>
      <c r="AJ97" s="120" t="str">
        <f>IF(OR($E97="",$G97=""),"",IF(AND($E$3=6),'Marks Entry 6th'!Y96,IF(AND($E$3=7),'Marks Entry 7th'!Y96,"")))</f>
        <v/>
      </c>
      <c r="AK97" s="120" t="str">
        <f>IF(OR($E97="",$G97=""),"",IF(AND($E$3=6),'Marks Entry 6th'!Z96,IF(AND($E$3=7),'Marks Entry 7th'!Z96,"")))</f>
        <v/>
      </c>
      <c r="AL97" s="120" t="str">
        <f>IF(OR($E97="",$G97=""),"",IF(AND($E$3=6),'Marks Entry 6th'!AA96,IF(AND($E$3=7),'Marks Entry 7th'!AA96,"")))</f>
        <v/>
      </c>
      <c r="AM97" s="418" t="str">
        <f t="shared" si="106"/>
        <v/>
      </c>
      <c r="AN97" s="120" t="str">
        <f>IF(OR($E97="",$G97=""),"",IF(AND($E$3=6),'Marks Entry 6th'!AB96,IF(AND($E$3=7),'Marks Entry 7th'!AB96,"")))</f>
        <v/>
      </c>
      <c r="AO97" s="120" t="str">
        <f>IF(OR($E97="",$G97=""),"",IF(AND($E$3=6),'Marks Entry 6th'!AC96,IF(AND($E$3=7),'Marks Entry 7th'!AC96,"")))</f>
        <v/>
      </c>
      <c r="AP97" s="65" t="str">
        <f t="shared" si="107"/>
        <v/>
      </c>
      <c r="AQ97" s="62">
        <f t="shared" si="108"/>
        <v>0</v>
      </c>
      <c r="AR97" s="67" t="str">
        <f>IF(OR($E97="",$G97=""),"",IF(AND($E$3=6),'Marks Entry 6th'!AD96,IF(AND($E$3=7),'Marks Entry 7th'!AD96,"")))</f>
        <v/>
      </c>
      <c r="AS97" s="67" t="str">
        <f>IF(OR($E97="",$G97=""),"",IF(AND($E$3=6),'Marks Entry 6th'!AE96,IF(AND($E$3=7),'Marks Entry 7th'!AE96,"")))</f>
        <v/>
      </c>
      <c r="AT97" s="65" t="str">
        <f t="shared" si="109"/>
        <v/>
      </c>
      <c r="AU97" s="62" t="str">
        <f t="shared" si="110"/>
        <v/>
      </c>
      <c r="AV97" s="108">
        <f t="shared" si="111"/>
        <v>0</v>
      </c>
      <c r="AW97" s="108" t="str">
        <f t="shared" si="112"/>
        <v/>
      </c>
      <c r="AX97" s="108" t="str">
        <f t="shared" si="113"/>
        <v/>
      </c>
      <c r="AY97" s="108" t="str">
        <f t="shared" si="114"/>
        <v/>
      </c>
      <c r="AZ97" s="108" t="str">
        <f t="shared" si="115"/>
        <v/>
      </c>
      <c r="BA97" s="110" t="str">
        <f t="shared" si="116"/>
        <v/>
      </c>
      <c r="BB97" s="310" t="str">
        <f>IF(OR($E97="",$G97=""),"",IF(AND($E$3=6),'Marks Entry 6th'!AF96,IF(AND($E$3=7),'Marks Entry 7th'!AF96,"")))</f>
        <v/>
      </c>
      <c r="BC97" s="120" t="str">
        <f>IF(OR($E97="",$G97=""),"",IF(AND($E$3=6),'Marks Entry 6th'!AG96,IF(AND($E$3=7),'Marks Entry 7th'!AG96,"")))</f>
        <v/>
      </c>
      <c r="BD97" s="120" t="str">
        <f>IF(OR($E97="",$G97=""),"",IF(AND($E$3=6),'Marks Entry 6th'!AH96,IF(AND($E$3=7),'Marks Entry 7th'!AH96,"")))</f>
        <v/>
      </c>
      <c r="BE97" s="120" t="str">
        <f>IF(OR($E97="",$G97=""),"",IF(AND($E$3=6),'Marks Entry 6th'!AI96,IF(AND($E$3=7),'Marks Entry 7th'!AI96,"")))</f>
        <v/>
      </c>
      <c r="BF97" s="120" t="str">
        <f>IF(OR($E97="",$G97=""),"",IF(AND($E$3=6),'Marks Entry 6th'!AJ96,IF(AND($E$3=7),'Marks Entry 7th'!AJ96,"")))</f>
        <v/>
      </c>
      <c r="BG97" s="120" t="str">
        <f>IF(OR($E97="",$G97=""),"",IF(AND($E$3=6),'Marks Entry 6th'!AK96,IF(AND($E$3=7),'Marks Entry 7th'!AK96,"")))</f>
        <v/>
      </c>
      <c r="BH97" s="120" t="str">
        <f>IF(OR($E97="",$G97=""),"",IF(AND($E$3=6),'Marks Entry 6th'!AL96,IF(AND($E$3=7),'Marks Entry 7th'!AL96,"")))</f>
        <v/>
      </c>
      <c r="BI97" s="418" t="str">
        <f t="shared" si="117"/>
        <v/>
      </c>
      <c r="BJ97" s="120" t="str">
        <f>IF(OR($E97="",$G97=""),"",IF(AND($E$3=6),'Marks Entry 6th'!AM96,IF(AND($E$3=7),'Marks Entry 7th'!AM96,"")))</f>
        <v/>
      </c>
      <c r="BK97" s="120" t="str">
        <f>IF(OR($E97="",$G97=""),"",IF(AND($E$3=6),'Marks Entry 6th'!AN96,IF(AND($E$3=7),'Marks Entry 7th'!AN96,"")))</f>
        <v/>
      </c>
      <c r="BL97" s="65" t="str">
        <f t="shared" si="118"/>
        <v/>
      </c>
      <c r="BM97" s="62">
        <f t="shared" si="119"/>
        <v>0</v>
      </c>
      <c r="BN97" s="67" t="str">
        <f>IF(OR($E97="",$G97=""),"",IF(AND($E$3=6),'Marks Entry 6th'!AO96,IF(AND($E$3=7),'Marks Entry 7th'!AO96,"")))</f>
        <v/>
      </c>
      <c r="BO97" s="67" t="str">
        <f>IF(OR($E97="",$G97=""),"",IF(AND($E$3=6),'Marks Entry 6th'!AP96,IF(AND($E$3=7),'Marks Entry 7th'!AP96,"")))</f>
        <v/>
      </c>
      <c r="BP97" s="65" t="str">
        <f t="shared" si="120"/>
        <v/>
      </c>
      <c r="BQ97" s="62" t="str">
        <f t="shared" si="121"/>
        <v/>
      </c>
      <c r="BR97" s="108">
        <f t="shared" si="122"/>
        <v>0</v>
      </c>
      <c r="BS97" s="108" t="str">
        <f t="shared" si="123"/>
        <v/>
      </c>
      <c r="BT97" s="108" t="str">
        <f t="shared" si="124"/>
        <v/>
      </c>
      <c r="BU97" s="108" t="str">
        <f t="shared" si="125"/>
        <v/>
      </c>
      <c r="BV97" s="108" t="str">
        <f t="shared" si="126"/>
        <v/>
      </c>
      <c r="BW97" s="110" t="str">
        <f t="shared" si="127"/>
        <v/>
      </c>
      <c r="BX97" s="120" t="str">
        <f>IF(OR($E97="",$G97=""),"",IF(AND($E$3=6),'Marks Entry 6th'!AQ96,IF(AND($E$3=7),'Marks Entry 7th'!AQ96,"")))</f>
        <v/>
      </c>
      <c r="BY97" s="120" t="str">
        <f>IF(OR($E97="",$G97=""),"",IF(AND($E$3=6),'Marks Entry 6th'!AR96,IF(AND($E$3=7),'Marks Entry 7th'!AR96,"")))</f>
        <v/>
      </c>
      <c r="BZ97" s="120" t="str">
        <f>IF(OR($E97="",$G97=""),"",IF(AND($E$3=6),'Marks Entry 6th'!AS96,IF(AND($E$3=7),'Marks Entry 7th'!AS96,"")))</f>
        <v/>
      </c>
      <c r="CA97" s="120" t="str">
        <f>IF(OR($E97="",$G97=""),"",IF(AND($E$3=6),'Marks Entry 6th'!AT96,IF(AND($E$3=7),'Marks Entry 7th'!AT96,"")))</f>
        <v/>
      </c>
      <c r="CB97" s="120" t="str">
        <f>IF(OR($E97="",$G97=""),"",IF(AND($E$3=6),'Marks Entry 6th'!AU96,IF(AND($E$3=7),'Marks Entry 7th'!AU96,"")))</f>
        <v/>
      </c>
      <c r="CC97" s="120" t="str">
        <f>IF(OR($E97="",$G97=""),"",IF(AND($E$3=6),'Marks Entry 6th'!AV96,IF(AND($E$3=7),'Marks Entry 7th'!AV96,"")))</f>
        <v/>
      </c>
      <c r="CD97" s="418" t="str">
        <f t="shared" si="128"/>
        <v/>
      </c>
      <c r="CE97" s="120" t="str">
        <f>IF(OR($E97="",$G97=""),"",IF(AND($E$3=6),'Marks Entry 6th'!AW96,IF(AND($E$3=7),'Marks Entry 7th'!AW96,"")))</f>
        <v/>
      </c>
      <c r="CF97" s="120" t="str">
        <f>IF(OR($E97="",$G97=""),"",IF(AND($E$3=6),'Marks Entry 6th'!AX96,IF(AND($E$3=7),'Marks Entry 7th'!AX96,"")))</f>
        <v/>
      </c>
      <c r="CG97" s="65" t="str">
        <f t="shared" si="129"/>
        <v/>
      </c>
      <c r="CH97" s="62">
        <f t="shared" si="130"/>
        <v>0</v>
      </c>
      <c r="CI97" s="67" t="str">
        <f>IF(OR($E97="",$G97=""),"",IF(AND($E$3=6),'Marks Entry 6th'!AY96,IF(AND($E$3=7),'Marks Entry 7th'!AY96,"")))</f>
        <v/>
      </c>
      <c r="CJ97" s="67" t="str">
        <f>IF(OR($E97="",$G97=""),"",IF(AND($E$3=6),'Marks Entry 6th'!AZ96,IF(AND($E$3=7),'Marks Entry 7th'!AZ96,"")))</f>
        <v/>
      </c>
      <c r="CK97" s="65" t="str">
        <f t="shared" si="131"/>
        <v/>
      </c>
      <c r="CL97" s="62" t="str">
        <f t="shared" si="132"/>
        <v/>
      </c>
      <c r="CM97" s="108">
        <f t="shared" si="133"/>
        <v>0</v>
      </c>
      <c r="CN97" s="108" t="str">
        <f t="shared" si="134"/>
        <v/>
      </c>
      <c r="CO97" s="108" t="str">
        <f t="shared" si="135"/>
        <v/>
      </c>
      <c r="CP97" s="108" t="str">
        <f t="shared" si="136"/>
        <v/>
      </c>
      <c r="CQ97" s="108" t="str">
        <f t="shared" si="137"/>
        <v/>
      </c>
      <c r="CR97" s="110" t="str">
        <f t="shared" si="138"/>
        <v/>
      </c>
      <c r="CS97" s="120" t="str">
        <f>IF(OR($E97="",$G97=""),"",IF(AND($E$3=6),'Marks Entry 6th'!BA96,IF(AND($E$3=7),'Marks Entry 7th'!BA96,"")))</f>
        <v/>
      </c>
      <c r="CT97" s="120" t="str">
        <f>IF(OR($E97="",$G97=""),"",IF(AND($E$3=6),'Marks Entry 6th'!BB96,IF(AND($E$3=7),'Marks Entry 7th'!BB96,"")))</f>
        <v/>
      </c>
      <c r="CU97" s="120" t="str">
        <f>IF(OR($E97="",$G97=""),"",IF(AND($E$3=6),'Marks Entry 6th'!BC96,IF(AND($E$3=7),'Marks Entry 7th'!BC96,"")))</f>
        <v/>
      </c>
      <c r="CV97" s="120" t="str">
        <f>IF(OR($E97="",$G97=""),"",IF(AND($E$3=6),'Marks Entry 6th'!BD96,IF(AND($E$3=7),'Marks Entry 7th'!BD96,"")))</f>
        <v/>
      </c>
      <c r="CW97" s="120" t="str">
        <f>IF(OR($E97="",$G97=""),"",IF(AND($E$3=6),'Marks Entry 6th'!BE96,IF(AND($E$3=7),'Marks Entry 7th'!BE96,"")))</f>
        <v/>
      </c>
      <c r="CX97" s="120" t="str">
        <f>IF(OR($E97="",$G97=""),"",IF(AND($E$3=6),'Marks Entry 6th'!BF96,IF(AND($E$3=7),'Marks Entry 7th'!BF96,"")))</f>
        <v/>
      </c>
      <c r="CY97" s="418" t="str">
        <f t="shared" si="139"/>
        <v/>
      </c>
      <c r="CZ97" s="120" t="str">
        <f>IF(OR($E97="",$G97=""),"",IF(AND($E$3=6),'Marks Entry 6th'!BG96,IF(AND($E$3=7),'Marks Entry 7th'!BG96,"")))</f>
        <v/>
      </c>
      <c r="DA97" s="120" t="str">
        <f>IF(OR($E97="",$G97=""),"",IF(AND($E$3=6),'Marks Entry 6th'!BH96,IF(AND($E$3=7),'Marks Entry 7th'!BH96,"")))</f>
        <v/>
      </c>
      <c r="DB97" s="65" t="str">
        <f t="shared" si="140"/>
        <v/>
      </c>
      <c r="DC97" s="62">
        <f t="shared" si="141"/>
        <v>0</v>
      </c>
      <c r="DD97" s="67" t="str">
        <f>IF(OR($E97="",$G97=""),"",IF(AND($E$3=6),'Marks Entry 6th'!BI96,IF(AND($E$3=7),'Marks Entry 7th'!BI96,"")))</f>
        <v/>
      </c>
      <c r="DE97" s="67" t="str">
        <f>IF(OR($E97="",$G97=""),"",IF(AND($E$3=6),'Marks Entry 6th'!BJ96,IF(AND($E$3=7),'Marks Entry 7th'!BJ96,"")))</f>
        <v/>
      </c>
      <c r="DF97" s="65" t="str">
        <f t="shared" si="142"/>
        <v/>
      </c>
      <c r="DG97" s="62" t="str">
        <f t="shared" si="143"/>
        <v/>
      </c>
      <c r="DH97" s="108">
        <f t="shared" si="144"/>
        <v>0</v>
      </c>
      <c r="DI97" s="108" t="str">
        <f t="shared" si="145"/>
        <v/>
      </c>
      <c r="DJ97" s="108" t="str">
        <f t="shared" si="146"/>
        <v/>
      </c>
      <c r="DK97" s="108" t="str">
        <f t="shared" si="147"/>
        <v/>
      </c>
      <c r="DL97" s="108" t="str">
        <f t="shared" si="148"/>
        <v/>
      </c>
      <c r="DM97" s="110" t="str">
        <f t="shared" si="149"/>
        <v/>
      </c>
      <c r="DN97" s="120" t="str">
        <f>IF(OR($E97="",$G97=""),"",IF(AND($E$3=6),'Marks Entry 6th'!BK96,IF(AND($E$3=7),'Marks Entry 7th'!BK96,"")))</f>
        <v/>
      </c>
      <c r="DO97" s="120" t="str">
        <f>IF(OR($E97="",$G97=""),"",IF(AND($E$3=6),'Marks Entry 6th'!BL96,IF(AND($E$3=7),'Marks Entry 7th'!BL96,"")))</f>
        <v/>
      </c>
      <c r="DP97" s="120" t="str">
        <f>IF(OR($E97="",$G97=""),"",IF(AND($E$3=6),'Marks Entry 6th'!BM96,IF(AND($E$3=7),'Marks Entry 7th'!BM96,"")))</f>
        <v/>
      </c>
      <c r="DQ97" s="120" t="str">
        <f>IF(OR($E97="",$G97=""),"",IF(AND($E$3=6),'Marks Entry 6th'!BN96,IF(AND($E$3=7),'Marks Entry 7th'!BN96,"")))</f>
        <v/>
      </c>
      <c r="DR97" s="120" t="str">
        <f>IF(OR($E97="",$G97=""),"",IF(AND($E$3=6),'Marks Entry 6th'!BO96,IF(AND($E$3=7),'Marks Entry 7th'!BO96,"")))</f>
        <v/>
      </c>
      <c r="DS97" s="120" t="str">
        <f>IF(OR($E97="",$G97=""),"",IF(AND($E$3=6),'Marks Entry 6th'!BP96,IF(AND($E$3=7),'Marks Entry 7th'!BP96,"")))</f>
        <v/>
      </c>
      <c r="DT97" s="418" t="str">
        <f t="shared" si="150"/>
        <v/>
      </c>
      <c r="DU97" s="120" t="str">
        <f>IF(OR($E97="",$G97=""),"",IF(AND($E$3=6),'Marks Entry 6th'!BQ96,IF(AND($E$3=7),'Marks Entry 7th'!BQ96,"")))</f>
        <v/>
      </c>
      <c r="DV97" s="120" t="str">
        <f>IF(OR($E97="",$G97=""),"",IF(AND($E$3=6),'Marks Entry 6th'!BR96,IF(AND($E$3=7),'Marks Entry 7th'!BR96,"")))</f>
        <v/>
      </c>
      <c r="DW97" s="65" t="str">
        <f t="shared" si="151"/>
        <v/>
      </c>
      <c r="DX97" s="62">
        <f t="shared" si="152"/>
        <v>0</v>
      </c>
      <c r="DY97" s="67" t="str">
        <f>IF(OR($E97="",$G97=""),"",IF(AND($E$3=6),'Marks Entry 6th'!BS96,IF(AND($E$3=7),'Marks Entry 7th'!BS96,"")))</f>
        <v/>
      </c>
      <c r="DZ97" s="67" t="str">
        <f>IF(OR($E97="",$G97=""),"",IF(AND($E$3=6),'Marks Entry 6th'!BT96,IF(AND($E$3=7),'Marks Entry 7th'!BT96,"")))</f>
        <v/>
      </c>
      <c r="EA97" s="65" t="str">
        <f t="shared" si="153"/>
        <v/>
      </c>
      <c r="EB97" s="62" t="str">
        <f t="shared" si="154"/>
        <v/>
      </c>
      <c r="EC97" s="108">
        <f t="shared" si="155"/>
        <v>0</v>
      </c>
      <c r="ED97" s="108" t="str">
        <f t="shared" si="156"/>
        <v/>
      </c>
      <c r="EE97" s="108" t="str">
        <f t="shared" si="157"/>
        <v/>
      </c>
      <c r="EF97" s="108" t="str">
        <f t="shared" si="158"/>
        <v/>
      </c>
      <c r="EG97" s="108" t="str">
        <f t="shared" si="159"/>
        <v/>
      </c>
      <c r="EH97" s="110" t="str">
        <f t="shared" si="160"/>
        <v/>
      </c>
      <c r="EI97" s="52" t="str">
        <f>IF(OR($E97="",$G97=""),"",IF(AND($E$3=6),'Marks Entry 6th'!BU96,IF(AND($E$3=7),'Marks Entry 7th'!BU96,"")))</f>
        <v/>
      </c>
      <c r="EJ97" s="52" t="str">
        <f>IF(OR($E97="",$G97=""),"",IF(AND($E$3=6),'Marks Entry 6th'!BV96,IF(AND($E$3=7),'Marks Entry 7th'!BV96,"")))</f>
        <v/>
      </c>
      <c r="EK97" s="52" t="str">
        <f>IF(OR($E97="",$G97=""),"",IF(AND($E$3=6),'Marks Entry 6th'!BW96,IF(AND($E$3=7),'Marks Entry 7th'!BW96,"")))</f>
        <v/>
      </c>
      <c r="EL97" s="52" t="str">
        <f>IF(OR($E97="",$G97=""),"",IF(AND($E$3=6),'Marks Entry 6th'!BX96,IF(AND($E$3=7),'Marks Entry 7th'!BX96,"")))</f>
        <v/>
      </c>
      <c r="EM97" s="52" t="str">
        <f>IF(OR($E97="",$G97=""),"",IF(AND($E$3=6),'Marks Entry 6th'!BY96,IF(AND($E$3=7),'Marks Entry 7th'!BY96,"")))</f>
        <v/>
      </c>
      <c r="EN97" s="121" t="str">
        <f t="shared" si="161"/>
        <v/>
      </c>
      <c r="EO97" s="122">
        <f t="shared" si="162"/>
        <v>0</v>
      </c>
      <c r="EP97" s="122" t="str">
        <f t="shared" si="163"/>
        <v/>
      </c>
      <c r="EQ97" s="122" t="str">
        <f t="shared" si="164"/>
        <v/>
      </c>
      <c r="ER97" s="109" t="str">
        <f t="shared" si="165"/>
        <v/>
      </c>
      <c r="ES97" s="52" t="str">
        <f>IF(OR($E97="",$G97=""),"",IF(AND($E$3=6),'Marks Entry 6th'!BZ96,IF(AND($E$3=7),'Marks Entry 7th'!BZ96,"")))</f>
        <v/>
      </c>
      <c r="ET97" s="52" t="str">
        <f>IF(OR($E97="",$G97=""),"",IF(AND($E$3=6),'Marks Entry 6th'!CA96,IF(AND($E$3=7),'Marks Entry 7th'!CA96,"")))</f>
        <v/>
      </c>
      <c r="EU97" s="52" t="str">
        <f>IF(OR($E97="",$G97=""),"",IF(AND($E$3=6),'Marks Entry 6th'!CB96,IF(AND($E$3=7),'Marks Entry 7th'!CB96,"")))</f>
        <v/>
      </c>
      <c r="EV97" s="52" t="str">
        <f>IF(OR($E97="",$G97=""),"",IF(AND($E$3=6),'Marks Entry 6th'!CC96,IF(AND($E$3=7),'Marks Entry 7th'!CC96,"")))</f>
        <v/>
      </c>
      <c r="EW97" s="52" t="str">
        <f>IF(OR($E97="",$G97=""),"",IF(AND($E$3=6),'Marks Entry 6th'!CD96,IF(AND($E$3=7),'Marks Entry 7th'!CD96,"")))</f>
        <v/>
      </c>
      <c r="EX97" s="121" t="str">
        <f t="shared" si="166"/>
        <v/>
      </c>
      <c r="EY97" s="122">
        <f t="shared" si="167"/>
        <v>0</v>
      </c>
      <c r="EZ97" s="122" t="str">
        <f t="shared" si="168"/>
        <v/>
      </c>
      <c r="FA97" s="122" t="str">
        <f t="shared" si="169"/>
        <v/>
      </c>
      <c r="FB97" s="109" t="str">
        <f t="shared" si="170"/>
        <v/>
      </c>
      <c r="FC97" s="52" t="str">
        <f>IF(OR($E97="",$G97=""),"",IF(AND($E$3=6),'Marks Entry 6th'!CE96,IF(AND($E$3=7),'Marks Entry 7th'!CE96,"")))</f>
        <v/>
      </c>
      <c r="FD97" s="52" t="str">
        <f>IF(OR($E97="",$G97=""),"",IF(AND($E$3=6),'Marks Entry 6th'!CF96,IF(AND($E$3=7),'Marks Entry 7th'!CF96,"")))</f>
        <v/>
      </c>
      <c r="FE97" s="52" t="str">
        <f>IF(OR($E97="",$G97=""),"",IF(AND($E$3=6),'Marks Entry 6th'!CG96,IF(AND($E$3=7),'Marks Entry 7th'!CG96,"")))</f>
        <v/>
      </c>
      <c r="FF97" s="52" t="str">
        <f>IF(OR($E97="",$G97=""),"",IF(AND($E$3=6),'Marks Entry 6th'!CH96,IF(AND($E$3=7),'Marks Entry 7th'!CH96,"")))</f>
        <v/>
      </c>
      <c r="FG97" s="52" t="str">
        <f>IF(OR($E97="",$G97=""),"",IF(AND($E$3=6),'Marks Entry 6th'!CI96,IF(AND($E$3=7),'Marks Entry 7th'!CI96,"")))</f>
        <v/>
      </c>
      <c r="FH97" s="121" t="str">
        <f t="shared" si="171"/>
        <v/>
      </c>
      <c r="FI97" s="122">
        <f t="shared" si="172"/>
        <v>0</v>
      </c>
      <c r="FJ97" s="122" t="str">
        <f t="shared" si="173"/>
        <v/>
      </c>
      <c r="FK97" s="122" t="str">
        <f t="shared" si="174"/>
        <v/>
      </c>
      <c r="FL97" s="109" t="str">
        <f t="shared" si="175"/>
        <v/>
      </c>
      <c r="FM97" s="361" t="str">
        <f>IF(OR($E97="",$G97=""),"",IF(AND('Marks Entry 6th'!CJ96="",'Marks Entry 7th'!CJ96=""),"",IF(AND($E$3=6),'Marks Entry 6th'!CJ96,IF(AND($E$3=7),'Marks Entry 7th'!CJ96,""))))</f>
        <v/>
      </c>
      <c r="FN97" s="361" t="str">
        <f>IF(OR($E97="",$G97=""),"",IF(AND('Marks Entry 6th'!CK96="",'Marks Entry 7th'!CK96=""),"",IF(AND($E$3=6),'Marks Entry 6th'!CK96,IF(AND($E$3=7),'Marks Entry 7th'!CK96,""))))</f>
        <v/>
      </c>
      <c r="FO97" s="362" t="str">
        <f t="shared" si="176"/>
        <v/>
      </c>
      <c r="FP97" s="109" t="str">
        <f t="shared" si="177"/>
        <v/>
      </c>
      <c r="FQ97" s="361" t="str">
        <f>IF(OR($E97="",$G97=""),"",IF(AND('Marks Entry 6th'!CL96="",'Marks Entry 7th'!CL96=""),"",IF(AND($E$3=6),'Marks Entry 6th'!CL96,IF(AND($E$3=7),'Marks Entry 7th'!CL96,""))))</f>
        <v/>
      </c>
      <c r="FR97" s="361" t="str">
        <f>IF(OR($E97="",$G97=""),"",IF(AND('Marks Entry 6th'!CM96="",'Marks Entry 7th'!CM96=""),"",IF(AND($E$3=6),'Marks Entry 6th'!CM96,IF(AND($E$3=7),'Marks Entry 7th'!CM96,""))))</f>
        <v/>
      </c>
      <c r="FS97" s="362" t="str">
        <f t="shared" si="178"/>
        <v/>
      </c>
      <c r="FT97" s="109" t="str">
        <f t="shared" si="179"/>
        <v/>
      </c>
      <c r="FU97" s="78" t="str">
        <f t="shared" si="180"/>
        <v/>
      </c>
      <c r="FV97" s="328" t="str">
        <f t="shared" si="181"/>
        <v/>
      </c>
      <c r="FW97" s="84" t="str">
        <f t="shared" si="182"/>
        <v/>
      </c>
      <c r="FX97" s="222" t="str">
        <f t="shared" si="183"/>
        <v/>
      </c>
      <c r="FY97" s="85" t="str">
        <f t="shared" si="184"/>
        <v/>
      </c>
      <c r="FZ97" s="327" t="str">
        <f>IFERROR(IF(B97="NSO","NSO",IF(OR(D97="",G97="",F97=""),"",IF(AND(FV97&gt;=36,'Master sheet'!$D$11="Hindi"),"कक्षा क्रमोन्नत",IF(AND(FV97&gt;=36,'Master sheet'!$D$11="English"),"Promoted",IF(AND(FV97&lt;36,'Master sheet'!$D$11="Hindi"),"पुनः परीक्षा","Re-Exam"))))),"")</f>
        <v/>
      </c>
      <c r="GA97" s="53" t="str">
        <f>IF(OR($E97="",$G97=""),"",IF(AND($E$3=6,'Marks Entry 6th'!CN96=""),"",IF(AND($E$3=7,'Marks Entry 7th'!CN96=""),"",IF(AND($E$3=6),'Marks Entry 6th'!CN96,IF(AND($E$3=7),'Marks Entry 7th'!CN96,"")))))</f>
        <v/>
      </c>
      <c r="GB97" s="53" t="str">
        <f>IF(OR($E97="",$G97=""),"",IF(AND($E$3=6,'Marks Entry 6th'!CO96=""),"",IF(AND($E$3=7,'Marks Entry 7th'!CO96=""),"",IF(AND($E$3=6),'Marks Entry 6th'!CO96,IF(AND($E$3=7),'Marks Entry 7th'!CO96,"")))))</f>
        <v/>
      </c>
      <c r="GC97" s="54"/>
      <c r="GK97" s="56">
        <f>IF(AND($E$3=6),'Marks Entry 6th'!I96,IF(AND($E$3=7),'Marks Entry 7th'!I96,""))</f>
        <v>0</v>
      </c>
      <c r="GL97" s="56">
        <f t="shared" si="185"/>
        <v>0</v>
      </c>
    </row>
    <row r="98" spans="1:194" ht="18.95" customHeight="1">
      <c r="A98" s="68">
        <v>91</v>
      </c>
      <c r="B98" s="68" t="str">
        <f>IF(OR(GK98=0,GK98=""),"",IF(AND($E$3=6),'Marks Entry 6th'!I97,IF(AND($E$3=7),'Marks Entry 7th'!I97,"")))</f>
        <v/>
      </c>
      <c r="C98" s="69" t="str">
        <f>IF(OR(B98=0,B98=""),"",IF(AND($E$3=6,'Marks Entry 6th'!B97=""),"",IF(AND($E$3=7,'Marks Entry 7th'!B97=""),"",IF(AND($E$3=6,'Marks Entry 6th'!B97),'Marks Entry 6th'!B97,IF(AND($E$3=7),'Marks Entry 7th'!B97,"")))))</f>
        <v/>
      </c>
      <c r="D98" s="69" t="str">
        <f>IF(OR(B98=0,B98=""),"",IF(AND($E$3=6,'Marks Entry 6th'!C97=""),"",IF(AND($E$3=7,'Marks Entry 7th'!C97=""),"",IF(AND($E$3=6),'Marks Entry 6th'!C97,IF(AND($E$3=7),'Marks Entry 7th'!C97,"")))))</f>
        <v/>
      </c>
      <c r="E98" s="303" t="str">
        <f>IF(OR(B98=0,B98=""),"",IF(AND($E$3=6,'Marks Entry 6th'!E97=""),"",IF(AND($E$3=7,'Marks Entry 7th'!E97=""),"",IF(AND($E$3=6),'Marks Entry 6th'!E97,IF(AND($E$3=7),'Marks Entry 7th'!E97,"")))))</f>
        <v/>
      </c>
      <c r="F98" s="69" t="str">
        <f>IF(OR(B98=0,B98=""),"",IF(AND($E$3=6,'Marks Entry 6th'!D97=""),"",IF(AND($E$3=7,'Marks Entry 7th'!D97=""),"",IF(AND($E$3=6),'Marks Entry 6th'!D97,IF(AND($E$3=7),'Marks Entry 7th'!D97,"")))))</f>
        <v/>
      </c>
      <c r="G98" s="302" t="str">
        <f>IF(OR(B98=0,B98=""),"",IF(AND($E$3=6,'Marks Entry 6th'!F97=""),"",IF(AND($E$3=7,'Marks Entry 7th'!F97=""),"",IF(AND($E$3=6),UPPER('Marks Entry 6th'!F97),IF(AND($E$3=7),UPPER('Marks Entry 7th'!F97),"")))))</f>
        <v/>
      </c>
      <c r="H98" s="302" t="str">
        <f>IF(OR(B98=0,B98=""),"",IF(AND($E$3=6,'Marks Entry 6th'!G97=""),"",IF(AND($E$3=7,'Marks Entry 7th'!G97=""),"",IF(AND($E$3=6),UPPER('Marks Entry 6th'!G97),IF(AND($E$3=7),UPPER('Marks Entry 7th'!G97),"")))))</f>
        <v/>
      </c>
      <c r="I98" s="302" t="str">
        <f>IF(OR(B98=0,B98=""),"",IF(AND($E$3=6,'Marks Entry 6th'!H97=""),"",IF(AND($E$3=7,'Marks Entry 7th'!H97=""),"",IF(AND($E$3=6),UPPER('Marks Entry 6th'!H97),IF(AND($E$3=7),UPPER('Marks Entry 7th'!H97),"")))))</f>
        <v/>
      </c>
      <c r="J98" s="64" t="str">
        <f>IF(OR(B98=0,B98=""),"",IF(AND($E$3=6,'Marks Entry 6th'!J97=""),"",IF(AND($E$3=7,'Marks Entry 7th'!J97=""),"",IF(AND($E$3=6),'Marks Entry 6th'!J97,IF(AND($E$3=7),'Marks Entry 7th'!J97,"")))))</f>
        <v/>
      </c>
      <c r="K98" s="64" t="str">
        <f>IF(OR(B98=0,B98=""),"",IF(AND($E$3=6,'Marks Entry 6th'!K97=""),"",IF(AND($E$3=7,'Marks Entry 7th'!K97=""),"",IF(AND($E$3=6),'Marks Entry 6th'!K97,IF(AND($E$3=7),'Marks Entry 7th'!K97,"")))))</f>
        <v/>
      </c>
      <c r="L98" s="120" t="str">
        <f>IF(OR($E98="",$G98=""),"",IF(AND($E$3=6),'Marks Entry 6th'!L97,IF(AND($E$3=7),'Marks Entry 7th'!L97,"")))</f>
        <v/>
      </c>
      <c r="M98" s="120" t="str">
        <f>IF(OR($E98="",$G98=""),"",IF(AND($E$3=6),'Marks Entry 6th'!M97,IF(AND($E$3=7),'Marks Entry 7th'!M97,"")))</f>
        <v/>
      </c>
      <c r="N98" s="120" t="str">
        <f>IF(OR($E98="",$G98=""),"",IF(AND($E$3=6),'Marks Entry 6th'!N97,IF(AND($E$3=7),'Marks Entry 7th'!N97,"")))</f>
        <v/>
      </c>
      <c r="O98" s="120" t="str">
        <f>IF(OR($E98="",$G98=""),"",IF(AND($E$3=6),'Marks Entry 6th'!O97,IF(AND($E$3=7),'Marks Entry 7th'!O97,"")))</f>
        <v/>
      </c>
      <c r="P98" s="120" t="str">
        <f>IF(OR($E98="",$G98=""),"",IF(AND($E$3=6),'Marks Entry 6th'!P97,IF(AND($E$3=7),'Marks Entry 7th'!P97,"")))</f>
        <v/>
      </c>
      <c r="Q98" s="120" t="str">
        <f>IF(OR($E98="",$G98=""),"",IF(AND($E$3=6),'Marks Entry 6th'!Q97,IF(AND($E$3=7),'Marks Entry 7th'!Q97,"")))</f>
        <v/>
      </c>
      <c r="R98" s="418" t="str">
        <f t="shared" si="95"/>
        <v/>
      </c>
      <c r="S98" s="120" t="str">
        <f>IF(OR($E98="",$G98=""),"",IF(AND($E$3=6),'Marks Entry 6th'!R97,IF(AND($E$3=7),'Marks Entry 7th'!R97,"")))</f>
        <v/>
      </c>
      <c r="T98" s="120" t="str">
        <f>IF(OR($E98="",$G98=""),"",IF(AND($E$3=6),'Marks Entry 6th'!S97,IF(AND($E$3=7),'Marks Entry 7th'!S97,"")))</f>
        <v/>
      </c>
      <c r="U98" s="65" t="str">
        <f t="shared" si="96"/>
        <v/>
      </c>
      <c r="V98" s="62">
        <f t="shared" si="97"/>
        <v>0</v>
      </c>
      <c r="W98" s="67" t="str">
        <f>IF(OR($E98="",$G98=""),"",IF(AND($E$3=6),'Marks Entry 6th'!T97,IF(AND($E$3=7),'Marks Entry 7th'!T97,"")))</f>
        <v/>
      </c>
      <c r="X98" s="67" t="str">
        <f>IF(OR($E98="",$G98=""),"",IF(AND($E$3=6),'Marks Entry 6th'!U97,IF(AND($E$3=7),'Marks Entry 7th'!U97,"")))</f>
        <v/>
      </c>
      <c r="Y98" s="66" t="str">
        <f t="shared" si="98"/>
        <v/>
      </c>
      <c r="Z98" s="62" t="str">
        <f t="shared" si="99"/>
        <v/>
      </c>
      <c r="AA98" s="108">
        <f t="shared" si="100"/>
        <v>0</v>
      </c>
      <c r="AB98" s="108" t="str">
        <f t="shared" si="101"/>
        <v/>
      </c>
      <c r="AC98" s="108" t="str">
        <f t="shared" si="102"/>
        <v/>
      </c>
      <c r="AD98" s="108" t="str">
        <f t="shared" si="103"/>
        <v/>
      </c>
      <c r="AE98" s="108" t="str">
        <f t="shared" si="104"/>
        <v/>
      </c>
      <c r="AF98" s="110" t="str">
        <f t="shared" si="105"/>
        <v/>
      </c>
      <c r="AG98" s="120" t="str">
        <f>IF(OR($E98="",$G98=""),"",IF(AND($E$3=6),'Marks Entry 6th'!V97,IF(AND($E$3=7),'Marks Entry 7th'!V97,"")))</f>
        <v/>
      </c>
      <c r="AH98" s="120" t="str">
        <f>IF(OR($E98="",$G98=""),"",IF(AND($E$3=6),'Marks Entry 6th'!W97,IF(AND($E$3=7),'Marks Entry 7th'!W97,"")))</f>
        <v/>
      </c>
      <c r="AI98" s="120" t="str">
        <f>IF(OR($E98="",$G98=""),"",IF(AND($E$3=6),'Marks Entry 6th'!X97,IF(AND($E$3=7),'Marks Entry 7th'!X97,"")))</f>
        <v/>
      </c>
      <c r="AJ98" s="120" t="str">
        <f>IF(OR($E98="",$G98=""),"",IF(AND($E$3=6),'Marks Entry 6th'!Y97,IF(AND($E$3=7),'Marks Entry 7th'!Y97,"")))</f>
        <v/>
      </c>
      <c r="AK98" s="120" t="str">
        <f>IF(OR($E98="",$G98=""),"",IF(AND($E$3=6),'Marks Entry 6th'!Z97,IF(AND($E$3=7),'Marks Entry 7th'!Z97,"")))</f>
        <v/>
      </c>
      <c r="AL98" s="120" t="str">
        <f>IF(OR($E98="",$G98=""),"",IF(AND($E$3=6),'Marks Entry 6th'!AA97,IF(AND($E$3=7),'Marks Entry 7th'!AA97,"")))</f>
        <v/>
      </c>
      <c r="AM98" s="418" t="str">
        <f t="shared" si="106"/>
        <v/>
      </c>
      <c r="AN98" s="120" t="str">
        <f>IF(OR($E98="",$G98=""),"",IF(AND($E$3=6),'Marks Entry 6th'!AB97,IF(AND($E$3=7),'Marks Entry 7th'!AB97,"")))</f>
        <v/>
      </c>
      <c r="AO98" s="120" t="str">
        <f>IF(OR($E98="",$G98=""),"",IF(AND($E$3=6),'Marks Entry 6th'!AC97,IF(AND($E$3=7),'Marks Entry 7th'!AC97,"")))</f>
        <v/>
      </c>
      <c r="AP98" s="65" t="str">
        <f t="shared" si="107"/>
        <v/>
      </c>
      <c r="AQ98" s="62">
        <f t="shared" si="108"/>
        <v>0</v>
      </c>
      <c r="AR98" s="67" t="str">
        <f>IF(OR($E98="",$G98=""),"",IF(AND($E$3=6),'Marks Entry 6th'!AD97,IF(AND($E$3=7),'Marks Entry 7th'!AD97,"")))</f>
        <v/>
      </c>
      <c r="AS98" s="67" t="str">
        <f>IF(OR($E98="",$G98=""),"",IF(AND($E$3=6),'Marks Entry 6th'!AE97,IF(AND($E$3=7),'Marks Entry 7th'!AE97,"")))</f>
        <v/>
      </c>
      <c r="AT98" s="65" t="str">
        <f t="shared" si="109"/>
        <v/>
      </c>
      <c r="AU98" s="62" t="str">
        <f t="shared" si="110"/>
        <v/>
      </c>
      <c r="AV98" s="108">
        <f t="shared" si="111"/>
        <v>0</v>
      </c>
      <c r="AW98" s="108" t="str">
        <f t="shared" si="112"/>
        <v/>
      </c>
      <c r="AX98" s="108" t="str">
        <f t="shared" si="113"/>
        <v/>
      </c>
      <c r="AY98" s="108" t="str">
        <f t="shared" si="114"/>
        <v/>
      </c>
      <c r="AZ98" s="108" t="str">
        <f t="shared" si="115"/>
        <v/>
      </c>
      <c r="BA98" s="110" t="str">
        <f t="shared" si="116"/>
        <v/>
      </c>
      <c r="BB98" s="310" t="str">
        <f>IF(OR($E98="",$G98=""),"",IF(AND($E$3=6),'Marks Entry 6th'!AF97,IF(AND($E$3=7),'Marks Entry 7th'!AF97,"")))</f>
        <v/>
      </c>
      <c r="BC98" s="120" t="str">
        <f>IF(OR($E98="",$G98=""),"",IF(AND($E$3=6),'Marks Entry 6th'!AG97,IF(AND($E$3=7),'Marks Entry 7th'!AG97,"")))</f>
        <v/>
      </c>
      <c r="BD98" s="120" t="str">
        <f>IF(OR($E98="",$G98=""),"",IF(AND($E$3=6),'Marks Entry 6th'!AH97,IF(AND($E$3=7),'Marks Entry 7th'!AH97,"")))</f>
        <v/>
      </c>
      <c r="BE98" s="120" t="str">
        <f>IF(OR($E98="",$G98=""),"",IF(AND($E$3=6),'Marks Entry 6th'!AI97,IF(AND($E$3=7),'Marks Entry 7th'!AI97,"")))</f>
        <v/>
      </c>
      <c r="BF98" s="120" t="str">
        <f>IF(OR($E98="",$G98=""),"",IF(AND($E$3=6),'Marks Entry 6th'!AJ97,IF(AND($E$3=7),'Marks Entry 7th'!AJ97,"")))</f>
        <v/>
      </c>
      <c r="BG98" s="120" t="str">
        <f>IF(OR($E98="",$G98=""),"",IF(AND($E$3=6),'Marks Entry 6th'!AK97,IF(AND($E$3=7),'Marks Entry 7th'!AK97,"")))</f>
        <v/>
      </c>
      <c r="BH98" s="120" t="str">
        <f>IF(OR($E98="",$G98=""),"",IF(AND($E$3=6),'Marks Entry 6th'!AL97,IF(AND($E$3=7),'Marks Entry 7th'!AL97,"")))</f>
        <v/>
      </c>
      <c r="BI98" s="418" t="str">
        <f t="shared" si="117"/>
        <v/>
      </c>
      <c r="BJ98" s="120" t="str">
        <f>IF(OR($E98="",$G98=""),"",IF(AND($E$3=6),'Marks Entry 6th'!AM97,IF(AND($E$3=7),'Marks Entry 7th'!AM97,"")))</f>
        <v/>
      </c>
      <c r="BK98" s="120" t="str">
        <f>IF(OR($E98="",$G98=""),"",IF(AND($E$3=6),'Marks Entry 6th'!AN97,IF(AND($E$3=7),'Marks Entry 7th'!AN97,"")))</f>
        <v/>
      </c>
      <c r="BL98" s="65" t="str">
        <f t="shared" si="118"/>
        <v/>
      </c>
      <c r="BM98" s="62">
        <f t="shared" si="119"/>
        <v>0</v>
      </c>
      <c r="BN98" s="67" t="str">
        <f>IF(OR($E98="",$G98=""),"",IF(AND($E$3=6),'Marks Entry 6th'!AO97,IF(AND($E$3=7),'Marks Entry 7th'!AO97,"")))</f>
        <v/>
      </c>
      <c r="BO98" s="67" t="str">
        <f>IF(OR($E98="",$G98=""),"",IF(AND($E$3=6),'Marks Entry 6th'!AP97,IF(AND($E$3=7),'Marks Entry 7th'!AP97,"")))</f>
        <v/>
      </c>
      <c r="BP98" s="65" t="str">
        <f t="shared" si="120"/>
        <v/>
      </c>
      <c r="BQ98" s="62" t="str">
        <f t="shared" si="121"/>
        <v/>
      </c>
      <c r="BR98" s="108">
        <f t="shared" si="122"/>
        <v>0</v>
      </c>
      <c r="BS98" s="108" t="str">
        <f t="shared" si="123"/>
        <v/>
      </c>
      <c r="BT98" s="108" t="str">
        <f t="shared" si="124"/>
        <v/>
      </c>
      <c r="BU98" s="108" t="str">
        <f t="shared" si="125"/>
        <v/>
      </c>
      <c r="BV98" s="108" t="str">
        <f t="shared" si="126"/>
        <v/>
      </c>
      <c r="BW98" s="110" t="str">
        <f t="shared" si="127"/>
        <v/>
      </c>
      <c r="BX98" s="120" t="str">
        <f>IF(OR($E98="",$G98=""),"",IF(AND($E$3=6),'Marks Entry 6th'!AQ97,IF(AND($E$3=7),'Marks Entry 7th'!AQ97,"")))</f>
        <v/>
      </c>
      <c r="BY98" s="120" t="str">
        <f>IF(OR($E98="",$G98=""),"",IF(AND($E$3=6),'Marks Entry 6th'!AR97,IF(AND($E$3=7),'Marks Entry 7th'!AR97,"")))</f>
        <v/>
      </c>
      <c r="BZ98" s="120" t="str">
        <f>IF(OR($E98="",$G98=""),"",IF(AND($E$3=6),'Marks Entry 6th'!AS97,IF(AND($E$3=7),'Marks Entry 7th'!AS97,"")))</f>
        <v/>
      </c>
      <c r="CA98" s="120" t="str">
        <f>IF(OR($E98="",$G98=""),"",IF(AND($E$3=6),'Marks Entry 6th'!AT97,IF(AND($E$3=7),'Marks Entry 7th'!AT97,"")))</f>
        <v/>
      </c>
      <c r="CB98" s="120" t="str">
        <f>IF(OR($E98="",$G98=""),"",IF(AND($E$3=6),'Marks Entry 6th'!AU97,IF(AND($E$3=7),'Marks Entry 7th'!AU97,"")))</f>
        <v/>
      </c>
      <c r="CC98" s="120" t="str">
        <f>IF(OR($E98="",$G98=""),"",IF(AND($E$3=6),'Marks Entry 6th'!AV97,IF(AND($E$3=7),'Marks Entry 7th'!AV97,"")))</f>
        <v/>
      </c>
      <c r="CD98" s="418" t="str">
        <f t="shared" si="128"/>
        <v/>
      </c>
      <c r="CE98" s="120" t="str">
        <f>IF(OR($E98="",$G98=""),"",IF(AND($E$3=6),'Marks Entry 6th'!AW97,IF(AND($E$3=7),'Marks Entry 7th'!AW97,"")))</f>
        <v/>
      </c>
      <c r="CF98" s="120" t="str">
        <f>IF(OR($E98="",$G98=""),"",IF(AND($E$3=6),'Marks Entry 6th'!AX97,IF(AND($E$3=7),'Marks Entry 7th'!AX97,"")))</f>
        <v/>
      </c>
      <c r="CG98" s="65" t="str">
        <f t="shared" si="129"/>
        <v/>
      </c>
      <c r="CH98" s="62">
        <f t="shared" si="130"/>
        <v>0</v>
      </c>
      <c r="CI98" s="67" t="str">
        <f>IF(OR($E98="",$G98=""),"",IF(AND($E$3=6),'Marks Entry 6th'!AY97,IF(AND($E$3=7),'Marks Entry 7th'!AY97,"")))</f>
        <v/>
      </c>
      <c r="CJ98" s="67" t="str">
        <f>IF(OR($E98="",$G98=""),"",IF(AND($E$3=6),'Marks Entry 6th'!AZ97,IF(AND($E$3=7),'Marks Entry 7th'!AZ97,"")))</f>
        <v/>
      </c>
      <c r="CK98" s="65" t="str">
        <f t="shared" si="131"/>
        <v/>
      </c>
      <c r="CL98" s="62" t="str">
        <f t="shared" si="132"/>
        <v/>
      </c>
      <c r="CM98" s="108">
        <f t="shared" si="133"/>
        <v>0</v>
      </c>
      <c r="CN98" s="108" t="str">
        <f t="shared" si="134"/>
        <v/>
      </c>
      <c r="CO98" s="108" t="str">
        <f t="shared" si="135"/>
        <v/>
      </c>
      <c r="CP98" s="108" t="str">
        <f t="shared" si="136"/>
        <v/>
      </c>
      <c r="CQ98" s="108" t="str">
        <f t="shared" si="137"/>
        <v/>
      </c>
      <c r="CR98" s="110" t="str">
        <f t="shared" si="138"/>
        <v/>
      </c>
      <c r="CS98" s="120" t="str">
        <f>IF(OR($E98="",$G98=""),"",IF(AND($E$3=6),'Marks Entry 6th'!BA97,IF(AND($E$3=7),'Marks Entry 7th'!BA97,"")))</f>
        <v/>
      </c>
      <c r="CT98" s="120" t="str">
        <f>IF(OR($E98="",$G98=""),"",IF(AND($E$3=6),'Marks Entry 6th'!BB97,IF(AND($E$3=7),'Marks Entry 7th'!BB97,"")))</f>
        <v/>
      </c>
      <c r="CU98" s="120" t="str">
        <f>IF(OR($E98="",$G98=""),"",IF(AND($E$3=6),'Marks Entry 6th'!BC97,IF(AND($E$3=7),'Marks Entry 7th'!BC97,"")))</f>
        <v/>
      </c>
      <c r="CV98" s="120" t="str">
        <f>IF(OR($E98="",$G98=""),"",IF(AND($E$3=6),'Marks Entry 6th'!BD97,IF(AND($E$3=7),'Marks Entry 7th'!BD97,"")))</f>
        <v/>
      </c>
      <c r="CW98" s="120" t="str">
        <f>IF(OR($E98="",$G98=""),"",IF(AND($E$3=6),'Marks Entry 6th'!BE97,IF(AND($E$3=7),'Marks Entry 7th'!BE97,"")))</f>
        <v/>
      </c>
      <c r="CX98" s="120" t="str">
        <f>IF(OR($E98="",$G98=""),"",IF(AND($E$3=6),'Marks Entry 6th'!BF97,IF(AND($E$3=7),'Marks Entry 7th'!BF97,"")))</f>
        <v/>
      </c>
      <c r="CY98" s="418" t="str">
        <f t="shared" si="139"/>
        <v/>
      </c>
      <c r="CZ98" s="120" t="str">
        <f>IF(OR($E98="",$G98=""),"",IF(AND($E$3=6),'Marks Entry 6th'!BG97,IF(AND($E$3=7),'Marks Entry 7th'!BG97,"")))</f>
        <v/>
      </c>
      <c r="DA98" s="120" t="str">
        <f>IF(OR($E98="",$G98=""),"",IF(AND($E$3=6),'Marks Entry 6th'!BH97,IF(AND($E$3=7),'Marks Entry 7th'!BH97,"")))</f>
        <v/>
      </c>
      <c r="DB98" s="65" t="str">
        <f t="shared" si="140"/>
        <v/>
      </c>
      <c r="DC98" s="62">
        <f t="shared" si="141"/>
        <v>0</v>
      </c>
      <c r="DD98" s="67" t="str">
        <f>IF(OR($E98="",$G98=""),"",IF(AND($E$3=6),'Marks Entry 6th'!BI97,IF(AND($E$3=7),'Marks Entry 7th'!BI97,"")))</f>
        <v/>
      </c>
      <c r="DE98" s="67" t="str">
        <f>IF(OR($E98="",$G98=""),"",IF(AND($E$3=6),'Marks Entry 6th'!BJ97,IF(AND($E$3=7),'Marks Entry 7th'!BJ97,"")))</f>
        <v/>
      </c>
      <c r="DF98" s="65" t="str">
        <f t="shared" si="142"/>
        <v/>
      </c>
      <c r="DG98" s="62" t="str">
        <f t="shared" si="143"/>
        <v/>
      </c>
      <c r="DH98" s="108">
        <f t="shared" si="144"/>
        <v>0</v>
      </c>
      <c r="DI98" s="108" t="str">
        <f t="shared" si="145"/>
        <v/>
      </c>
      <c r="DJ98" s="108" t="str">
        <f t="shared" si="146"/>
        <v/>
      </c>
      <c r="DK98" s="108" t="str">
        <f t="shared" si="147"/>
        <v/>
      </c>
      <c r="DL98" s="108" t="str">
        <f t="shared" si="148"/>
        <v/>
      </c>
      <c r="DM98" s="110" t="str">
        <f t="shared" si="149"/>
        <v/>
      </c>
      <c r="DN98" s="120" t="str">
        <f>IF(OR($E98="",$G98=""),"",IF(AND($E$3=6),'Marks Entry 6th'!BK97,IF(AND($E$3=7),'Marks Entry 7th'!BK97,"")))</f>
        <v/>
      </c>
      <c r="DO98" s="120" t="str">
        <f>IF(OR($E98="",$G98=""),"",IF(AND($E$3=6),'Marks Entry 6th'!BL97,IF(AND($E$3=7),'Marks Entry 7th'!BL97,"")))</f>
        <v/>
      </c>
      <c r="DP98" s="120" t="str">
        <f>IF(OR($E98="",$G98=""),"",IF(AND($E$3=6),'Marks Entry 6th'!BM97,IF(AND($E$3=7),'Marks Entry 7th'!BM97,"")))</f>
        <v/>
      </c>
      <c r="DQ98" s="120" t="str">
        <f>IF(OR($E98="",$G98=""),"",IF(AND($E$3=6),'Marks Entry 6th'!BN97,IF(AND($E$3=7),'Marks Entry 7th'!BN97,"")))</f>
        <v/>
      </c>
      <c r="DR98" s="120" t="str">
        <f>IF(OR($E98="",$G98=""),"",IF(AND($E$3=6),'Marks Entry 6th'!BO97,IF(AND($E$3=7),'Marks Entry 7th'!BO97,"")))</f>
        <v/>
      </c>
      <c r="DS98" s="120" t="str">
        <f>IF(OR($E98="",$G98=""),"",IF(AND($E$3=6),'Marks Entry 6th'!BP97,IF(AND($E$3=7),'Marks Entry 7th'!BP97,"")))</f>
        <v/>
      </c>
      <c r="DT98" s="418" t="str">
        <f t="shared" si="150"/>
        <v/>
      </c>
      <c r="DU98" s="120" t="str">
        <f>IF(OR($E98="",$G98=""),"",IF(AND($E$3=6),'Marks Entry 6th'!BQ97,IF(AND($E$3=7),'Marks Entry 7th'!BQ97,"")))</f>
        <v/>
      </c>
      <c r="DV98" s="120" t="str">
        <f>IF(OR($E98="",$G98=""),"",IF(AND($E$3=6),'Marks Entry 6th'!BR97,IF(AND($E$3=7),'Marks Entry 7th'!BR97,"")))</f>
        <v/>
      </c>
      <c r="DW98" s="65" t="str">
        <f t="shared" si="151"/>
        <v/>
      </c>
      <c r="DX98" s="62">
        <f t="shared" si="152"/>
        <v>0</v>
      </c>
      <c r="DY98" s="67" t="str">
        <f>IF(OR($E98="",$G98=""),"",IF(AND($E$3=6),'Marks Entry 6th'!BS97,IF(AND($E$3=7),'Marks Entry 7th'!BS97,"")))</f>
        <v/>
      </c>
      <c r="DZ98" s="67" t="str">
        <f>IF(OR($E98="",$G98=""),"",IF(AND($E$3=6),'Marks Entry 6th'!BT97,IF(AND($E$3=7),'Marks Entry 7th'!BT97,"")))</f>
        <v/>
      </c>
      <c r="EA98" s="65" t="str">
        <f t="shared" si="153"/>
        <v/>
      </c>
      <c r="EB98" s="62" t="str">
        <f t="shared" si="154"/>
        <v/>
      </c>
      <c r="EC98" s="108">
        <f t="shared" si="155"/>
        <v>0</v>
      </c>
      <c r="ED98" s="108" t="str">
        <f t="shared" si="156"/>
        <v/>
      </c>
      <c r="EE98" s="108" t="str">
        <f t="shared" si="157"/>
        <v/>
      </c>
      <c r="EF98" s="108" t="str">
        <f t="shared" si="158"/>
        <v/>
      </c>
      <c r="EG98" s="108" t="str">
        <f t="shared" si="159"/>
        <v/>
      </c>
      <c r="EH98" s="110" t="str">
        <f t="shared" si="160"/>
        <v/>
      </c>
      <c r="EI98" s="52" t="str">
        <f>IF(OR($E98="",$G98=""),"",IF(AND($E$3=6),'Marks Entry 6th'!BU97,IF(AND($E$3=7),'Marks Entry 7th'!BU97,"")))</f>
        <v/>
      </c>
      <c r="EJ98" s="52" t="str">
        <f>IF(OR($E98="",$G98=""),"",IF(AND($E$3=6),'Marks Entry 6th'!BV97,IF(AND($E$3=7),'Marks Entry 7th'!BV97,"")))</f>
        <v/>
      </c>
      <c r="EK98" s="52" t="str">
        <f>IF(OR($E98="",$G98=""),"",IF(AND($E$3=6),'Marks Entry 6th'!BW97,IF(AND($E$3=7),'Marks Entry 7th'!BW97,"")))</f>
        <v/>
      </c>
      <c r="EL98" s="52" t="str">
        <f>IF(OR($E98="",$G98=""),"",IF(AND($E$3=6),'Marks Entry 6th'!BX97,IF(AND($E$3=7),'Marks Entry 7th'!BX97,"")))</f>
        <v/>
      </c>
      <c r="EM98" s="52" t="str">
        <f>IF(OR($E98="",$G98=""),"",IF(AND($E$3=6),'Marks Entry 6th'!BY97,IF(AND($E$3=7),'Marks Entry 7th'!BY97,"")))</f>
        <v/>
      </c>
      <c r="EN98" s="121" t="str">
        <f t="shared" si="161"/>
        <v/>
      </c>
      <c r="EO98" s="122">
        <f t="shared" si="162"/>
        <v>0</v>
      </c>
      <c r="EP98" s="122" t="str">
        <f t="shared" si="163"/>
        <v/>
      </c>
      <c r="EQ98" s="122" t="str">
        <f t="shared" si="164"/>
        <v/>
      </c>
      <c r="ER98" s="109" t="str">
        <f t="shared" si="165"/>
        <v/>
      </c>
      <c r="ES98" s="52" t="str">
        <f>IF(OR($E98="",$G98=""),"",IF(AND($E$3=6),'Marks Entry 6th'!BZ97,IF(AND($E$3=7),'Marks Entry 7th'!BZ97,"")))</f>
        <v/>
      </c>
      <c r="ET98" s="52" t="str">
        <f>IF(OR($E98="",$G98=""),"",IF(AND($E$3=6),'Marks Entry 6th'!CA97,IF(AND($E$3=7),'Marks Entry 7th'!CA97,"")))</f>
        <v/>
      </c>
      <c r="EU98" s="52" t="str">
        <f>IF(OR($E98="",$G98=""),"",IF(AND($E$3=6),'Marks Entry 6th'!CB97,IF(AND($E$3=7),'Marks Entry 7th'!CB97,"")))</f>
        <v/>
      </c>
      <c r="EV98" s="52" t="str">
        <f>IF(OR($E98="",$G98=""),"",IF(AND($E$3=6),'Marks Entry 6th'!CC97,IF(AND($E$3=7),'Marks Entry 7th'!CC97,"")))</f>
        <v/>
      </c>
      <c r="EW98" s="52" t="str">
        <f>IF(OR($E98="",$G98=""),"",IF(AND($E$3=6),'Marks Entry 6th'!CD97,IF(AND($E$3=7),'Marks Entry 7th'!CD97,"")))</f>
        <v/>
      </c>
      <c r="EX98" s="121" t="str">
        <f t="shared" si="166"/>
        <v/>
      </c>
      <c r="EY98" s="122">
        <f t="shared" si="167"/>
        <v>0</v>
      </c>
      <c r="EZ98" s="122" t="str">
        <f t="shared" si="168"/>
        <v/>
      </c>
      <c r="FA98" s="122" t="str">
        <f t="shared" si="169"/>
        <v/>
      </c>
      <c r="FB98" s="109" t="str">
        <f t="shared" si="170"/>
        <v/>
      </c>
      <c r="FC98" s="52" t="str">
        <f>IF(OR($E98="",$G98=""),"",IF(AND($E$3=6),'Marks Entry 6th'!CE97,IF(AND($E$3=7),'Marks Entry 7th'!CE97,"")))</f>
        <v/>
      </c>
      <c r="FD98" s="52" t="str">
        <f>IF(OR($E98="",$G98=""),"",IF(AND($E$3=6),'Marks Entry 6th'!CF97,IF(AND($E$3=7),'Marks Entry 7th'!CF97,"")))</f>
        <v/>
      </c>
      <c r="FE98" s="52" t="str">
        <f>IF(OR($E98="",$G98=""),"",IF(AND($E$3=6),'Marks Entry 6th'!CG97,IF(AND($E$3=7),'Marks Entry 7th'!CG97,"")))</f>
        <v/>
      </c>
      <c r="FF98" s="52" t="str">
        <f>IF(OR($E98="",$G98=""),"",IF(AND($E$3=6),'Marks Entry 6th'!CH97,IF(AND($E$3=7),'Marks Entry 7th'!CH97,"")))</f>
        <v/>
      </c>
      <c r="FG98" s="52" t="str">
        <f>IF(OR($E98="",$G98=""),"",IF(AND($E$3=6),'Marks Entry 6th'!CI97,IF(AND($E$3=7),'Marks Entry 7th'!CI97,"")))</f>
        <v/>
      </c>
      <c r="FH98" s="121" t="str">
        <f t="shared" si="171"/>
        <v/>
      </c>
      <c r="FI98" s="122">
        <f t="shared" si="172"/>
        <v>0</v>
      </c>
      <c r="FJ98" s="122" t="str">
        <f t="shared" si="173"/>
        <v/>
      </c>
      <c r="FK98" s="122" t="str">
        <f t="shared" si="174"/>
        <v/>
      </c>
      <c r="FL98" s="109" t="str">
        <f t="shared" si="175"/>
        <v/>
      </c>
      <c r="FM98" s="361" t="str">
        <f>IF(OR($E98="",$G98=""),"",IF(AND('Marks Entry 6th'!CJ97="",'Marks Entry 7th'!CJ97=""),"",IF(AND($E$3=6),'Marks Entry 6th'!CJ97,IF(AND($E$3=7),'Marks Entry 7th'!CJ97,""))))</f>
        <v/>
      </c>
      <c r="FN98" s="361" t="str">
        <f>IF(OR($E98="",$G98=""),"",IF(AND('Marks Entry 6th'!CK97="",'Marks Entry 7th'!CK97=""),"",IF(AND($E$3=6),'Marks Entry 6th'!CK97,IF(AND($E$3=7),'Marks Entry 7th'!CK97,""))))</f>
        <v/>
      </c>
      <c r="FO98" s="362" t="str">
        <f t="shared" si="176"/>
        <v/>
      </c>
      <c r="FP98" s="109" t="str">
        <f t="shared" si="177"/>
        <v/>
      </c>
      <c r="FQ98" s="361" t="str">
        <f>IF(OR($E98="",$G98=""),"",IF(AND('Marks Entry 6th'!CL97="",'Marks Entry 7th'!CL97=""),"",IF(AND($E$3=6),'Marks Entry 6th'!CL97,IF(AND($E$3=7),'Marks Entry 7th'!CL97,""))))</f>
        <v/>
      </c>
      <c r="FR98" s="361" t="str">
        <f>IF(OR($E98="",$G98=""),"",IF(AND('Marks Entry 6th'!CM97="",'Marks Entry 7th'!CM97=""),"",IF(AND($E$3=6),'Marks Entry 6th'!CM97,IF(AND($E$3=7),'Marks Entry 7th'!CM97,""))))</f>
        <v/>
      </c>
      <c r="FS98" s="362" t="str">
        <f t="shared" si="178"/>
        <v/>
      </c>
      <c r="FT98" s="109" t="str">
        <f t="shared" si="179"/>
        <v/>
      </c>
      <c r="FU98" s="78" t="str">
        <f t="shared" si="180"/>
        <v/>
      </c>
      <c r="FV98" s="328" t="str">
        <f t="shared" si="181"/>
        <v/>
      </c>
      <c r="FW98" s="84" t="str">
        <f t="shared" si="182"/>
        <v/>
      </c>
      <c r="FX98" s="222" t="str">
        <f t="shared" si="183"/>
        <v/>
      </c>
      <c r="FY98" s="85" t="str">
        <f t="shared" si="184"/>
        <v/>
      </c>
      <c r="FZ98" s="327" t="str">
        <f>IFERROR(IF(B98="NSO","NSO",IF(OR(D98="",G98="",F98=""),"",IF(AND(FV98&gt;=36,'Master sheet'!$D$11="Hindi"),"कक्षा क्रमोन्नत",IF(AND(FV98&gt;=36,'Master sheet'!$D$11="English"),"Promoted",IF(AND(FV98&lt;36,'Master sheet'!$D$11="Hindi"),"पुनः परीक्षा","Re-Exam"))))),"")</f>
        <v/>
      </c>
      <c r="GA98" s="53" t="str">
        <f>IF(OR($E98="",$G98=""),"",IF(AND($E$3=6,'Marks Entry 6th'!CN97=""),"",IF(AND($E$3=7,'Marks Entry 7th'!CN97=""),"",IF(AND($E$3=6),'Marks Entry 6th'!CN97,IF(AND($E$3=7),'Marks Entry 7th'!CN97,"")))))</f>
        <v/>
      </c>
      <c r="GB98" s="53" t="str">
        <f>IF(OR($E98="",$G98=""),"",IF(AND($E$3=6,'Marks Entry 6th'!CO97=""),"",IF(AND($E$3=7,'Marks Entry 7th'!CO97=""),"",IF(AND($E$3=6),'Marks Entry 6th'!CO97,IF(AND($E$3=7),'Marks Entry 7th'!CO97,"")))))</f>
        <v/>
      </c>
      <c r="GC98" s="54"/>
      <c r="GK98" s="56">
        <f>IF(AND($E$3=6),'Marks Entry 6th'!I97,IF(AND($E$3=7),'Marks Entry 7th'!I97,""))</f>
        <v>0</v>
      </c>
      <c r="GL98" s="56">
        <f t="shared" si="185"/>
        <v>0</v>
      </c>
    </row>
    <row r="99" spans="1:194" ht="18.95" customHeight="1">
      <c r="A99" s="68">
        <v>92</v>
      </c>
      <c r="B99" s="68" t="str">
        <f>IF(OR(GK99=0,GK99=""),"",IF(AND($E$3=6),'Marks Entry 6th'!I98,IF(AND($E$3=7),'Marks Entry 7th'!I98,"")))</f>
        <v/>
      </c>
      <c r="C99" s="69" t="str">
        <f>IF(OR(B99=0,B99=""),"",IF(AND($E$3=6,'Marks Entry 6th'!B98=""),"",IF(AND($E$3=7,'Marks Entry 7th'!B98=""),"",IF(AND($E$3=6,'Marks Entry 6th'!B98),'Marks Entry 6th'!B98,IF(AND($E$3=7),'Marks Entry 7th'!B98,"")))))</f>
        <v/>
      </c>
      <c r="D99" s="69" t="str">
        <f>IF(OR(B99=0,B99=""),"",IF(AND($E$3=6,'Marks Entry 6th'!C98=""),"",IF(AND($E$3=7,'Marks Entry 7th'!C98=""),"",IF(AND($E$3=6),'Marks Entry 6th'!C98,IF(AND($E$3=7),'Marks Entry 7th'!C98,"")))))</f>
        <v/>
      </c>
      <c r="E99" s="303" t="str">
        <f>IF(OR(B99=0,B99=""),"",IF(AND($E$3=6,'Marks Entry 6th'!E98=""),"",IF(AND($E$3=7,'Marks Entry 7th'!E98=""),"",IF(AND($E$3=6),'Marks Entry 6th'!E98,IF(AND($E$3=7),'Marks Entry 7th'!E98,"")))))</f>
        <v/>
      </c>
      <c r="F99" s="69" t="str">
        <f>IF(OR(B99=0,B99=""),"",IF(AND($E$3=6,'Marks Entry 6th'!D98=""),"",IF(AND($E$3=7,'Marks Entry 7th'!D98=""),"",IF(AND($E$3=6),'Marks Entry 6th'!D98,IF(AND($E$3=7),'Marks Entry 7th'!D98,"")))))</f>
        <v/>
      </c>
      <c r="G99" s="302" t="str">
        <f>IF(OR(B99=0,B99=""),"",IF(AND($E$3=6,'Marks Entry 6th'!F98=""),"",IF(AND($E$3=7,'Marks Entry 7th'!F98=""),"",IF(AND($E$3=6),UPPER('Marks Entry 6th'!F98),IF(AND($E$3=7),UPPER('Marks Entry 7th'!F98),"")))))</f>
        <v/>
      </c>
      <c r="H99" s="302" t="str">
        <f>IF(OR(B99=0,B99=""),"",IF(AND($E$3=6,'Marks Entry 6th'!G98=""),"",IF(AND($E$3=7,'Marks Entry 7th'!G98=""),"",IF(AND($E$3=6),UPPER('Marks Entry 6th'!G98),IF(AND($E$3=7),UPPER('Marks Entry 7th'!G98),"")))))</f>
        <v/>
      </c>
      <c r="I99" s="302" t="str">
        <f>IF(OR(B99=0,B99=""),"",IF(AND($E$3=6,'Marks Entry 6th'!H98=""),"",IF(AND($E$3=7,'Marks Entry 7th'!H98=""),"",IF(AND($E$3=6),UPPER('Marks Entry 6th'!H98),IF(AND($E$3=7),UPPER('Marks Entry 7th'!H98),"")))))</f>
        <v/>
      </c>
      <c r="J99" s="64" t="str">
        <f>IF(OR(B99=0,B99=""),"",IF(AND($E$3=6,'Marks Entry 6th'!J98=""),"",IF(AND($E$3=7,'Marks Entry 7th'!J98=""),"",IF(AND($E$3=6),'Marks Entry 6th'!J98,IF(AND($E$3=7),'Marks Entry 7th'!J98,"")))))</f>
        <v/>
      </c>
      <c r="K99" s="64" t="str">
        <f>IF(OR(B99=0,B99=""),"",IF(AND($E$3=6,'Marks Entry 6th'!K98=""),"",IF(AND($E$3=7,'Marks Entry 7th'!K98=""),"",IF(AND($E$3=6),'Marks Entry 6th'!K98,IF(AND($E$3=7),'Marks Entry 7th'!K98,"")))))</f>
        <v/>
      </c>
      <c r="L99" s="120" t="str">
        <f>IF(OR($E99="",$G99=""),"",IF(AND($E$3=6),'Marks Entry 6th'!L98,IF(AND($E$3=7),'Marks Entry 7th'!L98,"")))</f>
        <v/>
      </c>
      <c r="M99" s="120" t="str">
        <f>IF(OR($E99="",$G99=""),"",IF(AND($E$3=6),'Marks Entry 6th'!M98,IF(AND($E$3=7),'Marks Entry 7th'!M98,"")))</f>
        <v/>
      </c>
      <c r="N99" s="120" t="str">
        <f>IF(OR($E99="",$G99=""),"",IF(AND($E$3=6),'Marks Entry 6th'!N98,IF(AND($E$3=7),'Marks Entry 7th'!N98,"")))</f>
        <v/>
      </c>
      <c r="O99" s="120" t="str">
        <f>IF(OR($E99="",$G99=""),"",IF(AND($E$3=6),'Marks Entry 6th'!O98,IF(AND($E$3=7),'Marks Entry 7th'!O98,"")))</f>
        <v/>
      </c>
      <c r="P99" s="120" t="str">
        <f>IF(OR($E99="",$G99=""),"",IF(AND($E$3=6),'Marks Entry 6th'!P98,IF(AND($E$3=7),'Marks Entry 7th'!P98,"")))</f>
        <v/>
      </c>
      <c r="Q99" s="120" t="str">
        <f>IF(OR($E99="",$G99=""),"",IF(AND($E$3=6),'Marks Entry 6th'!Q98,IF(AND($E$3=7),'Marks Entry 7th'!Q98,"")))</f>
        <v/>
      </c>
      <c r="R99" s="418" t="str">
        <f t="shared" si="95"/>
        <v/>
      </c>
      <c r="S99" s="120" t="str">
        <f>IF(OR($E99="",$G99=""),"",IF(AND($E$3=6),'Marks Entry 6th'!R98,IF(AND($E$3=7),'Marks Entry 7th'!R98,"")))</f>
        <v/>
      </c>
      <c r="T99" s="120" t="str">
        <f>IF(OR($E99="",$G99=""),"",IF(AND($E$3=6),'Marks Entry 6th'!S98,IF(AND($E$3=7),'Marks Entry 7th'!S98,"")))</f>
        <v/>
      </c>
      <c r="U99" s="65" t="str">
        <f t="shared" si="96"/>
        <v/>
      </c>
      <c r="V99" s="62">
        <f t="shared" si="97"/>
        <v>0</v>
      </c>
      <c r="W99" s="67" t="str">
        <f>IF(OR($E99="",$G99=""),"",IF(AND($E$3=6),'Marks Entry 6th'!T98,IF(AND($E$3=7),'Marks Entry 7th'!T98,"")))</f>
        <v/>
      </c>
      <c r="X99" s="67" t="str">
        <f>IF(OR($E99="",$G99=""),"",IF(AND($E$3=6),'Marks Entry 6th'!U98,IF(AND($E$3=7),'Marks Entry 7th'!U98,"")))</f>
        <v/>
      </c>
      <c r="Y99" s="66" t="str">
        <f t="shared" si="98"/>
        <v/>
      </c>
      <c r="Z99" s="62" t="str">
        <f t="shared" si="99"/>
        <v/>
      </c>
      <c r="AA99" s="108">
        <f t="shared" si="100"/>
        <v>0</v>
      </c>
      <c r="AB99" s="108" t="str">
        <f t="shared" si="101"/>
        <v/>
      </c>
      <c r="AC99" s="108" t="str">
        <f t="shared" si="102"/>
        <v/>
      </c>
      <c r="AD99" s="108" t="str">
        <f t="shared" si="103"/>
        <v/>
      </c>
      <c r="AE99" s="108" t="str">
        <f t="shared" si="104"/>
        <v/>
      </c>
      <c r="AF99" s="110" t="str">
        <f t="shared" si="105"/>
        <v/>
      </c>
      <c r="AG99" s="120" t="str">
        <f>IF(OR($E99="",$G99=""),"",IF(AND($E$3=6),'Marks Entry 6th'!V98,IF(AND($E$3=7),'Marks Entry 7th'!V98,"")))</f>
        <v/>
      </c>
      <c r="AH99" s="120" t="str">
        <f>IF(OR($E99="",$G99=""),"",IF(AND($E$3=6),'Marks Entry 6th'!W98,IF(AND($E$3=7),'Marks Entry 7th'!W98,"")))</f>
        <v/>
      </c>
      <c r="AI99" s="120" t="str">
        <f>IF(OR($E99="",$G99=""),"",IF(AND($E$3=6),'Marks Entry 6th'!X98,IF(AND($E$3=7),'Marks Entry 7th'!X98,"")))</f>
        <v/>
      </c>
      <c r="AJ99" s="120" t="str">
        <f>IF(OR($E99="",$G99=""),"",IF(AND($E$3=6),'Marks Entry 6th'!Y98,IF(AND($E$3=7),'Marks Entry 7th'!Y98,"")))</f>
        <v/>
      </c>
      <c r="AK99" s="120" t="str">
        <f>IF(OR($E99="",$G99=""),"",IF(AND($E$3=6),'Marks Entry 6th'!Z98,IF(AND($E$3=7),'Marks Entry 7th'!Z98,"")))</f>
        <v/>
      </c>
      <c r="AL99" s="120" t="str">
        <f>IF(OR($E99="",$G99=""),"",IF(AND($E$3=6),'Marks Entry 6th'!AA98,IF(AND($E$3=7),'Marks Entry 7th'!AA98,"")))</f>
        <v/>
      </c>
      <c r="AM99" s="418" t="str">
        <f t="shared" si="106"/>
        <v/>
      </c>
      <c r="AN99" s="120" t="str">
        <f>IF(OR($E99="",$G99=""),"",IF(AND($E$3=6),'Marks Entry 6th'!AB98,IF(AND($E$3=7),'Marks Entry 7th'!AB98,"")))</f>
        <v/>
      </c>
      <c r="AO99" s="120" t="str">
        <f>IF(OR($E99="",$G99=""),"",IF(AND($E$3=6),'Marks Entry 6th'!AC98,IF(AND($E$3=7),'Marks Entry 7th'!AC98,"")))</f>
        <v/>
      </c>
      <c r="AP99" s="65" t="str">
        <f t="shared" si="107"/>
        <v/>
      </c>
      <c r="AQ99" s="62">
        <f t="shared" si="108"/>
        <v>0</v>
      </c>
      <c r="AR99" s="67" t="str">
        <f>IF(OR($E99="",$G99=""),"",IF(AND($E$3=6),'Marks Entry 6th'!AD98,IF(AND($E$3=7),'Marks Entry 7th'!AD98,"")))</f>
        <v/>
      </c>
      <c r="AS99" s="67" t="str">
        <f>IF(OR($E99="",$G99=""),"",IF(AND($E$3=6),'Marks Entry 6th'!AE98,IF(AND($E$3=7),'Marks Entry 7th'!AE98,"")))</f>
        <v/>
      </c>
      <c r="AT99" s="65" t="str">
        <f t="shared" si="109"/>
        <v/>
      </c>
      <c r="AU99" s="62" t="str">
        <f t="shared" si="110"/>
        <v/>
      </c>
      <c r="AV99" s="108">
        <f t="shared" si="111"/>
        <v>0</v>
      </c>
      <c r="AW99" s="108" t="str">
        <f t="shared" si="112"/>
        <v/>
      </c>
      <c r="AX99" s="108" t="str">
        <f t="shared" si="113"/>
        <v/>
      </c>
      <c r="AY99" s="108" t="str">
        <f t="shared" si="114"/>
        <v/>
      </c>
      <c r="AZ99" s="108" t="str">
        <f t="shared" si="115"/>
        <v/>
      </c>
      <c r="BA99" s="110" t="str">
        <f t="shared" si="116"/>
        <v/>
      </c>
      <c r="BB99" s="310" t="str">
        <f>IF(OR($E99="",$G99=""),"",IF(AND($E$3=6),'Marks Entry 6th'!AF98,IF(AND($E$3=7),'Marks Entry 7th'!AF98,"")))</f>
        <v/>
      </c>
      <c r="BC99" s="120" t="str">
        <f>IF(OR($E99="",$G99=""),"",IF(AND($E$3=6),'Marks Entry 6th'!AG98,IF(AND($E$3=7),'Marks Entry 7th'!AG98,"")))</f>
        <v/>
      </c>
      <c r="BD99" s="120" t="str">
        <f>IF(OR($E99="",$G99=""),"",IF(AND($E$3=6),'Marks Entry 6th'!AH98,IF(AND($E$3=7),'Marks Entry 7th'!AH98,"")))</f>
        <v/>
      </c>
      <c r="BE99" s="120" t="str">
        <f>IF(OR($E99="",$G99=""),"",IF(AND($E$3=6),'Marks Entry 6th'!AI98,IF(AND($E$3=7),'Marks Entry 7th'!AI98,"")))</f>
        <v/>
      </c>
      <c r="BF99" s="120" t="str">
        <f>IF(OR($E99="",$G99=""),"",IF(AND($E$3=6),'Marks Entry 6th'!AJ98,IF(AND($E$3=7),'Marks Entry 7th'!AJ98,"")))</f>
        <v/>
      </c>
      <c r="BG99" s="120" t="str">
        <f>IF(OR($E99="",$G99=""),"",IF(AND($E$3=6),'Marks Entry 6th'!AK98,IF(AND($E$3=7),'Marks Entry 7th'!AK98,"")))</f>
        <v/>
      </c>
      <c r="BH99" s="120" t="str">
        <f>IF(OR($E99="",$G99=""),"",IF(AND($E$3=6),'Marks Entry 6th'!AL98,IF(AND($E$3=7),'Marks Entry 7th'!AL98,"")))</f>
        <v/>
      </c>
      <c r="BI99" s="418" t="str">
        <f t="shared" si="117"/>
        <v/>
      </c>
      <c r="BJ99" s="120" t="str">
        <f>IF(OR($E99="",$G99=""),"",IF(AND($E$3=6),'Marks Entry 6th'!AM98,IF(AND($E$3=7),'Marks Entry 7th'!AM98,"")))</f>
        <v/>
      </c>
      <c r="BK99" s="120" t="str">
        <f>IF(OR($E99="",$G99=""),"",IF(AND($E$3=6),'Marks Entry 6th'!AN98,IF(AND($E$3=7),'Marks Entry 7th'!AN98,"")))</f>
        <v/>
      </c>
      <c r="BL99" s="65" t="str">
        <f t="shared" si="118"/>
        <v/>
      </c>
      <c r="BM99" s="62">
        <f t="shared" si="119"/>
        <v>0</v>
      </c>
      <c r="BN99" s="67" t="str">
        <f>IF(OR($E99="",$G99=""),"",IF(AND($E$3=6),'Marks Entry 6th'!AO98,IF(AND($E$3=7),'Marks Entry 7th'!AO98,"")))</f>
        <v/>
      </c>
      <c r="BO99" s="67" t="str">
        <f>IF(OR($E99="",$G99=""),"",IF(AND($E$3=6),'Marks Entry 6th'!AP98,IF(AND($E$3=7),'Marks Entry 7th'!AP98,"")))</f>
        <v/>
      </c>
      <c r="BP99" s="65" t="str">
        <f t="shared" si="120"/>
        <v/>
      </c>
      <c r="BQ99" s="62" t="str">
        <f t="shared" si="121"/>
        <v/>
      </c>
      <c r="BR99" s="108">
        <f t="shared" si="122"/>
        <v>0</v>
      </c>
      <c r="BS99" s="108" t="str">
        <f t="shared" si="123"/>
        <v/>
      </c>
      <c r="BT99" s="108" t="str">
        <f t="shared" si="124"/>
        <v/>
      </c>
      <c r="BU99" s="108" t="str">
        <f t="shared" si="125"/>
        <v/>
      </c>
      <c r="BV99" s="108" t="str">
        <f t="shared" si="126"/>
        <v/>
      </c>
      <c r="BW99" s="110" t="str">
        <f t="shared" si="127"/>
        <v/>
      </c>
      <c r="BX99" s="120" t="str">
        <f>IF(OR($E99="",$G99=""),"",IF(AND($E$3=6),'Marks Entry 6th'!AQ98,IF(AND($E$3=7),'Marks Entry 7th'!AQ98,"")))</f>
        <v/>
      </c>
      <c r="BY99" s="120" t="str">
        <f>IF(OR($E99="",$G99=""),"",IF(AND($E$3=6),'Marks Entry 6th'!AR98,IF(AND($E$3=7),'Marks Entry 7th'!AR98,"")))</f>
        <v/>
      </c>
      <c r="BZ99" s="120" t="str">
        <f>IF(OR($E99="",$G99=""),"",IF(AND($E$3=6),'Marks Entry 6th'!AS98,IF(AND($E$3=7),'Marks Entry 7th'!AS98,"")))</f>
        <v/>
      </c>
      <c r="CA99" s="120" t="str">
        <f>IF(OR($E99="",$G99=""),"",IF(AND($E$3=6),'Marks Entry 6th'!AT98,IF(AND($E$3=7),'Marks Entry 7th'!AT98,"")))</f>
        <v/>
      </c>
      <c r="CB99" s="120" t="str">
        <f>IF(OR($E99="",$G99=""),"",IF(AND($E$3=6),'Marks Entry 6th'!AU98,IF(AND($E$3=7),'Marks Entry 7th'!AU98,"")))</f>
        <v/>
      </c>
      <c r="CC99" s="120" t="str">
        <f>IF(OR($E99="",$G99=""),"",IF(AND($E$3=6),'Marks Entry 6th'!AV98,IF(AND($E$3=7),'Marks Entry 7th'!AV98,"")))</f>
        <v/>
      </c>
      <c r="CD99" s="418" t="str">
        <f t="shared" si="128"/>
        <v/>
      </c>
      <c r="CE99" s="120" t="str">
        <f>IF(OR($E99="",$G99=""),"",IF(AND($E$3=6),'Marks Entry 6th'!AW98,IF(AND($E$3=7),'Marks Entry 7th'!AW98,"")))</f>
        <v/>
      </c>
      <c r="CF99" s="120" t="str">
        <f>IF(OR($E99="",$G99=""),"",IF(AND($E$3=6),'Marks Entry 6th'!AX98,IF(AND($E$3=7),'Marks Entry 7th'!AX98,"")))</f>
        <v/>
      </c>
      <c r="CG99" s="65" t="str">
        <f t="shared" si="129"/>
        <v/>
      </c>
      <c r="CH99" s="62">
        <f t="shared" si="130"/>
        <v>0</v>
      </c>
      <c r="CI99" s="67" t="str">
        <f>IF(OR($E99="",$G99=""),"",IF(AND($E$3=6),'Marks Entry 6th'!AY98,IF(AND($E$3=7),'Marks Entry 7th'!AY98,"")))</f>
        <v/>
      </c>
      <c r="CJ99" s="67" t="str">
        <f>IF(OR($E99="",$G99=""),"",IF(AND($E$3=6),'Marks Entry 6th'!AZ98,IF(AND($E$3=7),'Marks Entry 7th'!AZ98,"")))</f>
        <v/>
      </c>
      <c r="CK99" s="65" t="str">
        <f t="shared" si="131"/>
        <v/>
      </c>
      <c r="CL99" s="62" t="str">
        <f t="shared" si="132"/>
        <v/>
      </c>
      <c r="CM99" s="108">
        <f t="shared" si="133"/>
        <v>0</v>
      </c>
      <c r="CN99" s="108" t="str">
        <f t="shared" si="134"/>
        <v/>
      </c>
      <c r="CO99" s="108" t="str">
        <f t="shared" si="135"/>
        <v/>
      </c>
      <c r="CP99" s="108" t="str">
        <f t="shared" si="136"/>
        <v/>
      </c>
      <c r="CQ99" s="108" t="str">
        <f t="shared" si="137"/>
        <v/>
      </c>
      <c r="CR99" s="110" t="str">
        <f t="shared" si="138"/>
        <v/>
      </c>
      <c r="CS99" s="120" t="str">
        <f>IF(OR($E99="",$G99=""),"",IF(AND($E$3=6),'Marks Entry 6th'!BA98,IF(AND($E$3=7),'Marks Entry 7th'!BA98,"")))</f>
        <v/>
      </c>
      <c r="CT99" s="120" t="str">
        <f>IF(OR($E99="",$G99=""),"",IF(AND($E$3=6),'Marks Entry 6th'!BB98,IF(AND($E$3=7),'Marks Entry 7th'!BB98,"")))</f>
        <v/>
      </c>
      <c r="CU99" s="120" t="str">
        <f>IF(OR($E99="",$G99=""),"",IF(AND($E$3=6),'Marks Entry 6th'!BC98,IF(AND($E$3=7),'Marks Entry 7th'!BC98,"")))</f>
        <v/>
      </c>
      <c r="CV99" s="120" t="str">
        <f>IF(OR($E99="",$G99=""),"",IF(AND($E$3=6),'Marks Entry 6th'!BD98,IF(AND($E$3=7),'Marks Entry 7th'!BD98,"")))</f>
        <v/>
      </c>
      <c r="CW99" s="120" t="str">
        <f>IF(OR($E99="",$G99=""),"",IF(AND($E$3=6),'Marks Entry 6th'!BE98,IF(AND($E$3=7),'Marks Entry 7th'!BE98,"")))</f>
        <v/>
      </c>
      <c r="CX99" s="120" t="str">
        <f>IF(OR($E99="",$G99=""),"",IF(AND($E$3=6),'Marks Entry 6th'!BF98,IF(AND($E$3=7),'Marks Entry 7th'!BF98,"")))</f>
        <v/>
      </c>
      <c r="CY99" s="418" t="str">
        <f t="shared" si="139"/>
        <v/>
      </c>
      <c r="CZ99" s="120" t="str">
        <f>IF(OR($E99="",$G99=""),"",IF(AND($E$3=6),'Marks Entry 6th'!BG98,IF(AND($E$3=7),'Marks Entry 7th'!BG98,"")))</f>
        <v/>
      </c>
      <c r="DA99" s="120" t="str">
        <f>IF(OR($E99="",$G99=""),"",IF(AND($E$3=6),'Marks Entry 6th'!BH98,IF(AND($E$3=7),'Marks Entry 7th'!BH98,"")))</f>
        <v/>
      </c>
      <c r="DB99" s="65" t="str">
        <f t="shared" si="140"/>
        <v/>
      </c>
      <c r="DC99" s="62">
        <f t="shared" si="141"/>
        <v>0</v>
      </c>
      <c r="DD99" s="67" t="str">
        <f>IF(OR($E99="",$G99=""),"",IF(AND($E$3=6),'Marks Entry 6th'!BI98,IF(AND($E$3=7),'Marks Entry 7th'!BI98,"")))</f>
        <v/>
      </c>
      <c r="DE99" s="67" t="str">
        <f>IF(OR($E99="",$G99=""),"",IF(AND($E$3=6),'Marks Entry 6th'!BJ98,IF(AND($E$3=7),'Marks Entry 7th'!BJ98,"")))</f>
        <v/>
      </c>
      <c r="DF99" s="65" t="str">
        <f t="shared" si="142"/>
        <v/>
      </c>
      <c r="DG99" s="62" t="str">
        <f t="shared" si="143"/>
        <v/>
      </c>
      <c r="DH99" s="108">
        <f t="shared" si="144"/>
        <v>0</v>
      </c>
      <c r="DI99" s="108" t="str">
        <f t="shared" si="145"/>
        <v/>
      </c>
      <c r="DJ99" s="108" t="str">
        <f t="shared" si="146"/>
        <v/>
      </c>
      <c r="DK99" s="108" t="str">
        <f t="shared" si="147"/>
        <v/>
      </c>
      <c r="DL99" s="108" t="str">
        <f t="shared" si="148"/>
        <v/>
      </c>
      <c r="DM99" s="110" t="str">
        <f t="shared" si="149"/>
        <v/>
      </c>
      <c r="DN99" s="120" t="str">
        <f>IF(OR($E99="",$G99=""),"",IF(AND($E$3=6),'Marks Entry 6th'!BK98,IF(AND($E$3=7),'Marks Entry 7th'!BK98,"")))</f>
        <v/>
      </c>
      <c r="DO99" s="120" t="str">
        <f>IF(OR($E99="",$G99=""),"",IF(AND($E$3=6),'Marks Entry 6th'!BL98,IF(AND($E$3=7),'Marks Entry 7th'!BL98,"")))</f>
        <v/>
      </c>
      <c r="DP99" s="120" t="str">
        <f>IF(OR($E99="",$G99=""),"",IF(AND($E$3=6),'Marks Entry 6th'!BM98,IF(AND($E$3=7),'Marks Entry 7th'!BM98,"")))</f>
        <v/>
      </c>
      <c r="DQ99" s="120" t="str">
        <f>IF(OR($E99="",$G99=""),"",IF(AND($E$3=6),'Marks Entry 6th'!BN98,IF(AND($E$3=7),'Marks Entry 7th'!BN98,"")))</f>
        <v/>
      </c>
      <c r="DR99" s="120" t="str">
        <f>IF(OR($E99="",$G99=""),"",IF(AND($E$3=6),'Marks Entry 6th'!BO98,IF(AND($E$3=7),'Marks Entry 7th'!BO98,"")))</f>
        <v/>
      </c>
      <c r="DS99" s="120" t="str">
        <f>IF(OR($E99="",$G99=""),"",IF(AND($E$3=6),'Marks Entry 6th'!BP98,IF(AND($E$3=7),'Marks Entry 7th'!BP98,"")))</f>
        <v/>
      </c>
      <c r="DT99" s="418" t="str">
        <f t="shared" si="150"/>
        <v/>
      </c>
      <c r="DU99" s="120" t="str">
        <f>IF(OR($E99="",$G99=""),"",IF(AND($E$3=6),'Marks Entry 6th'!BQ98,IF(AND($E$3=7),'Marks Entry 7th'!BQ98,"")))</f>
        <v/>
      </c>
      <c r="DV99" s="120" t="str">
        <f>IF(OR($E99="",$G99=""),"",IF(AND($E$3=6),'Marks Entry 6th'!BR98,IF(AND($E$3=7),'Marks Entry 7th'!BR98,"")))</f>
        <v/>
      </c>
      <c r="DW99" s="65" t="str">
        <f t="shared" si="151"/>
        <v/>
      </c>
      <c r="DX99" s="62">
        <f t="shared" si="152"/>
        <v>0</v>
      </c>
      <c r="DY99" s="67" t="str">
        <f>IF(OR($E99="",$G99=""),"",IF(AND($E$3=6),'Marks Entry 6th'!BS98,IF(AND($E$3=7),'Marks Entry 7th'!BS98,"")))</f>
        <v/>
      </c>
      <c r="DZ99" s="67" t="str">
        <f>IF(OR($E99="",$G99=""),"",IF(AND($E$3=6),'Marks Entry 6th'!BT98,IF(AND($E$3=7),'Marks Entry 7th'!BT98,"")))</f>
        <v/>
      </c>
      <c r="EA99" s="65" t="str">
        <f t="shared" si="153"/>
        <v/>
      </c>
      <c r="EB99" s="62" t="str">
        <f t="shared" si="154"/>
        <v/>
      </c>
      <c r="EC99" s="108">
        <f t="shared" si="155"/>
        <v>0</v>
      </c>
      <c r="ED99" s="108" t="str">
        <f t="shared" si="156"/>
        <v/>
      </c>
      <c r="EE99" s="108" t="str">
        <f t="shared" si="157"/>
        <v/>
      </c>
      <c r="EF99" s="108" t="str">
        <f t="shared" si="158"/>
        <v/>
      </c>
      <c r="EG99" s="108" t="str">
        <f t="shared" si="159"/>
        <v/>
      </c>
      <c r="EH99" s="110" t="str">
        <f t="shared" si="160"/>
        <v/>
      </c>
      <c r="EI99" s="52" t="str">
        <f>IF(OR($E99="",$G99=""),"",IF(AND($E$3=6),'Marks Entry 6th'!BU98,IF(AND($E$3=7),'Marks Entry 7th'!BU98,"")))</f>
        <v/>
      </c>
      <c r="EJ99" s="52" t="str">
        <f>IF(OR($E99="",$G99=""),"",IF(AND($E$3=6),'Marks Entry 6th'!BV98,IF(AND($E$3=7),'Marks Entry 7th'!BV98,"")))</f>
        <v/>
      </c>
      <c r="EK99" s="52" t="str">
        <f>IF(OR($E99="",$G99=""),"",IF(AND($E$3=6),'Marks Entry 6th'!BW98,IF(AND($E$3=7),'Marks Entry 7th'!BW98,"")))</f>
        <v/>
      </c>
      <c r="EL99" s="52" t="str">
        <f>IF(OR($E99="",$G99=""),"",IF(AND($E$3=6),'Marks Entry 6th'!BX98,IF(AND($E$3=7),'Marks Entry 7th'!BX98,"")))</f>
        <v/>
      </c>
      <c r="EM99" s="52" t="str">
        <f>IF(OR($E99="",$G99=""),"",IF(AND($E$3=6),'Marks Entry 6th'!BY98,IF(AND($E$3=7),'Marks Entry 7th'!BY98,"")))</f>
        <v/>
      </c>
      <c r="EN99" s="121" t="str">
        <f t="shared" si="161"/>
        <v/>
      </c>
      <c r="EO99" s="122">
        <f t="shared" si="162"/>
        <v>0</v>
      </c>
      <c r="EP99" s="122" t="str">
        <f t="shared" si="163"/>
        <v/>
      </c>
      <c r="EQ99" s="122" t="str">
        <f t="shared" si="164"/>
        <v/>
      </c>
      <c r="ER99" s="109" t="str">
        <f t="shared" si="165"/>
        <v/>
      </c>
      <c r="ES99" s="52" t="str">
        <f>IF(OR($E99="",$G99=""),"",IF(AND($E$3=6),'Marks Entry 6th'!BZ98,IF(AND($E$3=7),'Marks Entry 7th'!BZ98,"")))</f>
        <v/>
      </c>
      <c r="ET99" s="52" t="str">
        <f>IF(OR($E99="",$G99=""),"",IF(AND($E$3=6),'Marks Entry 6th'!CA98,IF(AND($E$3=7),'Marks Entry 7th'!CA98,"")))</f>
        <v/>
      </c>
      <c r="EU99" s="52" t="str">
        <f>IF(OR($E99="",$G99=""),"",IF(AND($E$3=6),'Marks Entry 6th'!CB98,IF(AND($E$3=7),'Marks Entry 7th'!CB98,"")))</f>
        <v/>
      </c>
      <c r="EV99" s="52" t="str">
        <f>IF(OR($E99="",$G99=""),"",IF(AND($E$3=6),'Marks Entry 6th'!CC98,IF(AND($E$3=7),'Marks Entry 7th'!CC98,"")))</f>
        <v/>
      </c>
      <c r="EW99" s="52" t="str">
        <f>IF(OR($E99="",$G99=""),"",IF(AND($E$3=6),'Marks Entry 6th'!CD98,IF(AND($E$3=7),'Marks Entry 7th'!CD98,"")))</f>
        <v/>
      </c>
      <c r="EX99" s="121" t="str">
        <f t="shared" si="166"/>
        <v/>
      </c>
      <c r="EY99" s="122">
        <f t="shared" si="167"/>
        <v>0</v>
      </c>
      <c r="EZ99" s="122" t="str">
        <f t="shared" si="168"/>
        <v/>
      </c>
      <c r="FA99" s="122" t="str">
        <f t="shared" si="169"/>
        <v/>
      </c>
      <c r="FB99" s="109" t="str">
        <f t="shared" si="170"/>
        <v/>
      </c>
      <c r="FC99" s="52" t="str">
        <f>IF(OR($E99="",$G99=""),"",IF(AND($E$3=6),'Marks Entry 6th'!CE98,IF(AND($E$3=7),'Marks Entry 7th'!CE98,"")))</f>
        <v/>
      </c>
      <c r="FD99" s="52" t="str">
        <f>IF(OR($E99="",$G99=""),"",IF(AND($E$3=6),'Marks Entry 6th'!CF98,IF(AND($E$3=7),'Marks Entry 7th'!CF98,"")))</f>
        <v/>
      </c>
      <c r="FE99" s="52" t="str">
        <f>IF(OR($E99="",$G99=""),"",IF(AND($E$3=6),'Marks Entry 6th'!CG98,IF(AND($E$3=7),'Marks Entry 7th'!CG98,"")))</f>
        <v/>
      </c>
      <c r="FF99" s="52" t="str">
        <f>IF(OR($E99="",$G99=""),"",IF(AND($E$3=6),'Marks Entry 6th'!CH98,IF(AND($E$3=7),'Marks Entry 7th'!CH98,"")))</f>
        <v/>
      </c>
      <c r="FG99" s="52" t="str">
        <f>IF(OR($E99="",$G99=""),"",IF(AND($E$3=6),'Marks Entry 6th'!CI98,IF(AND($E$3=7),'Marks Entry 7th'!CI98,"")))</f>
        <v/>
      </c>
      <c r="FH99" s="121" t="str">
        <f t="shared" si="171"/>
        <v/>
      </c>
      <c r="FI99" s="122">
        <f t="shared" si="172"/>
        <v>0</v>
      </c>
      <c r="FJ99" s="122" t="str">
        <f t="shared" si="173"/>
        <v/>
      </c>
      <c r="FK99" s="122" t="str">
        <f t="shared" si="174"/>
        <v/>
      </c>
      <c r="FL99" s="109" t="str">
        <f t="shared" si="175"/>
        <v/>
      </c>
      <c r="FM99" s="361" t="str">
        <f>IF(OR($E99="",$G99=""),"",IF(AND('Marks Entry 6th'!CJ98="",'Marks Entry 7th'!CJ98=""),"",IF(AND($E$3=6),'Marks Entry 6th'!CJ98,IF(AND($E$3=7),'Marks Entry 7th'!CJ98,""))))</f>
        <v/>
      </c>
      <c r="FN99" s="361" t="str">
        <f>IF(OR($E99="",$G99=""),"",IF(AND('Marks Entry 6th'!CK98="",'Marks Entry 7th'!CK98=""),"",IF(AND($E$3=6),'Marks Entry 6th'!CK98,IF(AND($E$3=7),'Marks Entry 7th'!CK98,""))))</f>
        <v/>
      </c>
      <c r="FO99" s="362" t="str">
        <f t="shared" si="176"/>
        <v/>
      </c>
      <c r="FP99" s="109" t="str">
        <f t="shared" si="177"/>
        <v/>
      </c>
      <c r="FQ99" s="361" t="str">
        <f>IF(OR($E99="",$G99=""),"",IF(AND('Marks Entry 6th'!CL98="",'Marks Entry 7th'!CL98=""),"",IF(AND($E$3=6),'Marks Entry 6th'!CL98,IF(AND($E$3=7),'Marks Entry 7th'!CL98,""))))</f>
        <v/>
      </c>
      <c r="FR99" s="361" t="str">
        <f>IF(OR($E99="",$G99=""),"",IF(AND('Marks Entry 6th'!CM98="",'Marks Entry 7th'!CM98=""),"",IF(AND($E$3=6),'Marks Entry 6th'!CM98,IF(AND($E$3=7),'Marks Entry 7th'!CM98,""))))</f>
        <v/>
      </c>
      <c r="FS99" s="362" t="str">
        <f t="shared" si="178"/>
        <v/>
      </c>
      <c r="FT99" s="109" t="str">
        <f t="shared" si="179"/>
        <v/>
      </c>
      <c r="FU99" s="78" t="str">
        <f t="shared" si="180"/>
        <v/>
      </c>
      <c r="FV99" s="328" t="str">
        <f t="shared" si="181"/>
        <v/>
      </c>
      <c r="FW99" s="84" t="str">
        <f t="shared" si="182"/>
        <v/>
      </c>
      <c r="FX99" s="222" t="str">
        <f t="shared" si="183"/>
        <v/>
      </c>
      <c r="FY99" s="85" t="str">
        <f t="shared" si="184"/>
        <v/>
      </c>
      <c r="FZ99" s="327" t="str">
        <f>IFERROR(IF(B99="NSO","NSO",IF(OR(D99="",G99="",F99=""),"",IF(AND(FV99&gt;=36,'Master sheet'!$D$11="Hindi"),"कक्षा क्रमोन्नत",IF(AND(FV99&gt;=36,'Master sheet'!$D$11="English"),"Promoted",IF(AND(FV99&lt;36,'Master sheet'!$D$11="Hindi"),"पुनः परीक्षा","Re-Exam"))))),"")</f>
        <v/>
      </c>
      <c r="GA99" s="53" t="str">
        <f>IF(OR($E99="",$G99=""),"",IF(AND($E$3=6,'Marks Entry 6th'!CN98=""),"",IF(AND($E$3=7,'Marks Entry 7th'!CN98=""),"",IF(AND($E$3=6),'Marks Entry 6th'!CN98,IF(AND($E$3=7),'Marks Entry 7th'!CN98,"")))))</f>
        <v/>
      </c>
      <c r="GB99" s="53" t="str">
        <f>IF(OR($E99="",$G99=""),"",IF(AND($E$3=6,'Marks Entry 6th'!CO98=""),"",IF(AND($E$3=7,'Marks Entry 7th'!CO98=""),"",IF(AND($E$3=6),'Marks Entry 6th'!CO98,IF(AND($E$3=7),'Marks Entry 7th'!CO98,"")))))</f>
        <v/>
      </c>
      <c r="GC99" s="54"/>
      <c r="GK99" s="56">
        <f>IF(AND($E$3=6),'Marks Entry 6th'!I98,IF(AND($E$3=7),'Marks Entry 7th'!I98,""))</f>
        <v>0</v>
      </c>
      <c r="GL99" s="56">
        <f t="shared" si="185"/>
        <v>0</v>
      </c>
    </row>
    <row r="100" spans="1:194" ht="18.95" customHeight="1">
      <c r="A100" s="68">
        <v>93</v>
      </c>
      <c r="B100" s="68" t="str">
        <f>IF(OR(GK100=0,GK100=""),"",IF(AND($E$3=6),'Marks Entry 6th'!I99,IF(AND($E$3=7),'Marks Entry 7th'!I99,"")))</f>
        <v/>
      </c>
      <c r="C100" s="69" t="str">
        <f>IF(OR(B100=0,B100=""),"",IF(AND($E$3=6,'Marks Entry 6th'!B99=""),"",IF(AND($E$3=7,'Marks Entry 7th'!B99=""),"",IF(AND($E$3=6,'Marks Entry 6th'!B99),'Marks Entry 6th'!B99,IF(AND($E$3=7),'Marks Entry 7th'!B99,"")))))</f>
        <v/>
      </c>
      <c r="D100" s="69" t="str">
        <f>IF(OR(B100=0,B100=""),"",IF(AND($E$3=6,'Marks Entry 6th'!C99=""),"",IF(AND($E$3=7,'Marks Entry 7th'!C99=""),"",IF(AND($E$3=6),'Marks Entry 6th'!C99,IF(AND($E$3=7),'Marks Entry 7th'!C99,"")))))</f>
        <v/>
      </c>
      <c r="E100" s="303" t="str">
        <f>IF(OR(B100=0,B100=""),"",IF(AND($E$3=6,'Marks Entry 6th'!E99=""),"",IF(AND($E$3=7,'Marks Entry 7th'!E99=""),"",IF(AND($E$3=6),'Marks Entry 6th'!E99,IF(AND($E$3=7),'Marks Entry 7th'!E99,"")))))</f>
        <v/>
      </c>
      <c r="F100" s="69" t="str">
        <f>IF(OR(B100=0,B100=""),"",IF(AND($E$3=6,'Marks Entry 6th'!D99=""),"",IF(AND($E$3=7,'Marks Entry 7th'!D99=""),"",IF(AND($E$3=6),'Marks Entry 6th'!D99,IF(AND($E$3=7),'Marks Entry 7th'!D99,"")))))</f>
        <v/>
      </c>
      <c r="G100" s="302" t="str">
        <f>IF(OR(B100=0,B100=""),"",IF(AND($E$3=6,'Marks Entry 6th'!F99=""),"",IF(AND($E$3=7,'Marks Entry 7th'!F99=""),"",IF(AND($E$3=6),UPPER('Marks Entry 6th'!F99),IF(AND($E$3=7),UPPER('Marks Entry 7th'!F99),"")))))</f>
        <v/>
      </c>
      <c r="H100" s="302" t="str">
        <f>IF(OR(B100=0,B100=""),"",IF(AND($E$3=6,'Marks Entry 6th'!G99=""),"",IF(AND($E$3=7,'Marks Entry 7th'!G99=""),"",IF(AND($E$3=6),UPPER('Marks Entry 6th'!G99),IF(AND($E$3=7),UPPER('Marks Entry 7th'!G99),"")))))</f>
        <v/>
      </c>
      <c r="I100" s="302" t="str">
        <f>IF(OR(B100=0,B100=""),"",IF(AND($E$3=6,'Marks Entry 6th'!H99=""),"",IF(AND($E$3=7,'Marks Entry 7th'!H99=""),"",IF(AND($E$3=6),UPPER('Marks Entry 6th'!H99),IF(AND($E$3=7),UPPER('Marks Entry 7th'!H99),"")))))</f>
        <v/>
      </c>
      <c r="J100" s="64" t="str">
        <f>IF(OR(B100=0,B100=""),"",IF(AND($E$3=6,'Marks Entry 6th'!J99=""),"",IF(AND($E$3=7,'Marks Entry 7th'!J99=""),"",IF(AND($E$3=6),'Marks Entry 6th'!J99,IF(AND($E$3=7),'Marks Entry 7th'!J99,"")))))</f>
        <v/>
      </c>
      <c r="K100" s="64" t="str">
        <f>IF(OR(B100=0,B100=""),"",IF(AND($E$3=6,'Marks Entry 6th'!K99=""),"",IF(AND($E$3=7,'Marks Entry 7th'!K99=""),"",IF(AND($E$3=6),'Marks Entry 6th'!K99,IF(AND($E$3=7),'Marks Entry 7th'!K99,"")))))</f>
        <v/>
      </c>
      <c r="L100" s="120" t="str">
        <f>IF(OR($E100="",$G100=""),"",IF(AND($E$3=6),'Marks Entry 6th'!L99,IF(AND($E$3=7),'Marks Entry 7th'!L99,"")))</f>
        <v/>
      </c>
      <c r="M100" s="120" t="str">
        <f>IF(OR($E100="",$G100=""),"",IF(AND($E$3=6),'Marks Entry 6th'!M99,IF(AND($E$3=7),'Marks Entry 7th'!M99,"")))</f>
        <v/>
      </c>
      <c r="N100" s="120" t="str">
        <f>IF(OR($E100="",$G100=""),"",IF(AND($E$3=6),'Marks Entry 6th'!N99,IF(AND($E$3=7),'Marks Entry 7th'!N99,"")))</f>
        <v/>
      </c>
      <c r="O100" s="120" t="str">
        <f>IF(OR($E100="",$G100=""),"",IF(AND($E$3=6),'Marks Entry 6th'!O99,IF(AND($E$3=7),'Marks Entry 7th'!O99,"")))</f>
        <v/>
      </c>
      <c r="P100" s="120" t="str">
        <f>IF(OR($E100="",$G100=""),"",IF(AND($E$3=6),'Marks Entry 6th'!P99,IF(AND($E$3=7),'Marks Entry 7th'!P99,"")))</f>
        <v/>
      </c>
      <c r="Q100" s="120" t="str">
        <f>IF(OR($E100="",$G100=""),"",IF(AND($E$3=6),'Marks Entry 6th'!Q99,IF(AND($E$3=7),'Marks Entry 7th'!Q99,"")))</f>
        <v/>
      </c>
      <c r="R100" s="418" t="str">
        <f t="shared" si="95"/>
        <v/>
      </c>
      <c r="S100" s="120" t="str">
        <f>IF(OR($E100="",$G100=""),"",IF(AND($E$3=6),'Marks Entry 6th'!R99,IF(AND($E$3=7),'Marks Entry 7th'!R99,"")))</f>
        <v/>
      </c>
      <c r="T100" s="120" t="str">
        <f>IF(OR($E100="",$G100=""),"",IF(AND($E$3=6),'Marks Entry 6th'!S99,IF(AND($E$3=7),'Marks Entry 7th'!S99,"")))</f>
        <v/>
      </c>
      <c r="U100" s="65" t="str">
        <f t="shared" si="96"/>
        <v/>
      </c>
      <c r="V100" s="62">
        <f t="shared" si="97"/>
        <v>0</v>
      </c>
      <c r="W100" s="67" t="str">
        <f>IF(OR($E100="",$G100=""),"",IF(AND($E$3=6),'Marks Entry 6th'!T99,IF(AND($E$3=7),'Marks Entry 7th'!T99,"")))</f>
        <v/>
      </c>
      <c r="X100" s="67" t="str">
        <f>IF(OR($E100="",$G100=""),"",IF(AND($E$3=6),'Marks Entry 6th'!U99,IF(AND($E$3=7),'Marks Entry 7th'!U99,"")))</f>
        <v/>
      </c>
      <c r="Y100" s="66" t="str">
        <f t="shared" si="98"/>
        <v/>
      </c>
      <c r="Z100" s="62" t="str">
        <f t="shared" si="99"/>
        <v/>
      </c>
      <c r="AA100" s="108">
        <f t="shared" si="100"/>
        <v>0</v>
      </c>
      <c r="AB100" s="108" t="str">
        <f t="shared" si="101"/>
        <v/>
      </c>
      <c r="AC100" s="108" t="str">
        <f t="shared" si="102"/>
        <v/>
      </c>
      <c r="AD100" s="108" t="str">
        <f t="shared" si="103"/>
        <v/>
      </c>
      <c r="AE100" s="108" t="str">
        <f t="shared" si="104"/>
        <v/>
      </c>
      <c r="AF100" s="110" t="str">
        <f t="shared" si="105"/>
        <v/>
      </c>
      <c r="AG100" s="120" t="str">
        <f>IF(OR($E100="",$G100=""),"",IF(AND($E$3=6),'Marks Entry 6th'!V99,IF(AND($E$3=7),'Marks Entry 7th'!V99,"")))</f>
        <v/>
      </c>
      <c r="AH100" s="120" t="str">
        <f>IF(OR($E100="",$G100=""),"",IF(AND($E$3=6),'Marks Entry 6th'!W99,IF(AND($E$3=7),'Marks Entry 7th'!W99,"")))</f>
        <v/>
      </c>
      <c r="AI100" s="120" t="str">
        <f>IF(OR($E100="",$G100=""),"",IF(AND($E$3=6),'Marks Entry 6th'!X99,IF(AND($E$3=7),'Marks Entry 7th'!X99,"")))</f>
        <v/>
      </c>
      <c r="AJ100" s="120" t="str">
        <f>IF(OR($E100="",$G100=""),"",IF(AND($E$3=6),'Marks Entry 6th'!Y99,IF(AND($E$3=7),'Marks Entry 7th'!Y99,"")))</f>
        <v/>
      </c>
      <c r="AK100" s="120" t="str">
        <f>IF(OR($E100="",$G100=""),"",IF(AND($E$3=6),'Marks Entry 6th'!Z99,IF(AND($E$3=7),'Marks Entry 7th'!Z99,"")))</f>
        <v/>
      </c>
      <c r="AL100" s="120" t="str">
        <f>IF(OR($E100="",$G100=""),"",IF(AND($E$3=6),'Marks Entry 6th'!AA99,IF(AND($E$3=7),'Marks Entry 7th'!AA99,"")))</f>
        <v/>
      </c>
      <c r="AM100" s="418" t="str">
        <f t="shared" si="106"/>
        <v/>
      </c>
      <c r="AN100" s="120" t="str">
        <f>IF(OR($E100="",$G100=""),"",IF(AND($E$3=6),'Marks Entry 6th'!AB99,IF(AND($E$3=7),'Marks Entry 7th'!AB99,"")))</f>
        <v/>
      </c>
      <c r="AO100" s="120" t="str">
        <f>IF(OR($E100="",$G100=""),"",IF(AND($E$3=6),'Marks Entry 6th'!AC99,IF(AND($E$3=7),'Marks Entry 7th'!AC99,"")))</f>
        <v/>
      </c>
      <c r="AP100" s="65" t="str">
        <f t="shared" si="107"/>
        <v/>
      </c>
      <c r="AQ100" s="62">
        <f t="shared" si="108"/>
        <v>0</v>
      </c>
      <c r="AR100" s="67" t="str">
        <f>IF(OR($E100="",$G100=""),"",IF(AND($E$3=6),'Marks Entry 6th'!AD99,IF(AND($E$3=7),'Marks Entry 7th'!AD99,"")))</f>
        <v/>
      </c>
      <c r="AS100" s="67" t="str">
        <f>IF(OR($E100="",$G100=""),"",IF(AND($E$3=6),'Marks Entry 6th'!AE99,IF(AND($E$3=7),'Marks Entry 7th'!AE99,"")))</f>
        <v/>
      </c>
      <c r="AT100" s="65" t="str">
        <f t="shared" si="109"/>
        <v/>
      </c>
      <c r="AU100" s="62" t="str">
        <f t="shared" si="110"/>
        <v/>
      </c>
      <c r="AV100" s="108">
        <f t="shared" si="111"/>
        <v>0</v>
      </c>
      <c r="AW100" s="108" t="str">
        <f t="shared" si="112"/>
        <v/>
      </c>
      <c r="AX100" s="108" t="str">
        <f t="shared" si="113"/>
        <v/>
      </c>
      <c r="AY100" s="108" t="str">
        <f t="shared" si="114"/>
        <v/>
      </c>
      <c r="AZ100" s="108" t="str">
        <f t="shared" si="115"/>
        <v/>
      </c>
      <c r="BA100" s="110" t="str">
        <f t="shared" si="116"/>
        <v/>
      </c>
      <c r="BB100" s="310" t="str">
        <f>IF(OR($E100="",$G100=""),"",IF(AND($E$3=6),'Marks Entry 6th'!AF99,IF(AND($E$3=7),'Marks Entry 7th'!AF99,"")))</f>
        <v/>
      </c>
      <c r="BC100" s="120" t="str">
        <f>IF(OR($E100="",$G100=""),"",IF(AND($E$3=6),'Marks Entry 6th'!AG99,IF(AND($E$3=7),'Marks Entry 7th'!AG99,"")))</f>
        <v/>
      </c>
      <c r="BD100" s="120" t="str">
        <f>IF(OR($E100="",$G100=""),"",IF(AND($E$3=6),'Marks Entry 6th'!AH99,IF(AND($E$3=7),'Marks Entry 7th'!AH99,"")))</f>
        <v/>
      </c>
      <c r="BE100" s="120" t="str">
        <f>IF(OR($E100="",$G100=""),"",IF(AND($E$3=6),'Marks Entry 6th'!AI99,IF(AND($E$3=7),'Marks Entry 7th'!AI99,"")))</f>
        <v/>
      </c>
      <c r="BF100" s="120" t="str">
        <f>IF(OR($E100="",$G100=""),"",IF(AND($E$3=6),'Marks Entry 6th'!AJ99,IF(AND($E$3=7),'Marks Entry 7th'!AJ99,"")))</f>
        <v/>
      </c>
      <c r="BG100" s="120" t="str">
        <f>IF(OR($E100="",$G100=""),"",IF(AND($E$3=6),'Marks Entry 6th'!AK99,IF(AND($E$3=7),'Marks Entry 7th'!AK99,"")))</f>
        <v/>
      </c>
      <c r="BH100" s="120" t="str">
        <f>IF(OR($E100="",$G100=""),"",IF(AND($E$3=6),'Marks Entry 6th'!AL99,IF(AND($E$3=7),'Marks Entry 7th'!AL99,"")))</f>
        <v/>
      </c>
      <c r="BI100" s="418" t="str">
        <f t="shared" si="117"/>
        <v/>
      </c>
      <c r="BJ100" s="120" t="str">
        <f>IF(OR($E100="",$G100=""),"",IF(AND($E$3=6),'Marks Entry 6th'!AM99,IF(AND($E$3=7),'Marks Entry 7th'!AM99,"")))</f>
        <v/>
      </c>
      <c r="BK100" s="120" t="str">
        <f>IF(OR($E100="",$G100=""),"",IF(AND($E$3=6),'Marks Entry 6th'!AN99,IF(AND($E$3=7),'Marks Entry 7th'!AN99,"")))</f>
        <v/>
      </c>
      <c r="BL100" s="65" t="str">
        <f t="shared" si="118"/>
        <v/>
      </c>
      <c r="BM100" s="62">
        <f t="shared" si="119"/>
        <v>0</v>
      </c>
      <c r="BN100" s="67" t="str">
        <f>IF(OR($E100="",$G100=""),"",IF(AND($E$3=6),'Marks Entry 6th'!AO99,IF(AND($E$3=7),'Marks Entry 7th'!AO99,"")))</f>
        <v/>
      </c>
      <c r="BO100" s="67" t="str">
        <f>IF(OR($E100="",$G100=""),"",IF(AND($E$3=6),'Marks Entry 6th'!AP99,IF(AND($E$3=7),'Marks Entry 7th'!AP99,"")))</f>
        <v/>
      </c>
      <c r="BP100" s="65" t="str">
        <f t="shared" si="120"/>
        <v/>
      </c>
      <c r="BQ100" s="62" t="str">
        <f t="shared" si="121"/>
        <v/>
      </c>
      <c r="BR100" s="108">
        <f t="shared" si="122"/>
        <v>0</v>
      </c>
      <c r="BS100" s="108" t="str">
        <f t="shared" si="123"/>
        <v/>
      </c>
      <c r="BT100" s="108" t="str">
        <f t="shared" si="124"/>
        <v/>
      </c>
      <c r="BU100" s="108" t="str">
        <f t="shared" si="125"/>
        <v/>
      </c>
      <c r="BV100" s="108" t="str">
        <f t="shared" si="126"/>
        <v/>
      </c>
      <c r="BW100" s="110" t="str">
        <f t="shared" si="127"/>
        <v/>
      </c>
      <c r="BX100" s="120" t="str">
        <f>IF(OR($E100="",$G100=""),"",IF(AND($E$3=6),'Marks Entry 6th'!AQ99,IF(AND($E$3=7),'Marks Entry 7th'!AQ99,"")))</f>
        <v/>
      </c>
      <c r="BY100" s="120" t="str">
        <f>IF(OR($E100="",$G100=""),"",IF(AND($E$3=6),'Marks Entry 6th'!AR99,IF(AND($E$3=7),'Marks Entry 7th'!AR99,"")))</f>
        <v/>
      </c>
      <c r="BZ100" s="120" t="str">
        <f>IF(OR($E100="",$G100=""),"",IF(AND($E$3=6),'Marks Entry 6th'!AS99,IF(AND($E$3=7),'Marks Entry 7th'!AS99,"")))</f>
        <v/>
      </c>
      <c r="CA100" s="120" t="str">
        <f>IF(OR($E100="",$G100=""),"",IF(AND($E$3=6),'Marks Entry 6th'!AT99,IF(AND($E$3=7),'Marks Entry 7th'!AT99,"")))</f>
        <v/>
      </c>
      <c r="CB100" s="120" t="str">
        <f>IF(OR($E100="",$G100=""),"",IF(AND($E$3=6),'Marks Entry 6th'!AU99,IF(AND($E$3=7),'Marks Entry 7th'!AU99,"")))</f>
        <v/>
      </c>
      <c r="CC100" s="120" t="str">
        <f>IF(OR($E100="",$G100=""),"",IF(AND($E$3=6),'Marks Entry 6th'!AV99,IF(AND($E$3=7),'Marks Entry 7th'!AV99,"")))</f>
        <v/>
      </c>
      <c r="CD100" s="418" t="str">
        <f t="shared" si="128"/>
        <v/>
      </c>
      <c r="CE100" s="120" t="str">
        <f>IF(OR($E100="",$G100=""),"",IF(AND($E$3=6),'Marks Entry 6th'!AW99,IF(AND($E$3=7),'Marks Entry 7th'!AW99,"")))</f>
        <v/>
      </c>
      <c r="CF100" s="120" t="str">
        <f>IF(OR($E100="",$G100=""),"",IF(AND($E$3=6),'Marks Entry 6th'!AX99,IF(AND($E$3=7),'Marks Entry 7th'!AX99,"")))</f>
        <v/>
      </c>
      <c r="CG100" s="65" t="str">
        <f t="shared" si="129"/>
        <v/>
      </c>
      <c r="CH100" s="62">
        <f t="shared" si="130"/>
        <v>0</v>
      </c>
      <c r="CI100" s="67" t="str">
        <f>IF(OR($E100="",$G100=""),"",IF(AND($E$3=6),'Marks Entry 6th'!AY99,IF(AND($E$3=7),'Marks Entry 7th'!AY99,"")))</f>
        <v/>
      </c>
      <c r="CJ100" s="67" t="str">
        <f>IF(OR($E100="",$G100=""),"",IF(AND($E$3=6),'Marks Entry 6th'!AZ99,IF(AND($E$3=7),'Marks Entry 7th'!AZ99,"")))</f>
        <v/>
      </c>
      <c r="CK100" s="65" t="str">
        <f t="shared" si="131"/>
        <v/>
      </c>
      <c r="CL100" s="62" t="str">
        <f t="shared" si="132"/>
        <v/>
      </c>
      <c r="CM100" s="108">
        <f t="shared" si="133"/>
        <v>0</v>
      </c>
      <c r="CN100" s="108" t="str">
        <f t="shared" si="134"/>
        <v/>
      </c>
      <c r="CO100" s="108" t="str">
        <f t="shared" si="135"/>
        <v/>
      </c>
      <c r="CP100" s="108" t="str">
        <f t="shared" si="136"/>
        <v/>
      </c>
      <c r="CQ100" s="108" t="str">
        <f t="shared" si="137"/>
        <v/>
      </c>
      <c r="CR100" s="110" t="str">
        <f t="shared" si="138"/>
        <v/>
      </c>
      <c r="CS100" s="120" t="str">
        <f>IF(OR($E100="",$G100=""),"",IF(AND($E$3=6),'Marks Entry 6th'!BA99,IF(AND($E$3=7),'Marks Entry 7th'!BA99,"")))</f>
        <v/>
      </c>
      <c r="CT100" s="120" t="str">
        <f>IF(OR($E100="",$G100=""),"",IF(AND($E$3=6),'Marks Entry 6th'!BB99,IF(AND($E$3=7),'Marks Entry 7th'!BB99,"")))</f>
        <v/>
      </c>
      <c r="CU100" s="120" t="str">
        <f>IF(OR($E100="",$G100=""),"",IF(AND($E$3=6),'Marks Entry 6th'!BC99,IF(AND($E$3=7),'Marks Entry 7th'!BC99,"")))</f>
        <v/>
      </c>
      <c r="CV100" s="120" t="str">
        <f>IF(OR($E100="",$G100=""),"",IF(AND($E$3=6),'Marks Entry 6th'!BD99,IF(AND($E$3=7),'Marks Entry 7th'!BD99,"")))</f>
        <v/>
      </c>
      <c r="CW100" s="120" t="str">
        <f>IF(OR($E100="",$G100=""),"",IF(AND($E$3=6),'Marks Entry 6th'!BE99,IF(AND($E$3=7),'Marks Entry 7th'!BE99,"")))</f>
        <v/>
      </c>
      <c r="CX100" s="120" t="str">
        <f>IF(OR($E100="",$G100=""),"",IF(AND($E$3=6),'Marks Entry 6th'!BF99,IF(AND($E$3=7),'Marks Entry 7th'!BF99,"")))</f>
        <v/>
      </c>
      <c r="CY100" s="418" t="str">
        <f t="shared" si="139"/>
        <v/>
      </c>
      <c r="CZ100" s="120" t="str">
        <f>IF(OR($E100="",$G100=""),"",IF(AND($E$3=6),'Marks Entry 6th'!BG99,IF(AND($E$3=7),'Marks Entry 7th'!BG99,"")))</f>
        <v/>
      </c>
      <c r="DA100" s="120" t="str">
        <f>IF(OR($E100="",$G100=""),"",IF(AND($E$3=6),'Marks Entry 6th'!BH99,IF(AND($E$3=7),'Marks Entry 7th'!BH99,"")))</f>
        <v/>
      </c>
      <c r="DB100" s="65" t="str">
        <f t="shared" si="140"/>
        <v/>
      </c>
      <c r="DC100" s="62">
        <f t="shared" si="141"/>
        <v>0</v>
      </c>
      <c r="DD100" s="67" t="str">
        <f>IF(OR($E100="",$G100=""),"",IF(AND($E$3=6),'Marks Entry 6th'!BI99,IF(AND($E$3=7),'Marks Entry 7th'!BI99,"")))</f>
        <v/>
      </c>
      <c r="DE100" s="67" t="str">
        <f>IF(OR($E100="",$G100=""),"",IF(AND($E$3=6),'Marks Entry 6th'!BJ99,IF(AND($E$3=7),'Marks Entry 7th'!BJ99,"")))</f>
        <v/>
      </c>
      <c r="DF100" s="65" t="str">
        <f t="shared" si="142"/>
        <v/>
      </c>
      <c r="DG100" s="62" t="str">
        <f t="shared" si="143"/>
        <v/>
      </c>
      <c r="DH100" s="108">
        <f t="shared" si="144"/>
        <v>0</v>
      </c>
      <c r="DI100" s="108" t="str">
        <f t="shared" si="145"/>
        <v/>
      </c>
      <c r="DJ100" s="108" t="str">
        <f t="shared" si="146"/>
        <v/>
      </c>
      <c r="DK100" s="108" t="str">
        <f t="shared" si="147"/>
        <v/>
      </c>
      <c r="DL100" s="108" t="str">
        <f t="shared" si="148"/>
        <v/>
      </c>
      <c r="DM100" s="110" t="str">
        <f t="shared" si="149"/>
        <v/>
      </c>
      <c r="DN100" s="120" t="str">
        <f>IF(OR($E100="",$G100=""),"",IF(AND($E$3=6),'Marks Entry 6th'!BK99,IF(AND($E$3=7),'Marks Entry 7th'!BK99,"")))</f>
        <v/>
      </c>
      <c r="DO100" s="120" t="str">
        <f>IF(OR($E100="",$G100=""),"",IF(AND($E$3=6),'Marks Entry 6th'!BL99,IF(AND($E$3=7),'Marks Entry 7th'!BL99,"")))</f>
        <v/>
      </c>
      <c r="DP100" s="120" t="str">
        <f>IF(OR($E100="",$G100=""),"",IF(AND($E$3=6),'Marks Entry 6th'!BM99,IF(AND($E$3=7),'Marks Entry 7th'!BM99,"")))</f>
        <v/>
      </c>
      <c r="DQ100" s="120" t="str">
        <f>IF(OR($E100="",$G100=""),"",IF(AND($E$3=6),'Marks Entry 6th'!BN99,IF(AND($E$3=7),'Marks Entry 7th'!BN99,"")))</f>
        <v/>
      </c>
      <c r="DR100" s="120" t="str">
        <f>IF(OR($E100="",$G100=""),"",IF(AND($E$3=6),'Marks Entry 6th'!BO99,IF(AND($E$3=7),'Marks Entry 7th'!BO99,"")))</f>
        <v/>
      </c>
      <c r="DS100" s="120" t="str">
        <f>IF(OR($E100="",$G100=""),"",IF(AND($E$3=6),'Marks Entry 6th'!BP99,IF(AND($E$3=7),'Marks Entry 7th'!BP99,"")))</f>
        <v/>
      </c>
      <c r="DT100" s="418" t="str">
        <f t="shared" si="150"/>
        <v/>
      </c>
      <c r="DU100" s="120" t="str">
        <f>IF(OR($E100="",$G100=""),"",IF(AND($E$3=6),'Marks Entry 6th'!BQ99,IF(AND($E$3=7),'Marks Entry 7th'!BQ99,"")))</f>
        <v/>
      </c>
      <c r="DV100" s="120" t="str">
        <f>IF(OR($E100="",$G100=""),"",IF(AND($E$3=6),'Marks Entry 6th'!BR99,IF(AND($E$3=7),'Marks Entry 7th'!BR99,"")))</f>
        <v/>
      </c>
      <c r="DW100" s="65" t="str">
        <f t="shared" si="151"/>
        <v/>
      </c>
      <c r="DX100" s="62">
        <f t="shared" si="152"/>
        <v>0</v>
      </c>
      <c r="DY100" s="67" t="str">
        <f>IF(OR($E100="",$G100=""),"",IF(AND($E$3=6),'Marks Entry 6th'!BS99,IF(AND($E$3=7),'Marks Entry 7th'!BS99,"")))</f>
        <v/>
      </c>
      <c r="DZ100" s="67" t="str">
        <f>IF(OR($E100="",$G100=""),"",IF(AND($E$3=6),'Marks Entry 6th'!BT99,IF(AND($E$3=7),'Marks Entry 7th'!BT99,"")))</f>
        <v/>
      </c>
      <c r="EA100" s="65" t="str">
        <f t="shared" si="153"/>
        <v/>
      </c>
      <c r="EB100" s="62" t="str">
        <f t="shared" si="154"/>
        <v/>
      </c>
      <c r="EC100" s="108">
        <f t="shared" si="155"/>
        <v>0</v>
      </c>
      <c r="ED100" s="108" t="str">
        <f t="shared" si="156"/>
        <v/>
      </c>
      <c r="EE100" s="108" t="str">
        <f t="shared" si="157"/>
        <v/>
      </c>
      <c r="EF100" s="108" t="str">
        <f t="shared" si="158"/>
        <v/>
      </c>
      <c r="EG100" s="108" t="str">
        <f t="shared" si="159"/>
        <v/>
      </c>
      <c r="EH100" s="110" t="str">
        <f t="shared" si="160"/>
        <v/>
      </c>
      <c r="EI100" s="52" t="str">
        <f>IF(OR($E100="",$G100=""),"",IF(AND($E$3=6),'Marks Entry 6th'!BU99,IF(AND($E$3=7),'Marks Entry 7th'!BU99,"")))</f>
        <v/>
      </c>
      <c r="EJ100" s="52" t="str">
        <f>IF(OR($E100="",$G100=""),"",IF(AND($E$3=6),'Marks Entry 6th'!BV99,IF(AND($E$3=7),'Marks Entry 7th'!BV99,"")))</f>
        <v/>
      </c>
      <c r="EK100" s="52" t="str">
        <f>IF(OR($E100="",$G100=""),"",IF(AND($E$3=6),'Marks Entry 6th'!BW99,IF(AND($E$3=7),'Marks Entry 7th'!BW99,"")))</f>
        <v/>
      </c>
      <c r="EL100" s="52" t="str">
        <f>IF(OR($E100="",$G100=""),"",IF(AND($E$3=6),'Marks Entry 6th'!BX99,IF(AND($E$3=7),'Marks Entry 7th'!BX99,"")))</f>
        <v/>
      </c>
      <c r="EM100" s="52" t="str">
        <f>IF(OR($E100="",$G100=""),"",IF(AND($E$3=6),'Marks Entry 6th'!BY99,IF(AND($E$3=7),'Marks Entry 7th'!BY99,"")))</f>
        <v/>
      </c>
      <c r="EN100" s="121" t="str">
        <f t="shared" si="161"/>
        <v/>
      </c>
      <c r="EO100" s="122">
        <f t="shared" si="162"/>
        <v>0</v>
      </c>
      <c r="EP100" s="122" t="str">
        <f t="shared" si="163"/>
        <v/>
      </c>
      <c r="EQ100" s="122" t="str">
        <f t="shared" si="164"/>
        <v/>
      </c>
      <c r="ER100" s="109" t="str">
        <f t="shared" si="165"/>
        <v/>
      </c>
      <c r="ES100" s="52" t="str">
        <f>IF(OR($E100="",$G100=""),"",IF(AND($E$3=6),'Marks Entry 6th'!BZ99,IF(AND($E$3=7),'Marks Entry 7th'!BZ99,"")))</f>
        <v/>
      </c>
      <c r="ET100" s="52" t="str">
        <f>IF(OR($E100="",$G100=""),"",IF(AND($E$3=6),'Marks Entry 6th'!CA99,IF(AND($E$3=7),'Marks Entry 7th'!CA99,"")))</f>
        <v/>
      </c>
      <c r="EU100" s="52" t="str">
        <f>IF(OR($E100="",$G100=""),"",IF(AND($E$3=6),'Marks Entry 6th'!CB99,IF(AND($E$3=7),'Marks Entry 7th'!CB99,"")))</f>
        <v/>
      </c>
      <c r="EV100" s="52" t="str">
        <f>IF(OR($E100="",$G100=""),"",IF(AND($E$3=6),'Marks Entry 6th'!CC99,IF(AND($E$3=7),'Marks Entry 7th'!CC99,"")))</f>
        <v/>
      </c>
      <c r="EW100" s="52" t="str">
        <f>IF(OR($E100="",$G100=""),"",IF(AND($E$3=6),'Marks Entry 6th'!CD99,IF(AND($E$3=7),'Marks Entry 7th'!CD99,"")))</f>
        <v/>
      </c>
      <c r="EX100" s="121" t="str">
        <f t="shared" si="166"/>
        <v/>
      </c>
      <c r="EY100" s="122">
        <f t="shared" si="167"/>
        <v>0</v>
      </c>
      <c r="EZ100" s="122" t="str">
        <f t="shared" si="168"/>
        <v/>
      </c>
      <c r="FA100" s="122" t="str">
        <f t="shared" si="169"/>
        <v/>
      </c>
      <c r="FB100" s="109" t="str">
        <f t="shared" si="170"/>
        <v/>
      </c>
      <c r="FC100" s="52" t="str">
        <f>IF(OR($E100="",$G100=""),"",IF(AND($E$3=6),'Marks Entry 6th'!CE99,IF(AND($E$3=7),'Marks Entry 7th'!CE99,"")))</f>
        <v/>
      </c>
      <c r="FD100" s="52" t="str">
        <f>IF(OR($E100="",$G100=""),"",IF(AND($E$3=6),'Marks Entry 6th'!CF99,IF(AND($E$3=7),'Marks Entry 7th'!CF99,"")))</f>
        <v/>
      </c>
      <c r="FE100" s="52" t="str">
        <f>IF(OR($E100="",$G100=""),"",IF(AND($E$3=6),'Marks Entry 6th'!CG99,IF(AND($E$3=7),'Marks Entry 7th'!CG99,"")))</f>
        <v/>
      </c>
      <c r="FF100" s="52" t="str">
        <f>IF(OR($E100="",$G100=""),"",IF(AND($E$3=6),'Marks Entry 6th'!CH99,IF(AND($E$3=7),'Marks Entry 7th'!CH99,"")))</f>
        <v/>
      </c>
      <c r="FG100" s="52" t="str">
        <f>IF(OR($E100="",$G100=""),"",IF(AND($E$3=6),'Marks Entry 6th'!CI99,IF(AND($E$3=7),'Marks Entry 7th'!CI99,"")))</f>
        <v/>
      </c>
      <c r="FH100" s="121" t="str">
        <f t="shared" si="171"/>
        <v/>
      </c>
      <c r="FI100" s="122">
        <f t="shared" si="172"/>
        <v>0</v>
      </c>
      <c r="FJ100" s="122" t="str">
        <f t="shared" si="173"/>
        <v/>
      </c>
      <c r="FK100" s="122" t="str">
        <f t="shared" si="174"/>
        <v/>
      </c>
      <c r="FL100" s="109" t="str">
        <f t="shared" si="175"/>
        <v/>
      </c>
      <c r="FM100" s="361" t="str">
        <f>IF(OR($E100="",$G100=""),"",IF(AND('Marks Entry 6th'!CJ99="",'Marks Entry 7th'!CJ99=""),"",IF(AND($E$3=6),'Marks Entry 6th'!CJ99,IF(AND($E$3=7),'Marks Entry 7th'!CJ99,""))))</f>
        <v/>
      </c>
      <c r="FN100" s="361" t="str">
        <f>IF(OR($E100="",$G100=""),"",IF(AND('Marks Entry 6th'!CK99="",'Marks Entry 7th'!CK99=""),"",IF(AND($E$3=6),'Marks Entry 6th'!CK99,IF(AND($E$3=7),'Marks Entry 7th'!CK99,""))))</f>
        <v/>
      </c>
      <c r="FO100" s="362" t="str">
        <f t="shared" si="176"/>
        <v/>
      </c>
      <c r="FP100" s="109" t="str">
        <f t="shared" si="177"/>
        <v/>
      </c>
      <c r="FQ100" s="361" t="str">
        <f>IF(OR($E100="",$G100=""),"",IF(AND('Marks Entry 6th'!CL99="",'Marks Entry 7th'!CL99=""),"",IF(AND($E$3=6),'Marks Entry 6th'!CL99,IF(AND($E$3=7),'Marks Entry 7th'!CL99,""))))</f>
        <v/>
      </c>
      <c r="FR100" s="361" t="str">
        <f>IF(OR($E100="",$G100=""),"",IF(AND('Marks Entry 6th'!CM99="",'Marks Entry 7th'!CM99=""),"",IF(AND($E$3=6),'Marks Entry 6th'!CM99,IF(AND($E$3=7),'Marks Entry 7th'!CM99,""))))</f>
        <v/>
      </c>
      <c r="FS100" s="362" t="str">
        <f t="shared" si="178"/>
        <v/>
      </c>
      <c r="FT100" s="109" t="str">
        <f t="shared" si="179"/>
        <v/>
      </c>
      <c r="FU100" s="78" t="str">
        <f t="shared" si="180"/>
        <v/>
      </c>
      <c r="FV100" s="328" t="str">
        <f t="shared" si="181"/>
        <v/>
      </c>
      <c r="FW100" s="84" t="str">
        <f t="shared" si="182"/>
        <v/>
      </c>
      <c r="FX100" s="222" t="str">
        <f t="shared" si="183"/>
        <v/>
      </c>
      <c r="FY100" s="85" t="str">
        <f t="shared" si="184"/>
        <v/>
      </c>
      <c r="FZ100" s="327" t="str">
        <f>IFERROR(IF(B100="NSO","NSO",IF(OR(D100="",G100="",F100=""),"",IF(AND(FV100&gt;=36,'Master sheet'!$D$11="Hindi"),"कक्षा क्रमोन्नत",IF(AND(FV100&gt;=36,'Master sheet'!$D$11="English"),"Promoted",IF(AND(FV100&lt;36,'Master sheet'!$D$11="Hindi"),"पुनः परीक्षा","Re-Exam"))))),"")</f>
        <v/>
      </c>
      <c r="GA100" s="53" t="str">
        <f>IF(OR($E100="",$G100=""),"",IF(AND($E$3=6,'Marks Entry 6th'!CN99=""),"",IF(AND($E$3=7,'Marks Entry 7th'!CN99=""),"",IF(AND($E$3=6),'Marks Entry 6th'!CN99,IF(AND($E$3=7),'Marks Entry 7th'!CN99,"")))))</f>
        <v/>
      </c>
      <c r="GB100" s="53" t="str">
        <f>IF(OR($E100="",$G100=""),"",IF(AND($E$3=6,'Marks Entry 6th'!CO99=""),"",IF(AND($E$3=7,'Marks Entry 7th'!CO99=""),"",IF(AND($E$3=6),'Marks Entry 6th'!CO99,IF(AND($E$3=7),'Marks Entry 7th'!CO99,"")))))</f>
        <v/>
      </c>
      <c r="GC100" s="54"/>
      <c r="GK100" s="56">
        <f>IF(AND($E$3=6),'Marks Entry 6th'!I99,IF(AND($E$3=7),'Marks Entry 7th'!I99,""))</f>
        <v>0</v>
      </c>
      <c r="GL100" s="56">
        <f t="shared" si="185"/>
        <v>0</v>
      </c>
    </row>
    <row r="101" spans="1:194" ht="18.95" customHeight="1">
      <c r="A101" s="68">
        <v>94</v>
      </c>
      <c r="B101" s="68" t="str">
        <f>IF(OR(GK101=0,GK101=""),"",IF(AND($E$3=6),'Marks Entry 6th'!I100,IF(AND($E$3=7),'Marks Entry 7th'!I100,"")))</f>
        <v/>
      </c>
      <c r="C101" s="69" t="str">
        <f>IF(OR(B101=0,B101=""),"",IF(AND($E$3=6,'Marks Entry 6th'!B100=""),"",IF(AND($E$3=7,'Marks Entry 7th'!B100=""),"",IF(AND($E$3=6,'Marks Entry 6th'!B100),'Marks Entry 6th'!B100,IF(AND($E$3=7),'Marks Entry 7th'!B100,"")))))</f>
        <v/>
      </c>
      <c r="D101" s="69" t="str">
        <f>IF(OR(B101=0,B101=""),"",IF(AND($E$3=6,'Marks Entry 6th'!C100=""),"",IF(AND($E$3=7,'Marks Entry 7th'!C100=""),"",IF(AND($E$3=6),'Marks Entry 6th'!C100,IF(AND($E$3=7),'Marks Entry 7th'!C100,"")))))</f>
        <v/>
      </c>
      <c r="E101" s="303" t="str">
        <f>IF(OR(B101=0,B101=""),"",IF(AND($E$3=6,'Marks Entry 6th'!E100=""),"",IF(AND($E$3=7,'Marks Entry 7th'!E100=""),"",IF(AND($E$3=6),'Marks Entry 6th'!E100,IF(AND($E$3=7),'Marks Entry 7th'!E100,"")))))</f>
        <v/>
      </c>
      <c r="F101" s="69" t="str">
        <f>IF(OR(B101=0,B101=""),"",IF(AND($E$3=6,'Marks Entry 6th'!D100=""),"",IF(AND($E$3=7,'Marks Entry 7th'!D100=""),"",IF(AND($E$3=6),'Marks Entry 6th'!D100,IF(AND($E$3=7),'Marks Entry 7th'!D100,"")))))</f>
        <v/>
      </c>
      <c r="G101" s="302" t="str">
        <f>IF(OR(B101=0,B101=""),"",IF(AND($E$3=6,'Marks Entry 6th'!F100=""),"",IF(AND($E$3=7,'Marks Entry 7th'!F100=""),"",IF(AND($E$3=6),UPPER('Marks Entry 6th'!F100),IF(AND($E$3=7),UPPER('Marks Entry 7th'!F100),"")))))</f>
        <v/>
      </c>
      <c r="H101" s="302" t="str">
        <f>IF(OR(B101=0,B101=""),"",IF(AND($E$3=6,'Marks Entry 6th'!G100=""),"",IF(AND($E$3=7,'Marks Entry 7th'!G100=""),"",IF(AND($E$3=6),UPPER('Marks Entry 6th'!G100),IF(AND($E$3=7),UPPER('Marks Entry 7th'!G100),"")))))</f>
        <v/>
      </c>
      <c r="I101" s="302" t="str">
        <f>IF(OR(B101=0,B101=""),"",IF(AND($E$3=6,'Marks Entry 6th'!H100=""),"",IF(AND($E$3=7,'Marks Entry 7th'!H100=""),"",IF(AND($E$3=6),UPPER('Marks Entry 6th'!H100),IF(AND($E$3=7),UPPER('Marks Entry 7th'!H100),"")))))</f>
        <v/>
      </c>
      <c r="J101" s="64" t="str">
        <f>IF(OR(B101=0,B101=""),"",IF(AND($E$3=6,'Marks Entry 6th'!J100=""),"",IF(AND($E$3=7,'Marks Entry 7th'!J100=""),"",IF(AND($E$3=6),'Marks Entry 6th'!J100,IF(AND($E$3=7),'Marks Entry 7th'!J100,"")))))</f>
        <v/>
      </c>
      <c r="K101" s="64" t="str">
        <f>IF(OR(B101=0,B101=""),"",IF(AND($E$3=6,'Marks Entry 6th'!K100=""),"",IF(AND($E$3=7,'Marks Entry 7th'!K100=""),"",IF(AND($E$3=6),'Marks Entry 6th'!K100,IF(AND($E$3=7),'Marks Entry 7th'!K100,"")))))</f>
        <v/>
      </c>
      <c r="L101" s="120" t="str">
        <f>IF(OR($E101="",$G101=""),"",IF(AND($E$3=6),'Marks Entry 6th'!L100,IF(AND($E$3=7),'Marks Entry 7th'!L100,"")))</f>
        <v/>
      </c>
      <c r="M101" s="120" t="str">
        <f>IF(OR($E101="",$G101=""),"",IF(AND($E$3=6),'Marks Entry 6th'!M100,IF(AND($E$3=7),'Marks Entry 7th'!M100,"")))</f>
        <v/>
      </c>
      <c r="N101" s="120" t="str">
        <f>IF(OR($E101="",$G101=""),"",IF(AND($E$3=6),'Marks Entry 6th'!N100,IF(AND($E$3=7),'Marks Entry 7th'!N100,"")))</f>
        <v/>
      </c>
      <c r="O101" s="120" t="str">
        <f>IF(OR($E101="",$G101=""),"",IF(AND($E$3=6),'Marks Entry 6th'!O100,IF(AND($E$3=7),'Marks Entry 7th'!O100,"")))</f>
        <v/>
      </c>
      <c r="P101" s="120" t="str">
        <f>IF(OR($E101="",$G101=""),"",IF(AND($E$3=6),'Marks Entry 6th'!P100,IF(AND($E$3=7),'Marks Entry 7th'!P100,"")))</f>
        <v/>
      </c>
      <c r="Q101" s="120" t="str">
        <f>IF(OR($E101="",$G101=""),"",IF(AND($E$3=6),'Marks Entry 6th'!Q100,IF(AND($E$3=7),'Marks Entry 7th'!Q100,"")))</f>
        <v/>
      </c>
      <c r="R101" s="418" t="str">
        <f t="shared" si="95"/>
        <v/>
      </c>
      <c r="S101" s="120" t="str">
        <f>IF(OR($E101="",$G101=""),"",IF(AND($E$3=6),'Marks Entry 6th'!R100,IF(AND($E$3=7),'Marks Entry 7th'!R100,"")))</f>
        <v/>
      </c>
      <c r="T101" s="120" t="str">
        <f>IF(OR($E101="",$G101=""),"",IF(AND($E$3=6),'Marks Entry 6th'!S100,IF(AND($E$3=7),'Marks Entry 7th'!S100,"")))</f>
        <v/>
      </c>
      <c r="U101" s="65" t="str">
        <f t="shared" si="96"/>
        <v/>
      </c>
      <c r="V101" s="62">
        <f t="shared" si="97"/>
        <v>0</v>
      </c>
      <c r="W101" s="67" t="str">
        <f>IF(OR($E101="",$G101=""),"",IF(AND($E$3=6),'Marks Entry 6th'!T100,IF(AND($E$3=7),'Marks Entry 7th'!T100,"")))</f>
        <v/>
      </c>
      <c r="X101" s="67" t="str">
        <f>IF(OR($E101="",$G101=""),"",IF(AND($E$3=6),'Marks Entry 6th'!U100,IF(AND($E$3=7),'Marks Entry 7th'!U100,"")))</f>
        <v/>
      </c>
      <c r="Y101" s="66" t="str">
        <f t="shared" si="98"/>
        <v/>
      </c>
      <c r="Z101" s="62" t="str">
        <f t="shared" si="99"/>
        <v/>
      </c>
      <c r="AA101" s="108">
        <f t="shared" si="100"/>
        <v>0</v>
      </c>
      <c r="AB101" s="108" t="str">
        <f t="shared" si="101"/>
        <v/>
      </c>
      <c r="AC101" s="108" t="str">
        <f t="shared" si="102"/>
        <v/>
      </c>
      <c r="AD101" s="108" t="str">
        <f t="shared" si="103"/>
        <v/>
      </c>
      <c r="AE101" s="108" t="str">
        <f t="shared" si="104"/>
        <v/>
      </c>
      <c r="AF101" s="110" t="str">
        <f t="shared" si="105"/>
        <v/>
      </c>
      <c r="AG101" s="120" t="str">
        <f>IF(OR($E101="",$G101=""),"",IF(AND($E$3=6),'Marks Entry 6th'!V100,IF(AND($E$3=7),'Marks Entry 7th'!V100,"")))</f>
        <v/>
      </c>
      <c r="AH101" s="120" t="str">
        <f>IF(OR($E101="",$G101=""),"",IF(AND($E$3=6),'Marks Entry 6th'!W100,IF(AND($E$3=7),'Marks Entry 7th'!W100,"")))</f>
        <v/>
      </c>
      <c r="AI101" s="120" t="str">
        <f>IF(OR($E101="",$G101=""),"",IF(AND($E$3=6),'Marks Entry 6th'!X100,IF(AND($E$3=7),'Marks Entry 7th'!X100,"")))</f>
        <v/>
      </c>
      <c r="AJ101" s="120" t="str">
        <f>IF(OR($E101="",$G101=""),"",IF(AND($E$3=6),'Marks Entry 6th'!Y100,IF(AND($E$3=7),'Marks Entry 7th'!Y100,"")))</f>
        <v/>
      </c>
      <c r="AK101" s="120" t="str">
        <f>IF(OR($E101="",$G101=""),"",IF(AND($E$3=6),'Marks Entry 6th'!Z100,IF(AND($E$3=7),'Marks Entry 7th'!Z100,"")))</f>
        <v/>
      </c>
      <c r="AL101" s="120" t="str">
        <f>IF(OR($E101="",$G101=""),"",IF(AND($E$3=6),'Marks Entry 6th'!AA100,IF(AND($E$3=7),'Marks Entry 7th'!AA100,"")))</f>
        <v/>
      </c>
      <c r="AM101" s="418" t="str">
        <f t="shared" si="106"/>
        <v/>
      </c>
      <c r="AN101" s="120" t="str">
        <f>IF(OR($E101="",$G101=""),"",IF(AND($E$3=6),'Marks Entry 6th'!AB100,IF(AND($E$3=7),'Marks Entry 7th'!AB100,"")))</f>
        <v/>
      </c>
      <c r="AO101" s="120" t="str">
        <f>IF(OR($E101="",$G101=""),"",IF(AND($E$3=6),'Marks Entry 6th'!AC100,IF(AND($E$3=7),'Marks Entry 7th'!AC100,"")))</f>
        <v/>
      </c>
      <c r="AP101" s="65" t="str">
        <f t="shared" si="107"/>
        <v/>
      </c>
      <c r="AQ101" s="62">
        <f t="shared" si="108"/>
        <v>0</v>
      </c>
      <c r="AR101" s="67" t="str">
        <f>IF(OR($E101="",$G101=""),"",IF(AND($E$3=6),'Marks Entry 6th'!AD100,IF(AND($E$3=7),'Marks Entry 7th'!AD100,"")))</f>
        <v/>
      </c>
      <c r="AS101" s="67" t="str">
        <f>IF(OR($E101="",$G101=""),"",IF(AND($E$3=6),'Marks Entry 6th'!AE100,IF(AND($E$3=7),'Marks Entry 7th'!AE100,"")))</f>
        <v/>
      </c>
      <c r="AT101" s="65" t="str">
        <f t="shared" si="109"/>
        <v/>
      </c>
      <c r="AU101" s="62" t="str">
        <f t="shared" si="110"/>
        <v/>
      </c>
      <c r="AV101" s="108">
        <f t="shared" si="111"/>
        <v>0</v>
      </c>
      <c r="AW101" s="108" t="str">
        <f t="shared" si="112"/>
        <v/>
      </c>
      <c r="AX101" s="108" t="str">
        <f t="shared" si="113"/>
        <v/>
      </c>
      <c r="AY101" s="108" t="str">
        <f t="shared" si="114"/>
        <v/>
      </c>
      <c r="AZ101" s="108" t="str">
        <f t="shared" si="115"/>
        <v/>
      </c>
      <c r="BA101" s="110" t="str">
        <f t="shared" si="116"/>
        <v/>
      </c>
      <c r="BB101" s="310" t="str">
        <f>IF(OR($E101="",$G101=""),"",IF(AND($E$3=6),'Marks Entry 6th'!AF100,IF(AND($E$3=7),'Marks Entry 7th'!AF100,"")))</f>
        <v/>
      </c>
      <c r="BC101" s="120" t="str">
        <f>IF(OR($E101="",$G101=""),"",IF(AND($E$3=6),'Marks Entry 6th'!AG100,IF(AND($E$3=7),'Marks Entry 7th'!AG100,"")))</f>
        <v/>
      </c>
      <c r="BD101" s="120" t="str">
        <f>IF(OR($E101="",$G101=""),"",IF(AND($E$3=6),'Marks Entry 6th'!AH100,IF(AND($E$3=7),'Marks Entry 7th'!AH100,"")))</f>
        <v/>
      </c>
      <c r="BE101" s="120" t="str">
        <f>IF(OR($E101="",$G101=""),"",IF(AND($E$3=6),'Marks Entry 6th'!AI100,IF(AND($E$3=7),'Marks Entry 7th'!AI100,"")))</f>
        <v/>
      </c>
      <c r="BF101" s="120" t="str">
        <f>IF(OR($E101="",$G101=""),"",IF(AND($E$3=6),'Marks Entry 6th'!AJ100,IF(AND($E$3=7),'Marks Entry 7th'!AJ100,"")))</f>
        <v/>
      </c>
      <c r="BG101" s="120" t="str">
        <f>IF(OR($E101="",$G101=""),"",IF(AND($E$3=6),'Marks Entry 6th'!AK100,IF(AND($E$3=7),'Marks Entry 7th'!AK100,"")))</f>
        <v/>
      </c>
      <c r="BH101" s="120" t="str">
        <f>IF(OR($E101="",$G101=""),"",IF(AND($E$3=6),'Marks Entry 6th'!AL100,IF(AND($E$3=7),'Marks Entry 7th'!AL100,"")))</f>
        <v/>
      </c>
      <c r="BI101" s="418" t="str">
        <f t="shared" si="117"/>
        <v/>
      </c>
      <c r="BJ101" s="120" t="str">
        <f>IF(OR($E101="",$G101=""),"",IF(AND($E$3=6),'Marks Entry 6th'!AM100,IF(AND($E$3=7),'Marks Entry 7th'!AM100,"")))</f>
        <v/>
      </c>
      <c r="BK101" s="120" t="str">
        <f>IF(OR($E101="",$G101=""),"",IF(AND($E$3=6),'Marks Entry 6th'!AN100,IF(AND($E$3=7),'Marks Entry 7th'!AN100,"")))</f>
        <v/>
      </c>
      <c r="BL101" s="65" t="str">
        <f t="shared" si="118"/>
        <v/>
      </c>
      <c r="BM101" s="62">
        <f t="shared" si="119"/>
        <v>0</v>
      </c>
      <c r="BN101" s="67" t="str">
        <f>IF(OR($E101="",$G101=""),"",IF(AND($E$3=6),'Marks Entry 6th'!AO100,IF(AND($E$3=7),'Marks Entry 7th'!AO100,"")))</f>
        <v/>
      </c>
      <c r="BO101" s="67" t="str">
        <f>IF(OR($E101="",$G101=""),"",IF(AND($E$3=6),'Marks Entry 6th'!AP100,IF(AND($E$3=7),'Marks Entry 7th'!AP100,"")))</f>
        <v/>
      </c>
      <c r="BP101" s="65" t="str">
        <f t="shared" si="120"/>
        <v/>
      </c>
      <c r="BQ101" s="62" t="str">
        <f t="shared" si="121"/>
        <v/>
      </c>
      <c r="BR101" s="108">
        <f t="shared" si="122"/>
        <v>0</v>
      </c>
      <c r="BS101" s="108" t="str">
        <f t="shared" si="123"/>
        <v/>
      </c>
      <c r="BT101" s="108" t="str">
        <f t="shared" si="124"/>
        <v/>
      </c>
      <c r="BU101" s="108" t="str">
        <f t="shared" si="125"/>
        <v/>
      </c>
      <c r="BV101" s="108" t="str">
        <f t="shared" si="126"/>
        <v/>
      </c>
      <c r="BW101" s="110" t="str">
        <f t="shared" si="127"/>
        <v/>
      </c>
      <c r="BX101" s="120" t="str">
        <f>IF(OR($E101="",$G101=""),"",IF(AND($E$3=6),'Marks Entry 6th'!AQ100,IF(AND($E$3=7),'Marks Entry 7th'!AQ100,"")))</f>
        <v/>
      </c>
      <c r="BY101" s="120" t="str">
        <f>IF(OR($E101="",$G101=""),"",IF(AND($E$3=6),'Marks Entry 6th'!AR100,IF(AND($E$3=7),'Marks Entry 7th'!AR100,"")))</f>
        <v/>
      </c>
      <c r="BZ101" s="120" t="str">
        <f>IF(OR($E101="",$G101=""),"",IF(AND($E$3=6),'Marks Entry 6th'!AS100,IF(AND($E$3=7),'Marks Entry 7th'!AS100,"")))</f>
        <v/>
      </c>
      <c r="CA101" s="120" t="str">
        <f>IF(OR($E101="",$G101=""),"",IF(AND($E$3=6),'Marks Entry 6th'!AT100,IF(AND($E$3=7),'Marks Entry 7th'!AT100,"")))</f>
        <v/>
      </c>
      <c r="CB101" s="120" t="str">
        <f>IF(OR($E101="",$G101=""),"",IF(AND($E$3=6),'Marks Entry 6th'!AU100,IF(AND($E$3=7),'Marks Entry 7th'!AU100,"")))</f>
        <v/>
      </c>
      <c r="CC101" s="120" t="str">
        <f>IF(OR($E101="",$G101=""),"",IF(AND($E$3=6),'Marks Entry 6th'!AV100,IF(AND($E$3=7),'Marks Entry 7th'!AV100,"")))</f>
        <v/>
      </c>
      <c r="CD101" s="418" t="str">
        <f t="shared" si="128"/>
        <v/>
      </c>
      <c r="CE101" s="120" t="str">
        <f>IF(OR($E101="",$G101=""),"",IF(AND($E$3=6),'Marks Entry 6th'!AW100,IF(AND($E$3=7),'Marks Entry 7th'!AW100,"")))</f>
        <v/>
      </c>
      <c r="CF101" s="120" t="str">
        <f>IF(OR($E101="",$G101=""),"",IF(AND($E$3=6),'Marks Entry 6th'!AX100,IF(AND($E$3=7),'Marks Entry 7th'!AX100,"")))</f>
        <v/>
      </c>
      <c r="CG101" s="65" t="str">
        <f t="shared" si="129"/>
        <v/>
      </c>
      <c r="CH101" s="62">
        <f t="shared" si="130"/>
        <v>0</v>
      </c>
      <c r="CI101" s="67" t="str">
        <f>IF(OR($E101="",$G101=""),"",IF(AND($E$3=6),'Marks Entry 6th'!AY100,IF(AND($E$3=7),'Marks Entry 7th'!AY100,"")))</f>
        <v/>
      </c>
      <c r="CJ101" s="67" t="str">
        <f>IF(OR($E101="",$G101=""),"",IF(AND($E$3=6),'Marks Entry 6th'!AZ100,IF(AND($E$3=7),'Marks Entry 7th'!AZ100,"")))</f>
        <v/>
      </c>
      <c r="CK101" s="65" t="str">
        <f t="shared" si="131"/>
        <v/>
      </c>
      <c r="CL101" s="62" t="str">
        <f t="shared" si="132"/>
        <v/>
      </c>
      <c r="CM101" s="108">
        <f t="shared" si="133"/>
        <v>0</v>
      </c>
      <c r="CN101" s="108" t="str">
        <f t="shared" si="134"/>
        <v/>
      </c>
      <c r="CO101" s="108" t="str">
        <f t="shared" si="135"/>
        <v/>
      </c>
      <c r="CP101" s="108" t="str">
        <f t="shared" si="136"/>
        <v/>
      </c>
      <c r="CQ101" s="108" t="str">
        <f t="shared" si="137"/>
        <v/>
      </c>
      <c r="CR101" s="110" t="str">
        <f t="shared" si="138"/>
        <v/>
      </c>
      <c r="CS101" s="120" t="str">
        <f>IF(OR($E101="",$G101=""),"",IF(AND($E$3=6),'Marks Entry 6th'!BA100,IF(AND($E$3=7),'Marks Entry 7th'!BA100,"")))</f>
        <v/>
      </c>
      <c r="CT101" s="120" t="str">
        <f>IF(OR($E101="",$G101=""),"",IF(AND($E$3=6),'Marks Entry 6th'!BB100,IF(AND($E$3=7),'Marks Entry 7th'!BB100,"")))</f>
        <v/>
      </c>
      <c r="CU101" s="120" t="str">
        <f>IF(OR($E101="",$G101=""),"",IF(AND($E$3=6),'Marks Entry 6th'!BC100,IF(AND($E$3=7),'Marks Entry 7th'!BC100,"")))</f>
        <v/>
      </c>
      <c r="CV101" s="120" t="str">
        <f>IF(OR($E101="",$G101=""),"",IF(AND($E$3=6),'Marks Entry 6th'!BD100,IF(AND($E$3=7),'Marks Entry 7th'!BD100,"")))</f>
        <v/>
      </c>
      <c r="CW101" s="120" t="str">
        <f>IF(OR($E101="",$G101=""),"",IF(AND($E$3=6),'Marks Entry 6th'!BE100,IF(AND($E$3=7),'Marks Entry 7th'!BE100,"")))</f>
        <v/>
      </c>
      <c r="CX101" s="120" t="str">
        <f>IF(OR($E101="",$G101=""),"",IF(AND($E$3=6),'Marks Entry 6th'!BF100,IF(AND($E$3=7),'Marks Entry 7th'!BF100,"")))</f>
        <v/>
      </c>
      <c r="CY101" s="418" t="str">
        <f t="shared" si="139"/>
        <v/>
      </c>
      <c r="CZ101" s="120" t="str">
        <f>IF(OR($E101="",$G101=""),"",IF(AND($E$3=6),'Marks Entry 6th'!BG100,IF(AND($E$3=7),'Marks Entry 7th'!BG100,"")))</f>
        <v/>
      </c>
      <c r="DA101" s="120" t="str">
        <f>IF(OR($E101="",$G101=""),"",IF(AND($E$3=6),'Marks Entry 6th'!BH100,IF(AND($E$3=7),'Marks Entry 7th'!BH100,"")))</f>
        <v/>
      </c>
      <c r="DB101" s="65" t="str">
        <f t="shared" si="140"/>
        <v/>
      </c>
      <c r="DC101" s="62">
        <f t="shared" si="141"/>
        <v>0</v>
      </c>
      <c r="DD101" s="67" t="str">
        <f>IF(OR($E101="",$G101=""),"",IF(AND($E$3=6),'Marks Entry 6th'!BI100,IF(AND($E$3=7),'Marks Entry 7th'!BI100,"")))</f>
        <v/>
      </c>
      <c r="DE101" s="67" t="str">
        <f>IF(OR($E101="",$G101=""),"",IF(AND($E$3=6),'Marks Entry 6th'!BJ100,IF(AND($E$3=7),'Marks Entry 7th'!BJ100,"")))</f>
        <v/>
      </c>
      <c r="DF101" s="65" t="str">
        <f t="shared" si="142"/>
        <v/>
      </c>
      <c r="DG101" s="62" t="str">
        <f t="shared" si="143"/>
        <v/>
      </c>
      <c r="DH101" s="108">
        <f t="shared" si="144"/>
        <v>0</v>
      </c>
      <c r="DI101" s="108" t="str">
        <f t="shared" si="145"/>
        <v/>
      </c>
      <c r="DJ101" s="108" t="str">
        <f t="shared" si="146"/>
        <v/>
      </c>
      <c r="DK101" s="108" t="str">
        <f t="shared" si="147"/>
        <v/>
      </c>
      <c r="DL101" s="108" t="str">
        <f t="shared" si="148"/>
        <v/>
      </c>
      <c r="DM101" s="110" t="str">
        <f t="shared" si="149"/>
        <v/>
      </c>
      <c r="DN101" s="120" t="str">
        <f>IF(OR($E101="",$G101=""),"",IF(AND($E$3=6),'Marks Entry 6th'!BK100,IF(AND($E$3=7),'Marks Entry 7th'!BK100,"")))</f>
        <v/>
      </c>
      <c r="DO101" s="120" t="str">
        <f>IF(OR($E101="",$G101=""),"",IF(AND($E$3=6),'Marks Entry 6th'!BL100,IF(AND($E$3=7),'Marks Entry 7th'!BL100,"")))</f>
        <v/>
      </c>
      <c r="DP101" s="120" t="str">
        <f>IF(OR($E101="",$G101=""),"",IF(AND($E$3=6),'Marks Entry 6th'!BM100,IF(AND($E$3=7),'Marks Entry 7th'!BM100,"")))</f>
        <v/>
      </c>
      <c r="DQ101" s="120" t="str">
        <f>IF(OR($E101="",$G101=""),"",IF(AND($E$3=6),'Marks Entry 6th'!BN100,IF(AND($E$3=7),'Marks Entry 7th'!BN100,"")))</f>
        <v/>
      </c>
      <c r="DR101" s="120" t="str">
        <f>IF(OR($E101="",$G101=""),"",IF(AND($E$3=6),'Marks Entry 6th'!BO100,IF(AND($E$3=7),'Marks Entry 7th'!BO100,"")))</f>
        <v/>
      </c>
      <c r="DS101" s="120" t="str">
        <f>IF(OR($E101="",$G101=""),"",IF(AND($E$3=6),'Marks Entry 6th'!BP100,IF(AND($E$3=7),'Marks Entry 7th'!BP100,"")))</f>
        <v/>
      </c>
      <c r="DT101" s="418" t="str">
        <f t="shared" si="150"/>
        <v/>
      </c>
      <c r="DU101" s="120" t="str">
        <f>IF(OR($E101="",$G101=""),"",IF(AND($E$3=6),'Marks Entry 6th'!BQ100,IF(AND($E$3=7),'Marks Entry 7th'!BQ100,"")))</f>
        <v/>
      </c>
      <c r="DV101" s="120" t="str">
        <f>IF(OR($E101="",$G101=""),"",IF(AND($E$3=6),'Marks Entry 6th'!BR100,IF(AND($E$3=7),'Marks Entry 7th'!BR100,"")))</f>
        <v/>
      </c>
      <c r="DW101" s="65" t="str">
        <f t="shared" si="151"/>
        <v/>
      </c>
      <c r="DX101" s="62">
        <f t="shared" si="152"/>
        <v>0</v>
      </c>
      <c r="DY101" s="67" t="str">
        <f>IF(OR($E101="",$G101=""),"",IF(AND($E$3=6),'Marks Entry 6th'!BS100,IF(AND($E$3=7),'Marks Entry 7th'!BS100,"")))</f>
        <v/>
      </c>
      <c r="DZ101" s="67" t="str">
        <f>IF(OR($E101="",$G101=""),"",IF(AND($E$3=6),'Marks Entry 6th'!BT100,IF(AND($E$3=7),'Marks Entry 7th'!BT100,"")))</f>
        <v/>
      </c>
      <c r="EA101" s="65" t="str">
        <f t="shared" si="153"/>
        <v/>
      </c>
      <c r="EB101" s="62" t="str">
        <f t="shared" si="154"/>
        <v/>
      </c>
      <c r="EC101" s="108">
        <f t="shared" si="155"/>
        <v>0</v>
      </c>
      <c r="ED101" s="108" t="str">
        <f t="shared" si="156"/>
        <v/>
      </c>
      <c r="EE101" s="108" t="str">
        <f t="shared" si="157"/>
        <v/>
      </c>
      <c r="EF101" s="108" t="str">
        <f t="shared" si="158"/>
        <v/>
      </c>
      <c r="EG101" s="108" t="str">
        <f t="shared" si="159"/>
        <v/>
      </c>
      <c r="EH101" s="110" t="str">
        <f t="shared" si="160"/>
        <v/>
      </c>
      <c r="EI101" s="52" t="str">
        <f>IF(OR($E101="",$G101=""),"",IF(AND($E$3=6),'Marks Entry 6th'!BU100,IF(AND($E$3=7),'Marks Entry 7th'!BU100,"")))</f>
        <v/>
      </c>
      <c r="EJ101" s="52" t="str">
        <f>IF(OR($E101="",$G101=""),"",IF(AND($E$3=6),'Marks Entry 6th'!BV100,IF(AND($E$3=7),'Marks Entry 7th'!BV100,"")))</f>
        <v/>
      </c>
      <c r="EK101" s="52" t="str">
        <f>IF(OR($E101="",$G101=""),"",IF(AND($E$3=6),'Marks Entry 6th'!BW100,IF(AND($E$3=7),'Marks Entry 7th'!BW100,"")))</f>
        <v/>
      </c>
      <c r="EL101" s="52" t="str">
        <f>IF(OR($E101="",$G101=""),"",IF(AND($E$3=6),'Marks Entry 6th'!BX100,IF(AND($E$3=7),'Marks Entry 7th'!BX100,"")))</f>
        <v/>
      </c>
      <c r="EM101" s="52" t="str">
        <f>IF(OR($E101="",$G101=""),"",IF(AND($E$3=6),'Marks Entry 6th'!BY100,IF(AND($E$3=7),'Marks Entry 7th'!BY100,"")))</f>
        <v/>
      </c>
      <c r="EN101" s="121" t="str">
        <f t="shared" si="161"/>
        <v/>
      </c>
      <c r="EO101" s="122">
        <f t="shared" si="162"/>
        <v>0</v>
      </c>
      <c r="EP101" s="122" t="str">
        <f t="shared" si="163"/>
        <v/>
      </c>
      <c r="EQ101" s="122" t="str">
        <f t="shared" si="164"/>
        <v/>
      </c>
      <c r="ER101" s="109" t="str">
        <f t="shared" si="165"/>
        <v/>
      </c>
      <c r="ES101" s="52" t="str">
        <f>IF(OR($E101="",$G101=""),"",IF(AND($E$3=6),'Marks Entry 6th'!BZ100,IF(AND($E$3=7),'Marks Entry 7th'!BZ100,"")))</f>
        <v/>
      </c>
      <c r="ET101" s="52" t="str">
        <f>IF(OR($E101="",$G101=""),"",IF(AND($E$3=6),'Marks Entry 6th'!CA100,IF(AND($E$3=7),'Marks Entry 7th'!CA100,"")))</f>
        <v/>
      </c>
      <c r="EU101" s="52" t="str">
        <f>IF(OR($E101="",$G101=""),"",IF(AND($E$3=6),'Marks Entry 6th'!CB100,IF(AND($E$3=7),'Marks Entry 7th'!CB100,"")))</f>
        <v/>
      </c>
      <c r="EV101" s="52" t="str">
        <f>IF(OR($E101="",$G101=""),"",IF(AND($E$3=6),'Marks Entry 6th'!CC100,IF(AND($E$3=7),'Marks Entry 7th'!CC100,"")))</f>
        <v/>
      </c>
      <c r="EW101" s="52" t="str">
        <f>IF(OR($E101="",$G101=""),"",IF(AND($E$3=6),'Marks Entry 6th'!CD100,IF(AND($E$3=7),'Marks Entry 7th'!CD100,"")))</f>
        <v/>
      </c>
      <c r="EX101" s="121" t="str">
        <f t="shared" si="166"/>
        <v/>
      </c>
      <c r="EY101" s="122">
        <f t="shared" si="167"/>
        <v>0</v>
      </c>
      <c r="EZ101" s="122" t="str">
        <f t="shared" si="168"/>
        <v/>
      </c>
      <c r="FA101" s="122" t="str">
        <f t="shared" si="169"/>
        <v/>
      </c>
      <c r="FB101" s="109" t="str">
        <f t="shared" si="170"/>
        <v/>
      </c>
      <c r="FC101" s="52" t="str">
        <f>IF(OR($E101="",$G101=""),"",IF(AND($E$3=6),'Marks Entry 6th'!CE100,IF(AND($E$3=7),'Marks Entry 7th'!CE100,"")))</f>
        <v/>
      </c>
      <c r="FD101" s="52" t="str">
        <f>IF(OR($E101="",$G101=""),"",IF(AND($E$3=6),'Marks Entry 6th'!CF100,IF(AND($E$3=7),'Marks Entry 7th'!CF100,"")))</f>
        <v/>
      </c>
      <c r="FE101" s="52" t="str">
        <f>IF(OR($E101="",$G101=""),"",IF(AND($E$3=6),'Marks Entry 6th'!CG100,IF(AND($E$3=7),'Marks Entry 7th'!CG100,"")))</f>
        <v/>
      </c>
      <c r="FF101" s="52" t="str">
        <f>IF(OR($E101="",$G101=""),"",IF(AND($E$3=6),'Marks Entry 6th'!CH100,IF(AND($E$3=7),'Marks Entry 7th'!CH100,"")))</f>
        <v/>
      </c>
      <c r="FG101" s="52" t="str">
        <f>IF(OR($E101="",$G101=""),"",IF(AND($E$3=6),'Marks Entry 6th'!CI100,IF(AND($E$3=7),'Marks Entry 7th'!CI100,"")))</f>
        <v/>
      </c>
      <c r="FH101" s="121" t="str">
        <f t="shared" si="171"/>
        <v/>
      </c>
      <c r="FI101" s="122">
        <f t="shared" si="172"/>
        <v>0</v>
      </c>
      <c r="FJ101" s="122" t="str">
        <f t="shared" si="173"/>
        <v/>
      </c>
      <c r="FK101" s="122" t="str">
        <f t="shared" si="174"/>
        <v/>
      </c>
      <c r="FL101" s="109" t="str">
        <f t="shared" si="175"/>
        <v/>
      </c>
      <c r="FM101" s="361" t="str">
        <f>IF(OR($E101="",$G101=""),"",IF(AND('Marks Entry 6th'!CJ100="",'Marks Entry 7th'!CJ100=""),"",IF(AND($E$3=6),'Marks Entry 6th'!CJ100,IF(AND($E$3=7),'Marks Entry 7th'!CJ100,""))))</f>
        <v/>
      </c>
      <c r="FN101" s="361" t="str">
        <f>IF(OR($E101="",$G101=""),"",IF(AND('Marks Entry 6th'!CK100="",'Marks Entry 7th'!CK100=""),"",IF(AND($E$3=6),'Marks Entry 6th'!CK100,IF(AND($E$3=7),'Marks Entry 7th'!CK100,""))))</f>
        <v/>
      </c>
      <c r="FO101" s="362" t="str">
        <f t="shared" si="176"/>
        <v/>
      </c>
      <c r="FP101" s="109" t="str">
        <f t="shared" si="177"/>
        <v/>
      </c>
      <c r="FQ101" s="361" t="str">
        <f>IF(OR($E101="",$G101=""),"",IF(AND('Marks Entry 6th'!CL100="",'Marks Entry 7th'!CL100=""),"",IF(AND($E$3=6),'Marks Entry 6th'!CL100,IF(AND($E$3=7),'Marks Entry 7th'!CL100,""))))</f>
        <v/>
      </c>
      <c r="FR101" s="361" t="str">
        <f>IF(OR($E101="",$G101=""),"",IF(AND('Marks Entry 6th'!CM100="",'Marks Entry 7th'!CM100=""),"",IF(AND($E$3=6),'Marks Entry 6th'!CM100,IF(AND($E$3=7),'Marks Entry 7th'!CM100,""))))</f>
        <v/>
      </c>
      <c r="FS101" s="362" t="str">
        <f t="shared" si="178"/>
        <v/>
      </c>
      <c r="FT101" s="109" t="str">
        <f t="shared" si="179"/>
        <v/>
      </c>
      <c r="FU101" s="78" t="str">
        <f t="shared" si="180"/>
        <v/>
      </c>
      <c r="FV101" s="328" t="str">
        <f t="shared" si="181"/>
        <v/>
      </c>
      <c r="FW101" s="84" t="str">
        <f t="shared" si="182"/>
        <v/>
      </c>
      <c r="FX101" s="222" t="str">
        <f t="shared" si="183"/>
        <v/>
      </c>
      <c r="FY101" s="85" t="str">
        <f t="shared" si="184"/>
        <v/>
      </c>
      <c r="FZ101" s="327" t="str">
        <f>IFERROR(IF(B101="NSO","NSO",IF(OR(D101="",G101="",F101=""),"",IF(AND(FV101&gt;=36,'Master sheet'!$D$11="Hindi"),"कक्षा क्रमोन्नत",IF(AND(FV101&gt;=36,'Master sheet'!$D$11="English"),"Promoted",IF(AND(FV101&lt;36,'Master sheet'!$D$11="Hindi"),"पुनः परीक्षा","Re-Exam"))))),"")</f>
        <v/>
      </c>
      <c r="GA101" s="53" t="str">
        <f>IF(OR($E101="",$G101=""),"",IF(AND($E$3=6,'Marks Entry 6th'!CN100=""),"",IF(AND($E$3=7,'Marks Entry 7th'!CN100=""),"",IF(AND($E$3=6),'Marks Entry 6th'!CN100,IF(AND($E$3=7),'Marks Entry 7th'!CN100,"")))))</f>
        <v/>
      </c>
      <c r="GB101" s="53" t="str">
        <f>IF(OR($E101="",$G101=""),"",IF(AND($E$3=6,'Marks Entry 6th'!CO100=""),"",IF(AND($E$3=7,'Marks Entry 7th'!CO100=""),"",IF(AND($E$3=6),'Marks Entry 6th'!CO100,IF(AND($E$3=7),'Marks Entry 7th'!CO100,"")))))</f>
        <v/>
      </c>
      <c r="GC101" s="54"/>
      <c r="GK101" s="56">
        <f>IF(AND($E$3=6),'Marks Entry 6th'!I100,IF(AND($E$3=7),'Marks Entry 7th'!I100,""))</f>
        <v>0</v>
      </c>
      <c r="GL101" s="56">
        <f t="shared" si="185"/>
        <v>0</v>
      </c>
    </row>
    <row r="102" spans="1:194" ht="18.95" customHeight="1">
      <c r="A102" s="68">
        <v>95</v>
      </c>
      <c r="B102" s="68" t="str">
        <f>IF(OR(GK102=0,GK102=""),"",IF(AND($E$3=6),'Marks Entry 6th'!I101,IF(AND($E$3=7),'Marks Entry 7th'!I101,"")))</f>
        <v/>
      </c>
      <c r="C102" s="69" t="str">
        <f>IF(OR(B102=0,B102=""),"",IF(AND($E$3=6,'Marks Entry 6th'!B101=""),"",IF(AND($E$3=7,'Marks Entry 7th'!B101=""),"",IF(AND($E$3=6,'Marks Entry 6th'!B101),'Marks Entry 6th'!B101,IF(AND($E$3=7),'Marks Entry 7th'!B101,"")))))</f>
        <v/>
      </c>
      <c r="D102" s="69" t="str">
        <f>IF(OR(B102=0,B102=""),"",IF(AND($E$3=6,'Marks Entry 6th'!C101=""),"",IF(AND($E$3=7,'Marks Entry 7th'!C101=""),"",IF(AND($E$3=6),'Marks Entry 6th'!C101,IF(AND($E$3=7),'Marks Entry 7th'!C101,"")))))</f>
        <v/>
      </c>
      <c r="E102" s="303" t="str">
        <f>IF(OR(B102=0,B102=""),"",IF(AND($E$3=6,'Marks Entry 6th'!E101=""),"",IF(AND($E$3=7,'Marks Entry 7th'!E101=""),"",IF(AND($E$3=6),'Marks Entry 6th'!E101,IF(AND($E$3=7),'Marks Entry 7th'!E101,"")))))</f>
        <v/>
      </c>
      <c r="F102" s="69" t="str">
        <f>IF(OR(B102=0,B102=""),"",IF(AND($E$3=6,'Marks Entry 6th'!D101=""),"",IF(AND($E$3=7,'Marks Entry 7th'!D101=""),"",IF(AND($E$3=6),'Marks Entry 6th'!D101,IF(AND($E$3=7),'Marks Entry 7th'!D101,"")))))</f>
        <v/>
      </c>
      <c r="G102" s="302" t="str">
        <f>IF(OR(B102=0,B102=""),"",IF(AND($E$3=6,'Marks Entry 6th'!F101=""),"",IF(AND($E$3=7,'Marks Entry 7th'!F101=""),"",IF(AND($E$3=6),UPPER('Marks Entry 6th'!F101),IF(AND($E$3=7),UPPER('Marks Entry 7th'!F101),"")))))</f>
        <v/>
      </c>
      <c r="H102" s="302" t="str">
        <f>IF(OR(B102=0,B102=""),"",IF(AND($E$3=6,'Marks Entry 6th'!G101=""),"",IF(AND($E$3=7,'Marks Entry 7th'!G101=""),"",IF(AND($E$3=6),UPPER('Marks Entry 6th'!G101),IF(AND($E$3=7),UPPER('Marks Entry 7th'!G101),"")))))</f>
        <v/>
      </c>
      <c r="I102" s="302" t="str">
        <f>IF(OR(B102=0,B102=""),"",IF(AND($E$3=6,'Marks Entry 6th'!H101=""),"",IF(AND($E$3=7,'Marks Entry 7th'!H101=""),"",IF(AND($E$3=6),UPPER('Marks Entry 6th'!H101),IF(AND($E$3=7),UPPER('Marks Entry 7th'!H101),"")))))</f>
        <v/>
      </c>
      <c r="J102" s="64" t="str">
        <f>IF(OR(B102=0,B102=""),"",IF(AND($E$3=6,'Marks Entry 6th'!J101=""),"",IF(AND($E$3=7,'Marks Entry 7th'!J101=""),"",IF(AND($E$3=6),'Marks Entry 6th'!J101,IF(AND($E$3=7),'Marks Entry 7th'!J101,"")))))</f>
        <v/>
      </c>
      <c r="K102" s="64" t="str">
        <f>IF(OR(B102=0,B102=""),"",IF(AND($E$3=6,'Marks Entry 6th'!K101=""),"",IF(AND($E$3=7,'Marks Entry 7th'!K101=""),"",IF(AND($E$3=6),'Marks Entry 6th'!K101,IF(AND($E$3=7),'Marks Entry 7th'!K101,"")))))</f>
        <v/>
      </c>
      <c r="L102" s="120" t="str">
        <f>IF(OR($E102="",$G102=""),"",IF(AND($E$3=6),'Marks Entry 6th'!L101,IF(AND($E$3=7),'Marks Entry 7th'!L101,"")))</f>
        <v/>
      </c>
      <c r="M102" s="120" t="str">
        <f>IF(OR($E102="",$G102=""),"",IF(AND($E$3=6),'Marks Entry 6th'!M101,IF(AND($E$3=7),'Marks Entry 7th'!M101,"")))</f>
        <v/>
      </c>
      <c r="N102" s="120" t="str">
        <f>IF(OR($E102="",$G102=""),"",IF(AND($E$3=6),'Marks Entry 6th'!N101,IF(AND($E$3=7),'Marks Entry 7th'!N101,"")))</f>
        <v/>
      </c>
      <c r="O102" s="120" t="str">
        <f>IF(OR($E102="",$G102=""),"",IF(AND($E$3=6),'Marks Entry 6th'!O101,IF(AND($E$3=7),'Marks Entry 7th'!O101,"")))</f>
        <v/>
      </c>
      <c r="P102" s="120" t="str">
        <f>IF(OR($E102="",$G102=""),"",IF(AND($E$3=6),'Marks Entry 6th'!P101,IF(AND($E$3=7),'Marks Entry 7th'!P101,"")))</f>
        <v/>
      </c>
      <c r="Q102" s="120" t="str">
        <f>IF(OR($E102="",$G102=""),"",IF(AND($E$3=6),'Marks Entry 6th'!Q101,IF(AND($E$3=7),'Marks Entry 7th'!Q101,"")))</f>
        <v/>
      </c>
      <c r="R102" s="418" t="str">
        <f t="shared" si="95"/>
        <v/>
      </c>
      <c r="S102" s="120" t="str">
        <f>IF(OR($E102="",$G102=""),"",IF(AND($E$3=6),'Marks Entry 6th'!R101,IF(AND($E$3=7),'Marks Entry 7th'!R101,"")))</f>
        <v/>
      </c>
      <c r="T102" s="120" t="str">
        <f>IF(OR($E102="",$G102=""),"",IF(AND($E$3=6),'Marks Entry 6th'!S101,IF(AND($E$3=7),'Marks Entry 7th'!S101,"")))</f>
        <v/>
      </c>
      <c r="U102" s="65" t="str">
        <f t="shared" si="96"/>
        <v/>
      </c>
      <c r="V102" s="62">
        <f t="shared" si="97"/>
        <v>0</v>
      </c>
      <c r="W102" s="67" t="str">
        <f>IF(OR($E102="",$G102=""),"",IF(AND($E$3=6),'Marks Entry 6th'!T101,IF(AND($E$3=7),'Marks Entry 7th'!T101,"")))</f>
        <v/>
      </c>
      <c r="X102" s="67" t="str">
        <f>IF(OR($E102="",$G102=""),"",IF(AND($E$3=6),'Marks Entry 6th'!U101,IF(AND($E$3=7),'Marks Entry 7th'!U101,"")))</f>
        <v/>
      </c>
      <c r="Y102" s="66" t="str">
        <f t="shared" si="98"/>
        <v/>
      </c>
      <c r="Z102" s="62" t="str">
        <f t="shared" si="99"/>
        <v/>
      </c>
      <c r="AA102" s="108">
        <f t="shared" si="100"/>
        <v>0</v>
      </c>
      <c r="AB102" s="108" t="str">
        <f t="shared" si="101"/>
        <v/>
      </c>
      <c r="AC102" s="108" t="str">
        <f t="shared" si="102"/>
        <v/>
      </c>
      <c r="AD102" s="108" t="str">
        <f t="shared" si="103"/>
        <v/>
      </c>
      <c r="AE102" s="108" t="str">
        <f t="shared" si="104"/>
        <v/>
      </c>
      <c r="AF102" s="110" t="str">
        <f t="shared" si="105"/>
        <v/>
      </c>
      <c r="AG102" s="120" t="str">
        <f>IF(OR($E102="",$G102=""),"",IF(AND($E$3=6),'Marks Entry 6th'!V101,IF(AND($E$3=7),'Marks Entry 7th'!V101,"")))</f>
        <v/>
      </c>
      <c r="AH102" s="120" t="str">
        <f>IF(OR($E102="",$G102=""),"",IF(AND($E$3=6),'Marks Entry 6th'!W101,IF(AND($E$3=7),'Marks Entry 7th'!W101,"")))</f>
        <v/>
      </c>
      <c r="AI102" s="120" t="str">
        <f>IF(OR($E102="",$G102=""),"",IF(AND($E$3=6),'Marks Entry 6th'!X101,IF(AND($E$3=7),'Marks Entry 7th'!X101,"")))</f>
        <v/>
      </c>
      <c r="AJ102" s="120" t="str">
        <f>IF(OR($E102="",$G102=""),"",IF(AND($E$3=6),'Marks Entry 6th'!Y101,IF(AND($E$3=7),'Marks Entry 7th'!Y101,"")))</f>
        <v/>
      </c>
      <c r="AK102" s="120" t="str">
        <f>IF(OR($E102="",$G102=""),"",IF(AND($E$3=6),'Marks Entry 6th'!Z101,IF(AND($E$3=7),'Marks Entry 7th'!Z101,"")))</f>
        <v/>
      </c>
      <c r="AL102" s="120" t="str">
        <f>IF(OR($E102="",$G102=""),"",IF(AND($E$3=6),'Marks Entry 6th'!AA101,IF(AND($E$3=7),'Marks Entry 7th'!AA101,"")))</f>
        <v/>
      </c>
      <c r="AM102" s="418" t="str">
        <f t="shared" si="106"/>
        <v/>
      </c>
      <c r="AN102" s="120" t="str">
        <f>IF(OR($E102="",$G102=""),"",IF(AND($E$3=6),'Marks Entry 6th'!AB101,IF(AND($E$3=7),'Marks Entry 7th'!AB101,"")))</f>
        <v/>
      </c>
      <c r="AO102" s="120" t="str">
        <f>IF(OR($E102="",$G102=""),"",IF(AND($E$3=6),'Marks Entry 6th'!AC101,IF(AND($E$3=7),'Marks Entry 7th'!AC101,"")))</f>
        <v/>
      </c>
      <c r="AP102" s="65" t="str">
        <f t="shared" si="107"/>
        <v/>
      </c>
      <c r="AQ102" s="62">
        <f t="shared" si="108"/>
        <v>0</v>
      </c>
      <c r="AR102" s="67" t="str">
        <f>IF(OR($E102="",$G102=""),"",IF(AND($E$3=6),'Marks Entry 6th'!AD101,IF(AND($E$3=7),'Marks Entry 7th'!AD101,"")))</f>
        <v/>
      </c>
      <c r="AS102" s="67" t="str">
        <f>IF(OR($E102="",$G102=""),"",IF(AND($E$3=6),'Marks Entry 6th'!AE101,IF(AND($E$3=7),'Marks Entry 7th'!AE101,"")))</f>
        <v/>
      </c>
      <c r="AT102" s="65" t="str">
        <f t="shared" si="109"/>
        <v/>
      </c>
      <c r="AU102" s="62" t="str">
        <f t="shared" si="110"/>
        <v/>
      </c>
      <c r="AV102" s="108">
        <f t="shared" si="111"/>
        <v>0</v>
      </c>
      <c r="AW102" s="108" t="str">
        <f t="shared" si="112"/>
        <v/>
      </c>
      <c r="AX102" s="108" t="str">
        <f t="shared" si="113"/>
        <v/>
      </c>
      <c r="AY102" s="108" t="str">
        <f t="shared" si="114"/>
        <v/>
      </c>
      <c r="AZ102" s="108" t="str">
        <f t="shared" si="115"/>
        <v/>
      </c>
      <c r="BA102" s="110" t="str">
        <f t="shared" si="116"/>
        <v/>
      </c>
      <c r="BB102" s="310" t="str">
        <f>IF(OR($E102="",$G102=""),"",IF(AND($E$3=6),'Marks Entry 6th'!AF101,IF(AND($E$3=7),'Marks Entry 7th'!AF101,"")))</f>
        <v/>
      </c>
      <c r="BC102" s="120" t="str">
        <f>IF(OR($E102="",$G102=""),"",IF(AND($E$3=6),'Marks Entry 6th'!AG101,IF(AND($E$3=7),'Marks Entry 7th'!AG101,"")))</f>
        <v/>
      </c>
      <c r="BD102" s="120" t="str">
        <f>IF(OR($E102="",$G102=""),"",IF(AND($E$3=6),'Marks Entry 6th'!AH101,IF(AND($E$3=7),'Marks Entry 7th'!AH101,"")))</f>
        <v/>
      </c>
      <c r="BE102" s="120" t="str">
        <f>IF(OR($E102="",$G102=""),"",IF(AND($E$3=6),'Marks Entry 6th'!AI101,IF(AND($E$3=7),'Marks Entry 7th'!AI101,"")))</f>
        <v/>
      </c>
      <c r="BF102" s="120" t="str">
        <f>IF(OR($E102="",$G102=""),"",IF(AND($E$3=6),'Marks Entry 6th'!AJ101,IF(AND($E$3=7),'Marks Entry 7th'!AJ101,"")))</f>
        <v/>
      </c>
      <c r="BG102" s="120" t="str">
        <f>IF(OR($E102="",$G102=""),"",IF(AND($E$3=6),'Marks Entry 6th'!AK101,IF(AND($E$3=7),'Marks Entry 7th'!AK101,"")))</f>
        <v/>
      </c>
      <c r="BH102" s="120" t="str">
        <f>IF(OR($E102="",$G102=""),"",IF(AND($E$3=6),'Marks Entry 6th'!AL101,IF(AND($E$3=7),'Marks Entry 7th'!AL101,"")))</f>
        <v/>
      </c>
      <c r="BI102" s="418" t="str">
        <f t="shared" si="117"/>
        <v/>
      </c>
      <c r="BJ102" s="120" t="str">
        <f>IF(OR($E102="",$G102=""),"",IF(AND($E$3=6),'Marks Entry 6th'!AM101,IF(AND($E$3=7),'Marks Entry 7th'!AM101,"")))</f>
        <v/>
      </c>
      <c r="BK102" s="120" t="str">
        <f>IF(OR($E102="",$G102=""),"",IF(AND($E$3=6),'Marks Entry 6th'!AN101,IF(AND($E$3=7),'Marks Entry 7th'!AN101,"")))</f>
        <v/>
      </c>
      <c r="BL102" s="65" t="str">
        <f t="shared" si="118"/>
        <v/>
      </c>
      <c r="BM102" s="62">
        <f t="shared" si="119"/>
        <v>0</v>
      </c>
      <c r="BN102" s="67" t="str">
        <f>IF(OR($E102="",$G102=""),"",IF(AND($E$3=6),'Marks Entry 6th'!AO101,IF(AND($E$3=7),'Marks Entry 7th'!AO101,"")))</f>
        <v/>
      </c>
      <c r="BO102" s="67" t="str">
        <f>IF(OR($E102="",$G102=""),"",IF(AND($E$3=6),'Marks Entry 6th'!AP101,IF(AND($E$3=7),'Marks Entry 7th'!AP101,"")))</f>
        <v/>
      </c>
      <c r="BP102" s="65" t="str">
        <f t="shared" si="120"/>
        <v/>
      </c>
      <c r="BQ102" s="62" t="str">
        <f t="shared" si="121"/>
        <v/>
      </c>
      <c r="BR102" s="108">
        <f t="shared" si="122"/>
        <v>0</v>
      </c>
      <c r="BS102" s="108" t="str">
        <f t="shared" si="123"/>
        <v/>
      </c>
      <c r="BT102" s="108" t="str">
        <f t="shared" si="124"/>
        <v/>
      </c>
      <c r="BU102" s="108" t="str">
        <f t="shared" si="125"/>
        <v/>
      </c>
      <c r="BV102" s="108" t="str">
        <f t="shared" si="126"/>
        <v/>
      </c>
      <c r="BW102" s="110" t="str">
        <f t="shared" si="127"/>
        <v/>
      </c>
      <c r="BX102" s="120" t="str">
        <f>IF(OR($E102="",$G102=""),"",IF(AND($E$3=6),'Marks Entry 6th'!AQ101,IF(AND($E$3=7),'Marks Entry 7th'!AQ101,"")))</f>
        <v/>
      </c>
      <c r="BY102" s="120" t="str">
        <f>IF(OR($E102="",$G102=""),"",IF(AND($E$3=6),'Marks Entry 6th'!AR101,IF(AND($E$3=7),'Marks Entry 7th'!AR101,"")))</f>
        <v/>
      </c>
      <c r="BZ102" s="120" t="str">
        <f>IF(OR($E102="",$G102=""),"",IF(AND($E$3=6),'Marks Entry 6th'!AS101,IF(AND($E$3=7),'Marks Entry 7th'!AS101,"")))</f>
        <v/>
      </c>
      <c r="CA102" s="120" t="str">
        <f>IF(OR($E102="",$G102=""),"",IF(AND($E$3=6),'Marks Entry 6th'!AT101,IF(AND($E$3=7),'Marks Entry 7th'!AT101,"")))</f>
        <v/>
      </c>
      <c r="CB102" s="120" t="str">
        <f>IF(OR($E102="",$G102=""),"",IF(AND($E$3=6),'Marks Entry 6th'!AU101,IF(AND($E$3=7),'Marks Entry 7th'!AU101,"")))</f>
        <v/>
      </c>
      <c r="CC102" s="120" t="str">
        <f>IF(OR($E102="",$G102=""),"",IF(AND($E$3=6),'Marks Entry 6th'!AV101,IF(AND($E$3=7),'Marks Entry 7th'!AV101,"")))</f>
        <v/>
      </c>
      <c r="CD102" s="418" t="str">
        <f t="shared" si="128"/>
        <v/>
      </c>
      <c r="CE102" s="120" t="str">
        <f>IF(OR($E102="",$G102=""),"",IF(AND($E$3=6),'Marks Entry 6th'!AW101,IF(AND($E$3=7),'Marks Entry 7th'!AW101,"")))</f>
        <v/>
      </c>
      <c r="CF102" s="120" t="str">
        <f>IF(OR($E102="",$G102=""),"",IF(AND($E$3=6),'Marks Entry 6th'!AX101,IF(AND($E$3=7),'Marks Entry 7th'!AX101,"")))</f>
        <v/>
      </c>
      <c r="CG102" s="65" t="str">
        <f t="shared" si="129"/>
        <v/>
      </c>
      <c r="CH102" s="62">
        <f t="shared" si="130"/>
        <v>0</v>
      </c>
      <c r="CI102" s="67" t="str">
        <f>IF(OR($E102="",$G102=""),"",IF(AND($E$3=6),'Marks Entry 6th'!AY101,IF(AND($E$3=7),'Marks Entry 7th'!AY101,"")))</f>
        <v/>
      </c>
      <c r="CJ102" s="67" t="str">
        <f>IF(OR($E102="",$G102=""),"",IF(AND($E$3=6),'Marks Entry 6th'!AZ101,IF(AND($E$3=7),'Marks Entry 7th'!AZ101,"")))</f>
        <v/>
      </c>
      <c r="CK102" s="65" t="str">
        <f t="shared" si="131"/>
        <v/>
      </c>
      <c r="CL102" s="62" t="str">
        <f t="shared" si="132"/>
        <v/>
      </c>
      <c r="CM102" s="108">
        <f t="shared" si="133"/>
        <v>0</v>
      </c>
      <c r="CN102" s="108" t="str">
        <f t="shared" si="134"/>
        <v/>
      </c>
      <c r="CO102" s="108" t="str">
        <f t="shared" si="135"/>
        <v/>
      </c>
      <c r="CP102" s="108" t="str">
        <f t="shared" si="136"/>
        <v/>
      </c>
      <c r="CQ102" s="108" t="str">
        <f t="shared" si="137"/>
        <v/>
      </c>
      <c r="CR102" s="110" t="str">
        <f t="shared" si="138"/>
        <v/>
      </c>
      <c r="CS102" s="120" t="str">
        <f>IF(OR($E102="",$G102=""),"",IF(AND($E$3=6),'Marks Entry 6th'!BA101,IF(AND($E$3=7),'Marks Entry 7th'!BA101,"")))</f>
        <v/>
      </c>
      <c r="CT102" s="120" t="str">
        <f>IF(OR($E102="",$G102=""),"",IF(AND($E$3=6),'Marks Entry 6th'!BB101,IF(AND($E$3=7),'Marks Entry 7th'!BB101,"")))</f>
        <v/>
      </c>
      <c r="CU102" s="120" t="str">
        <f>IF(OR($E102="",$G102=""),"",IF(AND($E$3=6),'Marks Entry 6th'!BC101,IF(AND($E$3=7),'Marks Entry 7th'!BC101,"")))</f>
        <v/>
      </c>
      <c r="CV102" s="120" t="str">
        <f>IF(OR($E102="",$G102=""),"",IF(AND($E$3=6),'Marks Entry 6th'!BD101,IF(AND($E$3=7),'Marks Entry 7th'!BD101,"")))</f>
        <v/>
      </c>
      <c r="CW102" s="120" t="str">
        <f>IF(OR($E102="",$G102=""),"",IF(AND($E$3=6),'Marks Entry 6th'!BE101,IF(AND($E$3=7),'Marks Entry 7th'!BE101,"")))</f>
        <v/>
      </c>
      <c r="CX102" s="120" t="str">
        <f>IF(OR($E102="",$G102=""),"",IF(AND($E$3=6),'Marks Entry 6th'!BF101,IF(AND($E$3=7),'Marks Entry 7th'!BF101,"")))</f>
        <v/>
      </c>
      <c r="CY102" s="418" t="str">
        <f t="shared" si="139"/>
        <v/>
      </c>
      <c r="CZ102" s="120" t="str">
        <f>IF(OR($E102="",$G102=""),"",IF(AND($E$3=6),'Marks Entry 6th'!BG101,IF(AND($E$3=7),'Marks Entry 7th'!BG101,"")))</f>
        <v/>
      </c>
      <c r="DA102" s="120" t="str">
        <f>IF(OR($E102="",$G102=""),"",IF(AND($E$3=6),'Marks Entry 6th'!BH101,IF(AND($E$3=7),'Marks Entry 7th'!BH101,"")))</f>
        <v/>
      </c>
      <c r="DB102" s="65" t="str">
        <f t="shared" si="140"/>
        <v/>
      </c>
      <c r="DC102" s="62">
        <f t="shared" si="141"/>
        <v>0</v>
      </c>
      <c r="DD102" s="67" t="str">
        <f>IF(OR($E102="",$G102=""),"",IF(AND($E$3=6),'Marks Entry 6th'!BI101,IF(AND($E$3=7),'Marks Entry 7th'!BI101,"")))</f>
        <v/>
      </c>
      <c r="DE102" s="67" t="str">
        <f>IF(OR($E102="",$G102=""),"",IF(AND($E$3=6),'Marks Entry 6th'!BJ101,IF(AND($E$3=7),'Marks Entry 7th'!BJ101,"")))</f>
        <v/>
      </c>
      <c r="DF102" s="65" t="str">
        <f t="shared" si="142"/>
        <v/>
      </c>
      <c r="DG102" s="62" t="str">
        <f t="shared" si="143"/>
        <v/>
      </c>
      <c r="DH102" s="108">
        <f t="shared" si="144"/>
        <v>0</v>
      </c>
      <c r="DI102" s="108" t="str">
        <f t="shared" si="145"/>
        <v/>
      </c>
      <c r="DJ102" s="108" t="str">
        <f t="shared" si="146"/>
        <v/>
      </c>
      <c r="DK102" s="108" t="str">
        <f t="shared" si="147"/>
        <v/>
      </c>
      <c r="DL102" s="108" t="str">
        <f t="shared" si="148"/>
        <v/>
      </c>
      <c r="DM102" s="110" t="str">
        <f t="shared" si="149"/>
        <v/>
      </c>
      <c r="DN102" s="120" t="str">
        <f>IF(OR($E102="",$G102=""),"",IF(AND($E$3=6),'Marks Entry 6th'!BK101,IF(AND($E$3=7),'Marks Entry 7th'!BK101,"")))</f>
        <v/>
      </c>
      <c r="DO102" s="120" t="str">
        <f>IF(OR($E102="",$G102=""),"",IF(AND($E$3=6),'Marks Entry 6th'!BL101,IF(AND($E$3=7),'Marks Entry 7th'!BL101,"")))</f>
        <v/>
      </c>
      <c r="DP102" s="120" t="str">
        <f>IF(OR($E102="",$G102=""),"",IF(AND($E$3=6),'Marks Entry 6th'!BM101,IF(AND($E$3=7),'Marks Entry 7th'!BM101,"")))</f>
        <v/>
      </c>
      <c r="DQ102" s="120" t="str">
        <f>IF(OR($E102="",$G102=""),"",IF(AND($E$3=6),'Marks Entry 6th'!BN101,IF(AND($E$3=7),'Marks Entry 7th'!BN101,"")))</f>
        <v/>
      </c>
      <c r="DR102" s="120" t="str">
        <f>IF(OR($E102="",$G102=""),"",IF(AND($E$3=6),'Marks Entry 6th'!BO101,IF(AND($E$3=7),'Marks Entry 7th'!BO101,"")))</f>
        <v/>
      </c>
      <c r="DS102" s="120" t="str">
        <f>IF(OR($E102="",$G102=""),"",IF(AND($E$3=6),'Marks Entry 6th'!BP101,IF(AND($E$3=7),'Marks Entry 7th'!BP101,"")))</f>
        <v/>
      </c>
      <c r="DT102" s="418" t="str">
        <f t="shared" si="150"/>
        <v/>
      </c>
      <c r="DU102" s="120" t="str">
        <f>IF(OR($E102="",$G102=""),"",IF(AND($E$3=6),'Marks Entry 6th'!BQ101,IF(AND($E$3=7),'Marks Entry 7th'!BQ101,"")))</f>
        <v/>
      </c>
      <c r="DV102" s="120" t="str">
        <f>IF(OR($E102="",$G102=""),"",IF(AND($E$3=6),'Marks Entry 6th'!BR101,IF(AND($E$3=7),'Marks Entry 7th'!BR101,"")))</f>
        <v/>
      </c>
      <c r="DW102" s="65" t="str">
        <f t="shared" si="151"/>
        <v/>
      </c>
      <c r="DX102" s="62">
        <f t="shared" si="152"/>
        <v>0</v>
      </c>
      <c r="DY102" s="67" t="str">
        <f>IF(OR($E102="",$G102=""),"",IF(AND($E$3=6),'Marks Entry 6th'!BS101,IF(AND($E$3=7),'Marks Entry 7th'!BS101,"")))</f>
        <v/>
      </c>
      <c r="DZ102" s="67" t="str">
        <f>IF(OR($E102="",$G102=""),"",IF(AND($E$3=6),'Marks Entry 6th'!BT101,IF(AND($E$3=7),'Marks Entry 7th'!BT101,"")))</f>
        <v/>
      </c>
      <c r="EA102" s="65" t="str">
        <f t="shared" si="153"/>
        <v/>
      </c>
      <c r="EB102" s="62" t="str">
        <f t="shared" si="154"/>
        <v/>
      </c>
      <c r="EC102" s="108">
        <f t="shared" si="155"/>
        <v>0</v>
      </c>
      <c r="ED102" s="108" t="str">
        <f t="shared" si="156"/>
        <v/>
      </c>
      <c r="EE102" s="108" t="str">
        <f t="shared" si="157"/>
        <v/>
      </c>
      <c r="EF102" s="108" t="str">
        <f t="shared" si="158"/>
        <v/>
      </c>
      <c r="EG102" s="108" t="str">
        <f t="shared" si="159"/>
        <v/>
      </c>
      <c r="EH102" s="110" t="str">
        <f t="shared" si="160"/>
        <v/>
      </c>
      <c r="EI102" s="52" t="str">
        <f>IF(OR($E102="",$G102=""),"",IF(AND($E$3=6),'Marks Entry 6th'!BU101,IF(AND($E$3=7),'Marks Entry 7th'!BU101,"")))</f>
        <v/>
      </c>
      <c r="EJ102" s="52" t="str">
        <f>IF(OR($E102="",$G102=""),"",IF(AND($E$3=6),'Marks Entry 6th'!BV101,IF(AND($E$3=7),'Marks Entry 7th'!BV101,"")))</f>
        <v/>
      </c>
      <c r="EK102" s="52" t="str">
        <f>IF(OR($E102="",$G102=""),"",IF(AND($E$3=6),'Marks Entry 6th'!BW101,IF(AND($E$3=7),'Marks Entry 7th'!BW101,"")))</f>
        <v/>
      </c>
      <c r="EL102" s="52" t="str">
        <f>IF(OR($E102="",$G102=""),"",IF(AND($E$3=6),'Marks Entry 6th'!BX101,IF(AND($E$3=7),'Marks Entry 7th'!BX101,"")))</f>
        <v/>
      </c>
      <c r="EM102" s="52" t="str">
        <f>IF(OR($E102="",$G102=""),"",IF(AND($E$3=6),'Marks Entry 6th'!BY101,IF(AND($E$3=7),'Marks Entry 7th'!BY101,"")))</f>
        <v/>
      </c>
      <c r="EN102" s="121" t="str">
        <f t="shared" si="161"/>
        <v/>
      </c>
      <c r="EO102" s="122">
        <f t="shared" si="162"/>
        <v>0</v>
      </c>
      <c r="EP102" s="122" t="str">
        <f t="shared" si="163"/>
        <v/>
      </c>
      <c r="EQ102" s="122" t="str">
        <f t="shared" si="164"/>
        <v/>
      </c>
      <c r="ER102" s="109" t="str">
        <f t="shared" si="165"/>
        <v/>
      </c>
      <c r="ES102" s="52" t="str">
        <f>IF(OR($E102="",$G102=""),"",IF(AND($E$3=6),'Marks Entry 6th'!BZ101,IF(AND($E$3=7),'Marks Entry 7th'!BZ101,"")))</f>
        <v/>
      </c>
      <c r="ET102" s="52" t="str">
        <f>IF(OR($E102="",$G102=""),"",IF(AND($E$3=6),'Marks Entry 6th'!CA101,IF(AND($E$3=7),'Marks Entry 7th'!CA101,"")))</f>
        <v/>
      </c>
      <c r="EU102" s="52" t="str">
        <f>IF(OR($E102="",$G102=""),"",IF(AND($E$3=6),'Marks Entry 6th'!CB101,IF(AND($E$3=7),'Marks Entry 7th'!CB101,"")))</f>
        <v/>
      </c>
      <c r="EV102" s="52" t="str">
        <f>IF(OR($E102="",$G102=""),"",IF(AND($E$3=6),'Marks Entry 6th'!CC101,IF(AND($E$3=7),'Marks Entry 7th'!CC101,"")))</f>
        <v/>
      </c>
      <c r="EW102" s="52" t="str">
        <f>IF(OR($E102="",$G102=""),"",IF(AND($E$3=6),'Marks Entry 6th'!CD101,IF(AND($E$3=7),'Marks Entry 7th'!CD101,"")))</f>
        <v/>
      </c>
      <c r="EX102" s="121" t="str">
        <f t="shared" si="166"/>
        <v/>
      </c>
      <c r="EY102" s="122">
        <f t="shared" si="167"/>
        <v>0</v>
      </c>
      <c r="EZ102" s="122" t="str">
        <f t="shared" si="168"/>
        <v/>
      </c>
      <c r="FA102" s="122" t="str">
        <f t="shared" si="169"/>
        <v/>
      </c>
      <c r="FB102" s="109" t="str">
        <f t="shared" si="170"/>
        <v/>
      </c>
      <c r="FC102" s="52" t="str">
        <f>IF(OR($E102="",$G102=""),"",IF(AND($E$3=6),'Marks Entry 6th'!CE101,IF(AND($E$3=7),'Marks Entry 7th'!CE101,"")))</f>
        <v/>
      </c>
      <c r="FD102" s="52" t="str">
        <f>IF(OR($E102="",$G102=""),"",IF(AND($E$3=6),'Marks Entry 6th'!CF101,IF(AND($E$3=7),'Marks Entry 7th'!CF101,"")))</f>
        <v/>
      </c>
      <c r="FE102" s="52" t="str">
        <f>IF(OR($E102="",$G102=""),"",IF(AND($E$3=6),'Marks Entry 6th'!CG101,IF(AND($E$3=7),'Marks Entry 7th'!CG101,"")))</f>
        <v/>
      </c>
      <c r="FF102" s="52" t="str">
        <f>IF(OR($E102="",$G102=""),"",IF(AND($E$3=6),'Marks Entry 6th'!CH101,IF(AND($E$3=7),'Marks Entry 7th'!CH101,"")))</f>
        <v/>
      </c>
      <c r="FG102" s="52" t="str">
        <f>IF(OR($E102="",$G102=""),"",IF(AND($E$3=6),'Marks Entry 6th'!CI101,IF(AND($E$3=7),'Marks Entry 7th'!CI101,"")))</f>
        <v/>
      </c>
      <c r="FH102" s="121" t="str">
        <f t="shared" si="171"/>
        <v/>
      </c>
      <c r="FI102" s="122">
        <f t="shared" si="172"/>
        <v>0</v>
      </c>
      <c r="FJ102" s="122" t="str">
        <f t="shared" si="173"/>
        <v/>
      </c>
      <c r="FK102" s="122" t="str">
        <f t="shared" si="174"/>
        <v/>
      </c>
      <c r="FL102" s="109" t="str">
        <f t="shared" si="175"/>
        <v/>
      </c>
      <c r="FM102" s="361" t="str">
        <f>IF(OR($E102="",$G102=""),"",IF(AND('Marks Entry 6th'!CJ101="",'Marks Entry 7th'!CJ101=""),"",IF(AND($E$3=6),'Marks Entry 6th'!CJ101,IF(AND($E$3=7),'Marks Entry 7th'!CJ101,""))))</f>
        <v/>
      </c>
      <c r="FN102" s="361" t="str">
        <f>IF(OR($E102="",$G102=""),"",IF(AND('Marks Entry 6th'!CK101="",'Marks Entry 7th'!CK101=""),"",IF(AND($E$3=6),'Marks Entry 6th'!CK101,IF(AND($E$3=7),'Marks Entry 7th'!CK101,""))))</f>
        <v/>
      </c>
      <c r="FO102" s="362" t="str">
        <f t="shared" si="176"/>
        <v/>
      </c>
      <c r="FP102" s="109" t="str">
        <f t="shared" si="177"/>
        <v/>
      </c>
      <c r="FQ102" s="361" t="str">
        <f>IF(OR($E102="",$G102=""),"",IF(AND('Marks Entry 6th'!CL101="",'Marks Entry 7th'!CL101=""),"",IF(AND($E$3=6),'Marks Entry 6th'!CL101,IF(AND($E$3=7),'Marks Entry 7th'!CL101,""))))</f>
        <v/>
      </c>
      <c r="FR102" s="361" t="str">
        <f>IF(OR($E102="",$G102=""),"",IF(AND('Marks Entry 6th'!CM101="",'Marks Entry 7th'!CM101=""),"",IF(AND($E$3=6),'Marks Entry 6th'!CM101,IF(AND($E$3=7),'Marks Entry 7th'!CM101,""))))</f>
        <v/>
      </c>
      <c r="FS102" s="362" t="str">
        <f t="shared" si="178"/>
        <v/>
      </c>
      <c r="FT102" s="109" t="str">
        <f t="shared" si="179"/>
        <v/>
      </c>
      <c r="FU102" s="78" t="str">
        <f t="shared" si="180"/>
        <v/>
      </c>
      <c r="FV102" s="328" t="str">
        <f t="shared" si="181"/>
        <v/>
      </c>
      <c r="FW102" s="84" t="str">
        <f t="shared" si="182"/>
        <v/>
      </c>
      <c r="FX102" s="222" t="str">
        <f t="shared" si="183"/>
        <v/>
      </c>
      <c r="FY102" s="85" t="str">
        <f t="shared" si="184"/>
        <v/>
      </c>
      <c r="FZ102" s="327" t="str">
        <f>IFERROR(IF(B102="NSO","NSO",IF(OR(D102="",G102="",F102=""),"",IF(AND(FV102&gt;=36,'Master sheet'!$D$11="Hindi"),"कक्षा क्रमोन्नत",IF(AND(FV102&gt;=36,'Master sheet'!$D$11="English"),"Promoted",IF(AND(FV102&lt;36,'Master sheet'!$D$11="Hindi"),"पुनः परीक्षा","Re-Exam"))))),"")</f>
        <v/>
      </c>
      <c r="GA102" s="53" t="str">
        <f>IF(OR($E102="",$G102=""),"",IF(AND($E$3=6,'Marks Entry 6th'!CN101=""),"",IF(AND($E$3=7,'Marks Entry 7th'!CN101=""),"",IF(AND($E$3=6),'Marks Entry 6th'!CN101,IF(AND($E$3=7),'Marks Entry 7th'!CN101,"")))))</f>
        <v/>
      </c>
      <c r="GB102" s="53" t="str">
        <f>IF(OR($E102="",$G102=""),"",IF(AND($E$3=6,'Marks Entry 6th'!CO101=""),"",IF(AND($E$3=7,'Marks Entry 7th'!CO101=""),"",IF(AND($E$3=6),'Marks Entry 6th'!CO101,IF(AND($E$3=7),'Marks Entry 7th'!CO101,"")))))</f>
        <v/>
      </c>
      <c r="GC102" s="54"/>
      <c r="GK102" s="56">
        <f>IF(AND($E$3=6),'Marks Entry 6th'!I101,IF(AND($E$3=7),'Marks Entry 7th'!I101,""))</f>
        <v>0</v>
      </c>
      <c r="GL102" s="56">
        <f t="shared" si="185"/>
        <v>0</v>
      </c>
    </row>
    <row r="103" spans="1:194" ht="18.95" customHeight="1">
      <c r="A103" s="68">
        <v>96</v>
      </c>
      <c r="B103" s="68" t="str">
        <f>IF(OR(GK103=0,GK103=""),"",IF(AND($E$3=6),'Marks Entry 6th'!I102,IF(AND($E$3=7),'Marks Entry 7th'!I102,"")))</f>
        <v/>
      </c>
      <c r="C103" s="69" t="str">
        <f>IF(OR(B103=0,B103=""),"",IF(AND($E$3=6,'Marks Entry 6th'!B102=""),"",IF(AND($E$3=7,'Marks Entry 7th'!B102=""),"",IF(AND($E$3=6,'Marks Entry 6th'!B102),'Marks Entry 6th'!B102,IF(AND($E$3=7),'Marks Entry 7th'!B102,"")))))</f>
        <v/>
      </c>
      <c r="D103" s="69" t="str">
        <f>IF(OR(B103=0,B103=""),"",IF(AND($E$3=6,'Marks Entry 6th'!C102=""),"",IF(AND($E$3=7,'Marks Entry 7th'!C102=""),"",IF(AND($E$3=6),'Marks Entry 6th'!C102,IF(AND($E$3=7),'Marks Entry 7th'!C102,"")))))</f>
        <v/>
      </c>
      <c r="E103" s="303" t="str">
        <f>IF(OR(B103=0,B103=""),"",IF(AND($E$3=6,'Marks Entry 6th'!E102=""),"",IF(AND($E$3=7,'Marks Entry 7th'!E102=""),"",IF(AND($E$3=6),'Marks Entry 6th'!E102,IF(AND($E$3=7),'Marks Entry 7th'!E102,"")))))</f>
        <v/>
      </c>
      <c r="F103" s="69" t="str">
        <f>IF(OR(B103=0,B103=""),"",IF(AND($E$3=6,'Marks Entry 6th'!D102=""),"",IF(AND($E$3=7,'Marks Entry 7th'!D102=""),"",IF(AND($E$3=6),'Marks Entry 6th'!D102,IF(AND($E$3=7),'Marks Entry 7th'!D102,"")))))</f>
        <v/>
      </c>
      <c r="G103" s="302" t="str">
        <f>IF(OR(B103=0,B103=""),"",IF(AND($E$3=6,'Marks Entry 6th'!F102=""),"",IF(AND($E$3=7,'Marks Entry 7th'!F102=""),"",IF(AND($E$3=6),UPPER('Marks Entry 6th'!F102),IF(AND($E$3=7),UPPER('Marks Entry 7th'!F102),"")))))</f>
        <v/>
      </c>
      <c r="H103" s="302" t="str">
        <f>IF(OR(B103=0,B103=""),"",IF(AND($E$3=6,'Marks Entry 6th'!G102=""),"",IF(AND($E$3=7,'Marks Entry 7th'!G102=""),"",IF(AND($E$3=6),UPPER('Marks Entry 6th'!G102),IF(AND($E$3=7),UPPER('Marks Entry 7th'!G102),"")))))</f>
        <v/>
      </c>
      <c r="I103" s="302" t="str">
        <f>IF(OR(B103=0,B103=""),"",IF(AND($E$3=6,'Marks Entry 6th'!H102=""),"",IF(AND($E$3=7,'Marks Entry 7th'!H102=""),"",IF(AND($E$3=6),UPPER('Marks Entry 6th'!H102),IF(AND($E$3=7),UPPER('Marks Entry 7th'!H102),"")))))</f>
        <v/>
      </c>
      <c r="J103" s="64" t="str">
        <f>IF(OR(B103=0,B103=""),"",IF(AND($E$3=6,'Marks Entry 6th'!J102=""),"",IF(AND($E$3=7,'Marks Entry 7th'!J102=""),"",IF(AND($E$3=6),'Marks Entry 6th'!J102,IF(AND($E$3=7),'Marks Entry 7th'!J102,"")))))</f>
        <v/>
      </c>
      <c r="K103" s="64" t="str">
        <f>IF(OR(B103=0,B103=""),"",IF(AND($E$3=6,'Marks Entry 6th'!K102=""),"",IF(AND($E$3=7,'Marks Entry 7th'!K102=""),"",IF(AND($E$3=6),'Marks Entry 6th'!K102,IF(AND($E$3=7),'Marks Entry 7th'!K102,"")))))</f>
        <v/>
      </c>
      <c r="L103" s="120" t="str">
        <f>IF(OR($E103="",$G103=""),"",IF(AND($E$3=6),'Marks Entry 6th'!L102,IF(AND($E$3=7),'Marks Entry 7th'!L102,"")))</f>
        <v/>
      </c>
      <c r="M103" s="120" t="str">
        <f>IF(OR($E103="",$G103=""),"",IF(AND($E$3=6),'Marks Entry 6th'!M102,IF(AND($E$3=7),'Marks Entry 7th'!M102,"")))</f>
        <v/>
      </c>
      <c r="N103" s="120" t="str">
        <f>IF(OR($E103="",$G103=""),"",IF(AND($E$3=6),'Marks Entry 6th'!N102,IF(AND($E$3=7),'Marks Entry 7th'!N102,"")))</f>
        <v/>
      </c>
      <c r="O103" s="120" t="str">
        <f>IF(OR($E103="",$G103=""),"",IF(AND($E$3=6),'Marks Entry 6th'!O102,IF(AND($E$3=7),'Marks Entry 7th'!O102,"")))</f>
        <v/>
      </c>
      <c r="P103" s="120" t="str">
        <f>IF(OR($E103="",$G103=""),"",IF(AND($E$3=6),'Marks Entry 6th'!P102,IF(AND($E$3=7),'Marks Entry 7th'!P102,"")))</f>
        <v/>
      </c>
      <c r="Q103" s="120" t="str">
        <f>IF(OR($E103="",$G103=""),"",IF(AND($E$3=6),'Marks Entry 6th'!Q102,IF(AND($E$3=7),'Marks Entry 7th'!Q102,"")))</f>
        <v/>
      </c>
      <c r="R103" s="418" t="str">
        <f t="shared" si="95"/>
        <v/>
      </c>
      <c r="S103" s="120" t="str">
        <f>IF(OR($E103="",$G103=""),"",IF(AND($E$3=6),'Marks Entry 6th'!R102,IF(AND($E$3=7),'Marks Entry 7th'!R102,"")))</f>
        <v/>
      </c>
      <c r="T103" s="120" t="str">
        <f>IF(OR($E103="",$G103=""),"",IF(AND($E$3=6),'Marks Entry 6th'!S102,IF(AND($E$3=7),'Marks Entry 7th'!S102,"")))</f>
        <v/>
      </c>
      <c r="U103" s="65" t="str">
        <f t="shared" si="96"/>
        <v/>
      </c>
      <c r="V103" s="62">
        <f t="shared" si="97"/>
        <v>0</v>
      </c>
      <c r="W103" s="67" t="str">
        <f>IF(OR($E103="",$G103=""),"",IF(AND($E$3=6),'Marks Entry 6th'!T102,IF(AND($E$3=7),'Marks Entry 7th'!T102,"")))</f>
        <v/>
      </c>
      <c r="X103" s="67" t="str">
        <f>IF(OR($E103="",$G103=""),"",IF(AND($E$3=6),'Marks Entry 6th'!U102,IF(AND($E$3=7),'Marks Entry 7th'!U102,"")))</f>
        <v/>
      </c>
      <c r="Y103" s="66" t="str">
        <f t="shared" si="98"/>
        <v/>
      </c>
      <c r="Z103" s="62" t="str">
        <f t="shared" si="99"/>
        <v/>
      </c>
      <c r="AA103" s="108">
        <f t="shared" si="100"/>
        <v>0</v>
      </c>
      <c r="AB103" s="108" t="str">
        <f t="shared" si="101"/>
        <v/>
      </c>
      <c r="AC103" s="108" t="str">
        <f t="shared" si="102"/>
        <v/>
      </c>
      <c r="AD103" s="108" t="str">
        <f t="shared" si="103"/>
        <v/>
      </c>
      <c r="AE103" s="108" t="str">
        <f t="shared" si="104"/>
        <v/>
      </c>
      <c r="AF103" s="110" t="str">
        <f t="shared" si="105"/>
        <v/>
      </c>
      <c r="AG103" s="120" t="str">
        <f>IF(OR($E103="",$G103=""),"",IF(AND($E$3=6),'Marks Entry 6th'!V102,IF(AND($E$3=7),'Marks Entry 7th'!V102,"")))</f>
        <v/>
      </c>
      <c r="AH103" s="120" t="str">
        <f>IF(OR($E103="",$G103=""),"",IF(AND($E$3=6),'Marks Entry 6th'!W102,IF(AND($E$3=7),'Marks Entry 7th'!W102,"")))</f>
        <v/>
      </c>
      <c r="AI103" s="120" t="str">
        <f>IF(OR($E103="",$G103=""),"",IF(AND($E$3=6),'Marks Entry 6th'!X102,IF(AND($E$3=7),'Marks Entry 7th'!X102,"")))</f>
        <v/>
      </c>
      <c r="AJ103" s="120" t="str">
        <f>IF(OR($E103="",$G103=""),"",IF(AND($E$3=6),'Marks Entry 6th'!Y102,IF(AND($E$3=7),'Marks Entry 7th'!Y102,"")))</f>
        <v/>
      </c>
      <c r="AK103" s="120" t="str">
        <f>IF(OR($E103="",$G103=""),"",IF(AND($E$3=6),'Marks Entry 6th'!Z102,IF(AND($E$3=7),'Marks Entry 7th'!Z102,"")))</f>
        <v/>
      </c>
      <c r="AL103" s="120" t="str">
        <f>IF(OR($E103="",$G103=""),"",IF(AND($E$3=6),'Marks Entry 6th'!AA102,IF(AND($E$3=7),'Marks Entry 7th'!AA102,"")))</f>
        <v/>
      </c>
      <c r="AM103" s="418" t="str">
        <f t="shared" si="106"/>
        <v/>
      </c>
      <c r="AN103" s="120" t="str">
        <f>IF(OR($E103="",$G103=""),"",IF(AND($E$3=6),'Marks Entry 6th'!AB102,IF(AND($E$3=7),'Marks Entry 7th'!AB102,"")))</f>
        <v/>
      </c>
      <c r="AO103" s="120" t="str">
        <f>IF(OR($E103="",$G103=""),"",IF(AND($E$3=6),'Marks Entry 6th'!AC102,IF(AND($E$3=7),'Marks Entry 7th'!AC102,"")))</f>
        <v/>
      </c>
      <c r="AP103" s="65" t="str">
        <f t="shared" si="107"/>
        <v/>
      </c>
      <c r="AQ103" s="62">
        <f t="shared" si="108"/>
        <v>0</v>
      </c>
      <c r="AR103" s="67" t="str">
        <f>IF(OR($E103="",$G103=""),"",IF(AND($E$3=6),'Marks Entry 6th'!AD102,IF(AND($E$3=7),'Marks Entry 7th'!AD102,"")))</f>
        <v/>
      </c>
      <c r="AS103" s="67" t="str">
        <f>IF(OR($E103="",$G103=""),"",IF(AND($E$3=6),'Marks Entry 6th'!AE102,IF(AND($E$3=7),'Marks Entry 7th'!AE102,"")))</f>
        <v/>
      </c>
      <c r="AT103" s="65" t="str">
        <f t="shared" si="109"/>
        <v/>
      </c>
      <c r="AU103" s="62" t="str">
        <f t="shared" si="110"/>
        <v/>
      </c>
      <c r="AV103" s="108">
        <f t="shared" si="111"/>
        <v>0</v>
      </c>
      <c r="AW103" s="108" t="str">
        <f t="shared" si="112"/>
        <v/>
      </c>
      <c r="AX103" s="108" t="str">
        <f t="shared" si="113"/>
        <v/>
      </c>
      <c r="AY103" s="108" t="str">
        <f t="shared" si="114"/>
        <v/>
      </c>
      <c r="AZ103" s="108" t="str">
        <f t="shared" si="115"/>
        <v/>
      </c>
      <c r="BA103" s="110" t="str">
        <f t="shared" si="116"/>
        <v/>
      </c>
      <c r="BB103" s="310" t="str">
        <f>IF(OR($E103="",$G103=""),"",IF(AND($E$3=6),'Marks Entry 6th'!AF102,IF(AND($E$3=7),'Marks Entry 7th'!AF102,"")))</f>
        <v/>
      </c>
      <c r="BC103" s="120" t="str">
        <f>IF(OR($E103="",$G103=""),"",IF(AND($E$3=6),'Marks Entry 6th'!AG102,IF(AND($E$3=7),'Marks Entry 7th'!AG102,"")))</f>
        <v/>
      </c>
      <c r="BD103" s="120" t="str">
        <f>IF(OR($E103="",$G103=""),"",IF(AND($E$3=6),'Marks Entry 6th'!AH102,IF(AND($E$3=7),'Marks Entry 7th'!AH102,"")))</f>
        <v/>
      </c>
      <c r="BE103" s="120" t="str">
        <f>IF(OR($E103="",$G103=""),"",IF(AND($E$3=6),'Marks Entry 6th'!AI102,IF(AND($E$3=7),'Marks Entry 7th'!AI102,"")))</f>
        <v/>
      </c>
      <c r="BF103" s="120" t="str">
        <f>IF(OR($E103="",$G103=""),"",IF(AND($E$3=6),'Marks Entry 6th'!AJ102,IF(AND($E$3=7),'Marks Entry 7th'!AJ102,"")))</f>
        <v/>
      </c>
      <c r="BG103" s="120" t="str">
        <f>IF(OR($E103="",$G103=""),"",IF(AND($E$3=6),'Marks Entry 6th'!AK102,IF(AND($E$3=7),'Marks Entry 7th'!AK102,"")))</f>
        <v/>
      </c>
      <c r="BH103" s="120" t="str">
        <f>IF(OR($E103="",$G103=""),"",IF(AND($E$3=6),'Marks Entry 6th'!AL102,IF(AND($E$3=7),'Marks Entry 7th'!AL102,"")))</f>
        <v/>
      </c>
      <c r="BI103" s="418" t="str">
        <f t="shared" si="117"/>
        <v/>
      </c>
      <c r="BJ103" s="120" t="str">
        <f>IF(OR($E103="",$G103=""),"",IF(AND($E$3=6),'Marks Entry 6th'!AM102,IF(AND($E$3=7),'Marks Entry 7th'!AM102,"")))</f>
        <v/>
      </c>
      <c r="BK103" s="120" t="str">
        <f>IF(OR($E103="",$G103=""),"",IF(AND($E$3=6),'Marks Entry 6th'!AN102,IF(AND($E$3=7),'Marks Entry 7th'!AN102,"")))</f>
        <v/>
      </c>
      <c r="BL103" s="65" t="str">
        <f t="shared" si="118"/>
        <v/>
      </c>
      <c r="BM103" s="62">
        <f t="shared" si="119"/>
        <v>0</v>
      </c>
      <c r="BN103" s="67" t="str">
        <f>IF(OR($E103="",$G103=""),"",IF(AND($E$3=6),'Marks Entry 6th'!AO102,IF(AND($E$3=7),'Marks Entry 7th'!AO102,"")))</f>
        <v/>
      </c>
      <c r="BO103" s="67" t="str">
        <f>IF(OR($E103="",$G103=""),"",IF(AND($E$3=6),'Marks Entry 6th'!AP102,IF(AND($E$3=7),'Marks Entry 7th'!AP102,"")))</f>
        <v/>
      </c>
      <c r="BP103" s="65" t="str">
        <f t="shared" si="120"/>
        <v/>
      </c>
      <c r="BQ103" s="62" t="str">
        <f t="shared" si="121"/>
        <v/>
      </c>
      <c r="BR103" s="108">
        <f t="shared" si="122"/>
        <v>0</v>
      </c>
      <c r="BS103" s="108" t="str">
        <f t="shared" si="123"/>
        <v/>
      </c>
      <c r="BT103" s="108" t="str">
        <f t="shared" si="124"/>
        <v/>
      </c>
      <c r="BU103" s="108" t="str">
        <f t="shared" si="125"/>
        <v/>
      </c>
      <c r="BV103" s="108" t="str">
        <f t="shared" si="126"/>
        <v/>
      </c>
      <c r="BW103" s="110" t="str">
        <f t="shared" si="127"/>
        <v/>
      </c>
      <c r="BX103" s="120" t="str">
        <f>IF(OR($E103="",$G103=""),"",IF(AND($E$3=6),'Marks Entry 6th'!AQ102,IF(AND($E$3=7),'Marks Entry 7th'!AQ102,"")))</f>
        <v/>
      </c>
      <c r="BY103" s="120" t="str">
        <f>IF(OR($E103="",$G103=""),"",IF(AND($E$3=6),'Marks Entry 6th'!AR102,IF(AND($E$3=7),'Marks Entry 7th'!AR102,"")))</f>
        <v/>
      </c>
      <c r="BZ103" s="120" t="str">
        <f>IF(OR($E103="",$G103=""),"",IF(AND($E$3=6),'Marks Entry 6th'!AS102,IF(AND($E$3=7),'Marks Entry 7th'!AS102,"")))</f>
        <v/>
      </c>
      <c r="CA103" s="120" t="str">
        <f>IF(OR($E103="",$G103=""),"",IF(AND($E$3=6),'Marks Entry 6th'!AT102,IF(AND($E$3=7),'Marks Entry 7th'!AT102,"")))</f>
        <v/>
      </c>
      <c r="CB103" s="120" t="str">
        <f>IF(OR($E103="",$G103=""),"",IF(AND($E$3=6),'Marks Entry 6th'!AU102,IF(AND($E$3=7),'Marks Entry 7th'!AU102,"")))</f>
        <v/>
      </c>
      <c r="CC103" s="120" t="str">
        <f>IF(OR($E103="",$G103=""),"",IF(AND($E$3=6),'Marks Entry 6th'!AV102,IF(AND($E$3=7),'Marks Entry 7th'!AV102,"")))</f>
        <v/>
      </c>
      <c r="CD103" s="418" t="str">
        <f t="shared" si="128"/>
        <v/>
      </c>
      <c r="CE103" s="120" t="str">
        <f>IF(OR($E103="",$G103=""),"",IF(AND($E$3=6),'Marks Entry 6th'!AW102,IF(AND($E$3=7),'Marks Entry 7th'!AW102,"")))</f>
        <v/>
      </c>
      <c r="CF103" s="120" t="str">
        <f>IF(OR($E103="",$G103=""),"",IF(AND($E$3=6),'Marks Entry 6th'!AX102,IF(AND($E$3=7),'Marks Entry 7th'!AX102,"")))</f>
        <v/>
      </c>
      <c r="CG103" s="65" t="str">
        <f t="shared" si="129"/>
        <v/>
      </c>
      <c r="CH103" s="62">
        <f t="shared" si="130"/>
        <v>0</v>
      </c>
      <c r="CI103" s="67" t="str">
        <f>IF(OR($E103="",$G103=""),"",IF(AND($E$3=6),'Marks Entry 6th'!AY102,IF(AND($E$3=7),'Marks Entry 7th'!AY102,"")))</f>
        <v/>
      </c>
      <c r="CJ103" s="67" t="str">
        <f>IF(OR($E103="",$G103=""),"",IF(AND($E$3=6),'Marks Entry 6th'!AZ102,IF(AND($E$3=7),'Marks Entry 7th'!AZ102,"")))</f>
        <v/>
      </c>
      <c r="CK103" s="65" t="str">
        <f t="shared" si="131"/>
        <v/>
      </c>
      <c r="CL103" s="62" t="str">
        <f t="shared" si="132"/>
        <v/>
      </c>
      <c r="CM103" s="108">
        <f t="shared" si="133"/>
        <v>0</v>
      </c>
      <c r="CN103" s="108" t="str">
        <f t="shared" si="134"/>
        <v/>
      </c>
      <c r="CO103" s="108" t="str">
        <f t="shared" si="135"/>
        <v/>
      </c>
      <c r="CP103" s="108" t="str">
        <f t="shared" si="136"/>
        <v/>
      </c>
      <c r="CQ103" s="108" t="str">
        <f t="shared" si="137"/>
        <v/>
      </c>
      <c r="CR103" s="110" t="str">
        <f t="shared" si="138"/>
        <v/>
      </c>
      <c r="CS103" s="120" t="str">
        <f>IF(OR($E103="",$G103=""),"",IF(AND($E$3=6),'Marks Entry 6th'!BA102,IF(AND($E$3=7),'Marks Entry 7th'!BA102,"")))</f>
        <v/>
      </c>
      <c r="CT103" s="120" t="str">
        <f>IF(OR($E103="",$G103=""),"",IF(AND($E$3=6),'Marks Entry 6th'!BB102,IF(AND($E$3=7),'Marks Entry 7th'!BB102,"")))</f>
        <v/>
      </c>
      <c r="CU103" s="120" t="str">
        <f>IF(OR($E103="",$G103=""),"",IF(AND($E$3=6),'Marks Entry 6th'!BC102,IF(AND($E$3=7),'Marks Entry 7th'!BC102,"")))</f>
        <v/>
      </c>
      <c r="CV103" s="120" t="str">
        <f>IF(OR($E103="",$G103=""),"",IF(AND($E$3=6),'Marks Entry 6th'!BD102,IF(AND($E$3=7),'Marks Entry 7th'!BD102,"")))</f>
        <v/>
      </c>
      <c r="CW103" s="120" t="str">
        <f>IF(OR($E103="",$G103=""),"",IF(AND($E$3=6),'Marks Entry 6th'!BE102,IF(AND($E$3=7),'Marks Entry 7th'!BE102,"")))</f>
        <v/>
      </c>
      <c r="CX103" s="120" t="str">
        <f>IF(OR($E103="",$G103=""),"",IF(AND($E$3=6),'Marks Entry 6th'!BF102,IF(AND($E$3=7),'Marks Entry 7th'!BF102,"")))</f>
        <v/>
      </c>
      <c r="CY103" s="418" t="str">
        <f t="shared" si="139"/>
        <v/>
      </c>
      <c r="CZ103" s="120" t="str">
        <f>IF(OR($E103="",$G103=""),"",IF(AND($E$3=6),'Marks Entry 6th'!BG102,IF(AND($E$3=7),'Marks Entry 7th'!BG102,"")))</f>
        <v/>
      </c>
      <c r="DA103" s="120" t="str">
        <f>IF(OR($E103="",$G103=""),"",IF(AND($E$3=6),'Marks Entry 6th'!BH102,IF(AND($E$3=7),'Marks Entry 7th'!BH102,"")))</f>
        <v/>
      </c>
      <c r="DB103" s="65" t="str">
        <f t="shared" si="140"/>
        <v/>
      </c>
      <c r="DC103" s="62">
        <f t="shared" si="141"/>
        <v>0</v>
      </c>
      <c r="DD103" s="67" t="str">
        <f>IF(OR($E103="",$G103=""),"",IF(AND($E$3=6),'Marks Entry 6th'!BI102,IF(AND($E$3=7),'Marks Entry 7th'!BI102,"")))</f>
        <v/>
      </c>
      <c r="DE103" s="67" t="str">
        <f>IF(OR($E103="",$G103=""),"",IF(AND($E$3=6),'Marks Entry 6th'!BJ102,IF(AND($E$3=7),'Marks Entry 7th'!BJ102,"")))</f>
        <v/>
      </c>
      <c r="DF103" s="65" t="str">
        <f t="shared" si="142"/>
        <v/>
      </c>
      <c r="DG103" s="62" t="str">
        <f t="shared" si="143"/>
        <v/>
      </c>
      <c r="DH103" s="108">
        <f t="shared" si="144"/>
        <v>0</v>
      </c>
      <c r="DI103" s="108" t="str">
        <f t="shared" si="145"/>
        <v/>
      </c>
      <c r="DJ103" s="108" t="str">
        <f t="shared" si="146"/>
        <v/>
      </c>
      <c r="DK103" s="108" t="str">
        <f t="shared" si="147"/>
        <v/>
      </c>
      <c r="DL103" s="108" t="str">
        <f t="shared" si="148"/>
        <v/>
      </c>
      <c r="DM103" s="110" t="str">
        <f t="shared" si="149"/>
        <v/>
      </c>
      <c r="DN103" s="120" t="str">
        <f>IF(OR($E103="",$G103=""),"",IF(AND($E$3=6),'Marks Entry 6th'!BK102,IF(AND($E$3=7),'Marks Entry 7th'!BK102,"")))</f>
        <v/>
      </c>
      <c r="DO103" s="120" t="str">
        <f>IF(OR($E103="",$G103=""),"",IF(AND($E$3=6),'Marks Entry 6th'!BL102,IF(AND($E$3=7),'Marks Entry 7th'!BL102,"")))</f>
        <v/>
      </c>
      <c r="DP103" s="120" t="str">
        <f>IF(OR($E103="",$G103=""),"",IF(AND($E$3=6),'Marks Entry 6th'!BM102,IF(AND($E$3=7),'Marks Entry 7th'!BM102,"")))</f>
        <v/>
      </c>
      <c r="DQ103" s="120" t="str">
        <f>IF(OR($E103="",$G103=""),"",IF(AND($E$3=6),'Marks Entry 6th'!BN102,IF(AND($E$3=7),'Marks Entry 7th'!BN102,"")))</f>
        <v/>
      </c>
      <c r="DR103" s="120" t="str">
        <f>IF(OR($E103="",$G103=""),"",IF(AND($E$3=6),'Marks Entry 6th'!BO102,IF(AND($E$3=7),'Marks Entry 7th'!BO102,"")))</f>
        <v/>
      </c>
      <c r="DS103" s="120" t="str">
        <f>IF(OR($E103="",$G103=""),"",IF(AND($E$3=6),'Marks Entry 6th'!BP102,IF(AND($E$3=7),'Marks Entry 7th'!BP102,"")))</f>
        <v/>
      </c>
      <c r="DT103" s="418" t="str">
        <f t="shared" si="150"/>
        <v/>
      </c>
      <c r="DU103" s="120" t="str">
        <f>IF(OR($E103="",$G103=""),"",IF(AND($E$3=6),'Marks Entry 6th'!BQ102,IF(AND($E$3=7),'Marks Entry 7th'!BQ102,"")))</f>
        <v/>
      </c>
      <c r="DV103" s="120" t="str">
        <f>IF(OR($E103="",$G103=""),"",IF(AND($E$3=6),'Marks Entry 6th'!BR102,IF(AND($E$3=7),'Marks Entry 7th'!BR102,"")))</f>
        <v/>
      </c>
      <c r="DW103" s="65" t="str">
        <f t="shared" si="151"/>
        <v/>
      </c>
      <c r="DX103" s="62">
        <f t="shared" si="152"/>
        <v>0</v>
      </c>
      <c r="DY103" s="67" t="str">
        <f>IF(OR($E103="",$G103=""),"",IF(AND($E$3=6),'Marks Entry 6th'!BS102,IF(AND($E$3=7),'Marks Entry 7th'!BS102,"")))</f>
        <v/>
      </c>
      <c r="DZ103" s="67" t="str">
        <f>IF(OR($E103="",$G103=""),"",IF(AND($E$3=6),'Marks Entry 6th'!BT102,IF(AND($E$3=7),'Marks Entry 7th'!BT102,"")))</f>
        <v/>
      </c>
      <c r="EA103" s="65" t="str">
        <f t="shared" si="153"/>
        <v/>
      </c>
      <c r="EB103" s="62" t="str">
        <f t="shared" si="154"/>
        <v/>
      </c>
      <c r="EC103" s="108">
        <f t="shared" si="155"/>
        <v>0</v>
      </c>
      <c r="ED103" s="108" t="str">
        <f t="shared" si="156"/>
        <v/>
      </c>
      <c r="EE103" s="108" t="str">
        <f t="shared" si="157"/>
        <v/>
      </c>
      <c r="EF103" s="108" t="str">
        <f t="shared" si="158"/>
        <v/>
      </c>
      <c r="EG103" s="108" t="str">
        <f t="shared" si="159"/>
        <v/>
      </c>
      <c r="EH103" s="110" t="str">
        <f t="shared" si="160"/>
        <v/>
      </c>
      <c r="EI103" s="52" t="str">
        <f>IF(OR($E103="",$G103=""),"",IF(AND($E$3=6),'Marks Entry 6th'!BU102,IF(AND($E$3=7),'Marks Entry 7th'!BU102,"")))</f>
        <v/>
      </c>
      <c r="EJ103" s="52" t="str">
        <f>IF(OR($E103="",$G103=""),"",IF(AND($E$3=6),'Marks Entry 6th'!BV102,IF(AND($E$3=7),'Marks Entry 7th'!BV102,"")))</f>
        <v/>
      </c>
      <c r="EK103" s="52" t="str">
        <f>IF(OR($E103="",$G103=""),"",IF(AND($E$3=6),'Marks Entry 6th'!BW102,IF(AND($E$3=7),'Marks Entry 7th'!BW102,"")))</f>
        <v/>
      </c>
      <c r="EL103" s="52" t="str">
        <f>IF(OR($E103="",$G103=""),"",IF(AND($E$3=6),'Marks Entry 6th'!BX102,IF(AND($E$3=7),'Marks Entry 7th'!BX102,"")))</f>
        <v/>
      </c>
      <c r="EM103" s="52" t="str">
        <f>IF(OR($E103="",$G103=""),"",IF(AND($E$3=6),'Marks Entry 6th'!BY102,IF(AND($E$3=7),'Marks Entry 7th'!BY102,"")))</f>
        <v/>
      </c>
      <c r="EN103" s="121" t="str">
        <f t="shared" si="161"/>
        <v/>
      </c>
      <c r="EO103" s="122">
        <f t="shared" si="162"/>
        <v>0</v>
      </c>
      <c r="EP103" s="122" t="str">
        <f t="shared" si="163"/>
        <v/>
      </c>
      <c r="EQ103" s="122" t="str">
        <f t="shared" si="164"/>
        <v/>
      </c>
      <c r="ER103" s="109" t="str">
        <f t="shared" si="165"/>
        <v/>
      </c>
      <c r="ES103" s="52" t="str">
        <f>IF(OR($E103="",$G103=""),"",IF(AND($E$3=6),'Marks Entry 6th'!BZ102,IF(AND($E$3=7),'Marks Entry 7th'!BZ102,"")))</f>
        <v/>
      </c>
      <c r="ET103" s="52" t="str">
        <f>IF(OR($E103="",$G103=""),"",IF(AND($E$3=6),'Marks Entry 6th'!CA102,IF(AND($E$3=7),'Marks Entry 7th'!CA102,"")))</f>
        <v/>
      </c>
      <c r="EU103" s="52" t="str">
        <f>IF(OR($E103="",$G103=""),"",IF(AND($E$3=6),'Marks Entry 6th'!CB102,IF(AND($E$3=7),'Marks Entry 7th'!CB102,"")))</f>
        <v/>
      </c>
      <c r="EV103" s="52" t="str">
        <f>IF(OR($E103="",$G103=""),"",IF(AND($E$3=6),'Marks Entry 6th'!CC102,IF(AND($E$3=7),'Marks Entry 7th'!CC102,"")))</f>
        <v/>
      </c>
      <c r="EW103" s="52" t="str">
        <f>IF(OR($E103="",$G103=""),"",IF(AND($E$3=6),'Marks Entry 6th'!CD102,IF(AND($E$3=7),'Marks Entry 7th'!CD102,"")))</f>
        <v/>
      </c>
      <c r="EX103" s="121" t="str">
        <f t="shared" si="166"/>
        <v/>
      </c>
      <c r="EY103" s="122">
        <f t="shared" si="167"/>
        <v>0</v>
      </c>
      <c r="EZ103" s="122" t="str">
        <f t="shared" si="168"/>
        <v/>
      </c>
      <c r="FA103" s="122" t="str">
        <f t="shared" si="169"/>
        <v/>
      </c>
      <c r="FB103" s="109" t="str">
        <f t="shared" si="170"/>
        <v/>
      </c>
      <c r="FC103" s="52" t="str">
        <f>IF(OR($E103="",$G103=""),"",IF(AND($E$3=6),'Marks Entry 6th'!CE102,IF(AND($E$3=7),'Marks Entry 7th'!CE102,"")))</f>
        <v/>
      </c>
      <c r="FD103" s="52" t="str">
        <f>IF(OR($E103="",$G103=""),"",IF(AND($E$3=6),'Marks Entry 6th'!CF102,IF(AND($E$3=7),'Marks Entry 7th'!CF102,"")))</f>
        <v/>
      </c>
      <c r="FE103" s="52" t="str">
        <f>IF(OR($E103="",$G103=""),"",IF(AND($E$3=6),'Marks Entry 6th'!CG102,IF(AND($E$3=7),'Marks Entry 7th'!CG102,"")))</f>
        <v/>
      </c>
      <c r="FF103" s="52" t="str">
        <f>IF(OR($E103="",$G103=""),"",IF(AND($E$3=6),'Marks Entry 6th'!CH102,IF(AND($E$3=7),'Marks Entry 7th'!CH102,"")))</f>
        <v/>
      </c>
      <c r="FG103" s="52" t="str">
        <f>IF(OR($E103="",$G103=""),"",IF(AND($E$3=6),'Marks Entry 6th'!CI102,IF(AND($E$3=7),'Marks Entry 7th'!CI102,"")))</f>
        <v/>
      </c>
      <c r="FH103" s="121" t="str">
        <f t="shared" si="171"/>
        <v/>
      </c>
      <c r="FI103" s="122">
        <f t="shared" si="172"/>
        <v>0</v>
      </c>
      <c r="FJ103" s="122" t="str">
        <f t="shared" si="173"/>
        <v/>
      </c>
      <c r="FK103" s="122" t="str">
        <f t="shared" si="174"/>
        <v/>
      </c>
      <c r="FL103" s="109" t="str">
        <f t="shared" si="175"/>
        <v/>
      </c>
      <c r="FM103" s="361" t="str">
        <f>IF(OR($E103="",$G103=""),"",IF(AND('Marks Entry 6th'!CJ102="",'Marks Entry 7th'!CJ102=""),"",IF(AND($E$3=6),'Marks Entry 6th'!CJ102,IF(AND($E$3=7),'Marks Entry 7th'!CJ102,""))))</f>
        <v/>
      </c>
      <c r="FN103" s="361" t="str">
        <f>IF(OR($E103="",$G103=""),"",IF(AND('Marks Entry 6th'!CK102="",'Marks Entry 7th'!CK102=""),"",IF(AND($E$3=6),'Marks Entry 6th'!CK102,IF(AND($E$3=7),'Marks Entry 7th'!CK102,""))))</f>
        <v/>
      </c>
      <c r="FO103" s="362" t="str">
        <f t="shared" si="176"/>
        <v/>
      </c>
      <c r="FP103" s="109" t="str">
        <f t="shared" si="177"/>
        <v/>
      </c>
      <c r="FQ103" s="361" t="str">
        <f>IF(OR($E103="",$G103=""),"",IF(AND('Marks Entry 6th'!CL102="",'Marks Entry 7th'!CL102=""),"",IF(AND($E$3=6),'Marks Entry 6th'!CL102,IF(AND($E$3=7),'Marks Entry 7th'!CL102,""))))</f>
        <v/>
      </c>
      <c r="FR103" s="361" t="str">
        <f>IF(OR($E103="",$G103=""),"",IF(AND('Marks Entry 6th'!CM102="",'Marks Entry 7th'!CM102=""),"",IF(AND($E$3=6),'Marks Entry 6th'!CM102,IF(AND($E$3=7),'Marks Entry 7th'!CM102,""))))</f>
        <v/>
      </c>
      <c r="FS103" s="362" t="str">
        <f t="shared" si="178"/>
        <v/>
      </c>
      <c r="FT103" s="109" t="str">
        <f t="shared" si="179"/>
        <v/>
      </c>
      <c r="FU103" s="78" t="str">
        <f t="shared" si="180"/>
        <v/>
      </c>
      <c r="FV103" s="328" t="str">
        <f t="shared" si="181"/>
        <v/>
      </c>
      <c r="FW103" s="84" t="str">
        <f t="shared" si="182"/>
        <v/>
      </c>
      <c r="FX103" s="222" t="str">
        <f t="shared" si="183"/>
        <v/>
      </c>
      <c r="FY103" s="85" t="str">
        <f t="shared" si="184"/>
        <v/>
      </c>
      <c r="FZ103" s="327" t="str">
        <f>IFERROR(IF(B103="NSO","NSO",IF(OR(D103="",G103="",F103=""),"",IF(AND(FV103&gt;=36,'Master sheet'!$D$11="Hindi"),"कक्षा क्रमोन्नत",IF(AND(FV103&gt;=36,'Master sheet'!$D$11="English"),"Promoted",IF(AND(FV103&lt;36,'Master sheet'!$D$11="Hindi"),"पुनः परीक्षा","Re-Exam"))))),"")</f>
        <v/>
      </c>
      <c r="GA103" s="53" t="str">
        <f>IF(OR($E103="",$G103=""),"",IF(AND($E$3=6,'Marks Entry 6th'!CN102=""),"",IF(AND($E$3=7,'Marks Entry 7th'!CN102=""),"",IF(AND($E$3=6),'Marks Entry 6th'!CN102,IF(AND($E$3=7),'Marks Entry 7th'!CN102,"")))))</f>
        <v/>
      </c>
      <c r="GB103" s="53" t="str">
        <f>IF(OR($E103="",$G103=""),"",IF(AND($E$3=6,'Marks Entry 6th'!CO102=""),"",IF(AND($E$3=7,'Marks Entry 7th'!CO102=""),"",IF(AND($E$3=6),'Marks Entry 6th'!CO102,IF(AND($E$3=7),'Marks Entry 7th'!CO102,"")))))</f>
        <v/>
      </c>
      <c r="GC103" s="54"/>
      <c r="GK103" s="56">
        <f>IF(AND($E$3=6),'Marks Entry 6th'!I102,IF(AND($E$3=7),'Marks Entry 7th'!I102,""))</f>
        <v>0</v>
      </c>
      <c r="GL103" s="56">
        <f t="shared" si="185"/>
        <v>0</v>
      </c>
    </row>
    <row r="104" spans="1:194" ht="18.95" customHeight="1">
      <c r="A104" s="68">
        <v>97</v>
      </c>
      <c r="B104" s="68" t="str">
        <f>IF(OR(GK104=0,GK104=""),"",IF(AND($E$3=6),'Marks Entry 6th'!I103,IF(AND($E$3=7),'Marks Entry 7th'!I103,"")))</f>
        <v/>
      </c>
      <c r="C104" s="69" t="str">
        <f>IF(OR(B104=0,B104=""),"",IF(AND($E$3=6,'Marks Entry 6th'!B103=""),"",IF(AND($E$3=7,'Marks Entry 7th'!B103=""),"",IF(AND($E$3=6,'Marks Entry 6th'!B103),'Marks Entry 6th'!B103,IF(AND($E$3=7),'Marks Entry 7th'!B103,"")))))</f>
        <v/>
      </c>
      <c r="D104" s="69" t="str">
        <f>IF(OR(B104=0,B104=""),"",IF(AND($E$3=6,'Marks Entry 6th'!C103=""),"",IF(AND($E$3=7,'Marks Entry 7th'!C103=""),"",IF(AND($E$3=6),'Marks Entry 6th'!C103,IF(AND($E$3=7),'Marks Entry 7th'!C103,"")))))</f>
        <v/>
      </c>
      <c r="E104" s="303" t="str">
        <f>IF(OR(B104=0,B104=""),"",IF(AND($E$3=6,'Marks Entry 6th'!E103=""),"",IF(AND($E$3=7,'Marks Entry 7th'!E103=""),"",IF(AND($E$3=6),'Marks Entry 6th'!E103,IF(AND($E$3=7),'Marks Entry 7th'!E103,"")))))</f>
        <v/>
      </c>
      <c r="F104" s="69" t="str">
        <f>IF(OR(B104=0,B104=""),"",IF(AND($E$3=6,'Marks Entry 6th'!D103=""),"",IF(AND($E$3=7,'Marks Entry 7th'!D103=""),"",IF(AND($E$3=6),'Marks Entry 6th'!D103,IF(AND($E$3=7),'Marks Entry 7th'!D103,"")))))</f>
        <v/>
      </c>
      <c r="G104" s="302" t="str">
        <f>IF(OR(B104=0,B104=""),"",IF(AND($E$3=6,'Marks Entry 6th'!F103=""),"",IF(AND($E$3=7,'Marks Entry 7th'!F103=""),"",IF(AND($E$3=6),UPPER('Marks Entry 6th'!F103),IF(AND($E$3=7),UPPER('Marks Entry 7th'!F103),"")))))</f>
        <v/>
      </c>
      <c r="H104" s="302" t="str">
        <f>IF(OR(B104=0,B104=""),"",IF(AND($E$3=6,'Marks Entry 6th'!G103=""),"",IF(AND($E$3=7,'Marks Entry 7th'!G103=""),"",IF(AND($E$3=6),UPPER('Marks Entry 6th'!G103),IF(AND($E$3=7),UPPER('Marks Entry 7th'!G103),"")))))</f>
        <v/>
      </c>
      <c r="I104" s="302" t="str">
        <f>IF(OR(B104=0,B104=""),"",IF(AND($E$3=6,'Marks Entry 6th'!H103=""),"",IF(AND($E$3=7,'Marks Entry 7th'!H103=""),"",IF(AND($E$3=6),UPPER('Marks Entry 6th'!H103),IF(AND($E$3=7),UPPER('Marks Entry 7th'!H103),"")))))</f>
        <v/>
      </c>
      <c r="J104" s="64" t="str">
        <f>IF(OR(B104=0,B104=""),"",IF(AND($E$3=6,'Marks Entry 6th'!J103=""),"",IF(AND($E$3=7,'Marks Entry 7th'!J103=""),"",IF(AND($E$3=6),'Marks Entry 6th'!J103,IF(AND($E$3=7),'Marks Entry 7th'!J103,"")))))</f>
        <v/>
      </c>
      <c r="K104" s="64" t="str">
        <f>IF(OR(B104=0,B104=""),"",IF(AND($E$3=6,'Marks Entry 6th'!K103=""),"",IF(AND($E$3=7,'Marks Entry 7th'!K103=""),"",IF(AND($E$3=6),'Marks Entry 6th'!K103,IF(AND($E$3=7),'Marks Entry 7th'!K103,"")))))</f>
        <v/>
      </c>
      <c r="L104" s="120" t="str">
        <f>IF(OR($E104="",$G104=""),"",IF(AND($E$3=6),'Marks Entry 6th'!L103,IF(AND($E$3=7),'Marks Entry 7th'!L103,"")))</f>
        <v/>
      </c>
      <c r="M104" s="120" t="str">
        <f>IF(OR($E104="",$G104=""),"",IF(AND($E$3=6),'Marks Entry 6th'!M103,IF(AND($E$3=7),'Marks Entry 7th'!M103,"")))</f>
        <v/>
      </c>
      <c r="N104" s="120" t="str">
        <f>IF(OR($E104="",$G104=""),"",IF(AND($E$3=6),'Marks Entry 6th'!N103,IF(AND($E$3=7),'Marks Entry 7th'!N103,"")))</f>
        <v/>
      </c>
      <c r="O104" s="120" t="str">
        <f>IF(OR($E104="",$G104=""),"",IF(AND($E$3=6),'Marks Entry 6th'!O103,IF(AND($E$3=7),'Marks Entry 7th'!O103,"")))</f>
        <v/>
      </c>
      <c r="P104" s="120" t="str">
        <f>IF(OR($E104="",$G104=""),"",IF(AND($E$3=6),'Marks Entry 6th'!P103,IF(AND($E$3=7),'Marks Entry 7th'!P103,"")))</f>
        <v/>
      </c>
      <c r="Q104" s="120" t="str">
        <f>IF(OR($E104="",$G104=""),"",IF(AND($E$3=6),'Marks Entry 6th'!Q103,IF(AND($E$3=7),'Marks Entry 7th'!Q103,"")))</f>
        <v/>
      </c>
      <c r="R104" s="418" t="str">
        <f t="shared" si="95"/>
        <v/>
      </c>
      <c r="S104" s="120" t="str">
        <f>IF(OR($E104="",$G104=""),"",IF(AND($E$3=6),'Marks Entry 6th'!R103,IF(AND($E$3=7),'Marks Entry 7th'!R103,"")))</f>
        <v/>
      </c>
      <c r="T104" s="120" t="str">
        <f>IF(OR($E104="",$G104=""),"",IF(AND($E$3=6),'Marks Entry 6th'!S103,IF(AND($E$3=7),'Marks Entry 7th'!S103,"")))</f>
        <v/>
      </c>
      <c r="U104" s="65" t="str">
        <f t="shared" si="96"/>
        <v/>
      </c>
      <c r="V104" s="62">
        <f t="shared" si="97"/>
        <v>0</v>
      </c>
      <c r="W104" s="67" t="str">
        <f>IF(OR($E104="",$G104=""),"",IF(AND($E$3=6),'Marks Entry 6th'!T103,IF(AND($E$3=7),'Marks Entry 7th'!T103,"")))</f>
        <v/>
      </c>
      <c r="X104" s="67" t="str">
        <f>IF(OR($E104="",$G104=""),"",IF(AND($E$3=6),'Marks Entry 6th'!U103,IF(AND($E$3=7),'Marks Entry 7th'!U103,"")))</f>
        <v/>
      </c>
      <c r="Y104" s="66" t="str">
        <f t="shared" si="98"/>
        <v/>
      </c>
      <c r="Z104" s="62" t="str">
        <f t="shared" si="99"/>
        <v/>
      </c>
      <c r="AA104" s="108">
        <f t="shared" si="100"/>
        <v>0</v>
      </c>
      <c r="AB104" s="108" t="str">
        <f t="shared" si="101"/>
        <v/>
      </c>
      <c r="AC104" s="108" t="str">
        <f t="shared" si="102"/>
        <v/>
      </c>
      <c r="AD104" s="108" t="str">
        <f t="shared" si="103"/>
        <v/>
      </c>
      <c r="AE104" s="108" t="str">
        <f t="shared" si="104"/>
        <v/>
      </c>
      <c r="AF104" s="110" t="str">
        <f t="shared" si="105"/>
        <v/>
      </c>
      <c r="AG104" s="120" t="str">
        <f>IF(OR($E104="",$G104=""),"",IF(AND($E$3=6),'Marks Entry 6th'!V103,IF(AND($E$3=7),'Marks Entry 7th'!V103,"")))</f>
        <v/>
      </c>
      <c r="AH104" s="120" t="str">
        <f>IF(OR($E104="",$G104=""),"",IF(AND($E$3=6),'Marks Entry 6th'!W103,IF(AND($E$3=7),'Marks Entry 7th'!W103,"")))</f>
        <v/>
      </c>
      <c r="AI104" s="120" t="str">
        <f>IF(OR($E104="",$G104=""),"",IF(AND($E$3=6),'Marks Entry 6th'!X103,IF(AND($E$3=7),'Marks Entry 7th'!X103,"")))</f>
        <v/>
      </c>
      <c r="AJ104" s="120" t="str">
        <f>IF(OR($E104="",$G104=""),"",IF(AND($E$3=6),'Marks Entry 6th'!Y103,IF(AND($E$3=7),'Marks Entry 7th'!Y103,"")))</f>
        <v/>
      </c>
      <c r="AK104" s="120" t="str">
        <f>IF(OR($E104="",$G104=""),"",IF(AND($E$3=6),'Marks Entry 6th'!Z103,IF(AND($E$3=7),'Marks Entry 7th'!Z103,"")))</f>
        <v/>
      </c>
      <c r="AL104" s="120" t="str">
        <f>IF(OR($E104="",$G104=""),"",IF(AND($E$3=6),'Marks Entry 6th'!AA103,IF(AND($E$3=7),'Marks Entry 7th'!AA103,"")))</f>
        <v/>
      </c>
      <c r="AM104" s="418" t="str">
        <f t="shared" si="106"/>
        <v/>
      </c>
      <c r="AN104" s="120" t="str">
        <f>IF(OR($E104="",$G104=""),"",IF(AND($E$3=6),'Marks Entry 6th'!AB103,IF(AND($E$3=7),'Marks Entry 7th'!AB103,"")))</f>
        <v/>
      </c>
      <c r="AO104" s="120" t="str">
        <f>IF(OR($E104="",$G104=""),"",IF(AND($E$3=6),'Marks Entry 6th'!AC103,IF(AND($E$3=7),'Marks Entry 7th'!AC103,"")))</f>
        <v/>
      </c>
      <c r="AP104" s="65" t="str">
        <f t="shared" si="107"/>
        <v/>
      </c>
      <c r="AQ104" s="62">
        <f t="shared" si="108"/>
        <v>0</v>
      </c>
      <c r="AR104" s="67" t="str">
        <f>IF(OR($E104="",$G104=""),"",IF(AND($E$3=6),'Marks Entry 6th'!AD103,IF(AND($E$3=7),'Marks Entry 7th'!AD103,"")))</f>
        <v/>
      </c>
      <c r="AS104" s="67" t="str">
        <f>IF(OR($E104="",$G104=""),"",IF(AND($E$3=6),'Marks Entry 6th'!AE103,IF(AND($E$3=7),'Marks Entry 7th'!AE103,"")))</f>
        <v/>
      </c>
      <c r="AT104" s="65" t="str">
        <f t="shared" si="109"/>
        <v/>
      </c>
      <c r="AU104" s="62" t="str">
        <f t="shared" si="110"/>
        <v/>
      </c>
      <c r="AV104" s="108">
        <f t="shared" si="111"/>
        <v>0</v>
      </c>
      <c r="AW104" s="108" t="str">
        <f t="shared" si="112"/>
        <v/>
      </c>
      <c r="AX104" s="108" t="str">
        <f t="shared" si="113"/>
        <v/>
      </c>
      <c r="AY104" s="108" t="str">
        <f t="shared" si="114"/>
        <v/>
      </c>
      <c r="AZ104" s="108" t="str">
        <f t="shared" si="115"/>
        <v/>
      </c>
      <c r="BA104" s="110" t="str">
        <f t="shared" si="116"/>
        <v/>
      </c>
      <c r="BB104" s="310" t="str">
        <f>IF(OR($E104="",$G104=""),"",IF(AND($E$3=6),'Marks Entry 6th'!AF103,IF(AND($E$3=7),'Marks Entry 7th'!AF103,"")))</f>
        <v/>
      </c>
      <c r="BC104" s="120" t="str">
        <f>IF(OR($E104="",$G104=""),"",IF(AND($E$3=6),'Marks Entry 6th'!AG103,IF(AND($E$3=7),'Marks Entry 7th'!AG103,"")))</f>
        <v/>
      </c>
      <c r="BD104" s="120" t="str">
        <f>IF(OR($E104="",$G104=""),"",IF(AND($E$3=6),'Marks Entry 6th'!AH103,IF(AND($E$3=7),'Marks Entry 7th'!AH103,"")))</f>
        <v/>
      </c>
      <c r="BE104" s="120" t="str">
        <f>IF(OR($E104="",$G104=""),"",IF(AND($E$3=6),'Marks Entry 6th'!AI103,IF(AND($E$3=7),'Marks Entry 7th'!AI103,"")))</f>
        <v/>
      </c>
      <c r="BF104" s="120" t="str">
        <f>IF(OR($E104="",$G104=""),"",IF(AND($E$3=6),'Marks Entry 6th'!AJ103,IF(AND($E$3=7),'Marks Entry 7th'!AJ103,"")))</f>
        <v/>
      </c>
      <c r="BG104" s="120" t="str">
        <f>IF(OR($E104="",$G104=""),"",IF(AND($E$3=6),'Marks Entry 6th'!AK103,IF(AND($E$3=7),'Marks Entry 7th'!AK103,"")))</f>
        <v/>
      </c>
      <c r="BH104" s="120" t="str">
        <f>IF(OR($E104="",$G104=""),"",IF(AND($E$3=6),'Marks Entry 6th'!AL103,IF(AND($E$3=7),'Marks Entry 7th'!AL103,"")))</f>
        <v/>
      </c>
      <c r="BI104" s="418" t="str">
        <f t="shared" si="117"/>
        <v/>
      </c>
      <c r="BJ104" s="120" t="str">
        <f>IF(OR($E104="",$G104=""),"",IF(AND($E$3=6),'Marks Entry 6th'!AM103,IF(AND($E$3=7),'Marks Entry 7th'!AM103,"")))</f>
        <v/>
      </c>
      <c r="BK104" s="120" t="str">
        <f>IF(OR($E104="",$G104=""),"",IF(AND($E$3=6),'Marks Entry 6th'!AN103,IF(AND($E$3=7),'Marks Entry 7th'!AN103,"")))</f>
        <v/>
      </c>
      <c r="BL104" s="65" t="str">
        <f t="shared" si="118"/>
        <v/>
      </c>
      <c r="BM104" s="62">
        <f t="shared" si="119"/>
        <v>0</v>
      </c>
      <c r="BN104" s="67" t="str">
        <f>IF(OR($E104="",$G104=""),"",IF(AND($E$3=6),'Marks Entry 6th'!AO103,IF(AND($E$3=7),'Marks Entry 7th'!AO103,"")))</f>
        <v/>
      </c>
      <c r="BO104" s="67" t="str">
        <f>IF(OR($E104="",$G104=""),"",IF(AND($E$3=6),'Marks Entry 6th'!AP103,IF(AND($E$3=7),'Marks Entry 7th'!AP103,"")))</f>
        <v/>
      </c>
      <c r="BP104" s="65" t="str">
        <f t="shared" si="120"/>
        <v/>
      </c>
      <c r="BQ104" s="62" t="str">
        <f t="shared" si="121"/>
        <v/>
      </c>
      <c r="BR104" s="108">
        <f t="shared" si="122"/>
        <v>0</v>
      </c>
      <c r="BS104" s="108" t="str">
        <f t="shared" si="123"/>
        <v/>
      </c>
      <c r="BT104" s="108" t="str">
        <f t="shared" si="124"/>
        <v/>
      </c>
      <c r="BU104" s="108" t="str">
        <f t="shared" si="125"/>
        <v/>
      </c>
      <c r="BV104" s="108" t="str">
        <f t="shared" si="126"/>
        <v/>
      </c>
      <c r="BW104" s="110" t="str">
        <f t="shared" si="127"/>
        <v/>
      </c>
      <c r="BX104" s="120" t="str">
        <f>IF(OR($E104="",$G104=""),"",IF(AND($E$3=6),'Marks Entry 6th'!AQ103,IF(AND($E$3=7),'Marks Entry 7th'!AQ103,"")))</f>
        <v/>
      </c>
      <c r="BY104" s="120" t="str">
        <f>IF(OR($E104="",$G104=""),"",IF(AND($E$3=6),'Marks Entry 6th'!AR103,IF(AND($E$3=7),'Marks Entry 7th'!AR103,"")))</f>
        <v/>
      </c>
      <c r="BZ104" s="120" t="str">
        <f>IF(OR($E104="",$G104=""),"",IF(AND($E$3=6),'Marks Entry 6th'!AS103,IF(AND($E$3=7),'Marks Entry 7th'!AS103,"")))</f>
        <v/>
      </c>
      <c r="CA104" s="120" t="str">
        <f>IF(OR($E104="",$G104=""),"",IF(AND($E$3=6),'Marks Entry 6th'!AT103,IF(AND($E$3=7),'Marks Entry 7th'!AT103,"")))</f>
        <v/>
      </c>
      <c r="CB104" s="120" t="str">
        <f>IF(OR($E104="",$G104=""),"",IF(AND($E$3=6),'Marks Entry 6th'!AU103,IF(AND($E$3=7),'Marks Entry 7th'!AU103,"")))</f>
        <v/>
      </c>
      <c r="CC104" s="120" t="str">
        <f>IF(OR($E104="",$G104=""),"",IF(AND($E$3=6),'Marks Entry 6th'!AV103,IF(AND($E$3=7),'Marks Entry 7th'!AV103,"")))</f>
        <v/>
      </c>
      <c r="CD104" s="418" t="str">
        <f t="shared" si="128"/>
        <v/>
      </c>
      <c r="CE104" s="120" t="str">
        <f>IF(OR($E104="",$G104=""),"",IF(AND($E$3=6),'Marks Entry 6th'!AW103,IF(AND($E$3=7),'Marks Entry 7th'!AW103,"")))</f>
        <v/>
      </c>
      <c r="CF104" s="120" t="str">
        <f>IF(OR($E104="",$G104=""),"",IF(AND($E$3=6),'Marks Entry 6th'!AX103,IF(AND($E$3=7),'Marks Entry 7th'!AX103,"")))</f>
        <v/>
      </c>
      <c r="CG104" s="65" t="str">
        <f t="shared" si="129"/>
        <v/>
      </c>
      <c r="CH104" s="62">
        <f t="shared" si="130"/>
        <v>0</v>
      </c>
      <c r="CI104" s="67" t="str">
        <f>IF(OR($E104="",$G104=""),"",IF(AND($E$3=6),'Marks Entry 6th'!AY103,IF(AND($E$3=7),'Marks Entry 7th'!AY103,"")))</f>
        <v/>
      </c>
      <c r="CJ104" s="67" t="str">
        <f>IF(OR($E104="",$G104=""),"",IF(AND($E$3=6),'Marks Entry 6th'!AZ103,IF(AND($E$3=7),'Marks Entry 7th'!AZ103,"")))</f>
        <v/>
      </c>
      <c r="CK104" s="65" t="str">
        <f t="shared" si="131"/>
        <v/>
      </c>
      <c r="CL104" s="62" t="str">
        <f t="shared" si="132"/>
        <v/>
      </c>
      <c r="CM104" s="108">
        <f t="shared" si="133"/>
        <v>0</v>
      </c>
      <c r="CN104" s="108" t="str">
        <f t="shared" si="134"/>
        <v/>
      </c>
      <c r="CO104" s="108" t="str">
        <f t="shared" si="135"/>
        <v/>
      </c>
      <c r="CP104" s="108" t="str">
        <f t="shared" si="136"/>
        <v/>
      </c>
      <c r="CQ104" s="108" t="str">
        <f t="shared" si="137"/>
        <v/>
      </c>
      <c r="CR104" s="110" t="str">
        <f t="shared" si="138"/>
        <v/>
      </c>
      <c r="CS104" s="120" t="str">
        <f>IF(OR($E104="",$G104=""),"",IF(AND($E$3=6),'Marks Entry 6th'!BA103,IF(AND($E$3=7),'Marks Entry 7th'!BA103,"")))</f>
        <v/>
      </c>
      <c r="CT104" s="120" t="str">
        <f>IF(OR($E104="",$G104=""),"",IF(AND($E$3=6),'Marks Entry 6th'!BB103,IF(AND($E$3=7),'Marks Entry 7th'!BB103,"")))</f>
        <v/>
      </c>
      <c r="CU104" s="120" t="str">
        <f>IF(OR($E104="",$G104=""),"",IF(AND($E$3=6),'Marks Entry 6th'!BC103,IF(AND($E$3=7),'Marks Entry 7th'!BC103,"")))</f>
        <v/>
      </c>
      <c r="CV104" s="120" t="str">
        <f>IF(OR($E104="",$G104=""),"",IF(AND($E$3=6),'Marks Entry 6th'!BD103,IF(AND($E$3=7),'Marks Entry 7th'!BD103,"")))</f>
        <v/>
      </c>
      <c r="CW104" s="120" t="str">
        <f>IF(OR($E104="",$G104=""),"",IF(AND($E$3=6),'Marks Entry 6th'!BE103,IF(AND($E$3=7),'Marks Entry 7th'!BE103,"")))</f>
        <v/>
      </c>
      <c r="CX104" s="120" t="str">
        <f>IF(OR($E104="",$G104=""),"",IF(AND($E$3=6),'Marks Entry 6th'!BF103,IF(AND($E$3=7),'Marks Entry 7th'!BF103,"")))</f>
        <v/>
      </c>
      <c r="CY104" s="418" t="str">
        <f t="shared" si="139"/>
        <v/>
      </c>
      <c r="CZ104" s="120" t="str">
        <f>IF(OR($E104="",$G104=""),"",IF(AND($E$3=6),'Marks Entry 6th'!BG103,IF(AND($E$3=7),'Marks Entry 7th'!BG103,"")))</f>
        <v/>
      </c>
      <c r="DA104" s="120" t="str">
        <f>IF(OR($E104="",$G104=""),"",IF(AND($E$3=6),'Marks Entry 6th'!BH103,IF(AND($E$3=7),'Marks Entry 7th'!BH103,"")))</f>
        <v/>
      </c>
      <c r="DB104" s="65" t="str">
        <f t="shared" si="140"/>
        <v/>
      </c>
      <c r="DC104" s="62">
        <f t="shared" si="141"/>
        <v>0</v>
      </c>
      <c r="DD104" s="67" t="str">
        <f>IF(OR($E104="",$G104=""),"",IF(AND($E$3=6),'Marks Entry 6th'!BI103,IF(AND($E$3=7),'Marks Entry 7th'!BI103,"")))</f>
        <v/>
      </c>
      <c r="DE104" s="67" t="str">
        <f>IF(OR($E104="",$G104=""),"",IF(AND($E$3=6),'Marks Entry 6th'!BJ103,IF(AND($E$3=7),'Marks Entry 7th'!BJ103,"")))</f>
        <v/>
      </c>
      <c r="DF104" s="65" t="str">
        <f t="shared" si="142"/>
        <v/>
      </c>
      <c r="DG104" s="62" t="str">
        <f t="shared" si="143"/>
        <v/>
      </c>
      <c r="DH104" s="108">
        <f t="shared" si="144"/>
        <v>0</v>
      </c>
      <c r="DI104" s="108" t="str">
        <f t="shared" si="145"/>
        <v/>
      </c>
      <c r="DJ104" s="108" t="str">
        <f t="shared" si="146"/>
        <v/>
      </c>
      <c r="DK104" s="108" t="str">
        <f t="shared" si="147"/>
        <v/>
      </c>
      <c r="DL104" s="108" t="str">
        <f t="shared" si="148"/>
        <v/>
      </c>
      <c r="DM104" s="110" t="str">
        <f t="shared" si="149"/>
        <v/>
      </c>
      <c r="DN104" s="120" t="str">
        <f>IF(OR($E104="",$G104=""),"",IF(AND($E$3=6),'Marks Entry 6th'!BK103,IF(AND($E$3=7),'Marks Entry 7th'!BK103,"")))</f>
        <v/>
      </c>
      <c r="DO104" s="120" t="str">
        <f>IF(OR($E104="",$G104=""),"",IF(AND($E$3=6),'Marks Entry 6th'!BL103,IF(AND($E$3=7),'Marks Entry 7th'!BL103,"")))</f>
        <v/>
      </c>
      <c r="DP104" s="120" t="str">
        <f>IF(OR($E104="",$G104=""),"",IF(AND($E$3=6),'Marks Entry 6th'!BM103,IF(AND($E$3=7),'Marks Entry 7th'!BM103,"")))</f>
        <v/>
      </c>
      <c r="DQ104" s="120" t="str">
        <f>IF(OR($E104="",$G104=""),"",IF(AND($E$3=6),'Marks Entry 6th'!BN103,IF(AND($E$3=7),'Marks Entry 7th'!BN103,"")))</f>
        <v/>
      </c>
      <c r="DR104" s="120" t="str">
        <f>IF(OR($E104="",$G104=""),"",IF(AND($E$3=6),'Marks Entry 6th'!BO103,IF(AND($E$3=7),'Marks Entry 7th'!BO103,"")))</f>
        <v/>
      </c>
      <c r="DS104" s="120" t="str">
        <f>IF(OR($E104="",$G104=""),"",IF(AND($E$3=6),'Marks Entry 6th'!BP103,IF(AND($E$3=7),'Marks Entry 7th'!BP103,"")))</f>
        <v/>
      </c>
      <c r="DT104" s="418" t="str">
        <f t="shared" si="150"/>
        <v/>
      </c>
      <c r="DU104" s="120" t="str">
        <f>IF(OR($E104="",$G104=""),"",IF(AND($E$3=6),'Marks Entry 6th'!BQ103,IF(AND($E$3=7),'Marks Entry 7th'!BQ103,"")))</f>
        <v/>
      </c>
      <c r="DV104" s="120" t="str">
        <f>IF(OR($E104="",$G104=""),"",IF(AND($E$3=6),'Marks Entry 6th'!BR103,IF(AND($E$3=7),'Marks Entry 7th'!BR103,"")))</f>
        <v/>
      </c>
      <c r="DW104" s="65" t="str">
        <f t="shared" si="151"/>
        <v/>
      </c>
      <c r="DX104" s="62">
        <f t="shared" si="152"/>
        <v>0</v>
      </c>
      <c r="DY104" s="67" t="str">
        <f>IF(OR($E104="",$G104=""),"",IF(AND($E$3=6),'Marks Entry 6th'!BS103,IF(AND($E$3=7),'Marks Entry 7th'!BS103,"")))</f>
        <v/>
      </c>
      <c r="DZ104" s="67" t="str">
        <f>IF(OR($E104="",$G104=""),"",IF(AND($E$3=6),'Marks Entry 6th'!BT103,IF(AND($E$3=7),'Marks Entry 7th'!BT103,"")))</f>
        <v/>
      </c>
      <c r="EA104" s="65" t="str">
        <f t="shared" si="153"/>
        <v/>
      </c>
      <c r="EB104" s="62" t="str">
        <f t="shared" si="154"/>
        <v/>
      </c>
      <c r="EC104" s="108">
        <f t="shared" si="155"/>
        <v>0</v>
      </c>
      <c r="ED104" s="108" t="str">
        <f t="shared" si="156"/>
        <v/>
      </c>
      <c r="EE104" s="108" t="str">
        <f t="shared" si="157"/>
        <v/>
      </c>
      <c r="EF104" s="108" t="str">
        <f t="shared" si="158"/>
        <v/>
      </c>
      <c r="EG104" s="108" t="str">
        <f t="shared" si="159"/>
        <v/>
      </c>
      <c r="EH104" s="110" t="str">
        <f t="shared" si="160"/>
        <v/>
      </c>
      <c r="EI104" s="52" t="str">
        <f>IF(OR($E104="",$G104=""),"",IF(AND($E$3=6),'Marks Entry 6th'!BU103,IF(AND($E$3=7),'Marks Entry 7th'!BU103,"")))</f>
        <v/>
      </c>
      <c r="EJ104" s="52" t="str">
        <f>IF(OR($E104="",$G104=""),"",IF(AND($E$3=6),'Marks Entry 6th'!BV103,IF(AND($E$3=7),'Marks Entry 7th'!BV103,"")))</f>
        <v/>
      </c>
      <c r="EK104" s="52" t="str">
        <f>IF(OR($E104="",$G104=""),"",IF(AND($E$3=6),'Marks Entry 6th'!BW103,IF(AND($E$3=7),'Marks Entry 7th'!BW103,"")))</f>
        <v/>
      </c>
      <c r="EL104" s="52" t="str">
        <f>IF(OR($E104="",$G104=""),"",IF(AND($E$3=6),'Marks Entry 6th'!BX103,IF(AND($E$3=7),'Marks Entry 7th'!BX103,"")))</f>
        <v/>
      </c>
      <c r="EM104" s="52" t="str">
        <f>IF(OR($E104="",$G104=""),"",IF(AND($E$3=6),'Marks Entry 6th'!BY103,IF(AND($E$3=7),'Marks Entry 7th'!BY103,"")))</f>
        <v/>
      </c>
      <c r="EN104" s="121" t="str">
        <f t="shared" si="161"/>
        <v/>
      </c>
      <c r="EO104" s="122">
        <f t="shared" si="162"/>
        <v>0</v>
      </c>
      <c r="EP104" s="122" t="str">
        <f t="shared" si="163"/>
        <v/>
      </c>
      <c r="EQ104" s="122" t="str">
        <f t="shared" si="164"/>
        <v/>
      </c>
      <c r="ER104" s="109" t="str">
        <f t="shared" si="165"/>
        <v/>
      </c>
      <c r="ES104" s="52" t="str">
        <f>IF(OR($E104="",$G104=""),"",IF(AND($E$3=6),'Marks Entry 6th'!BZ103,IF(AND($E$3=7),'Marks Entry 7th'!BZ103,"")))</f>
        <v/>
      </c>
      <c r="ET104" s="52" t="str">
        <f>IF(OR($E104="",$G104=""),"",IF(AND($E$3=6),'Marks Entry 6th'!CA103,IF(AND($E$3=7),'Marks Entry 7th'!CA103,"")))</f>
        <v/>
      </c>
      <c r="EU104" s="52" t="str">
        <f>IF(OR($E104="",$G104=""),"",IF(AND($E$3=6),'Marks Entry 6th'!CB103,IF(AND($E$3=7),'Marks Entry 7th'!CB103,"")))</f>
        <v/>
      </c>
      <c r="EV104" s="52" t="str">
        <f>IF(OR($E104="",$G104=""),"",IF(AND($E$3=6),'Marks Entry 6th'!CC103,IF(AND($E$3=7),'Marks Entry 7th'!CC103,"")))</f>
        <v/>
      </c>
      <c r="EW104" s="52" t="str">
        <f>IF(OR($E104="",$G104=""),"",IF(AND($E$3=6),'Marks Entry 6th'!CD103,IF(AND($E$3=7),'Marks Entry 7th'!CD103,"")))</f>
        <v/>
      </c>
      <c r="EX104" s="121" t="str">
        <f t="shared" si="166"/>
        <v/>
      </c>
      <c r="EY104" s="122">
        <f t="shared" si="167"/>
        <v>0</v>
      </c>
      <c r="EZ104" s="122" t="str">
        <f t="shared" si="168"/>
        <v/>
      </c>
      <c r="FA104" s="122" t="str">
        <f t="shared" si="169"/>
        <v/>
      </c>
      <c r="FB104" s="109" t="str">
        <f t="shared" si="170"/>
        <v/>
      </c>
      <c r="FC104" s="52" t="str">
        <f>IF(OR($E104="",$G104=""),"",IF(AND($E$3=6),'Marks Entry 6th'!CE103,IF(AND($E$3=7),'Marks Entry 7th'!CE103,"")))</f>
        <v/>
      </c>
      <c r="FD104" s="52" t="str">
        <f>IF(OR($E104="",$G104=""),"",IF(AND($E$3=6),'Marks Entry 6th'!CF103,IF(AND($E$3=7),'Marks Entry 7th'!CF103,"")))</f>
        <v/>
      </c>
      <c r="FE104" s="52" t="str">
        <f>IF(OR($E104="",$G104=""),"",IF(AND($E$3=6),'Marks Entry 6th'!CG103,IF(AND($E$3=7),'Marks Entry 7th'!CG103,"")))</f>
        <v/>
      </c>
      <c r="FF104" s="52" t="str">
        <f>IF(OR($E104="",$G104=""),"",IF(AND($E$3=6),'Marks Entry 6th'!CH103,IF(AND($E$3=7),'Marks Entry 7th'!CH103,"")))</f>
        <v/>
      </c>
      <c r="FG104" s="52" t="str">
        <f>IF(OR($E104="",$G104=""),"",IF(AND($E$3=6),'Marks Entry 6th'!CI103,IF(AND($E$3=7),'Marks Entry 7th'!CI103,"")))</f>
        <v/>
      </c>
      <c r="FH104" s="121" t="str">
        <f t="shared" si="171"/>
        <v/>
      </c>
      <c r="FI104" s="122">
        <f t="shared" si="172"/>
        <v>0</v>
      </c>
      <c r="FJ104" s="122" t="str">
        <f t="shared" si="173"/>
        <v/>
      </c>
      <c r="FK104" s="122" t="str">
        <f t="shared" si="174"/>
        <v/>
      </c>
      <c r="FL104" s="109" t="str">
        <f t="shared" si="175"/>
        <v/>
      </c>
      <c r="FM104" s="361" t="str">
        <f>IF(OR($E104="",$G104=""),"",IF(AND('Marks Entry 6th'!CJ103="",'Marks Entry 7th'!CJ103=""),"",IF(AND($E$3=6),'Marks Entry 6th'!CJ103,IF(AND($E$3=7),'Marks Entry 7th'!CJ103,""))))</f>
        <v/>
      </c>
      <c r="FN104" s="361" t="str">
        <f>IF(OR($E104="",$G104=""),"",IF(AND('Marks Entry 6th'!CK103="",'Marks Entry 7th'!CK103=""),"",IF(AND($E$3=6),'Marks Entry 6th'!CK103,IF(AND($E$3=7),'Marks Entry 7th'!CK103,""))))</f>
        <v/>
      </c>
      <c r="FO104" s="362" t="str">
        <f t="shared" si="176"/>
        <v/>
      </c>
      <c r="FP104" s="109" t="str">
        <f t="shared" si="177"/>
        <v/>
      </c>
      <c r="FQ104" s="361" t="str">
        <f>IF(OR($E104="",$G104=""),"",IF(AND('Marks Entry 6th'!CL103="",'Marks Entry 7th'!CL103=""),"",IF(AND($E$3=6),'Marks Entry 6th'!CL103,IF(AND($E$3=7),'Marks Entry 7th'!CL103,""))))</f>
        <v/>
      </c>
      <c r="FR104" s="361" t="str">
        <f>IF(OR($E104="",$G104=""),"",IF(AND('Marks Entry 6th'!CM103="",'Marks Entry 7th'!CM103=""),"",IF(AND($E$3=6),'Marks Entry 6th'!CM103,IF(AND($E$3=7),'Marks Entry 7th'!CM103,""))))</f>
        <v/>
      </c>
      <c r="FS104" s="362" t="str">
        <f t="shared" si="178"/>
        <v/>
      </c>
      <c r="FT104" s="109" t="str">
        <f t="shared" si="179"/>
        <v/>
      </c>
      <c r="FU104" s="78" t="str">
        <f t="shared" si="180"/>
        <v/>
      </c>
      <c r="FV104" s="328" t="str">
        <f t="shared" si="181"/>
        <v/>
      </c>
      <c r="FW104" s="84" t="str">
        <f t="shared" si="182"/>
        <v/>
      </c>
      <c r="FX104" s="222" t="str">
        <f t="shared" si="183"/>
        <v/>
      </c>
      <c r="FY104" s="85" t="str">
        <f t="shared" si="184"/>
        <v/>
      </c>
      <c r="FZ104" s="327" t="str">
        <f>IFERROR(IF(B104="NSO","NSO",IF(OR(D104="",G104="",F104=""),"",IF(AND(FV104&gt;=36,'Master sheet'!$D$11="Hindi"),"कक्षा क्रमोन्नत",IF(AND(FV104&gt;=36,'Master sheet'!$D$11="English"),"Promoted",IF(AND(FV104&lt;36,'Master sheet'!$D$11="Hindi"),"पुनः परीक्षा","Re-Exam"))))),"")</f>
        <v/>
      </c>
      <c r="GA104" s="53" t="str">
        <f>IF(OR($E104="",$G104=""),"",IF(AND($E$3=6,'Marks Entry 6th'!CN103=""),"",IF(AND($E$3=7,'Marks Entry 7th'!CN103=""),"",IF(AND($E$3=6),'Marks Entry 6th'!CN103,IF(AND($E$3=7),'Marks Entry 7th'!CN103,"")))))</f>
        <v/>
      </c>
      <c r="GB104" s="53" t="str">
        <f>IF(OR($E104="",$G104=""),"",IF(AND($E$3=6,'Marks Entry 6th'!CO103=""),"",IF(AND($E$3=7,'Marks Entry 7th'!CO103=""),"",IF(AND($E$3=6),'Marks Entry 6th'!CO103,IF(AND($E$3=7),'Marks Entry 7th'!CO103,"")))))</f>
        <v/>
      </c>
      <c r="GC104" s="54"/>
      <c r="GK104" s="56">
        <f>IF(AND($E$3=6),'Marks Entry 6th'!I103,IF(AND($E$3=7),'Marks Entry 7th'!I103,""))</f>
        <v>0</v>
      </c>
      <c r="GL104" s="56">
        <f t="shared" si="185"/>
        <v>0</v>
      </c>
    </row>
    <row r="105" spans="1:194" ht="18.95" customHeight="1">
      <c r="A105" s="68">
        <v>98</v>
      </c>
      <c r="B105" s="68" t="str">
        <f>IF(OR(GK105=0,GK105=""),"",IF(AND($E$3=6),'Marks Entry 6th'!I104,IF(AND($E$3=7),'Marks Entry 7th'!I104,"")))</f>
        <v/>
      </c>
      <c r="C105" s="69" t="str">
        <f>IF(OR(B105=0,B105=""),"",IF(AND($E$3=6,'Marks Entry 6th'!B104=""),"",IF(AND($E$3=7,'Marks Entry 7th'!B104=""),"",IF(AND($E$3=6,'Marks Entry 6th'!B104),'Marks Entry 6th'!B104,IF(AND($E$3=7),'Marks Entry 7th'!B104,"")))))</f>
        <v/>
      </c>
      <c r="D105" s="69" t="str">
        <f>IF(OR(B105=0,B105=""),"",IF(AND($E$3=6,'Marks Entry 6th'!C104=""),"",IF(AND($E$3=7,'Marks Entry 7th'!C104=""),"",IF(AND($E$3=6),'Marks Entry 6th'!C104,IF(AND($E$3=7),'Marks Entry 7th'!C104,"")))))</f>
        <v/>
      </c>
      <c r="E105" s="303" t="str">
        <f>IF(OR(B105=0,B105=""),"",IF(AND($E$3=6,'Marks Entry 6th'!E104=""),"",IF(AND($E$3=7,'Marks Entry 7th'!E104=""),"",IF(AND($E$3=6),'Marks Entry 6th'!E104,IF(AND($E$3=7),'Marks Entry 7th'!E104,"")))))</f>
        <v/>
      </c>
      <c r="F105" s="69" t="str">
        <f>IF(OR(B105=0,B105=""),"",IF(AND($E$3=6,'Marks Entry 6th'!D104=""),"",IF(AND($E$3=7,'Marks Entry 7th'!D104=""),"",IF(AND($E$3=6),'Marks Entry 6th'!D104,IF(AND($E$3=7),'Marks Entry 7th'!D104,"")))))</f>
        <v/>
      </c>
      <c r="G105" s="302" t="str">
        <f>IF(OR(B105=0,B105=""),"",IF(AND($E$3=6,'Marks Entry 6th'!F104=""),"",IF(AND($E$3=7,'Marks Entry 7th'!F104=""),"",IF(AND($E$3=6),UPPER('Marks Entry 6th'!F104),IF(AND($E$3=7),UPPER('Marks Entry 7th'!F104),"")))))</f>
        <v/>
      </c>
      <c r="H105" s="302" t="str">
        <f>IF(OR(B105=0,B105=""),"",IF(AND($E$3=6,'Marks Entry 6th'!G104=""),"",IF(AND($E$3=7,'Marks Entry 7th'!G104=""),"",IF(AND($E$3=6),UPPER('Marks Entry 6th'!G104),IF(AND($E$3=7),UPPER('Marks Entry 7th'!G104),"")))))</f>
        <v/>
      </c>
      <c r="I105" s="302" t="str">
        <f>IF(OR(B105=0,B105=""),"",IF(AND($E$3=6,'Marks Entry 6th'!H104=""),"",IF(AND($E$3=7,'Marks Entry 7th'!H104=""),"",IF(AND($E$3=6),UPPER('Marks Entry 6th'!H104),IF(AND($E$3=7),UPPER('Marks Entry 7th'!H104),"")))))</f>
        <v/>
      </c>
      <c r="J105" s="64" t="str">
        <f>IF(OR(B105=0,B105=""),"",IF(AND($E$3=6,'Marks Entry 6th'!J104=""),"",IF(AND($E$3=7,'Marks Entry 7th'!J104=""),"",IF(AND($E$3=6),'Marks Entry 6th'!J104,IF(AND($E$3=7),'Marks Entry 7th'!J104,"")))))</f>
        <v/>
      </c>
      <c r="K105" s="64" t="str">
        <f>IF(OR(B105=0,B105=""),"",IF(AND($E$3=6,'Marks Entry 6th'!K104=""),"",IF(AND($E$3=7,'Marks Entry 7th'!K104=""),"",IF(AND($E$3=6),'Marks Entry 6th'!K104,IF(AND($E$3=7),'Marks Entry 7th'!K104,"")))))</f>
        <v/>
      </c>
      <c r="L105" s="120" t="str">
        <f>IF(OR($E105="",$G105=""),"",IF(AND($E$3=6),'Marks Entry 6th'!L104,IF(AND($E$3=7),'Marks Entry 7th'!L104,"")))</f>
        <v/>
      </c>
      <c r="M105" s="120" t="str">
        <f>IF(OR($E105="",$G105=""),"",IF(AND($E$3=6),'Marks Entry 6th'!M104,IF(AND($E$3=7),'Marks Entry 7th'!M104,"")))</f>
        <v/>
      </c>
      <c r="N105" s="120" t="str">
        <f>IF(OR($E105="",$G105=""),"",IF(AND($E$3=6),'Marks Entry 6th'!N104,IF(AND($E$3=7),'Marks Entry 7th'!N104,"")))</f>
        <v/>
      </c>
      <c r="O105" s="120" t="str">
        <f>IF(OR($E105="",$G105=""),"",IF(AND($E$3=6),'Marks Entry 6th'!O104,IF(AND($E$3=7),'Marks Entry 7th'!O104,"")))</f>
        <v/>
      </c>
      <c r="P105" s="120" t="str">
        <f>IF(OR($E105="",$G105=""),"",IF(AND($E$3=6),'Marks Entry 6th'!P104,IF(AND($E$3=7),'Marks Entry 7th'!P104,"")))</f>
        <v/>
      </c>
      <c r="Q105" s="120" t="str">
        <f>IF(OR($E105="",$G105=""),"",IF(AND($E$3=6),'Marks Entry 6th'!Q104,IF(AND($E$3=7),'Marks Entry 7th'!Q104,"")))</f>
        <v/>
      </c>
      <c r="R105" s="418" t="str">
        <f t="shared" si="95"/>
        <v/>
      </c>
      <c r="S105" s="120" t="str">
        <f>IF(OR($E105="",$G105=""),"",IF(AND($E$3=6),'Marks Entry 6th'!R104,IF(AND($E$3=7),'Marks Entry 7th'!R104,"")))</f>
        <v/>
      </c>
      <c r="T105" s="120" t="str">
        <f>IF(OR($E105="",$G105=""),"",IF(AND($E$3=6),'Marks Entry 6th'!S104,IF(AND($E$3=7),'Marks Entry 7th'!S104,"")))</f>
        <v/>
      </c>
      <c r="U105" s="65" t="str">
        <f t="shared" si="96"/>
        <v/>
      </c>
      <c r="V105" s="62">
        <f t="shared" si="97"/>
        <v>0</v>
      </c>
      <c r="W105" s="67" t="str">
        <f>IF(OR($E105="",$G105=""),"",IF(AND($E$3=6),'Marks Entry 6th'!T104,IF(AND($E$3=7),'Marks Entry 7th'!T104,"")))</f>
        <v/>
      </c>
      <c r="X105" s="67" t="str">
        <f>IF(OR($E105="",$G105=""),"",IF(AND($E$3=6),'Marks Entry 6th'!U104,IF(AND($E$3=7),'Marks Entry 7th'!U104,"")))</f>
        <v/>
      </c>
      <c r="Y105" s="66" t="str">
        <f t="shared" si="98"/>
        <v/>
      </c>
      <c r="Z105" s="62" t="str">
        <f t="shared" si="99"/>
        <v/>
      </c>
      <c r="AA105" s="108">
        <f t="shared" si="100"/>
        <v>0</v>
      </c>
      <c r="AB105" s="108" t="str">
        <f t="shared" si="101"/>
        <v/>
      </c>
      <c r="AC105" s="108" t="str">
        <f t="shared" si="102"/>
        <v/>
      </c>
      <c r="AD105" s="108" t="str">
        <f t="shared" si="103"/>
        <v/>
      </c>
      <c r="AE105" s="108" t="str">
        <f t="shared" si="104"/>
        <v/>
      </c>
      <c r="AF105" s="110" t="str">
        <f t="shared" si="105"/>
        <v/>
      </c>
      <c r="AG105" s="120" t="str">
        <f>IF(OR($E105="",$G105=""),"",IF(AND($E$3=6),'Marks Entry 6th'!V104,IF(AND($E$3=7),'Marks Entry 7th'!V104,"")))</f>
        <v/>
      </c>
      <c r="AH105" s="120" t="str">
        <f>IF(OR($E105="",$G105=""),"",IF(AND($E$3=6),'Marks Entry 6th'!W104,IF(AND($E$3=7),'Marks Entry 7th'!W104,"")))</f>
        <v/>
      </c>
      <c r="AI105" s="120" t="str">
        <f>IF(OR($E105="",$G105=""),"",IF(AND($E$3=6),'Marks Entry 6th'!X104,IF(AND($E$3=7),'Marks Entry 7th'!X104,"")))</f>
        <v/>
      </c>
      <c r="AJ105" s="120" t="str">
        <f>IF(OR($E105="",$G105=""),"",IF(AND($E$3=6),'Marks Entry 6th'!Y104,IF(AND($E$3=7),'Marks Entry 7th'!Y104,"")))</f>
        <v/>
      </c>
      <c r="AK105" s="120" t="str">
        <f>IF(OR($E105="",$G105=""),"",IF(AND($E$3=6),'Marks Entry 6th'!Z104,IF(AND($E$3=7),'Marks Entry 7th'!Z104,"")))</f>
        <v/>
      </c>
      <c r="AL105" s="120" t="str">
        <f>IF(OR($E105="",$G105=""),"",IF(AND($E$3=6),'Marks Entry 6th'!AA104,IF(AND($E$3=7),'Marks Entry 7th'!AA104,"")))</f>
        <v/>
      </c>
      <c r="AM105" s="418" t="str">
        <f t="shared" si="106"/>
        <v/>
      </c>
      <c r="AN105" s="120" t="str">
        <f>IF(OR($E105="",$G105=""),"",IF(AND($E$3=6),'Marks Entry 6th'!AB104,IF(AND($E$3=7),'Marks Entry 7th'!AB104,"")))</f>
        <v/>
      </c>
      <c r="AO105" s="120" t="str">
        <f>IF(OR($E105="",$G105=""),"",IF(AND($E$3=6),'Marks Entry 6th'!AC104,IF(AND($E$3=7),'Marks Entry 7th'!AC104,"")))</f>
        <v/>
      </c>
      <c r="AP105" s="65" t="str">
        <f t="shared" si="107"/>
        <v/>
      </c>
      <c r="AQ105" s="62">
        <f t="shared" si="108"/>
        <v>0</v>
      </c>
      <c r="AR105" s="67" t="str">
        <f>IF(OR($E105="",$G105=""),"",IF(AND($E$3=6),'Marks Entry 6th'!AD104,IF(AND($E$3=7),'Marks Entry 7th'!AD104,"")))</f>
        <v/>
      </c>
      <c r="AS105" s="67" t="str">
        <f>IF(OR($E105="",$G105=""),"",IF(AND($E$3=6),'Marks Entry 6th'!AE104,IF(AND($E$3=7),'Marks Entry 7th'!AE104,"")))</f>
        <v/>
      </c>
      <c r="AT105" s="65" t="str">
        <f t="shared" si="109"/>
        <v/>
      </c>
      <c r="AU105" s="62" t="str">
        <f t="shared" si="110"/>
        <v/>
      </c>
      <c r="AV105" s="108">
        <f t="shared" si="111"/>
        <v>0</v>
      </c>
      <c r="AW105" s="108" t="str">
        <f t="shared" si="112"/>
        <v/>
      </c>
      <c r="AX105" s="108" t="str">
        <f t="shared" si="113"/>
        <v/>
      </c>
      <c r="AY105" s="108" t="str">
        <f t="shared" si="114"/>
        <v/>
      </c>
      <c r="AZ105" s="108" t="str">
        <f t="shared" si="115"/>
        <v/>
      </c>
      <c r="BA105" s="110" t="str">
        <f t="shared" si="116"/>
        <v/>
      </c>
      <c r="BB105" s="310" t="str">
        <f>IF(OR($E105="",$G105=""),"",IF(AND($E$3=6),'Marks Entry 6th'!AF104,IF(AND($E$3=7),'Marks Entry 7th'!AF104,"")))</f>
        <v/>
      </c>
      <c r="BC105" s="120" t="str">
        <f>IF(OR($E105="",$G105=""),"",IF(AND($E$3=6),'Marks Entry 6th'!AG104,IF(AND($E$3=7),'Marks Entry 7th'!AG104,"")))</f>
        <v/>
      </c>
      <c r="BD105" s="120" t="str">
        <f>IF(OR($E105="",$G105=""),"",IF(AND($E$3=6),'Marks Entry 6th'!AH104,IF(AND($E$3=7),'Marks Entry 7th'!AH104,"")))</f>
        <v/>
      </c>
      <c r="BE105" s="120" t="str">
        <f>IF(OR($E105="",$G105=""),"",IF(AND($E$3=6),'Marks Entry 6th'!AI104,IF(AND($E$3=7),'Marks Entry 7th'!AI104,"")))</f>
        <v/>
      </c>
      <c r="BF105" s="120" t="str">
        <f>IF(OR($E105="",$G105=""),"",IF(AND($E$3=6),'Marks Entry 6th'!AJ104,IF(AND($E$3=7),'Marks Entry 7th'!AJ104,"")))</f>
        <v/>
      </c>
      <c r="BG105" s="120" t="str">
        <f>IF(OR($E105="",$G105=""),"",IF(AND($E$3=6),'Marks Entry 6th'!AK104,IF(AND($E$3=7),'Marks Entry 7th'!AK104,"")))</f>
        <v/>
      </c>
      <c r="BH105" s="120" t="str">
        <f>IF(OR($E105="",$G105=""),"",IF(AND($E$3=6),'Marks Entry 6th'!AL104,IF(AND($E$3=7),'Marks Entry 7th'!AL104,"")))</f>
        <v/>
      </c>
      <c r="BI105" s="418" t="str">
        <f t="shared" si="117"/>
        <v/>
      </c>
      <c r="BJ105" s="120" t="str">
        <f>IF(OR($E105="",$G105=""),"",IF(AND($E$3=6),'Marks Entry 6th'!AM104,IF(AND($E$3=7),'Marks Entry 7th'!AM104,"")))</f>
        <v/>
      </c>
      <c r="BK105" s="120" t="str">
        <f>IF(OR($E105="",$G105=""),"",IF(AND($E$3=6),'Marks Entry 6th'!AN104,IF(AND($E$3=7),'Marks Entry 7th'!AN104,"")))</f>
        <v/>
      </c>
      <c r="BL105" s="65" t="str">
        <f t="shared" si="118"/>
        <v/>
      </c>
      <c r="BM105" s="62">
        <f t="shared" si="119"/>
        <v>0</v>
      </c>
      <c r="BN105" s="67" t="str">
        <f>IF(OR($E105="",$G105=""),"",IF(AND($E$3=6),'Marks Entry 6th'!AO104,IF(AND($E$3=7),'Marks Entry 7th'!AO104,"")))</f>
        <v/>
      </c>
      <c r="BO105" s="67" t="str">
        <f>IF(OR($E105="",$G105=""),"",IF(AND($E$3=6),'Marks Entry 6th'!AP104,IF(AND($E$3=7),'Marks Entry 7th'!AP104,"")))</f>
        <v/>
      </c>
      <c r="BP105" s="65" t="str">
        <f t="shared" si="120"/>
        <v/>
      </c>
      <c r="BQ105" s="62" t="str">
        <f t="shared" si="121"/>
        <v/>
      </c>
      <c r="BR105" s="108">
        <f t="shared" si="122"/>
        <v>0</v>
      </c>
      <c r="BS105" s="108" t="str">
        <f t="shared" si="123"/>
        <v/>
      </c>
      <c r="BT105" s="108" t="str">
        <f t="shared" si="124"/>
        <v/>
      </c>
      <c r="BU105" s="108" t="str">
        <f t="shared" si="125"/>
        <v/>
      </c>
      <c r="BV105" s="108" t="str">
        <f t="shared" si="126"/>
        <v/>
      </c>
      <c r="BW105" s="110" t="str">
        <f t="shared" si="127"/>
        <v/>
      </c>
      <c r="BX105" s="120" t="str">
        <f>IF(OR($E105="",$G105=""),"",IF(AND($E$3=6),'Marks Entry 6th'!AQ104,IF(AND($E$3=7),'Marks Entry 7th'!AQ104,"")))</f>
        <v/>
      </c>
      <c r="BY105" s="120" t="str">
        <f>IF(OR($E105="",$G105=""),"",IF(AND($E$3=6),'Marks Entry 6th'!AR104,IF(AND($E$3=7),'Marks Entry 7th'!AR104,"")))</f>
        <v/>
      </c>
      <c r="BZ105" s="120" t="str">
        <f>IF(OR($E105="",$G105=""),"",IF(AND($E$3=6),'Marks Entry 6th'!AS104,IF(AND($E$3=7),'Marks Entry 7th'!AS104,"")))</f>
        <v/>
      </c>
      <c r="CA105" s="120" t="str">
        <f>IF(OR($E105="",$G105=""),"",IF(AND($E$3=6),'Marks Entry 6th'!AT104,IF(AND($E$3=7),'Marks Entry 7th'!AT104,"")))</f>
        <v/>
      </c>
      <c r="CB105" s="120" t="str">
        <f>IF(OR($E105="",$G105=""),"",IF(AND($E$3=6),'Marks Entry 6th'!AU104,IF(AND($E$3=7),'Marks Entry 7th'!AU104,"")))</f>
        <v/>
      </c>
      <c r="CC105" s="120" t="str">
        <f>IF(OR($E105="",$G105=""),"",IF(AND($E$3=6),'Marks Entry 6th'!AV104,IF(AND($E$3=7),'Marks Entry 7th'!AV104,"")))</f>
        <v/>
      </c>
      <c r="CD105" s="418" t="str">
        <f t="shared" si="128"/>
        <v/>
      </c>
      <c r="CE105" s="120" t="str">
        <f>IF(OR($E105="",$G105=""),"",IF(AND($E$3=6),'Marks Entry 6th'!AW104,IF(AND($E$3=7),'Marks Entry 7th'!AW104,"")))</f>
        <v/>
      </c>
      <c r="CF105" s="120" t="str">
        <f>IF(OR($E105="",$G105=""),"",IF(AND($E$3=6),'Marks Entry 6th'!AX104,IF(AND($E$3=7),'Marks Entry 7th'!AX104,"")))</f>
        <v/>
      </c>
      <c r="CG105" s="65" t="str">
        <f t="shared" si="129"/>
        <v/>
      </c>
      <c r="CH105" s="62">
        <f t="shared" si="130"/>
        <v>0</v>
      </c>
      <c r="CI105" s="67" t="str">
        <f>IF(OR($E105="",$G105=""),"",IF(AND($E$3=6),'Marks Entry 6th'!AY104,IF(AND($E$3=7),'Marks Entry 7th'!AY104,"")))</f>
        <v/>
      </c>
      <c r="CJ105" s="67" t="str">
        <f>IF(OR($E105="",$G105=""),"",IF(AND($E$3=6),'Marks Entry 6th'!AZ104,IF(AND($E$3=7),'Marks Entry 7th'!AZ104,"")))</f>
        <v/>
      </c>
      <c r="CK105" s="65" t="str">
        <f t="shared" si="131"/>
        <v/>
      </c>
      <c r="CL105" s="62" t="str">
        <f t="shared" si="132"/>
        <v/>
      </c>
      <c r="CM105" s="108">
        <f t="shared" si="133"/>
        <v>0</v>
      </c>
      <c r="CN105" s="108" t="str">
        <f t="shared" si="134"/>
        <v/>
      </c>
      <c r="CO105" s="108" t="str">
        <f t="shared" si="135"/>
        <v/>
      </c>
      <c r="CP105" s="108" t="str">
        <f t="shared" si="136"/>
        <v/>
      </c>
      <c r="CQ105" s="108" t="str">
        <f t="shared" si="137"/>
        <v/>
      </c>
      <c r="CR105" s="110" t="str">
        <f t="shared" si="138"/>
        <v/>
      </c>
      <c r="CS105" s="120" t="str">
        <f>IF(OR($E105="",$G105=""),"",IF(AND($E$3=6),'Marks Entry 6th'!BA104,IF(AND($E$3=7),'Marks Entry 7th'!BA104,"")))</f>
        <v/>
      </c>
      <c r="CT105" s="120" t="str">
        <f>IF(OR($E105="",$G105=""),"",IF(AND($E$3=6),'Marks Entry 6th'!BB104,IF(AND($E$3=7),'Marks Entry 7th'!BB104,"")))</f>
        <v/>
      </c>
      <c r="CU105" s="120" t="str">
        <f>IF(OR($E105="",$G105=""),"",IF(AND($E$3=6),'Marks Entry 6th'!BC104,IF(AND($E$3=7),'Marks Entry 7th'!BC104,"")))</f>
        <v/>
      </c>
      <c r="CV105" s="120" t="str">
        <f>IF(OR($E105="",$G105=""),"",IF(AND($E$3=6),'Marks Entry 6th'!BD104,IF(AND($E$3=7),'Marks Entry 7th'!BD104,"")))</f>
        <v/>
      </c>
      <c r="CW105" s="120" t="str">
        <f>IF(OR($E105="",$G105=""),"",IF(AND($E$3=6),'Marks Entry 6th'!BE104,IF(AND($E$3=7),'Marks Entry 7th'!BE104,"")))</f>
        <v/>
      </c>
      <c r="CX105" s="120" t="str">
        <f>IF(OR($E105="",$G105=""),"",IF(AND($E$3=6),'Marks Entry 6th'!BF104,IF(AND($E$3=7),'Marks Entry 7th'!BF104,"")))</f>
        <v/>
      </c>
      <c r="CY105" s="418" t="str">
        <f t="shared" si="139"/>
        <v/>
      </c>
      <c r="CZ105" s="120" t="str">
        <f>IF(OR($E105="",$G105=""),"",IF(AND($E$3=6),'Marks Entry 6th'!BG104,IF(AND($E$3=7),'Marks Entry 7th'!BG104,"")))</f>
        <v/>
      </c>
      <c r="DA105" s="120" t="str">
        <f>IF(OR($E105="",$G105=""),"",IF(AND($E$3=6),'Marks Entry 6th'!BH104,IF(AND($E$3=7),'Marks Entry 7th'!BH104,"")))</f>
        <v/>
      </c>
      <c r="DB105" s="65" t="str">
        <f t="shared" si="140"/>
        <v/>
      </c>
      <c r="DC105" s="62">
        <f t="shared" si="141"/>
        <v>0</v>
      </c>
      <c r="DD105" s="67" t="str">
        <f>IF(OR($E105="",$G105=""),"",IF(AND($E$3=6),'Marks Entry 6th'!BI104,IF(AND($E$3=7),'Marks Entry 7th'!BI104,"")))</f>
        <v/>
      </c>
      <c r="DE105" s="67" t="str">
        <f>IF(OR($E105="",$G105=""),"",IF(AND($E$3=6),'Marks Entry 6th'!BJ104,IF(AND($E$3=7),'Marks Entry 7th'!BJ104,"")))</f>
        <v/>
      </c>
      <c r="DF105" s="65" t="str">
        <f t="shared" si="142"/>
        <v/>
      </c>
      <c r="DG105" s="62" t="str">
        <f t="shared" si="143"/>
        <v/>
      </c>
      <c r="DH105" s="108">
        <f t="shared" si="144"/>
        <v>0</v>
      </c>
      <c r="DI105" s="108" t="str">
        <f t="shared" si="145"/>
        <v/>
      </c>
      <c r="DJ105" s="108" t="str">
        <f t="shared" si="146"/>
        <v/>
      </c>
      <c r="DK105" s="108" t="str">
        <f t="shared" si="147"/>
        <v/>
      </c>
      <c r="DL105" s="108" t="str">
        <f t="shared" si="148"/>
        <v/>
      </c>
      <c r="DM105" s="110" t="str">
        <f t="shared" si="149"/>
        <v/>
      </c>
      <c r="DN105" s="120" t="str">
        <f>IF(OR($E105="",$G105=""),"",IF(AND($E$3=6),'Marks Entry 6th'!BK104,IF(AND($E$3=7),'Marks Entry 7th'!BK104,"")))</f>
        <v/>
      </c>
      <c r="DO105" s="120" t="str">
        <f>IF(OR($E105="",$G105=""),"",IF(AND($E$3=6),'Marks Entry 6th'!BL104,IF(AND($E$3=7),'Marks Entry 7th'!BL104,"")))</f>
        <v/>
      </c>
      <c r="DP105" s="120" t="str">
        <f>IF(OR($E105="",$G105=""),"",IF(AND($E$3=6),'Marks Entry 6th'!BM104,IF(AND($E$3=7),'Marks Entry 7th'!BM104,"")))</f>
        <v/>
      </c>
      <c r="DQ105" s="120" t="str">
        <f>IF(OR($E105="",$G105=""),"",IF(AND($E$3=6),'Marks Entry 6th'!BN104,IF(AND($E$3=7),'Marks Entry 7th'!BN104,"")))</f>
        <v/>
      </c>
      <c r="DR105" s="120" t="str">
        <f>IF(OR($E105="",$G105=""),"",IF(AND($E$3=6),'Marks Entry 6th'!BO104,IF(AND($E$3=7),'Marks Entry 7th'!BO104,"")))</f>
        <v/>
      </c>
      <c r="DS105" s="120" t="str">
        <f>IF(OR($E105="",$G105=""),"",IF(AND($E$3=6),'Marks Entry 6th'!BP104,IF(AND($E$3=7),'Marks Entry 7th'!BP104,"")))</f>
        <v/>
      </c>
      <c r="DT105" s="418" t="str">
        <f t="shared" si="150"/>
        <v/>
      </c>
      <c r="DU105" s="120" t="str">
        <f>IF(OR($E105="",$G105=""),"",IF(AND($E$3=6),'Marks Entry 6th'!BQ104,IF(AND($E$3=7),'Marks Entry 7th'!BQ104,"")))</f>
        <v/>
      </c>
      <c r="DV105" s="120" t="str">
        <f>IF(OR($E105="",$G105=""),"",IF(AND($E$3=6),'Marks Entry 6th'!BR104,IF(AND($E$3=7),'Marks Entry 7th'!BR104,"")))</f>
        <v/>
      </c>
      <c r="DW105" s="65" t="str">
        <f t="shared" si="151"/>
        <v/>
      </c>
      <c r="DX105" s="62">
        <f t="shared" si="152"/>
        <v>0</v>
      </c>
      <c r="DY105" s="67" t="str">
        <f>IF(OR($E105="",$G105=""),"",IF(AND($E$3=6),'Marks Entry 6th'!BS104,IF(AND($E$3=7),'Marks Entry 7th'!BS104,"")))</f>
        <v/>
      </c>
      <c r="DZ105" s="67" t="str">
        <f>IF(OR($E105="",$G105=""),"",IF(AND($E$3=6),'Marks Entry 6th'!BT104,IF(AND($E$3=7),'Marks Entry 7th'!BT104,"")))</f>
        <v/>
      </c>
      <c r="EA105" s="65" t="str">
        <f t="shared" si="153"/>
        <v/>
      </c>
      <c r="EB105" s="62" t="str">
        <f t="shared" si="154"/>
        <v/>
      </c>
      <c r="EC105" s="108">
        <f t="shared" si="155"/>
        <v>0</v>
      </c>
      <c r="ED105" s="108" t="str">
        <f t="shared" si="156"/>
        <v/>
      </c>
      <c r="EE105" s="108" t="str">
        <f t="shared" si="157"/>
        <v/>
      </c>
      <c r="EF105" s="108" t="str">
        <f t="shared" si="158"/>
        <v/>
      </c>
      <c r="EG105" s="108" t="str">
        <f t="shared" si="159"/>
        <v/>
      </c>
      <c r="EH105" s="110" t="str">
        <f t="shared" si="160"/>
        <v/>
      </c>
      <c r="EI105" s="52" t="str">
        <f>IF(OR($E105="",$G105=""),"",IF(AND($E$3=6),'Marks Entry 6th'!BU104,IF(AND($E$3=7),'Marks Entry 7th'!BU104,"")))</f>
        <v/>
      </c>
      <c r="EJ105" s="52" t="str">
        <f>IF(OR($E105="",$G105=""),"",IF(AND($E$3=6),'Marks Entry 6th'!BV104,IF(AND($E$3=7),'Marks Entry 7th'!BV104,"")))</f>
        <v/>
      </c>
      <c r="EK105" s="52" t="str">
        <f>IF(OR($E105="",$G105=""),"",IF(AND($E$3=6),'Marks Entry 6th'!BW104,IF(AND($E$3=7),'Marks Entry 7th'!BW104,"")))</f>
        <v/>
      </c>
      <c r="EL105" s="52" t="str">
        <f>IF(OR($E105="",$G105=""),"",IF(AND($E$3=6),'Marks Entry 6th'!BX104,IF(AND($E$3=7),'Marks Entry 7th'!BX104,"")))</f>
        <v/>
      </c>
      <c r="EM105" s="52" t="str">
        <f>IF(OR($E105="",$G105=""),"",IF(AND($E$3=6),'Marks Entry 6th'!BY104,IF(AND($E$3=7),'Marks Entry 7th'!BY104,"")))</f>
        <v/>
      </c>
      <c r="EN105" s="121" t="str">
        <f t="shared" si="161"/>
        <v/>
      </c>
      <c r="EO105" s="122">
        <f t="shared" si="162"/>
        <v>0</v>
      </c>
      <c r="EP105" s="122" t="str">
        <f t="shared" si="163"/>
        <v/>
      </c>
      <c r="EQ105" s="122" t="str">
        <f t="shared" si="164"/>
        <v/>
      </c>
      <c r="ER105" s="109" t="str">
        <f t="shared" si="165"/>
        <v/>
      </c>
      <c r="ES105" s="52" t="str">
        <f>IF(OR($E105="",$G105=""),"",IF(AND($E$3=6),'Marks Entry 6th'!BZ104,IF(AND($E$3=7),'Marks Entry 7th'!BZ104,"")))</f>
        <v/>
      </c>
      <c r="ET105" s="52" t="str">
        <f>IF(OR($E105="",$G105=""),"",IF(AND($E$3=6),'Marks Entry 6th'!CA104,IF(AND($E$3=7),'Marks Entry 7th'!CA104,"")))</f>
        <v/>
      </c>
      <c r="EU105" s="52" t="str">
        <f>IF(OR($E105="",$G105=""),"",IF(AND($E$3=6),'Marks Entry 6th'!CB104,IF(AND($E$3=7),'Marks Entry 7th'!CB104,"")))</f>
        <v/>
      </c>
      <c r="EV105" s="52" t="str">
        <f>IF(OR($E105="",$G105=""),"",IF(AND($E$3=6),'Marks Entry 6th'!CC104,IF(AND($E$3=7),'Marks Entry 7th'!CC104,"")))</f>
        <v/>
      </c>
      <c r="EW105" s="52" t="str">
        <f>IF(OR($E105="",$G105=""),"",IF(AND($E$3=6),'Marks Entry 6th'!CD104,IF(AND($E$3=7),'Marks Entry 7th'!CD104,"")))</f>
        <v/>
      </c>
      <c r="EX105" s="121" t="str">
        <f t="shared" si="166"/>
        <v/>
      </c>
      <c r="EY105" s="122">
        <f t="shared" si="167"/>
        <v>0</v>
      </c>
      <c r="EZ105" s="122" t="str">
        <f t="shared" si="168"/>
        <v/>
      </c>
      <c r="FA105" s="122" t="str">
        <f t="shared" si="169"/>
        <v/>
      </c>
      <c r="FB105" s="109" t="str">
        <f t="shared" si="170"/>
        <v/>
      </c>
      <c r="FC105" s="52" t="str">
        <f>IF(OR($E105="",$G105=""),"",IF(AND($E$3=6),'Marks Entry 6th'!CE104,IF(AND($E$3=7),'Marks Entry 7th'!CE104,"")))</f>
        <v/>
      </c>
      <c r="FD105" s="52" t="str">
        <f>IF(OR($E105="",$G105=""),"",IF(AND($E$3=6),'Marks Entry 6th'!CF104,IF(AND($E$3=7),'Marks Entry 7th'!CF104,"")))</f>
        <v/>
      </c>
      <c r="FE105" s="52" t="str">
        <f>IF(OR($E105="",$G105=""),"",IF(AND($E$3=6),'Marks Entry 6th'!CG104,IF(AND($E$3=7),'Marks Entry 7th'!CG104,"")))</f>
        <v/>
      </c>
      <c r="FF105" s="52" t="str">
        <f>IF(OR($E105="",$G105=""),"",IF(AND($E$3=6),'Marks Entry 6th'!CH104,IF(AND($E$3=7),'Marks Entry 7th'!CH104,"")))</f>
        <v/>
      </c>
      <c r="FG105" s="52" t="str">
        <f>IF(OR($E105="",$G105=""),"",IF(AND($E$3=6),'Marks Entry 6th'!CI104,IF(AND($E$3=7),'Marks Entry 7th'!CI104,"")))</f>
        <v/>
      </c>
      <c r="FH105" s="121" t="str">
        <f t="shared" si="171"/>
        <v/>
      </c>
      <c r="FI105" s="122">
        <f t="shared" si="172"/>
        <v>0</v>
      </c>
      <c r="FJ105" s="122" t="str">
        <f t="shared" si="173"/>
        <v/>
      </c>
      <c r="FK105" s="122" t="str">
        <f t="shared" si="174"/>
        <v/>
      </c>
      <c r="FL105" s="109" t="str">
        <f t="shared" si="175"/>
        <v/>
      </c>
      <c r="FM105" s="361" t="str">
        <f>IF(OR($E105="",$G105=""),"",IF(AND('Marks Entry 6th'!CJ104="",'Marks Entry 7th'!CJ104=""),"",IF(AND($E$3=6),'Marks Entry 6th'!CJ104,IF(AND($E$3=7),'Marks Entry 7th'!CJ104,""))))</f>
        <v/>
      </c>
      <c r="FN105" s="361" t="str">
        <f>IF(OR($E105="",$G105=""),"",IF(AND('Marks Entry 6th'!CK104="",'Marks Entry 7th'!CK104=""),"",IF(AND($E$3=6),'Marks Entry 6th'!CK104,IF(AND($E$3=7),'Marks Entry 7th'!CK104,""))))</f>
        <v/>
      </c>
      <c r="FO105" s="362" t="str">
        <f t="shared" si="176"/>
        <v/>
      </c>
      <c r="FP105" s="109" t="str">
        <f t="shared" si="177"/>
        <v/>
      </c>
      <c r="FQ105" s="361" t="str">
        <f>IF(OR($E105="",$G105=""),"",IF(AND('Marks Entry 6th'!CL104="",'Marks Entry 7th'!CL104=""),"",IF(AND($E$3=6),'Marks Entry 6th'!CL104,IF(AND($E$3=7),'Marks Entry 7th'!CL104,""))))</f>
        <v/>
      </c>
      <c r="FR105" s="361" t="str">
        <f>IF(OR($E105="",$G105=""),"",IF(AND('Marks Entry 6th'!CM104="",'Marks Entry 7th'!CM104=""),"",IF(AND($E$3=6),'Marks Entry 6th'!CM104,IF(AND($E$3=7),'Marks Entry 7th'!CM104,""))))</f>
        <v/>
      </c>
      <c r="FS105" s="362" t="str">
        <f t="shared" si="178"/>
        <v/>
      </c>
      <c r="FT105" s="109" t="str">
        <f t="shared" si="179"/>
        <v/>
      </c>
      <c r="FU105" s="78" t="str">
        <f t="shared" si="180"/>
        <v/>
      </c>
      <c r="FV105" s="328" t="str">
        <f t="shared" si="181"/>
        <v/>
      </c>
      <c r="FW105" s="84" t="str">
        <f t="shared" si="182"/>
        <v/>
      </c>
      <c r="FX105" s="222" t="str">
        <f t="shared" si="183"/>
        <v/>
      </c>
      <c r="FY105" s="85" t="str">
        <f t="shared" si="184"/>
        <v/>
      </c>
      <c r="FZ105" s="327" t="str">
        <f>IFERROR(IF(B105="NSO","NSO",IF(OR(D105="",G105="",F105=""),"",IF(AND(FV105&gt;=36,'Master sheet'!$D$11="Hindi"),"कक्षा क्रमोन्नत",IF(AND(FV105&gt;=36,'Master sheet'!$D$11="English"),"Promoted",IF(AND(FV105&lt;36,'Master sheet'!$D$11="Hindi"),"पुनः परीक्षा","Re-Exam"))))),"")</f>
        <v/>
      </c>
      <c r="GA105" s="53" t="str">
        <f>IF(OR($E105="",$G105=""),"",IF(AND($E$3=6,'Marks Entry 6th'!CN104=""),"",IF(AND($E$3=7,'Marks Entry 7th'!CN104=""),"",IF(AND($E$3=6),'Marks Entry 6th'!CN104,IF(AND($E$3=7),'Marks Entry 7th'!CN104,"")))))</f>
        <v/>
      </c>
      <c r="GB105" s="53" t="str">
        <f>IF(OR($E105="",$G105=""),"",IF(AND($E$3=6,'Marks Entry 6th'!CO104=""),"",IF(AND($E$3=7,'Marks Entry 7th'!CO104=""),"",IF(AND($E$3=6),'Marks Entry 6th'!CO104,IF(AND($E$3=7),'Marks Entry 7th'!CO104,"")))))</f>
        <v/>
      </c>
      <c r="GC105" s="54"/>
      <c r="GK105" s="56">
        <f>IF(AND($E$3=6),'Marks Entry 6th'!I104,IF(AND($E$3=7),'Marks Entry 7th'!I104,""))</f>
        <v>0</v>
      </c>
      <c r="GL105" s="56">
        <f t="shared" si="185"/>
        <v>0</v>
      </c>
    </row>
    <row r="106" spans="1:194" ht="18.95" customHeight="1">
      <c r="A106" s="68">
        <v>99</v>
      </c>
      <c r="B106" s="68" t="str">
        <f>IF(OR(GK106=0,GK106=""),"",IF(AND($E$3=6),'Marks Entry 6th'!I105,IF(AND($E$3=7),'Marks Entry 7th'!I105,"")))</f>
        <v/>
      </c>
      <c r="C106" s="69" t="str">
        <f>IF(OR(B106=0,B106=""),"",IF(AND($E$3=6,'Marks Entry 6th'!B105=""),"",IF(AND($E$3=7,'Marks Entry 7th'!B105=""),"",IF(AND($E$3=6,'Marks Entry 6th'!B105),'Marks Entry 6th'!B105,IF(AND($E$3=7),'Marks Entry 7th'!B105,"")))))</f>
        <v/>
      </c>
      <c r="D106" s="69" t="str">
        <f>IF(OR(B106=0,B106=""),"",IF(AND($E$3=6,'Marks Entry 6th'!C105=""),"",IF(AND($E$3=7,'Marks Entry 7th'!C105=""),"",IF(AND($E$3=6),'Marks Entry 6th'!C105,IF(AND($E$3=7),'Marks Entry 7th'!C105,"")))))</f>
        <v/>
      </c>
      <c r="E106" s="303" t="str">
        <f>IF(OR(B106=0,B106=""),"",IF(AND($E$3=6,'Marks Entry 6th'!E105=""),"",IF(AND($E$3=7,'Marks Entry 7th'!E105=""),"",IF(AND($E$3=6),'Marks Entry 6th'!E105,IF(AND($E$3=7),'Marks Entry 7th'!E105,"")))))</f>
        <v/>
      </c>
      <c r="F106" s="69" t="str">
        <f>IF(OR(B106=0,B106=""),"",IF(AND($E$3=6,'Marks Entry 6th'!D105=""),"",IF(AND($E$3=7,'Marks Entry 7th'!D105=""),"",IF(AND($E$3=6),'Marks Entry 6th'!D105,IF(AND($E$3=7),'Marks Entry 7th'!D105,"")))))</f>
        <v/>
      </c>
      <c r="G106" s="302" t="str">
        <f>IF(OR(B106=0,B106=""),"",IF(AND($E$3=6,'Marks Entry 6th'!F105=""),"",IF(AND($E$3=7,'Marks Entry 7th'!F105=""),"",IF(AND($E$3=6),UPPER('Marks Entry 6th'!F105),IF(AND($E$3=7),UPPER('Marks Entry 7th'!F105),"")))))</f>
        <v/>
      </c>
      <c r="H106" s="302" t="str">
        <f>IF(OR(B106=0,B106=""),"",IF(AND($E$3=6,'Marks Entry 6th'!G105=""),"",IF(AND($E$3=7,'Marks Entry 7th'!G105=""),"",IF(AND($E$3=6),UPPER('Marks Entry 6th'!G105),IF(AND($E$3=7),UPPER('Marks Entry 7th'!G105),"")))))</f>
        <v/>
      </c>
      <c r="I106" s="302" t="str">
        <f>IF(OR(B106=0,B106=""),"",IF(AND($E$3=6,'Marks Entry 6th'!H105=""),"",IF(AND($E$3=7,'Marks Entry 7th'!H105=""),"",IF(AND($E$3=6),UPPER('Marks Entry 6th'!H105),IF(AND($E$3=7),UPPER('Marks Entry 7th'!H105),"")))))</f>
        <v/>
      </c>
      <c r="J106" s="64" t="str">
        <f>IF(OR(B106=0,B106=""),"",IF(AND($E$3=6,'Marks Entry 6th'!J105=""),"",IF(AND($E$3=7,'Marks Entry 7th'!J105=""),"",IF(AND($E$3=6),'Marks Entry 6th'!J105,IF(AND($E$3=7),'Marks Entry 7th'!J105,"")))))</f>
        <v/>
      </c>
      <c r="K106" s="64" t="str">
        <f>IF(OR(B106=0,B106=""),"",IF(AND($E$3=6,'Marks Entry 6th'!K105=""),"",IF(AND($E$3=7,'Marks Entry 7th'!K105=""),"",IF(AND($E$3=6),'Marks Entry 6th'!K105,IF(AND($E$3=7),'Marks Entry 7th'!K105,"")))))</f>
        <v/>
      </c>
      <c r="L106" s="120" t="str">
        <f>IF(OR($E106="",$G106=""),"",IF(AND($E$3=6),'Marks Entry 6th'!L105,IF(AND($E$3=7),'Marks Entry 7th'!L105,"")))</f>
        <v/>
      </c>
      <c r="M106" s="120" t="str">
        <f>IF(OR($E106="",$G106=""),"",IF(AND($E$3=6),'Marks Entry 6th'!M105,IF(AND($E$3=7),'Marks Entry 7th'!M105,"")))</f>
        <v/>
      </c>
      <c r="N106" s="120" t="str">
        <f>IF(OR($E106="",$G106=""),"",IF(AND($E$3=6),'Marks Entry 6th'!N105,IF(AND($E$3=7),'Marks Entry 7th'!N105,"")))</f>
        <v/>
      </c>
      <c r="O106" s="120" t="str">
        <f>IF(OR($E106="",$G106=""),"",IF(AND($E$3=6),'Marks Entry 6th'!O105,IF(AND($E$3=7),'Marks Entry 7th'!O105,"")))</f>
        <v/>
      </c>
      <c r="P106" s="120" t="str">
        <f>IF(OR($E106="",$G106=""),"",IF(AND($E$3=6),'Marks Entry 6th'!P105,IF(AND($E$3=7),'Marks Entry 7th'!P105,"")))</f>
        <v/>
      </c>
      <c r="Q106" s="120" t="str">
        <f>IF(OR($E106="",$G106=""),"",IF(AND($E$3=6),'Marks Entry 6th'!Q105,IF(AND($E$3=7),'Marks Entry 7th'!Q105,"")))</f>
        <v/>
      </c>
      <c r="R106" s="418" t="str">
        <f t="shared" si="95"/>
        <v/>
      </c>
      <c r="S106" s="120" t="str">
        <f>IF(OR($E106="",$G106=""),"",IF(AND($E$3=6),'Marks Entry 6th'!R105,IF(AND($E$3=7),'Marks Entry 7th'!R105,"")))</f>
        <v/>
      </c>
      <c r="T106" s="120" t="str">
        <f>IF(OR($E106="",$G106=""),"",IF(AND($E$3=6),'Marks Entry 6th'!S105,IF(AND($E$3=7),'Marks Entry 7th'!S105,"")))</f>
        <v/>
      </c>
      <c r="U106" s="65" t="str">
        <f t="shared" si="96"/>
        <v/>
      </c>
      <c r="V106" s="62">
        <f t="shared" si="97"/>
        <v>0</v>
      </c>
      <c r="W106" s="67" t="str">
        <f>IF(OR($E106="",$G106=""),"",IF(AND($E$3=6),'Marks Entry 6th'!T105,IF(AND($E$3=7),'Marks Entry 7th'!T105,"")))</f>
        <v/>
      </c>
      <c r="X106" s="67" t="str">
        <f>IF(OR($E106="",$G106=""),"",IF(AND($E$3=6),'Marks Entry 6th'!U105,IF(AND($E$3=7),'Marks Entry 7th'!U105,"")))</f>
        <v/>
      </c>
      <c r="Y106" s="66" t="str">
        <f t="shared" si="98"/>
        <v/>
      </c>
      <c r="Z106" s="62" t="str">
        <f t="shared" si="99"/>
        <v/>
      </c>
      <c r="AA106" s="108">
        <f t="shared" si="100"/>
        <v>0</v>
      </c>
      <c r="AB106" s="108" t="str">
        <f t="shared" si="101"/>
        <v/>
      </c>
      <c r="AC106" s="108" t="str">
        <f t="shared" si="102"/>
        <v/>
      </c>
      <c r="AD106" s="108" t="str">
        <f t="shared" si="103"/>
        <v/>
      </c>
      <c r="AE106" s="108" t="str">
        <f t="shared" si="104"/>
        <v/>
      </c>
      <c r="AF106" s="110" t="str">
        <f t="shared" si="105"/>
        <v/>
      </c>
      <c r="AG106" s="120" t="str">
        <f>IF(OR($E106="",$G106=""),"",IF(AND($E$3=6),'Marks Entry 6th'!V105,IF(AND($E$3=7),'Marks Entry 7th'!V105,"")))</f>
        <v/>
      </c>
      <c r="AH106" s="120" t="str">
        <f>IF(OR($E106="",$G106=""),"",IF(AND($E$3=6),'Marks Entry 6th'!W105,IF(AND($E$3=7),'Marks Entry 7th'!W105,"")))</f>
        <v/>
      </c>
      <c r="AI106" s="120" t="str">
        <f>IF(OR($E106="",$G106=""),"",IF(AND($E$3=6),'Marks Entry 6th'!X105,IF(AND($E$3=7),'Marks Entry 7th'!X105,"")))</f>
        <v/>
      </c>
      <c r="AJ106" s="120" t="str">
        <f>IF(OR($E106="",$G106=""),"",IF(AND($E$3=6),'Marks Entry 6th'!Y105,IF(AND($E$3=7),'Marks Entry 7th'!Y105,"")))</f>
        <v/>
      </c>
      <c r="AK106" s="120" t="str">
        <f>IF(OR($E106="",$G106=""),"",IF(AND($E$3=6),'Marks Entry 6th'!Z105,IF(AND($E$3=7),'Marks Entry 7th'!Z105,"")))</f>
        <v/>
      </c>
      <c r="AL106" s="120" t="str">
        <f>IF(OR($E106="",$G106=""),"",IF(AND($E$3=6),'Marks Entry 6th'!AA105,IF(AND($E$3=7),'Marks Entry 7th'!AA105,"")))</f>
        <v/>
      </c>
      <c r="AM106" s="418" t="str">
        <f t="shared" si="106"/>
        <v/>
      </c>
      <c r="AN106" s="120" t="str">
        <f>IF(OR($E106="",$G106=""),"",IF(AND($E$3=6),'Marks Entry 6th'!AB105,IF(AND($E$3=7),'Marks Entry 7th'!AB105,"")))</f>
        <v/>
      </c>
      <c r="AO106" s="120" t="str">
        <f>IF(OR($E106="",$G106=""),"",IF(AND($E$3=6),'Marks Entry 6th'!AC105,IF(AND($E$3=7),'Marks Entry 7th'!AC105,"")))</f>
        <v/>
      </c>
      <c r="AP106" s="65" t="str">
        <f t="shared" si="107"/>
        <v/>
      </c>
      <c r="AQ106" s="62">
        <f t="shared" si="108"/>
        <v>0</v>
      </c>
      <c r="AR106" s="67" t="str">
        <f>IF(OR($E106="",$G106=""),"",IF(AND($E$3=6),'Marks Entry 6th'!AD105,IF(AND($E$3=7),'Marks Entry 7th'!AD105,"")))</f>
        <v/>
      </c>
      <c r="AS106" s="67" t="str">
        <f>IF(OR($E106="",$G106=""),"",IF(AND($E$3=6),'Marks Entry 6th'!AE105,IF(AND($E$3=7),'Marks Entry 7th'!AE105,"")))</f>
        <v/>
      </c>
      <c r="AT106" s="65" t="str">
        <f t="shared" si="109"/>
        <v/>
      </c>
      <c r="AU106" s="62" t="str">
        <f t="shared" si="110"/>
        <v/>
      </c>
      <c r="AV106" s="108">
        <f t="shared" si="111"/>
        <v>0</v>
      </c>
      <c r="AW106" s="108" t="str">
        <f t="shared" si="112"/>
        <v/>
      </c>
      <c r="AX106" s="108" t="str">
        <f t="shared" si="113"/>
        <v/>
      </c>
      <c r="AY106" s="108" t="str">
        <f t="shared" si="114"/>
        <v/>
      </c>
      <c r="AZ106" s="108" t="str">
        <f t="shared" si="115"/>
        <v/>
      </c>
      <c r="BA106" s="110" t="str">
        <f t="shared" si="116"/>
        <v/>
      </c>
      <c r="BB106" s="310" t="str">
        <f>IF(OR($E106="",$G106=""),"",IF(AND($E$3=6),'Marks Entry 6th'!AF105,IF(AND($E$3=7),'Marks Entry 7th'!AF105,"")))</f>
        <v/>
      </c>
      <c r="BC106" s="120" t="str">
        <f>IF(OR($E106="",$G106=""),"",IF(AND($E$3=6),'Marks Entry 6th'!AG105,IF(AND($E$3=7),'Marks Entry 7th'!AG105,"")))</f>
        <v/>
      </c>
      <c r="BD106" s="120" t="str">
        <f>IF(OR($E106="",$G106=""),"",IF(AND($E$3=6),'Marks Entry 6th'!AH105,IF(AND($E$3=7),'Marks Entry 7th'!AH105,"")))</f>
        <v/>
      </c>
      <c r="BE106" s="120" t="str">
        <f>IF(OR($E106="",$G106=""),"",IF(AND($E$3=6),'Marks Entry 6th'!AI105,IF(AND($E$3=7),'Marks Entry 7th'!AI105,"")))</f>
        <v/>
      </c>
      <c r="BF106" s="120" t="str">
        <f>IF(OR($E106="",$G106=""),"",IF(AND($E$3=6),'Marks Entry 6th'!AJ105,IF(AND($E$3=7),'Marks Entry 7th'!AJ105,"")))</f>
        <v/>
      </c>
      <c r="BG106" s="120" t="str">
        <f>IF(OR($E106="",$G106=""),"",IF(AND($E$3=6),'Marks Entry 6th'!AK105,IF(AND($E$3=7),'Marks Entry 7th'!AK105,"")))</f>
        <v/>
      </c>
      <c r="BH106" s="120" t="str">
        <f>IF(OR($E106="",$G106=""),"",IF(AND($E$3=6),'Marks Entry 6th'!AL105,IF(AND($E$3=7),'Marks Entry 7th'!AL105,"")))</f>
        <v/>
      </c>
      <c r="BI106" s="418" t="str">
        <f t="shared" si="117"/>
        <v/>
      </c>
      <c r="BJ106" s="120" t="str">
        <f>IF(OR($E106="",$G106=""),"",IF(AND($E$3=6),'Marks Entry 6th'!AM105,IF(AND($E$3=7),'Marks Entry 7th'!AM105,"")))</f>
        <v/>
      </c>
      <c r="BK106" s="120" t="str">
        <f>IF(OR($E106="",$G106=""),"",IF(AND($E$3=6),'Marks Entry 6th'!AN105,IF(AND($E$3=7),'Marks Entry 7th'!AN105,"")))</f>
        <v/>
      </c>
      <c r="BL106" s="65" t="str">
        <f t="shared" si="118"/>
        <v/>
      </c>
      <c r="BM106" s="62">
        <f t="shared" si="119"/>
        <v>0</v>
      </c>
      <c r="BN106" s="67" t="str">
        <f>IF(OR($E106="",$G106=""),"",IF(AND($E$3=6),'Marks Entry 6th'!AO105,IF(AND($E$3=7),'Marks Entry 7th'!AO105,"")))</f>
        <v/>
      </c>
      <c r="BO106" s="67" t="str">
        <f>IF(OR($E106="",$G106=""),"",IF(AND($E$3=6),'Marks Entry 6th'!AP105,IF(AND($E$3=7),'Marks Entry 7th'!AP105,"")))</f>
        <v/>
      </c>
      <c r="BP106" s="65" t="str">
        <f t="shared" si="120"/>
        <v/>
      </c>
      <c r="BQ106" s="62" t="str">
        <f t="shared" si="121"/>
        <v/>
      </c>
      <c r="BR106" s="108">
        <f t="shared" si="122"/>
        <v>0</v>
      </c>
      <c r="BS106" s="108" t="str">
        <f t="shared" si="123"/>
        <v/>
      </c>
      <c r="BT106" s="108" t="str">
        <f t="shared" si="124"/>
        <v/>
      </c>
      <c r="BU106" s="108" t="str">
        <f t="shared" si="125"/>
        <v/>
      </c>
      <c r="BV106" s="108" t="str">
        <f t="shared" si="126"/>
        <v/>
      </c>
      <c r="BW106" s="110" t="str">
        <f t="shared" si="127"/>
        <v/>
      </c>
      <c r="BX106" s="120" t="str">
        <f>IF(OR($E106="",$G106=""),"",IF(AND($E$3=6),'Marks Entry 6th'!AQ105,IF(AND($E$3=7),'Marks Entry 7th'!AQ105,"")))</f>
        <v/>
      </c>
      <c r="BY106" s="120" t="str">
        <f>IF(OR($E106="",$G106=""),"",IF(AND($E$3=6),'Marks Entry 6th'!AR105,IF(AND($E$3=7),'Marks Entry 7th'!AR105,"")))</f>
        <v/>
      </c>
      <c r="BZ106" s="120" t="str">
        <f>IF(OR($E106="",$G106=""),"",IF(AND($E$3=6),'Marks Entry 6th'!AS105,IF(AND($E$3=7),'Marks Entry 7th'!AS105,"")))</f>
        <v/>
      </c>
      <c r="CA106" s="120" t="str">
        <f>IF(OR($E106="",$G106=""),"",IF(AND($E$3=6),'Marks Entry 6th'!AT105,IF(AND($E$3=7),'Marks Entry 7th'!AT105,"")))</f>
        <v/>
      </c>
      <c r="CB106" s="120" t="str">
        <f>IF(OR($E106="",$G106=""),"",IF(AND($E$3=6),'Marks Entry 6th'!AU105,IF(AND($E$3=7),'Marks Entry 7th'!AU105,"")))</f>
        <v/>
      </c>
      <c r="CC106" s="120" t="str">
        <f>IF(OR($E106="",$G106=""),"",IF(AND($E$3=6),'Marks Entry 6th'!AV105,IF(AND($E$3=7),'Marks Entry 7th'!AV105,"")))</f>
        <v/>
      </c>
      <c r="CD106" s="418" t="str">
        <f t="shared" si="128"/>
        <v/>
      </c>
      <c r="CE106" s="120" t="str">
        <f>IF(OR($E106="",$G106=""),"",IF(AND($E$3=6),'Marks Entry 6th'!AW105,IF(AND($E$3=7),'Marks Entry 7th'!AW105,"")))</f>
        <v/>
      </c>
      <c r="CF106" s="120" t="str">
        <f>IF(OR($E106="",$G106=""),"",IF(AND($E$3=6),'Marks Entry 6th'!AX105,IF(AND($E$3=7),'Marks Entry 7th'!AX105,"")))</f>
        <v/>
      </c>
      <c r="CG106" s="65" t="str">
        <f t="shared" si="129"/>
        <v/>
      </c>
      <c r="CH106" s="62">
        <f t="shared" si="130"/>
        <v>0</v>
      </c>
      <c r="CI106" s="67" t="str">
        <f>IF(OR($E106="",$G106=""),"",IF(AND($E$3=6),'Marks Entry 6th'!AY105,IF(AND($E$3=7),'Marks Entry 7th'!AY105,"")))</f>
        <v/>
      </c>
      <c r="CJ106" s="67" t="str">
        <f>IF(OR($E106="",$G106=""),"",IF(AND($E$3=6),'Marks Entry 6th'!AZ105,IF(AND($E$3=7),'Marks Entry 7th'!AZ105,"")))</f>
        <v/>
      </c>
      <c r="CK106" s="65" t="str">
        <f t="shared" si="131"/>
        <v/>
      </c>
      <c r="CL106" s="62" t="str">
        <f t="shared" si="132"/>
        <v/>
      </c>
      <c r="CM106" s="108">
        <f t="shared" si="133"/>
        <v>0</v>
      </c>
      <c r="CN106" s="108" t="str">
        <f t="shared" si="134"/>
        <v/>
      </c>
      <c r="CO106" s="108" t="str">
        <f t="shared" si="135"/>
        <v/>
      </c>
      <c r="CP106" s="108" t="str">
        <f t="shared" si="136"/>
        <v/>
      </c>
      <c r="CQ106" s="108" t="str">
        <f t="shared" si="137"/>
        <v/>
      </c>
      <c r="CR106" s="110" t="str">
        <f t="shared" si="138"/>
        <v/>
      </c>
      <c r="CS106" s="120" t="str">
        <f>IF(OR($E106="",$G106=""),"",IF(AND($E$3=6),'Marks Entry 6th'!BA105,IF(AND($E$3=7),'Marks Entry 7th'!BA105,"")))</f>
        <v/>
      </c>
      <c r="CT106" s="120" t="str">
        <f>IF(OR($E106="",$G106=""),"",IF(AND($E$3=6),'Marks Entry 6th'!BB105,IF(AND($E$3=7),'Marks Entry 7th'!BB105,"")))</f>
        <v/>
      </c>
      <c r="CU106" s="120" t="str">
        <f>IF(OR($E106="",$G106=""),"",IF(AND($E$3=6),'Marks Entry 6th'!BC105,IF(AND($E$3=7),'Marks Entry 7th'!BC105,"")))</f>
        <v/>
      </c>
      <c r="CV106" s="120" t="str">
        <f>IF(OR($E106="",$G106=""),"",IF(AND($E$3=6),'Marks Entry 6th'!BD105,IF(AND($E$3=7),'Marks Entry 7th'!BD105,"")))</f>
        <v/>
      </c>
      <c r="CW106" s="120" t="str">
        <f>IF(OR($E106="",$G106=""),"",IF(AND($E$3=6),'Marks Entry 6th'!BE105,IF(AND($E$3=7),'Marks Entry 7th'!BE105,"")))</f>
        <v/>
      </c>
      <c r="CX106" s="120" t="str">
        <f>IF(OR($E106="",$G106=""),"",IF(AND($E$3=6),'Marks Entry 6th'!BF105,IF(AND($E$3=7),'Marks Entry 7th'!BF105,"")))</f>
        <v/>
      </c>
      <c r="CY106" s="418" t="str">
        <f t="shared" si="139"/>
        <v/>
      </c>
      <c r="CZ106" s="120" t="str">
        <f>IF(OR($E106="",$G106=""),"",IF(AND($E$3=6),'Marks Entry 6th'!BG105,IF(AND($E$3=7),'Marks Entry 7th'!BG105,"")))</f>
        <v/>
      </c>
      <c r="DA106" s="120" t="str">
        <f>IF(OR($E106="",$G106=""),"",IF(AND($E$3=6),'Marks Entry 6th'!BH105,IF(AND($E$3=7),'Marks Entry 7th'!BH105,"")))</f>
        <v/>
      </c>
      <c r="DB106" s="65" t="str">
        <f t="shared" si="140"/>
        <v/>
      </c>
      <c r="DC106" s="62">
        <f t="shared" si="141"/>
        <v>0</v>
      </c>
      <c r="DD106" s="67" t="str">
        <f>IF(OR($E106="",$G106=""),"",IF(AND($E$3=6),'Marks Entry 6th'!BI105,IF(AND($E$3=7),'Marks Entry 7th'!BI105,"")))</f>
        <v/>
      </c>
      <c r="DE106" s="67" t="str">
        <f>IF(OR($E106="",$G106=""),"",IF(AND($E$3=6),'Marks Entry 6th'!BJ105,IF(AND($E$3=7),'Marks Entry 7th'!BJ105,"")))</f>
        <v/>
      </c>
      <c r="DF106" s="65" t="str">
        <f t="shared" si="142"/>
        <v/>
      </c>
      <c r="DG106" s="62" t="str">
        <f t="shared" si="143"/>
        <v/>
      </c>
      <c r="DH106" s="108">
        <f t="shared" si="144"/>
        <v>0</v>
      </c>
      <c r="DI106" s="108" t="str">
        <f t="shared" si="145"/>
        <v/>
      </c>
      <c r="DJ106" s="108" t="str">
        <f t="shared" si="146"/>
        <v/>
      </c>
      <c r="DK106" s="108" t="str">
        <f t="shared" si="147"/>
        <v/>
      </c>
      <c r="DL106" s="108" t="str">
        <f t="shared" si="148"/>
        <v/>
      </c>
      <c r="DM106" s="110" t="str">
        <f t="shared" si="149"/>
        <v/>
      </c>
      <c r="DN106" s="120" t="str">
        <f>IF(OR($E106="",$G106=""),"",IF(AND($E$3=6),'Marks Entry 6th'!BK105,IF(AND($E$3=7),'Marks Entry 7th'!BK105,"")))</f>
        <v/>
      </c>
      <c r="DO106" s="120" t="str">
        <f>IF(OR($E106="",$G106=""),"",IF(AND($E$3=6),'Marks Entry 6th'!BL105,IF(AND($E$3=7),'Marks Entry 7th'!BL105,"")))</f>
        <v/>
      </c>
      <c r="DP106" s="120" t="str">
        <f>IF(OR($E106="",$G106=""),"",IF(AND($E$3=6),'Marks Entry 6th'!BM105,IF(AND($E$3=7),'Marks Entry 7th'!BM105,"")))</f>
        <v/>
      </c>
      <c r="DQ106" s="120" t="str">
        <f>IF(OR($E106="",$G106=""),"",IF(AND($E$3=6),'Marks Entry 6th'!BN105,IF(AND($E$3=7),'Marks Entry 7th'!BN105,"")))</f>
        <v/>
      </c>
      <c r="DR106" s="120" t="str">
        <f>IF(OR($E106="",$G106=""),"",IF(AND($E$3=6),'Marks Entry 6th'!BO105,IF(AND($E$3=7),'Marks Entry 7th'!BO105,"")))</f>
        <v/>
      </c>
      <c r="DS106" s="120" t="str">
        <f>IF(OR($E106="",$G106=""),"",IF(AND($E$3=6),'Marks Entry 6th'!BP105,IF(AND($E$3=7),'Marks Entry 7th'!BP105,"")))</f>
        <v/>
      </c>
      <c r="DT106" s="418" t="str">
        <f t="shared" si="150"/>
        <v/>
      </c>
      <c r="DU106" s="120" t="str">
        <f>IF(OR($E106="",$G106=""),"",IF(AND($E$3=6),'Marks Entry 6th'!BQ105,IF(AND($E$3=7),'Marks Entry 7th'!BQ105,"")))</f>
        <v/>
      </c>
      <c r="DV106" s="120" t="str">
        <f>IF(OR($E106="",$G106=""),"",IF(AND($E$3=6),'Marks Entry 6th'!BR105,IF(AND($E$3=7),'Marks Entry 7th'!BR105,"")))</f>
        <v/>
      </c>
      <c r="DW106" s="65" t="str">
        <f t="shared" si="151"/>
        <v/>
      </c>
      <c r="DX106" s="62">
        <f t="shared" si="152"/>
        <v>0</v>
      </c>
      <c r="DY106" s="67" t="str">
        <f>IF(OR($E106="",$G106=""),"",IF(AND($E$3=6),'Marks Entry 6th'!BS105,IF(AND($E$3=7),'Marks Entry 7th'!BS105,"")))</f>
        <v/>
      </c>
      <c r="DZ106" s="67" t="str">
        <f>IF(OR($E106="",$G106=""),"",IF(AND($E$3=6),'Marks Entry 6th'!BT105,IF(AND($E$3=7),'Marks Entry 7th'!BT105,"")))</f>
        <v/>
      </c>
      <c r="EA106" s="65" t="str">
        <f t="shared" si="153"/>
        <v/>
      </c>
      <c r="EB106" s="62" t="str">
        <f t="shared" si="154"/>
        <v/>
      </c>
      <c r="EC106" s="108">
        <f t="shared" si="155"/>
        <v>0</v>
      </c>
      <c r="ED106" s="108" t="str">
        <f t="shared" si="156"/>
        <v/>
      </c>
      <c r="EE106" s="108" t="str">
        <f t="shared" si="157"/>
        <v/>
      </c>
      <c r="EF106" s="108" t="str">
        <f t="shared" si="158"/>
        <v/>
      </c>
      <c r="EG106" s="108" t="str">
        <f t="shared" si="159"/>
        <v/>
      </c>
      <c r="EH106" s="110" t="str">
        <f t="shared" si="160"/>
        <v/>
      </c>
      <c r="EI106" s="52" t="str">
        <f>IF(OR($E106="",$G106=""),"",IF(AND($E$3=6),'Marks Entry 6th'!BU105,IF(AND($E$3=7),'Marks Entry 7th'!BU105,"")))</f>
        <v/>
      </c>
      <c r="EJ106" s="52" t="str">
        <f>IF(OR($E106="",$G106=""),"",IF(AND($E$3=6),'Marks Entry 6th'!BV105,IF(AND($E$3=7),'Marks Entry 7th'!BV105,"")))</f>
        <v/>
      </c>
      <c r="EK106" s="52" t="str">
        <f>IF(OR($E106="",$G106=""),"",IF(AND($E$3=6),'Marks Entry 6th'!BW105,IF(AND($E$3=7),'Marks Entry 7th'!BW105,"")))</f>
        <v/>
      </c>
      <c r="EL106" s="52" t="str">
        <f>IF(OR($E106="",$G106=""),"",IF(AND($E$3=6),'Marks Entry 6th'!BX105,IF(AND($E$3=7),'Marks Entry 7th'!BX105,"")))</f>
        <v/>
      </c>
      <c r="EM106" s="52" t="str">
        <f>IF(OR($E106="",$G106=""),"",IF(AND($E$3=6),'Marks Entry 6th'!BY105,IF(AND($E$3=7),'Marks Entry 7th'!BY105,"")))</f>
        <v/>
      </c>
      <c r="EN106" s="121" t="str">
        <f t="shared" si="161"/>
        <v/>
      </c>
      <c r="EO106" s="122">
        <f t="shared" si="162"/>
        <v>0</v>
      </c>
      <c r="EP106" s="122" t="str">
        <f t="shared" si="163"/>
        <v/>
      </c>
      <c r="EQ106" s="122" t="str">
        <f t="shared" si="164"/>
        <v/>
      </c>
      <c r="ER106" s="109" t="str">
        <f t="shared" si="165"/>
        <v/>
      </c>
      <c r="ES106" s="52" t="str">
        <f>IF(OR($E106="",$G106=""),"",IF(AND($E$3=6),'Marks Entry 6th'!BZ105,IF(AND($E$3=7),'Marks Entry 7th'!BZ105,"")))</f>
        <v/>
      </c>
      <c r="ET106" s="52" t="str">
        <f>IF(OR($E106="",$G106=""),"",IF(AND($E$3=6),'Marks Entry 6th'!CA105,IF(AND($E$3=7),'Marks Entry 7th'!CA105,"")))</f>
        <v/>
      </c>
      <c r="EU106" s="52" t="str">
        <f>IF(OR($E106="",$G106=""),"",IF(AND($E$3=6),'Marks Entry 6th'!CB105,IF(AND($E$3=7),'Marks Entry 7th'!CB105,"")))</f>
        <v/>
      </c>
      <c r="EV106" s="52" t="str">
        <f>IF(OR($E106="",$G106=""),"",IF(AND($E$3=6),'Marks Entry 6th'!CC105,IF(AND($E$3=7),'Marks Entry 7th'!CC105,"")))</f>
        <v/>
      </c>
      <c r="EW106" s="52" t="str">
        <f>IF(OR($E106="",$G106=""),"",IF(AND($E$3=6),'Marks Entry 6th'!CD105,IF(AND($E$3=7),'Marks Entry 7th'!CD105,"")))</f>
        <v/>
      </c>
      <c r="EX106" s="121" t="str">
        <f t="shared" si="166"/>
        <v/>
      </c>
      <c r="EY106" s="122">
        <f t="shared" si="167"/>
        <v>0</v>
      </c>
      <c r="EZ106" s="122" t="str">
        <f t="shared" si="168"/>
        <v/>
      </c>
      <c r="FA106" s="122" t="str">
        <f t="shared" si="169"/>
        <v/>
      </c>
      <c r="FB106" s="109" t="str">
        <f t="shared" si="170"/>
        <v/>
      </c>
      <c r="FC106" s="52" t="str">
        <f>IF(OR($E106="",$G106=""),"",IF(AND($E$3=6),'Marks Entry 6th'!CE105,IF(AND($E$3=7),'Marks Entry 7th'!CE105,"")))</f>
        <v/>
      </c>
      <c r="FD106" s="52" t="str">
        <f>IF(OR($E106="",$G106=""),"",IF(AND($E$3=6),'Marks Entry 6th'!CF105,IF(AND($E$3=7),'Marks Entry 7th'!CF105,"")))</f>
        <v/>
      </c>
      <c r="FE106" s="52" t="str">
        <f>IF(OR($E106="",$G106=""),"",IF(AND($E$3=6),'Marks Entry 6th'!CG105,IF(AND($E$3=7),'Marks Entry 7th'!CG105,"")))</f>
        <v/>
      </c>
      <c r="FF106" s="52" t="str">
        <f>IF(OR($E106="",$G106=""),"",IF(AND($E$3=6),'Marks Entry 6th'!CH105,IF(AND($E$3=7),'Marks Entry 7th'!CH105,"")))</f>
        <v/>
      </c>
      <c r="FG106" s="52" t="str">
        <f>IF(OR($E106="",$G106=""),"",IF(AND($E$3=6),'Marks Entry 6th'!CI105,IF(AND($E$3=7),'Marks Entry 7th'!CI105,"")))</f>
        <v/>
      </c>
      <c r="FH106" s="121" t="str">
        <f t="shared" si="171"/>
        <v/>
      </c>
      <c r="FI106" s="122">
        <f t="shared" si="172"/>
        <v>0</v>
      </c>
      <c r="FJ106" s="122" t="str">
        <f t="shared" si="173"/>
        <v/>
      </c>
      <c r="FK106" s="122" t="str">
        <f t="shared" si="174"/>
        <v/>
      </c>
      <c r="FL106" s="109" t="str">
        <f t="shared" si="175"/>
        <v/>
      </c>
      <c r="FM106" s="361" t="str">
        <f>IF(OR($E106="",$G106=""),"",IF(AND('Marks Entry 6th'!CJ105="",'Marks Entry 7th'!CJ105=""),"",IF(AND($E$3=6),'Marks Entry 6th'!CJ105,IF(AND($E$3=7),'Marks Entry 7th'!CJ105,""))))</f>
        <v/>
      </c>
      <c r="FN106" s="361" t="str">
        <f>IF(OR($E106="",$G106=""),"",IF(AND('Marks Entry 6th'!CK105="",'Marks Entry 7th'!CK105=""),"",IF(AND($E$3=6),'Marks Entry 6th'!CK105,IF(AND($E$3=7),'Marks Entry 7th'!CK105,""))))</f>
        <v/>
      </c>
      <c r="FO106" s="362" t="str">
        <f t="shared" si="176"/>
        <v/>
      </c>
      <c r="FP106" s="109" t="str">
        <f t="shared" si="177"/>
        <v/>
      </c>
      <c r="FQ106" s="361" t="str">
        <f>IF(OR($E106="",$G106=""),"",IF(AND('Marks Entry 6th'!CL105="",'Marks Entry 7th'!CL105=""),"",IF(AND($E$3=6),'Marks Entry 6th'!CL105,IF(AND($E$3=7),'Marks Entry 7th'!CL105,""))))</f>
        <v/>
      </c>
      <c r="FR106" s="361" t="str">
        <f>IF(OR($E106="",$G106=""),"",IF(AND('Marks Entry 6th'!CM105="",'Marks Entry 7th'!CM105=""),"",IF(AND($E$3=6),'Marks Entry 6th'!CM105,IF(AND($E$3=7),'Marks Entry 7th'!CM105,""))))</f>
        <v/>
      </c>
      <c r="FS106" s="362" t="str">
        <f t="shared" si="178"/>
        <v/>
      </c>
      <c r="FT106" s="109" t="str">
        <f t="shared" si="179"/>
        <v/>
      </c>
      <c r="FU106" s="78" t="str">
        <f t="shared" si="180"/>
        <v/>
      </c>
      <c r="FV106" s="328" t="str">
        <f t="shared" si="181"/>
        <v/>
      </c>
      <c r="FW106" s="84" t="str">
        <f t="shared" si="182"/>
        <v/>
      </c>
      <c r="FX106" s="222" t="str">
        <f t="shared" si="183"/>
        <v/>
      </c>
      <c r="FY106" s="85" t="str">
        <f t="shared" si="184"/>
        <v/>
      </c>
      <c r="FZ106" s="327" t="str">
        <f>IFERROR(IF(B106="NSO","NSO",IF(OR(D106="",G106="",F106=""),"",IF(AND(FV106&gt;=36,'Master sheet'!$D$11="Hindi"),"कक्षा क्रमोन्नत",IF(AND(FV106&gt;=36,'Master sheet'!$D$11="English"),"Promoted",IF(AND(FV106&lt;36,'Master sheet'!$D$11="Hindi"),"पुनः परीक्षा","Re-Exam"))))),"")</f>
        <v/>
      </c>
      <c r="GA106" s="53" t="str">
        <f>IF(OR($E106="",$G106=""),"",IF(AND($E$3=6,'Marks Entry 6th'!CN105=""),"",IF(AND($E$3=7,'Marks Entry 7th'!CN105=""),"",IF(AND($E$3=6),'Marks Entry 6th'!CN105,IF(AND($E$3=7),'Marks Entry 7th'!CN105,"")))))</f>
        <v/>
      </c>
      <c r="GB106" s="53" t="str">
        <f>IF(OR($E106="",$G106=""),"",IF(AND($E$3=6,'Marks Entry 6th'!CO105=""),"",IF(AND($E$3=7,'Marks Entry 7th'!CO105=""),"",IF(AND($E$3=6),'Marks Entry 6th'!CO105,IF(AND($E$3=7),'Marks Entry 7th'!CO105,"")))))</f>
        <v/>
      </c>
      <c r="GC106" s="54"/>
      <c r="GK106" s="56">
        <f>IF(AND($E$3=6),'Marks Entry 6th'!I105,IF(AND($E$3=7),'Marks Entry 7th'!I105,""))</f>
        <v>0</v>
      </c>
      <c r="GL106" s="56">
        <f t="shared" si="185"/>
        <v>0</v>
      </c>
    </row>
    <row r="107" spans="1:194" ht="18.95" customHeight="1">
      <c r="A107" s="68">
        <v>100</v>
      </c>
      <c r="B107" s="68" t="str">
        <f>IF(OR(GK107=0,GK107=""),"",IF(AND($E$3=6),'Marks Entry 6th'!I106,IF(AND($E$3=7),'Marks Entry 7th'!I106,"")))</f>
        <v/>
      </c>
      <c r="C107" s="69" t="str">
        <f>IF(OR(B107=0,B107=""),"",IF(AND($E$3=6,'Marks Entry 6th'!B106=""),"",IF(AND($E$3=7,'Marks Entry 7th'!B106=""),"",IF(AND($E$3=6,'Marks Entry 6th'!B106),'Marks Entry 6th'!B106,IF(AND($E$3=7),'Marks Entry 7th'!B106,"")))))</f>
        <v/>
      </c>
      <c r="D107" s="69" t="str">
        <f>IF(OR(B107=0,B107=""),"",IF(AND($E$3=6,'Marks Entry 6th'!C106=""),"",IF(AND($E$3=7,'Marks Entry 7th'!C106=""),"",IF(AND($E$3=6),'Marks Entry 6th'!C106,IF(AND($E$3=7),'Marks Entry 7th'!C106,"")))))</f>
        <v/>
      </c>
      <c r="E107" s="303" t="str">
        <f>IF(OR(B107=0,B107=""),"",IF(AND($E$3=6,'Marks Entry 6th'!E106=""),"",IF(AND($E$3=7,'Marks Entry 7th'!E106=""),"",IF(AND($E$3=6),'Marks Entry 6th'!E106,IF(AND($E$3=7),'Marks Entry 7th'!E106,"")))))</f>
        <v/>
      </c>
      <c r="F107" s="69" t="str">
        <f>IF(OR(B107=0,B107=""),"",IF(AND($E$3=6,'Marks Entry 6th'!D106=""),"",IF(AND($E$3=7,'Marks Entry 7th'!D106=""),"",IF(AND($E$3=6),'Marks Entry 6th'!D106,IF(AND($E$3=7),'Marks Entry 7th'!D106,"")))))</f>
        <v/>
      </c>
      <c r="G107" s="302" t="str">
        <f>IF(OR(B107=0,B107=""),"",IF(AND($E$3=6,'Marks Entry 6th'!F106=""),"",IF(AND($E$3=7,'Marks Entry 7th'!F106=""),"",IF(AND($E$3=6),UPPER('Marks Entry 6th'!F106),IF(AND($E$3=7),UPPER('Marks Entry 7th'!F106),"")))))</f>
        <v/>
      </c>
      <c r="H107" s="302" t="str">
        <f>IF(OR(B107=0,B107=""),"",IF(AND($E$3=6,'Marks Entry 6th'!G106=""),"",IF(AND($E$3=7,'Marks Entry 7th'!G106=""),"",IF(AND($E$3=6),UPPER('Marks Entry 6th'!G106),IF(AND($E$3=7),UPPER('Marks Entry 7th'!G106),"")))))</f>
        <v/>
      </c>
      <c r="I107" s="302" t="str">
        <f>IF(OR(B107=0,B107=""),"",IF(AND($E$3=6,'Marks Entry 6th'!H106=""),"",IF(AND($E$3=7,'Marks Entry 7th'!H106=""),"",IF(AND($E$3=6),UPPER('Marks Entry 6th'!H106),IF(AND($E$3=7),UPPER('Marks Entry 7th'!H106),"")))))</f>
        <v/>
      </c>
      <c r="J107" s="64" t="str">
        <f>IF(OR(B107=0,B107=""),"",IF(AND($E$3=6,'Marks Entry 6th'!J106=""),"",IF(AND($E$3=7,'Marks Entry 7th'!J106=""),"",IF(AND($E$3=6),'Marks Entry 6th'!J106,IF(AND($E$3=7),'Marks Entry 7th'!J106,"")))))</f>
        <v/>
      </c>
      <c r="K107" s="64" t="str">
        <f>IF(OR(B107=0,B107=""),"",IF(AND($E$3=6,'Marks Entry 6th'!K106=""),"",IF(AND($E$3=7,'Marks Entry 7th'!K106=""),"",IF(AND($E$3=6),'Marks Entry 6th'!K106,IF(AND($E$3=7),'Marks Entry 7th'!K106,"")))))</f>
        <v/>
      </c>
      <c r="L107" s="120" t="str">
        <f>IF(OR($E107="",$G107=""),"",IF(AND($E$3=6),'Marks Entry 6th'!L106,IF(AND($E$3=7),'Marks Entry 7th'!L106,"")))</f>
        <v/>
      </c>
      <c r="M107" s="120" t="str">
        <f>IF(OR($E107="",$G107=""),"",IF(AND($E$3=6),'Marks Entry 6th'!M106,IF(AND($E$3=7),'Marks Entry 7th'!M106,"")))</f>
        <v/>
      </c>
      <c r="N107" s="120" t="str">
        <f>IF(OR($E107="",$G107=""),"",IF(AND($E$3=6),'Marks Entry 6th'!N106,IF(AND($E$3=7),'Marks Entry 7th'!N106,"")))</f>
        <v/>
      </c>
      <c r="O107" s="120" t="str">
        <f>IF(OR($E107="",$G107=""),"",IF(AND($E$3=6),'Marks Entry 6th'!O106,IF(AND($E$3=7),'Marks Entry 7th'!O106,"")))</f>
        <v/>
      </c>
      <c r="P107" s="120" t="str">
        <f>IF(OR($E107="",$G107=""),"",IF(AND($E$3=6),'Marks Entry 6th'!P106,IF(AND($E$3=7),'Marks Entry 7th'!P106,"")))</f>
        <v/>
      </c>
      <c r="Q107" s="120" t="str">
        <f>IF(OR($E107="",$G107=""),"",IF(AND($E$3=6),'Marks Entry 6th'!Q106,IF(AND($E$3=7),'Marks Entry 7th'!Q106,"")))</f>
        <v/>
      </c>
      <c r="R107" s="418" t="str">
        <f t="shared" si="95"/>
        <v/>
      </c>
      <c r="S107" s="120" t="str">
        <f>IF(OR($E107="",$G107=""),"",IF(AND($E$3=6),'Marks Entry 6th'!R106,IF(AND($E$3=7),'Marks Entry 7th'!R106,"")))</f>
        <v/>
      </c>
      <c r="T107" s="120" t="str">
        <f>IF(OR($E107="",$G107=""),"",IF(AND($E$3=6),'Marks Entry 6th'!S106,IF(AND($E$3=7),'Marks Entry 7th'!S106,"")))</f>
        <v/>
      </c>
      <c r="U107" s="65" t="str">
        <f t="shared" si="96"/>
        <v/>
      </c>
      <c r="V107" s="62">
        <f t="shared" si="97"/>
        <v>0</v>
      </c>
      <c r="W107" s="67" t="str">
        <f>IF(OR($E107="",$G107=""),"",IF(AND($E$3=6),'Marks Entry 6th'!T106,IF(AND($E$3=7),'Marks Entry 7th'!T106,"")))</f>
        <v/>
      </c>
      <c r="X107" s="67" t="str">
        <f>IF(OR($E107="",$G107=""),"",IF(AND($E$3=6),'Marks Entry 6th'!U106,IF(AND($E$3=7),'Marks Entry 7th'!U106,"")))</f>
        <v/>
      </c>
      <c r="Y107" s="66" t="str">
        <f t="shared" si="98"/>
        <v/>
      </c>
      <c r="Z107" s="62" t="str">
        <f t="shared" si="99"/>
        <v/>
      </c>
      <c r="AA107" s="108">
        <f t="shared" si="100"/>
        <v>0</v>
      </c>
      <c r="AB107" s="108" t="str">
        <f t="shared" si="101"/>
        <v/>
      </c>
      <c r="AC107" s="108" t="str">
        <f t="shared" si="102"/>
        <v/>
      </c>
      <c r="AD107" s="108" t="str">
        <f t="shared" si="103"/>
        <v/>
      </c>
      <c r="AE107" s="108" t="str">
        <f t="shared" si="104"/>
        <v/>
      </c>
      <c r="AF107" s="110" t="str">
        <f t="shared" si="105"/>
        <v/>
      </c>
      <c r="AG107" s="120" t="str">
        <f>IF(OR($E107="",$G107=""),"",IF(AND($E$3=6),'Marks Entry 6th'!V106,IF(AND($E$3=7),'Marks Entry 7th'!V106,"")))</f>
        <v/>
      </c>
      <c r="AH107" s="120" t="str">
        <f>IF(OR($E107="",$G107=""),"",IF(AND($E$3=6),'Marks Entry 6th'!W106,IF(AND($E$3=7),'Marks Entry 7th'!W106,"")))</f>
        <v/>
      </c>
      <c r="AI107" s="120" t="str">
        <f>IF(OR($E107="",$G107=""),"",IF(AND($E$3=6),'Marks Entry 6th'!X106,IF(AND($E$3=7),'Marks Entry 7th'!X106,"")))</f>
        <v/>
      </c>
      <c r="AJ107" s="120" t="str">
        <f>IF(OR($E107="",$G107=""),"",IF(AND($E$3=6),'Marks Entry 6th'!Y106,IF(AND($E$3=7),'Marks Entry 7th'!Y106,"")))</f>
        <v/>
      </c>
      <c r="AK107" s="120" t="str">
        <f>IF(OR($E107="",$G107=""),"",IF(AND($E$3=6),'Marks Entry 6th'!Z106,IF(AND($E$3=7),'Marks Entry 7th'!Z106,"")))</f>
        <v/>
      </c>
      <c r="AL107" s="120" t="str">
        <f>IF(OR($E107="",$G107=""),"",IF(AND($E$3=6),'Marks Entry 6th'!AA106,IF(AND($E$3=7),'Marks Entry 7th'!AA106,"")))</f>
        <v/>
      </c>
      <c r="AM107" s="418" t="str">
        <f t="shared" si="106"/>
        <v/>
      </c>
      <c r="AN107" s="120" t="str">
        <f>IF(OR($E107="",$G107=""),"",IF(AND($E$3=6),'Marks Entry 6th'!AB106,IF(AND($E$3=7),'Marks Entry 7th'!AB106,"")))</f>
        <v/>
      </c>
      <c r="AO107" s="120" t="str">
        <f>IF(OR($E107="",$G107=""),"",IF(AND($E$3=6),'Marks Entry 6th'!AC106,IF(AND($E$3=7),'Marks Entry 7th'!AC106,"")))</f>
        <v/>
      </c>
      <c r="AP107" s="65" t="str">
        <f t="shared" si="107"/>
        <v/>
      </c>
      <c r="AQ107" s="62">
        <f t="shared" si="108"/>
        <v>0</v>
      </c>
      <c r="AR107" s="67" t="str">
        <f>IF(OR($E107="",$G107=""),"",IF(AND($E$3=6),'Marks Entry 6th'!AD106,IF(AND($E$3=7),'Marks Entry 7th'!AD106,"")))</f>
        <v/>
      </c>
      <c r="AS107" s="67" t="str">
        <f>IF(OR($E107="",$G107=""),"",IF(AND($E$3=6),'Marks Entry 6th'!AE106,IF(AND($E$3=7),'Marks Entry 7th'!AE106,"")))</f>
        <v/>
      </c>
      <c r="AT107" s="65" t="str">
        <f t="shared" si="109"/>
        <v/>
      </c>
      <c r="AU107" s="62" t="str">
        <f t="shared" si="110"/>
        <v/>
      </c>
      <c r="AV107" s="108">
        <f t="shared" si="111"/>
        <v>0</v>
      </c>
      <c r="AW107" s="108" t="str">
        <f t="shared" si="112"/>
        <v/>
      </c>
      <c r="AX107" s="108" t="str">
        <f t="shared" si="113"/>
        <v/>
      </c>
      <c r="AY107" s="108" t="str">
        <f t="shared" si="114"/>
        <v/>
      </c>
      <c r="AZ107" s="108" t="str">
        <f t="shared" si="115"/>
        <v/>
      </c>
      <c r="BA107" s="110" t="str">
        <f t="shared" si="116"/>
        <v/>
      </c>
      <c r="BB107" s="310" t="str">
        <f>IF(OR($E107="",$G107=""),"",IF(AND($E$3=6),'Marks Entry 6th'!AF106,IF(AND($E$3=7),'Marks Entry 7th'!AF106,"")))</f>
        <v/>
      </c>
      <c r="BC107" s="120" t="str">
        <f>IF(OR($E107="",$G107=""),"",IF(AND($E$3=6),'Marks Entry 6th'!AG106,IF(AND($E$3=7),'Marks Entry 7th'!AG106,"")))</f>
        <v/>
      </c>
      <c r="BD107" s="120" t="str">
        <f>IF(OR($E107="",$G107=""),"",IF(AND($E$3=6),'Marks Entry 6th'!AH106,IF(AND($E$3=7),'Marks Entry 7th'!AH106,"")))</f>
        <v/>
      </c>
      <c r="BE107" s="120" t="str">
        <f>IF(OR($E107="",$G107=""),"",IF(AND($E$3=6),'Marks Entry 6th'!AI106,IF(AND($E$3=7),'Marks Entry 7th'!AI106,"")))</f>
        <v/>
      </c>
      <c r="BF107" s="120" t="str">
        <f>IF(OR($E107="",$G107=""),"",IF(AND($E$3=6),'Marks Entry 6th'!AJ106,IF(AND($E$3=7),'Marks Entry 7th'!AJ106,"")))</f>
        <v/>
      </c>
      <c r="BG107" s="120" t="str">
        <f>IF(OR($E107="",$G107=""),"",IF(AND($E$3=6),'Marks Entry 6th'!AK106,IF(AND($E$3=7),'Marks Entry 7th'!AK106,"")))</f>
        <v/>
      </c>
      <c r="BH107" s="120" t="str">
        <f>IF(OR($E107="",$G107=""),"",IF(AND($E$3=6),'Marks Entry 6th'!AL106,IF(AND($E$3=7),'Marks Entry 7th'!AL106,"")))</f>
        <v/>
      </c>
      <c r="BI107" s="418" t="str">
        <f t="shared" si="117"/>
        <v/>
      </c>
      <c r="BJ107" s="120" t="str">
        <f>IF(OR($E107="",$G107=""),"",IF(AND($E$3=6),'Marks Entry 6th'!AM106,IF(AND($E$3=7),'Marks Entry 7th'!AM106,"")))</f>
        <v/>
      </c>
      <c r="BK107" s="120" t="str">
        <f>IF(OR($E107="",$G107=""),"",IF(AND($E$3=6),'Marks Entry 6th'!AN106,IF(AND($E$3=7),'Marks Entry 7th'!AN106,"")))</f>
        <v/>
      </c>
      <c r="BL107" s="65" t="str">
        <f t="shared" si="118"/>
        <v/>
      </c>
      <c r="BM107" s="62">
        <f t="shared" si="119"/>
        <v>0</v>
      </c>
      <c r="BN107" s="67" t="str">
        <f>IF(OR($E107="",$G107=""),"",IF(AND($E$3=6),'Marks Entry 6th'!AO106,IF(AND($E$3=7),'Marks Entry 7th'!AO106,"")))</f>
        <v/>
      </c>
      <c r="BO107" s="67" t="str">
        <f>IF(OR($E107="",$G107=""),"",IF(AND($E$3=6),'Marks Entry 6th'!AP106,IF(AND($E$3=7),'Marks Entry 7th'!AP106,"")))</f>
        <v/>
      </c>
      <c r="BP107" s="65" t="str">
        <f t="shared" si="120"/>
        <v/>
      </c>
      <c r="BQ107" s="62" t="str">
        <f t="shared" si="121"/>
        <v/>
      </c>
      <c r="BR107" s="108">
        <f t="shared" si="122"/>
        <v>0</v>
      </c>
      <c r="BS107" s="108" t="str">
        <f t="shared" si="123"/>
        <v/>
      </c>
      <c r="BT107" s="108" t="str">
        <f t="shared" si="124"/>
        <v/>
      </c>
      <c r="BU107" s="108" t="str">
        <f t="shared" si="125"/>
        <v/>
      </c>
      <c r="BV107" s="108" t="str">
        <f t="shared" si="126"/>
        <v/>
      </c>
      <c r="BW107" s="110" t="str">
        <f t="shared" si="127"/>
        <v/>
      </c>
      <c r="BX107" s="120" t="str">
        <f>IF(OR($E107="",$G107=""),"",IF(AND($E$3=6),'Marks Entry 6th'!AQ106,IF(AND($E$3=7),'Marks Entry 7th'!AQ106,"")))</f>
        <v/>
      </c>
      <c r="BY107" s="120" t="str">
        <f>IF(OR($E107="",$G107=""),"",IF(AND($E$3=6),'Marks Entry 6th'!AR106,IF(AND($E$3=7),'Marks Entry 7th'!AR106,"")))</f>
        <v/>
      </c>
      <c r="BZ107" s="120" t="str">
        <f>IF(OR($E107="",$G107=""),"",IF(AND($E$3=6),'Marks Entry 6th'!AS106,IF(AND($E$3=7),'Marks Entry 7th'!AS106,"")))</f>
        <v/>
      </c>
      <c r="CA107" s="120" t="str">
        <f>IF(OR($E107="",$G107=""),"",IF(AND($E$3=6),'Marks Entry 6th'!AT106,IF(AND($E$3=7),'Marks Entry 7th'!AT106,"")))</f>
        <v/>
      </c>
      <c r="CB107" s="120" t="str">
        <f>IF(OR($E107="",$G107=""),"",IF(AND($E$3=6),'Marks Entry 6th'!AU106,IF(AND($E$3=7),'Marks Entry 7th'!AU106,"")))</f>
        <v/>
      </c>
      <c r="CC107" s="120" t="str">
        <f>IF(OR($E107="",$G107=""),"",IF(AND($E$3=6),'Marks Entry 6th'!AV106,IF(AND($E$3=7),'Marks Entry 7th'!AV106,"")))</f>
        <v/>
      </c>
      <c r="CD107" s="418" t="str">
        <f t="shared" si="128"/>
        <v/>
      </c>
      <c r="CE107" s="120" t="str">
        <f>IF(OR($E107="",$G107=""),"",IF(AND($E$3=6),'Marks Entry 6th'!AW106,IF(AND($E$3=7),'Marks Entry 7th'!AW106,"")))</f>
        <v/>
      </c>
      <c r="CF107" s="120" t="str">
        <f>IF(OR($E107="",$G107=""),"",IF(AND($E$3=6),'Marks Entry 6th'!AX106,IF(AND($E$3=7),'Marks Entry 7th'!AX106,"")))</f>
        <v/>
      </c>
      <c r="CG107" s="65" t="str">
        <f t="shared" si="129"/>
        <v/>
      </c>
      <c r="CH107" s="62">
        <f t="shared" si="130"/>
        <v>0</v>
      </c>
      <c r="CI107" s="67" t="str">
        <f>IF(OR($E107="",$G107=""),"",IF(AND($E$3=6),'Marks Entry 6th'!AY106,IF(AND($E$3=7),'Marks Entry 7th'!AY106,"")))</f>
        <v/>
      </c>
      <c r="CJ107" s="67" t="str">
        <f>IF(OR($E107="",$G107=""),"",IF(AND($E$3=6),'Marks Entry 6th'!AZ106,IF(AND($E$3=7),'Marks Entry 7th'!AZ106,"")))</f>
        <v/>
      </c>
      <c r="CK107" s="65" t="str">
        <f t="shared" si="131"/>
        <v/>
      </c>
      <c r="CL107" s="62" t="str">
        <f t="shared" si="132"/>
        <v/>
      </c>
      <c r="CM107" s="108">
        <f t="shared" si="133"/>
        <v>0</v>
      </c>
      <c r="CN107" s="108" t="str">
        <f t="shared" si="134"/>
        <v/>
      </c>
      <c r="CO107" s="108" t="str">
        <f t="shared" si="135"/>
        <v/>
      </c>
      <c r="CP107" s="108" t="str">
        <f t="shared" si="136"/>
        <v/>
      </c>
      <c r="CQ107" s="108" t="str">
        <f t="shared" si="137"/>
        <v/>
      </c>
      <c r="CR107" s="110" t="str">
        <f t="shared" si="138"/>
        <v/>
      </c>
      <c r="CS107" s="120" t="str">
        <f>IF(OR($E107="",$G107=""),"",IF(AND($E$3=6),'Marks Entry 6th'!BA106,IF(AND($E$3=7),'Marks Entry 7th'!BA106,"")))</f>
        <v/>
      </c>
      <c r="CT107" s="120" t="str">
        <f>IF(OR($E107="",$G107=""),"",IF(AND($E$3=6),'Marks Entry 6th'!BB106,IF(AND($E$3=7),'Marks Entry 7th'!BB106,"")))</f>
        <v/>
      </c>
      <c r="CU107" s="120" t="str">
        <f>IF(OR($E107="",$G107=""),"",IF(AND($E$3=6),'Marks Entry 6th'!BC106,IF(AND($E$3=7),'Marks Entry 7th'!BC106,"")))</f>
        <v/>
      </c>
      <c r="CV107" s="120" t="str">
        <f>IF(OR($E107="",$G107=""),"",IF(AND($E$3=6),'Marks Entry 6th'!BD106,IF(AND($E$3=7),'Marks Entry 7th'!BD106,"")))</f>
        <v/>
      </c>
      <c r="CW107" s="120" t="str">
        <f>IF(OR($E107="",$G107=""),"",IF(AND($E$3=6),'Marks Entry 6th'!BE106,IF(AND($E$3=7),'Marks Entry 7th'!BE106,"")))</f>
        <v/>
      </c>
      <c r="CX107" s="120" t="str">
        <f>IF(OR($E107="",$G107=""),"",IF(AND($E$3=6),'Marks Entry 6th'!BF106,IF(AND($E$3=7),'Marks Entry 7th'!BF106,"")))</f>
        <v/>
      </c>
      <c r="CY107" s="418" t="str">
        <f t="shared" si="139"/>
        <v/>
      </c>
      <c r="CZ107" s="120" t="str">
        <f>IF(OR($E107="",$G107=""),"",IF(AND($E$3=6),'Marks Entry 6th'!BG106,IF(AND($E$3=7),'Marks Entry 7th'!BG106,"")))</f>
        <v/>
      </c>
      <c r="DA107" s="120" t="str">
        <f>IF(OR($E107="",$G107=""),"",IF(AND($E$3=6),'Marks Entry 6th'!BH106,IF(AND($E$3=7),'Marks Entry 7th'!BH106,"")))</f>
        <v/>
      </c>
      <c r="DB107" s="65" t="str">
        <f t="shared" si="140"/>
        <v/>
      </c>
      <c r="DC107" s="62">
        <f t="shared" si="141"/>
        <v>0</v>
      </c>
      <c r="DD107" s="67" t="str">
        <f>IF(OR($E107="",$G107=""),"",IF(AND($E$3=6),'Marks Entry 6th'!BI106,IF(AND($E$3=7),'Marks Entry 7th'!BI106,"")))</f>
        <v/>
      </c>
      <c r="DE107" s="67" t="str">
        <f>IF(OR($E107="",$G107=""),"",IF(AND($E$3=6),'Marks Entry 6th'!BJ106,IF(AND($E$3=7),'Marks Entry 7th'!BJ106,"")))</f>
        <v/>
      </c>
      <c r="DF107" s="65" t="str">
        <f t="shared" si="142"/>
        <v/>
      </c>
      <c r="DG107" s="62" t="str">
        <f t="shared" si="143"/>
        <v/>
      </c>
      <c r="DH107" s="108">
        <f t="shared" si="144"/>
        <v>0</v>
      </c>
      <c r="DI107" s="108" t="str">
        <f t="shared" si="145"/>
        <v/>
      </c>
      <c r="DJ107" s="108" t="str">
        <f t="shared" si="146"/>
        <v/>
      </c>
      <c r="DK107" s="108" t="str">
        <f t="shared" si="147"/>
        <v/>
      </c>
      <c r="DL107" s="108" t="str">
        <f t="shared" si="148"/>
        <v/>
      </c>
      <c r="DM107" s="110" t="str">
        <f t="shared" si="149"/>
        <v/>
      </c>
      <c r="DN107" s="120" t="str">
        <f>IF(OR($E107="",$G107=""),"",IF(AND($E$3=6),'Marks Entry 6th'!BK106,IF(AND($E$3=7),'Marks Entry 7th'!BK106,"")))</f>
        <v/>
      </c>
      <c r="DO107" s="120" t="str">
        <f>IF(OR($E107="",$G107=""),"",IF(AND($E$3=6),'Marks Entry 6th'!BL106,IF(AND($E$3=7),'Marks Entry 7th'!BL106,"")))</f>
        <v/>
      </c>
      <c r="DP107" s="120" t="str">
        <f>IF(OR($E107="",$G107=""),"",IF(AND($E$3=6),'Marks Entry 6th'!BM106,IF(AND($E$3=7),'Marks Entry 7th'!BM106,"")))</f>
        <v/>
      </c>
      <c r="DQ107" s="120" t="str">
        <f>IF(OR($E107="",$G107=""),"",IF(AND($E$3=6),'Marks Entry 6th'!BN106,IF(AND($E$3=7),'Marks Entry 7th'!BN106,"")))</f>
        <v/>
      </c>
      <c r="DR107" s="120" t="str">
        <f>IF(OR($E107="",$G107=""),"",IF(AND($E$3=6),'Marks Entry 6th'!BO106,IF(AND($E$3=7),'Marks Entry 7th'!BO106,"")))</f>
        <v/>
      </c>
      <c r="DS107" s="120" t="str">
        <f>IF(OR($E107="",$G107=""),"",IF(AND($E$3=6),'Marks Entry 6th'!BP106,IF(AND($E$3=7),'Marks Entry 7th'!BP106,"")))</f>
        <v/>
      </c>
      <c r="DT107" s="418" t="str">
        <f t="shared" si="150"/>
        <v/>
      </c>
      <c r="DU107" s="120" t="str">
        <f>IF(OR($E107="",$G107=""),"",IF(AND($E$3=6),'Marks Entry 6th'!BQ106,IF(AND($E$3=7),'Marks Entry 7th'!BQ106,"")))</f>
        <v/>
      </c>
      <c r="DV107" s="120" t="str">
        <f>IF(OR($E107="",$G107=""),"",IF(AND($E$3=6),'Marks Entry 6th'!BR106,IF(AND($E$3=7),'Marks Entry 7th'!BR106,"")))</f>
        <v/>
      </c>
      <c r="DW107" s="65" t="str">
        <f t="shared" si="151"/>
        <v/>
      </c>
      <c r="DX107" s="62">
        <f t="shared" si="152"/>
        <v>0</v>
      </c>
      <c r="DY107" s="67" t="str">
        <f>IF(OR($E107="",$G107=""),"",IF(AND($E$3=6),'Marks Entry 6th'!BS106,IF(AND($E$3=7),'Marks Entry 7th'!BS106,"")))</f>
        <v/>
      </c>
      <c r="DZ107" s="67" t="str">
        <f>IF(OR($E107="",$G107=""),"",IF(AND($E$3=6),'Marks Entry 6th'!BT106,IF(AND($E$3=7),'Marks Entry 7th'!BT106,"")))</f>
        <v/>
      </c>
      <c r="EA107" s="65" t="str">
        <f t="shared" si="153"/>
        <v/>
      </c>
      <c r="EB107" s="62" t="str">
        <f t="shared" si="154"/>
        <v/>
      </c>
      <c r="EC107" s="108">
        <f t="shared" si="155"/>
        <v>0</v>
      </c>
      <c r="ED107" s="108" t="str">
        <f t="shared" si="156"/>
        <v/>
      </c>
      <c r="EE107" s="108" t="str">
        <f t="shared" si="157"/>
        <v/>
      </c>
      <c r="EF107" s="108" t="str">
        <f t="shared" si="158"/>
        <v/>
      </c>
      <c r="EG107" s="108" t="str">
        <f t="shared" si="159"/>
        <v/>
      </c>
      <c r="EH107" s="110" t="str">
        <f t="shared" si="160"/>
        <v/>
      </c>
      <c r="EI107" s="52" t="str">
        <f>IF(OR($E107="",$G107=""),"",IF(AND($E$3=6),'Marks Entry 6th'!BU106,IF(AND($E$3=7),'Marks Entry 7th'!BU106,"")))</f>
        <v/>
      </c>
      <c r="EJ107" s="52" t="str">
        <f>IF(OR($E107="",$G107=""),"",IF(AND($E$3=6),'Marks Entry 6th'!BV106,IF(AND($E$3=7),'Marks Entry 7th'!BV106,"")))</f>
        <v/>
      </c>
      <c r="EK107" s="52" t="str">
        <f>IF(OR($E107="",$G107=""),"",IF(AND($E$3=6),'Marks Entry 6th'!BW106,IF(AND($E$3=7),'Marks Entry 7th'!BW106,"")))</f>
        <v/>
      </c>
      <c r="EL107" s="52" t="str">
        <f>IF(OR($E107="",$G107=""),"",IF(AND($E$3=6),'Marks Entry 6th'!BX106,IF(AND($E$3=7),'Marks Entry 7th'!BX106,"")))</f>
        <v/>
      </c>
      <c r="EM107" s="52" t="str">
        <f>IF(OR($E107="",$G107=""),"",IF(AND($E$3=6),'Marks Entry 6th'!BY106,IF(AND($E$3=7),'Marks Entry 7th'!BY106,"")))</f>
        <v/>
      </c>
      <c r="EN107" s="121" t="str">
        <f t="shared" si="161"/>
        <v/>
      </c>
      <c r="EO107" s="122">
        <f t="shared" si="162"/>
        <v>0</v>
      </c>
      <c r="EP107" s="122" t="str">
        <f t="shared" si="163"/>
        <v/>
      </c>
      <c r="EQ107" s="122" t="str">
        <f t="shared" si="164"/>
        <v/>
      </c>
      <c r="ER107" s="109" t="str">
        <f t="shared" si="165"/>
        <v/>
      </c>
      <c r="ES107" s="52" t="str">
        <f>IF(OR($E107="",$G107=""),"",IF(AND($E$3=6),'Marks Entry 6th'!BZ106,IF(AND($E$3=7),'Marks Entry 7th'!BZ106,"")))</f>
        <v/>
      </c>
      <c r="ET107" s="52" t="str">
        <f>IF(OR($E107="",$G107=""),"",IF(AND($E$3=6),'Marks Entry 6th'!CA106,IF(AND($E$3=7),'Marks Entry 7th'!CA106,"")))</f>
        <v/>
      </c>
      <c r="EU107" s="52" t="str">
        <f>IF(OR($E107="",$G107=""),"",IF(AND($E$3=6),'Marks Entry 6th'!CB106,IF(AND($E$3=7),'Marks Entry 7th'!CB106,"")))</f>
        <v/>
      </c>
      <c r="EV107" s="52" t="str">
        <f>IF(OR($E107="",$G107=""),"",IF(AND($E$3=6),'Marks Entry 6th'!CC106,IF(AND($E$3=7),'Marks Entry 7th'!CC106,"")))</f>
        <v/>
      </c>
      <c r="EW107" s="52" t="str">
        <f>IF(OR($E107="",$G107=""),"",IF(AND($E$3=6),'Marks Entry 6th'!CD106,IF(AND($E$3=7),'Marks Entry 7th'!CD106,"")))</f>
        <v/>
      </c>
      <c r="EX107" s="121" t="str">
        <f t="shared" si="166"/>
        <v/>
      </c>
      <c r="EY107" s="122">
        <f t="shared" si="167"/>
        <v>0</v>
      </c>
      <c r="EZ107" s="122" t="str">
        <f t="shared" si="168"/>
        <v/>
      </c>
      <c r="FA107" s="122" t="str">
        <f t="shared" si="169"/>
        <v/>
      </c>
      <c r="FB107" s="109" t="str">
        <f t="shared" si="170"/>
        <v/>
      </c>
      <c r="FC107" s="52" t="str">
        <f>IF(OR($E107="",$G107=""),"",IF(AND($E$3=6),'Marks Entry 6th'!CE106,IF(AND($E$3=7),'Marks Entry 7th'!CE106,"")))</f>
        <v/>
      </c>
      <c r="FD107" s="52" t="str">
        <f>IF(OR($E107="",$G107=""),"",IF(AND($E$3=6),'Marks Entry 6th'!CF106,IF(AND($E$3=7),'Marks Entry 7th'!CF106,"")))</f>
        <v/>
      </c>
      <c r="FE107" s="52" t="str">
        <f>IF(OR($E107="",$G107=""),"",IF(AND($E$3=6),'Marks Entry 6th'!CG106,IF(AND($E$3=7),'Marks Entry 7th'!CG106,"")))</f>
        <v/>
      </c>
      <c r="FF107" s="52" t="str">
        <f>IF(OR($E107="",$G107=""),"",IF(AND($E$3=6),'Marks Entry 6th'!CH106,IF(AND($E$3=7),'Marks Entry 7th'!CH106,"")))</f>
        <v/>
      </c>
      <c r="FG107" s="52" t="str">
        <f>IF(OR($E107="",$G107=""),"",IF(AND($E$3=6),'Marks Entry 6th'!CI106,IF(AND($E$3=7),'Marks Entry 7th'!CI106,"")))</f>
        <v/>
      </c>
      <c r="FH107" s="121" t="str">
        <f t="shared" si="171"/>
        <v/>
      </c>
      <c r="FI107" s="122">
        <f t="shared" si="172"/>
        <v>0</v>
      </c>
      <c r="FJ107" s="122" t="str">
        <f t="shared" si="173"/>
        <v/>
      </c>
      <c r="FK107" s="122" t="str">
        <f t="shared" si="174"/>
        <v/>
      </c>
      <c r="FL107" s="109" t="str">
        <f t="shared" si="175"/>
        <v/>
      </c>
      <c r="FM107" s="361" t="str">
        <f>IF(OR($E107="",$G107=""),"",IF(AND('Marks Entry 6th'!CJ106="",'Marks Entry 7th'!CJ106=""),"",IF(AND($E$3=6),'Marks Entry 6th'!CJ106,IF(AND($E$3=7),'Marks Entry 7th'!CJ106,""))))</f>
        <v/>
      </c>
      <c r="FN107" s="361" t="str">
        <f>IF(OR($E107="",$G107=""),"",IF(AND('Marks Entry 6th'!CK106="",'Marks Entry 7th'!CK106=""),"",IF(AND($E$3=6),'Marks Entry 6th'!CK106,IF(AND($E$3=7),'Marks Entry 7th'!CK106,""))))</f>
        <v/>
      </c>
      <c r="FO107" s="362" t="str">
        <f t="shared" si="176"/>
        <v/>
      </c>
      <c r="FP107" s="109" t="str">
        <f t="shared" si="177"/>
        <v/>
      </c>
      <c r="FQ107" s="361" t="str">
        <f>IF(OR($E107="",$G107=""),"",IF(AND('Marks Entry 6th'!CL106="",'Marks Entry 7th'!CL106=""),"",IF(AND($E$3=6),'Marks Entry 6th'!CL106,IF(AND($E$3=7),'Marks Entry 7th'!CL106,""))))</f>
        <v/>
      </c>
      <c r="FR107" s="361" t="str">
        <f>IF(OR($E107="",$G107=""),"",IF(AND('Marks Entry 6th'!CM106="",'Marks Entry 7th'!CM106=""),"",IF(AND($E$3=6),'Marks Entry 6th'!CM106,IF(AND($E$3=7),'Marks Entry 7th'!CM106,""))))</f>
        <v/>
      </c>
      <c r="FS107" s="362" t="str">
        <f t="shared" si="178"/>
        <v/>
      </c>
      <c r="FT107" s="109" t="str">
        <f t="shared" si="179"/>
        <v/>
      </c>
      <c r="FU107" s="78" t="str">
        <f t="shared" si="180"/>
        <v/>
      </c>
      <c r="FV107" s="328" t="str">
        <f t="shared" si="181"/>
        <v/>
      </c>
      <c r="FW107" s="84" t="str">
        <f t="shared" si="182"/>
        <v/>
      </c>
      <c r="FX107" s="222" t="str">
        <f t="shared" si="183"/>
        <v/>
      </c>
      <c r="FY107" s="85" t="str">
        <f t="shared" si="184"/>
        <v/>
      </c>
      <c r="FZ107" s="327" t="str">
        <f>IFERROR(IF(B107="NSO","NSO",IF(OR(D107="",G107="",F107=""),"",IF(AND(FV107&gt;=36,'Master sheet'!$D$11="Hindi"),"कक्षा क्रमोन्नत",IF(AND(FV107&gt;=36,'Master sheet'!$D$11="English"),"Promoted",IF(AND(FV107&lt;36,'Master sheet'!$D$11="Hindi"),"पुनः परीक्षा","Re-Exam"))))),"")</f>
        <v/>
      </c>
      <c r="GA107" s="53" t="str">
        <f>IF(OR($E107="",$G107=""),"",IF(AND($E$3=6,'Marks Entry 6th'!CN106=""),"",IF(AND($E$3=7,'Marks Entry 7th'!CN106=""),"",IF(AND($E$3=6),'Marks Entry 6th'!CN106,IF(AND($E$3=7),'Marks Entry 7th'!CN106,"")))))</f>
        <v/>
      </c>
      <c r="GB107" s="53" t="str">
        <f>IF(OR($E107="",$G107=""),"",IF(AND($E$3=6,'Marks Entry 6th'!CO106=""),"",IF(AND($E$3=7,'Marks Entry 7th'!CO106=""),"",IF(AND($E$3=6),'Marks Entry 6th'!CO106,IF(AND($E$3=7),'Marks Entry 7th'!CO106,"")))))</f>
        <v/>
      </c>
      <c r="GC107" s="54"/>
      <c r="GK107" s="56">
        <f>IF(AND($E$3=6),'Marks Entry 6th'!I106,IF(AND($E$3=7),'Marks Entry 7th'!I106,""))</f>
        <v>0</v>
      </c>
      <c r="GL107" s="56">
        <f t="shared" si="185"/>
        <v>0</v>
      </c>
    </row>
    <row r="108" spans="1:194" ht="18.95" customHeight="1">
      <c r="A108" s="68">
        <v>101</v>
      </c>
      <c r="B108" s="68" t="str">
        <f>IF(OR(GK108=0,GK108=""),"",IF(AND($E$3=6),'Marks Entry 6th'!I107,IF(AND($E$3=7),'Marks Entry 7th'!I107,"")))</f>
        <v/>
      </c>
      <c r="C108" s="69" t="str">
        <f>IF(OR(B108=0,B108=""),"",IF(AND($E$3=6,'Marks Entry 6th'!B107=""),"",IF(AND($E$3=7,'Marks Entry 7th'!B107=""),"",IF(AND($E$3=6,'Marks Entry 6th'!B107),'Marks Entry 6th'!B107,IF(AND($E$3=7),'Marks Entry 7th'!B107,"")))))</f>
        <v/>
      </c>
      <c r="D108" s="69" t="str">
        <f>IF(OR(B108=0,B108=""),"",IF(AND($E$3=6,'Marks Entry 6th'!C107=""),"",IF(AND($E$3=7,'Marks Entry 7th'!C107=""),"",IF(AND($E$3=6),'Marks Entry 6th'!C107,IF(AND($E$3=7),'Marks Entry 7th'!C107,"")))))</f>
        <v/>
      </c>
      <c r="E108" s="303" t="str">
        <f>IF(OR(B108=0,B108=""),"",IF(AND($E$3=6,'Marks Entry 6th'!E107=""),"",IF(AND($E$3=7,'Marks Entry 7th'!E107=""),"",IF(AND($E$3=6),'Marks Entry 6th'!E107,IF(AND($E$3=7),'Marks Entry 7th'!E107,"")))))</f>
        <v/>
      </c>
      <c r="F108" s="69" t="str">
        <f>IF(OR(B108=0,B108=""),"",IF(AND($E$3=6,'Marks Entry 6th'!D107=""),"",IF(AND($E$3=7,'Marks Entry 7th'!D107=""),"",IF(AND($E$3=6),'Marks Entry 6th'!D107,IF(AND($E$3=7),'Marks Entry 7th'!D107,"")))))</f>
        <v/>
      </c>
      <c r="G108" s="302" t="str">
        <f>IF(OR(B108=0,B108=""),"",IF(AND($E$3=6,'Marks Entry 6th'!F107=""),"",IF(AND($E$3=7,'Marks Entry 7th'!F107=""),"",IF(AND($E$3=6),UPPER('Marks Entry 6th'!F107),IF(AND($E$3=7),UPPER('Marks Entry 7th'!F107),"")))))</f>
        <v/>
      </c>
      <c r="H108" s="302" t="str">
        <f>IF(OR(B108=0,B108=""),"",IF(AND($E$3=6,'Marks Entry 6th'!G107=""),"",IF(AND($E$3=7,'Marks Entry 7th'!G107=""),"",IF(AND($E$3=6),UPPER('Marks Entry 6th'!G107),IF(AND($E$3=7),UPPER('Marks Entry 7th'!G107),"")))))</f>
        <v/>
      </c>
      <c r="I108" s="302" t="str">
        <f>IF(OR(B108=0,B108=""),"",IF(AND($E$3=6,'Marks Entry 6th'!H107=""),"",IF(AND($E$3=7,'Marks Entry 7th'!H107=""),"",IF(AND($E$3=6),UPPER('Marks Entry 6th'!H107),IF(AND($E$3=7),UPPER('Marks Entry 7th'!H107),"")))))</f>
        <v/>
      </c>
      <c r="J108" s="64" t="str">
        <f>IF(OR(B108=0,B108=""),"",IF(AND($E$3=6,'Marks Entry 6th'!J107=""),"",IF(AND($E$3=7,'Marks Entry 7th'!J107=""),"",IF(AND($E$3=6),'Marks Entry 6th'!J107,IF(AND($E$3=7),'Marks Entry 7th'!J107,"")))))</f>
        <v/>
      </c>
      <c r="K108" s="64" t="str">
        <f>IF(OR(B108=0,B108=""),"",IF(AND($E$3=6,'Marks Entry 6th'!K107=""),"",IF(AND($E$3=7,'Marks Entry 7th'!K107=""),"",IF(AND($E$3=6),'Marks Entry 6th'!K107,IF(AND($E$3=7),'Marks Entry 7th'!K107,"")))))</f>
        <v/>
      </c>
      <c r="L108" s="120" t="str">
        <f>IF(OR($E108="",$G108=""),"",IF(AND($E$3=6),'Marks Entry 6th'!L107,IF(AND($E$3=7),'Marks Entry 7th'!L107,"")))</f>
        <v/>
      </c>
      <c r="M108" s="120" t="str">
        <f>IF(OR($E108="",$G108=""),"",IF(AND($E$3=6),'Marks Entry 6th'!M107,IF(AND($E$3=7),'Marks Entry 7th'!M107,"")))</f>
        <v/>
      </c>
      <c r="N108" s="120" t="str">
        <f>IF(OR($E108="",$G108=""),"",IF(AND($E$3=6),'Marks Entry 6th'!N107,IF(AND($E$3=7),'Marks Entry 7th'!N107,"")))</f>
        <v/>
      </c>
      <c r="O108" s="120" t="str">
        <f>IF(OR($E108="",$G108=""),"",IF(AND($E$3=6),'Marks Entry 6th'!O107,IF(AND($E$3=7),'Marks Entry 7th'!O107,"")))</f>
        <v/>
      </c>
      <c r="P108" s="120" t="str">
        <f>IF(OR($E108="",$G108=""),"",IF(AND($E$3=6),'Marks Entry 6th'!P107,IF(AND($E$3=7),'Marks Entry 7th'!P107,"")))</f>
        <v/>
      </c>
      <c r="Q108" s="120" t="str">
        <f>IF(OR($E108="",$G108=""),"",IF(AND($E$3=6),'Marks Entry 6th'!Q107,IF(AND($E$3=7),'Marks Entry 7th'!Q107,"")))</f>
        <v/>
      </c>
      <c r="R108" s="418" t="str">
        <f t="shared" si="95"/>
        <v/>
      </c>
      <c r="S108" s="120" t="str">
        <f>IF(OR($E108="",$G108=""),"",IF(AND($E$3=6),'Marks Entry 6th'!R107,IF(AND($E$3=7),'Marks Entry 7th'!R107,"")))</f>
        <v/>
      </c>
      <c r="T108" s="120" t="str">
        <f>IF(OR($E108="",$G108=""),"",IF(AND($E$3=6),'Marks Entry 6th'!S107,IF(AND($E$3=7),'Marks Entry 7th'!S107,"")))</f>
        <v/>
      </c>
      <c r="U108" s="65" t="str">
        <f t="shared" si="96"/>
        <v/>
      </c>
      <c r="V108" s="62">
        <f t="shared" si="97"/>
        <v>0</v>
      </c>
      <c r="W108" s="67" t="str">
        <f>IF(OR($E108="",$G108=""),"",IF(AND($E$3=6),'Marks Entry 6th'!T107,IF(AND($E$3=7),'Marks Entry 7th'!T107,"")))</f>
        <v/>
      </c>
      <c r="X108" s="67" t="str">
        <f>IF(OR($E108="",$G108=""),"",IF(AND($E$3=6),'Marks Entry 6th'!U107,IF(AND($E$3=7),'Marks Entry 7th'!U107,"")))</f>
        <v/>
      </c>
      <c r="Y108" s="66" t="str">
        <f t="shared" si="98"/>
        <v/>
      </c>
      <c r="Z108" s="62" t="str">
        <f t="shared" si="99"/>
        <v/>
      </c>
      <c r="AA108" s="108">
        <f t="shared" si="100"/>
        <v>0</v>
      </c>
      <c r="AB108" s="108" t="str">
        <f t="shared" si="101"/>
        <v/>
      </c>
      <c r="AC108" s="108" t="str">
        <f t="shared" si="102"/>
        <v/>
      </c>
      <c r="AD108" s="108" t="str">
        <f t="shared" si="103"/>
        <v/>
      </c>
      <c r="AE108" s="108" t="str">
        <f t="shared" si="104"/>
        <v/>
      </c>
      <c r="AF108" s="110" t="str">
        <f t="shared" si="105"/>
        <v/>
      </c>
      <c r="AG108" s="120" t="str">
        <f>IF(OR($E108="",$G108=""),"",IF(AND($E$3=6),'Marks Entry 6th'!V107,IF(AND($E$3=7),'Marks Entry 7th'!V107,"")))</f>
        <v/>
      </c>
      <c r="AH108" s="120" t="str">
        <f>IF(OR($E108="",$G108=""),"",IF(AND($E$3=6),'Marks Entry 6th'!W107,IF(AND($E$3=7),'Marks Entry 7th'!W107,"")))</f>
        <v/>
      </c>
      <c r="AI108" s="120" t="str">
        <f>IF(OR($E108="",$G108=""),"",IF(AND($E$3=6),'Marks Entry 6th'!X107,IF(AND($E$3=7),'Marks Entry 7th'!X107,"")))</f>
        <v/>
      </c>
      <c r="AJ108" s="120" t="str">
        <f>IF(OR($E108="",$G108=""),"",IF(AND($E$3=6),'Marks Entry 6th'!Y107,IF(AND($E$3=7),'Marks Entry 7th'!Y107,"")))</f>
        <v/>
      </c>
      <c r="AK108" s="120" t="str">
        <f>IF(OR($E108="",$G108=""),"",IF(AND($E$3=6),'Marks Entry 6th'!Z107,IF(AND($E$3=7),'Marks Entry 7th'!Z107,"")))</f>
        <v/>
      </c>
      <c r="AL108" s="120" t="str">
        <f>IF(OR($E108="",$G108=""),"",IF(AND($E$3=6),'Marks Entry 6th'!AA107,IF(AND($E$3=7),'Marks Entry 7th'!AA107,"")))</f>
        <v/>
      </c>
      <c r="AM108" s="418" t="str">
        <f t="shared" si="106"/>
        <v/>
      </c>
      <c r="AN108" s="120" t="str">
        <f>IF(OR($E108="",$G108=""),"",IF(AND($E$3=6),'Marks Entry 6th'!AB107,IF(AND($E$3=7),'Marks Entry 7th'!AB107,"")))</f>
        <v/>
      </c>
      <c r="AO108" s="120" t="str">
        <f>IF(OR($E108="",$G108=""),"",IF(AND($E$3=6),'Marks Entry 6th'!AC107,IF(AND($E$3=7),'Marks Entry 7th'!AC107,"")))</f>
        <v/>
      </c>
      <c r="AP108" s="65" t="str">
        <f t="shared" si="107"/>
        <v/>
      </c>
      <c r="AQ108" s="62">
        <f t="shared" si="108"/>
        <v>0</v>
      </c>
      <c r="AR108" s="67" t="str">
        <f>IF(OR($E108="",$G108=""),"",IF(AND($E$3=6),'Marks Entry 6th'!AD107,IF(AND($E$3=7),'Marks Entry 7th'!AD107,"")))</f>
        <v/>
      </c>
      <c r="AS108" s="67" t="str">
        <f>IF(OR($E108="",$G108=""),"",IF(AND($E$3=6),'Marks Entry 6th'!AE107,IF(AND($E$3=7),'Marks Entry 7th'!AE107,"")))</f>
        <v/>
      </c>
      <c r="AT108" s="65" t="str">
        <f t="shared" si="109"/>
        <v/>
      </c>
      <c r="AU108" s="62" t="str">
        <f t="shared" si="110"/>
        <v/>
      </c>
      <c r="AV108" s="108">
        <f t="shared" si="111"/>
        <v>0</v>
      </c>
      <c r="AW108" s="108" t="str">
        <f t="shared" si="112"/>
        <v/>
      </c>
      <c r="AX108" s="108" t="str">
        <f t="shared" si="113"/>
        <v/>
      </c>
      <c r="AY108" s="108" t="str">
        <f t="shared" si="114"/>
        <v/>
      </c>
      <c r="AZ108" s="108" t="str">
        <f t="shared" si="115"/>
        <v/>
      </c>
      <c r="BA108" s="110" t="str">
        <f t="shared" si="116"/>
        <v/>
      </c>
      <c r="BB108" s="310" t="str">
        <f>IF(OR($E108="",$G108=""),"",IF(AND($E$3=6),'Marks Entry 6th'!AF107,IF(AND($E$3=7),'Marks Entry 7th'!AF107,"")))</f>
        <v/>
      </c>
      <c r="BC108" s="120" t="str">
        <f>IF(OR($E108="",$G108=""),"",IF(AND($E$3=6),'Marks Entry 6th'!AG107,IF(AND($E$3=7),'Marks Entry 7th'!AG107,"")))</f>
        <v/>
      </c>
      <c r="BD108" s="120" t="str">
        <f>IF(OR($E108="",$G108=""),"",IF(AND($E$3=6),'Marks Entry 6th'!AH107,IF(AND($E$3=7),'Marks Entry 7th'!AH107,"")))</f>
        <v/>
      </c>
      <c r="BE108" s="120" t="str">
        <f>IF(OR($E108="",$G108=""),"",IF(AND($E$3=6),'Marks Entry 6th'!AI107,IF(AND($E$3=7),'Marks Entry 7th'!AI107,"")))</f>
        <v/>
      </c>
      <c r="BF108" s="120" t="str">
        <f>IF(OR($E108="",$G108=""),"",IF(AND($E$3=6),'Marks Entry 6th'!AJ107,IF(AND($E$3=7),'Marks Entry 7th'!AJ107,"")))</f>
        <v/>
      </c>
      <c r="BG108" s="120" t="str">
        <f>IF(OR($E108="",$G108=""),"",IF(AND($E$3=6),'Marks Entry 6th'!AK107,IF(AND($E$3=7),'Marks Entry 7th'!AK107,"")))</f>
        <v/>
      </c>
      <c r="BH108" s="120" t="str">
        <f>IF(OR($E108="",$G108=""),"",IF(AND($E$3=6),'Marks Entry 6th'!AL107,IF(AND($E$3=7),'Marks Entry 7th'!AL107,"")))</f>
        <v/>
      </c>
      <c r="BI108" s="418" t="str">
        <f t="shared" si="117"/>
        <v/>
      </c>
      <c r="BJ108" s="120" t="str">
        <f>IF(OR($E108="",$G108=""),"",IF(AND($E$3=6),'Marks Entry 6th'!AM107,IF(AND($E$3=7),'Marks Entry 7th'!AM107,"")))</f>
        <v/>
      </c>
      <c r="BK108" s="120" t="str">
        <f>IF(OR($E108="",$G108=""),"",IF(AND($E$3=6),'Marks Entry 6th'!AN107,IF(AND($E$3=7),'Marks Entry 7th'!AN107,"")))</f>
        <v/>
      </c>
      <c r="BL108" s="65" t="str">
        <f t="shared" si="118"/>
        <v/>
      </c>
      <c r="BM108" s="62">
        <f t="shared" si="119"/>
        <v>0</v>
      </c>
      <c r="BN108" s="67" t="str">
        <f>IF(OR($E108="",$G108=""),"",IF(AND($E$3=6),'Marks Entry 6th'!AO107,IF(AND($E$3=7),'Marks Entry 7th'!AO107,"")))</f>
        <v/>
      </c>
      <c r="BO108" s="67" t="str">
        <f>IF(OR($E108="",$G108=""),"",IF(AND($E$3=6),'Marks Entry 6th'!AP107,IF(AND($E$3=7),'Marks Entry 7th'!AP107,"")))</f>
        <v/>
      </c>
      <c r="BP108" s="65" t="str">
        <f t="shared" si="120"/>
        <v/>
      </c>
      <c r="BQ108" s="62" t="str">
        <f t="shared" si="121"/>
        <v/>
      </c>
      <c r="BR108" s="108">
        <f t="shared" si="122"/>
        <v>0</v>
      </c>
      <c r="BS108" s="108" t="str">
        <f t="shared" si="123"/>
        <v/>
      </c>
      <c r="BT108" s="108" t="str">
        <f t="shared" si="124"/>
        <v/>
      </c>
      <c r="BU108" s="108" t="str">
        <f t="shared" si="125"/>
        <v/>
      </c>
      <c r="BV108" s="108" t="str">
        <f t="shared" si="126"/>
        <v/>
      </c>
      <c r="BW108" s="110" t="str">
        <f t="shared" si="127"/>
        <v/>
      </c>
      <c r="BX108" s="120" t="str">
        <f>IF(OR($E108="",$G108=""),"",IF(AND($E$3=6),'Marks Entry 6th'!AQ107,IF(AND($E$3=7),'Marks Entry 7th'!AQ107,"")))</f>
        <v/>
      </c>
      <c r="BY108" s="120" t="str">
        <f>IF(OR($E108="",$G108=""),"",IF(AND($E$3=6),'Marks Entry 6th'!AR107,IF(AND($E$3=7),'Marks Entry 7th'!AR107,"")))</f>
        <v/>
      </c>
      <c r="BZ108" s="120" t="str">
        <f>IF(OR($E108="",$G108=""),"",IF(AND($E$3=6),'Marks Entry 6th'!AS107,IF(AND($E$3=7),'Marks Entry 7th'!AS107,"")))</f>
        <v/>
      </c>
      <c r="CA108" s="120" t="str">
        <f>IF(OR($E108="",$G108=""),"",IF(AND($E$3=6),'Marks Entry 6th'!AT107,IF(AND($E$3=7),'Marks Entry 7th'!AT107,"")))</f>
        <v/>
      </c>
      <c r="CB108" s="120" t="str">
        <f>IF(OR($E108="",$G108=""),"",IF(AND($E$3=6),'Marks Entry 6th'!AU107,IF(AND($E$3=7),'Marks Entry 7th'!AU107,"")))</f>
        <v/>
      </c>
      <c r="CC108" s="120" t="str">
        <f>IF(OR($E108="",$G108=""),"",IF(AND($E$3=6),'Marks Entry 6th'!AV107,IF(AND($E$3=7),'Marks Entry 7th'!AV107,"")))</f>
        <v/>
      </c>
      <c r="CD108" s="418" t="str">
        <f t="shared" si="128"/>
        <v/>
      </c>
      <c r="CE108" s="120" t="str">
        <f>IF(OR($E108="",$G108=""),"",IF(AND($E$3=6),'Marks Entry 6th'!AW107,IF(AND($E$3=7),'Marks Entry 7th'!AW107,"")))</f>
        <v/>
      </c>
      <c r="CF108" s="120" t="str">
        <f>IF(OR($E108="",$G108=""),"",IF(AND($E$3=6),'Marks Entry 6th'!AX107,IF(AND($E$3=7),'Marks Entry 7th'!AX107,"")))</f>
        <v/>
      </c>
      <c r="CG108" s="65" t="str">
        <f t="shared" si="129"/>
        <v/>
      </c>
      <c r="CH108" s="62">
        <f t="shared" si="130"/>
        <v>0</v>
      </c>
      <c r="CI108" s="67" t="str">
        <f>IF(OR($E108="",$G108=""),"",IF(AND($E$3=6),'Marks Entry 6th'!AY107,IF(AND($E$3=7),'Marks Entry 7th'!AY107,"")))</f>
        <v/>
      </c>
      <c r="CJ108" s="67" t="str">
        <f>IF(OR($E108="",$G108=""),"",IF(AND($E$3=6),'Marks Entry 6th'!AZ107,IF(AND($E$3=7),'Marks Entry 7th'!AZ107,"")))</f>
        <v/>
      </c>
      <c r="CK108" s="65" t="str">
        <f t="shared" si="131"/>
        <v/>
      </c>
      <c r="CL108" s="62" t="str">
        <f t="shared" si="132"/>
        <v/>
      </c>
      <c r="CM108" s="108">
        <f t="shared" si="133"/>
        <v>0</v>
      </c>
      <c r="CN108" s="108" t="str">
        <f t="shared" si="134"/>
        <v/>
      </c>
      <c r="CO108" s="108" t="str">
        <f t="shared" si="135"/>
        <v/>
      </c>
      <c r="CP108" s="108" t="str">
        <f t="shared" si="136"/>
        <v/>
      </c>
      <c r="CQ108" s="108" t="str">
        <f t="shared" si="137"/>
        <v/>
      </c>
      <c r="CR108" s="110" t="str">
        <f t="shared" si="138"/>
        <v/>
      </c>
      <c r="CS108" s="120" t="str">
        <f>IF(OR($E108="",$G108=""),"",IF(AND($E$3=6),'Marks Entry 6th'!BA107,IF(AND($E$3=7),'Marks Entry 7th'!BA107,"")))</f>
        <v/>
      </c>
      <c r="CT108" s="120" t="str">
        <f>IF(OR($E108="",$G108=""),"",IF(AND($E$3=6),'Marks Entry 6th'!BB107,IF(AND($E$3=7),'Marks Entry 7th'!BB107,"")))</f>
        <v/>
      </c>
      <c r="CU108" s="120" t="str">
        <f>IF(OR($E108="",$G108=""),"",IF(AND($E$3=6),'Marks Entry 6th'!BC107,IF(AND($E$3=7),'Marks Entry 7th'!BC107,"")))</f>
        <v/>
      </c>
      <c r="CV108" s="120" t="str">
        <f>IF(OR($E108="",$G108=""),"",IF(AND($E$3=6),'Marks Entry 6th'!BD107,IF(AND($E$3=7),'Marks Entry 7th'!BD107,"")))</f>
        <v/>
      </c>
      <c r="CW108" s="120" t="str">
        <f>IF(OR($E108="",$G108=""),"",IF(AND($E$3=6),'Marks Entry 6th'!BE107,IF(AND($E$3=7),'Marks Entry 7th'!BE107,"")))</f>
        <v/>
      </c>
      <c r="CX108" s="120" t="str">
        <f>IF(OR($E108="",$G108=""),"",IF(AND($E$3=6),'Marks Entry 6th'!BF107,IF(AND($E$3=7),'Marks Entry 7th'!BF107,"")))</f>
        <v/>
      </c>
      <c r="CY108" s="418" t="str">
        <f t="shared" si="139"/>
        <v/>
      </c>
      <c r="CZ108" s="120" t="str">
        <f>IF(OR($E108="",$G108=""),"",IF(AND($E$3=6),'Marks Entry 6th'!BG107,IF(AND($E$3=7),'Marks Entry 7th'!BG107,"")))</f>
        <v/>
      </c>
      <c r="DA108" s="120" t="str">
        <f>IF(OR($E108="",$G108=""),"",IF(AND($E$3=6),'Marks Entry 6th'!BH107,IF(AND($E$3=7),'Marks Entry 7th'!BH107,"")))</f>
        <v/>
      </c>
      <c r="DB108" s="65" t="str">
        <f t="shared" si="140"/>
        <v/>
      </c>
      <c r="DC108" s="62">
        <f t="shared" si="141"/>
        <v>0</v>
      </c>
      <c r="DD108" s="67" t="str">
        <f>IF(OR($E108="",$G108=""),"",IF(AND($E$3=6),'Marks Entry 6th'!BI107,IF(AND($E$3=7),'Marks Entry 7th'!BI107,"")))</f>
        <v/>
      </c>
      <c r="DE108" s="67" t="str">
        <f>IF(OR($E108="",$G108=""),"",IF(AND($E$3=6),'Marks Entry 6th'!BJ107,IF(AND($E$3=7),'Marks Entry 7th'!BJ107,"")))</f>
        <v/>
      </c>
      <c r="DF108" s="65" t="str">
        <f t="shared" si="142"/>
        <v/>
      </c>
      <c r="DG108" s="62" t="str">
        <f t="shared" si="143"/>
        <v/>
      </c>
      <c r="DH108" s="108">
        <f t="shared" si="144"/>
        <v>0</v>
      </c>
      <c r="DI108" s="108" t="str">
        <f t="shared" si="145"/>
        <v/>
      </c>
      <c r="DJ108" s="108" t="str">
        <f t="shared" si="146"/>
        <v/>
      </c>
      <c r="DK108" s="108" t="str">
        <f t="shared" si="147"/>
        <v/>
      </c>
      <c r="DL108" s="108" t="str">
        <f t="shared" si="148"/>
        <v/>
      </c>
      <c r="DM108" s="110" t="str">
        <f t="shared" si="149"/>
        <v/>
      </c>
      <c r="DN108" s="120" t="str">
        <f>IF(OR($E108="",$G108=""),"",IF(AND($E$3=6),'Marks Entry 6th'!BK107,IF(AND($E$3=7),'Marks Entry 7th'!BK107,"")))</f>
        <v/>
      </c>
      <c r="DO108" s="120" t="str">
        <f>IF(OR($E108="",$G108=""),"",IF(AND($E$3=6),'Marks Entry 6th'!BL107,IF(AND($E$3=7),'Marks Entry 7th'!BL107,"")))</f>
        <v/>
      </c>
      <c r="DP108" s="120" t="str">
        <f>IF(OR($E108="",$G108=""),"",IF(AND($E$3=6),'Marks Entry 6th'!BM107,IF(AND($E$3=7),'Marks Entry 7th'!BM107,"")))</f>
        <v/>
      </c>
      <c r="DQ108" s="120" t="str">
        <f>IF(OR($E108="",$G108=""),"",IF(AND($E$3=6),'Marks Entry 6th'!BN107,IF(AND($E$3=7),'Marks Entry 7th'!BN107,"")))</f>
        <v/>
      </c>
      <c r="DR108" s="120" t="str">
        <f>IF(OR($E108="",$G108=""),"",IF(AND($E$3=6),'Marks Entry 6th'!BO107,IF(AND($E$3=7),'Marks Entry 7th'!BO107,"")))</f>
        <v/>
      </c>
      <c r="DS108" s="120" t="str">
        <f>IF(OR($E108="",$G108=""),"",IF(AND($E$3=6),'Marks Entry 6th'!BP107,IF(AND($E$3=7),'Marks Entry 7th'!BP107,"")))</f>
        <v/>
      </c>
      <c r="DT108" s="418" t="str">
        <f t="shared" si="150"/>
        <v/>
      </c>
      <c r="DU108" s="120" t="str">
        <f>IF(OR($E108="",$G108=""),"",IF(AND($E$3=6),'Marks Entry 6th'!BQ107,IF(AND($E$3=7),'Marks Entry 7th'!BQ107,"")))</f>
        <v/>
      </c>
      <c r="DV108" s="120" t="str">
        <f>IF(OR($E108="",$G108=""),"",IF(AND($E$3=6),'Marks Entry 6th'!BR107,IF(AND($E$3=7),'Marks Entry 7th'!BR107,"")))</f>
        <v/>
      </c>
      <c r="DW108" s="65" t="str">
        <f t="shared" si="151"/>
        <v/>
      </c>
      <c r="DX108" s="62">
        <f t="shared" si="152"/>
        <v>0</v>
      </c>
      <c r="DY108" s="67" t="str">
        <f>IF(OR($E108="",$G108=""),"",IF(AND($E$3=6),'Marks Entry 6th'!BS107,IF(AND($E$3=7),'Marks Entry 7th'!BS107,"")))</f>
        <v/>
      </c>
      <c r="DZ108" s="67" t="str">
        <f>IF(OR($E108="",$G108=""),"",IF(AND($E$3=6),'Marks Entry 6th'!BT107,IF(AND($E$3=7),'Marks Entry 7th'!BT107,"")))</f>
        <v/>
      </c>
      <c r="EA108" s="65" t="str">
        <f t="shared" si="153"/>
        <v/>
      </c>
      <c r="EB108" s="62" t="str">
        <f t="shared" si="154"/>
        <v/>
      </c>
      <c r="EC108" s="108">
        <f t="shared" si="155"/>
        <v>0</v>
      </c>
      <c r="ED108" s="108" t="str">
        <f t="shared" si="156"/>
        <v/>
      </c>
      <c r="EE108" s="108" t="str">
        <f t="shared" si="157"/>
        <v/>
      </c>
      <c r="EF108" s="108" t="str">
        <f t="shared" si="158"/>
        <v/>
      </c>
      <c r="EG108" s="108" t="str">
        <f t="shared" si="159"/>
        <v/>
      </c>
      <c r="EH108" s="110" t="str">
        <f t="shared" si="160"/>
        <v/>
      </c>
      <c r="EI108" s="52" t="str">
        <f>IF(OR($E108="",$G108=""),"",IF(AND($E$3=6),'Marks Entry 6th'!BU107,IF(AND($E$3=7),'Marks Entry 7th'!BU107,"")))</f>
        <v/>
      </c>
      <c r="EJ108" s="52" t="str">
        <f>IF(OR($E108="",$G108=""),"",IF(AND($E$3=6),'Marks Entry 6th'!BV107,IF(AND($E$3=7),'Marks Entry 7th'!BV107,"")))</f>
        <v/>
      </c>
      <c r="EK108" s="52" t="str">
        <f>IF(OR($E108="",$G108=""),"",IF(AND($E$3=6),'Marks Entry 6th'!BW107,IF(AND($E$3=7),'Marks Entry 7th'!BW107,"")))</f>
        <v/>
      </c>
      <c r="EL108" s="52" t="str">
        <f>IF(OR($E108="",$G108=""),"",IF(AND($E$3=6),'Marks Entry 6th'!BX107,IF(AND($E$3=7),'Marks Entry 7th'!BX107,"")))</f>
        <v/>
      </c>
      <c r="EM108" s="52" t="str">
        <f>IF(OR($E108="",$G108=""),"",IF(AND($E$3=6),'Marks Entry 6th'!BY107,IF(AND($E$3=7),'Marks Entry 7th'!BY107,"")))</f>
        <v/>
      </c>
      <c r="EN108" s="121" t="str">
        <f t="shared" si="161"/>
        <v/>
      </c>
      <c r="EO108" s="122">
        <f t="shared" si="162"/>
        <v>0</v>
      </c>
      <c r="EP108" s="122" t="str">
        <f t="shared" si="163"/>
        <v/>
      </c>
      <c r="EQ108" s="122" t="str">
        <f t="shared" si="164"/>
        <v/>
      </c>
      <c r="ER108" s="109" t="str">
        <f t="shared" si="165"/>
        <v/>
      </c>
      <c r="ES108" s="52" t="str">
        <f>IF(OR($E108="",$G108=""),"",IF(AND($E$3=6),'Marks Entry 6th'!BZ107,IF(AND($E$3=7),'Marks Entry 7th'!BZ107,"")))</f>
        <v/>
      </c>
      <c r="ET108" s="52" t="str">
        <f>IF(OR($E108="",$G108=""),"",IF(AND($E$3=6),'Marks Entry 6th'!CA107,IF(AND($E$3=7),'Marks Entry 7th'!CA107,"")))</f>
        <v/>
      </c>
      <c r="EU108" s="52" t="str">
        <f>IF(OR($E108="",$G108=""),"",IF(AND($E$3=6),'Marks Entry 6th'!CB107,IF(AND($E$3=7),'Marks Entry 7th'!CB107,"")))</f>
        <v/>
      </c>
      <c r="EV108" s="52" t="str">
        <f>IF(OR($E108="",$G108=""),"",IF(AND($E$3=6),'Marks Entry 6th'!CC107,IF(AND($E$3=7),'Marks Entry 7th'!CC107,"")))</f>
        <v/>
      </c>
      <c r="EW108" s="52" t="str">
        <f>IF(OR($E108="",$G108=""),"",IF(AND($E$3=6),'Marks Entry 6th'!CD107,IF(AND($E$3=7),'Marks Entry 7th'!CD107,"")))</f>
        <v/>
      </c>
      <c r="EX108" s="121" t="str">
        <f t="shared" si="166"/>
        <v/>
      </c>
      <c r="EY108" s="122">
        <f t="shared" si="167"/>
        <v>0</v>
      </c>
      <c r="EZ108" s="122" t="str">
        <f t="shared" si="168"/>
        <v/>
      </c>
      <c r="FA108" s="122" t="str">
        <f t="shared" si="169"/>
        <v/>
      </c>
      <c r="FB108" s="109" t="str">
        <f t="shared" si="170"/>
        <v/>
      </c>
      <c r="FC108" s="52" t="str">
        <f>IF(OR($E108="",$G108=""),"",IF(AND($E$3=6),'Marks Entry 6th'!CE107,IF(AND($E$3=7),'Marks Entry 7th'!CE107,"")))</f>
        <v/>
      </c>
      <c r="FD108" s="52" t="str">
        <f>IF(OR($E108="",$G108=""),"",IF(AND($E$3=6),'Marks Entry 6th'!CF107,IF(AND($E$3=7),'Marks Entry 7th'!CF107,"")))</f>
        <v/>
      </c>
      <c r="FE108" s="52" t="str">
        <f>IF(OR($E108="",$G108=""),"",IF(AND($E$3=6),'Marks Entry 6th'!CG107,IF(AND($E$3=7),'Marks Entry 7th'!CG107,"")))</f>
        <v/>
      </c>
      <c r="FF108" s="52" t="str">
        <f>IF(OR($E108="",$G108=""),"",IF(AND($E$3=6),'Marks Entry 6th'!CH107,IF(AND($E$3=7),'Marks Entry 7th'!CH107,"")))</f>
        <v/>
      </c>
      <c r="FG108" s="52" t="str">
        <f>IF(OR($E108="",$G108=""),"",IF(AND($E$3=6),'Marks Entry 6th'!CI107,IF(AND($E$3=7),'Marks Entry 7th'!CI107,"")))</f>
        <v/>
      </c>
      <c r="FH108" s="121" t="str">
        <f t="shared" si="171"/>
        <v/>
      </c>
      <c r="FI108" s="122">
        <f t="shared" si="172"/>
        <v>0</v>
      </c>
      <c r="FJ108" s="122" t="str">
        <f t="shared" si="173"/>
        <v/>
      </c>
      <c r="FK108" s="122" t="str">
        <f t="shared" si="174"/>
        <v/>
      </c>
      <c r="FL108" s="109" t="str">
        <f t="shared" si="175"/>
        <v/>
      </c>
      <c r="FM108" s="361" t="str">
        <f>IF(OR($E108="",$G108=""),"",IF(AND('Marks Entry 6th'!CJ107="",'Marks Entry 7th'!CJ107=""),"",IF(AND($E$3=6),'Marks Entry 6th'!CJ107,IF(AND($E$3=7),'Marks Entry 7th'!CJ107,""))))</f>
        <v/>
      </c>
      <c r="FN108" s="361" t="str">
        <f>IF(OR($E108="",$G108=""),"",IF(AND('Marks Entry 6th'!CK107="",'Marks Entry 7th'!CK107=""),"",IF(AND($E$3=6),'Marks Entry 6th'!CK107,IF(AND($E$3=7),'Marks Entry 7th'!CK107,""))))</f>
        <v/>
      </c>
      <c r="FO108" s="362" t="str">
        <f t="shared" si="176"/>
        <v/>
      </c>
      <c r="FP108" s="109" t="str">
        <f t="shared" si="177"/>
        <v/>
      </c>
      <c r="FQ108" s="361" t="str">
        <f>IF(OR($E108="",$G108=""),"",IF(AND('Marks Entry 6th'!CL107="",'Marks Entry 7th'!CL107=""),"",IF(AND($E$3=6),'Marks Entry 6th'!CL107,IF(AND($E$3=7),'Marks Entry 7th'!CL107,""))))</f>
        <v/>
      </c>
      <c r="FR108" s="361" t="str">
        <f>IF(OR($E108="",$G108=""),"",IF(AND('Marks Entry 6th'!CM107="",'Marks Entry 7th'!CM107=""),"",IF(AND($E$3=6),'Marks Entry 6th'!CM107,IF(AND($E$3=7),'Marks Entry 7th'!CM107,""))))</f>
        <v/>
      </c>
      <c r="FS108" s="362" t="str">
        <f t="shared" si="178"/>
        <v/>
      </c>
      <c r="FT108" s="109" t="str">
        <f t="shared" si="179"/>
        <v/>
      </c>
      <c r="FU108" s="78" t="str">
        <f t="shared" si="180"/>
        <v/>
      </c>
      <c r="FV108" s="328" t="str">
        <f t="shared" si="181"/>
        <v/>
      </c>
      <c r="FW108" s="84" t="str">
        <f t="shared" si="182"/>
        <v/>
      </c>
      <c r="FX108" s="222" t="str">
        <f t="shared" si="183"/>
        <v/>
      </c>
      <c r="FY108" s="85" t="str">
        <f t="shared" si="184"/>
        <v/>
      </c>
      <c r="FZ108" s="327" t="str">
        <f>IFERROR(IF(B108="NSO","NSO",IF(OR(D108="",G108="",F108=""),"",IF(AND(FV108&gt;=36,'Master sheet'!$D$11="Hindi"),"कक्षा क्रमोन्नत",IF(AND(FV108&gt;=36,'Master sheet'!$D$11="English"),"Promoted",IF(AND(FV108&lt;36,'Master sheet'!$D$11="Hindi"),"पुनः परीक्षा","Re-Exam"))))),"")</f>
        <v/>
      </c>
      <c r="GA108" s="53" t="str">
        <f>IF(OR($E108="",$G108=""),"",IF(AND($E$3=6,'Marks Entry 6th'!CN107=""),"",IF(AND($E$3=7,'Marks Entry 7th'!CN107=""),"",IF(AND($E$3=6),'Marks Entry 6th'!CN107,IF(AND($E$3=7),'Marks Entry 7th'!CN107,"")))))</f>
        <v/>
      </c>
      <c r="GB108" s="53" t="str">
        <f>IF(OR($E108="",$G108=""),"",IF(AND($E$3=6,'Marks Entry 6th'!CO107=""),"",IF(AND($E$3=7,'Marks Entry 7th'!CO107=""),"",IF(AND($E$3=6),'Marks Entry 6th'!CO107,IF(AND($E$3=7),'Marks Entry 7th'!CO107,"")))))</f>
        <v/>
      </c>
      <c r="GC108" s="54"/>
      <c r="GK108" s="56">
        <f>IF(AND($E$3=6),'Marks Entry 6th'!I107,IF(AND($E$3=7),'Marks Entry 7th'!I107,""))</f>
        <v>0</v>
      </c>
      <c r="GL108" s="56">
        <f t="shared" si="185"/>
        <v>0</v>
      </c>
    </row>
    <row r="109" spans="1:194" ht="18.95" customHeight="1">
      <c r="A109" s="68">
        <v>102</v>
      </c>
      <c r="B109" s="68" t="str">
        <f>IF(OR(GK109=0,GK109=""),"",IF(AND($E$3=6),'Marks Entry 6th'!I108,IF(AND($E$3=7),'Marks Entry 7th'!I108,"")))</f>
        <v/>
      </c>
      <c r="C109" s="69" t="str">
        <f>IF(OR(B109=0,B109=""),"",IF(AND($E$3=6,'Marks Entry 6th'!B108=""),"",IF(AND($E$3=7,'Marks Entry 7th'!B108=""),"",IF(AND($E$3=6,'Marks Entry 6th'!B108),'Marks Entry 6th'!B108,IF(AND($E$3=7),'Marks Entry 7th'!B108,"")))))</f>
        <v/>
      </c>
      <c r="D109" s="69" t="str">
        <f>IF(OR(B109=0,B109=""),"",IF(AND($E$3=6,'Marks Entry 6th'!C108=""),"",IF(AND($E$3=7,'Marks Entry 7th'!C108=""),"",IF(AND($E$3=6),'Marks Entry 6th'!C108,IF(AND($E$3=7),'Marks Entry 7th'!C108,"")))))</f>
        <v/>
      </c>
      <c r="E109" s="303" t="str">
        <f>IF(OR(B109=0,B109=""),"",IF(AND($E$3=6,'Marks Entry 6th'!E108=""),"",IF(AND($E$3=7,'Marks Entry 7th'!E108=""),"",IF(AND($E$3=6),'Marks Entry 6th'!E108,IF(AND($E$3=7),'Marks Entry 7th'!E108,"")))))</f>
        <v/>
      </c>
      <c r="F109" s="69" t="str">
        <f>IF(OR(B109=0,B109=""),"",IF(AND($E$3=6,'Marks Entry 6th'!D108=""),"",IF(AND($E$3=7,'Marks Entry 7th'!D108=""),"",IF(AND($E$3=6),'Marks Entry 6th'!D108,IF(AND($E$3=7),'Marks Entry 7th'!D108,"")))))</f>
        <v/>
      </c>
      <c r="G109" s="302" t="str">
        <f>IF(OR(B109=0,B109=""),"",IF(AND($E$3=6,'Marks Entry 6th'!F108=""),"",IF(AND($E$3=7,'Marks Entry 7th'!F108=""),"",IF(AND($E$3=6),UPPER('Marks Entry 6th'!F108),IF(AND($E$3=7),UPPER('Marks Entry 7th'!F108),"")))))</f>
        <v/>
      </c>
      <c r="H109" s="302" t="str">
        <f>IF(OR(B109=0,B109=""),"",IF(AND($E$3=6,'Marks Entry 6th'!G108=""),"",IF(AND($E$3=7,'Marks Entry 7th'!G108=""),"",IF(AND($E$3=6),UPPER('Marks Entry 6th'!G108),IF(AND($E$3=7),UPPER('Marks Entry 7th'!G108),"")))))</f>
        <v/>
      </c>
      <c r="I109" s="302" t="str">
        <f>IF(OR(B109=0,B109=""),"",IF(AND($E$3=6,'Marks Entry 6th'!H108=""),"",IF(AND($E$3=7,'Marks Entry 7th'!H108=""),"",IF(AND($E$3=6),UPPER('Marks Entry 6th'!H108),IF(AND($E$3=7),UPPER('Marks Entry 7th'!H108),"")))))</f>
        <v/>
      </c>
      <c r="J109" s="64" t="str">
        <f>IF(OR(B109=0,B109=""),"",IF(AND($E$3=6,'Marks Entry 6th'!J108=""),"",IF(AND($E$3=7,'Marks Entry 7th'!J108=""),"",IF(AND($E$3=6),'Marks Entry 6th'!J108,IF(AND($E$3=7),'Marks Entry 7th'!J108,"")))))</f>
        <v/>
      </c>
      <c r="K109" s="64" t="str">
        <f>IF(OR(B109=0,B109=""),"",IF(AND($E$3=6,'Marks Entry 6th'!K108=""),"",IF(AND($E$3=7,'Marks Entry 7th'!K108=""),"",IF(AND($E$3=6),'Marks Entry 6th'!K108,IF(AND($E$3=7),'Marks Entry 7th'!K108,"")))))</f>
        <v/>
      </c>
      <c r="L109" s="120" t="str">
        <f>IF(OR($E109="",$G109=""),"",IF(AND($E$3=6),'Marks Entry 6th'!L108,IF(AND($E$3=7),'Marks Entry 7th'!L108,"")))</f>
        <v/>
      </c>
      <c r="M109" s="120" t="str">
        <f>IF(OR($E109="",$G109=""),"",IF(AND($E$3=6),'Marks Entry 6th'!M108,IF(AND($E$3=7),'Marks Entry 7th'!M108,"")))</f>
        <v/>
      </c>
      <c r="N109" s="120" t="str">
        <f>IF(OR($E109="",$G109=""),"",IF(AND($E$3=6),'Marks Entry 6th'!N108,IF(AND($E$3=7),'Marks Entry 7th'!N108,"")))</f>
        <v/>
      </c>
      <c r="O109" s="120" t="str">
        <f>IF(OR($E109="",$G109=""),"",IF(AND($E$3=6),'Marks Entry 6th'!O108,IF(AND($E$3=7),'Marks Entry 7th'!O108,"")))</f>
        <v/>
      </c>
      <c r="P109" s="120" t="str">
        <f>IF(OR($E109="",$G109=""),"",IF(AND($E$3=6),'Marks Entry 6th'!P108,IF(AND($E$3=7),'Marks Entry 7th'!P108,"")))</f>
        <v/>
      </c>
      <c r="Q109" s="120" t="str">
        <f>IF(OR($E109="",$G109=""),"",IF(AND($E$3=6),'Marks Entry 6th'!Q108,IF(AND($E$3=7),'Marks Entry 7th'!Q108,"")))</f>
        <v/>
      </c>
      <c r="R109" s="418" t="str">
        <f t="shared" si="95"/>
        <v/>
      </c>
      <c r="S109" s="120" t="str">
        <f>IF(OR($E109="",$G109=""),"",IF(AND($E$3=6),'Marks Entry 6th'!R108,IF(AND($E$3=7),'Marks Entry 7th'!R108,"")))</f>
        <v/>
      </c>
      <c r="T109" s="120" t="str">
        <f>IF(OR($E109="",$G109=""),"",IF(AND($E$3=6),'Marks Entry 6th'!S108,IF(AND($E$3=7),'Marks Entry 7th'!S108,"")))</f>
        <v/>
      </c>
      <c r="U109" s="65" t="str">
        <f t="shared" si="96"/>
        <v/>
      </c>
      <c r="V109" s="62">
        <f t="shared" si="97"/>
        <v>0</v>
      </c>
      <c r="W109" s="67" t="str">
        <f>IF(OR($E109="",$G109=""),"",IF(AND($E$3=6),'Marks Entry 6th'!T108,IF(AND($E$3=7),'Marks Entry 7th'!T108,"")))</f>
        <v/>
      </c>
      <c r="X109" s="67" t="str">
        <f>IF(OR($E109="",$G109=""),"",IF(AND($E$3=6),'Marks Entry 6th'!U108,IF(AND($E$3=7),'Marks Entry 7th'!U108,"")))</f>
        <v/>
      </c>
      <c r="Y109" s="66" t="str">
        <f t="shared" si="98"/>
        <v/>
      </c>
      <c r="Z109" s="62" t="str">
        <f t="shared" si="99"/>
        <v/>
      </c>
      <c r="AA109" s="108">
        <f t="shared" si="100"/>
        <v>0</v>
      </c>
      <c r="AB109" s="108" t="str">
        <f t="shared" si="101"/>
        <v/>
      </c>
      <c r="AC109" s="108" t="str">
        <f t="shared" si="102"/>
        <v/>
      </c>
      <c r="AD109" s="108" t="str">
        <f t="shared" si="103"/>
        <v/>
      </c>
      <c r="AE109" s="108" t="str">
        <f t="shared" si="104"/>
        <v/>
      </c>
      <c r="AF109" s="110" t="str">
        <f t="shared" si="105"/>
        <v/>
      </c>
      <c r="AG109" s="120" t="str">
        <f>IF(OR($E109="",$G109=""),"",IF(AND($E$3=6),'Marks Entry 6th'!V108,IF(AND($E$3=7),'Marks Entry 7th'!V108,"")))</f>
        <v/>
      </c>
      <c r="AH109" s="120" t="str">
        <f>IF(OR($E109="",$G109=""),"",IF(AND($E$3=6),'Marks Entry 6th'!W108,IF(AND($E$3=7),'Marks Entry 7th'!W108,"")))</f>
        <v/>
      </c>
      <c r="AI109" s="120" t="str">
        <f>IF(OR($E109="",$G109=""),"",IF(AND($E$3=6),'Marks Entry 6th'!X108,IF(AND($E$3=7),'Marks Entry 7th'!X108,"")))</f>
        <v/>
      </c>
      <c r="AJ109" s="120" t="str">
        <f>IF(OR($E109="",$G109=""),"",IF(AND($E$3=6),'Marks Entry 6th'!Y108,IF(AND($E$3=7),'Marks Entry 7th'!Y108,"")))</f>
        <v/>
      </c>
      <c r="AK109" s="120" t="str">
        <f>IF(OR($E109="",$G109=""),"",IF(AND($E$3=6),'Marks Entry 6th'!Z108,IF(AND($E$3=7),'Marks Entry 7th'!Z108,"")))</f>
        <v/>
      </c>
      <c r="AL109" s="120" t="str">
        <f>IF(OR($E109="",$G109=""),"",IF(AND($E$3=6),'Marks Entry 6th'!AA108,IF(AND($E$3=7),'Marks Entry 7th'!AA108,"")))</f>
        <v/>
      </c>
      <c r="AM109" s="418" t="str">
        <f t="shared" si="106"/>
        <v/>
      </c>
      <c r="AN109" s="120" t="str">
        <f>IF(OR($E109="",$G109=""),"",IF(AND($E$3=6),'Marks Entry 6th'!AB108,IF(AND($E$3=7),'Marks Entry 7th'!AB108,"")))</f>
        <v/>
      </c>
      <c r="AO109" s="120" t="str">
        <f>IF(OR($E109="",$G109=""),"",IF(AND($E$3=6),'Marks Entry 6th'!AC108,IF(AND($E$3=7),'Marks Entry 7th'!AC108,"")))</f>
        <v/>
      </c>
      <c r="AP109" s="65" t="str">
        <f t="shared" si="107"/>
        <v/>
      </c>
      <c r="AQ109" s="62">
        <f t="shared" si="108"/>
        <v>0</v>
      </c>
      <c r="AR109" s="67" t="str">
        <f>IF(OR($E109="",$G109=""),"",IF(AND($E$3=6),'Marks Entry 6th'!AD108,IF(AND($E$3=7),'Marks Entry 7th'!AD108,"")))</f>
        <v/>
      </c>
      <c r="AS109" s="67" t="str">
        <f>IF(OR($E109="",$G109=""),"",IF(AND($E$3=6),'Marks Entry 6th'!AE108,IF(AND($E$3=7),'Marks Entry 7th'!AE108,"")))</f>
        <v/>
      </c>
      <c r="AT109" s="65" t="str">
        <f t="shared" si="109"/>
        <v/>
      </c>
      <c r="AU109" s="62" t="str">
        <f t="shared" si="110"/>
        <v/>
      </c>
      <c r="AV109" s="108">
        <f t="shared" si="111"/>
        <v>0</v>
      </c>
      <c r="AW109" s="108" t="str">
        <f t="shared" si="112"/>
        <v/>
      </c>
      <c r="AX109" s="108" t="str">
        <f t="shared" si="113"/>
        <v/>
      </c>
      <c r="AY109" s="108" t="str">
        <f t="shared" si="114"/>
        <v/>
      </c>
      <c r="AZ109" s="108" t="str">
        <f t="shared" si="115"/>
        <v/>
      </c>
      <c r="BA109" s="110" t="str">
        <f t="shared" si="116"/>
        <v/>
      </c>
      <c r="BB109" s="310" t="str">
        <f>IF(OR($E109="",$G109=""),"",IF(AND($E$3=6),'Marks Entry 6th'!AF108,IF(AND($E$3=7),'Marks Entry 7th'!AF108,"")))</f>
        <v/>
      </c>
      <c r="BC109" s="120" t="str">
        <f>IF(OR($E109="",$G109=""),"",IF(AND($E$3=6),'Marks Entry 6th'!AG108,IF(AND($E$3=7),'Marks Entry 7th'!AG108,"")))</f>
        <v/>
      </c>
      <c r="BD109" s="120" t="str">
        <f>IF(OR($E109="",$G109=""),"",IF(AND($E$3=6),'Marks Entry 6th'!AH108,IF(AND($E$3=7),'Marks Entry 7th'!AH108,"")))</f>
        <v/>
      </c>
      <c r="BE109" s="120" t="str">
        <f>IF(OR($E109="",$G109=""),"",IF(AND($E$3=6),'Marks Entry 6th'!AI108,IF(AND($E$3=7),'Marks Entry 7th'!AI108,"")))</f>
        <v/>
      </c>
      <c r="BF109" s="120" t="str">
        <f>IF(OR($E109="",$G109=""),"",IF(AND($E$3=6),'Marks Entry 6th'!AJ108,IF(AND($E$3=7),'Marks Entry 7th'!AJ108,"")))</f>
        <v/>
      </c>
      <c r="BG109" s="120" t="str">
        <f>IF(OR($E109="",$G109=""),"",IF(AND($E$3=6),'Marks Entry 6th'!AK108,IF(AND($E$3=7),'Marks Entry 7th'!AK108,"")))</f>
        <v/>
      </c>
      <c r="BH109" s="120" t="str">
        <f>IF(OR($E109="",$G109=""),"",IF(AND($E$3=6),'Marks Entry 6th'!AL108,IF(AND($E$3=7),'Marks Entry 7th'!AL108,"")))</f>
        <v/>
      </c>
      <c r="BI109" s="418" t="str">
        <f t="shared" si="117"/>
        <v/>
      </c>
      <c r="BJ109" s="120" t="str">
        <f>IF(OR($E109="",$G109=""),"",IF(AND($E$3=6),'Marks Entry 6th'!AM108,IF(AND($E$3=7),'Marks Entry 7th'!AM108,"")))</f>
        <v/>
      </c>
      <c r="BK109" s="120" t="str">
        <f>IF(OR($E109="",$G109=""),"",IF(AND($E$3=6),'Marks Entry 6th'!AN108,IF(AND($E$3=7),'Marks Entry 7th'!AN108,"")))</f>
        <v/>
      </c>
      <c r="BL109" s="65" t="str">
        <f t="shared" si="118"/>
        <v/>
      </c>
      <c r="BM109" s="62">
        <f t="shared" si="119"/>
        <v>0</v>
      </c>
      <c r="BN109" s="67" t="str">
        <f>IF(OR($E109="",$G109=""),"",IF(AND($E$3=6),'Marks Entry 6th'!AO108,IF(AND($E$3=7),'Marks Entry 7th'!AO108,"")))</f>
        <v/>
      </c>
      <c r="BO109" s="67" t="str">
        <f>IF(OR($E109="",$G109=""),"",IF(AND($E$3=6),'Marks Entry 6th'!AP108,IF(AND($E$3=7),'Marks Entry 7th'!AP108,"")))</f>
        <v/>
      </c>
      <c r="BP109" s="65" t="str">
        <f t="shared" si="120"/>
        <v/>
      </c>
      <c r="BQ109" s="62" t="str">
        <f t="shared" si="121"/>
        <v/>
      </c>
      <c r="BR109" s="108">
        <f t="shared" si="122"/>
        <v>0</v>
      </c>
      <c r="BS109" s="108" t="str">
        <f t="shared" si="123"/>
        <v/>
      </c>
      <c r="BT109" s="108" t="str">
        <f t="shared" si="124"/>
        <v/>
      </c>
      <c r="BU109" s="108" t="str">
        <f t="shared" si="125"/>
        <v/>
      </c>
      <c r="BV109" s="108" t="str">
        <f t="shared" si="126"/>
        <v/>
      </c>
      <c r="BW109" s="110" t="str">
        <f t="shared" si="127"/>
        <v/>
      </c>
      <c r="BX109" s="120" t="str">
        <f>IF(OR($E109="",$G109=""),"",IF(AND($E$3=6),'Marks Entry 6th'!AQ108,IF(AND($E$3=7),'Marks Entry 7th'!AQ108,"")))</f>
        <v/>
      </c>
      <c r="BY109" s="120" t="str">
        <f>IF(OR($E109="",$G109=""),"",IF(AND($E$3=6),'Marks Entry 6th'!AR108,IF(AND($E$3=7),'Marks Entry 7th'!AR108,"")))</f>
        <v/>
      </c>
      <c r="BZ109" s="120" t="str">
        <f>IF(OR($E109="",$G109=""),"",IF(AND($E$3=6),'Marks Entry 6th'!AS108,IF(AND($E$3=7),'Marks Entry 7th'!AS108,"")))</f>
        <v/>
      </c>
      <c r="CA109" s="120" t="str">
        <f>IF(OR($E109="",$G109=""),"",IF(AND($E$3=6),'Marks Entry 6th'!AT108,IF(AND($E$3=7),'Marks Entry 7th'!AT108,"")))</f>
        <v/>
      </c>
      <c r="CB109" s="120" t="str">
        <f>IF(OR($E109="",$G109=""),"",IF(AND($E$3=6),'Marks Entry 6th'!AU108,IF(AND($E$3=7),'Marks Entry 7th'!AU108,"")))</f>
        <v/>
      </c>
      <c r="CC109" s="120" t="str">
        <f>IF(OR($E109="",$G109=""),"",IF(AND($E$3=6),'Marks Entry 6th'!AV108,IF(AND($E$3=7),'Marks Entry 7th'!AV108,"")))</f>
        <v/>
      </c>
      <c r="CD109" s="418" t="str">
        <f t="shared" si="128"/>
        <v/>
      </c>
      <c r="CE109" s="120" t="str">
        <f>IF(OR($E109="",$G109=""),"",IF(AND($E$3=6),'Marks Entry 6th'!AW108,IF(AND($E$3=7),'Marks Entry 7th'!AW108,"")))</f>
        <v/>
      </c>
      <c r="CF109" s="120" t="str">
        <f>IF(OR($E109="",$G109=""),"",IF(AND($E$3=6),'Marks Entry 6th'!AX108,IF(AND($E$3=7),'Marks Entry 7th'!AX108,"")))</f>
        <v/>
      </c>
      <c r="CG109" s="65" t="str">
        <f t="shared" si="129"/>
        <v/>
      </c>
      <c r="CH109" s="62">
        <f t="shared" si="130"/>
        <v>0</v>
      </c>
      <c r="CI109" s="67" t="str">
        <f>IF(OR($E109="",$G109=""),"",IF(AND($E$3=6),'Marks Entry 6th'!AY108,IF(AND($E$3=7),'Marks Entry 7th'!AY108,"")))</f>
        <v/>
      </c>
      <c r="CJ109" s="67" t="str">
        <f>IF(OR($E109="",$G109=""),"",IF(AND($E$3=6),'Marks Entry 6th'!AZ108,IF(AND($E$3=7),'Marks Entry 7th'!AZ108,"")))</f>
        <v/>
      </c>
      <c r="CK109" s="65" t="str">
        <f t="shared" si="131"/>
        <v/>
      </c>
      <c r="CL109" s="62" t="str">
        <f t="shared" si="132"/>
        <v/>
      </c>
      <c r="CM109" s="108">
        <f t="shared" si="133"/>
        <v>0</v>
      </c>
      <c r="CN109" s="108" t="str">
        <f t="shared" si="134"/>
        <v/>
      </c>
      <c r="CO109" s="108" t="str">
        <f t="shared" si="135"/>
        <v/>
      </c>
      <c r="CP109" s="108" t="str">
        <f t="shared" si="136"/>
        <v/>
      </c>
      <c r="CQ109" s="108" t="str">
        <f t="shared" si="137"/>
        <v/>
      </c>
      <c r="CR109" s="110" t="str">
        <f t="shared" si="138"/>
        <v/>
      </c>
      <c r="CS109" s="120" t="str">
        <f>IF(OR($E109="",$G109=""),"",IF(AND($E$3=6),'Marks Entry 6th'!BA108,IF(AND($E$3=7),'Marks Entry 7th'!BA108,"")))</f>
        <v/>
      </c>
      <c r="CT109" s="120" t="str">
        <f>IF(OR($E109="",$G109=""),"",IF(AND($E$3=6),'Marks Entry 6th'!BB108,IF(AND($E$3=7),'Marks Entry 7th'!BB108,"")))</f>
        <v/>
      </c>
      <c r="CU109" s="120" t="str">
        <f>IF(OR($E109="",$G109=""),"",IF(AND($E$3=6),'Marks Entry 6th'!BC108,IF(AND($E$3=7),'Marks Entry 7th'!BC108,"")))</f>
        <v/>
      </c>
      <c r="CV109" s="120" t="str">
        <f>IF(OR($E109="",$G109=""),"",IF(AND($E$3=6),'Marks Entry 6th'!BD108,IF(AND($E$3=7),'Marks Entry 7th'!BD108,"")))</f>
        <v/>
      </c>
      <c r="CW109" s="120" t="str">
        <f>IF(OR($E109="",$G109=""),"",IF(AND($E$3=6),'Marks Entry 6th'!BE108,IF(AND($E$3=7),'Marks Entry 7th'!BE108,"")))</f>
        <v/>
      </c>
      <c r="CX109" s="120" t="str">
        <f>IF(OR($E109="",$G109=""),"",IF(AND($E$3=6),'Marks Entry 6th'!BF108,IF(AND($E$3=7),'Marks Entry 7th'!BF108,"")))</f>
        <v/>
      </c>
      <c r="CY109" s="418" t="str">
        <f t="shared" si="139"/>
        <v/>
      </c>
      <c r="CZ109" s="120" t="str">
        <f>IF(OR($E109="",$G109=""),"",IF(AND($E$3=6),'Marks Entry 6th'!BG108,IF(AND($E$3=7),'Marks Entry 7th'!BG108,"")))</f>
        <v/>
      </c>
      <c r="DA109" s="120" t="str">
        <f>IF(OR($E109="",$G109=""),"",IF(AND($E$3=6),'Marks Entry 6th'!BH108,IF(AND($E$3=7),'Marks Entry 7th'!BH108,"")))</f>
        <v/>
      </c>
      <c r="DB109" s="65" t="str">
        <f t="shared" si="140"/>
        <v/>
      </c>
      <c r="DC109" s="62">
        <f t="shared" si="141"/>
        <v>0</v>
      </c>
      <c r="DD109" s="67" t="str">
        <f>IF(OR($E109="",$G109=""),"",IF(AND($E$3=6),'Marks Entry 6th'!BI108,IF(AND($E$3=7),'Marks Entry 7th'!BI108,"")))</f>
        <v/>
      </c>
      <c r="DE109" s="67" t="str">
        <f>IF(OR($E109="",$G109=""),"",IF(AND($E$3=6),'Marks Entry 6th'!BJ108,IF(AND($E$3=7),'Marks Entry 7th'!BJ108,"")))</f>
        <v/>
      </c>
      <c r="DF109" s="65" t="str">
        <f t="shared" si="142"/>
        <v/>
      </c>
      <c r="DG109" s="62" t="str">
        <f t="shared" si="143"/>
        <v/>
      </c>
      <c r="DH109" s="108">
        <f t="shared" si="144"/>
        <v>0</v>
      </c>
      <c r="DI109" s="108" t="str">
        <f t="shared" si="145"/>
        <v/>
      </c>
      <c r="DJ109" s="108" t="str">
        <f t="shared" si="146"/>
        <v/>
      </c>
      <c r="DK109" s="108" t="str">
        <f t="shared" si="147"/>
        <v/>
      </c>
      <c r="DL109" s="108" t="str">
        <f t="shared" si="148"/>
        <v/>
      </c>
      <c r="DM109" s="110" t="str">
        <f t="shared" si="149"/>
        <v/>
      </c>
      <c r="DN109" s="120" t="str">
        <f>IF(OR($E109="",$G109=""),"",IF(AND($E$3=6),'Marks Entry 6th'!BK108,IF(AND($E$3=7),'Marks Entry 7th'!BK108,"")))</f>
        <v/>
      </c>
      <c r="DO109" s="120" t="str">
        <f>IF(OR($E109="",$G109=""),"",IF(AND($E$3=6),'Marks Entry 6th'!BL108,IF(AND($E$3=7),'Marks Entry 7th'!BL108,"")))</f>
        <v/>
      </c>
      <c r="DP109" s="120" t="str">
        <f>IF(OR($E109="",$G109=""),"",IF(AND($E$3=6),'Marks Entry 6th'!BM108,IF(AND($E$3=7),'Marks Entry 7th'!BM108,"")))</f>
        <v/>
      </c>
      <c r="DQ109" s="120" t="str">
        <f>IF(OR($E109="",$G109=""),"",IF(AND($E$3=6),'Marks Entry 6th'!BN108,IF(AND($E$3=7),'Marks Entry 7th'!BN108,"")))</f>
        <v/>
      </c>
      <c r="DR109" s="120" t="str">
        <f>IF(OR($E109="",$G109=""),"",IF(AND($E$3=6),'Marks Entry 6th'!BO108,IF(AND($E$3=7),'Marks Entry 7th'!BO108,"")))</f>
        <v/>
      </c>
      <c r="DS109" s="120" t="str">
        <f>IF(OR($E109="",$G109=""),"",IF(AND($E$3=6),'Marks Entry 6th'!BP108,IF(AND($E$3=7),'Marks Entry 7th'!BP108,"")))</f>
        <v/>
      </c>
      <c r="DT109" s="418" t="str">
        <f t="shared" si="150"/>
        <v/>
      </c>
      <c r="DU109" s="120" t="str">
        <f>IF(OR($E109="",$G109=""),"",IF(AND($E$3=6),'Marks Entry 6th'!BQ108,IF(AND($E$3=7),'Marks Entry 7th'!BQ108,"")))</f>
        <v/>
      </c>
      <c r="DV109" s="120" t="str">
        <f>IF(OR($E109="",$G109=""),"",IF(AND($E$3=6),'Marks Entry 6th'!BR108,IF(AND($E$3=7),'Marks Entry 7th'!BR108,"")))</f>
        <v/>
      </c>
      <c r="DW109" s="65" t="str">
        <f t="shared" si="151"/>
        <v/>
      </c>
      <c r="DX109" s="62">
        <f t="shared" si="152"/>
        <v>0</v>
      </c>
      <c r="DY109" s="67" t="str">
        <f>IF(OR($E109="",$G109=""),"",IF(AND($E$3=6),'Marks Entry 6th'!BS108,IF(AND($E$3=7),'Marks Entry 7th'!BS108,"")))</f>
        <v/>
      </c>
      <c r="DZ109" s="67" t="str">
        <f>IF(OR($E109="",$G109=""),"",IF(AND($E$3=6),'Marks Entry 6th'!BT108,IF(AND($E$3=7),'Marks Entry 7th'!BT108,"")))</f>
        <v/>
      </c>
      <c r="EA109" s="65" t="str">
        <f t="shared" si="153"/>
        <v/>
      </c>
      <c r="EB109" s="62" t="str">
        <f t="shared" si="154"/>
        <v/>
      </c>
      <c r="EC109" s="108">
        <f t="shared" si="155"/>
        <v>0</v>
      </c>
      <c r="ED109" s="108" t="str">
        <f t="shared" si="156"/>
        <v/>
      </c>
      <c r="EE109" s="108" t="str">
        <f t="shared" si="157"/>
        <v/>
      </c>
      <c r="EF109" s="108" t="str">
        <f t="shared" si="158"/>
        <v/>
      </c>
      <c r="EG109" s="108" t="str">
        <f t="shared" si="159"/>
        <v/>
      </c>
      <c r="EH109" s="110" t="str">
        <f t="shared" si="160"/>
        <v/>
      </c>
      <c r="EI109" s="52" t="str">
        <f>IF(OR($E109="",$G109=""),"",IF(AND($E$3=6),'Marks Entry 6th'!BU108,IF(AND($E$3=7),'Marks Entry 7th'!BU108,"")))</f>
        <v/>
      </c>
      <c r="EJ109" s="52" t="str">
        <f>IF(OR($E109="",$G109=""),"",IF(AND($E$3=6),'Marks Entry 6th'!BV108,IF(AND($E$3=7),'Marks Entry 7th'!BV108,"")))</f>
        <v/>
      </c>
      <c r="EK109" s="52" t="str">
        <f>IF(OR($E109="",$G109=""),"",IF(AND($E$3=6),'Marks Entry 6th'!BW108,IF(AND($E$3=7),'Marks Entry 7th'!BW108,"")))</f>
        <v/>
      </c>
      <c r="EL109" s="52" t="str">
        <f>IF(OR($E109="",$G109=""),"",IF(AND($E$3=6),'Marks Entry 6th'!BX108,IF(AND($E$3=7),'Marks Entry 7th'!BX108,"")))</f>
        <v/>
      </c>
      <c r="EM109" s="52" t="str">
        <f>IF(OR($E109="",$G109=""),"",IF(AND($E$3=6),'Marks Entry 6th'!BY108,IF(AND($E$3=7),'Marks Entry 7th'!BY108,"")))</f>
        <v/>
      </c>
      <c r="EN109" s="121" t="str">
        <f t="shared" si="161"/>
        <v/>
      </c>
      <c r="EO109" s="122">
        <f t="shared" si="162"/>
        <v>0</v>
      </c>
      <c r="EP109" s="122" t="str">
        <f t="shared" si="163"/>
        <v/>
      </c>
      <c r="EQ109" s="122" t="str">
        <f t="shared" si="164"/>
        <v/>
      </c>
      <c r="ER109" s="109" t="str">
        <f t="shared" si="165"/>
        <v/>
      </c>
      <c r="ES109" s="52" t="str">
        <f>IF(OR($E109="",$G109=""),"",IF(AND($E$3=6),'Marks Entry 6th'!BZ108,IF(AND($E$3=7),'Marks Entry 7th'!BZ108,"")))</f>
        <v/>
      </c>
      <c r="ET109" s="52" t="str">
        <f>IF(OR($E109="",$G109=""),"",IF(AND($E$3=6),'Marks Entry 6th'!CA108,IF(AND($E$3=7),'Marks Entry 7th'!CA108,"")))</f>
        <v/>
      </c>
      <c r="EU109" s="52" t="str">
        <f>IF(OR($E109="",$G109=""),"",IF(AND($E$3=6),'Marks Entry 6th'!CB108,IF(AND($E$3=7),'Marks Entry 7th'!CB108,"")))</f>
        <v/>
      </c>
      <c r="EV109" s="52" t="str">
        <f>IF(OR($E109="",$G109=""),"",IF(AND($E$3=6),'Marks Entry 6th'!CC108,IF(AND($E$3=7),'Marks Entry 7th'!CC108,"")))</f>
        <v/>
      </c>
      <c r="EW109" s="52" t="str">
        <f>IF(OR($E109="",$G109=""),"",IF(AND($E$3=6),'Marks Entry 6th'!CD108,IF(AND($E$3=7),'Marks Entry 7th'!CD108,"")))</f>
        <v/>
      </c>
      <c r="EX109" s="121" t="str">
        <f t="shared" si="166"/>
        <v/>
      </c>
      <c r="EY109" s="122">
        <f t="shared" si="167"/>
        <v>0</v>
      </c>
      <c r="EZ109" s="122" t="str">
        <f t="shared" si="168"/>
        <v/>
      </c>
      <c r="FA109" s="122" t="str">
        <f t="shared" si="169"/>
        <v/>
      </c>
      <c r="FB109" s="109" t="str">
        <f t="shared" si="170"/>
        <v/>
      </c>
      <c r="FC109" s="52" t="str">
        <f>IF(OR($E109="",$G109=""),"",IF(AND($E$3=6),'Marks Entry 6th'!CE108,IF(AND($E$3=7),'Marks Entry 7th'!CE108,"")))</f>
        <v/>
      </c>
      <c r="FD109" s="52" t="str">
        <f>IF(OR($E109="",$G109=""),"",IF(AND($E$3=6),'Marks Entry 6th'!CF108,IF(AND($E$3=7),'Marks Entry 7th'!CF108,"")))</f>
        <v/>
      </c>
      <c r="FE109" s="52" t="str">
        <f>IF(OR($E109="",$G109=""),"",IF(AND($E$3=6),'Marks Entry 6th'!CG108,IF(AND($E$3=7),'Marks Entry 7th'!CG108,"")))</f>
        <v/>
      </c>
      <c r="FF109" s="52" t="str">
        <f>IF(OR($E109="",$G109=""),"",IF(AND($E$3=6),'Marks Entry 6th'!CH108,IF(AND($E$3=7),'Marks Entry 7th'!CH108,"")))</f>
        <v/>
      </c>
      <c r="FG109" s="52" t="str">
        <f>IF(OR($E109="",$G109=""),"",IF(AND($E$3=6),'Marks Entry 6th'!CI108,IF(AND($E$3=7),'Marks Entry 7th'!CI108,"")))</f>
        <v/>
      </c>
      <c r="FH109" s="121" t="str">
        <f t="shared" si="171"/>
        <v/>
      </c>
      <c r="FI109" s="122">
        <f t="shared" si="172"/>
        <v>0</v>
      </c>
      <c r="FJ109" s="122" t="str">
        <f t="shared" si="173"/>
        <v/>
      </c>
      <c r="FK109" s="122" t="str">
        <f t="shared" si="174"/>
        <v/>
      </c>
      <c r="FL109" s="109" t="str">
        <f t="shared" si="175"/>
        <v/>
      </c>
      <c r="FM109" s="361" t="str">
        <f>IF(OR($E109="",$G109=""),"",IF(AND('Marks Entry 6th'!CJ108="",'Marks Entry 7th'!CJ108=""),"",IF(AND($E$3=6),'Marks Entry 6th'!CJ108,IF(AND($E$3=7),'Marks Entry 7th'!CJ108,""))))</f>
        <v/>
      </c>
      <c r="FN109" s="361" t="str">
        <f>IF(OR($E109="",$G109=""),"",IF(AND('Marks Entry 6th'!CK108="",'Marks Entry 7th'!CK108=""),"",IF(AND($E$3=6),'Marks Entry 6th'!CK108,IF(AND($E$3=7),'Marks Entry 7th'!CK108,""))))</f>
        <v/>
      </c>
      <c r="FO109" s="362" t="str">
        <f t="shared" si="176"/>
        <v/>
      </c>
      <c r="FP109" s="109" t="str">
        <f t="shared" si="177"/>
        <v/>
      </c>
      <c r="FQ109" s="361" t="str">
        <f>IF(OR($E109="",$G109=""),"",IF(AND('Marks Entry 6th'!CL108="",'Marks Entry 7th'!CL108=""),"",IF(AND($E$3=6),'Marks Entry 6th'!CL108,IF(AND($E$3=7),'Marks Entry 7th'!CL108,""))))</f>
        <v/>
      </c>
      <c r="FR109" s="361" t="str">
        <f>IF(OR($E109="",$G109=""),"",IF(AND('Marks Entry 6th'!CM108="",'Marks Entry 7th'!CM108=""),"",IF(AND($E$3=6),'Marks Entry 6th'!CM108,IF(AND($E$3=7),'Marks Entry 7th'!CM108,""))))</f>
        <v/>
      </c>
      <c r="FS109" s="362" t="str">
        <f t="shared" si="178"/>
        <v/>
      </c>
      <c r="FT109" s="109" t="str">
        <f t="shared" si="179"/>
        <v/>
      </c>
      <c r="FU109" s="78" t="str">
        <f t="shared" si="180"/>
        <v/>
      </c>
      <c r="FV109" s="328" t="str">
        <f t="shared" si="181"/>
        <v/>
      </c>
      <c r="FW109" s="84" t="str">
        <f t="shared" si="182"/>
        <v/>
      </c>
      <c r="FX109" s="222" t="str">
        <f t="shared" si="183"/>
        <v/>
      </c>
      <c r="FY109" s="85" t="str">
        <f t="shared" si="184"/>
        <v/>
      </c>
      <c r="FZ109" s="327" t="str">
        <f>IFERROR(IF(B109="NSO","NSO",IF(OR(D109="",G109="",F109=""),"",IF(AND(FV109&gt;=36,'Master sheet'!$D$11="Hindi"),"कक्षा क्रमोन्नत",IF(AND(FV109&gt;=36,'Master sheet'!$D$11="English"),"Promoted",IF(AND(FV109&lt;36,'Master sheet'!$D$11="Hindi"),"पुनः परीक्षा","Re-Exam"))))),"")</f>
        <v/>
      </c>
      <c r="GA109" s="53" t="str">
        <f>IF(OR($E109="",$G109=""),"",IF(AND($E$3=6,'Marks Entry 6th'!CN108=""),"",IF(AND($E$3=7,'Marks Entry 7th'!CN108=""),"",IF(AND($E$3=6),'Marks Entry 6th'!CN108,IF(AND($E$3=7),'Marks Entry 7th'!CN108,"")))))</f>
        <v/>
      </c>
      <c r="GB109" s="53" t="str">
        <f>IF(OR($E109="",$G109=""),"",IF(AND($E$3=6,'Marks Entry 6th'!CO108=""),"",IF(AND($E$3=7,'Marks Entry 7th'!CO108=""),"",IF(AND($E$3=6),'Marks Entry 6th'!CO108,IF(AND($E$3=7),'Marks Entry 7th'!CO108,"")))))</f>
        <v/>
      </c>
      <c r="GC109" s="54"/>
      <c r="GK109" s="56">
        <f>IF(AND($E$3=6),'Marks Entry 6th'!I108,IF(AND($E$3=7),'Marks Entry 7th'!I108,""))</f>
        <v>0</v>
      </c>
      <c r="GL109" s="56">
        <f t="shared" si="185"/>
        <v>0</v>
      </c>
    </row>
    <row r="110" spans="1:194" ht="18.95" customHeight="1">
      <c r="A110" s="68">
        <v>103</v>
      </c>
      <c r="B110" s="68" t="str">
        <f>IF(OR(GK110=0,GK110=""),"",IF(AND($E$3=6),'Marks Entry 6th'!I109,IF(AND($E$3=7),'Marks Entry 7th'!I109,"")))</f>
        <v/>
      </c>
      <c r="C110" s="69" t="str">
        <f>IF(OR(B110=0,B110=""),"",IF(AND($E$3=6,'Marks Entry 6th'!B109=""),"",IF(AND($E$3=7,'Marks Entry 7th'!B109=""),"",IF(AND($E$3=6,'Marks Entry 6th'!B109),'Marks Entry 6th'!B109,IF(AND($E$3=7),'Marks Entry 7th'!B109,"")))))</f>
        <v/>
      </c>
      <c r="D110" s="69" t="str">
        <f>IF(OR(B110=0,B110=""),"",IF(AND($E$3=6,'Marks Entry 6th'!C109=""),"",IF(AND($E$3=7,'Marks Entry 7th'!C109=""),"",IF(AND($E$3=6),'Marks Entry 6th'!C109,IF(AND($E$3=7),'Marks Entry 7th'!C109,"")))))</f>
        <v/>
      </c>
      <c r="E110" s="303" t="str">
        <f>IF(OR(B110=0,B110=""),"",IF(AND($E$3=6,'Marks Entry 6th'!E109=""),"",IF(AND($E$3=7,'Marks Entry 7th'!E109=""),"",IF(AND($E$3=6),'Marks Entry 6th'!E109,IF(AND($E$3=7),'Marks Entry 7th'!E109,"")))))</f>
        <v/>
      </c>
      <c r="F110" s="69" t="str">
        <f>IF(OR(B110=0,B110=""),"",IF(AND($E$3=6,'Marks Entry 6th'!D109=""),"",IF(AND($E$3=7,'Marks Entry 7th'!D109=""),"",IF(AND($E$3=6),'Marks Entry 6th'!D109,IF(AND($E$3=7),'Marks Entry 7th'!D109,"")))))</f>
        <v/>
      </c>
      <c r="G110" s="302" t="str">
        <f>IF(OR(B110=0,B110=""),"",IF(AND($E$3=6,'Marks Entry 6th'!F109=""),"",IF(AND($E$3=7,'Marks Entry 7th'!F109=""),"",IF(AND($E$3=6),UPPER('Marks Entry 6th'!F109),IF(AND($E$3=7),UPPER('Marks Entry 7th'!F109),"")))))</f>
        <v/>
      </c>
      <c r="H110" s="302" t="str">
        <f>IF(OR(B110=0,B110=""),"",IF(AND($E$3=6,'Marks Entry 6th'!G109=""),"",IF(AND($E$3=7,'Marks Entry 7th'!G109=""),"",IF(AND($E$3=6),UPPER('Marks Entry 6th'!G109),IF(AND($E$3=7),UPPER('Marks Entry 7th'!G109),"")))))</f>
        <v/>
      </c>
      <c r="I110" s="302" t="str">
        <f>IF(OR(B110=0,B110=""),"",IF(AND($E$3=6,'Marks Entry 6th'!H109=""),"",IF(AND($E$3=7,'Marks Entry 7th'!H109=""),"",IF(AND($E$3=6),UPPER('Marks Entry 6th'!H109),IF(AND($E$3=7),UPPER('Marks Entry 7th'!H109),"")))))</f>
        <v/>
      </c>
      <c r="J110" s="64" t="str">
        <f>IF(OR(B110=0,B110=""),"",IF(AND($E$3=6,'Marks Entry 6th'!J109=""),"",IF(AND($E$3=7,'Marks Entry 7th'!J109=""),"",IF(AND($E$3=6),'Marks Entry 6th'!J109,IF(AND($E$3=7),'Marks Entry 7th'!J109,"")))))</f>
        <v/>
      </c>
      <c r="K110" s="64" t="str">
        <f>IF(OR(B110=0,B110=""),"",IF(AND($E$3=6,'Marks Entry 6th'!K109=""),"",IF(AND($E$3=7,'Marks Entry 7th'!K109=""),"",IF(AND($E$3=6),'Marks Entry 6th'!K109,IF(AND($E$3=7),'Marks Entry 7th'!K109,"")))))</f>
        <v/>
      </c>
      <c r="L110" s="120" t="str">
        <f>IF(OR($E110="",$G110=""),"",IF(AND($E$3=6),'Marks Entry 6th'!L109,IF(AND($E$3=7),'Marks Entry 7th'!L109,"")))</f>
        <v/>
      </c>
      <c r="M110" s="120" t="str">
        <f>IF(OR($E110="",$G110=""),"",IF(AND($E$3=6),'Marks Entry 6th'!M109,IF(AND($E$3=7),'Marks Entry 7th'!M109,"")))</f>
        <v/>
      </c>
      <c r="N110" s="120" t="str">
        <f>IF(OR($E110="",$G110=""),"",IF(AND($E$3=6),'Marks Entry 6th'!N109,IF(AND($E$3=7),'Marks Entry 7th'!N109,"")))</f>
        <v/>
      </c>
      <c r="O110" s="120" t="str">
        <f>IF(OR($E110="",$G110=""),"",IF(AND($E$3=6),'Marks Entry 6th'!O109,IF(AND($E$3=7),'Marks Entry 7th'!O109,"")))</f>
        <v/>
      </c>
      <c r="P110" s="120" t="str">
        <f>IF(OR($E110="",$G110=""),"",IF(AND($E$3=6),'Marks Entry 6th'!P109,IF(AND($E$3=7),'Marks Entry 7th'!P109,"")))</f>
        <v/>
      </c>
      <c r="Q110" s="120" t="str">
        <f>IF(OR($E110="",$G110=""),"",IF(AND($E$3=6),'Marks Entry 6th'!Q109,IF(AND($E$3=7),'Marks Entry 7th'!Q109,"")))</f>
        <v/>
      </c>
      <c r="R110" s="418" t="str">
        <f t="shared" si="95"/>
        <v/>
      </c>
      <c r="S110" s="120" t="str">
        <f>IF(OR($E110="",$G110=""),"",IF(AND($E$3=6),'Marks Entry 6th'!R109,IF(AND($E$3=7),'Marks Entry 7th'!R109,"")))</f>
        <v/>
      </c>
      <c r="T110" s="120" t="str">
        <f>IF(OR($E110="",$G110=""),"",IF(AND($E$3=6),'Marks Entry 6th'!S109,IF(AND($E$3=7),'Marks Entry 7th'!S109,"")))</f>
        <v/>
      </c>
      <c r="U110" s="65" t="str">
        <f t="shared" si="96"/>
        <v/>
      </c>
      <c r="V110" s="62">
        <f t="shared" si="97"/>
        <v>0</v>
      </c>
      <c r="W110" s="67" t="str">
        <f>IF(OR($E110="",$G110=""),"",IF(AND($E$3=6),'Marks Entry 6th'!T109,IF(AND($E$3=7),'Marks Entry 7th'!T109,"")))</f>
        <v/>
      </c>
      <c r="X110" s="67" t="str">
        <f>IF(OR($E110="",$G110=""),"",IF(AND($E$3=6),'Marks Entry 6th'!U109,IF(AND($E$3=7),'Marks Entry 7th'!U109,"")))</f>
        <v/>
      </c>
      <c r="Y110" s="66" t="str">
        <f t="shared" si="98"/>
        <v/>
      </c>
      <c r="Z110" s="62" t="str">
        <f t="shared" si="99"/>
        <v/>
      </c>
      <c r="AA110" s="108">
        <f t="shared" si="100"/>
        <v>0</v>
      </c>
      <c r="AB110" s="108" t="str">
        <f t="shared" si="101"/>
        <v/>
      </c>
      <c r="AC110" s="108" t="str">
        <f t="shared" si="102"/>
        <v/>
      </c>
      <c r="AD110" s="108" t="str">
        <f t="shared" si="103"/>
        <v/>
      </c>
      <c r="AE110" s="108" t="str">
        <f t="shared" si="104"/>
        <v/>
      </c>
      <c r="AF110" s="110" t="str">
        <f t="shared" si="105"/>
        <v/>
      </c>
      <c r="AG110" s="120" t="str">
        <f>IF(OR($E110="",$G110=""),"",IF(AND($E$3=6),'Marks Entry 6th'!V109,IF(AND($E$3=7),'Marks Entry 7th'!V109,"")))</f>
        <v/>
      </c>
      <c r="AH110" s="120" t="str">
        <f>IF(OR($E110="",$G110=""),"",IF(AND($E$3=6),'Marks Entry 6th'!W109,IF(AND($E$3=7),'Marks Entry 7th'!W109,"")))</f>
        <v/>
      </c>
      <c r="AI110" s="120" t="str">
        <f>IF(OR($E110="",$G110=""),"",IF(AND($E$3=6),'Marks Entry 6th'!X109,IF(AND($E$3=7),'Marks Entry 7th'!X109,"")))</f>
        <v/>
      </c>
      <c r="AJ110" s="120" t="str">
        <f>IF(OR($E110="",$G110=""),"",IF(AND($E$3=6),'Marks Entry 6th'!Y109,IF(AND($E$3=7),'Marks Entry 7th'!Y109,"")))</f>
        <v/>
      </c>
      <c r="AK110" s="120" t="str">
        <f>IF(OR($E110="",$G110=""),"",IF(AND($E$3=6),'Marks Entry 6th'!Z109,IF(AND($E$3=7),'Marks Entry 7th'!Z109,"")))</f>
        <v/>
      </c>
      <c r="AL110" s="120" t="str">
        <f>IF(OR($E110="",$G110=""),"",IF(AND($E$3=6),'Marks Entry 6th'!AA109,IF(AND($E$3=7),'Marks Entry 7th'!AA109,"")))</f>
        <v/>
      </c>
      <c r="AM110" s="418" t="str">
        <f t="shared" si="106"/>
        <v/>
      </c>
      <c r="AN110" s="120" t="str">
        <f>IF(OR($E110="",$G110=""),"",IF(AND($E$3=6),'Marks Entry 6th'!AB109,IF(AND($E$3=7),'Marks Entry 7th'!AB109,"")))</f>
        <v/>
      </c>
      <c r="AO110" s="120" t="str">
        <f>IF(OR($E110="",$G110=""),"",IF(AND($E$3=6),'Marks Entry 6th'!AC109,IF(AND($E$3=7),'Marks Entry 7th'!AC109,"")))</f>
        <v/>
      </c>
      <c r="AP110" s="65" t="str">
        <f t="shared" si="107"/>
        <v/>
      </c>
      <c r="AQ110" s="62">
        <f t="shared" si="108"/>
        <v>0</v>
      </c>
      <c r="AR110" s="67" t="str">
        <f>IF(OR($E110="",$G110=""),"",IF(AND($E$3=6),'Marks Entry 6th'!AD109,IF(AND($E$3=7),'Marks Entry 7th'!AD109,"")))</f>
        <v/>
      </c>
      <c r="AS110" s="67" t="str">
        <f>IF(OR($E110="",$G110=""),"",IF(AND($E$3=6),'Marks Entry 6th'!AE109,IF(AND($E$3=7),'Marks Entry 7th'!AE109,"")))</f>
        <v/>
      </c>
      <c r="AT110" s="65" t="str">
        <f t="shared" si="109"/>
        <v/>
      </c>
      <c r="AU110" s="62" t="str">
        <f t="shared" si="110"/>
        <v/>
      </c>
      <c r="AV110" s="108">
        <f t="shared" si="111"/>
        <v>0</v>
      </c>
      <c r="AW110" s="108" t="str">
        <f t="shared" si="112"/>
        <v/>
      </c>
      <c r="AX110" s="108" t="str">
        <f t="shared" si="113"/>
        <v/>
      </c>
      <c r="AY110" s="108" t="str">
        <f t="shared" si="114"/>
        <v/>
      </c>
      <c r="AZ110" s="108" t="str">
        <f t="shared" si="115"/>
        <v/>
      </c>
      <c r="BA110" s="110" t="str">
        <f t="shared" si="116"/>
        <v/>
      </c>
      <c r="BB110" s="310" t="str">
        <f>IF(OR($E110="",$G110=""),"",IF(AND($E$3=6),'Marks Entry 6th'!AF109,IF(AND($E$3=7),'Marks Entry 7th'!AF109,"")))</f>
        <v/>
      </c>
      <c r="BC110" s="120" t="str">
        <f>IF(OR($E110="",$G110=""),"",IF(AND($E$3=6),'Marks Entry 6th'!AG109,IF(AND($E$3=7),'Marks Entry 7th'!AG109,"")))</f>
        <v/>
      </c>
      <c r="BD110" s="120" t="str">
        <f>IF(OR($E110="",$G110=""),"",IF(AND($E$3=6),'Marks Entry 6th'!AH109,IF(AND($E$3=7),'Marks Entry 7th'!AH109,"")))</f>
        <v/>
      </c>
      <c r="BE110" s="120" t="str">
        <f>IF(OR($E110="",$G110=""),"",IF(AND($E$3=6),'Marks Entry 6th'!AI109,IF(AND($E$3=7),'Marks Entry 7th'!AI109,"")))</f>
        <v/>
      </c>
      <c r="BF110" s="120" t="str">
        <f>IF(OR($E110="",$G110=""),"",IF(AND($E$3=6),'Marks Entry 6th'!AJ109,IF(AND($E$3=7),'Marks Entry 7th'!AJ109,"")))</f>
        <v/>
      </c>
      <c r="BG110" s="120" t="str">
        <f>IF(OR($E110="",$G110=""),"",IF(AND($E$3=6),'Marks Entry 6th'!AK109,IF(AND($E$3=7),'Marks Entry 7th'!AK109,"")))</f>
        <v/>
      </c>
      <c r="BH110" s="120" t="str">
        <f>IF(OR($E110="",$G110=""),"",IF(AND($E$3=6),'Marks Entry 6th'!AL109,IF(AND($E$3=7),'Marks Entry 7th'!AL109,"")))</f>
        <v/>
      </c>
      <c r="BI110" s="418" t="str">
        <f t="shared" si="117"/>
        <v/>
      </c>
      <c r="BJ110" s="120" t="str">
        <f>IF(OR($E110="",$G110=""),"",IF(AND($E$3=6),'Marks Entry 6th'!AM109,IF(AND($E$3=7),'Marks Entry 7th'!AM109,"")))</f>
        <v/>
      </c>
      <c r="BK110" s="120" t="str">
        <f>IF(OR($E110="",$G110=""),"",IF(AND($E$3=6),'Marks Entry 6th'!AN109,IF(AND($E$3=7),'Marks Entry 7th'!AN109,"")))</f>
        <v/>
      </c>
      <c r="BL110" s="65" t="str">
        <f t="shared" si="118"/>
        <v/>
      </c>
      <c r="BM110" s="62">
        <f t="shared" si="119"/>
        <v>0</v>
      </c>
      <c r="BN110" s="67" t="str">
        <f>IF(OR($E110="",$G110=""),"",IF(AND($E$3=6),'Marks Entry 6th'!AO109,IF(AND($E$3=7),'Marks Entry 7th'!AO109,"")))</f>
        <v/>
      </c>
      <c r="BO110" s="67" t="str">
        <f>IF(OR($E110="",$G110=""),"",IF(AND($E$3=6),'Marks Entry 6th'!AP109,IF(AND($E$3=7),'Marks Entry 7th'!AP109,"")))</f>
        <v/>
      </c>
      <c r="BP110" s="65" t="str">
        <f t="shared" si="120"/>
        <v/>
      </c>
      <c r="BQ110" s="62" t="str">
        <f t="shared" si="121"/>
        <v/>
      </c>
      <c r="BR110" s="108">
        <f t="shared" si="122"/>
        <v>0</v>
      </c>
      <c r="BS110" s="108" t="str">
        <f t="shared" si="123"/>
        <v/>
      </c>
      <c r="BT110" s="108" t="str">
        <f t="shared" si="124"/>
        <v/>
      </c>
      <c r="BU110" s="108" t="str">
        <f t="shared" si="125"/>
        <v/>
      </c>
      <c r="BV110" s="108" t="str">
        <f t="shared" si="126"/>
        <v/>
      </c>
      <c r="BW110" s="110" t="str">
        <f t="shared" si="127"/>
        <v/>
      </c>
      <c r="BX110" s="120" t="str">
        <f>IF(OR($E110="",$G110=""),"",IF(AND($E$3=6),'Marks Entry 6th'!AQ109,IF(AND($E$3=7),'Marks Entry 7th'!AQ109,"")))</f>
        <v/>
      </c>
      <c r="BY110" s="120" t="str">
        <f>IF(OR($E110="",$G110=""),"",IF(AND($E$3=6),'Marks Entry 6th'!AR109,IF(AND($E$3=7),'Marks Entry 7th'!AR109,"")))</f>
        <v/>
      </c>
      <c r="BZ110" s="120" t="str">
        <f>IF(OR($E110="",$G110=""),"",IF(AND($E$3=6),'Marks Entry 6th'!AS109,IF(AND($E$3=7),'Marks Entry 7th'!AS109,"")))</f>
        <v/>
      </c>
      <c r="CA110" s="120" t="str">
        <f>IF(OR($E110="",$G110=""),"",IF(AND($E$3=6),'Marks Entry 6th'!AT109,IF(AND($E$3=7),'Marks Entry 7th'!AT109,"")))</f>
        <v/>
      </c>
      <c r="CB110" s="120" t="str">
        <f>IF(OR($E110="",$G110=""),"",IF(AND($E$3=6),'Marks Entry 6th'!AU109,IF(AND($E$3=7),'Marks Entry 7th'!AU109,"")))</f>
        <v/>
      </c>
      <c r="CC110" s="120" t="str">
        <f>IF(OR($E110="",$G110=""),"",IF(AND($E$3=6),'Marks Entry 6th'!AV109,IF(AND($E$3=7),'Marks Entry 7th'!AV109,"")))</f>
        <v/>
      </c>
      <c r="CD110" s="418" t="str">
        <f t="shared" si="128"/>
        <v/>
      </c>
      <c r="CE110" s="120" t="str">
        <f>IF(OR($E110="",$G110=""),"",IF(AND($E$3=6),'Marks Entry 6th'!AW109,IF(AND($E$3=7),'Marks Entry 7th'!AW109,"")))</f>
        <v/>
      </c>
      <c r="CF110" s="120" t="str">
        <f>IF(OR($E110="",$G110=""),"",IF(AND($E$3=6),'Marks Entry 6th'!AX109,IF(AND($E$3=7),'Marks Entry 7th'!AX109,"")))</f>
        <v/>
      </c>
      <c r="CG110" s="65" t="str">
        <f t="shared" si="129"/>
        <v/>
      </c>
      <c r="CH110" s="62">
        <f t="shared" si="130"/>
        <v>0</v>
      </c>
      <c r="CI110" s="67" t="str">
        <f>IF(OR($E110="",$G110=""),"",IF(AND($E$3=6),'Marks Entry 6th'!AY109,IF(AND($E$3=7),'Marks Entry 7th'!AY109,"")))</f>
        <v/>
      </c>
      <c r="CJ110" s="67" t="str">
        <f>IF(OR($E110="",$G110=""),"",IF(AND($E$3=6),'Marks Entry 6th'!AZ109,IF(AND($E$3=7),'Marks Entry 7th'!AZ109,"")))</f>
        <v/>
      </c>
      <c r="CK110" s="65" t="str">
        <f t="shared" si="131"/>
        <v/>
      </c>
      <c r="CL110" s="62" t="str">
        <f t="shared" si="132"/>
        <v/>
      </c>
      <c r="CM110" s="108">
        <f t="shared" si="133"/>
        <v>0</v>
      </c>
      <c r="CN110" s="108" t="str">
        <f t="shared" si="134"/>
        <v/>
      </c>
      <c r="CO110" s="108" t="str">
        <f t="shared" si="135"/>
        <v/>
      </c>
      <c r="CP110" s="108" t="str">
        <f t="shared" si="136"/>
        <v/>
      </c>
      <c r="CQ110" s="108" t="str">
        <f t="shared" si="137"/>
        <v/>
      </c>
      <c r="CR110" s="110" t="str">
        <f t="shared" si="138"/>
        <v/>
      </c>
      <c r="CS110" s="120" t="str">
        <f>IF(OR($E110="",$G110=""),"",IF(AND($E$3=6),'Marks Entry 6th'!BA109,IF(AND($E$3=7),'Marks Entry 7th'!BA109,"")))</f>
        <v/>
      </c>
      <c r="CT110" s="120" t="str">
        <f>IF(OR($E110="",$G110=""),"",IF(AND($E$3=6),'Marks Entry 6th'!BB109,IF(AND($E$3=7),'Marks Entry 7th'!BB109,"")))</f>
        <v/>
      </c>
      <c r="CU110" s="120" t="str">
        <f>IF(OR($E110="",$G110=""),"",IF(AND($E$3=6),'Marks Entry 6th'!BC109,IF(AND($E$3=7),'Marks Entry 7th'!BC109,"")))</f>
        <v/>
      </c>
      <c r="CV110" s="120" t="str">
        <f>IF(OR($E110="",$G110=""),"",IF(AND($E$3=6),'Marks Entry 6th'!BD109,IF(AND($E$3=7),'Marks Entry 7th'!BD109,"")))</f>
        <v/>
      </c>
      <c r="CW110" s="120" t="str">
        <f>IF(OR($E110="",$G110=""),"",IF(AND($E$3=6),'Marks Entry 6th'!BE109,IF(AND($E$3=7),'Marks Entry 7th'!BE109,"")))</f>
        <v/>
      </c>
      <c r="CX110" s="120" t="str">
        <f>IF(OR($E110="",$G110=""),"",IF(AND($E$3=6),'Marks Entry 6th'!BF109,IF(AND($E$3=7),'Marks Entry 7th'!BF109,"")))</f>
        <v/>
      </c>
      <c r="CY110" s="418" t="str">
        <f t="shared" si="139"/>
        <v/>
      </c>
      <c r="CZ110" s="120" t="str">
        <f>IF(OR($E110="",$G110=""),"",IF(AND($E$3=6),'Marks Entry 6th'!BG109,IF(AND($E$3=7),'Marks Entry 7th'!BG109,"")))</f>
        <v/>
      </c>
      <c r="DA110" s="120" t="str">
        <f>IF(OR($E110="",$G110=""),"",IF(AND($E$3=6),'Marks Entry 6th'!BH109,IF(AND($E$3=7),'Marks Entry 7th'!BH109,"")))</f>
        <v/>
      </c>
      <c r="DB110" s="65" t="str">
        <f t="shared" si="140"/>
        <v/>
      </c>
      <c r="DC110" s="62">
        <f t="shared" si="141"/>
        <v>0</v>
      </c>
      <c r="DD110" s="67" t="str">
        <f>IF(OR($E110="",$G110=""),"",IF(AND($E$3=6),'Marks Entry 6th'!BI109,IF(AND($E$3=7),'Marks Entry 7th'!BI109,"")))</f>
        <v/>
      </c>
      <c r="DE110" s="67" t="str">
        <f>IF(OR($E110="",$G110=""),"",IF(AND($E$3=6),'Marks Entry 6th'!BJ109,IF(AND($E$3=7),'Marks Entry 7th'!BJ109,"")))</f>
        <v/>
      </c>
      <c r="DF110" s="65" t="str">
        <f t="shared" si="142"/>
        <v/>
      </c>
      <c r="DG110" s="62" t="str">
        <f t="shared" si="143"/>
        <v/>
      </c>
      <c r="DH110" s="108">
        <f t="shared" si="144"/>
        <v>0</v>
      </c>
      <c r="DI110" s="108" t="str">
        <f t="shared" si="145"/>
        <v/>
      </c>
      <c r="DJ110" s="108" t="str">
        <f t="shared" si="146"/>
        <v/>
      </c>
      <c r="DK110" s="108" t="str">
        <f t="shared" si="147"/>
        <v/>
      </c>
      <c r="DL110" s="108" t="str">
        <f t="shared" si="148"/>
        <v/>
      </c>
      <c r="DM110" s="110" t="str">
        <f t="shared" si="149"/>
        <v/>
      </c>
      <c r="DN110" s="120" t="str">
        <f>IF(OR($E110="",$G110=""),"",IF(AND($E$3=6),'Marks Entry 6th'!BK109,IF(AND($E$3=7),'Marks Entry 7th'!BK109,"")))</f>
        <v/>
      </c>
      <c r="DO110" s="120" t="str">
        <f>IF(OR($E110="",$G110=""),"",IF(AND($E$3=6),'Marks Entry 6th'!BL109,IF(AND($E$3=7),'Marks Entry 7th'!BL109,"")))</f>
        <v/>
      </c>
      <c r="DP110" s="120" t="str">
        <f>IF(OR($E110="",$G110=""),"",IF(AND($E$3=6),'Marks Entry 6th'!BM109,IF(AND($E$3=7),'Marks Entry 7th'!BM109,"")))</f>
        <v/>
      </c>
      <c r="DQ110" s="120" t="str">
        <f>IF(OR($E110="",$G110=""),"",IF(AND($E$3=6),'Marks Entry 6th'!BN109,IF(AND($E$3=7),'Marks Entry 7th'!BN109,"")))</f>
        <v/>
      </c>
      <c r="DR110" s="120" t="str">
        <f>IF(OR($E110="",$G110=""),"",IF(AND($E$3=6),'Marks Entry 6th'!BO109,IF(AND($E$3=7),'Marks Entry 7th'!BO109,"")))</f>
        <v/>
      </c>
      <c r="DS110" s="120" t="str">
        <f>IF(OR($E110="",$G110=""),"",IF(AND($E$3=6),'Marks Entry 6th'!BP109,IF(AND($E$3=7),'Marks Entry 7th'!BP109,"")))</f>
        <v/>
      </c>
      <c r="DT110" s="418" t="str">
        <f t="shared" si="150"/>
        <v/>
      </c>
      <c r="DU110" s="120" t="str">
        <f>IF(OR($E110="",$G110=""),"",IF(AND($E$3=6),'Marks Entry 6th'!BQ109,IF(AND($E$3=7),'Marks Entry 7th'!BQ109,"")))</f>
        <v/>
      </c>
      <c r="DV110" s="120" t="str">
        <f>IF(OR($E110="",$G110=""),"",IF(AND($E$3=6),'Marks Entry 6th'!BR109,IF(AND($E$3=7),'Marks Entry 7th'!BR109,"")))</f>
        <v/>
      </c>
      <c r="DW110" s="65" t="str">
        <f t="shared" si="151"/>
        <v/>
      </c>
      <c r="DX110" s="62">
        <f t="shared" si="152"/>
        <v>0</v>
      </c>
      <c r="DY110" s="67" t="str">
        <f>IF(OR($E110="",$G110=""),"",IF(AND($E$3=6),'Marks Entry 6th'!BS109,IF(AND($E$3=7),'Marks Entry 7th'!BS109,"")))</f>
        <v/>
      </c>
      <c r="DZ110" s="67" t="str">
        <f>IF(OR($E110="",$G110=""),"",IF(AND($E$3=6),'Marks Entry 6th'!BT109,IF(AND($E$3=7),'Marks Entry 7th'!BT109,"")))</f>
        <v/>
      </c>
      <c r="EA110" s="65" t="str">
        <f t="shared" si="153"/>
        <v/>
      </c>
      <c r="EB110" s="62" t="str">
        <f t="shared" si="154"/>
        <v/>
      </c>
      <c r="EC110" s="108">
        <f t="shared" si="155"/>
        <v>0</v>
      </c>
      <c r="ED110" s="108" t="str">
        <f t="shared" si="156"/>
        <v/>
      </c>
      <c r="EE110" s="108" t="str">
        <f t="shared" si="157"/>
        <v/>
      </c>
      <c r="EF110" s="108" t="str">
        <f t="shared" si="158"/>
        <v/>
      </c>
      <c r="EG110" s="108" t="str">
        <f t="shared" si="159"/>
        <v/>
      </c>
      <c r="EH110" s="110" t="str">
        <f t="shared" si="160"/>
        <v/>
      </c>
      <c r="EI110" s="52" t="str">
        <f>IF(OR($E110="",$G110=""),"",IF(AND($E$3=6),'Marks Entry 6th'!BU109,IF(AND($E$3=7),'Marks Entry 7th'!BU109,"")))</f>
        <v/>
      </c>
      <c r="EJ110" s="52" t="str">
        <f>IF(OR($E110="",$G110=""),"",IF(AND($E$3=6),'Marks Entry 6th'!BV109,IF(AND($E$3=7),'Marks Entry 7th'!BV109,"")))</f>
        <v/>
      </c>
      <c r="EK110" s="52" t="str">
        <f>IF(OR($E110="",$G110=""),"",IF(AND($E$3=6),'Marks Entry 6th'!BW109,IF(AND($E$3=7),'Marks Entry 7th'!BW109,"")))</f>
        <v/>
      </c>
      <c r="EL110" s="52" t="str">
        <f>IF(OR($E110="",$G110=""),"",IF(AND($E$3=6),'Marks Entry 6th'!BX109,IF(AND($E$3=7),'Marks Entry 7th'!BX109,"")))</f>
        <v/>
      </c>
      <c r="EM110" s="52" t="str">
        <f>IF(OR($E110="",$G110=""),"",IF(AND($E$3=6),'Marks Entry 6th'!BY109,IF(AND($E$3=7),'Marks Entry 7th'!BY109,"")))</f>
        <v/>
      </c>
      <c r="EN110" s="121" t="str">
        <f t="shared" si="161"/>
        <v/>
      </c>
      <c r="EO110" s="122">
        <f t="shared" si="162"/>
        <v>0</v>
      </c>
      <c r="EP110" s="122" t="str">
        <f t="shared" si="163"/>
        <v/>
      </c>
      <c r="EQ110" s="122" t="str">
        <f t="shared" si="164"/>
        <v/>
      </c>
      <c r="ER110" s="109" t="str">
        <f t="shared" si="165"/>
        <v/>
      </c>
      <c r="ES110" s="52" t="str">
        <f>IF(OR($E110="",$G110=""),"",IF(AND($E$3=6),'Marks Entry 6th'!BZ109,IF(AND($E$3=7),'Marks Entry 7th'!BZ109,"")))</f>
        <v/>
      </c>
      <c r="ET110" s="52" t="str">
        <f>IF(OR($E110="",$G110=""),"",IF(AND($E$3=6),'Marks Entry 6th'!CA109,IF(AND($E$3=7),'Marks Entry 7th'!CA109,"")))</f>
        <v/>
      </c>
      <c r="EU110" s="52" t="str">
        <f>IF(OR($E110="",$G110=""),"",IF(AND($E$3=6),'Marks Entry 6th'!CB109,IF(AND($E$3=7),'Marks Entry 7th'!CB109,"")))</f>
        <v/>
      </c>
      <c r="EV110" s="52" t="str">
        <f>IF(OR($E110="",$G110=""),"",IF(AND($E$3=6),'Marks Entry 6th'!CC109,IF(AND($E$3=7),'Marks Entry 7th'!CC109,"")))</f>
        <v/>
      </c>
      <c r="EW110" s="52" t="str">
        <f>IF(OR($E110="",$G110=""),"",IF(AND($E$3=6),'Marks Entry 6th'!CD109,IF(AND($E$3=7),'Marks Entry 7th'!CD109,"")))</f>
        <v/>
      </c>
      <c r="EX110" s="121" t="str">
        <f t="shared" si="166"/>
        <v/>
      </c>
      <c r="EY110" s="122">
        <f t="shared" si="167"/>
        <v>0</v>
      </c>
      <c r="EZ110" s="122" t="str">
        <f t="shared" si="168"/>
        <v/>
      </c>
      <c r="FA110" s="122" t="str">
        <f t="shared" si="169"/>
        <v/>
      </c>
      <c r="FB110" s="109" t="str">
        <f t="shared" si="170"/>
        <v/>
      </c>
      <c r="FC110" s="52" t="str">
        <f>IF(OR($E110="",$G110=""),"",IF(AND($E$3=6),'Marks Entry 6th'!CE109,IF(AND($E$3=7),'Marks Entry 7th'!CE109,"")))</f>
        <v/>
      </c>
      <c r="FD110" s="52" t="str">
        <f>IF(OR($E110="",$G110=""),"",IF(AND($E$3=6),'Marks Entry 6th'!CF109,IF(AND($E$3=7),'Marks Entry 7th'!CF109,"")))</f>
        <v/>
      </c>
      <c r="FE110" s="52" t="str">
        <f>IF(OR($E110="",$G110=""),"",IF(AND($E$3=6),'Marks Entry 6th'!CG109,IF(AND($E$3=7),'Marks Entry 7th'!CG109,"")))</f>
        <v/>
      </c>
      <c r="FF110" s="52" t="str">
        <f>IF(OR($E110="",$G110=""),"",IF(AND($E$3=6),'Marks Entry 6th'!CH109,IF(AND($E$3=7),'Marks Entry 7th'!CH109,"")))</f>
        <v/>
      </c>
      <c r="FG110" s="52" t="str">
        <f>IF(OR($E110="",$G110=""),"",IF(AND($E$3=6),'Marks Entry 6th'!CI109,IF(AND($E$3=7),'Marks Entry 7th'!CI109,"")))</f>
        <v/>
      </c>
      <c r="FH110" s="121" t="str">
        <f t="shared" si="171"/>
        <v/>
      </c>
      <c r="FI110" s="122">
        <f t="shared" si="172"/>
        <v>0</v>
      </c>
      <c r="FJ110" s="122" t="str">
        <f t="shared" si="173"/>
        <v/>
      </c>
      <c r="FK110" s="122" t="str">
        <f t="shared" si="174"/>
        <v/>
      </c>
      <c r="FL110" s="109" t="str">
        <f t="shared" si="175"/>
        <v/>
      </c>
      <c r="FM110" s="361" t="str">
        <f>IF(OR($E110="",$G110=""),"",IF(AND('Marks Entry 6th'!CJ109="",'Marks Entry 7th'!CJ109=""),"",IF(AND($E$3=6),'Marks Entry 6th'!CJ109,IF(AND($E$3=7),'Marks Entry 7th'!CJ109,""))))</f>
        <v/>
      </c>
      <c r="FN110" s="361" t="str">
        <f>IF(OR($E110="",$G110=""),"",IF(AND('Marks Entry 6th'!CK109="",'Marks Entry 7th'!CK109=""),"",IF(AND($E$3=6),'Marks Entry 6th'!CK109,IF(AND($E$3=7),'Marks Entry 7th'!CK109,""))))</f>
        <v/>
      </c>
      <c r="FO110" s="362" t="str">
        <f t="shared" si="176"/>
        <v/>
      </c>
      <c r="FP110" s="109" t="str">
        <f t="shared" si="177"/>
        <v/>
      </c>
      <c r="FQ110" s="361" t="str">
        <f>IF(OR($E110="",$G110=""),"",IF(AND('Marks Entry 6th'!CL109="",'Marks Entry 7th'!CL109=""),"",IF(AND($E$3=6),'Marks Entry 6th'!CL109,IF(AND($E$3=7),'Marks Entry 7th'!CL109,""))))</f>
        <v/>
      </c>
      <c r="FR110" s="361" t="str">
        <f>IF(OR($E110="",$G110=""),"",IF(AND('Marks Entry 6th'!CM109="",'Marks Entry 7th'!CM109=""),"",IF(AND($E$3=6),'Marks Entry 6th'!CM109,IF(AND($E$3=7),'Marks Entry 7th'!CM109,""))))</f>
        <v/>
      </c>
      <c r="FS110" s="362" t="str">
        <f t="shared" si="178"/>
        <v/>
      </c>
      <c r="FT110" s="109" t="str">
        <f t="shared" si="179"/>
        <v/>
      </c>
      <c r="FU110" s="78" t="str">
        <f t="shared" si="180"/>
        <v/>
      </c>
      <c r="FV110" s="328" t="str">
        <f t="shared" si="181"/>
        <v/>
      </c>
      <c r="FW110" s="84" t="str">
        <f t="shared" si="182"/>
        <v/>
      </c>
      <c r="FX110" s="222" t="str">
        <f t="shared" si="183"/>
        <v/>
      </c>
      <c r="FY110" s="85" t="str">
        <f t="shared" si="184"/>
        <v/>
      </c>
      <c r="FZ110" s="327" t="str">
        <f>IFERROR(IF(B110="NSO","NSO",IF(OR(D110="",G110="",F110=""),"",IF(AND(FV110&gt;=36,'Master sheet'!$D$11="Hindi"),"कक्षा क्रमोन्नत",IF(AND(FV110&gt;=36,'Master sheet'!$D$11="English"),"Promoted",IF(AND(FV110&lt;36,'Master sheet'!$D$11="Hindi"),"पुनः परीक्षा","Re-Exam"))))),"")</f>
        <v/>
      </c>
      <c r="GA110" s="53" t="str">
        <f>IF(OR($E110="",$G110=""),"",IF(AND($E$3=6,'Marks Entry 6th'!CN109=""),"",IF(AND($E$3=7,'Marks Entry 7th'!CN109=""),"",IF(AND($E$3=6),'Marks Entry 6th'!CN109,IF(AND($E$3=7),'Marks Entry 7th'!CN109,"")))))</f>
        <v/>
      </c>
      <c r="GB110" s="53" t="str">
        <f>IF(OR($E110="",$G110=""),"",IF(AND($E$3=6,'Marks Entry 6th'!CO109=""),"",IF(AND($E$3=7,'Marks Entry 7th'!CO109=""),"",IF(AND($E$3=6),'Marks Entry 6th'!CO109,IF(AND($E$3=7),'Marks Entry 7th'!CO109,"")))))</f>
        <v/>
      </c>
      <c r="GC110" s="54"/>
      <c r="GK110" s="56">
        <f>IF(AND($E$3=6),'Marks Entry 6th'!I109,IF(AND($E$3=7),'Marks Entry 7th'!I109,""))</f>
        <v>0</v>
      </c>
      <c r="GL110" s="56">
        <f t="shared" si="185"/>
        <v>0</v>
      </c>
    </row>
    <row r="111" spans="1:194" ht="18.95" customHeight="1">
      <c r="A111" s="68">
        <v>104</v>
      </c>
      <c r="B111" s="68" t="str">
        <f>IF(OR(GK111=0,GK111=""),"",IF(AND($E$3=6),'Marks Entry 6th'!I110,IF(AND($E$3=7),'Marks Entry 7th'!I110,"")))</f>
        <v/>
      </c>
      <c r="C111" s="69" t="str">
        <f>IF(OR(B111=0,B111=""),"",IF(AND($E$3=6,'Marks Entry 6th'!B110=""),"",IF(AND($E$3=7,'Marks Entry 7th'!B110=""),"",IF(AND($E$3=6,'Marks Entry 6th'!B110),'Marks Entry 6th'!B110,IF(AND($E$3=7),'Marks Entry 7th'!B110,"")))))</f>
        <v/>
      </c>
      <c r="D111" s="69" t="str">
        <f>IF(OR(B111=0,B111=""),"",IF(AND($E$3=6,'Marks Entry 6th'!C110=""),"",IF(AND($E$3=7,'Marks Entry 7th'!C110=""),"",IF(AND($E$3=6),'Marks Entry 6th'!C110,IF(AND($E$3=7),'Marks Entry 7th'!C110,"")))))</f>
        <v/>
      </c>
      <c r="E111" s="303" t="str">
        <f>IF(OR(B111=0,B111=""),"",IF(AND($E$3=6,'Marks Entry 6th'!E110=""),"",IF(AND($E$3=7,'Marks Entry 7th'!E110=""),"",IF(AND($E$3=6),'Marks Entry 6th'!E110,IF(AND($E$3=7),'Marks Entry 7th'!E110,"")))))</f>
        <v/>
      </c>
      <c r="F111" s="69" t="str">
        <f>IF(OR(B111=0,B111=""),"",IF(AND($E$3=6,'Marks Entry 6th'!D110=""),"",IF(AND($E$3=7,'Marks Entry 7th'!D110=""),"",IF(AND($E$3=6),'Marks Entry 6th'!D110,IF(AND($E$3=7),'Marks Entry 7th'!D110,"")))))</f>
        <v/>
      </c>
      <c r="G111" s="302" t="str">
        <f>IF(OR(B111=0,B111=""),"",IF(AND($E$3=6,'Marks Entry 6th'!F110=""),"",IF(AND($E$3=7,'Marks Entry 7th'!F110=""),"",IF(AND($E$3=6),UPPER('Marks Entry 6th'!F110),IF(AND($E$3=7),UPPER('Marks Entry 7th'!F110),"")))))</f>
        <v/>
      </c>
      <c r="H111" s="302" t="str">
        <f>IF(OR(B111=0,B111=""),"",IF(AND($E$3=6,'Marks Entry 6th'!G110=""),"",IF(AND($E$3=7,'Marks Entry 7th'!G110=""),"",IF(AND($E$3=6),UPPER('Marks Entry 6th'!G110),IF(AND($E$3=7),UPPER('Marks Entry 7th'!G110),"")))))</f>
        <v/>
      </c>
      <c r="I111" s="302" t="str">
        <f>IF(OR(B111=0,B111=""),"",IF(AND($E$3=6,'Marks Entry 6th'!H110=""),"",IF(AND($E$3=7,'Marks Entry 7th'!H110=""),"",IF(AND($E$3=6),UPPER('Marks Entry 6th'!H110),IF(AND($E$3=7),UPPER('Marks Entry 7th'!H110),"")))))</f>
        <v/>
      </c>
      <c r="J111" s="64" t="str">
        <f>IF(OR(B111=0,B111=""),"",IF(AND($E$3=6,'Marks Entry 6th'!J110=""),"",IF(AND($E$3=7,'Marks Entry 7th'!J110=""),"",IF(AND($E$3=6),'Marks Entry 6th'!J110,IF(AND($E$3=7),'Marks Entry 7th'!J110,"")))))</f>
        <v/>
      </c>
      <c r="K111" s="64" t="str">
        <f>IF(OR(B111=0,B111=""),"",IF(AND($E$3=6,'Marks Entry 6th'!K110=""),"",IF(AND($E$3=7,'Marks Entry 7th'!K110=""),"",IF(AND($E$3=6),'Marks Entry 6th'!K110,IF(AND($E$3=7),'Marks Entry 7th'!K110,"")))))</f>
        <v/>
      </c>
      <c r="L111" s="120" t="str">
        <f>IF(OR($E111="",$G111=""),"",IF(AND($E$3=6),'Marks Entry 6th'!L110,IF(AND($E$3=7),'Marks Entry 7th'!L110,"")))</f>
        <v/>
      </c>
      <c r="M111" s="120" t="str">
        <f>IF(OR($E111="",$G111=""),"",IF(AND($E$3=6),'Marks Entry 6th'!M110,IF(AND($E$3=7),'Marks Entry 7th'!M110,"")))</f>
        <v/>
      </c>
      <c r="N111" s="120" t="str">
        <f>IF(OR($E111="",$G111=""),"",IF(AND($E$3=6),'Marks Entry 6th'!N110,IF(AND($E$3=7),'Marks Entry 7th'!N110,"")))</f>
        <v/>
      </c>
      <c r="O111" s="120" t="str">
        <f>IF(OR($E111="",$G111=""),"",IF(AND($E$3=6),'Marks Entry 6th'!O110,IF(AND($E$3=7),'Marks Entry 7th'!O110,"")))</f>
        <v/>
      </c>
      <c r="P111" s="120" t="str">
        <f>IF(OR($E111="",$G111=""),"",IF(AND($E$3=6),'Marks Entry 6th'!P110,IF(AND($E$3=7),'Marks Entry 7th'!P110,"")))</f>
        <v/>
      </c>
      <c r="Q111" s="120" t="str">
        <f>IF(OR($E111="",$G111=""),"",IF(AND($E$3=6),'Marks Entry 6th'!Q110,IF(AND($E$3=7),'Marks Entry 7th'!Q110,"")))</f>
        <v/>
      </c>
      <c r="R111" s="418" t="str">
        <f t="shared" si="95"/>
        <v/>
      </c>
      <c r="S111" s="120" t="str">
        <f>IF(OR($E111="",$G111=""),"",IF(AND($E$3=6),'Marks Entry 6th'!R110,IF(AND($E$3=7),'Marks Entry 7th'!R110,"")))</f>
        <v/>
      </c>
      <c r="T111" s="120" t="str">
        <f>IF(OR($E111="",$G111=""),"",IF(AND($E$3=6),'Marks Entry 6th'!S110,IF(AND($E$3=7),'Marks Entry 7th'!S110,"")))</f>
        <v/>
      </c>
      <c r="U111" s="65" t="str">
        <f t="shared" si="96"/>
        <v/>
      </c>
      <c r="V111" s="62">
        <f t="shared" si="97"/>
        <v>0</v>
      </c>
      <c r="W111" s="67" t="str">
        <f>IF(OR($E111="",$G111=""),"",IF(AND($E$3=6),'Marks Entry 6th'!T110,IF(AND($E$3=7),'Marks Entry 7th'!T110,"")))</f>
        <v/>
      </c>
      <c r="X111" s="67" t="str">
        <f>IF(OR($E111="",$G111=""),"",IF(AND($E$3=6),'Marks Entry 6th'!U110,IF(AND($E$3=7),'Marks Entry 7th'!U110,"")))</f>
        <v/>
      </c>
      <c r="Y111" s="66" t="str">
        <f t="shared" si="98"/>
        <v/>
      </c>
      <c r="Z111" s="62" t="str">
        <f t="shared" si="99"/>
        <v/>
      </c>
      <c r="AA111" s="108">
        <f t="shared" si="100"/>
        <v>0</v>
      </c>
      <c r="AB111" s="108" t="str">
        <f t="shared" si="101"/>
        <v/>
      </c>
      <c r="AC111" s="108" t="str">
        <f t="shared" si="102"/>
        <v/>
      </c>
      <c r="AD111" s="108" t="str">
        <f t="shared" si="103"/>
        <v/>
      </c>
      <c r="AE111" s="108" t="str">
        <f t="shared" si="104"/>
        <v/>
      </c>
      <c r="AF111" s="110" t="str">
        <f t="shared" si="105"/>
        <v/>
      </c>
      <c r="AG111" s="120" t="str">
        <f>IF(OR($E111="",$G111=""),"",IF(AND($E$3=6),'Marks Entry 6th'!V110,IF(AND($E$3=7),'Marks Entry 7th'!V110,"")))</f>
        <v/>
      </c>
      <c r="AH111" s="120" t="str">
        <f>IF(OR($E111="",$G111=""),"",IF(AND($E$3=6),'Marks Entry 6th'!W110,IF(AND($E$3=7),'Marks Entry 7th'!W110,"")))</f>
        <v/>
      </c>
      <c r="AI111" s="120" t="str">
        <f>IF(OR($E111="",$G111=""),"",IF(AND($E$3=6),'Marks Entry 6th'!X110,IF(AND($E$3=7),'Marks Entry 7th'!X110,"")))</f>
        <v/>
      </c>
      <c r="AJ111" s="120" t="str">
        <f>IF(OR($E111="",$G111=""),"",IF(AND($E$3=6),'Marks Entry 6th'!Y110,IF(AND($E$3=7),'Marks Entry 7th'!Y110,"")))</f>
        <v/>
      </c>
      <c r="AK111" s="120" t="str">
        <f>IF(OR($E111="",$G111=""),"",IF(AND($E$3=6),'Marks Entry 6th'!Z110,IF(AND($E$3=7),'Marks Entry 7th'!Z110,"")))</f>
        <v/>
      </c>
      <c r="AL111" s="120" t="str">
        <f>IF(OR($E111="",$G111=""),"",IF(AND($E$3=6),'Marks Entry 6th'!AA110,IF(AND($E$3=7),'Marks Entry 7th'!AA110,"")))</f>
        <v/>
      </c>
      <c r="AM111" s="418" t="str">
        <f t="shared" si="106"/>
        <v/>
      </c>
      <c r="AN111" s="120" t="str">
        <f>IF(OR($E111="",$G111=""),"",IF(AND($E$3=6),'Marks Entry 6th'!AB110,IF(AND($E$3=7),'Marks Entry 7th'!AB110,"")))</f>
        <v/>
      </c>
      <c r="AO111" s="120" t="str">
        <f>IF(OR($E111="",$G111=""),"",IF(AND($E$3=6),'Marks Entry 6th'!AC110,IF(AND($E$3=7),'Marks Entry 7th'!AC110,"")))</f>
        <v/>
      </c>
      <c r="AP111" s="65" t="str">
        <f t="shared" si="107"/>
        <v/>
      </c>
      <c r="AQ111" s="62">
        <f t="shared" si="108"/>
        <v>0</v>
      </c>
      <c r="AR111" s="67" t="str">
        <f>IF(OR($E111="",$G111=""),"",IF(AND($E$3=6),'Marks Entry 6th'!AD110,IF(AND($E$3=7),'Marks Entry 7th'!AD110,"")))</f>
        <v/>
      </c>
      <c r="AS111" s="67" t="str">
        <f>IF(OR($E111="",$G111=""),"",IF(AND($E$3=6),'Marks Entry 6th'!AE110,IF(AND($E$3=7),'Marks Entry 7th'!AE110,"")))</f>
        <v/>
      </c>
      <c r="AT111" s="65" t="str">
        <f t="shared" si="109"/>
        <v/>
      </c>
      <c r="AU111" s="62" t="str">
        <f t="shared" si="110"/>
        <v/>
      </c>
      <c r="AV111" s="108">
        <f t="shared" si="111"/>
        <v>0</v>
      </c>
      <c r="AW111" s="108" t="str">
        <f t="shared" si="112"/>
        <v/>
      </c>
      <c r="AX111" s="108" t="str">
        <f t="shared" si="113"/>
        <v/>
      </c>
      <c r="AY111" s="108" t="str">
        <f t="shared" si="114"/>
        <v/>
      </c>
      <c r="AZ111" s="108" t="str">
        <f t="shared" si="115"/>
        <v/>
      </c>
      <c r="BA111" s="110" t="str">
        <f t="shared" si="116"/>
        <v/>
      </c>
      <c r="BB111" s="310" t="str">
        <f>IF(OR($E111="",$G111=""),"",IF(AND($E$3=6),'Marks Entry 6th'!AF110,IF(AND($E$3=7),'Marks Entry 7th'!AF110,"")))</f>
        <v/>
      </c>
      <c r="BC111" s="120" t="str">
        <f>IF(OR($E111="",$G111=""),"",IF(AND($E$3=6),'Marks Entry 6th'!AG110,IF(AND($E$3=7),'Marks Entry 7th'!AG110,"")))</f>
        <v/>
      </c>
      <c r="BD111" s="120" t="str">
        <f>IF(OR($E111="",$G111=""),"",IF(AND($E$3=6),'Marks Entry 6th'!AH110,IF(AND($E$3=7),'Marks Entry 7th'!AH110,"")))</f>
        <v/>
      </c>
      <c r="BE111" s="120" t="str">
        <f>IF(OR($E111="",$G111=""),"",IF(AND($E$3=6),'Marks Entry 6th'!AI110,IF(AND($E$3=7),'Marks Entry 7th'!AI110,"")))</f>
        <v/>
      </c>
      <c r="BF111" s="120" t="str">
        <f>IF(OR($E111="",$G111=""),"",IF(AND($E$3=6),'Marks Entry 6th'!AJ110,IF(AND($E$3=7),'Marks Entry 7th'!AJ110,"")))</f>
        <v/>
      </c>
      <c r="BG111" s="120" t="str">
        <f>IF(OR($E111="",$G111=""),"",IF(AND($E$3=6),'Marks Entry 6th'!AK110,IF(AND($E$3=7),'Marks Entry 7th'!AK110,"")))</f>
        <v/>
      </c>
      <c r="BH111" s="120" t="str">
        <f>IF(OR($E111="",$G111=""),"",IF(AND($E$3=6),'Marks Entry 6th'!AL110,IF(AND($E$3=7),'Marks Entry 7th'!AL110,"")))</f>
        <v/>
      </c>
      <c r="BI111" s="418" t="str">
        <f t="shared" si="117"/>
        <v/>
      </c>
      <c r="BJ111" s="120" t="str">
        <f>IF(OR($E111="",$G111=""),"",IF(AND($E$3=6),'Marks Entry 6th'!AM110,IF(AND($E$3=7),'Marks Entry 7th'!AM110,"")))</f>
        <v/>
      </c>
      <c r="BK111" s="120" t="str">
        <f>IF(OR($E111="",$G111=""),"",IF(AND($E$3=6),'Marks Entry 6th'!AN110,IF(AND($E$3=7),'Marks Entry 7th'!AN110,"")))</f>
        <v/>
      </c>
      <c r="BL111" s="65" t="str">
        <f t="shared" si="118"/>
        <v/>
      </c>
      <c r="BM111" s="62">
        <f t="shared" si="119"/>
        <v>0</v>
      </c>
      <c r="BN111" s="67" t="str">
        <f>IF(OR($E111="",$G111=""),"",IF(AND($E$3=6),'Marks Entry 6th'!AO110,IF(AND($E$3=7),'Marks Entry 7th'!AO110,"")))</f>
        <v/>
      </c>
      <c r="BO111" s="67" t="str">
        <f>IF(OR($E111="",$G111=""),"",IF(AND($E$3=6),'Marks Entry 6th'!AP110,IF(AND($E$3=7),'Marks Entry 7th'!AP110,"")))</f>
        <v/>
      </c>
      <c r="BP111" s="65" t="str">
        <f t="shared" si="120"/>
        <v/>
      </c>
      <c r="BQ111" s="62" t="str">
        <f t="shared" si="121"/>
        <v/>
      </c>
      <c r="BR111" s="108">
        <f t="shared" si="122"/>
        <v>0</v>
      </c>
      <c r="BS111" s="108" t="str">
        <f t="shared" si="123"/>
        <v/>
      </c>
      <c r="BT111" s="108" t="str">
        <f t="shared" si="124"/>
        <v/>
      </c>
      <c r="BU111" s="108" t="str">
        <f t="shared" si="125"/>
        <v/>
      </c>
      <c r="BV111" s="108" t="str">
        <f t="shared" si="126"/>
        <v/>
      </c>
      <c r="BW111" s="110" t="str">
        <f t="shared" si="127"/>
        <v/>
      </c>
      <c r="BX111" s="120" t="str">
        <f>IF(OR($E111="",$G111=""),"",IF(AND($E$3=6),'Marks Entry 6th'!AQ110,IF(AND($E$3=7),'Marks Entry 7th'!AQ110,"")))</f>
        <v/>
      </c>
      <c r="BY111" s="120" t="str">
        <f>IF(OR($E111="",$G111=""),"",IF(AND($E$3=6),'Marks Entry 6th'!AR110,IF(AND($E$3=7),'Marks Entry 7th'!AR110,"")))</f>
        <v/>
      </c>
      <c r="BZ111" s="120" t="str">
        <f>IF(OR($E111="",$G111=""),"",IF(AND($E$3=6),'Marks Entry 6th'!AS110,IF(AND($E$3=7),'Marks Entry 7th'!AS110,"")))</f>
        <v/>
      </c>
      <c r="CA111" s="120" t="str">
        <f>IF(OR($E111="",$G111=""),"",IF(AND($E$3=6),'Marks Entry 6th'!AT110,IF(AND($E$3=7),'Marks Entry 7th'!AT110,"")))</f>
        <v/>
      </c>
      <c r="CB111" s="120" t="str">
        <f>IF(OR($E111="",$G111=""),"",IF(AND($E$3=6),'Marks Entry 6th'!AU110,IF(AND($E$3=7),'Marks Entry 7th'!AU110,"")))</f>
        <v/>
      </c>
      <c r="CC111" s="120" t="str">
        <f>IF(OR($E111="",$G111=""),"",IF(AND($E$3=6),'Marks Entry 6th'!AV110,IF(AND($E$3=7),'Marks Entry 7th'!AV110,"")))</f>
        <v/>
      </c>
      <c r="CD111" s="418" t="str">
        <f t="shared" si="128"/>
        <v/>
      </c>
      <c r="CE111" s="120" t="str">
        <f>IF(OR($E111="",$G111=""),"",IF(AND($E$3=6),'Marks Entry 6th'!AW110,IF(AND($E$3=7),'Marks Entry 7th'!AW110,"")))</f>
        <v/>
      </c>
      <c r="CF111" s="120" t="str">
        <f>IF(OR($E111="",$G111=""),"",IF(AND($E$3=6),'Marks Entry 6th'!AX110,IF(AND($E$3=7),'Marks Entry 7th'!AX110,"")))</f>
        <v/>
      </c>
      <c r="CG111" s="65" t="str">
        <f t="shared" si="129"/>
        <v/>
      </c>
      <c r="CH111" s="62">
        <f t="shared" si="130"/>
        <v>0</v>
      </c>
      <c r="CI111" s="67" t="str">
        <f>IF(OR($E111="",$G111=""),"",IF(AND($E$3=6),'Marks Entry 6th'!AY110,IF(AND($E$3=7),'Marks Entry 7th'!AY110,"")))</f>
        <v/>
      </c>
      <c r="CJ111" s="67" t="str">
        <f>IF(OR($E111="",$G111=""),"",IF(AND($E$3=6),'Marks Entry 6th'!AZ110,IF(AND($E$3=7),'Marks Entry 7th'!AZ110,"")))</f>
        <v/>
      </c>
      <c r="CK111" s="65" t="str">
        <f t="shared" si="131"/>
        <v/>
      </c>
      <c r="CL111" s="62" t="str">
        <f t="shared" si="132"/>
        <v/>
      </c>
      <c r="CM111" s="108">
        <f t="shared" si="133"/>
        <v>0</v>
      </c>
      <c r="CN111" s="108" t="str">
        <f t="shared" si="134"/>
        <v/>
      </c>
      <c r="CO111" s="108" t="str">
        <f t="shared" si="135"/>
        <v/>
      </c>
      <c r="CP111" s="108" t="str">
        <f t="shared" si="136"/>
        <v/>
      </c>
      <c r="CQ111" s="108" t="str">
        <f t="shared" si="137"/>
        <v/>
      </c>
      <c r="CR111" s="110" t="str">
        <f t="shared" si="138"/>
        <v/>
      </c>
      <c r="CS111" s="120" t="str">
        <f>IF(OR($E111="",$G111=""),"",IF(AND($E$3=6),'Marks Entry 6th'!BA110,IF(AND($E$3=7),'Marks Entry 7th'!BA110,"")))</f>
        <v/>
      </c>
      <c r="CT111" s="120" t="str">
        <f>IF(OR($E111="",$G111=""),"",IF(AND($E$3=6),'Marks Entry 6th'!BB110,IF(AND($E$3=7),'Marks Entry 7th'!BB110,"")))</f>
        <v/>
      </c>
      <c r="CU111" s="120" t="str">
        <f>IF(OR($E111="",$G111=""),"",IF(AND($E$3=6),'Marks Entry 6th'!BC110,IF(AND($E$3=7),'Marks Entry 7th'!BC110,"")))</f>
        <v/>
      </c>
      <c r="CV111" s="120" t="str">
        <f>IF(OR($E111="",$G111=""),"",IF(AND($E$3=6),'Marks Entry 6th'!BD110,IF(AND($E$3=7),'Marks Entry 7th'!BD110,"")))</f>
        <v/>
      </c>
      <c r="CW111" s="120" t="str">
        <f>IF(OR($E111="",$G111=""),"",IF(AND($E$3=6),'Marks Entry 6th'!BE110,IF(AND($E$3=7),'Marks Entry 7th'!BE110,"")))</f>
        <v/>
      </c>
      <c r="CX111" s="120" t="str">
        <f>IF(OR($E111="",$G111=""),"",IF(AND($E$3=6),'Marks Entry 6th'!BF110,IF(AND($E$3=7),'Marks Entry 7th'!BF110,"")))</f>
        <v/>
      </c>
      <c r="CY111" s="418" t="str">
        <f t="shared" si="139"/>
        <v/>
      </c>
      <c r="CZ111" s="120" t="str">
        <f>IF(OR($E111="",$G111=""),"",IF(AND($E$3=6),'Marks Entry 6th'!BG110,IF(AND($E$3=7),'Marks Entry 7th'!BG110,"")))</f>
        <v/>
      </c>
      <c r="DA111" s="120" t="str">
        <f>IF(OR($E111="",$G111=""),"",IF(AND($E$3=6),'Marks Entry 6th'!BH110,IF(AND($E$3=7),'Marks Entry 7th'!BH110,"")))</f>
        <v/>
      </c>
      <c r="DB111" s="65" t="str">
        <f t="shared" si="140"/>
        <v/>
      </c>
      <c r="DC111" s="62">
        <f t="shared" si="141"/>
        <v>0</v>
      </c>
      <c r="DD111" s="67" t="str">
        <f>IF(OR($E111="",$G111=""),"",IF(AND($E$3=6),'Marks Entry 6th'!BI110,IF(AND($E$3=7),'Marks Entry 7th'!BI110,"")))</f>
        <v/>
      </c>
      <c r="DE111" s="67" t="str">
        <f>IF(OR($E111="",$G111=""),"",IF(AND($E$3=6),'Marks Entry 6th'!BJ110,IF(AND($E$3=7),'Marks Entry 7th'!BJ110,"")))</f>
        <v/>
      </c>
      <c r="DF111" s="65" t="str">
        <f t="shared" si="142"/>
        <v/>
      </c>
      <c r="DG111" s="62" t="str">
        <f t="shared" si="143"/>
        <v/>
      </c>
      <c r="DH111" s="108">
        <f t="shared" si="144"/>
        <v>0</v>
      </c>
      <c r="DI111" s="108" t="str">
        <f t="shared" si="145"/>
        <v/>
      </c>
      <c r="DJ111" s="108" t="str">
        <f t="shared" si="146"/>
        <v/>
      </c>
      <c r="DK111" s="108" t="str">
        <f t="shared" si="147"/>
        <v/>
      </c>
      <c r="DL111" s="108" t="str">
        <f t="shared" si="148"/>
        <v/>
      </c>
      <c r="DM111" s="110" t="str">
        <f t="shared" si="149"/>
        <v/>
      </c>
      <c r="DN111" s="120" t="str">
        <f>IF(OR($E111="",$G111=""),"",IF(AND($E$3=6),'Marks Entry 6th'!BK110,IF(AND($E$3=7),'Marks Entry 7th'!BK110,"")))</f>
        <v/>
      </c>
      <c r="DO111" s="120" t="str">
        <f>IF(OR($E111="",$G111=""),"",IF(AND($E$3=6),'Marks Entry 6th'!BL110,IF(AND($E$3=7),'Marks Entry 7th'!BL110,"")))</f>
        <v/>
      </c>
      <c r="DP111" s="120" t="str">
        <f>IF(OR($E111="",$G111=""),"",IF(AND($E$3=6),'Marks Entry 6th'!BM110,IF(AND($E$3=7),'Marks Entry 7th'!BM110,"")))</f>
        <v/>
      </c>
      <c r="DQ111" s="120" t="str">
        <f>IF(OR($E111="",$G111=""),"",IF(AND($E$3=6),'Marks Entry 6th'!BN110,IF(AND($E$3=7),'Marks Entry 7th'!BN110,"")))</f>
        <v/>
      </c>
      <c r="DR111" s="120" t="str">
        <f>IF(OR($E111="",$G111=""),"",IF(AND($E$3=6),'Marks Entry 6th'!BO110,IF(AND($E$3=7),'Marks Entry 7th'!BO110,"")))</f>
        <v/>
      </c>
      <c r="DS111" s="120" t="str">
        <f>IF(OR($E111="",$G111=""),"",IF(AND($E$3=6),'Marks Entry 6th'!BP110,IF(AND($E$3=7),'Marks Entry 7th'!BP110,"")))</f>
        <v/>
      </c>
      <c r="DT111" s="418" t="str">
        <f t="shared" si="150"/>
        <v/>
      </c>
      <c r="DU111" s="120" t="str">
        <f>IF(OR($E111="",$G111=""),"",IF(AND($E$3=6),'Marks Entry 6th'!BQ110,IF(AND($E$3=7),'Marks Entry 7th'!BQ110,"")))</f>
        <v/>
      </c>
      <c r="DV111" s="120" t="str">
        <f>IF(OR($E111="",$G111=""),"",IF(AND($E$3=6),'Marks Entry 6th'!BR110,IF(AND($E$3=7),'Marks Entry 7th'!BR110,"")))</f>
        <v/>
      </c>
      <c r="DW111" s="65" t="str">
        <f t="shared" si="151"/>
        <v/>
      </c>
      <c r="DX111" s="62">
        <f t="shared" si="152"/>
        <v>0</v>
      </c>
      <c r="DY111" s="67" t="str">
        <f>IF(OR($E111="",$G111=""),"",IF(AND($E$3=6),'Marks Entry 6th'!BS110,IF(AND($E$3=7),'Marks Entry 7th'!BS110,"")))</f>
        <v/>
      </c>
      <c r="DZ111" s="67" t="str">
        <f>IF(OR($E111="",$G111=""),"",IF(AND($E$3=6),'Marks Entry 6th'!BT110,IF(AND($E$3=7),'Marks Entry 7th'!BT110,"")))</f>
        <v/>
      </c>
      <c r="EA111" s="65" t="str">
        <f t="shared" si="153"/>
        <v/>
      </c>
      <c r="EB111" s="62" t="str">
        <f t="shared" si="154"/>
        <v/>
      </c>
      <c r="EC111" s="108">
        <f t="shared" si="155"/>
        <v>0</v>
      </c>
      <c r="ED111" s="108" t="str">
        <f t="shared" si="156"/>
        <v/>
      </c>
      <c r="EE111" s="108" t="str">
        <f t="shared" si="157"/>
        <v/>
      </c>
      <c r="EF111" s="108" t="str">
        <f t="shared" si="158"/>
        <v/>
      </c>
      <c r="EG111" s="108" t="str">
        <f t="shared" si="159"/>
        <v/>
      </c>
      <c r="EH111" s="110" t="str">
        <f t="shared" si="160"/>
        <v/>
      </c>
      <c r="EI111" s="52" t="str">
        <f>IF(OR($E111="",$G111=""),"",IF(AND($E$3=6),'Marks Entry 6th'!BU110,IF(AND($E$3=7),'Marks Entry 7th'!BU110,"")))</f>
        <v/>
      </c>
      <c r="EJ111" s="52" t="str">
        <f>IF(OR($E111="",$G111=""),"",IF(AND($E$3=6),'Marks Entry 6th'!BV110,IF(AND($E$3=7),'Marks Entry 7th'!BV110,"")))</f>
        <v/>
      </c>
      <c r="EK111" s="52" t="str">
        <f>IF(OR($E111="",$G111=""),"",IF(AND($E$3=6),'Marks Entry 6th'!BW110,IF(AND($E$3=7),'Marks Entry 7th'!BW110,"")))</f>
        <v/>
      </c>
      <c r="EL111" s="52" t="str">
        <f>IF(OR($E111="",$G111=""),"",IF(AND($E$3=6),'Marks Entry 6th'!BX110,IF(AND($E$3=7),'Marks Entry 7th'!BX110,"")))</f>
        <v/>
      </c>
      <c r="EM111" s="52" t="str">
        <f>IF(OR($E111="",$G111=""),"",IF(AND($E$3=6),'Marks Entry 6th'!BY110,IF(AND($E$3=7),'Marks Entry 7th'!BY110,"")))</f>
        <v/>
      </c>
      <c r="EN111" s="121" t="str">
        <f t="shared" si="161"/>
        <v/>
      </c>
      <c r="EO111" s="122">
        <f t="shared" si="162"/>
        <v>0</v>
      </c>
      <c r="EP111" s="122" t="str">
        <f t="shared" si="163"/>
        <v/>
      </c>
      <c r="EQ111" s="122" t="str">
        <f t="shared" si="164"/>
        <v/>
      </c>
      <c r="ER111" s="109" t="str">
        <f t="shared" si="165"/>
        <v/>
      </c>
      <c r="ES111" s="52" t="str">
        <f>IF(OR($E111="",$G111=""),"",IF(AND($E$3=6),'Marks Entry 6th'!BZ110,IF(AND($E$3=7),'Marks Entry 7th'!BZ110,"")))</f>
        <v/>
      </c>
      <c r="ET111" s="52" t="str">
        <f>IF(OR($E111="",$G111=""),"",IF(AND($E$3=6),'Marks Entry 6th'!CA110,IF(AND($E$3=7),'Marks Entry 7th'!CA110,"")))</f>
        <v/>
      </c>
      <c r="EU111" s="52" t="str">
        <f>IF(OR($E111="",$G111=""),"",IF(AND($E$3=6),'Marks Entry 6th'!CB110,IF(AND($E$3=7),'Marks Entry 7th'!CB110,"")))</f>
        <v/>
      </c>
      <c r="EV111" s="52" t="str">
        <f>IF(OR($E111="",$G111=""),"",IF(AND($E$3=6),'Marks Entry 6th'!CC110,IF(AND($E$3=7),'Marks Entry 7th'!CC110,"")))</f>
        <v/>
      </c>
      <c r="EW111" s="52" t="str">
        <f>IF(OR($E111="",$G111=""),"",IF(AND($E$3=6),'Marks Entry 6th'!CD110,IF(AND($E$3=7),'Marks Entry 7th'!CD110,"")))</f>
        <v/>
      </c>
      <c r="EX111" s="121" t="str">
        <f t="shared" si="166"/>
        <v/>
      </c>
      <c r="EY111" s="122">
        <f t="shared" si="167"/>
        <v>0</v>
      </c>
      <c r="EZ111" s="122" t="str">
        <f t="shared" si="168"/>
        <v/>
      </c>
      <c r="FA111" s="122" t="str">
        <f t="shared" si="169"/>
        <v/>
      </c>
      <c r="FB111" s="109" t="str">
        <f t="shared" si="170"/>
        <v/>
      </c>
      <c r="FC111" s="52" t="str">
        <f>IF(OR($E111="",$G111=""),"",IF(AND($E$3=6),'Marks Entry 6th'!CE110,IF(AND($E$3=7),'Marks Entry 7th'!CE110,"")))</f>
        <v/>
      </c>
      <c r="FD111" s="52" t="str">
        <f>IF(OR($E111="",$G111=""),"",IF(AND($E$3=6),'Marks Entry 6th'!CF110,IF(AND($E$3=7),'Marks Entry 7th'!CF110,"")))</f>
        <v/>
      </c>
      <c r="FE111" s="52" t="str">
        <f>IF(OR($E111="",$G111=""),"",IF(AND($E$3=6),'Marks Entry 6th'!CG110,IF(AND($E$3=7),'Marks Entry 7th'!CG110,"")))</f>
        <v/>
      </c>
      <c r="FF111" s="52" t="str">
        <f>IF(OR($E111="",$G111=""),"",IF(AND($E$3=6),'Marks Entry 6th'!CH110,IF(AND($E$3=7),'Marks Entry 7th'!CH110,"")))</f>
        <v/>
      </c>
      <c r="FG111" s="52" t="str">
        <f>IF(OR($E111="",$G111=""),"",IF(AND($E$3=6),'Marks Entry 6th'!CI110,IF(AND($E$3=7),'Marks Entry 7th'!CI110,"")))</f>
        <v/>
      </c>
      <c r="FH111" s="121" t="str">
        <f t="shared" si="171"/>
        <v/>
      </c>
      <c r="FI111" s="122">
        <f t="shared" si="172"/>
        <v>0</v>
      </c>
      <c r="FJ111" s="122" t="str">
        <f t="shared" si="173"/>
        <v/>
      </c>
      <c r="FK111" s="122" t="str">
        <f t="shared" si="174"/>
        <v/>
      </c>
      <c r="FL111" s="109" t="str">
        <f t="shared" si="175"/>
        <v/>
      </c>
      <c r="FM111" s="361" t="str">
        <f>IF(OR($E111="",$G111=""),"",IF(AND('Marks Entry 6th'!CJ110="",'Marks Entry 7th'!CJ110=""),"",IF(AND($E$3=6),'Marks Entry 6th'!CJ110,IF(AND($E$3=7),'Marks Entry 7th'!CJ110,""))))</f>
        <v/>
      </c>
      <c r="FN111" s="361" t="str">
        <f>IF(OR($E111="",$G111=""),"",IF(AND('Marks Entry 6th'!CK110="",'Marks Entry 7th'!CK110=""),"",IF(AND($E$3=6),'Marks Entry 6th'!CK110,IF(AND($E$3=7),'Marks Entry 7th'!CK110,""))))</f>
        <v/>
      </c>
      <c r="FO111" s="362" t="str">
        <f t="shared" si="176"/>
        <v/>
      </c>
      <c r="FP111" s="109" t="str">
        <f t="shared" si="177"/>
        <v/>
      </c>
      <c r="FQ111" s="361" t="str">
        <f>IF(OR($E111="",$G111=""),"",IF(AND('Marks Entry 6th'!CL110="",'Marks Entry 7th'!CL110=""),"",IF(AND($E$3=6),'Marks Entry 6th'!CL110,IF(AND($E$3=7),'Marks Entry 7th'!CL110,""))))</f>
        <v/>
      </c>
      <c r="FR111" s="361" t="str">
        <f>IF(OR($E111="",$G111=""),"",IF(AND('Marks Entry 6th'!CM110="",'Marks Entry 7th'!CM110=""),"",IF(AND($E$3=6),'Marks Entry 6th'!CM110,IF(AND($E$3=7),'Marks Entry 7th'!CM110,""))))</f>
        <v/>
      </c>
      <c r="FS111" s="362" t="str">
        <f t="shared" si="178"/>
        <v/>
      </c>
      <c r="FT111" s="109" t="str">
        <f t="shared" si="179"/>
        <v/>
      </c>
      <c r="FU111" s="78" t="str">
        <f t="shared" si="180"/>
        <v/>
      </c>
      <c r="FV111" s="328" t="str">
        <f t="shared" si="181"/>
        <v/>
      </c>
      <c r="FW111" s="84" t="str">
        <f t="shared" si="182"/>
        <v/>
      </c>
      <c r="FX111" s="222" t="str">
        <f t="shared" si="183"/>
        <v/>
      </c>
      <c r="FY111" s="85" t="str">
        <f t="shared" si="184"/>
        <v/>
      </c>
      <c r="FZ111" s="327" t="str">
        <f>IFERROR(IF(B111="NSO","NSO",IF(OR(D111="",G111="",F111=""),"",IF(AND(FV111&gt;=36,'Master sheet'!$D$11="Hindi"),"कक्षा क्रमोन्नत",IF(AND(FV111&gt;=36,'Master sheet'!$D$11="English"),"Promoted",IF(AND(FV111&lt;36,'Master sheet'!$D$11="Hindi"),"पुनः परीक्षा","Re-Exam"))))),"")</f>
        <v/>
      </c>
      <c r="GA111" s="53" t="str">
        <f>IF(OR($E111="",$G111=""),"",IF(AND($E$3=6,'Marks Entry 6th'!CN110=""),"",IF(AND($E$3=7,'Marks Entry 7th'!CN110=""),"",IF(AND($E$3=6),'Marks Entry 6th'!CN110,IF(AND($E$3=7),'Marks Entry 7th'!CN110,"")))))</f>
        <v/>
      </c>
      <c r="GB111" s="53" t="str">
        <f>IF(OR($E111="",$G111=""),"",IF(AND($E$3=6,'Marks Entry 6th'!CO110=""),"",IF(AND($E$3=7,'Marks Entry 7th'!CO110=""),"",IF(AND($E$3=6),'Marks Entry 6th'!CO110,IF(AND($E$3=7),'Marks Entry 7th'!CO110,"")))))</f>
        <v/>
      </c>
      <c r="GC111" s="54"/>
      <c r="GK111" s="56">
        <f>IF(AND($E$3=6),'Marks Entry 6th'!I110,IF(AND($E$3=7),'Marks Entry 7th'!I110,""))</f>
        <v>0</v>
      </c>
      <c r="GL111" s="56">
        <f t="shared" si="185"/>
        <v>0</v>
      </c>
    </row>
    <row r="112" spans="1:194" ht="18.95" customHeight="1">
      <c r="A112" s="68">
        <v>105</v>
      </c>
      <c r="B112" s="68" t="str">
        <f>IF(OR(GK112=0,GK112=""),"",IF(AND($E$3=6),'Marks Entry 6th'!I111,IF(AND($E$3=7),'Marks Entry 7th'!I111,"")))</f>
        <v/>
      </c>
      <c r="C112" s="69" t="str">
        <f>IF(OR(B112=0,B112=""),"",IF(AND($E$3=6,'Marks Entry 6th'!B111=""),"",IF(AND($E$3=7,'Marks Entry 7th'!B111=""),"",IF(AND($E$3=6,'Marks Entry 6th'!B111),'Marks Entry 6th'!B111,IF(AND($E$3=7),'Marks Entry 7th'!B111,"")))))</f>
        <v/>
      </c>
      <c r="D112" s="69" t="str">
        <f>IF(OR(B112=0,B112=""),"",IF(AND($E$3=6,'Marks Entry 6th'!C111=""),"",IF(AND($E$3=7,'Marks Entry 7th'!C111=""),"",IF(AND($E$3=6),'Marks Entry 6th'!C111,IF(AND($E$3=7),'Marks Entry 7th'!C111,"")))))</f>
        <v/>
      </c>
      <c r="E112" s="303" t="str">
        <f>IF(OR(B112=0,B112=""),"",IF(AND($E$3=6,'Marks Entry 6th'!E111=""),"",IF(AND($E$3=7,'Marks Entry 7th'!E111=""),"",IF(AND($E$3=6),'Marks Entry 6th'!E111,IF(AND($E$3=7),'Marks Entry 7th'!E111,"")))))</f>
        <v/>
      </c>
      <c r="F112" s="69" t="str">
        <f>IF(OR(B112=0,B112=""),"",IF(AND($E$3=6,'Marks Entry 6th'!D111=""),"",IF(AND($E$3=7,'Marks Entry 7th'!D111=""),"",IF(AND($E$3=6),'Marks Entry 6th'!D111,IF(AND($E$3=7),'Marks Entry 7th'!D111,"")))))</f>
        <v/>
      </c>
      <c r="G112" s="302" t="str">
        <f>IF(OR(B112=0,B112=""),"",IF(AND($E$3=6,'Marks Entry 6th'!F111=""),"",IF(AND($E$3=7,'Marks Entry 7th'!F111=""),"",IF(AND($E$3=6),UPPER('Marks Entry 6th'!F111),IF(AND($E$3=7),UPPER('Marks Entry 7th'!F111),"")))))</f>
        <v/>
      </c>
      <c r="H112" s="302" t="str">
        <f>IF(OR(B112=0,B112=""),"",IF(AND($E$3=6,'Marks Entry 6th'!G111=""),"",IF(AND($E$3=7,'Marks Entry 7th'!G111=""),"",IF(AND($E$3=6),UPPER('Marks Entry 6th'!G111),IF(AND($E$3=7),UPPER('Marks Entry 7th'!G111),"")))))</f>
        <v/>
      </c>
      <c r="I112" s="302" t="str">
        <f>IF(OR(B112=0,B112=""),"",IF(AND($E$3=6,'Marks Entry 6th'!H111=""),"",IF(AND($E$3=7,'Marks Entry 7th'!H111=""),"",IF(AND($E$3=6),UPPER('Marks Entry 6th'!H111),IF(AND($E$3=7),UPPER('Marks Entry 7th'!H111),"")))))</f>
        <v/>
      </c>
      <c r="J112" s="64" t="str">
        <f>IF(OR(B112=0,B112=""),"",IF(AND($E$3=6,'Marks Entry 6th'!J111=""),"",IF(AND($E$3=7,'Marks Entry 7th'!J111=""),"",IF(AND($E$3=6),'Marks Entry 6th'!J111,IF(AND($E$3=7),'Marks Entry 7th'!J111,"")))))</f>
        <v/>
      </c>
      <c r="K112" s="64" t="str">
        <f>IF(OR(B112=0,B112=""),"",IF(AND($E$3=6,'Marks Entry 6th'!K111=""),"",IF(AND($E$3=7,'Marks Entry 7th'!K111=""),"",IF(AND($E$3=6),'Marks Entry 6th'!K111,IF(AND($E$3=7),'Marks Entry 7th'!K111,"")))))</f>
        <v/>
      </c>
      <c r="L112" s="120" t="str">
        <f>IF(OR($E112="",$G112=""),"",IF(AND($E$3=6),'Marks Entry 6th'!L111,IF(AND($E$3=7),'Marks Entry 7th'!L111,"")))</f>
        <v/>
      </c>
      <c r="M112" s="120" t="str">
        <f>IF(OR($E112="",$G112=""),"",IF(AND($E$3=6),'Marks Entry 6th'!M111,IF(AND($E$3=7),'Marks Entry 7th'!M111,"")))</f>
        <v/>
      </c>
      <c r="N112" s="120" t="str">
        <f>IF(OR($E112="",$G112=""),"",IF(AND($E$3=6),'Marks Entry 6th'!N111,IF(AND($E$3=7),'Marks Entry 7th'!N111,"")))</f>
        <v/>
      </c>
      <c r="O112" s="120" t="str">
        <f>IF(OR($E112="",$G112=""),"",IF(AND($E$3=6),'Marks Entry 6th'!O111,IF(AND($E$3=7),'Marks Entry 7th'!O111,"")))</f>
        <v/>
      </c>
      <c r="P112" s="120" t="str">
        <f>IF(OR($E112="",$G112=""),"",IF(AND($E$3=6),'Marks Entry 6th'!P111,IF(AND($E$3=7),'Marks Entry 7th'!P111,"")))</f>
        <v/>
      </c>
      <c r="Q112" s="120" t="str">
        <f>IF(OR($E112="",$G112=""),"",IF(AND($E$3=6),'Marks Entry 6th'!Q111,IF(AND($E$3=7),'Marks Entry 7th'!Q111,"")))</f>
        <v/>
      </c>
      <c r="R112" s="418" t="str">
        <f t="shared" si="95"/>
        <v/>
      </c>
      <c r="S112" s="120" t="str">
        <f>IF(OR($E112="",$G112=""),"",IF(AND($E$3=6),'Marks Entry 6th'!R111,IF(AND($E$3=7),'Marks Entry 7th'!R111,"")))</f>
        <v/>
      </c>
      <c r="T112" s="120" t="str">
        <f>IF(OR($E112="",$G112=""),"",IF(AND($E$3=6),'Marks Entry 6th'!S111,IF(AND($E$3=7),'Marks Entry 7th'!S111,"")))</f>
        <v/>
      </c>
      <c r="U112" s="65" t="str">
        <f t="shared" si="96"/>
        <v/>
      </c>
      <c r="V112" s="62">
        <f t="shared" si="97"/>
        <v>0</v>
      </c>
      <c r="W112" s="67" t="str">
        <f>IF(OR($E112="",$G112=""),"",IF(AND($E$3=6),'Marks Entry 6th'!T111,IF(AND($E$3=7),'Marks Entry 7th'!T111,"")))</f>
        <v/>
      </c>
      <c r="X112" s="67" t="str">
        <f>IF(OR($E112="",$G112=""),"",IF(AND($E$3=6),'Marks Entry 6th'!U111,IF(AND($E$3=7),'Marks Entry 7th'!U111,"")))</f>
        <v/>
      </c>
      <c r="Y112" s="66" t="str">
        <f t="shared" si="98"/>
        <v/>
      </c>
      <c r="Z112" s="62" t="str">
        <f t="shared" si="99"/>
        <v/>
      </c>
      <c r="AA112" s="108">
        <f t="shared" si="100"/>
        <v>0</v>
      </c>
      <c r="AB112" s="108" t="str">
        <f t="shared" si="101"/>
        <v/>
      </c>
      <c r="AC112" s="108" t="str">
        <f t="shared" si="102"/>
        <v/>
      </c>
      <c r="AD112" s="108" t="str">
        <f t="shared" si="103"/>
        <v/>
      </c>
      <c r="AE112" s="108" t="str">
        <f t="shared" si="104"/>
        <v/>
      </c>
      <c r="AF112" s="110" t="str">
        <f t="shared" si="105"/>
        <v/>
      </c>
      <c r="AG112" s="120" t="str">
        <f>IF(OR($E112="",$G112=""),"",IF(AND($E$3=6),'Marks Entry 6th'!V111,IF(AND($E$3=7),'Marks Entry 7th'!V111,"")))</f>
        <v/>
      </c>
      <c r="AH112" s="120" t="str">
        <f>IF(OR($E112="",$G112=""),"",IF(AND($E$3=6),'Marks Entry 6th'!W111,IF(AND($E$3=7),'Marks Entry 7th'!W111,"")))</f>
        <v/>
      </c>
      <c r="AI112" s="120" t="str">
        <f>IF(OR($E112="",$G112=""),"",IF(AND($E$3=6),'Marks Entry 6th'!X111,IF(AND($E$3=7),'Marks Entry 7th'!X111,"")))</f>
        <v/>
      </c>
      <c r="AJ112" s="120" t="str">
        <f>IF(OR($E112="",$G112=""),"",IF(AND($E$3=6),'Marks Entry 6th'!Y111,IF(AND($E$3=7),'Marks Entry 7th'!Y111,"")))</f>
        <v/>
      </c>
      <c r="AK112" s="120" t="str">
        <f>IF(OR($E112="",$G112=""),"",IF(AND($E$3=6),'Marks Entry 6th'!Z111,IF(AND($E$3=7),'Marks Entry 7th'!Z111,"")))</f>
        <v/>
      </c>
      <c r="AL112" s="120" t="str">
        <f>IF(OR($E112="",$G112=""),"",IF(AND($E$3=6),'Marks Entry 6th'!AA111,IF(AND($E$3=7),'Marks Entry 7th'!AA111,"")))</f>
        <v/>
      </c>
      <c r="AM112" s="418" t="str">
        <f t="shared" si="106"/>
        <v/>
      </c>
      <c r="AN112" s="120" t="str">
        <f>IF(OR($E112="",$G112=""),"",IF(AND($E$3=6),'Marks Entry 6th'!AB111,IF(AND($E$3=7),'Marks Entry 7th'!AB111,"")))</f>
        <v/>
      </c>
      <c r="AO112" s="120" t="str">
        <f>IF(OR($E112="",$G112=""),"",IF(AND($E$3=6),'Marks Entry 6th'!AC111,IF(AND($E$3=7),'Marks Entry 7th'!AC111,"")))</f>
        <v/>
      </c>
      <c r="AP112" s="65" t="str">
        <f t="shared" si="107"/>
        <v/>
      </c>
      <c r="AQ112" s="62">
        <f t="shared" si="108"/>
        <v>0</v>
      </c>
      <c r="AR112" s="67" t="str">
        <f>IF(OR($E112="",$G112=""),"",IF(AND($E$3=6),'Marks Entry 6th'!AD111,IF(AND($E$3=7),'Marks Entry 7th'!AD111,"")))</f>
        <v/>
      </c>
      <c r="AS112" s="67" t="str">
        <f>IF(OR($E112="",$G112=""),"",IF(AND($E$3=6),'Marks Entry 6th'!AE111,IF(AND($E$3=7),'Marks Entry 7th'!AE111,"")))</f>
        <v/>
      </c>
      <c r="AT112" s="65" t="str">
        <f t="shared" si="109"/>
        <v/>
      </c>
      <c r="AU112" s="62" t="str">
        <f t="shared" si="110"/>
        <v/>
      </c>
      <c r="AV112" s="108">
        <f t="shared" si="111"/>
        <v>0</v>
      </c>
      <c r="AW112" s="108" t="str">
        <f t="shared" si="112"/>
        <v/>
      </c>
      <c r="AX112" s="108" t="str">
        <f t="shared" si="113"/>
        <v/>
      </c>
      <c r="AY112" s="108" t="str">
        <f t="shared" si="114"/>
        <v/>
      </c>
      <c r="AZ112" s="108" t="str">
        <f t="shared" si="115"/>
        <v/>
      </c>
      <c r="BA112" s="110" t="str">
        <f t="shared" si="116"/>
        <v/>
      </c>
      <c r="BB112" s="310" t="str">
        <f>IF(OR($E112="",$G112=""),"",IF(AND($E$3=6),'Marks Entry 6th'!AF111,IF(AND($E$3=7),'Marks Entry 7th'!AF111,"")))</f>
        <v/>
      </c>
      <c r="BC112" s="120" t="str">
        <f>IF(OR($E112="",$G112=""),"",IF(AND($E$3=6),'Marks Entry 6th'!AG111,IF(AND($E$3=7),'Marks Entry 7th'!AG111,"")))</f>
        <v/>
      </c>
      <c r="BD112" s="120" t="str">
        <f>IF(OR($E112="",$G112=""),"",IF(AND($E$3=6),'Marks Entry 6th'!AH111,IF(AND($E$3=7),'Marks Entry 7th'!AH111,"")))</f>
        <v/>
      </c>
      <c r="BE112" s="120" t="str">
        <f>IF(OR($E112="",$G112=""),"",IF(AND($E$3=6),'Marks Entry 6th'!AI111,IF(AND($E$3=7),'Marks Entry 7th'!AI111,"")))</f>
        <v/>
      </c>
      <c r="BF112" s="120" t="str">
        <f>IF(OR($E112="",$G112=""),"",IF(AND($E$3=6),'Marks Entry 6th'!AJ111,IF(AND($E$3=7),'Marks Entry 7th'!AJ111,"")))</f>
        <v/>
      </c>
      <c r="BG112" s="120" t="str">
        <f>IF(OR($E112="",$G112=""),"",IF(AND($E$3=6),'Marks Entry 6th'!AK111,IF(AND($E$3=7),'Marks Entry 7th'!AK111,"")))</f>
        <v/>
      </c>
      <c r="BH112" s="120" t="str">
        <f>IF(OR($E112="",$G112=""),"",IF(AND($E$3=6),'Marks Entry 6th'!AL111,IF(AND($E$3=7),'Marks Entry 7th'!AL111,"")))</f>
        <v/>
      </c>
      <c r="BI112" s="418" t="str">
        <f t="shared" si="117"/>
        <v/>
      </c>
      <c r="BJ112" s="120" t="str">
        <f>IF(OR($E112="",$G112=""),"",IF(AND($E$3=6),'Marks Entry 6th'!AM111,IF(AND($E$3=7),'Marks Entry 7th'!AM111,"")))</f>
        <v/>
      </c>
      <c r="BK112" s="120" t="str">
        <f>IF(OR($E112="",$G112=""),"",IF(AND($E$3=6),'Marks Entry 6th'!AN111,IF(AND($E$3=7),'Marks Entry 7th'!AN111,"")))</f>
        <v/>
      </c>
      <c r="BL112" s="65" t="str">
        <f t="shared" si="118"/>
        <v/>
      </c>
      <c r="BM112" s="62">
        <f t="shared" si="119"/>
        <v>0</v>
      </c>
      <c r="BN112" s="67" t="str">
        <f>IF(OR($E112="",$G112=""),"",IF(AND($E$3=6),'Marks Entry 6th'!AO111,IF(AND($E$3=7),'Marks Entry 7th'!AO111,"")))</f>
        <v/>
      </c>
      <c r="BO112" s="67" t="str">
        <f>IF(OR($E112="",$G112=""),"",IF(AND($E$3=6),'Marks Entry 6th'!AP111,IF(AND($E$3=7),'Marks Entry 7th'!AP111,"")))</f>
        <v/>
      </c>
      <c r="BP112" s="65" t="str">
        <f t="shared" si="120"/>
        <v/>
      </c>
      <c r="BQ112" s="62" t="str">
        <f t="shared" si="121"/>
        <v/>
      </c>
      <c r="BR112" s="108">
        <f t="shared" si="122"/>
        <v>0</v>
      </c>
      <c r="BS112" s="108" t="str">
        <f t="shared" si="123"/>
        <v/>
      </c>
      <c r="BT112" s="108" t="str">
        <f t="shared" si="124"/>
        <v/>
      </c>
      <c r="BU112" s="108" t="str">
        <f t="shared" si="125"/>
        <v/>
      </c>
      <c r="BV112" s="108" t="str">
        <f t="shared" si="126"/>
        <v/>
      </c>
      <c r="BW112" s="110" t="str">
        <f t="shared" si="127"/>
        <v/>
      </c>
      <c r="BX112" s="120" t="str">
        <f>IF(OR($E112="",$G112=""),"",IF(AND($E$3=6),'Marks Entry 6th'!AQ111,IF(AND($E$3=7),'Marks Entry 7th'!AQ111,"")))</f>
        <v/>
      </c>
      <c r="BY112" s="120" t="str">
        <f>IF(OR($E112="",$G112=""),"",IF(AND($E$3=6),'Marks Entry 6th'!AR111,IF(AND($E$3=7),'Marks Entry 7th'!AR111,"")))</f>
        <v/>
      </c>
      <c r="BZ112" s="120" t="str">
        <f>IF(OR($E112="",$G112=""),"",IF(AND($E$3=6),'Marks Entry 6th'!AS111,IF(AND($E$3=7),'Marks Entry 7th'!AS111,"")))</f>
        <v/>
      </c>
      <c r="CA112" s="120" t="str">
        <f>IF(OR($E112="",$G112=""),"",IF(AND($E$3=6),'Marks Entry 6th'!AT111,IF(AND($E$3=7),'Marks Entry 7th'!AT111,"")))</f>
        <v/>
      </c>
      <c r="CB112" s="120" t="str">
        <f>IF(OR($E112="",$G112=""),"",IF(AND($E$3=6),'Marks Entry 6th'!AU111,IF(AND($E$3=7),'Marks Entry 7th'!AU111,"")))</f>
        <v/>
      </c>
      <c r="CC112" s="120" t="str">
        <f>IF(OR($E112="",$G112=""),"",IF(AND($E$3=6),'Marks Entry 6th'!AV111,IF(AND($E$3=7),'Marks Entry 7th'!AV111,"")))</f>
        <v/>
      </c>
      <c r="CD112" s="418" t="str">
        <f t="shared" si="128"/>
        <v/>
      </c>
      <c r="CE112" s="120" t="str">
        <f>IF(OR($E112="",$G112=""),"",IF(AND($E$3=6),'Marks Entry 6th'!AW111,IF(AND($E$3=7),'Marks Entry 7th'!AW111,"")))</f>
        <v/>
      </c>
      <c r="CF112" s="120" t="str">
        <f>IF(OR($E112="",$G112=""),"",IF(AND($E$3=6),'Marks Entry 6th'!AX111,IF(AND($E$3=7),'Marks Entry 7th'!AX111,"")))</f>
        <v/>
      </c>
      <c r="CG112" s="65" t="str">
        <f t="shared" si="129"/>
        <v/>
      </c>
      <c r="CH112" s="62">
        <f t="shared" si="130"/>
        <v>0</v>
      </c>
      <c r="CI112" s="67" t="str">
        <f>IF(OR($E112="",$G112=""),"",IF(AND($E$3=6),'Marks Entry 6th'!AY111,IF(AND($E$3=7),'Marks Entry 7th'!AY111,"")))</f>
        <v/>
      </c>
      <c r="CJ112" s="67" t="str">
        <f>IF(OR($E112="",$G112=""),"",IF(AND($E$3=6),'Marks Entry 6th'!AZ111,IF(AND($E$3=7),'Marks Entry 7th'!AZ111,"")))</f>
        <v/>
      </c>
      <c r="CK112" s="65" t="str">
        <f t="shared" si="131"/>
        <v/>
      </c>
      <c r="CL112" s="62" t="str">
        <f t="shared" si="132"/>
        <v/>
      </c>
      <c r="CM112" s="108">
        <f t="shared" si="133"/>
        <v>0</v>
      </c>
      <c r="CN112" s="108" t="str">
        <f t="shared" si="134"/>
        <v/>
      </c>
      <c r="CO112" s="108" t="str">
        <f t="shared" si="135"/>
        <v/>
      </c>
      <c r="CP112" s="108" t="str">
        <f t="shared" si="136"/>
        <v/>
      </c>
      <c r="CQ112" s="108" t="str">
        <f t="shared" si="137"/>
        <v/>
      </c>
      <c r="CR112" s="110" t="str">
        <f t="shared" si="138"/>
        <v/>
      </c>
      <c r="CS112" s="120" t="str">
        <f>IF(OR($E112="",$G112=""),"",IF(AND($E$3=6),'Marks Entry 6th'!BA111,IF(AND($E$3=7),'Marks Entry 7th'!BA111,"")))</f>
        <v/>
      </c>
      <c r="CT112" s="120" t="str">
        <f>IF(OR($E112="",$G112=""),"",IF(AND($E$3=6),'Marks Entry 6th'!BB111,IF(AND($E$3=7),'Marks Entry 7th'!BB111,"")))</f>
        <v/>
      </c>
      <c r="CU112" s="120" t="str">
        <f>IF(OR($E112="",$G112=""),"",IF(AND($E$3=6),'Marks Entry 6th'!BC111,IF(AND($E$3=7),'Marks Entry 7th'!BC111,"")))</f>
        <v/>
      </c>
      <c r="CV112" s="120" t="str">
        <f>IF(OR($E112="",$G112=""),"",IF(AND($E$3=6),'Marks Entry 6th'!BD111,IF(AND($E$3=7),'Marks Entry 7th'!BD111,"")))</f>
        <v/>
      </c>
      <c r="CW112" s="120" t="str">
        <f>IF(OR($E112="",$G112=""),"",IF(AND($E$3=6),'Marks Entry 6th'!BE111,IF(AND($E$3=7),'Marks Entry 7th'!BE111,"")))</f>
        <v/>
      </c>
      <c r="CX112" s="120" t="str">
        <f>IF(OR($E112="",$G112=""),"",IF(AND($E$3=6),'Marks Entry 6th'!BF111,IF(AND($E$3=7),'Marks Entry 7th'!BF111,"")))</f>
        <v/>
      </c>
      <c r="CY112" s="418" t="str">
        <f t="shared" si="139"/>
        <v/>
      </c>
      <c r="CZ112" s="120" t="str">
        <f>IF(OR($E112="",$G112=""),"",IF(AND($E$3=6),'Marks Entry 6th'!BG111,IF(AND($E$3=7),'Marks Entry 7th'!BG111,"")))</f>
        <v/>
      </c>
      <c r="DA112" s="120" t="str">
        <f>IF(OR($E112="",$G112=""),"",IF(AND($E$3=6),'Marks Entry 6th'!BH111,IF(AND($E$3=7),'Marks Entry 7th'!BH111,"")))</f>
        <v/>
      </c>
      <c r="DB112" s="65" t="str">
        <f t="shared" si="140"/>
        <v/>
      </c>
      <c r="DC112" s="62">
        <f t="shared" si="141"/>
        <v>0</v>
      </c>
      <c r="DD112" s="67" t="str">
        <f>IF(OR($E112="",$G112=""),"",IF(AND($E$3=6),'Marks Entry 6th'!BI111,IF(AND($E$3=7),'Marks Entry 7th'!BI111,"")))</f>
        <v/>
      </c>
      <c r="DE112" s="67" t="str">
        <f>IF(OR($E112="",$G112=""),"",IF(AND($E$3=6),'Marks Entry 6th'!BJ111,IF(AND($E$3=7),'Marks Entry 7th'!BJ111,"")))</f>
        <v/>
      </c>
      <c r="DF112" s="65" t="str">
        <f t="shared" si="142"/>
        <v/>
      </c>
      <c r="DG112" s="62" t="str">
        <f t="shared" si="143"/>
        <v/>
      </c>
      <c r="DH112" s="108">
        <f t="shared" si="144"/>
        <v>0</v>
      </c>
      <c r="DI112" s="108" t="str">
        <f t="shared" si="145"/>
        <v/>
      </c>
      <c r="DJ112" s="108" t="str">
        <f t="shared" si="146"/>
        <v/>
      </c>
      <c r="DK112" s="108" t="str">
        <f t="shared" si="147"/>
        <v/>
      </c>
      <c r="DL112" s="108" t="str">
        <f t="shared" si="148"/>
        <v/>
      </c>
      <c r="DM112" s="110" t="str">
        <f t="shared" si="149"/>
        <v/>
      </c>
      <c r="DN112" s="120" t="str">
        <f>IF(OR($E112="",$G112=""),"",IF(AND($E$3=6),'Marks Entry 6th'!BK111,IF(AND($E$3=7),'Marks Entry 7th'!BK111,"")))</f>
        <v/>
      </c>
      <c r="DO112" s="120" t="str">
        <f>IF(OR($E112="",$G112=""),"",IF(AND($E$3=6),'Marks Entry 6th'!BL111,IF(AND($E$3=7),'Marks Entry 7th'!BL111,"")))</f>
        <v/>
      </c>
      <c r="DP112" s="120" t="str">
        <f>IF(OR($E112="",$G112=""),"",IF(AND($E$3=6),'Marks Entry 6th'!BM111,IF(AND($E$3=7),'Marks Entry 7th'!BM111,"")))</f>
        <v/>
      </c>
      <c r="DQ112" s="120" t="str">
        <f>IF(OR($E112="",$G112=""),"",IF(AND($E$3=6),'Marks Entry 6th'!BN111,IF(AND($E$3=7),'Marks Entry 7th'!BN111,"")))</f>
        <v/>
      </c>
      <c r="DR112" s="120" t="str">
        <f>IF(OR($E112="",$G112=""),"",IF(AND($E$3=6),'Marks Entry 6th'!BO111,IF(AND($E$3=7),'Marks Entry 7th'!BO111,"")))</f>
        <v/>
      </c>
      <c r="DS112" s="120" t="str">
        <f>IF(OR($E112="",$G112=""),"",IF(AND($E$3=6),'Marks Entry 6th'!BP111,IF(AND($E$3=7),'Marks Entry 7th'!BP111,"")))</f>
        <v/>
      </c>
      <c r="DT112" s="418" t="str">
        <f t="shared" si="150"/>
        <v/>
      </c>
      <c r="DU112" s="120" t="str">
        <f>IF(OR($E112="",$G112=""),"",IF(AND($E$3=6),'Marks Entry 6th'!BQ111,IF(AND($E$3=7),'Marks Entry 7th'!BQ111,"")))</f>
        <v/>
      </c>
      <c r="DV112" s="120" t="str">
        <f>IF(OR($E112="",$G112=""),"",IF(AND($E$3=6),'Marks Entry 6th'!BR111,IF(AND($E$3=7),'Marks Entry 7th'!BR111,"")))</f>
        <v/>
      </c>
      <c r="DW112" s="65" t="str">
        <f t="shared" si="151"/>
        <v/>
      </c>
      <c r="DX112" s="62">
        <f t="shared" si="152"/>
        <v>0</v>
      </c>
      <c r="DY112" s="67" t="str">
        <f>IF(OR($E112="",$G112=""),"",IF(AND($E$3=6),'Marks Entry 6th'!BS111,IF(AND($E$3=7),'Marks Entry 7th'!BS111,"")))</f>
        <v/>
      </c>
      <c r="DZ112" s="67" t="str">
        <f>IF(OR($E112="",$G112=""),"",IF(AND($E$3=6),'Marks Entry 6th'!BT111,IF(AND($E$3=7),'Marks Entry 7th'!BT111,"")))</f>
        <v/>
      </c>
      <c r="EA112" s="65" t="str">
        <f t="shared" si="153"/>
        <v/>
      </c>
      <c r="EB112" s="62" t="str">
        <f t="shared" si="154"/>
        <v/>
      </c>
      <c r="EC112" s="108">
        <f t="shared" si="155"/>
        <v>0</v>
      </c>
      <c r="ED112" s="108" t="str">
        <f t="shared" si="156"/>
        <v/>
      </c>
      <c r="EE112" s="108" t="str">
        <f t="shared" si="157"/>
        <v/>
      </c>
      <c r="EF112" s="108" t="str">
        <f t="shared" si="158"/>
        <v/>
      </c>
      <c r="EG112" s="108" t="str">
        <f t="shared" si="159"/>
        <v/>
      </c>
      <c r="EH112" s="110" t="str">
        <f t="shared" si="160"/>
        <v/>
      </c>
      <c r="EI112" s="52" t="str">
        <f>IF(OR($E112="",$G112=""),"",IF(AND($E$3=6),'Marks Entry 6th'!BU111,IF(AND($E$3=7),'Marks Entry 7th'!BU111,"")))</f>
        <v/>
      </c>
      <c r="EJ112" s="52" t="str">
        <f>IF(OR($E112="",$G112=""),"",IF(AND($E$3=6),'Marks Entry 6th'!BV111,IF(AND($E$3=7),'Marks Entry 7th'!BV111,"")))</f>
        <v/>
      </c>
      <c r="EK112" s="52" t="str">
        <f>IF(OR($E112="",$G112=""),"",IF(AND($E$3=6),'Marks Entry 6th'!BW111,IF(AND($E$3=7),'Marks Entry 7th'!BW111,"")))</f>
        <v/>
      </c>
      <c r="EL112" s="52" t="str">
        <f>IF(OR($E112="",$G112=""),"",IF(AND($E$3=6),'Marks Entry 6th'!BX111,IF(AND($E$3=7),'Marks Entry 7th'!BX111,"")))</f>
        <v/>
      </c>
      <c r="EM112" s="52" t="str">
        <f>IF(OR($E112="",$G112=""),"",IF(AND($E$3=6),'Marks Entry 6th'!BY111,IF(AND($E$3=7),'Marks Entry 7th'!BY111,"")))</f>
        <v/>
      </c>
      <c r="EN112" s="121" t="str">
        <f t="shared" si="161"/>
        <v/>
      </c>
      <c r="EO112" s="122">
        <f t="shared" si="162"/>
        <v>0</v>
      </c>
      <c r="EP112" s="122" t="str">
        <f t="shared" si="163"/>
        <v/>
      </c>
      <c r="EQ112" s="122" t="str">
        <f t="shared" si="164"/>
        <v/>
      </c>
      <c r="ER112" s="109" t="str">
        <f t="shared" si="165"/>
        <v/>
      </c>
      <c r="ES112" s="52" t="str">
        <f>IF(OR($E112="",$G112=""),"",IF(AND($E$3=6),'Marks Entry 6th'!BZ111,IF(AND($E$3=7),'Marks Entry 7th'!BZ111,"")))</f>
        <v/>
      </c>
      <c r="ET112" s="52" t="str">
        <f>IF(OR($E112="",$G112=""),"",IF(AND($E$3=6),'Marks Entry 6th'!CA111,IF(AND($E$3=7),'Marks Entry 7th'!CA111,"")))</f>
        <v/>
      </c>
      <c r="EU112" s="52" t="str">
        <f>IF(OR($E112="",$G112=""),"",IF(AND($E$3=6),'Marks Entry 6th'!CB111,IF(AND($E$3=7),'Marks Entry 7th'!CB111,"")))</f>
        <v/>
      </c>
      <c r="EV112" s="52" t="str">
        <f>IF(OR($E112="",$G112=""),"",IF(AND($E$3=6),'Marks Entry 6th'!CC111,IF(AND($E$3=7),'Marks Entry 7th'!CC111,"")))</f>
        <v/>
      </c>
      <c r="EW112" s="52" t="str">
        <f>IF(OR($E112="",$G112=""),"",IF(AND($E$3=6),'Marks Entry 6th'!CD111,IF(AND($E$3=7),'Marks Entry 7th'!CD111,"")))</f>
        <v/>
      </c>
      <c r="EX112" s="121" t="str">
        <f t="shared" si="166"/>
        <v/>
      </c>
      <c r="EY112" s="122">
        <f t="shared" si="167"/>
        <v>0</v>
      </c>
      <c r="EZ112" s="122" t="str">
        <f t="shared" si="168"/>
        <v/>
      </c>
      <c r="FA112" s="122" t="str">
        <f t="shared" si="169"/>
        <v/>
      </c>
      <c r="FB112" s="109" t="str">
        <f t="shared" si="170"/>
        <v/>
      </c>
      <c r="FC112" s="52" t="str">
        <f>IF(OR($E112="",$G112=""),"",IF(AND($E$3=6),'Marks Entry 6th'!CE111,IF(AND($E$3=7),'Marks Entry 7th'!CE111,"")))</f>
        <v/>
      </c>
      <c r="FD112" s="52" t="str">
        <f>IF(OR($E112="",$G112=""),"",IF(AND($E$3=6),'Marks Entry 6th'!CF111,IF(AND($E$3=7),'Marks Entry 7th'!CF111,"")))</f>
        <v/>
      </c>
      <c r="FE112" s="52" t="str">
        <f>IF(OR($E112="",$G112=""),"",IF(AND($E$3=6),'Marks Entry 6th'!CG111,IF(AND($E$3=7),'Marks Entry 7th'!CG111,"")))</f>
        <v/>
      </c>
      <c r="FF112" s="52" t="str">
        <f>IF(OR($E112="",$G112=""),"",IF(AND($E$3=6),'Marks Entry 6th'!CH111,IF(AND($E$3=7),'Marks Entry 7th'!CH111,"")))</f>
        <v/>
      </c>
      <c r="FG112" s="52" t="str">
        <f>IF(OR($E112="",$G112=""),"",IF(AND($E$3=6),'Marks Entry 6th'!CI111,IF(AND($E$3=7),'Marks Entry 7th'!CI111,"")))</f>
        <v/>
      </c>
      <c r="FH112" s="121" t="str">
        <f t="shared" si="171"/>
        <v/>
      </c>
      <c r="FI112" s="122">
        <f t="shared" si="172"/>
        <v>0</v>
      </c>
      <c r="FJ112" s="122" t="str">
        <f t="shared" si="173"/>
        <v/>
      </c>
      <c r="FK112" s="122" t="str">
        <f t="shared" si="174"/>
        <v/>
      </c>
      <c r="FL112" s="109" t="str">
        <f t="shared" si="175"/>
        <v/>
      </c>
      <c r="FM112" s="361" t="str">
        <f>IF(OR($E112="",$G112=""),"",IF(AND('Marks Entry 6th'!CJ111="",'Marks Entry 7th'!CJ111=""),"",IF(AND($E$3=6),'Marks Entry 6th'!CJ111,IF(AND($E$3=7),'Marks Entry 7th'!CJ111,""))))</f>
        <v/>
      </c>
      <c r="FN112" s="361" t="str">
        <f>IF(OR($E112="",$G112=""),"",IF(AND('Marks Entry 6th'!CK111="",'Marks Entry 7th'!CK111=""),"",IF(AND($E$3=6),'Marks Entry 6th'!CK111,IF(AND($E$3=7),'Marks Entry 7th'!CK111,""))))</f>
        <v/>
      </c>
      <c r="FO112" s="362" t="str">
        <f t="shared" si="176"/>
        <v/>
      </c>
      <c r="FP112" s="109" t="str">
        <f t="shared" si="177"/>
        <v/>
      </c>
      <c r="FQ112" s="361" t="str">
        <f>IF(OR($E112="",$G112=""),"",IF(AND('Marks Entry 6th'!CL111="",'Marks Entry 7th'!CL111=""),"",IF(AND($E$3=6),'Marks Entry 6th'!CL111,IF(AND($E$3=7),'Marks Entry 7th'!CL111,""))))</f>
        <v/>
      </c>
      <c r="FR112" s="361" t="str">
        <f>IF(OR($E112="",$G112=""),"",IF(AND('Marks Entry 6th'!CM111="",'Marks Entry 7th'!CM111=""),"",IF(AND($E$3=6),'Marks Entry 6th'!CM111,IF(AND($E$3=7),'Marks Entry 7th'!CM111,""))))</f>
        <v/>
      </c>
      <c r="FS112" s="362" t="str">
        <f t="shared" si="178"/>
        <v/>
      </c>
      <c r="FT112" s="109" t="str">
        <f t="shared" si="179"/>
        <v/>
      </c>
      <c r="FU112" s="78" t="str">
        <f t="shared" si="180"/>
        <v/>
      </c>
      <c r="FV112" s="328" t="str">
        <f t="shared" si="181"/>
        <v/>
      </c>
      <c r="FW112" s="84" t="str">
        <f t="shared" si="182"/>
        <v/>
      </c>
      <c r="FX112" s="222" t="str">
        <f t="shared" si="183"/>
        <v/>
      </c>
      <c r="FY112" s="85" t="str">
        <f t="shared" si="184"/>
        <v/>
      </c>
      <c r="FZ112" s="327" t="str">
        <f>IFERROR(IF(B112="NSO","NSO",IF(OR(D112="",G112="",F112=""),"",IF(AND(FV112&gt;=36,'Master sheet'!$D$11="Hindi"),"कक्षा क्रमोन्नत",IF(AND(FV112&gt;=36,'Master sheet'!$D$11="English"),"Promoted",IF(AND(FV112&lt;36,'Master sheet'!$D$11="Hindi"),"पुनः परीक्षा","Re-Exam"))))),"")</f>
        <v/>
      </c>
      <c r="GA112" s="53" t="str">
        <f>IF(OR($E112="",$G112=""),"",IF(AND($E$3=6,'Marks Entry 6th'!CN111=""),"",IF(AND($E$3=7,'Marks Entry 7th'!CN111=""),"",IF(AND($E$3=6),'Marks Entry 6th'!CN111,IF(AND($E$3=7),'Marks Entry 7th'!CN111,"")))))</f>
        <v/>
      </c>
      <c r="GB112" s="53" t="str">
        <f>IF(OR($E112="",$G112=""),"",IF(AND($E$3=6,'Marks Entry 6th'!CO111=""),"",IF(AND($E$3=7,'Marks Entry 7th'!CO111=""),"",IF(AND($E$3=6),'Marks Entry 6th'!CO111,IF(AND($E$3=7),'Marks Entry 7th'!CO111,"")))))</f>
        <v/>
      </c>
      <c r="GC112" s="54"/>
      <c r="GK112" s="56">
        <f>IF(AND($E$3=6),'Marks Entry 6th'!I111,IF(AND($E$3=7),'Marks Entry 7th'!I111,""))</f>
        <v>0</v>
      </c>
      <c r="GL112" s="56">
        <f t="shared" si="185"/>
        <v>0</v>
      </c>
    </row>
    <row r="113" spans="1:194" ht="18.95" customHeight="1">
      <c r="A113" s="68">
        <v>106</v>
      </c>
      <c r="B113" s="68" t="str">
        <f>IF(OR(GK113=0,GK113=""),"",IF(AND($E$3=6),'Marks Entry 6th'!I112,IF(AND($E$3=7),'Marks Entry 7th'!I112,"")))</f>
        <v/>
      </c>
      <c r="C113" s="69" t="str">
        <f>IF(OR(B113=0,B113=""),"",IF(AND($E$3=6,'Marks Entry 6th'!B112=""),"",IF(AND($E$3=7,'Marks Entry 7th'!B112=""),"",IF(AND($E$3=6,'Marks Entry 6th'!B112),'Marks Entry 6th'!B112,IF(AND($E$3=7),'Marks Entry 7th'!B112,"")))))</f>
        <v/>
      </c>
      <c r="D113" s="69" t="str">
        <f>IF(OR(B113=0,B113=""),"",IF(AND($E$3=6,'Marks Entry 6th'!C112=""),"",IF(AND($E$3=7,'Marks Entry 7th'!C112=""),"",IF(AND($E$3=6),'Marks Entry 6th'!C112,IF(AND($E$3=7),'Marks Entry 7th'!C112,"")))))</f>
        <v/>
      </c>
      <c r="E113" s="303" t="str">
        <f>IF(OR(B113=0,B113=""),"",IF(AND($E$3=6,'Marks Entry 6th'!E112=""),"",IF(AND($E$3=7,'Marks Entry 7th'!E112=""),"",IF(AND($E$3=6),'Marks Entry 6th'!E112,IF(AND($E$3=7),'Marks Entry 7th'!E112,"")))))</f>
        <v/>
      </c>
      <c r="F113" s="69" t="str">
        <f>IF(OR(B113=0,B113=""),"",IF(AND($E$3=6,'Marks Entry 6th'!D112=""),"",IF(AND($E$3=7,'Marks Entry 7th'!D112=""),"",IF(AND($E$3=6),'Marks Entry 6th'!D112,IF(AND($E$3=7),'Marks Entry 7th'!D112,"")))))</f>
        <v/>
      </c>
      <c r="G113" s="302" t="str">
        <f>IF(OR(B113=0,B113=""),"",IF(AND($E$3=6,'Marks Entry 6th'!F112=""),"",IF(AND($E$3=7,'Marks Entry 7th'!F112=""),"",IF(AND($E$3=6),UPPER('Marks Entry 6th'!F112),IF(AND($E$3=7),UPPER('Marks Entry 7th'!F112),"")))))</f>
        <v/>
      </c>
      <c r="H113" s="302" t="str">
        <f>IF(OR(B113=0,B113=""),"",IF(AND($E$3=6,'Marks Entry 6th'!G112=""),"",IF(AND($E$3=7,'Marks Entry 7th'!G112=""),"",IF(AND($E$3=6),UPPER('Marks Entry 6th'!G112),IF(AND($E$3=7),UPPER('Marks Entry 7th'!G112),"")))))</f>
        <v/>
      </c>
      <c r="I113" s="302" t="str">
        <f>IF(OR(B113=0,B113=""),"",IF(AND($E$3=6,'Marks Entry 6th'!H112=""),"",IF(AND($E$3=7,'Marks Entry 7th'!H112=""),"",IF(AND($E$3=6),UPPER('Marks Entry 6th'!H112),IF(AND($E$3=7),UPPER('Marks Entry 7th'!H112),"")))))</f>
        <v/>
      </c>
      <c r="J113" s="64" t="str">
        <f>IF(OR(B113=0,B113=""),"",IF(AND($E$3=6,'Marks Entry 6th'!J112=""),"",IF(AND($E$3=7,'Marks Entry 7th'!J112=""),"",IF(AND($E$3=6),'Marks Entry 6th'!J112,IF(AND($E$3=7),'Marks Entry 7th'!J112,"")))))</f>
        <v/>
      </c>
      <c r="K113" s="64" t="str">
        <f>IF(OR(B113=0,B113=""),"",IF(AND($E$3=6,'Marks Entry 6th'!K112=""),"",IF(AND($E$3=7,'Marks Entry 7th'!K112=""),"",IF(AND($E$3=6),'Marks Entry 6th'!K112,IF(AND($E$3=7),'Marks Entry 7th'!K112,"")))))</f>
        <v/>
      </c>
      <c r="L113" s="120" t="str">
        <f>IF(OR($E113="",$G113=""),"",IF(AND($E$3=6),'Marks Entry 6th'!L112,IF(AND($E$3=7),'Marks Entry 7th'!L112,"")))</f>
        <v/>
      </c>
      <c r="M113" s="120" t="str">
        <f>IF(OR($E113="",$G113=""),"",IF(AND($E$3=6),'Marks Entry 6th'!M112,IF(AND($E$3=7),'Marks Entry 7th'!M112,"")))</f>
        <v/>
      </c>
      <c r="N113" s="120" t="str">
        <f>IF(OR($E113="",$G113=""),"",IF(AND($E$3=6),'Marks Entry 6th'!N112,IF(AND($E$3=7),'Marks Entry 7th'!N112,"")))</f>
        <v/>
      </c>
      <c r="O113" s="120" t="str">
        <f>IF(OR($E113="",$G113=""),"",IF(AND($E$3=6),'Marks Entry 6th'!O112,IF(AND($E$3=7),'Marks Entry 7th'!O112,"")))</f>
        <v/>
      </c>
      <c r="P113" s="120" t="str">
        <f>IF(OR($E113="",$G113=""),"",IF(AND($E$3=6),'Marks Entry 6th'!P112,IF(AND($E$3=7),'Marks Entry 7th'!P112,"")))</f>
        <v/>
      </c>
      <c r="Q113" s="120" t="str">
        <f>IF(OR($E113="",$G113=""),"",IF(AND($E$3=6),'Marks Entry 6th'!Q112,IF(AND($E$3=7),'Marks Entry 7th'!Q112,"")))</f>
        <v/>
      </c>
      <c r="R113" s="418" t="str">
        <f t="shared" si="95"/>
        <v/>
      </c>
      <c r="S113" s="120" t="str">
        <f>IF(OR($E113="",$G113=""),"",IF(AND($E$3=6),'Marks Entry 6th'!R112,IF(AND($E$3=7),'Marks Entry 7th'!R112,"")))</f>
        <v/>
      </c>
      <c r="T113" s="120" t="str">
        <f>IF(OR($E113="",$G113=""),"",IF(AND($E$3=6),'Marks Entry 6th'!S112,IF(AND($E$3=7),'Marks Entry 7th'!S112,"")))</f>
        <v/>
      </c>
      <c r="U113" s="65" t="str">
        <f t="shared" si="96"/>
        <v/>
      </c>
      <c r="V113" s="62">
        <f t="shared" si="97"/>
        <v>0</v>
      </c>
      <c r="W113" s="67" t="str">
        <f>IF(OR($E113="",$G113=""),"",IF(AND($E$3=6),'Marks Entry 6th'!T112,IF(AND($E$3=7),'Marks Entry 7th'!T112,"")))</f>
        <v/>
      </c>
      <c r="X113" s="67" t="str">
        <f>IF(OR($E113="",$G113=""),"",IF(AND($E$3=6),'Marks Entry 6th'!U112,IF(AND($E$3=7),'Marks Entry 7th'!U112,"")))</f>
        <v/>
      </c>
      <c r="Y113" s="66" t="str">
        <f t="shared" si="98"/>
        <v/>
      </c>
      <c r="Z113" s="62" t="str">
        <f t="shared" si="99"/>
        <v/>
      </c>
      <c r="AA113" s="108">
        <f t="shared" si="100"/>
        <v>0</v>
      </c>
      <c r="AB113" s="108" t="str">
        <f t="shared" si="101"/>
        <v/>
      </c>
      <c r="AC113" s="108" t="str">
        <f t="shared" si="102"/>
        <v/>
      </c>
      <c r="AD113" s="108" t="str">
        <f t="shared" si="103"/>
        <v/>
      </c>
      <c r="AE113" s="108" t="str">
        <f t="shared" si="104"/>
        <v/>
      </c>
      <c r="AF113" s="110" t="str">
        <f t="shared" si="105"/>
        <v/>
      </c>
      <c r="AG113" s="120" t="str">
        <f>IF(OR($E113="",$G113=""),"",IF(AND($E$3=6),'Marks Entry 6th'!V112,IF(AND($E$3=7),'Marks Entry 7th'!V112,"")))</f>
        <v/>
      </c>
      <c r="AH113" s="120" t="str">
        <f>IF(OR($E113="",$G113=""),"",IF(AND($E$3=6),'Marks Entry 6th'!W112,IF(AND($E$3=7),'Marks Entry 7th'!W112,"")))</f>
        <v/>
      </c>
      <c r="AI113" s="120" t="str">
        <f>IF(OR($E113="",$G113=""),"",IF(AND($E$3=6),'Marks Entry 6th'!X112,IF(AND($E$3=7),'Marks Entry 7th'!X112,"")))</f>
        <v/>
      </c>
      <c r="AJ113" s="120" t="str">
        <f>IF(OR($E113="",$G113=""),"",IF(AND($E$3=6),'Marks Entry 6th'!Y112,IF(AND($E$3=7),'Marks Entry 7th'!Y112,"")))</f>
        <v/>
      </c>
      <c r="AK113" s="120" t="str">
        <f>IF(OR($E113="",$G113=""),"",IF(AND($E$3=6),'Marks Entry 6th'!Z112,IF(AND($E$3=7),'Marks Entry 7th'!Z112,"")))</f>
        <v/>
      </c>
      <c r="AL113" s="120" t="str">
        <f>IF(OR($E113="",$G113=""),"",IF(AND($E$3=6),'Marks Entry 6th'!AA112,IF(AND($E$3=7),'Marks Entry 7th'!AA112,"")))</f>
        <v/>
      </c>
      <c r="AM113" s="418" t="str">
        <f t="shared" si="106"/>
        <v/>
      </c>
      <c r="AN113" s="120" t="str">
        <f>IF(OR($E113="",$G113=""),"",IF(AND($E$3=6),'Marks Entry 6th'!AB112,IF(AND($E$3=7),'Marks Entry 7th'!AB112,"")))</f>
        <v/>
      </c>
      <c r="AO113" s="120" t="str">
        <f>IF(OR($E113="",$G113=""),"",IF(AND($E$3=6),'Marks Entry 6th'!AC112,IF(AND($E$3=7),'Marks Entry 7th'!AC112,"")))</f>
        <v/>
      </c>
      <c r="AP113" s="65" t="str">
        <f t="shared" si="107"/>
        <v/>
      </c>
      <c r="AQ113" s="62">
        <f t="shared" si="108"/>
        <v>0</v>
      </c>
      <c r="AR113" s="67" t="str">
        <f>IF(OR($E113="",$G113=""),"",IF(AND($E$3=6),'Marks Entry 6th'!AD112,IF(AND($E$3=7),'Marks Entry 7th'!AD112,"")))</f>
        <v/>
      </c>
      <c r="AS113" s="67" t="str">
        <f>IF(OR($E113="",$G113=""),"",IF(AND($E$3=6),'Marks Entry 6th'!AE112,IF(AND($E$3=7),'Marks Entry 7th'!AE112,"")))</f>
        <v/>
      </c>
      <c r="AT113" s="65" t="str">
        <f t="shared" si="109"/>
        <v/>
      </c>
      <c r="AU113" s="62" t="str">
        <f t="shared" si="110"/>
        <v/>
      </c>
      <c r="AV113" s="108">
        <f t="shared" si="111"/>
        <v>0</v>
      </c>
      <c r="AW113" s="108" t="str">
        <f t="shared" si="112"/>
        <v/>
      </c>
      <c r="AX113" s="108" t="str">
        <f t="shared" si="113"/>
        <v/>
      </c>
      <c r="AY113" s="108" t="str">
        <f t="shared" si="114"/>
        <v/>
      </c>
      <c r="AZ113" s="108" t="str">
        <f t="shared" si="115"/>
        <v/>
      </c>
      <c r="BA113" s="110" t="str">
        <f t="shared" si="116"/>
        <v/>
      </c>
      <c r="BB113" s="310" t="str">
        <f>IF(OR($E113="",$G113=""),"",IF(AND($E$3=6),'Marks Entry 6th'!AF112,IF(AND($E$3=7),'Marks Entry 7th'!AF112,"")))</f>
        <v/>
      </c>
      <c r="BC113" s="120" t="str">
        <f>IF(OR($E113="",$G113=""),"",IF(AND($E$3=6),'Marks Entry 6th'!AG112,IF(AND($E$3=7),'Marks Entry 7th'!AG112,"")))</f>
        <v/>
      </c>
      <c r="BD113" s="120" t="str">
        <f>IF(OR($E113="",$G113=""),"",IF(AND($E$3=6),'Marks Entry 6th'!AH112,IF(AND($E$3=7),'Marks Entry 7th'!AH112,"")))</f>
        <v/>
      </c>
      <c r="BE113" s="120" t="str">
        <f>IF(OR($E113="",$G113=""),"",IF(AND($E$3=6),'Marks Entry 6th'!AI112,IF(AND($E$3=7),'Marks Entry 7th'!AI112,"")))</f>
        <v/>
      </c>
      <c r="BF113" s="120" t="str">
        <f>IF(OR($E113="",$G113=""),"",IF(AND($E$3=6),'Marks Entry 6th'!AJ112,IF(AND($E$3=7),'Marks Entry 7th'!AJ112,"")))</f>
        <v/>
      </c>
      <c r="BG113" s="120" t="str">
        <f>IF(OR($E113="",$G113=""),"",IF(AND($E$3=6),'Marks Entry 6th'!AK112,IF(AND($E$3=7),'Marks Entry 7th'!AK112,"")))</f>
        <v/>
      </c>
      <c r="BH113" s="120" t="str">
        <f>IF(OR($E113="",$G113=""),"",IF(AND($E$3=6),'Marks Entry 6th'!AL112,IF(AND($E$3=7),'Marks Entry 7th'!AL112,"")))</f>
        <v/>
      </c>
      <c r="BI113" s="418" t="str">
        <f t="shared" si="117"/>
        <v/>
      </c>
      <c r="BJ113" s="120" t="str">
        <f>IF(OR($E113="",$G113=""),"",IF(AND($E$3=6),'Marks Entry 6th'!AM112,IF(AND($E$3=7),'Marks Entry 7th'!AM112,"")))</f>
        <v/>
      </c>
      <c r="BK113" s="120" t="str">
        <f>IF(OR($E113="",$G113=""),"",IF(AND($E$3=6),'Marks Entry 6th'!AN112,IF(AND($E$3=7),'Marks Entry 7th'!AN112,"")))</f>
        <v/>
      </c>
      <c r="BL113" s="65" t="str">
        <f t="shared" si="118"/>
        <v/>
      </c>
      <c r="BM113" s="62">
        <f t="shared" si="119"/>
        <v>0</v>
      </c>
      <c r="BN113" s="67" t="str">
        <f>IF(OR($E113="",$G113=""),"",IF(AND($E$3=6),'Marks Entry 6th'!AO112,IF(AND($E$3=7),'Marks Entry 7th'!AO112,"")))</f>
        <v/>
      </c>
      <c r="BO113" s="67" t="str">
        <f>IF(OR($E113="",$G113=""),"",IF(AND($E$3=6),'Marks Entry 6th'!AP112,IF(AND($E$3=7),'Marks Entry 7th'!AP112,"")))</f>
        <v/>
      </c>
      <c r="BP113" s="65" t="str">
        <f t="shared" si="120"/>
        <v/>
      </c>
      <c r="BQ113" s="62" t="str">
        <f t="shared" si="121"/>
        <v/>
      </c>
      <c r="BR113" s="108">
        <f t="shared" si="122"/>
        <v>0</v>
      </c>
      <c r="BS113" s="108" t="str">
        <f t="shared" si="123"/>
        <v/>
      </c>
      <c r="BT113" s="108" t="str">
        <f t="shared" si="124"/>
        <v/>
      </c>
      <c r="BU113" s="108" t="str">
        <f t="shared" si="125"/>
        <v/>
      </c>
      <c r="BV113" s="108" t="str">
        <f t="shared" si="126"/>
        <v/>
      </c>
      <c r="BW113" s="110" t="str">
        <f t="shared" si="127"/>
        <v/>
      </c>
      <c r="BX113" s="120" t="str">
        <f>IF(OR($E113="",$G113=""),"",IF(AND($E$3=6),'Marks Entry 6th'!AQ112,IF(AND($E$3=7),'Marks Entry 7th'!AQ112,"")))</f>
        <v/>
      </c>
      <c r="BY113" s="120" t="str">
        <f>IF(OR($E113="",$G113=""),"",IF(AND($E$3=6),'Marks Entry 6th'!AR112,IF(AND($E$3=7),'Marks Entry 7th'!AR112,"")))</f>
        <v/>
      </c>
      <c r="BZ113" s="120" t="str">
        <f>IF(OR($E113="",$G113=""),"",IF(AND($E$3=6),'Marks Entry 6th'!AS112,IF(AND($E$3=7),'Marks Entry 7th'!AS112,"")))</f>
        <v/>
      </c>
      <c r="CA113" s="120" t="str">
        <f>IF(OR($E113="",$G113=""),"",IF(AND($E$3=6),'Marks Entry 6th'!AT112,IF(AND($E$3=7),'Marks Entry 7th'!AT112,"")))</f>
        <v/>
      </c>
      <c r="CB113" s="120" t="str">
        <f>IF(OR($E113="",$G113=""),"",IF(AND($E$3=6),'Marks Entry 6th'!AU112,IF(AND($E$3=7),'Marks Entry 7th'!AU112,"")))</f>
        <v/>
      </c>
      <c r="CC113" s="120" t="str">
        <f>IF(OR($E113="",$G113=""),"",IF(AND($E$3=6),'Marks Entry 6th'!AV112,IF(AND($E$3=7),'Marks Entry 7th'!AV112,"")))</f>
        <v/>
      </c>
      <c r="CD113" s="418" t="str">
        <f t="shared" si="128"/>
        <v/>
      </c>
      <c r="CE113" s="120" t="str">
        <f>IF(OR($E113="",$G113=""),"",IF(AND($E$3=6),'Marks Entry 6th'!AW112,IF(AND($E$3=7),'Marks Entry 7th'!AW112,"")))</f>
        <v/>
      </c>
      <c r="CF113" s="120" t="str">
        <f>IF(OR($E113="",$G113=""),"",IF(AND($E$3=6),'Marks Entry 6th'!AX112,IF(AND($E$3=7),'Marks Entry 7th'!AX112,"")))</f>
        <v/>
      </c>
      <c r="CG113" s="65" t="str">
        <f t="shared" si="129"/>
        <v/>
      </c>
      <c r="CH113" s="62">
        <f t="shared" si="130"/>
        <v>0</v>
      </c>
      <c r="CI113" s="67" t="str">
        <f>IF(OR($E113="",$G113=""),"",IF(AND($E$3=6),'Marks Entry 6th'!AY112,IF(AND($E$3=7),'Marks Entry 7th'!AY112,"")))</f>
        <v/>
      </c>
      <c r="CJ113" s="67" t="str">
        <f>IF(OR($E113="",$G113=""),"",IF(AND($E$3=6),'Marks Entry 6th'!AZ112,IF(AND($E$3=7),'Marks Entry 7th'!AZ112,"")))</f>
        <v/>
      </c>
      <c r="CK113" s="65" t="str">
        <f t="shared" si="131"/>
        <v/>
      </c>
      <c r="CL113" s="62" t="str">
        <f t="shared" si="132"/>
        <v/>
      </c>
      <c r="CM113" s="108">
        <f t="shared" si="133"/>
        <v>0</v>
      </c>
      <c r="CN113" s="108" t="str">
        <f t="shared" si="134"/>
        <v/>
      </c>
      <c r="CO113" s="108" t="str">
        <f t="shared" si="135"/>
        <v/>
      </c>
      <c r="CP113" s="108" t="str">
        <f t="shared" si="136"/>
        <v/>
      </c>
      <c r="CQ113" s="108" t="str">
        <f t="shared" si="137"/>
        <v/>
      </c>
      <c r="CR113" s="110" t="str">
        <f t="shared" si="138"/>
        <v/>
      </c>
      <c r="CS113" s="120" t="str">
        <f>IF(OR($E113="",$G113=""),"",IF(AND($E$3=6),'Marks Entry 6th'!BA112,IF(AND($E$3=7),'Marks Entry 7th'!BA112,"")))</f>
        <v/>
      </c>
      <c r="CT113" s="120" t="str">
        <f>IF(OR($E113="",$G113=""),"",IF(AND($E$3=6),'Marks Entry 6th'!BB112,IF(AND($E$3=7),'Marks Entry 7th'!BB112,"")))</f>
        <v/>
      </c>
      <c r="CU113" s="120" t="str">
        <f>IF(OR($E113="",$G113=""),"",IF(AND($E$3=6),'Marks Entry 6th'!BC112,IF(AND($E$3=7),'Marks Entry 7th'!BC112,"")))</f>
        <v/>
      </c>
      <c r="CV113" s="120" t="str">
        <f>IF(OR($E113="",$G113=""),"",IF(AND($E$3=6),'Marks Entry 6th'!BD112,IF(AND($E$3=7),'Marks Entry 7th'!BD112,"")))</f>
        <v/>
      </c>
      <c r="CW113" s="120" t="str">
        <f>IF(OR($E113="",$G113=""),"",IF(AND($E$3=6),'Marks Entry 6th'!BE112,IF(AND($E$3=7),'Marks Entry 7th'!BE112,"")))</f>
        <v/>
      </c>
      <c r="CX113" s="120" t="str">
        <f>IF(OR($E113="",$G113=""),"",IF(AND($E$3=6),'Marks Entry 6th'!BF112,IF(AND($E$3=7),'Marks Entry 7th'!BF112,"")))</f>
        <v/>
      </c>
      <c r="CY113" s="418" t="str">
        <f t="shared" si="139"/>
        <v/>
      </c>
      <c r="CZ113" s="120" t="str">
        <f>IF(OR($E113="",$G113=""),"",IF(AND($E$3=6),'Marks Entry 6th'!BG112,IF(AND($E$3=7),'Marks Entry 7th'!BG112,"")))</f>
        <v/>
      </c>
      <c r="DA113" s="120" t="str">
        <f>IF(OR($E113="",$G113=""),"",IF(AND($E$3=6),'Marks Entry 6th'!BH112,IF(AND($E$3=7),'Marks Entry 7th'!BH112,"")))</f>
        <v/>
      </c>
      <c r="DB113" s="65" t="str">
        <f t="shared" si="140"/>
        <v/>
      </c>
      <c r="DC113" s="62">
        <f t="shared" si="141"/>
        <v>0</v>
      </c>
      <c r="DD113" s="67" t="str">
        <f>IF(OR($E113="",$G113=""),"",IF(AND($E$3=6),'Marks Entry 6th'!BI112,IF(AND($E$3=7),'Marks Entry 7th'!BI112,"")))</f>
        <v/>
      </c>
      <c r="DE113" s="67" t="str">
        <f>IF(OR($E113="",$G113=""),"",IF(AND($E$3=6),'Marks Entry 6th'!BJ112,IF(AND($E$3=7),'Marks Entry 7th'!BJ112,"")))</f>
        <v/>
      </c>
      <c r="DF113" s="65" t="str">
        <f t="shared" si="142"/>
        <v/>
      </c>
      <c r="DG113" s="62" t="str">
        <f t="shared" si="143"/>
        <v/>
      </c>
      <c r="DH113" s="108">
        <f t="shared" si="144"/>
        <v>0</v>
      </c>
      <c r="DI113" s="108" t="str">
        <f t="shared" si="145"/>
        <v/>
      </c>
      <c r="DJ113" s="108" t="str">
        <f t="shared" si="146"/>
        <v/>
      </c>
      <c r="DK113" s="108" t="str">
        <f t="shared" si="147"/>
        <v/>
      </c>
      <c r="DL113" s="108" t="str">
        <f t="shared" si="148"/>
        <v/>
      </c>
      <c r="DM113" s="110" t="str">
        <f t="shared" si="149"/>
        <v/>
      </c>
      <c r="DN113" s="120" t="str">
        <f>IF(OR($E113="",$G113=""),"",IF(AND($E$3=6),'Marks Entry 6th'!BK112,IF(AND($E$3=7),'Marks Entry 7th'!BK112,"")))</f>
        <v/>
      </c>
      <c r="DO113" s="120" t="str">
        <f>IF(OR($E113="",$G113=""),"",IF(AND($E$3=6),'Marks Entry 6th'!BL112,IF(AND($E$3=7),'Marks Entry 7th'!BL112,"")))</f>
        <v/>
      </c>
      <c r="DP113" s="120" t="str">
        <f>IF(OR($E113="",$G113=""),"",IF(AND($E$3=6),'Marks Entry 6th'!BM112,IF(AND($E$3=7),'Marks Entry 7th'!BM112,"")))</f>
        <v/>
      </c>
      <c r="DQ113" s="120" t="str">
        <f>IF(OR($E113="",$G113=""),"",IF(AND($E$3=6),'Marks Entry 6th'!BN112,IF(AND($E$3=7),'Marks Entry 7th'!BN112,"")))</f>
        <v/>
      </c>
      <c r="DR113" s="120" t="str">
        <f>IF(OR($E113="",$G113=""),"",IF(AND($E$3=6),'Marks Entry 6th'!BO112,IF(AND($E$3=7),'Marks Entry 7th'!BO112,"")))</f>
        <v/>
      </c>
      <c r="DS113" s="120" t="str">
        <f>IF(OR($E113="",$G113=""),"",IF(AND($E$3=6),'Marks Entry 6th'!BP112,IF(AND($E$3=7),'Marks Entry 7th'!BP112,"")))</f>
        <v/>
      </c>
      <c r="DT113" s="418" t="str">
        <f t="shared" si="150"/>
        <v/>
      </c>
      <c r="DU113" s="120" t="str">
        <f>IF(OR($E113="",$G113=""),"",IF(AND($E$3=6),'Marks Entry 6th'!BQ112,IF(AND($E$3=7),'Marks Entry 7th'!BQ112,"")))</f>
        <v/>
      </c>
      <c r="DV113" s="120" t="str">
        <f>IF(OR($E113="",$G113=""),"",IF(AND($E$3=6),'Marks Entry 6th'!BR112,IF(AND($E$3=7),'Marks Entry 7th'!BR112,"")))</f>
        <v/>
      </c>
      <c r="DW113" s="65" t="str">
        <f t="shared" si="151"/>
        <v/>
      </c>
      <c r="DX113" s="62">
        <f t="shared" si="152"/>
        <v>0</v>
      </c>
      <c r="DY113" s="67" t="str">
        <f>IF(OR($E113="",$G113=""),"",IF(AND($E$3=6),'Marks Entry 6th'!BS112,IF(AND($E$3=7),'Marks Entry 7th'!BS112,"")))</f>
        <v/>
      </c>
      <c r="DZ113" s="67" t="str">
        <f>IF(OR($E113="",$G113=""),"",IF(AND($E$3=6),'Marks Entry 6th'!BT112,IF(AND($E$3=7),'Marks Entry 7th'!BT112,"")))</f>
        <v/>
      </c>
      <c r="EA113" s="65" t="str">
        <f t="shared" si="153"/>
        <v/>
      </c>
      <c r="EB113" s="62" t="str">
        <f t="shared" si="154"/>
        <v/>
      </c>
      <c r="EC113" s="108">
        <f t="shared" si="155"/>
        <v>0</v>
      </c>
      <c r="ED113" s="108" t="str">
        <f t="shared" si="156"/>
        <v/>
      </c>
      <c r="EE113" s="108" t="str">
        <f t="shared" si="157"/>
        <v/>
      </c>
      <c r="EF113" s="108" t="str">
        <f t="shared" si="158"/>
        <v/>
      </c>
      <c r="EG113" s="108" t="str">
        <f t="shared" si="159"/>
        <v/>
      </c>
      <c r="EH113" s="110" t="str">
        <f t="shared" si="160"/>
        <v/>
      </c>
      <c r="EI113" s="52" t="str">
        <f>IF(OR($E113="",$G113=""),"",IF(AND($E$3=6),'Marks Entry 6th'!BU112,IF(AND($E$3=7),'Marks Entry 7th'!BU112,"")))</f>
        <v/>
      </c>
      <c r="EJ113" s="52" t="str">
        <f>IF(OR($E113="",$G113=""),"",IF(AND($E$3=6),'Marks Entry 6th'!BV112,IF(AND($E$3=7),'Marks Entry 7th'!BV112,"")))</f>
        <v/>
      </c>
      <c r="EK113" s="52" t="str">
        <f>IF(OR($E113="",$G113=""),"",IF(AND($E$3=6),'Marks Entry 6th'!BW112,IF(AND($E$3=7),'Marks Entry 7th'!BW112,"")))</f>
        <v/>
      </c>
      <c r="EL113" s="52" t="str">
        <f>IF(OR($E113="",$G113=""),"",IF(AND($E$3=6),'Marks Entry 6th'!BX112,IF(AND($E$3=7),'Marks Entry 7th'!BX112,"")))</f>
        <v/>
      </c>
      <c r="EM113" s="52" t="str">
        <f>IF(OR($E113="",$G113=""),"",IF(AND($E$3=6),'Marks Entry 6th'!BY112,IF(AND($E$3=7),'Marks Entry 7th'!BY112,"")))</f>
        <v/>
      </c>
      <c r="EN113" s="121" t="str">
        <f t="shared" si="161"/>
        <v/>
      </c>
      <c r="EO113" s="122">
        <f t="shared" si="162"/>
        <v>0</v>
      </c>
      <c r="EP113" s="122" t="str">
        <f t="shared" si="163"/>
        <v/>
      </c>
      <c r="EQ113" s="122" t="str">
        <f t="shared" si="164"/>
        <v/>
      </c>
      <c r="ER113" s="109" t="str">
        <f t="shared" si="165"/>
        <v/>
      </c>
      <c r="ES113" s="52" t="str">
        <f>IF(OR($E113="",$G113=""),"",IF(AND($E$3=6),'Marks Entry 6th'!BZ112,IF(AND($E$3=7),'Marks Entry 7th'!BZ112,"")))</f>
        <v/>
      </c>
      <c r="ET113" s="52" t="str">
        <f>IF(OR($E113="",$G113=""),"",IF(AND($E$3=6),'Marks Entry 6th'!CA112,IF(AND($E$3=7),'Marks Entry 7th'!CA112,"")))</f>
        <v/>
      </c>
      <c r="EU113" s="52" t="str">
        <f>IF(OR($E113="",$G113=""),"",IF(AND($E$3=6),'Marks Entry 6th'!CB112,IF(AND($E$3=7),'Marks Entry 7th'!CB112,"")))</f>
        <v/>
      </c>
      <c r="EV113" s="52" t="str">
        <f>IF(OR($E113="",$G113=""),"",IF(AND($E$3=6),'Marks Entry 6th'!CC112,IF(AND($E$3=7),'Marks Entry 7th'!CC112,"")))</f>
        <v/>
      </c>
      <c r="EW113" s="52" t="str">
        <f>IF(OR($E113="",$G113=""),"",IF(AND($E$3=6),'Marks Entry 6th'!CD112,IF(AND($E$3=7),'Marks Entry 7th'!CD112,"")))</f>
        <v/>
      </c>
      <c r="EX113" s="121" t="str">
        <f t="shared" si="166"/>
        <v/>
      </c>
      <c r="EY113" s="122">
        <f t="shared" si="167"/>
        <v>0</v>
      </c>
      <c r="EZ113" s="122" t="str">
        <f t="shared" si="168"/>
        <v/>
      </c>
      <c r="FA113" s="122" t="str">
        <f t="shared" si="169"/>
        <v/>
      </c>
      <c r="FB113" s="109" t="str">
        <f t="shared" si="170"/>
        <v/>
      </c>
      <c r="FC113" s="52" t="str">
        <f>IF(OR($E113="",$G113=""),"",IF(AND($E$3=6),'Marks Entry 6th'!CE112,IF(AND($E$3=7),'Marks Entry 7th'!CE112,"")))</f>
        <v/>
      </c>
      <c r="FD113" s="52" t="str">
        <f>IF(OR($E113="",$G113=""),"",IF(AND($E$3=6),'Marks Entry 6th'!CF112,IF(AND($E$3=7),'Marks Entry 7th'!CF112,"")))</f>
        <v/>
      </c>
      <c r="FE113" s="52" t="str">
        <f>IF(OR($E113="",$G113=""),"",IF(AND($E$3=6),'Marks Entry 6th'!CG112,IF(AND($E$3=7),'Marks Entry 7th'!CG112,"")))</f>
        <v/>
      </c>
      <c r="FF113" s="52" t="str">
        <f>IF(OR($E113="",$G113=""),"",IF(AND($E$3=6),'Marks Entry 6th'!CH112,IF(AND($E$3=7),'Marks Entry 7th'!CH112,"")))</f>
        <v/>
      </c>
      <c r="FG113" s="52" t="str">
        <f>IF(OR($E113="",$G113=""),"",IF(AND($E$3=6),'Marks Entry 6th'!CI112,IF(AND($E$3=7),'Marks Entry 7th'!CI112,"")))</f>
        <v/>
      </c>
      <c r="FH113" s="121" t="str">
        <f t="shared" si="171"/>
        <v/>
      </c>
      <c r="FI113" s="122">
        <f t="shared" si="172"/>
        <v>0</v>
      </c>
      <c r="FJ113" s="122" t="str">
        <f t="shared" si="173"/>
        <v/>
      </c>
      <c r="FK113" s="122" t="str">
        <f t="shared" si="174"/>
        <v/>
      </c>
      <c r="FL113" s="109" t="str">
        <f t="shared" si="175"/>
        <v/>
      </c>
      <c r="FM113" s="361" t="str">
        <f>IF(OR($E113="",$G113=""),"",IF(AND('Marks Entry 6th'!CJ112="",'Marks Entry 7th'!CJ112=""),"",IF(AND($E$3=6),'Marks Entry 6th'!CJ112,IF(AND($E$3=7),'Marks Entry 7th'!CJ112,""))))</f>
        <v/>
      </c>
      <c r="FN113" s="361" t="str">
        <f>IF(OR($E113="",$G113=""),"",IF(AND('Marks Entry 6th'!CK112="",'Marks Entry 7th'!CK112=""),"",IF(AND($E$3=6),'Marks Entry 6th'!CK112,IF(AND($E$3=7),'Marks Entry 7th'!CK112,""))))</f>
        <v/>
      </c>
      <c r="FO113" s="362" t="str">
        <f t="shared" si="176"/>
        <v/>
      </c>
      <c r="FP113" s="109" t="str">
        <f t="shared" si="177"/>
        <v/>
      </c>
      <c r="FQ113" s="361" t="str">
        <f>IF(OR($E113="",$G113=""),"",IF(AND('Marks Entry 6th'!CL112="",'Marks Entry 7th'!CL112=""),"",IF(AND($E$3=6),'Marks Entry 6th'!CL112,IF(AND($E$3=7),'Marks Entry 7th'!CL112,""))))</f>
        <v/>
      </c>
      <c r="FR113" s="361" t="str">
        <f>IF(OR($E113="",$G113=""),"",IF(AND('Marks Entry 6th'!CM112="",'Marks Entry 7th'!CM112=""),"",IF(AND($E$3=6),'Marks Entry 6th'!CM112,IF(AND($E$3=7),'Marks Entry 7th'!CM112,""))))</f>
        <v/>
      </c>
      <c r="FS113" s="362" t="str">
        <f t="shared" si="178"/>
        <v/>
      </c>
      <c r="FT113" s="109" t="str">
        <f t="shared" si="179"/>
        <v/>
      </c>
      <c r="FU113" s="78" t="str">
        <f t="shared" si="180"/>
        <v/>
      </c>
      <c r="FV113" s="328" t="str">
        <f t="shared" si="181"/>
        <v/>
      </c>
      <c r="FW113" s="84" t="str">
        <f t="shared" si="182"/>
        <v/>
      </c>
      <c r="FX113" s="222" t="str">
        <f t="shared" si="183"/>
        <v/>
      </c>
      <c r="FY113" s="85" t="str">
        <f t="shared" si="184"/>
        <v/>
      </c>
      <c r="FZ113" s="327" t="str">
        <f>IFERROR(IF(B113="NSO","NSO",IF(OR(D113="",G113="",F113=""),"",IF(AND(FV113&gt;=36,'Master sheet'!$D$11="Hindi"),"कक्षा क्रमोन्नत",IF(AND(FV113&gt;=36,'Master sheet'!$D$11="English"),"Promoted",IF(AND(FV113&lt;36,'Master sheet'!$D$11="Hindi"),"पुनः परीक्षा","Re-Exam"))))),"")</f>
        <v/>
      </c>
      <c r="GA113" s="53" t="str">
        <f>IF(OR($E113="",$G113=""),"",IF(AND($E$3=6,'Marks Entry 6th'!CN112=""),"",IF(AND($E$3=7,'Marks Entry 7th'!CN112=""),"",IF(AND($E$3=6),'Marks Entry 6th'!CN112,IF(AND($E$3=7),'Marks Entry 7th'!CN112,"")))))</f>
        <v/>
      </c>
      <c r="GB113" s="53" t="str">
        <f>IF(OR($E113="",$G113=""),"",IF(AND($E$3=6,'Marks Entry 6th'!CO112=""),"",IF(AND($E$3=7,'Marks Entry 7th'!CO112=""),"",IF(AND($E$3=6),'Marks Entry 6th'!CO112,IF(AND($E$3=7),'Marks Entry 7th'!CO112,"")))))</f>
        <v/>
      </c>
      <c r="GC113" s="54"/>
      <c r="GK113" s="56">
        <f>IF(AND($E$3=6),'Marks Entry 6th'!I112,IF(AND($E$3=7),'Marks Entry 7th'!I112,""))</f>
        <v>0</v>
      </c>
      <c r="GL113" s="56">
        <f t="shared" si="185"/>
        <v>0</v>
      </c>
    </row>
    <row r="114" spans="1:194" ht="18.95" customHeight="1">
      <c r="A114" s="68">
        <v>107</v>
      </c>
      <c r="B114" s="68" t="str">
        <f>IF(OR(GK114=0,GK114=""),"",IF(AND($E$3=6),'Marks Entry 6th'!I113,IF(AND($E$3=7),'Marks Entry 7th'!I113,"")))</f>
        <v/>
      </c>
      <c r="C114" s="69" t="str">
        <f>IF(OR(B114=0,B114=""),"",IF(AND($E$3=6,'Marks Entry 6th'!B113=""),"",IF(AND($E$3=7,'Marks Entry 7th'!B113=""),"",IF(AND($E$3=6,'Marks Entry 6th'!B113),'Marks Entry 6th'!B113,IF(AND($E$3=7),'Marks Entry 7th'!B113,"")))))</f>
        <v/>
      </c>
      <c r="D114" s="69" t="str">
        <f>IF(OR(B114=0,B114=""),"",IF(AND($E$3=6,'Marks Entry 6th'!C113=""),"",IF(AND($E$3=7,'Marks Entry 7th'!C113=""),"",IF(AND($E$3=6),'Marks Entry 6th'!C113,IF(AND($E$3=7),'Marks Entry 7th'!C113,"")))))</f>
        <v/>
      </c>
      <c r="E114" s="303" t="str">
        <f>IF(OR(B114=0,B114=""),"",IF(AND($E$3=6,'Marks Entry 6th'!E113=""),"",IF(AND($E$3=7,'Marks Entry 7th'!E113=""),"",IF(AND($E$3=6),'Marks Entry 6th'!E113,IF(AND($E$3=7),'Marks Entry 7th'!E113,"")))))</f>
        <v/>
      </c>
      <c r="F114" s="69" t="str">
        <f>IF(OR(B114=0,B114=""),"",IF(AND($E$3=6,'Marks Entry 6th'!D113=""),"",IF(AND($E$3=7,'Marks Entry 7th'!D113=""),"",IF(AND($E$3=6),'Marks Entry 6th'!D113,IF(AND($E$3=7),'Marks Entry 7th'!D113,"")))))</f>
        <v/>
      </c>
      <c r="G114" s="302" t="str">
        <f>IF(OR(B114=0,B114=""),"",IF(AND($E$3=6,'Marks Entry 6th'!F113=""),"",IF(AND($E$3=7,'Marks Entry 7th'!F113=""),"",IF(AND($E$3=6),UPPER('Marks Entry 6th'!F113),IF(AND($E$3=7),UPPER('Marks Entry 7th'!F113),"")))))</f>
        <v/>
      </c>
      <c r="H114" s="302" t="str">
        <f>IF(OR(B114=0,B114=""),"",IF(AND($E$3=6,'Marks Entry 6th'!G113=""),"",IF(AND($E$3=7,'Marks Entry 7th'!G113=""),"",IF(AND($E$3=6),UPPER('Marks Entry 6th'!G113),IF(AND($E$3=7),UPPER('Marks Entry 7th'!G113),"")))))</f>
        <v/>
      </c>
      <c r="I114" s="302" t="str">
        <f>IF(OR(B114=0,B114=""),"",IF(AND($E$3=6,'Marks Entry 6th'!H113=""),"",IF(AND($E$3=7,'Marks Entry 7th'!H113=""),"",IF(AND($E$3=6),UPPER('Marks Entry 6th'!H113),IF(AND($E$3=7),UPPER('Marks Entry 7th'!H113),"")))))</f>
        <v/>
      </c>
      <c r="J114" s="64" t="str">
        <f>IF(OR(B114=0,B114=""),"",IF(AND($E$3=6,'Marks Entry 6th'!J113=""),"",IF(AND($E$3=7,'Marks Entry 7th'!J113=""),"",IF(AND($E$3=6),'Marks Entry 6th'!J113,IF(AND($E$3=7),'Marks Entry 7th'!J113,"")))))</f>
        <v/>
      </c>
      <c r="K114" s="64" t="str">
        <f>IF(OR(B114=0,B114=""),"",IF(AND($E$3=6,'Marks Entry 6th'!K113=""),"",IF(AND($E$3=7,'Marks Entry 7th'!K113=""),"",IF(AND($E$3=6),'Marks Entry 6th'!K113,IF(AND($E$3=7),'Marks Entry 7th'!K113,"")))))</f>
        <v/>
      </c>
      <c r="L114" s="120" t="str">
        <f>IF(OR($E114="",$G114=""),"",IF(AND($E$3=6),'Marks Entry 6th'!L113,IF(AND($E$3=7),'Marks Entry 7th'!L113,"")))</f>
        <v/>
      </c>
      <c r="M114" s="120" t="str">
        <f>IF(OR($E114="",$G114=""),"",IF(AND($E$3=6),'Marks Entry 6th'!M113,IF(AND($E$3=7),'Marks Entry 7th'!M113,"")))</f>
        <v/>
      </c>
      <c r="N114" s="120" t="str">
        <f>IF(OR($E114="",$G114=""),"",IF(AND($E$3=6),'Marks Entry 6th'!N113,IF(AND($E$3=7),'Marks Entry 7th'!N113,"")))</f>
        <v/>
      </c>
      <c r="O114" s="120" t="str">
        <f>IF(OR($E114="",$G114=""),"",IF(AND($E$3=6),'Marks Entry 6th'!O113,IF(AND($E$3=7),'Marks Entry 7th'!O113,"")))</f>
        <v/>
      </c>
      <c r="P114" s="120" t="str">
        <f>IF(OR($E114="",$G114=""),"",IF(AND($E$3=6),'Marks Entry 6th'!P113,IF(AND($E$3=7),'Marks Entry 7th'!P113,"")))</f>
        <v/>
      </c>
      <c r="Q114" s="120" t="str">
        <f>IF(OR($E114="",$G114=""),"",IF(AND($E$3=6),'Marks Entry 6th'!Q113,IF(AND($E$3=7),'Marks Entry 7th'!Q113,"")))</f>
        <v/>
      </c>
      <c r="R114" s="418" t="str">
        <f t="shared" si="95"/>
        <v/>
      </c>
      <c r="S114" s="120" t="str">
        <f>IF(OR($E114="",$G114=""),"",IF(AND($E$3=6),'Marks Entry 6th'!R113,IF(AND($E$3=7),'Marks Entry 7th'!R113,"")))</f>
        <v/>
      </c>
      <c r="T114" s="120" t="str">
        <f>IF(OR($E114="",$G114=""),"",IF(AND($E$3=6),'Marks Entry 6th'!S113,IF(AND($E$3=7),'Marks Entry 7th'!S113,"")))</f>
        <v/>
      </c>
      <c r="U114" s="65" t="str">
        <f t="shared" si="96"/>
        <v/>
      </c>
      <c r="V114" s="62">
        <f t="shared" si="97"/>
        <v>0</v>
      </c>
      <c r="W114" s="67" t="str">
        <f>IF(OR($E114="",$G114=""),"",IF(AND($E$3=6),'Marks Entry 6th'!T113,IF(AND($E$3=7),'Marks Entry 7th'!T113,"")))</f>
        <v/>
      </c>
      <c r="X114" s="67" t="str">
        <f>IF(OR($E114="",$G114=""),"",IF(AND($E$3=6),'Marks Entry 6th'!U113,IF(AND($E$3=7),'Marks Entry 7th'!U113,"")))</f>
        <v/>
      </c>
      <c r="Y114" s="66" t="str">
        <f t="shared" si="98"/>
        <v/>
      </c>
      <c r="Z114" s="62" t="str">
        <f t="shared" si="99"/>
        <v/>
      </c>
      <c r="AA114" s="108">
        <f t="shared" si="100"/>
        <v>0</v>
      </c>
      <c r="AB114" s="108" t="str">
        <f t="shared" si="101"/>
        <v/>
      </c>
      <c r="AC114" s="108" t="str">
        <f t="shared" si="102"/>
        <v/>
      </c>
      <c r="AD114" s="108" t="str">
        <f t="shared" si="103"/>
        <v/>
      </c>
      <c r="AE114" s="108" t="str">
        <f t="shared" si="104"/>
        <v/>
      </c>
      <c r="AF114" s="110" t="str">
        <f t="shared" si="105"/>
        <v/>
      </c>
      <c r="AG114" s="120" t="str">
        <f>IF(OR($E114="",$G114=""),"",IF(AND($E$3=6),'Marks Entry 6th'!V113,IF(AND($E$3=7),'Marks Entry 7th'!V113,"")))</f>
        <v/>
      </c>
      <c r="AH114" s="120" t="str">
        <f>IF(OR($E114="",$G114=""),"",IF(AND($E$3=6),'Marks Entry 6th'!W113,IF(AND($E$3=7),'Marks Entry 7th'!W113,"")))</f>
        <v/>
      </c>
      <c r="AI114" s="120" t="str">
        <f>IF(OR($E114="",$G114=""),"",IF(AND($E$3=6),'Marks Entry 6th'!X113,IF(AND($E$3=7),'Marks Entry 7th'!X113,"")))</f>
        <v/>
      </c>
      <c r="AJ114" s="120" t="str">
        <f>IF(OR($E114="",$G114=""),"",IF(AND($E$3=6),'Marks Entry 6th'!Y113,IF(AND($E$3=7),'Marks Entry 7th'!Y113,"")))</f>
        <v/>
      </c>
      <c r="AK114" s="120" t="str">
        <f>IF(OR($E114="",$G114=""),"",IF(AND($E$3=6),'Marks Entry 6th'!Z113,IF(AND($E$3=7),'Marks Entry 7th'!Z113,"")))</f>
        <v/>
      </c>
      <c r="AL114" s="120" t="str">
        <f>IF(OR($E114="",$G114=""),"",IF(AND($E$3=6),'Marks Entry 6th'!AA113,IF(AND($E$3=7),'Marks Entry 7th'!AA113,"")))</f>
        <v/>
      </c>
      <c r="AM114" s="418" t="str">
        <f t="shared" si="106"/>
        <v/>
      </c>
      <c r="AN114" s="120" t="str">
        <f>IF(OR($E114="",$G114=""),"",IF(AND($E$3=6),'Marks Entry 6th'!AB113,IF(AND($E$3=7),'Marks Entry 7th'!AB113,"")))</f>
        <v/>
      </c>
      <c r="AO114" s="120" t="str">
        <f>IF(OR($E114="",$G114=""),"",IF(AND($E$3=6),'Marks Entry 6th'!AC113,IF(AND($E$3=7),'Marks Entry 7th'!AC113,"")))</f>
        <v/>
      </c>
      <c r="AP114" s="65" t="str">
        <f t="shared" si="107"/>
        <v/>
      </c>
      <c r="AQ114" s="62">
        <f t="shared" si="108"/>
        <v>0</v>
      </c>
      <c r="AR114" s="67" t="str">
        <f>IF(OR($E114="",$G114=""),"",IF(AND($E$3=6),'Marks Entry 6th'!AD113,IF(AND($E$3=7),'Marks Entry 7th'!AD113,"")))</f>
        <v/>
      </c>
      <c r="AS114" s="67" t="str">
        <f>IF(OR($E114="",$G114=""),"",IF(AND($E$3=6),'Marks Entry 6th'!AE113,IF(AND($E$3=7),'Marks Entry 7th'!AE113,"")))</f>
        <v/>
      </c>
      <c r="AT114" s="65" t="str">
        <f t="shared" si="109"/>
        <v/>
      </c>
      <c r="AU114" s="62" t="str">
        <f t="shared" si="110"/>
        <v/>
      </c>
      <c r="AV114" s="108">
        <f t="shared" si="111"/>
        <v>0</v>
      </c>
      <c r="AW114" s="108" t="str">
        <f t="shared" si="112"/>
        <v/>
      </c>
      <c r="AX114" s="108" t="str">
        <f t="shared" si="113"/>
        <v/>
      </c>
      <c r="AY114" s="108" t="str">
        <f t="shared" si="114"/>
        <v/>
      </c>
      <c r="AZ114" s="108" t="str">
        <f t="shared" si="115"/>
        <v/>
      </c>
      <c r="BA114" s="110" t="str">
        <f t="shared" si="116"/>
        <v/>
      </c>
      <c r="BB114" s="310" t="str">
        <f>IF(OR($E114="",$G114=""),"",IF(AND($E$3=6),'Marks Entry 6th'!AF113,IF(AND($E$3=7),'Marks Entry 7th'!AF113,"")))</f>
        <v/>
      </c>
      <c r="BC114" s="120" t="str">
        <f>IF(OR($E114="",$G114=""),"",IF(AND($E$3=6),'Marks Entry 6th'!AG113,IF(AND($E$3=7),'Marks Entry 7th'!AG113,"")))</f>
        <v/>
      </c>
      <c r="BD114" s="120" t="str">
        <f>IF(OR($E114="",$G114=""),"",IF(AND($E$3=6),'Marks Entry 6th'!AH113,IF(AND($E$3=7),'Marks Entry 7th'!AH113,"")))</f>
        <v/>
      </c>
      <c r="BE114" s="120" t="str">
        <f>IF(OR($E114="",$G114=""),"",IF(AND($E$3=6),'Marks Entry 6th'!AI113,IF(AND($E$3=7),'Marks Entry 7th'!AI113,"")))</f>
        <v/>
      </c>
      <c r="BF114" s="120" t="str">
        <f>IF(OR($E114="",$G114=""),"",IF(AND($E$3=6),'Marks Entry 6th'!AJ113,IF(AND($E$3=7),'Marks Entry 7th'!AJ113,"")))</f>
        <v/>
      </c>
      <c r="BG114" s="120" t="str">
        <f>IF(OR($E114="",$G114=""),"",IF(AND($E$3=6),'Marks Entry 6th'!AK113,IF(AND($E$3=7),'Marks Entry 7th'!AK113,"")))</f>
        <v/>
      </c>
      <c r="BH114" s="120" t="str">
        <f>IF(OR($E114="",$G114=""),"",IF(AND($E$3=6),'Marks Entry 6th'!AL113,IF(AND($E$3=7),'Marks Entry 7th'!AL113,"")))</f>
        <v/>
      </c>
      <c r="BI114" s="418" t="str">
        <f t="shared" si="117"/>
        <v/>
      </c>
      <c r="BJ114" s="120" t="str">
        <f>IF(OR($E114="",$G114=""),"",IF(AND($E$3=6),'Marks Entry 6th'!AM113,IF(AND($E$3=7),'Marks Entry 7th'!AM113,"")))</f>
        <v/>
      </c>
      <c r="BK114" s="120" t="str">
        <f>IF(OR($E114="",$G114=""),"",IF(AND($E$3=6),'Marks Entry 6th'!AN113,IF(AND($E$3=7),'Marks Entry 7th'!AN113,"")))</f>
        <v/>
      </c>
      <c r="BL114" s="65" t="str">
        <f t="shared" si="118"/>
        <v/>
      </c>
      <c r="BM114" s="62">
        <f t="shared" si="119"/>
        <v>0</v>
      </c>
      <c r="BN114" s="67" t="str">
        <f>IF(OR($E114="",$G114=""),"",IF(AND($E$3=6),'Marks Entry 6th'!AO113,IF(AND($E$3=7),'Marks Entry 7th'!AO113,"")))</f>
        <v/>
      </c>
      <c r="BO114" s="67" t="str">
        <f>IF(OR($E114="",$G114=""),"",IF(AND($E$3=6),'Marks Entry 6th'!AP113,IF(AND($E$3=7),'Marks Entry 7th'!AP113,"")))</f>
        <v/>
      </c>
      <c r="BP114" s="65" t="str">
        <f t="shared" si="120"/>
        <v/>
      </c>
      <c r="BQ114" s="62" t="str">
        <f t="shared" si="121"/>
        <v/>
      </c>
      <c r="BR114" s="108">
        <f t="shared" si="122"/>
        <v>0</v>
      </c>
      <c r="BS114" s="108" t="str">
        <f t="shared" si="123"/>
        <v/>
      </c>
      <c r="BT114" s="108" t="str">
        <f t="shared" si="124"/>
        <v/>
      </c>
      <c r="BU114" s="108" t="str">
        <f t="shared" si="125"/>
        <v/>
      </c>
      <c r="BV114" s="108" t="str">
        <f t="shared" si="126"/>
        <v/>
      </c>
      <c r="BW114" s="110" t="str">
        <f t="shared" si="127"/>
        <v/>
      </c>
      <c r="BX114" s="120" t="str">
        <f>IF(OR($E114="",$G114=""),"",IF(AND($E$3=6),'Marks Entry 6th'!AQ113,IF(AND($E$3=7),'Marks Entry 7th'!AQ113,"")))</f>
        <v/>
      </c>
      <c r="BY114" s="120" t="str">
        <f>IF(OR($E114="",$G114=""),"",IF(AND($E$3=6),'Marks Entry 6th'!AR113,IF(AND($E$3=7),'Marks Entry 7th'!AR113,"")))</f>
        <v/>
      </c>
      <c r="BZ114" s="120" t="str">
        <f>IF(OR($E114="",$G114=""),"",IF(AND($E$3=6),'Marks Entry 6th'!AS113,IF(AND($E$3=7),'Marks Entry 7th'!AS113,"")))</f>
        <v/>
      </c>
      <c r="CA114" s="120" t="str">
        <f>IF(OR($E114="",$G114=""),"",IF(AND($E$3=6),'Marks Entry 6th'!AT113,IF(AND($E$3=7),'Marks Entry 7th'!AT113,"")))</f>
        <v/>
      </c>
      <c r="CB114" s="120" t="str">
        <f>IF(OR($E114="",$G114=""),"",IF(AND($E$3=6),'Marks Entry 6th'!AU113,IF(AND($E$3=7),'Marks Entry 7th'!AU113,"")))</f>
        <v/>
      </c>
      <c r="CC114" s="120" t="str">
        <f>IF(OR($E114="",$G114=""),"",IF(AND($E$3=6),'Marks Entry 6th'!AV113,IF(AND($E$3=7),'Marks Entry 7th'!AV113,"")))</f>
        <v/>
      </c>
      <c r="CD114" s="418" t="str">
        <f t="shared" si="128"/>
        <v/>
      </c>
      <c r="CE114" s="120" t="str">
        <f>IF(OR($E114="",$G114=""),"",IF(AND($E$3=6),'Marks Entry 6th'!AW113,IF(AND($E$3=7),'Marks Entry 7th'!AW113,"")))</f>
        <v/>
      </c>
      <c r="CF114" s="120" t="str">
        <f>IF(OR($E114="",$G114=""),"",IF(AND($E$3=6),'Marks Entry 6th'!AX113,IF(AND($E$3=7),'Marks Entry 7th'!AX113,"")))</f>
        <v/>
      </c>
      <c r="CG114" s="65" t="str">
        <f t="shared" si="129"/>
        <v/>
      </c>
      <c r="CH114" s="62">
        <f t="shared" si="130"/>
        <v>0</v>
      </c>
      <c r="CI114" s="67" t="str">
        <f>IF(OR($E114="",$G114=""),"",IF(AND($E$3=6),'Marks Entry 6th'!AY113,IF(AND($E$3=7),'Marks Entry 7th'!AY113,"")))</f>
        <v/>
      </c>
      <c r="CJ114" s="67" t="str">
        <f>IF(OR($E114="",$G114=""),"",IF(AND($E$3=6),'Marks Entry 6th'!AZ113,IF(AND($E$3=7),'Marks Entry 7th'!AZ113,"")))</f>
        <v/>
      </c>
      <c r="CK114" s="65" t="str">
        <f t="shared" si="131"/>
        <v/>
      </c>
      <c r="CL114" s="62" t="str">
        <f t="shared" si="132"/>
        <v/>
      </c>
      <c r="CM114" s="108">
        <f t="shared" si="133"/>
        <v>0</v>
      </c>
      <c r="CN114" s="108" t="str">
        <f t="shared" si="134"/>
        <v/>
      </c>
      <c r="CO114" s="108" t="str">
        <f t="shared" si="135"/>
        <v/>
      </c>
      <c r="CP114" s="108" t="str">
        <f t="shared" si="136"/>
        <v/>
      </c>
      <c r="CQ114" s="108" t="str">
        <f t="shared" si="137"/>
        <v/>
      </c>
      <c r="CR114" s="110" t="str">
        <f t="shared" si="138"/>
        <v/>
      </c>
      <c r="CS114" s="120" t="str">
        <f>IF(OR($E114="",$G114=""),"",IF(AND($E$3=6),'Marks Entry 6th'!BA113,IF(AND($E$3=7),'Marks Entry 7th'!BA113,"")))</f>
        <v/>
      </c>
      <c r="CT114" s="120" t="str">
        <f>IF(OR($E114="",$G114=""),"",IF(AND($E$3=6),'Marks Entry 6th'!BB113,IF(AND($E$3=7),'Marks Entry 7th'!BB113,"")))</f>
        <v/>
      </c>
      <c r="CU114" s="120" t="str">
        <f>IF(OR($E114="",$G114=""),"",IF(AND($E$3=6),'Marks Entry 6th'!BC113,IF(AND($E$3=7),'Marks Entry 7th'!BC113,"")))</f>
        <v/>
      </c>
      <c r="CV114" s="120" t="str">
        <f>IF(OR($E114="",$G114=""),"",IF(AND($E$3=6),'Marks Entry 6th'!BD113,IF(AND($E$3=7),'Marks Entry 7th'!BD113,"")))</f>
        <v/>
      </c>
      <c r="CW114" s="120" t="str">
        <f>IF(OR($E114="",$G114=""),"",IF(AND($E$3=6),'Marks Entry 6th'!BE113,IF(AND($E$3=7),'Marks Entry 7th'!BE113,"")))</f>
        <v/>
      </c>
      <c r="CX114" s="120" t="str">
        <f>IF(OR($E114="",$G114=""),"",IF(AND($E$3=6),'Marks Entry 6th'!BF113,IF(AND($E$3=7),'Marks Entry 7th'!BF113,"")))</f>
        <v/>
      </c>
      <c r="CY114" s="418" t="str">
        <f t="shared" si="139"/>
        <v/>
      </c>
      <c r="CZ114" s="120" t="str">
        <f>IF(OR($E114="",$G114=""),"",IF(AND($E$3=6),'Marks Entry 6th'!BG113,IF(AND($E$3=7),'Marks Entry 7th'!BG113,"")))</f>
        <v/>
      </c>
      <c r="DA114" s="120" t="str">
        <f>IF(OR($E114="",$G114=""),"",IF(AND($E$3=6),'Marks Entry 6th'!BH113,IF(AND($E$3=7),'Marks Entry 7th'!BH113,"")))</f>
        <v/>
      </c>
      <c r="DB114" s="65" t="str">
        <f t="shared" si="140"/>
        <v/>
      </c>
      <c r="DC114" s="62">
        <f t="shared" si="141"/>
        <v>0</v>
      </c>
      <c r="DD114" s="67" t="str">
        <f>IF(OR($E114="",$G114=""),"",IF(AND($E$3=6),'Marks Entry 6th'!BI113,IF(AND($E$3=7),'Marks Entry 7th'!BI113,"")))</f>
        <v/>
      </c>
      <c r="DE114" s="67" t="str">
        <f>IF(OR($E114="",$G114=""),"",IF(AND($E$3=6),'Marks Entry 6th'!BJ113,IF(AND($E$3=7),'Marks Entry 7th'!BJ113,"")))</f>
        <v/>
      </c>
      <c r="DF114" s="65" t="str">
        <f t="shared" si="142"/>
        <v/>
      </c>
      <c r="DG114" s="62" t="str">
        <f t="shared" si="143"/>
        <v/>
      </c>
      <c r="DH114" s="108">
        <f t="shared" si="144"/>
        <v>0</v>
      </c>
      <c r="DI114" s="108" t="str">
        <f t="shared" si="145"/>
        <v/>
      </c>
      <c r="DJ114" s="108" t="str">
        <f t="shared" si="146"/>
        <v/>
      </c>
      <c r="DK114" s="108" t="str">
        <f t="shared" si="147"/>
        <v/>
      </c>
      <c r="DL114" s="108" t="str">
        <f t="shared" si="148"/>
        <v/>
      </c>
      <c r="DM114" s="110" t="str">
        <f t="shared" si="149"/>
        <v/>
      </c>
      <c r="DN114" s="120" t="str">
        <f>IF(OR($E114="",$G114=""),"",IF(AND($E$3=6),'Marks Entry 6th'!BK113,IF(AND($E$3=7),'Marks Entry 7th'!BK113,"")))</f>
        <v/>
      </c>
      <c r="DO114" s="120" t="str">
        <f>IF(OR($E114="",$G114=""),"",IF(AND($E$3=6),'Marks Entry 6th'!BL113,IF(AND($E$3=7),'Marks Entry 7th'!BL113,"")))</f>
        <v/>
      </c>
      <c r="DP114" s="120" t="str">
        <f>IF(OR($E114="",$G114=""),"",IF(AND($E$3=6),'Marks Entry 6th'!BM113,IF(AND($E$3=7),'Marks Entry 7th'!BM113,"")))</f>
        <v/>
      </c>
      <c r="DQ114" s="120" t="str">
        <f>IF(OR($E114="",$G114=""),"",IF(AND($E$3=6),'Marks Entry 6th'!BN113,IF(AND($E$3=7),'Marks Entry 7th'!BN113,"")))</f>
        <v/>
      </c>
      <c r="DR114" s="120" t="str">
        <f>IF(OR($E114="",$G114=""),"",IF(AND($E$3=6),'Marks Entry 6th'!BO113,IF(AND($E$3=7),'Marks Entry 7th'!BO113,"")))</f>
        <v/>
      </c>
      <c r="DS114" s="120" t="str">
        <f>IF(OR($E114="",$G114=""),"",IF(AND($E$3=6),'Marks Entry 6th'!BP113,IF(AND($E$3=7),'Marks Entry 7th'!BP113,"")))</f>
        <v/>
      </c>
      <c r="DT114" s="418" t="str">
        <f t="shared" si="150"/>
        <v/>
      </c>
      <c r="DU114" s="120" t="str">
        <f>IF(OR($E114="",$G114=""),"",IF(AND($E$3=6),'Marks Entry 6th'!BQ113,IF(AND($E$3=7),'Marks Entry 7th'!BQ113,"")))</f>
        <v/>
      </c>
      <c r="DV114" s="120" t="str">
        <f>IF(OR($E114="",$G114=""),"",IF(AND($E$3=6),'Marks Entry 6th'!BR113,IF(AND($E$3=7),'Marks Entry 7th'!BR113,"")))</f>
        <v/>
      </c>
      <c r="DW114" s="65" t="str">
        <f t="shared" si="151"/>
        <v/>
      </c>
      <c r="DX114" s="62">
        <f t="shared" si="152"/>
        <v>0</v>
      </c>
      <c r="DY114" s="67" t="str">
        <f>IF(OR($E114="",$G114=""),"",IF(AND($E$3=6),'Marks Entry 6th'!BS113,IF(AND($E$3=7),'Marks Entry 7th'!BS113,"")))</f>
        <v/>
      </c>
      <c r="DZ114" s="67" t="str">
        <f>IF(OR($E114="",$G114=""),"",IF(AND($E$3=6),'Marks Entry 6th'!BT113,IF(AND($E$3=7),'Marks Entry 7th'!BT113,"")))</f>
        <v/>
      </c>
      <c r="EA114" s="65" t="str">
        <f t="shared" si="153"/>
        <v/>
      </c>
      <c r="EB114" s="62" t="str">
        <f t="shared" si="154"/>
        <v/>
      </c>
      <c r="EC114" s="108">
        <f t="shared" si="155"/>
        <v>0</v>
      </c>
      <c r="ED114" s="108" t="str">
        <f t="shared" si="156"/>
        <v/>
      </c>
      <c r="EE114" s="108" t="str">
        <f t="shared" si="157"/>
        <v/>
      </c>
      <c r="EF114" s="108" t="str">
        <f t="shared" si="158"/>
        <v/>
      </c>
      <c r="EG114" s="108" t="str">
        <f t="shared" si="159"/>
        <v/>
      </c>
      <c r="EH114" s="110" t="str">
        <f t="shared" si="160"/>
        <v/>
      </c>
      <c r="EI114" s="52" t="str">
        <f>IF(OR($E114="",$G114=""),"",IF(AND($E$3=6),'Marks Entry 6th'!BU113,IF(AND($E$3=7),'Marks Entry 7th'!BU113,"")))</f>
        <v/>
      </c>
      <c r="EJ114" s="52" t="str">
        <f>IF(OR($E114="",$G114=""),"",IF(AND($E$3=6),'Marks Entry 6th'!BV113,IF(AND($E$3=7),'Marks Entry 7th'!BV113,"")))</f>
        <v/>
      </c>
      <c r="EK114" s="52" t="str">
        <f>IF(OR($E114="",$G114=""),"",IF(AND($E$3=6),'Marks Entry 6th'!BW113,IF(AND($E$3=7),'Marks Entry 7th'!BW113,"")))</f>
        <v/>
      </c>
      <c r="EL114" s="52" t="str">
        <f>IF(OR($E114="",$G114=""),"",IF(AND($E$3=6),'Marks Entry 6th'!BX113,IF(AND($E$3=7),'Marks Entry 7th'!BX113,"")))</f>
        <v/>
      </c>
      <c r="EM114" s="52" t="str">
        <f>IF(OR($E114="",$G114=""),"",IF(AND($E$3=6),'Marks Entry 6th'!BY113,IF(AND($E$3=7),'Marks Entry 7th'!BY113,"")))</f>
        <v/>
      </c>
      <c r="EN114" s="121" t="str">
        <f t="shared" si="161"/>
        <v/>
      </c>
      <c r="EO114" s="122">
        <f t="shared" si="162"/>
        <v>0</v>
      </c>
      <c r="EP114" s="122" t="str">
        <f t="shared" si="163"/>
        <v/>
      </c>
      <c r="EQ114" s="122" t="str">
        <f t="shared" si="164"/>
        <v/>
      </c>
      <c r="ER114" s="109" t="str">
        <f t="shared" si="165"/>
        <v/>
      </c>
      <c r="ES114" s="52" t="str">
        <f>IF(OR($E114="",$G114=""),"",IF(AND($E$3=6),'Marks Entry 6th'!BZ113,IF(AND($E$3=7),'Marks Entry 7th'!BZ113,"")))</f>
        <v/>
      </c>
      <c r="ET114" s="52" t="str">
        <f>IF(OR($E114="",$G114=""),"",IF(AND($E$3=6),'Marks Entry 6th'!CA113,IF(AND($E$3=7),'Marks Entry 7th'!CA113,"")))</f>
        <v/>
      </c>
      <c r="EU114" s="52" t="str">
        <f>IF(OR($E114="",$G114=""),"",IF(AND($E$3=6),'Marks Entry 6th'!CB113,IF(AND($E$3=7),'Marks Entry 7th'!CB113,"")))</f>
        <v/>
      </c>
      <c r="EV114" s="52" t="str">
        <f>IF(OR($E114="",$G114=""),"",IF(AND($E$3=6),'Marks Entry 6th'!CC113,IF(AND($E$3=7),'Marks Entry 7th'!CC113,"")))</f>
        <v/>
      </c>
      <c r="EW114" s="52" t="str">
        <f>IF(OR($E114="",$G114=""),"",IF(AND($E$3=6),'Marks Entry 6th'!CD113,IF(AND($E$3=7),'Marks Entry 7th'!CD113,"")))</f>
        <v/>
      </c>
      <c r="EX114" s="121" t="str">
        <f t="shared" si="166"/>
        <v/>
      </c>
      <c r="EY114" s="122">
        <f t="shared" si="167"/>
        <v>0</v>
      </c>
      <c r="EZ114" s="122" t="str">
        <f t="shared" si="168"/>
        <v/>
      </c>
      <c r="FA114" s="122" t="str">
        <f t="shared" si="169"/>
        <v/>
      </c>
      <c r="FB114" s="109" t="str">
        <f t="shared" si="170"/>
        <v/>
      </c>
      <c r="FC114" s="52" t="str">
        <f>IF(OR($E114="",$G114=""),"",IF(AND($E$3=6),'Marks Entry 6th'!CE113,IF(AND($E$3=7),'Marks Entry 7th'!CE113,"")))</f>
        <v/>
      </c>
      <c r="FD114" s="52" t="str">
        <f>IF(OR($E114="",$G114=""),"",IF(AND($E$3=6),'Marks Entry 6th'!CF113,IF(AND($E$3=7),'Marks Entry 7th'!CF113,"")))</f>
        <v/>
      </c>
      <c r="FE114" s="52" t="str">
        <f>IF(OR($E114="",$G114=""),"",IF(AND($E$3=6),'Marks Entry 6th'!CG113,IF(AND($E$3=7),'Marks Entry 7th'!CG113,"")))</f>
        <v/>
      </c>
      <c r="FF114" s="52" t="str">
        <f>IF(OR($E114="",$G114=""),"",IF(AND($E$3=6),'Marks Entry 6th'!CH113,IF(AND($E$3=7),'Marks Entry 7th'!CH113,"")))</f>
        <v/>
      </c>
      <c r="FG114" s="52" t="str">
        <f>IF(OR($E114="",$G114=""),"",IF(AND($E$3=6),'Marks Entry 6th'!CI113,IF(AND($E$3=7),'Marks Entry 7th'!CI113,"")))</f>
        <v/>
      </c>
      <c r="FH114" s="121" t="str">
        <f t="shared" si="171"/>
        <v/>
      </c>
      <c r="FI114" s="122">
        <f t="shared" si="172"/>
        <v>0</v>
      </c>
      <c r="FJ114" s="122" t="str">
        <f t="shared" si="173"/>
        <v/>
      </c>
      <c r="FK114" s="122" t="str">
        <f t="shared" si="174"/>
        <v/>
      </c>
      <c r="FL114" s="109" t="str">
        <f t="shared" si="175"/>
        <v/>
      </c>
      <c r="FM114" s="361" t="str">
        <f>IF(OR($E114="",$G114=""),"",IF(AND('Marks Entry 6th'!CJ113="",'Marks Entry 7th'!CJ113=""),"",IF(AND($E$3=6),'Marks Entry 6th'!CJ113,IF(AND($E$3=7),'Marks Entry 7th'!CJ113,""))))</f>
        <v/>
      </c>
      <c r="FN114" s="361" t="str">
        <f>IF(OR($E114="",$G114=""),"",IF(AND('Marks Entry 6th'!CK113="",'Marks Entry 7th'!CK113=""),"",IF(AND($E$3=6),'Marks Entry 6th'!CK113,IF(AND($E$3=7),'Marks Entry 7th'!CK113,""))))</f>
        <v/>
      </c>
      <c r="FO114" s="362" t="str">
        <f t="shared" si="176"/>
        <v/>
      </c>
      <c r="FP114" s="109" t="str">
        <f t="shared" si="177"/>
        <v/>
      </c>
      <c r="FQ114" s="361" t="str">
        <f>IF(OR($E114="",$G114=""),"",IF(AND('Marks Entry 6th'!CL113="",'Marks Entry 7th'!CL113=""),"",IF(AND($E$3=6),'Marks Entry 6th'!CL113,IF(AND($E$3=7),'Marks Entry 7th'!CL113,""))))</f>
        <v/>
      </c>
      <c r="FR114" s="361" t="str">
        <f>IF(OR($E114="",$G114=""),"",IF(AND('Marks Entry 6th'!CM113="",'Marks Entry 7th'!CM113=""),"",IF(AND($E$3=6),'Marks Entry 6th'!CM113,IF(AND($E$3=7),'Marks Entry 7th'!CM113,""))))</f>
        <v/>
      </c>
      <c r="FS114" s="362" t="str">
        <f t="shared" si="178"/>
        <v/>
      </c>
      <c r="FT114" s="109" t="str">
        <f t="shared" si="179"/>
        <v/>
      </c>
      <c r="FU114" s="78" t="str">
        <f t="shared" si="180"/>
        <v/>
      </c>
      <c r="FV114" s="328" t="str">
        <f t="shared" si="181"/>
        <v/>
      </c>
      <c r="FW114" s="84" t="str">
        <f t="shared" si="182"/>
        <v/>
      </c>
      <c r="FX114" s="222" t="str">
        <f t="shared" si="183"/>
        <v/>
      </c>
      <c r="FY114" s="85" t="str">
        <f t="shared" si="184"/>
        <v/>
      </c>
      <c r="FZ114" s="327" t="str">
        <f>IFERROR(IF(B114="NSO","NSO",IF(OR(D114="",G114="",F114=""),"",IF(AND(FV114&gt;=36,'Master sheet'!$D$11="Hindi"),"कक्षा क्रमोन्नत",IF(AND(FV114&gt;=36,'Master sheet'!$D$11="English"),"Promoted",IF(AND(FV114&lt;36,'Master sheet'!$D$11="Hindi"),"पुनः परीक्षा","Re-Exam"))))),"")</f>
        <v/>
      </c>
      <c r="GA114" s="53" t="str">
        <f>IF(OR($E114="",$G114=""),"",IF(AND($E$3=6,'Marks Entry 6th'!CN113=""),"",IF(AND($E$3=7,'Marks Entry 7th'!CN113=""),"",IF(AND($E$3=6),'Marks Entry 6th'!CN113,IF(AND($E$3=7),'Marks Entry 7th'!CN113,"")))))</f>
        <v/>
      </c>
      <c r="GB114" s="53" t="str">
        <f>IF(OR($E114="",$G114=""),"",IF(AND($E$3=6,'Marks Entry 6th'!CO113=""),"",IF(AND($E$3=7,'Marks Entry 7th'!CO113=""),"",IF(AND($E$3=6),'Marks Entry 6th'!CO113,IF(AND($E$3=7),'Marks Entry 7th'!CO113,"")))))</f>
        <v/>
      </c>
      <c r="GC114" s="54"/>
      <c r="GK114" s="56">
        <f>IF(AND($E$3=6),'Marks Entry 6th'!I113,IF(AND($E$3=7),'Marks Entry 7th'!I113,""))</f>
        <v>0</v>
      </c>
      <c r="GL114" s="56">
        <f t="shared" si="185"/>
        <v>0</v>
      </c>
    </row>
    <row r="115" spans="1:194" ht="18.95" customHeight="1">
      <c r="A115" s="68">
        <v>108</v>
      </c>
      <c r="B115" s="68" t="str">
        <f>IF(OR(GK115=0,GK115=""),"",IF(AND($E$3=6),'Marks Entry 6th'!I114,IF(AND($E$3=7),'Marks Entry 7th'!I114,"")))</f>
        <v/>
      </c>
      <c r="C115" s="69" t="str">
        <f>IF(OR(B115=0,B115=""),"",IF(AND($E$3=6,'Marks Entry 6th'!B114=""),"",IF(AND($E$3=7,'Marks Entry 7th'!B114=""),"",IF(AND($E$3=6,'Marks Entry 6th'!B114),'Marks Entry 6th'!B114,IF(AND($E$3=7),'Marks Entry 7th'!B114,"")))))</f>
        <v/>
      </c>
      <c r="D115" s="69" t="str">
        <f>IF(OR(B115=0,B115=""),"",IF(AND($E$3=6,'Marks Entry 6th'!C114=""),"",IF(AND($E$3=7,'Marks Entry 7th'!C114=""),"",IF(AND($E$3=6),'Marks Entry 6th'!C114,IF(AND($E$3=7),'Marks Entry 7th'!C114,"")))))</f>
        <v/>
      </c>
      <c r="E115" s="303" t="str">
        <f>IF(OR(B115=0,B115=""),"",IF(AND($E$3=6,'Marks Entry 6th'!E114=""),"",IF(AND($E$3=7,'Marks Entry 7th'!E114=""),"",IF(AND($E$3=6),'Marks Entry 6th'!E114,IF(AND($E$3=7),'Marks Entry 7th'!E114,"")))))</f>
        <v/>
      </c>
      <c r="F115" s="69" t="str">
        <f>IF(OR(B115=0,B115=""),"",IF(AND($E$3=6,'Marks Entry 6th'!D114=""),"",IF(AND($E$3=7,'Marks Entry 7th'!D114=""),"",IF(AND($E$3=6),'Marks Entry 6th'!D114,IF(AND($E$3=7),'Marks Entry 7th'!D114,"")))))</f>
        <v/>
      </c>
      <c r="G115" s="302" t="str">
        <f>IF(OR(B115=0,B115=""),"",IF(AND($E$3=6,'Marks Entry 6th'!F114=""),"",IF(AND($E$3=7,'Marks Entry 7th'!F114=""),"",IF(AND($E$3=6),UPPER('Marks Entry 6th'!F114),IF(AND($E$3=7),UPPER('Marks Entry 7th'!F114),"")))))</f>
        <v/>
      </c>
      <c r="H115" s="302" t="str">
        <f>IF(OR(B115=0,B115=""),"",IF(AND($E$3=6,'Marks Entry 6th'!G114=""),"",IF(AND($E$3=7,'Marks Entry 7th'!G114=""),"",IF(AND($E$3=6),UPPER('Marks Entry 6th'!G114),IF(AND($E$3=7),UPPER('Marks Entry 7th'!G114),"")))))</f>
        <v/>
      </c>
      <c r="I115" s="302" t="str">
        <f>IF(OR(B115=0,B115=""),"",IF(AND($E$3=6,'Marks Entry 6th'!H114=""),"",IF(AND($E$3=7,'Marks Entry 7th'!H114=""),"",IF(AND($E$3=6),UPPER('Marks Entry 6th'!H114),IF(AND($E$3=7),UPPER('Marks Entry 7th'!H114),"")))))</f>
        <v/>
      </c>
      <c r="J115" s="64" t="str">
        <f>IF(OR(B115=0,B115=""),"",IF(AND($E$3=6,'Marks Entry 6th'!J114=""),"",IF(AND($E$3=7,'Marks Entry 7th'!J114=""),"",IF(AND($E$3=6),'Marks Entry 6th'!J114,IF(AND($E$3=7),'Marks Entry 7th'!J114,"")))))</f>
        <v/>
      </c>
      <c r="K115" s="64" t="str">
        <f>IF(OR(B115=0,B115=""),"",IF(AND($E$3=6,'Marks Entry 6th'!K114=""),"",IF(AND($E$3=7,'Marks Entry 7th'!K114=""),"",IF(AND($E$3=6),'Marks Entry 6th'!K114,IF(AND($E$3=7),'Marks Entry 7th'!K114,"")))))</f>
        <v/>
      </c>
      <c r="L115" s="120" t="str">
        <f>IF(OR($E115="",$G115=""),"",IF(AND($E$3=6),'Marks Entry 6th'!L114,IF(AND($E$3=7),'Marks Entry 7th'!L114,"")))</f>
        <v/>
      </c>
      <c r="M115" s="120" t="str">
        <f>IF(OR($E115="",$G115=""),"",IF(AND($E$3=6),'Marks Entry 6th'!M114,IF(AND($E$3=7),'Marks Entry 7th'!M114,"")))</f>
        <v/>
      </c>
      <c r="N115" s="120" t="str">
        <f>IF(OR($E115="",$G115=""),"",IF(AND($E$3=6),'Marks Entry 6th'!N114,IF(AND($E$3=7),'Marks Entry 7th'!N114,"")))</f>
        <v/>
      </c>
      <c r="O115" s="120" t="str">
        <f>IF(OR($E115="",$G115=""),"",IF(AND($E$3=6),'Marks Entry 6th'!O114,IF(AND($E$3=7),'Marks Entry 7th'!O114,"")))</f>
        <v/>
      </c>
      <c r="P115" s="120" t="str">
        <f>IF(OR($E115="",$G115=""),"",IF(AND($E$3=6),'Marks Entry 6th'!P114,IF(AND($E$3=7),'Marks Entry 7th'!P114,"")))</f>
        <v/>
      </c>
      <c r="Q115" s="120" t="str">
        <f>IF(OR($E115="",$G115=""),"",IF(AND($E$3=6),'Marks Entry 6th'!Q114,IF(AND($E$3=7),'Marks Entry 7th'!Q114,"")))</f>
        <v/>
      </c>
      <c r="R115" s="418" t="str">
        <f t="shared" si="95"/>
        <v/>
      </c>
      <c r="S115" s="120" t="str">
        <f>IF(OR($E115="",$G115=""),"",IF(AND($E$3=6),'Marks Entry 6th'!R114,IF(AND($E$3=7),'Marks Entry 7th'!R114,"")))</f>
        <v/>
      </c>
      <c r="T115" s="120" t="str">
        <f>IF(OR($E115="",$G115=""),"",IF(AND($E$3=6),'Marks Entry 6th'!S114,IF(AND($E$3=7),'Marks Entry 7th'!S114,"")))</f>
        <v/>
      </c>
      <c r="U115" s="65" t="str">
        <f t="shared" si="96"/>
        <v/>
      </c>
      <c r="V115" s="62">
        <f t="shared" si="97"/>
        <v>0</v>
      </c>
      <c r="W115" s="67" t="str">
        <f>IF(OR($E115="",$G115=""),"",IF(AND($E$3=6),'Marks Entry 6th'!T114,IF(AND($E$3=7),'Marks Entry 7th'!T114,"")))</f>
        <v/>
      </c>
      <c r="X115" s="67" t="str">
        <f>IF(OR($E115="",$G115=""),"",IF(AND($E$3=6),'Marks Entry 6th'!U114,IF(AND($E$3=7),'Marks Entry 7th'!U114,"")))</f>
        <v/>
      </c>
      <c r="Y115" s="66" t="str">
        <f t="shared" si="98"/>
        <v/>
      </c>
      <c r="Z115" s="62" t="str">
        <f t="shared" si="99"/>
        <v/>
      </c>
      <c r="AA115" s="108">
        <f t="shared" si="100"/>
        <v>0</v>
      </c>
      <c r="AB115" s="108" t="str">
        <f t="shared" si="101"/>
        <v/>
      </c>
      <c r="AC115" s="108" t="str">
        <f t="shared" si="102"/>
        <v/>
      </c>
      <c r="AD115" s="108" t="str">
        <f t="shared" si="103"/>
        <v/>
      </c>
      <c r="AE115" s="108" t="str">
        <f t="shared" si="104"/>
        <v/>
      </c>
      <c r="AF115" s="110" t="str">
        <f t="shared" si="105"/>
        <v/>
      </c>
      <c r="AG115" s="120" t="str">
        <f>IF(OR($E115="",$G115=""),"",IF(AND($E$3=6),'Marks Entry 6th'!V114,IF(AND($E$3=7),'Marks Entry 7th'!V114,"")))</f>
        <v/>
      </c>
      <c r="AH115" s="120" t="str">
        <f>IF(OR($E115="",$G115=""),"",IF(AND($E$3=6),'Marks Entry 6th'!W114,IF(AND($E$3=7),'Marks Entry 7th'!W114,"")))</f>
        <v/>
      </c>
      <c r="AI115" s="120" t="str">
        <f>IF(OR($E115="",$G115=""),"",IF(AND($E$3=6),'Marks Entry 6th'!X114,IF(AND($E$3=7),'Marks Entry 7th'!X114,"")))</f>
        <v/>
      </c>
      <c r="AJ115" s="120" t="str">
        <f>IF(OR($E115="",$G115=""),"",IF(AND($E$3=6),'Marks Entry 6th'!Y114,IF(AND($E$3=7),'Marks Entry 7th'!Y114,"")))</f>
        <v/>
      </c>
      <c r="AK115" s="120" t="str">
        <f>IF(OR($E115="",$G115=""),"",IF(AND($E$3=6),'Marks Entry 6th'!Z114,IF(AND($E$3=7),'Marks Entry 7th'!Z114,"")))</f>
        <v/>
      </c>
      <c r="AL115" s="120" t="str">
        <f>IF(OR($E115="",$G115=""),"",IF(AND($E$3=6),'Marks Entry 6th'!AA114,IF(AND($E$3=7),'Marks Entry 7th'!AA114,"")))</f>
        <v/>
      </c>
      <c r="AM115" s="418" t="str">
        <f t="shared" si="106"/>
        <v/>
      </c>
      <c r="AN115" s="120" t="str">
        <f>IF(OR($E115="",$G115=""),"",IF(AND($E$3=6),'Marks Entry 6th'!AB114,IF(AND($E$3=7),'Marks Entry 7th'!AB114,"")))</f>
        <v/>
      </c>
      <c r="AO115" s="120" t="str">
        <f>IF(OR($E115="",$G115=""),"",IF(AND($E$3=6),'Marks Entry 6th'!AC114,IF(AND($E$3=7),'Marks Entry 7th'!AC114,"")))</f>
        <v/>
      </c>
      <c r="AP115" s="65" t="str">
        <f t="shared" si="107"/>
        <v/>
      </c>
      <c r="AQ115" s="62">
        <f t="shared" si="108"/>
        <v>0</v>
      </c>
      <c r="AR115" s="67" t="str">
        <f>IF(OR($E115="",$G115=""),"",IF(AND($E$3=6),'Marks Entry 6th'!AD114,IF(AND($E$3=7),'Marks Entry 7th'!AD114,"")))</f>
        <v/>
      </c>
      <c r="AS115" s="67" t="str">
        <f>IF(OR($E115="",$G115=""),"",IF(AND($E$3=6),'Marks Entry 6th'!AE114,IF(AND($E$3=7),'Marks Entry 7th'!AE114,"")))</f>
        <v/>
      </c>
      <c r="AT115" s="65" t="str">
        <f t="shared" si="109"/>
        <v/>
      </c>
      <c r="AU115" s="62" t="str">
        <f t="shared" si="110"/>
        <v/>
      </c>
      <c r="AV115" s="108">
        <f t="shared" si="111"/>
        <v>0</v>
      </c>
      <c r="AW115" s="108" t="str">
        <f t="shared" si="112"/>
        <v/>
      </c>
      <c r="AX115" s="108" t="str">
        <f t="shared" si="113"/>
        <v/>
      </c>
      <c r="AY115" s="108" t="str">
        <f t="shared" si="114"/>
        <v/>
      </c>
      <c r="AZ115" s="108" t="str">
        <f t="shared" si="115"/>
        <v/>
      </c>
      <c r="BA115" s="110" t="str">
        <f t="shared" si="116"/>
        <v/>
      </c>
      <c r="BB115" s="310" t="str">
        <f>IF(OR($E115="",$G115=""),"",IF(AND($E$3=6),'Marks Entry 6th'!AF114,IF(AND($E$3=7),'Marks Entry 7th'!AF114,"")))</f>
        <v/>
      </c>
      <c r="BC115" s="120" t="str">
        <f>IF(OR($E115="",$G115=""),"",IF(AND($E$3=6),'Marks Entry 6th'!AG114,IF(AND($E$3=7),'Marks Entry 7th'!AG114,"")))</f>
        <v/>
      </c>
      <c r="BD115" s="120" t="str">
        <f>IF(OR($E115="",$G115=""),"",IF(AND($E$3=6),'Marks Entry 6th'!AH114,IF(AND($E$3=7),'Marks Entry 7th'!AH114,"")))</f>
        <v/>
      </c>
      <c r="BE115" s="120" t="str">
        <f>IF(OR($E115="",$G115=""),"",IF(AND($E$3=6),'Marks Entry 6th'!AI114,IF(AND($E$3=7),'Marks Entry 7th'!AI114,"")))</f>
        <v/>
      </c>
      <c r="BF115" s="120" t="str">
        <f>IF(OR($E115="",$G115=""),"",IF(AND($E$3=6),'Marks Entry 6th'!AJ114,IF(AND($E$3=7),'Marks Entry 7th'!AJ114,"")))</f>
        <v/>
      </c>
      <c r="BG115" s="120" t="str">
        <f>IF(OR($E115="",$G115=""),"",IF(AND($E$3=6),'Marks Entry 6th'!AK114,IF(AND($E$3=7),'Marks Entry 7th'!AK114,"")))</f>
        <v/>
      </c>
      <c r="BH115" s="120" t="str">
        <f>IF(OR($E115="",$G115=""),"",IF(AND($E$3=6),'Marks Entry 6th'!AL114,IF(AND($E$3=7),'Marks Entry 7th'!AL114,"")))</f>
        <v/>
      </c>
      <c r="BI115" s="418" t="str">
        <f t="shared" si="117"/>
        <v/>
      </c>
      <c r="BJ115" s="120" t="str">
        <f>IF(OR($E115="",$G115=""),"",IF(AND($E$3=6),'Marks Entry 6th'!AM114,IF(AND($E$3=7),'Marks Entry 7th'!AM114,"")))</f>
        <v/>
      </c>
      <c r="BK115" s="120" t="str">
        <f>IF(OR($E115="",$G115=""),"",IF(AND($E$3=6),'Marks Entry 6th'!AN114,IF(AND($E$3=7),'Marks Entry 7th'!AN114,"")))</f>
        <v/>
      </c>
      <c r="BL115" s="65" t="str">
        <f t="shared" si="118"/>
        <v/>
      </c>
      <c r="BM115" s="62">
        <f t="shared" si="119"/>
        <v>0</v>
      </c>
      <c r="BN115" s="67" t="str">
        <f>IF(OR($E115="",$G115=""),"",IF(AND($E$3=6),'Marks Entry 6th'!AO114,IF(AND($E$3=7),'Marks Entry 7th'!AO114,"")))</f>
        <v/>
      </c>
      <c r="BO115" s="67" t="str">
        <f>IF(OR($E115="",$G115=""),"",IF(AND($E$3=6),'Marks Entry 6th'!AP114,IF(AND($E$3=7),'Marks Entry 7th'!AP114,"")))</f>
        <v/>
      </c>
      <c r="BP115" s="65" t="str">
        <f t="shared" si="120"/>
        <v/>
      </c>
      <c r="BQ115" s="62" t="str">
        <f t="shared" si="121"/>
        <v/>
      </c>
      <c r="BR115" s="108">
        <f t="shared" si="122"/>
        <v>0</v>
      </c>
      <c r="BS115" s="108" t="str">
        <f t="shared" si="123"/>
        <v/>
      </c>
      <c r="BT115" s="108" t="str">
        <f t="shared" si="124"/>
        <v/>
      </c>
      <c r="BU115" s="108" t="str">
        <f t="shared" si="125"/>
        <v/>
      </c>
      <c r="BV115" s="108" t="str">
        <f t="shared" si="126"/>
        <v/>
      </c>
      <c r="BW115" s="110" t="str">
        <f t="shared" si="127"/>
        <v/>
      </c>
      <c r="BX115" s="120" t="str">
        <f>IF(OR($E115="",$G115=""),"",IF(AND($E$3=6),'Marks Entry 6th'!AQ114,IF(AND($E$3=7),'Marks Entry 7th'!AQ114,"")))</f>
        <v/>
      </c>
      <c r="BY115" s="120" t="str">
        <f>IF(OR($E115="",$G115=""),"",IF(AND($E$3=6),'Marks Entry 6th'!AR114,IF(AND($E$3=7),'Marks Entry 7th'!AR114,"")))</f>
        <v/>
      </c>
      <c r="BZ115" s="120" t="str">
        <f>IF(OR($E115="",$G115=""),"",IF(AND($E$3=6),'Marks Entry 6th'!AS114,IF(AND($E$3=7),'Marks Entry 7th'!AS114,"")))</f>
        <v/>
      </c>
      <c r="CA115" s="120" t="str">
        <f>IF(OR($E115="",$G115=""),"",IF(AND($E$3=6),'Marks Entry 6th'!AT114,IF(AND($E$3=7),'Marks Entry 7th'!AT114,"")))</f>
        <v/>
      </c>
      <c r="CB115" s="120" t="str">
        <f>IF(OR($E115="",$G115=""),"",IF(AND($E$3=6),'Marks Entry 6th'!AU114,IF(AND($E$3=7),'Marks Entry 7th'!AU114,"")))</f>
        <v/>
      </c>
      <c r="CC115" s="120" t="str">
        <f>IF(OR($E115="",$G115=""),"",IF(AND($E$3=6),'Marks Entry 6th'!AV114,IF(AND($E$3=7),'Marks Entry 7th'!AV114,"")))</f>
        <v/>
      </c>
      <c r="CD115" s="418" t="str">
        <f t="shared" si="128"/>
        <v/>
      </c>
      <c r="CE115" s="120" t="str">
        <f>IF(OR($E115="",$G115=""),"",IF(AND($E$3=6),'Marks Entry 6th'!AW114,IF(AND($E$3=7),'Marks Entry 7th'!AW114,"")))</f>
        <v/>
      </c>
      <c r="CF115" s="120" t="str">
        <f>IF(OR($E115="",$G115=""),"",IF(AND($E$3=6),'Marks Entry 6th'!AX114,IF(AND($E$3=7),'Marks Entry 7th'!AX114,"")))</f>
        <v/>
      </c>
      <c r="CG115" s="65" t="str">
        <f t="shared" si="129"/>
        <v/>
      </c>
      <c r="CH115" s="62">
        <f t="shared" si="130"/>
        <v>0</v>
      </c>
      <c r="CI115" s="67" t="str">
        <f>IF(OR($E115="",$G115=""),"",IF(AND($E$3=6),'Marks Entry 6th'!AY114,IF(AND($E$3=7),'Marks Entry 7th'!AY114,"")))</f>
        <v/>
      </c>
      <c r="CJ115" s="67" t="str">
        <f>IF(OR($E115="",$G115=""),"",IF(AND($E$3=6),'Marks Entry 6th'!AZ114,IF(AND($E$3=7),'Marks Entry 7th'!AZ114,"")))</f>
        <v/>
      </c>
      <c r="CK115" s="65" t="str">
        <f t="shared" si="131"/>
        <v/>
      </c>
      <c r="CL115" s="62" t="str">
        <f t="shared" si="132"/>
        <v/>
      </c>
      <c r="CM115" s="108">
        <f t="shared" si="133"/>
        <v>0</v>
      </c>
      <c r="CN115" s="108" t="str">
        <f t="shared" si="134"/>
        <v/>
      </c>
      <c r="CO115" s="108" t="str">
        <f t="shared" si="135"/>
        <v/>
      </c>
      <c r="CP115" s="108" t="str">
        <f t="shared" si="136"/>
        <v/>
      </c>
      <c r="CQ115" s="108" t="str">
        <f t="shared" si="137"/>
        <v/>
      </c>
      <c r="CR115" s="110" t="str">
        <f t="shared" si="138"/>
        <v/>
      </c>
      <c r="CS115" s="120" t="str">
        <f>IF(OR($E115="",$G115=""),"",IF(AND($E$3=6),'Marks Entry 6th'!BA114,IF(AND($E$3=7),'Marks Entry 7th'!BA114,"")))</f>
        <v/>
      </c>
      <c r="CT115" s="120" t="str">
        <f>IF(OR($E115="",$G115=""),"",IF(AND($E$3=6),'Marks Entry 6th'!BB114,IF(AND($E$3=7),'Marks Entry 7th'!BB114,"")))</f>
        <v/>
      </c>
      <c r="CU115" s="120" t="str">
        <f>IF(OR($E115="",$G115=""),"",IF(AND($E$3=6),'Marks Entry 6th'!BC114,IF(AND($E$3=7),'Marks Entry 7th'!BC114,"")))</f>
        <v/>
      </c>
      <c r="CV115" s="120" t="str">
        <f>IF(OR($E115="",$G115=""),"",IF(AND($E$3=6),'Marks Entry 6th'!BD114,IF(AND($E$3=7),'Marks Entry 7th'!BD114,"")))</f>
        <v/>
      </c>
      <c r="CW115" s="120" t="str">
        <f>IF(OR($E115="",$G115=""),"",IF(AND($E$3=6),'Marks Entry 6th'!BE114,IF(AND($E$3=7),'Marks Entry 7th'!BE114,"")))</f>
        <v/>
      </c>
      <c r="CX115" s="120" t="str">
        <f>IF(OR($E115="",$G115=""),"",IF(AND($E$3=6),'Marks Entry 6th'!BF114,IF(AND($E$3=7),'Marks Entry 7th'!BF114,"")))</f>
        <v/>
      </c>
      <c r="CY115" s="418" t="str">
        <f t="shared" si="139"/>
        <v/>
      </c>
      <c r="CZ115" s="120" t="str">
        <f>IF(OR($E115="",$G115=""),"",IF(AND($E$3=6),'Marks Entry 6th'!BG114,IF(AND($E$3=7),'Marks Entry 7th'!BG114,"")))</f>
        <v/>
      </c>
      <c r="DA115" s="120" t="str">
        <f>IF(OR($E115="",$G115=""),"",IF(AND($E$3=6),'Marks Entry 6th'!BH114,IF(AND($E$3=7),'Marks Entry 7th'!BH114,"")))</f>
        <v/>
      </c>
      <c r="DB115" s="65" t="str">
        <f t="shared" si="140"/>
        <v/>
      </c>
      <c r="DC115" s="62">
        <f t="shared" si="141"/>
        <v>0</v>
      </c>
      <c r="DD115" s="67" t="str">
        <f>IF(OR($E115="",$G115=""),"",IF(AND($E$3=6),'Marks Entry 6th'!BI114,IF(AND($E$3=7),'Marks Entry 7th'!BI114,"")))</f>
        <v/>
      </c>
      <c r="DE115" s="67" t="str">
        <f>IF(OR($E115="",$G115=""),"",IF(AND($E$3=6),'Marks Entry 6th'!BJ114,IF(AND($E$3=7),'Marks Entry 7th'!BJ114,"")))</f>
        <v/>
      </c>
      <c r="DF115" s="65" t="str">
        <f t="shared" si="142"/>
        <v/>
      </c>
      <c r="DG115" s="62" t="str">
        <f t="shared" si="143"/>
        <v/>
      </c>
      <c r="DH115" s="108">
        <f t="shared" si="144"/>
        <v>0</v>
      </c>
      <c r="DI115" s="108" t="str">
        <f t="shared" si="145"/>
        <v/>
      </c>
      <c r="DJ115" s="108" t="str">
        <f t="shared" si="146"/>
        <v/>
      </c>
      <c r="DK115" s="108" t="str">
        <f t="shared" si="147"/>
        <v/>
      </c>
      <c r="DL115" s="108" t="str">
        <f t="shared" si="148"/>
        <v/>
      </c>
      <c r="DM115" s="110" t="str">
        <f t="shared" si="149"/>
        <v/>
      </c>
      <c r="DN115" s="120" t="str">
        <f>IF(OR($E115="",$G115=""),"",IF(AND($E$3=6),'Marks Entry 6th'!BK114,IF(AND($E$3=7),'Marks Entry 7th'!BK114,"")))</f>
        <v/>
      </c>
      <c r="DO115" s="120" t="str">
        <f>IF(OR($E115="",$G115=""),"",IF(AND($E$3=6),'Marks Entry 6th'!BL114,IF(AND($E$3=7),'Marks Entry 7th'!BL114,"")))</f>
        <v/>
      </c>
      <c r="DP115" s="120" t="str">
        <f>IF(OR($E115="",$G115=""),"",IF(AND($E$3=6),'Marks Entry 6th'!BM114,IF(AND($E$3=7),'Marks Entry 7th'!BM114,"")))</f>
        <v/>
      </c>
      <c r="DQ115" s="120" t="str">
        <f>IF(OR($E115="",$G115=""),"",IF(AND($E$3=6),'Marks Entry 6th'!BN114,IF(AND($E$3=7),'Marks Entry 7th'!BN114,"")))</f>
        <v/>
      </c>
      <c r="DR115" s="120" t="str">
        <f>IF(OR($E115="",$G115=""),"",IF(AND($E$3=6),'Marks Entry 6th'!BO114,IF(AND($E$3=7),'Marks Entry 7th'!BO114,"")))</f>
        <v/>
      </c>
      <c r="DS115" s="120" t="str">
        <f>IF(OR($E115="",$G115=""),"",IF(AND($E$3=6),'Marks Entry 6th'!BP114,IF(AND($E$3=7),'Marks Entry 7th'!BP114,"")))</f>
        <v/>
      </c>
      <c r="DT115" s="418" t="str">
        <f t="shared" si="150"/>
        <v/>
      </c>
      <c r="DU115" s="120" t="str">
        <f>IF(OR($E115="",$G115=""),"",IF(AND($E$3=6),'Marks Entry 6th'!BQ114,IF(AND($E$3=7),'Marks Entry 7th'!BQ114,"")))</f>
        <v/>
      </c>
      <c r="DV115" s="120" t="str">
        <f>IF(OR($E115="",$G115=""),"",IF(AND($E$3=6),'Marks Entry 6th'!BR114,IF(AND($E$3=7),'Marks Entry 7th'!BR114,"")))</f>
        <v/>
      </c>
      <c r="DW115" s="65" t="str">
        <f t="shared" si="151"/>
        <v/>
      </c>
      <c r="DX115" s="62">
        <f t="shared" si="152"/>
        <v>0</v>
      </c>
      <c r="DY115" s="67" t="str">
        <f>IF(OR($E115="",$G115=""),"",IF(AND($E$3=6),'Marks Entry 6th'!BS114,IF(AND($E$3=7),'Marks Entry 7th'!BS114,"")))</f>
        <v/>
      </c>
      <c r="DZ115" s="67" t="str">
        <f>IF(OR($E115="",$G115=""),"",IF(AND($E$3=6),'Marks Entry 6th'!BT114,IF(AND($E$3=7),'Marks Entry 7th'!BT114,"")))</f>
        <v/>
      </c>
      <c r="EA115" s="65" t="str">
        <f t="shared" si="153"/>
        <v/>
      </c>
      <c r="EB115" s="62" t="str">
        <f t="shared" si="154"/>
        <v/>
      </c>
      <c r="EC115" s="108">
        <f t="shared" si="155"/>
        <v>0</v>
      </c>
      <c r="ED115" s="108" t="str">
        <f t="shared" si="156"/>
        <v/>
      </c>
      <c r="EE115" s="108" t="str">
        <f t="shared" si="157"/>
        <v/>
      </c>
      <c r="EF115" s="108" t="str">
        <f t="shared" si="158"/>
        <v/>
      </c>
      <c r="EG115" s="108" t="str">
        <f t="shared" si="159"/>
        <v/>
      </c>
      <c r="EH115" s="110" t="str">
        <f t="shared" si="160"/>
        <v/>
      </c>
      <c r="EI115" s="52" t="str">
        <f>IF(OR($E115="",$G115=""),"",IF(AND($E$3=6),'Marks Entry 6th'!BU114,IF(AND($E$3=7),'Marks Entry 7th'!BU114,"")))</f>
        <v/>
      </c>
      <c r="EJ115" s="52" t="str">
        <f>IF(OR($E115="",$G115=""),"",IF(AND($E$3=6),'Marks Entry 6th'!BV114,IF(AND($E$3=7),'Marks Entry 7th'!BV114,"")))</f>
        <v/>
      </c>
      <c r="EK115" s="52" t="str">
        <f>IF(OR($E115="",$G115=""),"",IF(AND($E$3=6),'Marks Entry 6th'!BW114,IF(AND($E$3=7),'Marks Entry 7th'!BW114,"")))</f>
        <v/>
      </c>
      <c r="EL115" s="52" t="str">
        <f>IF(OR($E115="",$G115=""),"",IF(AND($E$3=6),'Marks Entry 6th'!BX114,IF(AND($E$3=7),'Marks Entry 7th'!BX114,"")))</f>
        <v/>
      </c>
      <c r="EM115" s="52" t="str">
        <f>IF(OR($E115="",$G115=""),"",IF(AND($E$3=6),'Marks Entry 6th'!BY114,IF(AND($E$3=7),'Marks Entry 7th'!BY114,"")))</f>
        <v/>
      </c>
      <c r="EN115" s="121" t="str">
        <f t="shared" si="161"/>
        <v/>
      </c>
      <c r="EO115" s="122">
        <f t="shared" si="162"/>
        <v>0</v>
      </c>
      <c r="EP115" s="122" t="str">
        <f t="shared" si="163"/>
        <v/>
      </c>
      <c r="EQ115" s="122" t="str">
        <f t="shared" si="164"/>
        <v/>
      </c>
      <c r="ER115" s="109" t="str">
        <f t="shared" si="165"/>
        <v/>
      </c>
      <c r="ES115" s="52" t="str">
        <f>IF(OR($E115="",$G115=""),"",IF(AND($E$3=6),'Marks Entry 6th'!BZ114,IF(AND($E$3=7),'Marks Entry 7th'!BZ114,"")))</f>
        <v/>
      </c>
      <c r="ET115" s="52" t="str">
        <f>IF(OR($E115="",$G115=""),"",IF(AND($E$3=6),'Marks Entry 6th'!CA114,IF(AND($E$3=7),'Marks Entry 7th'!CA114,"")))</f>
        <v/>
      </c>
      <c r="EU115" s="52" t="str">
        <f>IF(OR($E115="",$G115=""),"",IF(AND($E$3=6),'Marks Entry 6th'!CB114,IF(AND($E$3=7),'Marks Entry 7th'!CB114,"")))</f>
        <v/>
      </c>
      <c r="EV115" s="52" t="str">
        <f>IF(OR($E115="",$G115=""),"",IF(AND($E$3=6),'Marks Entry 6th'!CC114,IF(AND($E$3=7),'Marks Entry 7th'!CC114,"")))</f>
        <v/>
      </c>
      <c r="EW115" s="52" t="str">
        <f>IF(OR($E115="",$G115=""),"",IF(AND($E$3=6),'Marks Entry 6th'!CD114,IF(AND($E$3=7),'Marks Entry 7th'!CD114,"")))</f>
        <v/>
      </c>
      <c r="EX115" s="121" t="str">
        <f t="shared" si="166"/>
        <v/>
      </c>
      <c r="EY115" s="122">
        <f t="shared" si="167"/>
        <v>0</v>
      </c>
      <c r="EZ115" s="122" t="str">
        <f t="shared" si="168"/>
        <v/>
      </c>
      <c r="FA115" s="122" t="str">
        <f t="shared" si="169"/>
        <v/>
      </c>
      <c r="FB115" s="109" t="str">
        <f t="shared" si="170"/>
        <v/>
      </c>
      <c r="FC115" s="52" t="str">
        <f>IF(OR($E115="",$G115=""),"",IF(AND($E$3=6),'Marks Entry 6th'!CE114,IF(AND($E$3=7),'Marks Entry 7th'!CE114,"")))</f>
        <v/>
      </c>
      <c r="FD115" s="52" t="str">
        <f>IF(OR($E115="",$G115=""),"",IF(AND($E$3=6),'Marks Entry 6th'!CF114,IF(AND($E$3=7),'Marks Entry 7th'!CF114,"")))</f>
        <v/>
      </c>
      <c r="FE115" s="52" t="str">
        <f>IF(OR($E115="",$G115=""),"",IF(AND($E$3=6),'Marks Entry 6th'!CG114,IF(AND($E$3=7),'Marks Entry 7th'!CG114,"")))</f>
        <v/>
      </c>
      <c r="FF115" s="52" t="str">
        <f>IF(OR($E115="",$G115=""),"",IF(AND($E$3=6),'Marks Entry 6th'!CH114,IF(AND($E$3=7),'Marks Entry 7th'!CH114,"")))</f>
        <v/>
      </c>
      <c r="FG115" s="52" t="str">
        <f>IF(OR($E115="",$G115=""),"",IF(AND($E$3=6),'Marks Entry 6th'!CI114,IF(AND($E$3=7),'Marks Entry 7th'!CI114,"")))</f>
        <v/>
      </c>
      <c r="FH115" s="121" t="str">
        <f t="shared" si="171"/>
        <v/>
      </c>
      <c r="FI115" s="122">
        <f t="shared" si="172"/>
        <v>0</v>
      </c>
      <c r="FJ115" s="122" t="str">
        <f t="shared" si="173"/>
        <v/>
      </c>
      <c r="FK115" s="122" t="str">
        <f t="shared" si="174"/>
        <v/>
      </c>
      <c r="FL115" s="109" t="str">
        <f t="shared" si="175"/>
        <v/>
      </c>
      <c r="FM115" s="361" t="str">
        <f>IF(OR($E115="",$G115=""),"",IF(AND('Marks Entry 6th'!CJ114="",'Marks Entry 7th'!CJ114=""),"",IF(AND($E$3=6),'Marks Entry 6th'!CJ114,IF(AND($E$3=7),'Marks Entry 7th'!CJ114,""))))</f>
        <v/>
      </c>
      <c r="FN115" s="361" t="str">
        <f>IF(OR($E115="",$G115=""),"",IF(AND('Marks Entry 6th'!CK114="",'Marks Entry 7th'!CK114=""),"",IF(AND($E$3=6),'Marks Entry 6th'!CK114,IF(AND($E$3=7),'Marks Entry 7th'!CK114,""))))</f>
        <v/>
      </c>
      <c r="FO115" s="362" t="str">
        <f t="shared" si="176"/>
        <v/>
      </c>
      <c r="FP115" s="109" t="str">
        <f t="shared" si="177"/>
        <v/>
      </c>
      <c r="FQ115" s="361" t="str">
        <f>IF(OR($E115="",$G115=""),"",IF(AND('Marks Entry 6th'!CL114="",'Marks Entry 7th'!CL114=""),"",IF(AND($E$3=6),'Marks Entry 6th'!CL114,IF(AND($E$3=7),'Marks Entry 7th'!CL114,""))))</f>
        <v/>
      </c>
      <c r="FR115" s="361" t="str">
        <f>IF(OR($E115="",$G115=""),"",IF(AND('Marks Entry 6th'!CM114="",'Marks Entry 7th'!CM114=""),"",IF(AND($E$3=6),'Marks Entry 6th'!CM114,IF(AND($E$3=7),'Marks Entry 7th'!CM114,""))))</f>
        <v/>
      </c>
      <c r="FS115" s="362" t="str">
        <f t="shared" si="178"/>
        <v/>
      </c>
      <c r="FT115" s="109" t="str">
        <f t="shared" si="179"/>
        <v/>
      </c>
      <c r="FU115" s="78" t="str">
        <f t="shared" si="180"/>
        <v/>
      </c>
      <c r="FV115" s="328" t="str">
        <f t="shared" si="181"/>
        <v/>
      </c>
      <c r="FW115" s="84" t="str">
        <f t="shared" si="182"/>
        <v/>
      </c>
      <c r="FX115" s="222" t="str">
        <f t="shared" si="183"/>
        <v/>
      </c>
      <c r="FY115" s="85" t="str">
        <f t="shared" si="184"/>
        <v/>
      </c>
      <c r="FZ115" s="327" t="str">
        <f>IFERROR(IF(B115="NSO","NSO",IF(OR(D115="",G115="",F115=""),"",IF(AND(FV115&gt;=36,'Master sheet'!$D$11="Hindi"),"कक्षा क्रमोन्नत",IF(AND(FV115&gt;=36,'Master sheet'!$D$11="English"),"Promoted",IF(AND(FV115&lt;36,'Master sheet'!$D$11="Hindi"),"पुनः परीक्षा","Re-Exam"))))),"")</f>
        <v/>
      </c>
      <c r="GA115" s="53" t="str">
        <f>IF(OR($E115="",$G115=""),"",IF(AND($E$3=6,'Marks Entry 6th'!CN114=""),"",IF(AND($E$3=7,'Marks Entry 7th'!CN114=""),"",IF(AND($E$3=6),'Marks Entry 6th'!CN114,IF(AND($E$3=7),'Marks Entry 7th'!CN114,"")))))</f>
        <v/>
      </c>
      <c r="GB115" s="53" t="str">
        <f>IF(OR($E115="",$G115=""),"",IF(AND($E$3=6,'Marks Entry 6th'!CO114=""),"",IF(AND($E$3=7,'Marks Entry 7th'!CO114=""),"",IF(AND($E$3=6),'Marks Entry 6th'!CO114,IF(AND($E$3=7),'Marks Entry 7th'!CO114,"")))))</f>
        <v/>
      </c>
      <c r="GC115" s="54"/>
      <c r="GK115" s="56">
        <f>IF(AND($E$3=6),'Marks Entry 6th'!I114,IF(AND($E$3=7),'Marks Entry 7th'!I114,""))</f>
        <v>0</v>
      </c>
      <c r="GL115" s="56">
        <f t="shared" si="185"/>
        <v>0</v>
      </c>
    </row>
    <row r="116" spans="1:194" ht="18.95" customHeight="1">
      <c r="A116" s="68">
        <v>109</v>
      </c>
      <c r="B116" s="68" t="str">
        <f>IF(OR(GK116=0,GK116=""),"",IF(AND($E$3=6),'Marks Entry 6th'!I115,IF(AND($E$3=7),'Marks Entry 7th'!I115,"")))</f>
        <v/>
      </c>
      <c r="C116" s="69" t="str">
        <f>IF(OR(B116=0,B116=""),"",IF(AND($E$3=6,'Marks Entry 6th'!B115=""),"",IF(AND($E$3=7,'Marks Entry 7th'!B115=""),"",IF(AND($E$3=6,'Marks Entry 6th'!B115),'Marks Entry 6th'!B115,IF(AND($E$3=7),'Marks Entry 7th'!B115,"")))))</f>
        <v/>
      </c>
      <c r="D116" s="69" t="str">
        <f>IF(OR(B116=0,B116=""),"",IF(AND($E$3=6,'Marks Entry 6th'!C115=""),"",IF(AND($E$3=7,'Marks Entry 7th'!C115=""),"",IF(AND($E$3=6),'Marks Entry 6th'!C115,IF(AND($E$3=7),'Marks Entry 7th'!C115,"")))))</f>
        <v/>
      </c>
      <c r="E116" s="303" t="str">
        <f>IF(OR(B116=0,B116=""),"",IF(AND($E$3=6,'Marks Entry 6th'!E115=""),"",IF(AND($E$3=7,'Marks Entry 7th'!E115=""),"",IF(AND($E$3=6),'Marks Entry 6th'!E115,IF(AND($E$3=7),'Marks Entry 7th'!E115,"")))))</f>
        <v/>
      </c>
      <c r="F116" s="69" t="str">
        <f>IF(OR(B116=0,B116=""),"",IF(AND($E$3=6,'Marks Entry 6th'!D115=""),"",IF(AND($E$3=7,'Marks Entry 7th'!D115=""),"",IF(AND($E$3=6),'Marks Entry 6th'!D115,IF(AND($E$3=7),'Marks Entry 7th'!D115,"")))))</f>
        <v/>
      </c>
      <c r="G116" s="302" t="str">
        <f>IF(OR(B116=0,B116=""),"",IF(AND($E$3=6,'Marks Entry 6th'!F115=""),"",IF(AND($E$3=7,'Marks Entry 7th'!F115=""),"",IF(AND($E$3=6),UPPER('Marks Entry 6th'!F115),IF(AND($E$3=7),UPPER('Marks Entry 7th'!F115),"")))))</f>
        <v/>
      </c>
      <c r="H116" s="302" t="str">
        <f>IF(OR(B116=0,B116=""),"",IF(AND($E$3=6,'Marks Entry 6th'!G115=""),"",IF(AND($E$3=7,'Marks Entry 7th'!G115=""),"",IF(AND($E$3=6),UPPER('Marks Entry 6th'!G115),IF(AND($E$3=7),UPPER('Marks Entry 7th'!G115),"")))))</f>
        <v/>
      </c>
      <c r="I116" s="302" t="str">
        <f>IF(OR(B116=0,B116=""),"",IF(AND($E$3=6,'Marks Entry 6th'!H115=""),"",IF(AND($E$3=7,'Marks Entry 7th'!H115=""),"",IF(AND($E$3=6),UPPER('Marks Entry 6th'!H115),IF(AND($E$3=7),UPPER('Marks Entry 7th'!H115),"")))))</f>
        <v/>
      </c>
      <c r="J116" s="64" t="str">
        <f>IF(OR(B116=0,B116=""),"",IF(AND($E$3=6,'Marks Entry 6th'!J115=""),"",IF(AND($E$3=7,'Marks Entry 7th'!J115=""),"",IF(AND($E$3=6),'Marks Entry 6th'!J115,IF(AND($E$3=7),'Marks Entry 7th'!J115,"")))))</f>
        <v/>
      </c>
      <c r="K116" s="64" t="str">
        <f>IF(OR(B116=0,B116=""),"",IF(AND($E$3=6,'Marks Entry 6th'!K115=""),"",IF(AND($E$3=7,'Marks Entry 7th'!K115=""),"",IF(AND($E$3=6),'Marks Entry 6th'!K115,IF(AND($E$3=7),'Marks Entry 7th'!K115,"")))))</f>
        <v/>
      </c>
      <c r="L116" s="120" t="str">
        <f>IF(OR($E116="",$G116=""),"",IF(AND($E$3=6),'Marks Entry 6th'!L115,IF(AND($E$3=7),'Marks Entry 7th'!L115,"")))</f>
        <v/>
      </c>
      <c r="M116" s="120" t="str">
        <f>IF(OR($E116="",$G116=""),"",IF(AND($E$3=6),'Marks Entry 6th'!M115,IF(AND($E$3=7),'Marks Entry 7th'!M115,"")))</f>
        <v/>
      </c>
      <c r="N116" s="120" t="str">
        <f>IF(OR($E116="",$G116=""),"",IF(AND($E$3=6),'Marks Entry 6th'!N115,IF(AND($E$3=7),'Marks Entry 7th'!N115,"")))</f>
        <v/>
      </c>
      <c r="O116" s="120" t="str">
        <f>IF(OR($E116="",$G116=""),"",IF(AND($E$3=6),'Marks Entry 6th'!O115,IF(AND($E$3=7),'Marks Entry 7th'!O115,"")))</f>
        <v/>
      </c>
      <c r="P116" s="120" t="str">
        <f>IF(OR($E116="",$G116=""),"",IF(AND($E$3=6),'Marks Entry 6th'!P115,IF(AND($E$3=7),'Marks Entry 7th'!P115,"")))</f>
        <v/>
      </c>
      <c r="Q116" s="120" t="str">
        <f>IF(OR($E116="",$G116=""),"",IF(AND($E$3=6),'Marks Entry 6th'!Q115,IF(AND($E$3=7),'Marks Entry 7th'!Q115,"")))</f>
        <v/>
      </c>
      <c r="R116" s="418" t="str">
        <f t="shared" si="95"/>
        <v/>
      </c>
      <c r="S116" s="120" t="str">
        <f>IF(OR($E116="",$G116=""),"",IF(AND($E$3=6),'Marks Entry 6th'!R115,IF(AND($E$3=7),'Marks Entry 7th'!R115,"")))</f>
        <v/>
      </c>
      <c r="T116" s="120" t="str">
        <f>IF(OR($E116="",$G116=""),"",IF(AND($E$3=6),'Marks Entry 6th'!S115,IF(AND($E$3=7),'Marks Entry 7th'!S115,"")))</f>
        <v/>
      </c>
      <c r="U116" s="65" t="str">
        <f t="shared" si="96"/>
        <v/>
      </c>
      <c r="V116" s="62">
        <f t="shared" si="97"/>
        <v>0</v>
      </c>
      <c r="W116" s="67" t="str">
        <f>IF(OR($E116="",$G116=""),"",IF(AND($E$3=6),'Marks Entry 6th'!T115,IF(AND($E$3=7),'Marks Entry 7th'!T115,"")))</f>
        <v/>
      </c>
      <c r="X116" s="67" t="str">
        <f>IF(OR($E116="",$G116=""),"",IF(AND($E$3=6),'Marks Entry 6th'!U115,IF(AND($E$3=7),'Marks Entry 7th'!U115,"")))</f>
        <v/>
      </c>
      <c r="Y116" s="66" t="str">
        <f t="shared" si="98"/>
        <v/>
      </c>
      <c r="Z116" s="62" t="str">
        <f t="shared" si="99"/>
        <v/>
      </c>
      <c r="AA116" s="108">
        <f t="shared" si="100"/>
        <v>0</v>
      </c>
      <c r="AB116" s="108" t="str">
        <f t="shared" si="101"/>
        <v/>
      </c>
      <c r="AC116" s="108" t="str">
        <f t="shared" si="102"/>
        <v/>
      </c>
      <c r="AD116" s="108" t="str">
        <f t="shared" si="103"/>
        <v/>
      </c>
      <c r="AE116" s="108" t="str">
        <f t="shared" si="104"/>
        <v/>
      </c>
      <c r="AF116" s="110" t="str">
        <f t="shared" si="105"/>
        <v/>
      </c>
      <c r="AG116" s="120" t="str">
        <f>IF(OR($E116="",$G116=""),"",IF(AND($E$3=6),'Marks Entry 6th'!V115,IF(AND($E$3=7),'Marks Entry 7th'!V115,"")))</f>
        <v/>
      </c>
      <c r="AH116" s="120" t="str">
        <f>IF(OR($E116="",$G116=""),"",IF(AND($E$3=6),'Marks Entry 6th'!W115,IF(AND($E$3=7),'Marks Entry 7th'!W115,"")))</f>
        <v/>
      </c>
      <c r="AI116" s="120" t="str">
        <f>IF(OR($E116="",$G116=""),"",IF(AND($E$3=6),'Marks Entry 6th'!X115,IF(AND($E$3=7),'Marks Entry 7th'!X115,"")))</f>
        <v/>
      </c>
      <c r="AJ116" s="120" t="str">
        <f>IF(OR($E116="",$G116=""),"",IF(AND($E$3=6),'Marks Entry 6th'!Y115,IF(AND($E$3=7),'Marks Entry 7th'!Y115,"")))</f>
        <v/>
      </c>
      <c r="AK116" s="120" t="str">
        <f>IF(OR($E116="",$G116=""),"",IF(AND($E$3=6),'Marks Entry 6th'!Z115,IF(AND($E$3=7),'Marks Entry 7th'!Z115,"")))</f>
        <v/>
      </c>
      <c r="AL116" s="120" t="str">
        <f>IF(OR($E116="",$G116=""),"",IF(AND($E$3=6),'Marks Entry 6th'!AA115,IF(AND($E$3=7),'Marks Entry 7th'!AA115,"")))</f>
        <v/>
      </c>
      <c r="AM116" s="418" t="str">
        <f t="shared" si="106"/>
        <v/>
      </c>
      <c r="AN116" s="120" t="str">
        <f>IF(OR($E116="",$G116=""),"",IF(AND($E$3=6),'Marks Entry 6th'!AB115,IF(AND($E$3=7),'Marks Entry 7th'!AB115,"")))</f>
        <v/>
      </c>
      <c r="AO116" s="120" t="str">
        <f>IF(OR($E116="",$G116=""),"",IF(AND($E$3=6),'Marks Entry 6th'!AC115,IF(AND($E$3=7),'Marks Entry 7th'!AC115,"")))</f>
        <v/>
      </c>
      <c r="AP116" s="65" t="str">
        <f t="shared" si="107"/>
        <v/>
      </c>
      <c r="AQ116" s="62">
        <f t="shared" si="108"/>
        <v>0</v>
      </c>
      <c r="AR116" s="67" t="str">
        <f>IF(OR($E116="",$G116=""),"",IF(AND($E$3=6),'Marks Entry 6th'!AD115,IF(AND($E$3=7),'Marks Entry 7th'!AD115,"")))</f>
        <v/>
      </c>
      <c r="AS116" s="67" t="str">
        <f>IF(OR($E116="",$G116=""),"",IF(AND($E$3=6),'Marks Entry 6th'!AE115,IF(AND($E$3=7),'Marks Entry 7th'!AE115,"")))</f>
        <v/>
      </c>
      <c r="AT116" s="65" t="str">
        <f t="shared" si="109"/>
        <v/>
      </c>
      <c r="AU116" s="62" t="str">
        <f t="shared" si="110"/>
        <v/>
      </c>
      <c r="AV116" s="108">
        <f t="shared" si="111"/>
        <v>0</v>
      </c>
      <c r="AW116" s="108" t="str">
        <f t="shared" si="112"/>
        <v/>
      </c>
      <c r="AX116" s="108" t="str">
        <f t="shared" si="113"/>
        <v/>
      </c>
      <c r="AY116" s="108" t="str">
        <f t="shared" si="114"/>
        <v/>
      </c>
      <c r="AZ116" s="108" t="str">
        <f t="shared" si="115"/>
        <v/>
      </c>
      <c r="BA116" s="110" t="str">
        <f t="shared" si="116"/>
        <v/>
      </c>
      <c r="BB116" s="310" t="str">
        <f>IF(OR($E116="",$G116=""),"",IF(AND($E$3=6),'Marks Entry 6th'!AF115,IF(AND($E$3=7),'Marks Entry 7th'!AF115,"")))</f>
        <v/>
      </c>
      <c r="BC116" s="120" t="str">
        <f>IF(OR($E116="",$G116=""),"",IF(AND($E$3=6),'Marks Entry 6th'!AG115,IF(AND($E$3=7),'Marks Entry 7th'!AG115,"")))</f>
        <v/>
      </c>
      <c r="BD116" s="120" t="str">
        <f>IF(OR($E116="",$G116=""),"",IF(AND($E$3=6),'Marks Entry 6th'!AH115,IF(AND($E$3=7),'Marks Entry 7th'!AH115,"")))</f>
        <v/>
      </c>
      <c r="BE116" s="120" t="str">
        <f>IF(OR($E116="",$G116=""),"",IF(AND($E$3=6),'Marks Entry 6th'!AI115,IF(AND($E$3=7),'Marks Entry 7th'!AI115,"")))</f>
        <v/>
      </c>
      <c r="BF116" s="120" t="str">
        <f>IF(OR($E116="",$G116=""),"",IF(AND($E$3=6),'Marks Entry 6th'!AJ115,IF(AND($E$3=7),'Marks Entry 7th'!AJ115,"")))</f>
        <v/>
      </c>
      <c r="BG116" s="120" t="str">
        <f>IF(OR($E116="",$G116=""),"",IF(AND($E$3=6),'Marks Entry 6th'!AK115,IF(AND($E$3=7),'Marks Entry 7th'!AK115,"")))</f>
        <v/>
      </c>
      <c r="BH116" s="120" t="str">
        <f>IF(OR($E116="",$G116=""),"",IF(AND($E$3=6),'Marks Entry 6th'!AL115,IF(AND($E$3=7),'Marks Entry 7th'!AL115,"")))</f>
        <v/>
      </c>
      <c r="BI116" s="418" t="str">
        <f t="shared" si="117"/>
        <v/>
      </c>
      <c r="BJ116" s="120" t="str">
        <f>IF(OR($E116="",$G116=""),"",IF(AND($E$3=6),'Marks Entry 6th'!AM115,IF(AND($E$3=7),'Marks Entry 7th'!AM115,"")))</f>
        <v/>
      </c>
      <c r="BK116" s="120" t="str">
        <f>IF(OR($E116="",$G116=""),"",IF(AND($E$3=6),'Marks Entry 6th'!AN115,IF(AND($E$3=7),'Marks Entry 7th'!AN115,"")))</f>
        <v/>
      </c>
      <c r="BL116" s="65" t="str">
        <f t="shared" si="118"/>
        <v/>
      </c>
      <c r="BM116" s="62">
        <f t="shared" si="119"/>
        <v>0</v>
      </c>
      <c r="BN116" s="67" t="str">
        <f>IF(OR($E116="",$G116=""),"",IF(AND($E$3=6),'Marks Entry 6th'!AO115,IF(AND($E$3=7),'Marks Entry 7th'!AO115,"")))</f>
        <v/>
      </c>
      <c r="BO116" s="67" t="str">
        <f>IF(OR($E116="",$G116=""),"",IF(AND($E$3=6),'Marks Entry 6th'!AP115,IF(AND($E$3=7),'Marks Entry 7th'!AP115,"")))</f>
        <v/>
      </c>
      <c r="BP116" s="65" t="str">
        <f t="shared" si="120"/>
        <v/>
      </c>
      <c r="BQ116" s="62" t="str">
        <f t="shared" si="121"/>
        <v/>
      </c>
      <c r="BR116" s="108">
        <f t="shared" si="122"/>
        <v>0</v>
      </c>
      <c r="BS116" s="108" t="str">
        <f t="shared" si="123"/>
        <v/>
      </c>
      <c r="BT116" s="108" t="str">
        <f t="shared" si="124"/>
        <v/>
      </c>
      <c r="BU116" s="108" t="str">
        <f t="shared" si="125"/>
        <v/>
      </c>
      <c r="BV116" s="108" t="str">
        <f t="shared" si="126"/>
        <v/>
      </c>
      <c r="BW116" s="110" t="str">
        <f t="shared" si="127"/>
        <v/>
      </c>
      <c r="BX116" s="120" t="str">
        <f>IF(OR($E116="",$G116=""),"",IF(AND($E$3=6),'Marks Entry 6th'!AQ115,IF(AND($E$3=7),'Marks Entry 7th'!AQ115,"")))</f>
        <v/>
      </c>
      <c r="BY116" s="120" t="str">
        <f>IF(OR($E116="",$G116=""),"",IF(AND($E$3=6),'Marks Entry 6th'!AR115,IF(AND($E$3=7),'Marks Entry 7th'!AR115,"")))</f>
        <v/>
      </c>
      <c r="BZ116" s="120" t="str">
        <f>IF(OR($E116="",$G116=""),"",IF(AND($E$3=6),'Marks Entry 6th'!AS115,IF(AND($E$3=7),'Marks Entry 7th'!AS115,"")))</f>
        <v/>
      </c>
      <c r="CA116" s="120" t="str">
        <f>IF(OR($E116="",$G116=""),"",IF(AND($E$3=6),'Marks Entry 6th'!AT115,IF(AND($E$3=7),'Marks Entry 7th'!AT115,"")))</f>
        <v/>
      </c>
      <c r="CB116" s="120" t="str">
        <f>IF(OR($E116="",$G116=""),"",IF(AND($E$3=6),'Marks Entry 6th'!AU115,IF(AND($E$3=7),'Marks Entry 7th'!AU115,"")))</f>
        <v/>
      </c>
      <c r="CC116" s="120" t="str">
        <f>IF(OR($E116="",$G116=""),"",IF(AND($E$3=6),'Marks Entry 6th'!AV115,IF(AND($E$3=7),'Marks Entry 7th'!AV115,"")))</f>
        <v/>
      </c>
      <c r="CD116" s="418" t="str">
        <f t="shared" si="128"/>
        <v/>
      </c>
      <c r="CE116" s="120" t="str">
        <f>IF(OR($E116="",$G116=""),"",IF(AND($E$3=6),'Marks Entry 6th'!AW115,IF(AND($E$3=7),'Marks Entry 7th'!AW115,"")))</f>
        <v/>
      </c>
      <c r="CF116" s="120" t="str">
        <f>IF(OR($E116="",$G116=""),"",IF(AND($E$3=6),'Marks Entry 6th'!AX115,IF(AND($E$3=7),'Marks Entry 7th'!AX115,"")))</f>
        <v/>
      </c>
      <c r="CG116" s="65" t="str">
        <f t="shared" si="129"/>
        <v/>
      </c>
      <c r="CH116" s="62">
        <f t="shared" si="130"/>
        <v>0</v>
      </c>
      <c r="CI116" s="67" t="str">
        <f>IF(OR($E116="",$G116=""),"",IF(AND($E$3=6),'Marks Entry 6th'!AY115,IF(AND($E$3=7),'Marks Entry 7th'!AY115,"")))</f>
        <v/>
      </c>
      <c r="CJ116" s="67" t="str">
        <f>IF(OR($E116="",$G116=""),"",IF(AND($E$3=6),'Marks Entry 6th'!AZ115,IF(AND($E$3=7),'Marks Entry 7th'!AZ115,"")))</f>
        <v/>
      </c>
      <c r="CK116" s="65" t="str">
        <f t="shared" si="131"/>
        <v/>
      </c>
      <c r="CL116" s="62" t="str">
        <f t="shared" si="132"/>
        <v/>
      </c>
      <c r="CM116" s="108">
        <f t="shared" si="133"/>
        <v>0</v>
      </c>
      <c r="CN116" s="108" t="str">
        <f t="shared" si="134"/>
        <v/>
      </c>
      <c r="CO116" s="108" t="str">
        <f t="shared" si="135"/>
        <v/>
      </c>
      <c r="CP116" s="108" t="str">
        <f t="shared" si="136"/>
        <v/>
      </c>
      <c r="CQ116" s="108" t="str">
        <f t="shared" si="137"/>
        <v/>
      </c>
      <c r="CR116" s="110" t="str">
        <f t="shared" si="138"/>
        <v/>
      </c>
      <c r="CS116" s="120" t="str">
        <f>IF(OR($E116="",$G116=""),"",IF(AND($E$3=6),'Marks Entry 6th'!BA115,IF(AND($E$3=7),'Marks Entry 7th'!BA115,"")))</f>
        <v/>
      </c>
      <c r="CT116" s="120" t="str">
        <f>IF(OR($E116="",$G116=""),"",IF(AND($E$3=6),'Marks Entry 6th'!BB115,IF(AND($E$3=7),'Marks Entry 7th'!BB115,"")))</f>
        <v/>
      </c>
      <c r="CU116" s="120" t="str">
        <f>IF(OR($E116="",$G116=""),"",IF(AND($E$3=6),'Marks Entry 6th'!BC115,IF(AND($E$3=7),'Marks Entry 7th'!BC115,"")))</f>
        <v/>
      </c>
      <c r="CV116" s="120" t="str">
        <f>IF(OR($E116="",$G116=""),"",IF(AND($E$3=6),'Marks Entry 6th'!BD115,IF(AND($E$3=7),'Marks Entry 7th'!BD115,"")))</f>
        <v/>
      </c>
      <c r="CW116" s="120" t="str">
        <f>IF(OR($E116="",$G116=""),"",IF(AND($E$3=6),'Marks Entry 6th'!BE115,IF(AND($E$3=7),'Marks Entry 7th'!BE115,"")))</f>
        <v/>
      </c>
      <c r="CX116" s="120" t="str">
        <f>IF(OR($E116="",$G116=""),"",IF(AND($E$3=6),'Marks Entry 6th'!BF115,IF(AND($E$3=7),'Marks Entry 7th'!BF115,"")))</f>
        <v/>
      </c>
      <c r="CY116" s="418" t="str">
        <f t="shared" si="139"/>
        <v/>
      </c>
      <c r="CZ116" s="120" t="str">
        <f>IF(OR($E116="",$G116=""),"",IF(AND($E$3=6),'Marks Entry 6th'!BG115,IF(AND($E$3=7),'Marks Entry 7th'!BG115,"")))</f>
        <v/>
      </c>
      <c r="DA116" s="120" t="str">
        <f>IF(OR($E116="",$G116=""),"",IF(AND($E$3=6),'Marks Entry 6th'!BH115,IF(AND($E$3=7),'Marks Entry 7th'!BH115,"")))</f>
        <v/>
      </c>
      <c r="DB116" s="65" t="str">
        <f t="shared" si="140"/>
        <v/>
      </c>
      <c r="DC116" s="62">
        <f t="shared" si="141"/>
        <v>0</v>
      </c>
      <c r="DD116" s="67" t="str">
        <f>IF(OR($E116="",$G116=""),"",IF(AND($E$3=6),'Marks Entry 6th'!BI115,IF(AND($E$3=7),'Marks Entry 7th'!BI115,"")))</f>
        <v/>
      </c>
      <c r="DE116" s="67" t="str">
        <f>IF(OR($E116="",$G116=""),"",IF(AND($E$3=6),'Marks Entry 6th'!BJ115,IF(AND($E$3=7),'Marks Entry 7th'!BJ115,"")))</f>
        <v/>
      </c>
      <c r="DF116" s="65" t="str">
        <f t="shared" si="142"/>
        <v/>
      </c>
      <c r="DG116" s="62" t="str">
        <f t="shared" si="143"/>
        <v/>
      </c>
      <c r="DH116" s="108">
        <f t="shared" si="144"/>
        <v>0</v>
      </c>
      <c r="DI116" s="108" t="str">
        <f t="shared" si="145"/>
        <v/>
      </c>
      <c r="DJ116" s="108" t="str">
        <f t="shared" si="146"/>
        <v/>
      </c>
      <c r="DK116" s="108" t="str">
        <f t="shared" si="147"/>
        <v/>
      </c>
      <c r="DL116" s="108" t="str">
        <f t="shared" si="148"/>
        <v/>
      </c>
      <c r="DM116" s="110" t="str">
        <f t="shared" si="149"/>
        <v/>
      </c>
      <c r="DN116" s="120" t="str">
        <f>IF(OR($E116="",$G116=""),"",IF(AND($E$3=6),'Marks Entry 6th'!BK115,IF(AND($E$3=7),'Marks Entry 7th'!BK115,"")))</f>
        <v/>
      </c>
      <c r="DO116" s="120" t="str">
        <f>IF(OR($E116="",$G116=""),"",IF(AND($E$3=6),'Marks Entry 6th'!BL115,IF(AND($E$3=7),'Marks Entry 7th'!BL115,"")))</f>
        <v/>
      </c>
      <c r="DP116" s="120" t="str">
        <f>IF(OR($E116="",$G116=""),"",IF(AND($E$3=6),'Marks Entry 6th'!BM115,IF(AND($E$3=7),'Marks Entry 7th'!BM115,"")))</f>
        <v/>
      </c>
      <c r="DQ116" s="120" t="str">
        <f>IF(OR($E116="",$G116=""),"",IF(AND($E$3=6),'Marks Entry 6th'!BN115,IF(AND($E$3=7),'Marks Entry 7th'!BN115,"")))</f>
        <v/>
      </c>
      <c r="DR116" s="120" t="str">
        <f>IF(OR($E116="",$G116=""),"",IF(AND($E$3=6),'Marks Entry 6th'!BO115,IF(AND($E$3=7),'Marks Entry 7th'!BO115,"")))</f>
        <v/>
      </c>
      <c r="DS116" s="120" t="str">
        <f>IF(OR($E116="",$G116=""),"",IF(AND($E$3=6),'Marks Entry 6th'!BP115,IF(AND($E$3=7),'Marks Entry 7th'!BP115,"")))</f>
        <v/>
      </c>
      <c r="DT116" s="418" t="str">
        <f t="shared" si="150"/>
        <v/>
      </c>
      <c r="DU116" s="120" t="str">
        <f>IF(OR($E116="",$G116=""),"",IF(AND($E$3=6),'Marks Entry 6th'!BQ115,IF(AND($E$3=7),'Marks Entry 7th'!BQ115,"")))</f>
        <v/>
      </c>
      <c r="DV116" s="120" t="str">
        <f>IF(OR($E116="",$G116=""),"",IF(AND($E$3=6),'Marks Entry 6th'!BR115,IF(AND($E$3=7),'Marks Entry 7th'!BR115,"")))</f>
        <v/>
      </c>
      <c r="DW116" s="65" t="str">
        <f t="shared" si="151"/>
        <v/>
      </c>
      <c r="DX116" s="62">
        <f t="shared" si="152"/>
        <v>0</v>
      </c>
      <c r="DY116" s="67" t="str">
        <f>IF(OR($E116="",$G116=""),"",IF(AND($E$3=6),'Marks Entry 6th'!BS115,IF(AND($E$3=7),'Marks Entry 7th'!BS115,"")))</f>
        <v/>
      </c>
      <c r="DZ116" s="67" t="str">
        <f>IF(OR($E116="",$G116=""),"",IF(AND($E$3=6),'Marks Entry 6th'!BT115,IF(AND($E$3=7),'Marks Entry 7th'!BT115,"")))</f>
        <v/>
      </c>
      <c r="EA116" s="65" t="str">
        <f t="shared" si="153"/>
        <v/>
      </c>
      <c r="EB116" s="62" t="str">
        <f t="shared" si="154"/>
        <v/>
      </c>
      <c r="EC116" s="108">
        <f t="shared" si="155"/>
        <v>0</v>
      </c>
      <c r="ED116" s="108" t="str">
        <f t="shared" si="156"/>
        <v/>
      </c>
      <c r="EE116" s="108" t="str">
        <f t="shared" si="157"/>
        <v/>
      </c>
      <c r="EF116" s="108" t="str">
        <f t="shared" si="158"/>
        <v/>
      </c>
      <c r="EG116" s="108" t="str">
        <f t="shared" si="159"/>
        <v/>
      </c>
      <c r="EH116" s="110" t="str">
        <f t="shared" si="160"/>
        <v/>
      </c>
      <c r="EI116" s="52" t="str">
        <f>IF(OR($E116="",$G116=""),"",IF(AND($E$3=6),'Marks Entry 6th'!BU115,IF(AND($E$3=7),'Marks Entry 7th'!BU115,"")))</f>
        <v/>
      </c>
      <c r="EJ116" s="52" t="str">
        <f>IF(OR($E116="",$G116=""),"",IF(AND($E$3=6),'Marks Entry 6th'!BV115,IF(AND($E$3=7),'Marks Entry 7th'!BV115,"")))</f>
        <v/>
      </c>
      <c r="EK116" s="52" t="str">
        <f>IF(OR($E116="",$G116=""),"",IF(AND($E$3=6),'Marks Entry 6th'!BW115,IF(AND($E$3=7),'Marks Entry 7th'!BW115,"")))</f>
        <v/>
      </c>
      <c r="EL116" s="52" t="str">
        <f>IF(OR($E116="",$G116=""),"",IF(AND($E$3=6),'Marks Entry 6th'!BX115,IF(AND($E$3=7),'Marks Entry 7th'!BX115,"")))</f>
        <v/>
      </c>
      <c r="EM116" s="52" t="str">
        <f>IF(OR($E116="",$G116=""),"",IF(AND($E$3=6),'Marks Entry 6th'!BY115,IF(AND($E$3=7),'Marks Entry 7th'!BY115,"")))</f>
        <v/>
      </c>
      <c r="EN116" s="121" t="str">
        <f t="shared" si="161"/>
        <v/>
      </c>
      <c r="EO116" s="122">
        <f t="shared" si="162"/>
        <v>0</v>
      </c>
      <c r="EP116" s="122" t="str">
        <f t="shared" si="163"/>
        <v/>
      </c>
      <c r="EQ116" s="122" t="str">
        <f t="shared" si="164"/>
        <v/>
      </c>
      <c r="ER116" s="109" t="str">
        <f t="shared" si="165"/>
        <v/>
      </c>
      <c r="ES116" s="52" t="str">
        <f>IF(OR($E116="",$G116=""),"",IF(AND($E$3=6),'Marks Entry 6th'!BZ115,IF(AND($E$3=7),'Marks Entry 7th'!BZ115,"")))</f>
        <v/>
      </c>
      <c r="ET116" s="52" t="str">
        <f>IF(OR($E116="",$G116=""),"",IF(AND($E$3=6),'Marks Entry 6th'!CA115,IF(AND($E$3=7),'Marks Entry 7th'!CA115,"")))</f>
        <v/>
      </c>
      <c r="EU116" s="52" t="str">
        <f>IF(OR($E116="",$G116=""),"",IF(AND($E$3=6),'Marks Entry 6th'!CB115,IF(AND($E$3=7),'Marks Entry 7th'!CB115,"")))</f>
        <v/>
      </c>
      <c r="EV116" s="52" t="str">
        <f>IF(OR($E116="",$G116=""),"",IF(AND($E$3=6),'Marks Entry 6th'!CC115,IF(AND($E$3=7),'Marks Entry 7th'!CC115,"")))</f>
        <v/>
      </c>
      <c r="EW116" s="52" t="str">
        <f>IF(OR($E116="",$G116=""),"",IF(AND($E$3=6),'Marks Entry 6th'!CD115,IF(AND($E$3=7),'Marks Entry 7th'!CD115,"")))</f>
        <v/>
      </c>
      <c r="EX116" s="121" t="str">
        <f t="shared" si="166"/>
        <v/>
      </c>
      <c r="EY116" s="122">
        <f t="shared" si="167"/>
        <v>0</v>
      </c>
      <c r="EZ116" s="122" t="str">
        <f t="shared" si="168"/>
        <v/>
      </c>
      <c r="FA116" s="122" t="str">
        <f t="shared" si="169"/>
        <v/>
      </c>
      <c r="FB116" s="109" t="str">
        <f t="shared" si="170"/>
        <v/>
      </c>
      <c r="FC116" s="52" t="str">
        <f>IF(OR($E116="",$G116=""),"",IF(AND($E$3=6),'Marks Entry 6th'!CE115,IF(AND($E$3=7),'Marks Entry 7th'!CE115,"")))</f>
        <v/>
      </c>
      <c r="FD116" s="52" t="str">
        <f>IF(OR($E116="",$G116=""),"",IF(AND($E$3=6),'Marks Entry 6th'!CF115,IF(AND($E$3=7),'Marks Entry 7th'!CF115,"")))</f>
        <v/>
      </c>
      <c r="FE116" s="52" t="str">
        <f>IF(OR($E116="",$G116=""),"",IF(AND($E$3=6),'Marks Entry 6th'!CG115,IF(AND($E$3=7),'Marks Entry 7th'!CG115,"")))</f>
        <v/>
      </c>
      <c r="FF116" s="52" t="str">
        <f>IF(OR($E116="",$G116=""),"",IF(AND($E$3=6),'Marks Entry 6th'!CH115,IF(AND($E$3=7),'Marks Entry 7th'!CH115,"")))</f>
        <v/>
      </c>
      <c r="FG116" s="52" t="str">
        <f>IF(OR($E116="",$G116=""),"",IF(AND($E$3=6),'Marks Entry 6th'!CI115,IF(AND($E$3=7),'Marks Entry 7th'!CI115,"")))</f>
        <v/>
      </c>
      <c r="FH116" s="121" t="str">
        <f t="shared" si="171"/>
        <v/>
      </c>
      <c r="FI116" s="122">
        <f t="shared" si="172"/>
        <v>0</v>
      </c>
      <c r="FJ116" s="122" t="str">
        <f t="shared" si="173"/>
        <v/>
      </c>
      <c r="FK116" s="122" t="str">
        <f t="shared" si="174"/>
        <v/>
      </c>
      <c r="FL116" s="109" t="str">
        <f t="shared" si="175"/>
        <v/>
      </c>
      <c r="FM116" s="361" t="str">
        <f>IF(OR($E116="",$G116=""),"",IF(AND('Marks Entry 6th'!CJ115="",'Marks Entry 7th'!CJ115=""),"",IF(AND($E$3=6),'Marks Entry 6th'!CJ115,IF(AND($E$3=7),'Marks Entry 7th'!CJ115,""))))</f>
        <v/>
      </c>
      <c r="FN116" s="361" t="str">
        <f>IF(OR($E116="",$G116=""),"",IF(AND('Marks Entry 6th'!CK115="",'Marks Entry 7th'!CK115=""),"",IF(AND($E$3=6),'Marks Entry 6th'!CK115,IF(AND($E$3=7),'Marks Entry 7th'!CK115,""))))</f>
        <v/>
      </c>
      <c r="FO116" s="362" t="str">
        <f t="shared" si="176"/>
        <v/>
      </c>
      <c r="FP116" s="109" t="str">
        <f t="shared" si="177"/>
        <v/>
      </c>
      <c r="FQ116" s="361" t="str">
        <f>IF(OR($E116="",$G116=""),"",IF(AND('Marks Entry 6th'!CL115="",'Marks Entry 7th'!CL115=""),"",IF(AND($E$3=6),'Marks Entry 6th'!CL115,IF(AND($E$3=7),'Marks Entry 7th'!CL115,""))))</f>
        <v/>
      </c>
      <c r="FR116" s="361" t="str">
        <f>IF(OR($E116="",$G116=""),"",IF(AND('Marks Entry 6th'!CM115="",'Marks Entry 7th'!CM115=""),"",IF(AND($E$3=6),'Marks Entry 6th'!CM115,IF(AND($E$3=7),'Marks Entry 7th'!CM115,""))))</f>
        <v/>
      </c>
      <c r="FS116" s="362" t="str">
        <f t="shared" si="178"/>
        <v/>
      </c>
      <c r="FT116" s="109" t="str">
        <f t="shared" si="179"/>
        <v/>
      </c>
      <c r="FU116" s="78" t="str">
        <f t="shared" si="180"/>
        <v/>
      </c>
      <c r="FV116" s="328" t="str">
        <f t="shared" si="181"/>
        <v/>
      </c>
      <c r="FW116" s="84" t="str">
        <f t="shared" si="182"/>
        <v/>
      </c>
      <c r="FX116" s="222" t="str">
        <f t="shared" si="183"/>
        <v/>
      </c>
      <c r="FY116" s="85" t="str">
        <f t="shared" si="184"/>
        <v/>
      </c>
      <c r="FZ116" s="327" t="str">
        <f>IFERROR(IF(B116="NSO","NSO",IF(OR(D116="",G116="",F116=""),"",IF(AND(FV116&gt;=36,'Master sheet'!$D$11="Hindi"),"कक्षा क्रमोन्नत",IF(AND(FV116&gt;=36,'Master sheet'!$D$11="English"),"Promoted",IF(AND(FV116&lt;36,'Master sheet'!$D$11="Hindi"),"पुनः परीक्षा","Re-Exam"))))),"")</f>
        <v/>
      </c>
      <c r="GA116" s="53" t="str">
        <f>IF(OR($E116="",$G116=""),"",IF(AND($E$3=6,'Marks Entry 6th'!CN115=""),"",IF(AND($E$3=7,'Marks Entry 7th'!CN115=""),"",IF(AND($E$3=6),'Marks Entry 6th'!CN115,IF(AND($E$3=7),'Marks Entry 7th'!CN115,"")))))</f>
        <v/>
      </c>
      <c r="GB116" s="53" t="str">
        <f>IF(OR($E116="",$G116=""),"",IF(AND($E$3=6,'Marks Entry 6th'!CO115=""),"",IF(AND($E$3=7,'Marks Entry 7th'!CO115=""),"",IF(AND($E$3=6),'Marks Entry 6th'!CO115,IF(AND($E$3=7),'Marks Entry 7th'!CO115,"")))))</f>
        <v/>
      </c>
      <c r="GC116" s="54"/>
      <c r="GK116" s="56">
        <f>IF(AND($E$3=6),'Marks Entry 6th'!I115,IF(AND($E$3=7),'Marks Entry 7th'!I115,""))</f>
        <v>0</v>
      </c>
      <c r="GL116" s="56">
        <f t="shared" si="185"/>
        <v>0</v>
      </c>
    </row>
    <row r="117" spans="1:194" ht="18.95" customHeight="1">
      <c r="A117" s="68">
        <v>110</v>
      </c>
      <c r="B117" s="68" t="str">
        <f>IF(OR(GK117=0,GK117=""),"",IF(AND($E$3=6),'Marks Entry 6th'!I116,IF(AND($E$3=7),'Marks Entry 7th'!I116,"")))</f>
        <v/>
      </c>
      <c r="C117" s="69" t="str">
        <f>IF(OR(B117=0,B117=""),"",IF(AND($E$3=6,'Marks Entry 6th'!B116=""),"",IF(AND($E$3=7,'Marks Entry 7th'!B116=""),"",IF(AND($E$3=6,'Marks Entry 6th'!B116),'Marks Entry 6th'!B116,IF(AND($E$3=7),'Marks Entry 7th'!B116,"")))))</f>
        <v/>
      </c>
      <c r="D117" s="69" t="str">
        <f>IF(OR(B117=0,B117=""),"",IF(AND($E$3=6,'Marks Entry 6th'!C116=""),"",IF(AND($E$3=7,'Marks Entry 7th'!C116=""),"",IF(AND($E$3=6),'Marks Entry 6th'!C116,IF(AND($E$3=7),'Marks Entry 7th'!C116,"")))))</f>
        <v/>
      </c>
      <c r="E117" s="303" t="str">
        <f>IF(OR(B117=0,B117=""),"",IF(AND($E$3=6,'Marks Entry 6th'!E116=""),"",IF(AND($E$3=7,'Marks Entry 7th'!E116=""),"",IF(AND($E$3=6),'Marks Entry 6th'!E116,IF(AND($E$3=7),'Marks Entry 7th'!E116,"")))))</f>
        <v/>
      </c>
      <c r="F117" s="69" t="str">
        <f>IF(OR(B117=0,B117=""),"",IF(AND($E$3=6,'Marks Entry 6th'!D116=""),"",IF(AND($E$3=7,'Marks Entry 7th'!D116=""),"",IF(AND($E$3=6),'Marks Entry 6th'!D116,IF(AND($E$3=7),'Marks Entry 7th'!D116,"")))))</f>
        <v/>
      </c>
      <c r="G117" s="302" t="str">
        <f>IF(OR(B117=0,B117=""),"",IF(AND($E$3=6,'Marks Entry 6th'!F116=""),"",IF(AND($E$3=7,'Marks Entry 7th'!F116=""),"",IF(AND($E$3=6),UPPER('Marks Entry 6th'!F116),IF(AND($E$3=7),UPPER('Marks Entry 7th'!F116),"")))))</f>
        <v/>
      </c>
      <c r="H117" s="302" t="str">
        <f>IF(OR(B117=0,B117=""),"",IF(AND($E$3=6,'Marks Entry 6th'!G116=""),"",IF(AND($E$3=7,'Marks Entry 7th'!G116=""),"",IF(AND($E$3=6),UPPER('Marks Entry 6th'!G116),IF(AND($E$3=7),UPPER('Marks Entry 7th'!G116),"")))))</f>
        <v/>
      </c>
      <c r="I117" s="302" t="str">
        <f>IF(OR(B117=0,B117=""),"",IF(AND($E$3=6,'Marks Entry 6th'!H116=""),"",IF(AND($E$3=7,'Marks Entry 7th'!H116=""),"",IF(AND($E$3=6),UPPER('Marks Entry 6th'!H116),IF(AND($E$3=7),UPPER('Marks Entry 7th'!H116),"")))))</f>
        <v/>
      </c>
      <c r="J117" s="64" t="str">
        <f>IF(OR(B117=0,B117=""),"",IF(AND($E$3=6,'Marks Entry 6th'!J116=""),"",IF(AND($E$3=7,'Marks Entry 7th'!J116=""),"",IF(AND($E$3=6),'Marks Entry 6th'!J116,IF(AND($E$3=7),'Marks Entry 7th'!J116,"")))))</f>
        <v/>
      </c>
      <c r="K117" s="64" t="str">
        <f>IF(OR(B117=0,B117=""),"",IF(AND($E$3=6,'Marks Entry 6th'!K116=""),"",IF(AND($E$3=7,'Marks Entry 7th'!K116=""),"",IF(AND($E$3=6),'Marks Entry 6th'!K116,IF(AND($E$3=7),'Marks Entry 7th'!K116,"")))))</f>
        <v/>
      </c>
      <c r="L117" s="120" t="str">
        <f>IF(OR($E117="",$G117=""),"",IF(AND($E$3=6),'Marks Entry 6th'!L116,IF(AND($E$3=7),'Marks Entry 7th'!L116,"")))</f>
        <v/>
      </c>
      <c r="M117" s="120" t="str">
        <f>IF(OR($E117="",$G117=""),"",IF(AND($E$3=6),'Marks Entry 6th'!M116,IF(AND($E$3=7),'Marks Entry 7th'!M116,"")))</f>
        <v/>
      </c>
      <c r="N117" s="120" t="str">
        <f>IF(OR($E117="",$G117=""),"",IF(AND($E$3=6),'Marks Entry 6th'!N116,IF(AND($E$3=7),'Marks Entry 7th'!N116,"")))</f>
        <v/>
      </c>
      <c r="O117" s="120" t="str">
        <f>IF(OR($E117="",$G117=""),"",IF(AND($E$3=6),'Marks Entry 6th'!O116,IF(AND($E$3=7),'Marks Entry 7th'!O116,"")))</f>
        <v/>
      </c>
      <c r="P117" s="120" t="str">
        <f>IF(OR($E117="",$G117=""),"",IF(AND($E$3=6),'Marks Entry 6th'!P116,IF(AND($E$3=7),'Marks Entry 7th'!P116,"")))</f>
        <v/>
      </c>
      <c r="Q117" s="120" t="str">
        <f>IF(OR($E117="",$G117=""),"",IF(AND($E$3=6),'Marks Entry 6th'!Q116,IF(AND($E$3=7),'Marks Entry 7th'!Q116,"")))</f>
        <v/>
      </c>
      <c r="R117" s="418" t="str">
        <f t="shared" si="95"/>
        <v/>
      </c>
      <c r="S117" s="120" t="str">
        <f>IF(OR($E117="",$G117=""),"",IF(AND($E$3=6),'Marks Entry 6th'!R116,IF(AND($E$3=7),'Marks Entry 7th'!R116,"")))</f>
        <v/>
      </c>
      <c r="T117" s="120" t="str">
        <f>IF(OR($E117="",$G117=""),"",IF(AND($E$3=6),'Marks Entry 6th'!S116,IF(AND($E$3=7),'Marks Entry 7th'!S116,"")))</f>
        <v/>
      </c>
      <c r="U117" s="65" t="str">
        <f t="shared" si="96"/>
        <v/>
      </c>
      <c r="V117" s="62">
        <f t="shared" si="97"/>
        <v>0</v>
      </c>
      <c r="W117" s="67" t="str">
        <f>IF(OR($E117="",$G117=""),"",IF(AND($E$3=6),'Marks Entry 6th'!T116,IF(AND($E$3=7),'Marks Entry 7th'!T116,"")))</f>
        <v/>
      </c>
      <c r="X117" s="67" t="str">
        <f>IF(OR($E117="",$G117=""),"",IF(AND($E$3=6),'Marks Entry 6th'!U116,IF(AND($E$3=7),'Marks Entry 7th'!U116,"")))</f>
        <v/>
      </c>
      <c r="Y117" s="66" t="str">
        <f t="shared" si="98"/>
        <v/>
      </c>
      <c r="Z117" s="62" t="str">
        <f t="shared" si="99"/>
        <v/>
      </c>
      <c r="AA117" s="108">
        <f t="shared" si="100"/>
        <v>0</v>
      </c>
      <c r="AB117" s="108" t="str">
        <f t="shared" si="101"/>
        <v/>
      </c>
      <c r="AC117" s="108" t="str">
        <f t="shared" si="102"/>
        <v/>
      </c>
      <c r="AD117" s="108" t="str">
        <f t="shared" si="103"/>
        <v/>
      </c>
      <c r="AE117" s="108" t="str">
        <f t="shared" si="104"/>
        <v/>
      </c>
      <c r="AF117" s="110" t="str">
        <f t="shared" si="105"/>
        <v/>
      </c>
      <c r="AG117" s="120" t="str">
        <f>IF(OR($E117="",$G117=""),"",IF(AND($E$3=6),'Marks Entry 6th'!V116,IF(AND($E$3=7),'Marks Entry 7th'!V116,"")))</f>
        <v/>
      </c>
      <c r="AH117" s="120" t="str">
        <f>IF(OR($E117="",$G117=""),"",IF(AND($E$3=6),'Marks Entry 6th'!W116,IF(AND($E$3=7),'Marks Entry 7th'!W116,"")))</f>
        <v/>
      </c>
      <c r="AI117" s="120" t="str">
        <f>IF(OR($E117="",$G117=""),"",IF(AND($E$3=6),'Marks Entry 6th'!X116,IF(AND($E$3=7),'Marks Entry 7th'!X116,"")))</f>
        <v/>
      </c>
      <c r="AJ117" s="120" t="str">
        <f>IF(OR($E117="",$G117=""),"",IF(AND($E$3=6),'Marks Entry 6th'!Y116,IF(AND($E$3=7),'Marks Entry 7th'!Y116,"")))</f>
        <v/>
      </c>
      <c r="AK117" s="120" t="str">
        <f>IF(OR($E117="",$G117=""),"",IF(AND($E$3=6),'Marks Entry 6th'!Z116,IF(AND($E$3=7),'Marks Entry 7th'!Z116,"")))</f>
        <v/>
      </c>
      <c r="AL117" s="120" t="str">
        <f>IF(OR($E117="",$G117=""),"",IF(AND($E$3=6),'Marks Entry 6th'!AA116,IF(AND($E$3=7),'Marks Entry 7th'!AA116,"")))</f>
        <v/>
      </c>
      <c r="AM117" s="418" t="str">
        <f t="shared" si="106"/>
        <v/>
      </c>
      <c r="AN117" s="120" t="str">
        <f>IF(OR($E117="",$G117=""),"",IF(AND($E$3=6),'Marks Entry 6th'!AB116,IF(AND($E$3=7),'Marks Entry 7th'!AB116,"")))</f>
        <v/>
      </c>
      <c r="AO117" s="120" t="str">
        <f>IF(OR($E117="",$G117=""),"",IF(AND($E$3=6),'Marks Entry 6th'!AC116,IF(AND($E$3=7),'Marks Entry 7th'!AC116,"")))</f>
        <v/>
      </c>
      <c r="AP117" s="65" t="str">
        <f t="shared" si="107"/>
        <v/>
      </c>
      <c r="AQ117" s="62">
        <f t="shared" si="108"/>
        <v>0</v>
      </c>
      <c r="AR117" s="67" t="str">
        <f>IF(OR($E117="",$G117=""),"",IF(AND($E$3=6),'Marks Entry 6th'!AD116,IF(AND($E$3=7),'Marks Entry 7th'!AD116,"")))</f>
        <v/>
      </c>
      <c r="AS117" s="67" t="str">
        <f>IF(OR($E117="",$G117=""),"",IF(AND($E$3=6),'Marks Entry 6th'!AE116,IF(AND($E$3=7),'Marks Entry 7th'!AE116,"")))</f>
        <v/>
      </c>
      <c r="AT117" s="65" t="str">
        <f t="shared" si="109"/>
        <v/>
      </c>
      <c r="AU117" s="62" t="str">
        <f t="shared" si="110"/>
        <v/>
      </c>
      <c r="AV117" s="108">
        <f t="shared" si="111"/>
        <v>0</v>
      </c>
      <c r="AW117" s="108" t="str">
        <f t="shared" si="112"/>
        <v/>
      </c>
      <c r="AX117" s="108" t="str">
        <f t="shared" si="113"/>
        <v/>
      </c>
      <c r="AY117" s="108" t="str">
        <f t="shared" si="114"/>
        <v/>
      </c>
      <c r="AZ117" s="108" t="str">
        <f t="shared" si="115"/>
        <v/>
      </c>
      <c r="BA117" s="110" t="str">
        <f t="shared" si="116"/>
        <v/>
      </c>
      <c r="BB117" s="310" t="str">
        <f>IF(OR($E117="",$G117=""),"",IF(AND($E$3=6),'Marks Entry 6th'!AF116,IF(AND($E$3=7),'Marks Entry 7th'!AF116,"")))</f>
        <v/>
      </c>
      <c r="BC117" s="120" t="str">
        <f>IF(OR($E117="",$G117=""),"",IF(AND($E$3=6),'Marks Entry 6th'!AG116,IF(AND($E$3=7),'Marks Entry 7th'!AG116,"")))</f>
        <v/>
      </c>
      <c r="BD117" s="120" t="str">
        <f>IF(OR($E117="",$G117=""),"",IF(AND($E$3=6),'Marks Entry 6th'!AH116,IF(AND($E$3=7),'Marks Entry 7th'!AH116,"")))</f>
        <v/>
      </c>
      <c r="BE117" s="120" t="str">
        <f>IF(OR($E117="",$G117=""),"",IF(AND($E$3=6),'Marks Entry 6th'!AI116,IF(AND($E$3=7),'Marks Entry 7th'!AI116,"")))</f>
        <v/>
      </c>
      <c r="BF117" s="120" t="str">
        <f>IF(OR($E117="",$G117=""),"",IF(AND($E$3=6),'Marks Entry 6th'!AJ116,IF(AND($E$3=7),'Marks Entry 7th'!AJ116,"")))</f>
        <v/>
      </c>
      <c r="BG117" s="120" t="str">
        <f>IF(OR($E117="",$G117=""),"",IF(AND($E$3=6),'Marks Entry 6th'!AK116,IF(AND($E$3=7),'Marks Entry 7th'!AK116,"")))</f>
        <v/>
      </c>
      <c r="BH117" s="120" t="str">
        <f>IF(OR($E117="",$G117=""),"",IF(AND($E$3=6),'Marks Entry 6th'!AL116,IF(AND($E$3=7),'Marks Entry 7th'!AL116,"")))</f>
        <v/>
      </c>
      <c r="BI117" s="418" t="str">
        <f t="shared" si="117"/>
        <v/>
      </c>
      <c r="BJ117" s="120" t="str">
        <f>IF(OR($E117="",$G117=""),"",IF(AND($E$3=6),'Marks Entry 6th'!AM116,IF(AND($E$3=7),'Marks Entry 7th'!AM116,"")))</f>
        <v/>
      </c>
      <c r="BK117" s="120" t="str">
        <f>IF(OR($E117="",$G117=""),"",IF(AND($E$3=6),'Marks Entry 6th'!AN116,IF(AND($E$3=7),'Marks Entry 7th'!AN116,"")))</f>
        <v/>
      </c>
      <c r="BL117" s="65" t="str">
        <f t="shared" si="118"/>
        <v/>
      </c>
      <c r="BM117" s="62">
        <f t="shared" si="119"/>
        <v>0</v>
      </c>
      <c r="BN117" s="67" t="str">
        <f>IF(OR($E117="",$G117=""),"",IF(AND($E$3=6),'Marks Entry 6th'!AO116,IF(AND($E$3=7),'Marks Entry 7th'!AO116,"")))</f>
        <v/>
      </c>
      <c r="BO117" s="67" t="str">
        <f>IF(OR($E117="",$G117=""),"",IF(AND($E$3=6),'Marks Entry 6th'!AP116,IF(AND($E$3=7),'Marks Entry 7th'!AP116,"")))</f>
        <v/>
      </c>
      <c r="BP117" s="65" t="str">
        <f t="shared" si="120"/>
        <v/>
      </c>
      <c r="BQ117" s="62" t="str">
        <f t="shared" si="121"/>
        <v/>
      </c>
      <c r="BR117" s="108">
        <f t="shared" si="122"/>
        <v>0</v>
      </c>
      <c r="BS117" s="108" t="str">
        <f t="shared" si="123"/>
        <v/>
      </c>
      <c r="BT117" s="108" t="str">
        <f t="shared" si="124"/>
        <v/>
      </c>
      <c r="BU117" s="108" t="str">
        <f t="shared" si="125"/>
        <v/>
      </c>
      <c r="BV117" s="108" t="str">
        <f t="shared" si="126"/>
        <v/>
      </c>
      <c r="BW117" s="110" t="str">
        <f t="shared" si="127"/>
        <v/>
      </c>
      <c r="BX117" s="120" t="str">
        <f>IF(OR($E117="",$G117=""),"",IF(AND($E$3=6),'Marks Entry 6th'!AQ116,IF(AND($E$3=7),'Marks Entry 7th'!AQ116,"")))</f>
        <v/>
      </c>
      <c r="BY117" s="120" t="str">
        <f>IF(OR($E117="",$G117=""),"",IF(AND($E$3=6),'Marks Entry 6th'!AR116,IF(AND($E$3=7),'Marks Entry 7th'!AR116,"")))</f>
        <v/>
      </c>
      <c r="BZ117" s="120" t="str">
        <f>IF(OR($E117="",$G117=""),"",IF(AND($E$3=6),'Marks Entry 6th'!AS116,IF(AND($E$3=7),'Marks Entry 7th'!AS116,"")))</f>
        <v/>
      </c>
      <c r="CA117" s="120" t="str">
        <f>IF(OR($E117="",$G117=""),"",IF(AND($E$3=6),'Marks Entry 6th'!AT116,IF(AND($E$3=7),'Marks Entry 7th'!AT116,"")))</f>
        <v/>
      </c>
      <c r="CB117" s="120" t="str">
        <f>IF(OR($E117="",$G117=""),"",IF(AND($E$3=6),'Marks Entry 6th'!AU116,IF(AND($E$3=7),'Marks Entry 7th'!AU116,"")))</f>
        <v/>
      </c>
      <c r="CC117" s="120" t="str">
        <f>IF(OR($E117="",$G117=""),"",IF(AND($E$3=6),'Marks Entry 6th'!AV116,IF(AND($E$3=7),'Marks Entry 7th'!AV116,"")))</f>
        <v/>
      </c>
      <c r="CD117" s="418" t="str">
        <f t="shared" si="128"/>
        <v/>
      </c>
      <c r="CE117" s="120" t="str">
        <f>IF(OR($E117="",$G117=""),"",IF(AND($E$3=6),'Marks Entry 6th'!AW116,IF(AND($E$3=7),'Marks Entry 7th'!AW116,"")))</f>
        <v/>
      </c>
      <c r="CF117" s="120" t="str">
        <f>IF(OR($E117="",$G117=""),"",IF(AND($E$3=6),'Marks Entry 6th'!AX116,IF(AND($E$3=7),'Marks Entry 7th'!AX116,"")))</f>
        <v/>
      </c>
      <c r="CG117" s="65" t="str">
        <f t="shared" si="129"/>
        <v/>
      </c>
      <c r="CH117" s="62">
        <f t="shared" si="130"/>
        <v>0</v>
      </c>
      <c r="CI117" s="67" t="str">
        <f>IF(OR($E117="",$G117=""),"",IF(AND($E$3=6),'Marks Entry 6th'!AY116,IF(AND($E$3=7),'Marks Entry 7th'!AY116,"")))</f>
        <v/>
      </c>
      <c r="CJ117" s="67" t="str">
        <f>IF(OR($E117="",$G117=""),"",IF(AND($E$3=6),'Marks Entry 6th'!AZ116,IF(AND($E$3=7),'Marks Entry 7th'!AZ116,"")))</f>
        <v/>
      </c>
      <c r="CK117" s="65" t="str">
        <f t="shared" si="131"/>
        <v/>
      </c>
      <c r="CL117" s="62" t="str">
        <f t="shared" si="132"/>
        <v/>
      </c>
      <c r="CM117" s="108">
        <f t="shared" si="133"/>
        <v>0</v>
      </c>
      <c r="CN117" s="108" t="str">
        <f t="shared" si="134"/>
        <v/>
      </c>
      <c r="CO117" s="108" t="str">
        <f t="shared" si="135"/>
        <v/>
      </c>
      <c r="CP117" s="108" t="str">
        <f t="shared" si="136"/>
        <v/>
      </c>
      <c r="CQ117" s="108" t="str">
        <f t="shared" si="137"/>
        <v/>
      </c>
      <c r="CR117" s="110" t="str">
        <f t="shared" si="138"/>
        <v/>
      </c>
      <c r="CS117" s="120" t="str">
        <f>IF(OR($E117="",$G117=""),"",IF(AND($E$3=6),'Marks Entry 6th'!BA116,IF(AND($E$3=7),'Marks Entry 7th'!BA116,"")))</f>
        <v/>
      </c>
      <c r="CT117" s="120" t="str">
        <f>IF(OR($E117="",$G117=""),"",IF(AND($E$3=6),'Marks Entry 6th'!BB116,IF(AND($E$3=7),'Marks Entry 7th'!BB116,"")))</f>
        <v/>
      </c>
      <c r="CU117" s="120" t="str">
        <f>IF(OR($E117="",$G117=""),"",IF(AND($E$3=6),'Marks Entry 6th'!BC116,IF(AND($E$3=7),'Marks Entry 7th'!BC116,"")))</f>
        <v/>
      </c>
      <c r="CV117" s="120" t="str">
        <f>IF(OR($E117="",$G117=""),"",IF(AND($E$3=6),'Marks Entry 6th'!BD116,IF(AND($E$3=7),'Marks Entry 7th'!BD116,"")))</f>
        <v/>
      </c>
      <c r="CW117" s="120" t="str">
        <f>IF(OR($E117="",$G117=""),"",IF(AND($E$3=6),'Marks Entry 6th'!BE116,IF(AND($E$3=7),'Marks Entry 7th'!BE116,"")))</f>
        <v/>
      </c>
      <c r="CX117" s="120" t="str">
        <f>IF(OR($E117="",$G117=""),"",IF(AND($E$3=6),'Marks Entry 6th'!BF116,IF(AND($E$3=7),'Marks Entry 7th'!BF116,"")))</f>
        <v/>
      </c>
      <c r="CY117" s="418" t="str">
        <f t="shared" si="139"/>
        <v/>
      </c>
      <c r="CZ117" s="120" t="str">
        <f>IF(OR($E117="",$G117=""),"",IF(AND($E$3=6),'Marks Entry 6th'!BG116,IF(AND($E$3=7),'Marks Entry 7th'!BG116,"")))</f>
        <v/>
      </c>
      <c r="DA117" s="120" t="str">
        <f>IF(OR($E117="",$G117=""),"",IF(AND($E$3=6),'Marks Entry 6th'!BH116,IF(AND($E$3=7),'Marks Entry 7th'!BH116,"")))</f>
        <v/>
      </c>
      <c r="DB117" s="65" t="str">
        <f t="shared" si="140"/>
        <v/>
      </c>
      <c r="DC117" s="62">
        <f t="shared" si="141"/>
        <v>0</v>
      </c>
      <c r="DD117" s="67" t="str">
        <f>IF(OR($E117="",$G117=""),"",IF(AND($E$3=6),'Marks Entry 6th'!BI116,IF(AND($E$3=7),'Marks Entry 7th'!BI116,"")))</f>
        <v/>
      </c>
      <c r="DE117" s="67" t="str">
        <f>IF(OR($E117="",$G117=""),"",IF(AND($E$3=6),'Marks Entry 6th'!BJ116,IF(AND($E$3=7),'Marks Entry 7th'!BJ116,"")))</f>
        <v/>
      </c>
      <c r="DF117" s="65" t="str">
        <f t="shared" si="142"/>
        <v/>
      </c>
      <c r="DG117" s="62" t="str">
        <f t="shared" si="143"/>
        <v/>
      </c>
      <c r="DH117" s="108">
        <f t="shared" si="144"/>
        <v>0</v>
      </c>
      <c r="DI117" s="108" t="str">
        <f t="shared" si="145"/>
        <v/>
      </c>
      <c r="DJ117" s="108" t="str">
        <f t="shared" si="146"/>
        <v/>
      </c>
      <c r="DK117" s="108" t="str">
        <f t="shared" si="147"/>
        <v/>
      </c>
      <c r="DL117" s="108" t="str">
        <f t="shared" si="148"/>
        <v/>
      </c>
      <c r="DM117" s="110" t="str">
        <f t="shared" si="149"/>
        <v/>
      </c>
      <c r="DN117" s="120" t="str">
        <f>IF(OR($E117="",$G117=""),"",IF(AND($E$3=6),'Marks Entry 6th'!BK116,IF(AND($E$3=7),'Marks Entry 7th'!BK116,"")))</f>
        <v/>
      </c>
      <c r="DO117" s="120" t="str">
        <f>IF(OR($E117="",$G117=""),"",IF(AND($E$3=6),'Marks Entry 6th'!BL116,IF(AND($E$3=7),'Marks Entry 7th'!BL116,"")))</f>
        <v/>
      </c>
      <c r="DP117" s="120" t="str">
        <f>IF(OR($E117="",$G117=""),"",IF(AND($E$3=6),'Marks Entry 6th'!BM116,IF(AND($E$3=7),'Marks Entry 7th'!BM116,"")))</f>
        <v/>
      </c>
      <c r="DQ117" s="120" t="str">
        <f>IF(OR($E117="",$G117=""),"",IF(AND($E$3=6),'Marks Entry 6th'!BN116,IF(AND($E$3=7),'Marks Entry 7th'!BN116,"")))</f>
        <v/>
      </c>
      <c r="DR117" s="120" t="str">
        <f>IF(OR($E117="",$G117=""),"",IF(AND($E$3=6),'Marks Entry 6th'!BO116,IF(AND($E$3=7),'Marks Entry 7th'!BO116,"")))</f>
        <v/>
      </c>
      <c r="DS117" s="120" t="str">
        <f>IF(OR($E117="",$G117=""),"",IF(AND($E$3=6),'Marks Entry 6th'!BP116,IF(AND($E$3=7),'Marks Entry 7th'!BP116,"")))</f>
        <v/>
      </c>
      <c r="DT117" s="418" t="str">
        <f t="shared" si="150"/>
        <v/>
      </c>
      <c r="DU117" s="120" t="str">
        <f>IF(OR($E117="",$G117=""),"",IF(AND($E$3=6),'Marks Entry 6th'!BQ116,IF(AND($E$3=7),'Marks Entry 7th'!BQ116,"")))</f>
        <v/>
      </c>
      <c r="DV117" s="120" t="str">
        <f>IF(OR($E117="",$G117=""),"",IF(AND($E$3=6),'Marks Entry 6th'!BR116,IF(AND($E$3=7),'Marks Entry 7th'!BR116,"")))</f>
        <v/>
      </c>
      <c r="DW117" s="65" t="str">
        <f t="shared" si="151"/>
        <v/>
      </c>
      <c r="DX117" s="62">
        <f t="shared" si="152"/>
        <v>0</v>
      </c>
      <c r="DY117" s="67" t="str">
        <f>IF(OR($E117="",$G117=""),"",IF(AND($E$3=6),'Marks Entry 6th'!BS116,IF(AND($E$3=7),'Marks Entry 7th'!BS116,"")))</f>
        <v/>
      </c>
      <c r="DZ117" s="67" t="str">
        <f>IF(OR($E117="",$G117=""),"",IF(AND($E$3=6),'Marks Entry 6th'!BT116,IF(AND($E$3=7),'Marks Entry 7th'!BT116,"")))</f>
        <v/>
      </c>
      <c r="EA117" s="65" t="str">
        <f t="shared" si="153"/>
        <v/>
      </c>
      <c r="EB117" s="62" t="str">
        <f t="shared" si="154"/>
        <v/>
      </c>
      <c r="EC117" s="108">
        <f t="shared" si="155"/>
        <v>0</v>
      </c>
      <c r="ED117" s="108" t="str">
        <f t="shared" si="156"/>
        <v/>
      </c>
      <c r="EE117" s="108" t="str">
        <f t="shared" si="157"/>
        <v/>
      </c>
      <c r="EF117" s="108" t="str">
        <f t="shared" si="158"/>
        <v/>
      </c>
      <c r="EG117" s="108" t="str">
        <f t="shared" si="159"/>
        <v/>
      </c>
      <c r="EH117" s="110" t="str">
        <f t="shared" si="160"/>
        <v/>
      </c>
      <c r="EI117" s="52" t="str">
        <f>IF(OR($E117="",$G117=""),"",IF(AND($E$3=6),'Marks Entry 6th'!BU116,IF(AND($E$3=7),'Marks Entry 7th'!BU116,"")))</f>
        <v/>
      </c>
      <c r="EJ117" s="52" t="str">
        <f>IF(OR($E117="",$G117=""),"",IF(AND($E$3=6),'Marks Entry 6th'!BV116,IF(AND($E$3=7),'Marks Entry 7th'!BV116,"")))</f>
        <v/>
      </c>
      <c r="EK117" s="52" t="str">
        <f>IF(OR($E117="",$G117=""),"",IF(AND($E$3=6),'Marks Entry 6th'!BW116,IF(AND($E$3=7),'Marks Entry 7th'!BW116,"")))</f>
        <v/>
      </c>
      <c r="EL117" s="52" t="str">
        <f>IF(OR($E117="",$G117=""),"",IF(AND($E$3=6),'Marks Entry 6th'!BX116,IF(AND($E$3=7),'Marks Entry 7th'!BX116,"")))</f>
        <v/>
      </c>
      <c r="EM117" s="52" t="str">
        <f>IF(OR($E117="",$G117=""),"",IF(AND($E$3=6),'Marks Entry 6th'!BY116,IF(AND($E$3=7),'Marks Entry 7th'!BY116,"")))</f>
        <v/>
      </c>
      <c r="EN117" s="121" t="str">
        <f t="shared" si="161"/>
        <v/>
      </c>
      <c r="EO117" s="122">
        <f t="shared" si="162"/>
        <v>0</v>
      </c>
      <c r="EP117" s="122" t="str">
        <f t="shared" si="163"/>
        <v/>
      </c>
      <c r="EQ117" s="122" t="str">
        <f t="shared" si="164"/>
        <v/>
      </c>
      <c r="ER117" s="109" t="str">
        <f t="shared" si="165"/>
        <v/>
      </c>
      <c r="ES117" s="52" t="str">
        <f>IF(OR($E117="",$G117=""),"",IF(AND($E$3=6),'Marks Entry 6th'!BZ116,IF(AND($E$3=7),'Marks Entry 7th'!BZ116,"")))</f>
        <v/>
      </c>
      <c r="ET117" s="52" t="str">
        <f>IF(OR($E117="",$G117=""),"",IF(AND($E$3=6),'Marks Entry 6th'!CA116,IF(AND($E$3=7),'Marks Entry 7th'!CA116,"")))</f>
        <v/>
      </c>
      <c r="EU117" s="52" t="str">
        <f>IF(OR($E117="",$G117=""),"",IF(AND($E$3=6),'Marks Entry 6th'!CB116,IF(AND($E$3=7),'Marks Entry 7th'!CB116,"")))</f>
        <v/>
      </c>
      <c r="EV117" s="52" t="str">
        <f>IF(OR($E117="",$G117=""),"",IF(AND($E$3=6),'Marks Entry 6th'!CC116,IF(AND($E$3=7),'Marks Entry 7th'!CC116,"")))</f>
        <v/>
      </c>
      <c r="EW117" s="52" t="str">
        <f>IF(OR($E117="",$G117=""),"",IF(AND($E$3=6),'Marks Entry 6th'!CD116,IF(AND($E$3=7),'Marks Entry 7th'!CD116,"")))</f>
        <v/>
      </c>
      <c r="EX117" s="121" t="str">
        <f t="shared" si="166"/>
        <v/>
      </c>
      <c r="EY117" s="122">
        <f t="shared" si="167"/>
        <v>0</v>
      </c>
      <c r="EZ117" s="122" t="str">
        <f t="shared" si="168"/>
        <v/>
      </c>
      <c r="FA117" s="122" t="str">
        <f t="shared" si="169"/>
        <v/>
      </c>
      <c r="FB117" s="109" t="str">
        <f t="shared" si="170"/>
        <v/>
      </c>
      <c r="FC117" s="52" t="str">
        <f>IF(OR($E117="",$G117=""),"",IF(AND($E$3=6),'Marks Entry 6th'!CE116,IF(AND($E$3=7),'Marks Entry 7th'!CE116,"")))</f>
        <v/>
      </c>
      <c r="FD117" s="52" t="str">
        <f>IF(OR($E117="",$G117=""),"",IF(AND($E$3=6),'Marks Entry 6th'!CF116,IF(AND($E$3=7),'Marks Entry 7th'!CF116,"")))</f>
        <v/>
      </c>
      <c r="FE117" s="52" t="str">
        <f>IF(OR($E117="",$G117=""),"",IF(AND($E$3=6),'Marks Entry 6th'!CG116,IF(AND($E$3=7),'Marks Entry 7th'!CG116,"")))</f>
        <v/>
      </c>
      <c r="FF117" s="52" t="str">
        <f>IF(OR($E117="",$G117=""),"",IF(AND($E$3=6),'Marks Entry 6th'!CH116,IF(AND($E$3=7),'Marks Entry 7th'!CH116,"")))</f>
        <v/>
      </c>
      <c r="FG117" s="52" t="str">
        <f>IF(OR($E117="",$G117=""),"",IF(AND($E$3=6),'Marks Entry 6th'!CI116,IF(AND($E$3=7),'Marks Entry 7th'!CI116,"")))</f>
        <v/>
      </c>
      <c r="FH117" s="121" t="str">
        <f t="shared" si="171"/>
        <v/>
      </c>
      <c r="FI117" s="122">
        <f t="shared" si="172"/>
        <v>0</v>
      </c>
      <c r="FJ117" s="122" t="str">
        <f t="shared" si="173"/>
        <v/>
      </c>
      <c r="FK117" s="122" t="str">
        <f t="shared" si="174"/>
        <v/>
      </c>
      <c r="FL117" s="109" t="str">
        <f t="shared" si="175"/>
        <v/>
      </c>
      <c r="FM117" s="361" t="str">
        <f>IF(OR($E117="",$G117=""),"",IF(AND('Marks Entry 6th'!CJ116="",'Marks Entry 7th'!CJ116=""),"",IF(AND($E$3=6),'Marks Entry 6th'!CJ116,IF(AND($E$3=7),'Marks Entry 7th'!CJ116,""))))</f>
        <v/>
      </c>
      <c r="FN117" s="361" t="str">
        <f>IF(OR($E117="",$G117=""),"",IF(AND('Marks Entry 6th'!CK116="",'Marks Entry 7th'!CK116=""),"",IF(AND($E$3=6),'Marks Entry 6th'!CK116,IF(AND($E$3=7),'Marks Entry 7th'!CK116,""))))</f>
        <v/>
      </c>
      <c r="FO117" s="362" t="str">
        <f t="shared" si="176"/>
        <v/>
      </c>
      <c r="FP117" s="109" t="str">
        <f t="shared" si="177"/>
        <v/>
      </c>
      <c r="FQ117" s="361" t="str">
        <f>IF(OR($E117="",$G117=""),"",IF(AND('Marks Entry 6th'!CL116="",'Marks Entry 7th'!CL116=""),"",IF(AND($E$3=6),'Marks Entry 6th'!CL116,IF(AND($E$3=7),'Marks Entry 7th'!CL116,""))))</f>
        <v/>
      </c>
      <c r="FR117" s="361" t="str">
        <f>IF(OR($E117="",$G117=""),"",IF(AND('Marks Entry 6th'!CM116="",'Marks Entry 7th'!CM116=""),"",IF(AND($E$3=6),'Marks Entry 6th'!CM116,IF(AND($E$3=7),'Marks Entry 7th'!CM116,""))))</f>
        <v/>
      </c>
      <c r="FS117" s="362" t="str">
        <f t="shared" si="178"/>
        <v/>
      </c>
      <c r="FT117" s="109" t="str">
        <f t="shared" si="179"/>
        <v/>
      </c>
      <c r="FU117" s="78" t="str">
        <f t="shared" si="180"/>
        <v/>
      </c>
      <c r="FV117" s="328" t="str">
        <f t="shared" si="181"/>
        <v/>
      </c>
      <c r="FW117" s="84" t="str">
        <f t="shared" si="182"/>
        <v/>
      </c>
      <c r="FX117" s="222" t="str">
        <f t="shared" si="183"/>
        <v/>
      </c>
      <c r="FY117" s="85" t="str">
        <f t="shared" si="184"/>
        <v/>
      </c>
      <c r="FZ117" s="327" t="str">
        <f>IFERROR(IF(B117="NSO","NSO",IF(OR(D117="",G117="",F117=""),"",IF(AND(FV117&gt;=36,'Master sheet'!$D$11="Hindi"),"कक्षा क्रमोन्नत",IF(AND(FV117&gt;=36,'Master sheet'!$D$11="English"),"Promoted",IF(AND(FV117&lt;36,'Master sheet'!$D$11="Hindi"),"पुनः परीक्षा","Re-Exam"))))),"")</f>
        <v/>
      </c>
      <c r="GA117" s="53" t="str">
        <f>IF(OR($E117="",$G117=""),"",IF(AND($E$3=6,'Marks Entry 6th'!CN116=""),"",IF(AND($E$3=7,'Marks Entry 7th'!CN116=""),"",IF(AND($E$3=6),'Marks Entry 6th'!CN116,IF(AND($E$3=7),'Marks Entry 7th'!CN116,"")))))</f>
        <v/>
      </c>
      <c r="GB117" s="53" t="str">
        <f>IF(OR($E117="",$G117=""),"",IF(AND($E$3=6,'Marks Entry 6th'!CO116=""),"",IF(AND($E$3=7,'Marks Entry 7th'!CO116=""),"",IF(AND($E$3=6),'Marks Entry 6th'!CO116,IF(AND($E$3=7),'Marks Entry 7th'!CO116,"")))))</f>
        <v/>
      </c>
      <c r="GC117" s="54"/>
      <c r="GK117" s="56">
        <f>IF(AND($E$3=6),'Marks Entry 6th'!I116,IF(AND($E$3=7),'Marks Entry 7th'!I116,""))</f>
        <v>0</v>
      </c>
      <c r="GL117" s="56">
        <f t="shared" si="185"/>
        <v>0</v>
      </c>
    </row>
    <row r="118" spans="1:194" ht="18.95" customHeight="1">
      <c r="A118" s="68">
        <v>111</v>
      </c>
      <c r="B118" s="68" t="str">
        <f>IF(OR(GK118=0,GK118=""),"",IF(AND($E$3=6),'Marks Entry 6th'!I117,IF(AND($E$3=7),'Marks Entry 7th'!I117,"")))</f>
        <v/>
      </c>
      <c r="C118" s="69" t="str">
        <f>IF(OR(B118=0,B118=""),"",IF(AND($E$3=6,'Marks Entry 6th'!B117=""),"",IF(AND($E$3=7,'Marks Entry 7th'!B117=""),"",IF(AND($E$3=6,'Marks Entry 6th'!B117),'Marks Entry 6th'!B117,IF(AND($E$3=7),'Marks Entry 7th'!B117,"")))))</f>
        <v/>
      </c>
      <c r="D118" s="69" t="str">
        <f>IF(OR(B118=0,B118=""),"",IF(AND($E$3=6,'Marks Entry 6th'!C117=""),"",IF(AND($E$3=7,'Marks Entry 7th'!C117=""),"",IF(AND($E$3=6),'Marks Entry 6th'!C117,IF(AND($E$3=7),'Marks Entry 7th'!C117,"")))))</f>
        <v/>
      </c>
      <c r="E118" s="303" t="str">
        <f>IF(OR(B118=0,B118=""),"",IF(AND($E$3=6,'Marks Entry 6th'!E117=""),"",IF(AND($E$3=7,'Marks Entry 7th'!E117=""),"",IF(AND($E$3=6),'Marks Entry 6th'!E117,IF(AND($E$3=7),'Marks Entry 7th'!E117,"")))))</f>
        <v/>
      </c>
      <c r="F118" s="69" t="str">
        <f>IF(OR(B118=0,B118=""),"",IF(AND($E$3=6,'Marks Entry 6th'!D117=""),"",IF(AND($E$3=7,'Marks Entry 7th'!D117=""),"",IF(AND($E$3=6),'Marks Entry 6th'!D117,IF(AND($E$3=7),'Marks Entry 7th'!D117,"")))))</f>
        <v/>
      </c>
      <c r="G118" s="302" t="str">
        <f>IF(OR(B118=0,B118=""),"",IF(AND($E$3=6,'Marks Entry 6th'!F117=""),"",IF(AND($E$3=7,'Marks Entry 7th'!F117=""),"",IF(AND($E$3=6),UPPER('Marks Entry 6th'!F117),IF(AND($E$3=7),UPPER('Marks Entry 7th'!F117),"")))))</f>
        <v/>
      </c>
      <c r="H118" s="302" t="str">
        <f>IF(OR(B118=0,B118=""),"",IF(AND($E$3=6,'Marks Entry 6th'!G117=""),"",IF(AND($E$3=7,'Marks Entry 7th'!G117=""),"",IF(AND($E$3=6),UPPER('Marks Entry 6th'!G117),IF(AND($E$3=7),UPPER('Marks Entry 7th'!G117),"")))))</f>
        <v/>
      </c>
      <c r="I118" s="302" t="str">
        <f>IF(OR(B118=0,B118=""),"",IF(AND($E$3=6,'Marks Entry 6th'!H117=""),"",IF(AND($E$3=7,'Marks Entry 7th'!H117=""),"",IF(AND($E$3=6),UPPER('Marks Entry 6th'!H117),IF(AND($E$3=7),UPPER('Marks Entry 7th'!H117),"")))))</f>
        <v/>
      </c>
      <c r="J118" s="64" t="str">
        <f>IF(OR(B118=0,B118=""),"",IF(AND($E$3=6,'Marks Entry 6th'!J117=""),"",IF(AND($E$3=7,'Marks Entry 7th'!J117=""),"",IF(AND($E$3=6),'Marks Entry 6th'!J117,IF(AND($E$3=7),'Marks Entry 7th'!J117,"")))))</f>
        <v/>
      </c>
      <c r="K118" s="64" t="str">
        <f>IF(OR(B118=0,B118=""),"",IF(AND($E$3=6,'Marks Entry 6th'!K117=""),"",IF(AND($E$3=7,'Marks Entry 7th'!K117=""),"",IF(AND($E$3=6),'Marks Entry 6th'!K117,IF(AND($E$3=7),'Marks Entry 7th'!K117,"")))))</f>
        <v/>
      </c>
      <c r="L118" s="120" t="str">
        <f>IF(OR($E118="",$G118=""),"",IF(AND($E$3=6),'Marks Entry 6th'!L117,IF(AND($E$3=7),'Marks Entry 7th'!L117,"")))</f>
        <v/>
      </c>
      <c r="M118" s="120" t="str">
        <f>IF(OR($E118="",$G118=""),"",IF(AND($E$3=6),'Marks Entry 6th'!M117,IF(AND($E$3=7),'Marks Entry 7th'!M117,"")))</f>
        <v/>
      </c>
      <c r="N118" s="120" t="str">
        <f>IF(OR($E118="",$G118=""),"",IF(AND($E$3=6),'Marks Entry 6th'!N117,IF(AND($E$3=7),'Marks Entry 7th'!N117,"")))</f>
        <v/>
      </c>
      <c r="O118" s="120" t="str">
        <f>IF(OR($E118="",$G118=""),"",IF(AND($E$3=6),'Marks Entry 6th'!O117,IF(AND($E$3=7),'Marks Entry 7th'!O117,"")))</f>
        <v/>
      </c>
      <c r="P118" s="120" t="str">
        <f>IF(OR($E118="",$G118=""),"",IF(AND($E$3=6),'Marks Entry 6th'!P117,IF(AND($E$3=7),'Marks Entry 7th'!P117,"")))</f>
        <v/>
      </c>
      <c r="Q118" s="120" t="str">
        <f>IF(OR($E118="",$G118=""),"",IF(AND($E$3=6),'Marks Entry 6th'!Q117,IF(AND($E$3=7),'Marks Entry 7th'!Q117,"")))</f>
        <v/>
      </c>
      <c r="R118" s="418" t="str">
        <f t="shared" si="95"/>
        <v/>
      </c>
      <c r="S118" s="120" t="str">
        <f>IF(OR($E118="",$G118=""),"",IF(AND($E$3=6),'Marks Entry 6th'!R117,IF(AND($E$3=7),'Marks Entry 7th'!R117,"")))</f>
        <v/>
      </c>
      <c r="T118" s="120" t="str">
        <f>IF(OR($E118="",$G118=""),"",IF(AND($E$3=6),'Marks Entry 6th'!S117,IF(AND($E$3=7),'Marks Entry 7th'!S117,"")))</f>
        <v/>
      </c>
      <c r="U118" s="65" t="str">
        <f t="shared" si="96"/>
        <v/>
      </c>
      <c r="V118" s="62">
        <f t="shared" si="97"/>
        <v>0</v>
      </c>
      <c r="W118" s="67" t="str">
        <f>IF(OR($E118="",$G118=""),"",IF(AND($E$3=6),'Marks Entry 6th'!T117,IF(AND($E$3=7),'Marks Entry 7th'!T117,"")))</f>
        <v/>
      </c>
      <c r="X118" s="67" t="str">
        <f>IF(OR($E118="",$G118=""),"",IF(AND($E$3=6),'Marks Entry 6th'!U117,IF(AND($E$3=7),'Marks Entry 7th'!U117,"")))</f>
        <v/>
      </c>
      <c r="Y118" s="66" t="str">
        <f t="shared" si="98"/>
        <v/>
      </c>
      <c r="Z118" s="62" t="str">
        <f t="shared" si="99"/>
        <v/>
      </c>
      <c r="AA118" s="108">
        <f t="shared" si="100"/>
        <v>0</v>
      </c>
      <c r="AB118" s="108" t="str">
        <f t="shared" si="101"/>
        <v/>
      </c>
      <c r="AC118" s="108" t="str">
        <f t="shared" si="102"/>
        <v/>
      </c>
      <c r="AD118" s="108" t="str">
        <f t="shared" si="103"/>
        <v/>
      </c>
      <c r="AE118" s="108" t="str">
        <f t="shared" si="104"/>
        <v/>
      </c>
      <c r="AF118" s="110" t="str">
        <f t="shared" si="105"/>
        <v/>
      </c>
      <c r="AG118" s="120" t="str">
        <f>IF(OR($E118="",$G118=""),"",IF(AND($E$3=6),'Marks Entry 6th'!V117,IF(AND($E$3=7),'Marks Entry 7th'!V117,"")))</f>
        <v/>
      </c>
      <c r="AH118" s="120" t="str">
        <f>IF(OR($E118="",$G118=""),"",IF(AND($E$3=6),'Marks Entry 6th'!W117,IF(AND($E$3=7),'Marks Entry 7th'!W117,"")))</f>
        <v/>
      </c>
      <c r="AI118" s="120" t="str">
        <f>IF(OR($E118="",$G118=""),"",IF(AND($E$3=6),'Marks Entry 6th'!X117,IF(AND($E$3=7),'Marks Entry 7th'!X117,"")))</f>
        <v/>
      </c>
      <c r="AJ118" s="120" t="str">
        <f>IF(OR($E118="",$G118=""),"",IF(AND($E$3=6),'Marks Entry 6th'!Y117,IF(AND($E$3=7),'Marks Entry 7th'!Y117,"")))</f>
        <v/>
      </c>
      <c r="AK118" s="120" t="str">
        <f>IF(OR($E118="",$G118=""),"",IF(AND($E$3=6),'Marks Entry 6th'!Z117,IF(AND($E$3=7),'Marks Entry 7th'!Z117,"")))</f>
        <v/>
      </c>
      <c r="AL118" s="120" t="str">
        <f>IF(OR($E118="",$G118=""),"",IF(AND($E$3=6),'Marks Entry 6th'!AA117,IF(AND($E$3=7),'Marks Entry 7th'!AA117,"")))</f>
        <v/>
      </c>
      <c r="AM118" s="418" t="str">
        <f t="shared" si="106"/>
        <v/>
      </c>
      <c r="AN118" s="120" t="str">
        <f>IF(OR($E118="",$G118=""),"",IF(AND($E$3=6),'Marks Entry 6th'!AB117,IF(AND($E$3=7),'Marks Entry 7th'!AB117,"")))</f>
        <v/>
      </c>
      <c r="AO118" s="120" t="str">
        <f>IF(OR($E118="",$G118=""),"",IF(AND($E$3=6),'Marks Entry 6th'!AC117,IF(AND($E$3=7),'Marks Entry 7th'!AC117,"")))</f>
        <v/>
      </c>
      <c r="AP118" s="65" t="str">
        <f t="shared" si="107"/>
        <v/>
      </c>
      <c r="AQ118" s="62">
        <f t="shared" si="108"/>
        <v>0</v>
      </c>
      <c r="AR118" s="67" t="str">
        <f>IF(OR($E118="",$G118=""),"",IF(AND($E$3=6),'Marks Entry 6th'!AD117,IF(AND($E$3=7),'Marks Entry 7th'!AD117,"")))</f>
        <v/>
      </c>
      <c r="AS118" s="67" t="str">
        <f>IF(OR($E118="",$G118=""),"",IF(AND($E$3=6),'Marks Entry 6th'!AE117,IF(AND($E$3=7),'Marks Entry 7th'!AE117,"")))</f>
        <v/>
      </c>
      <c r="AT118" s="65" t="str">
        <f t="shared" si="109"/>
        <v/>
      </c>
      <c r="AU118" s="62" t="str">
        <f t="shared" si="110"/>
        <v/>
      </c>
      <c r="AV118" s="108">
        <f t="shared" si="111"/>
        <v>0</v>
      </c>
      <c r="AW118" s="108" t="str">
        <f t="shared" si="112"/>
        <v/>
      </c>
      <c r="AX118" s="108" t="str">
        <f t="shared" si="113"/>
        <v/>
      </c>
      <c r="AY118" s="108" t="str">
        <f t="shared" si="114"/>
        <v/>
      </c>
      <c r="AZ118" s="108" t="str">
        <f t="shared" si="115"/>
        <v/>
      </c>
      <c r="BA118" s="110" t="str">
        <f t="shared" si="116"/>
        <v/>
      </c>
      <c r="BB118" s="310" t="str">
        <f>IF(OR($E118="",$G118=""),"",IF(AND($E$3=6),'Marks Entry 6th'!AF117,IF(AND($E$3=7),'Marks Entry 7th'!AF117,"")))</f>
        <v/>
      </c>
      <c r="BC118" s="120" t="str">
        <f>IF(OR($E118="",$G118=""),"",IF(AND($E$3=6),'Marks Entry 6th'!AG117,IF(AND($E$3=7),'Marks Entry 7th'!AG117,"")))</f>
        <v/>
      </c>
      <c r="BD118" s="120" t="str">
        <f>IF(OR($E118="",$G118=""),"",IF(AND($E$3=6),'Marks Entry 6th'!AH117,IF(AND($E$3=7),'Marks Entry 7th'!AH117,"")))</f>
        <v/>
      </c>
      <c r="BE118" s="120" t="str">
        <f>IF(OR($E118="",$G118=""),"",IF(AND($E$3=6),'Marks Entry 6th'!AI117,IF(AND($E$3=7),'Marks Entry 7th'!AI117,"")))</f>
        <v/>
      </c>
      <c r="BF118" s="120" t="str">
        <f>IF(OR($E118="",$G118=""),"",IF(AND($E$3=6),'Marks Entry 6th'!AJ117,IF(AND($E$3=7),'Marks Entry 7th'!AJ117,"")))</f>
        <v/>
      </c>
      <c r="BG118" s="120" t="str">
        <f>IF(OR($E118="",$G118=""),"",IF(AND($E$3=6),'Marks Entry 6th'!AK117,IF(AND($E$3=7),'Marks Entry 7th'!AK117,"")))</f>
        <v/>
      </c>
      <c r="BH118" s="120" t="str">
        <f>IF(OR($E118="",$G118=""),"",IF(AND($E$3=6),'Marks Entry 6th'!AL117,IF(AND($E$3=7),'Marks Entry 7th'!AL117,"")))</f>
        <v/>
      </c>
      <c r="BI118" s="418" t="str">
        <f t="shared" si="117"/>
        <v/>
      </c>
      <c r="BJ118" s="120" t="str">
        <f>IF(OR($E118="",$G118=""),"",IF(AND($E$3=6),'Marks Entry 6th'!AM117,IF(AND($E$3=7),'Marks Entry 7th'!AM117,"")))</f>
        <v/>
      </c>
      <c r="BK118" s="120" t="str">
        <f>IF(OR($E118="",$G118=""),"",IF(AND($E$3=6),'Marks Entry 6th'!AN117,IF(AND($E$3=7),'Marks Entry 7th'!AN117,"")))</f>
        <v/>
      </c>
      <c r="BL118" s="65" t="str">
        <f t="shared" si="118"/>
        <v/>
      </c>
      <c r="BM118" s="62">
        <f t="shared" si="119"/>
        <v>0</v>
      </c>
      <c r="BN118" s="67" t="str">
        <f>IF(OR($E118="",$G118=""),"",IF(AND($E$3=6),'Marks Entry 6th'!AO117,IF(AND($E$3=7),'Marks Entry 7th'!AO117,"")))</f>
        <v/>
      </c>
      <c r="BO118" s="67" t="str">
        <f>IF(OR($E118="",$G118=""),"",IF(AND($E$3=6),'Marks Entry 6th'!AP117,IF(AND($E$3=7),'Marks Entry 7th'!AP117,"")))</f>
        <v/>
      </c>
      <c r="BP118" s="65" t="str">
        <f t="shared" si="120"/>
        <v/>
      </c>
      <c r="BQ118" s="62" t="str">
        <f t="shared" si="121"/>
        <v/>
      </c>
      <c r="BR118" s="108">
        <f t="shared" si="122"/>
        <v>0</v>
      </c>
      <c r="BS118" s="108" t="str">
        <f t="shared" si="123"/>
        <v/>
      </c>
      <c r="BT118" s="108" t="str">
        <f t="shared" si="124"/>
        <v/>
      </c>
      <c r="BU118" s="108" t="str">
        <f t="shared" si="125"/>
        <v/>
      </c>
      <c r="BV118" s="108" t="str">
        <f t="shared" si="126"/>
        <v/>
      </c>
      <c r="BW118" s="110" t="str">
        <f t="shared" si="127"/>
        <v/>
      </c>
      <c r="BX118" s="120" t="str">
        <f>IF(OR($E118="",$G118=""),"",IF(AND($E$3=6),'Marks Entry 6th'!AQ117,IF(AND($E$3=7),'Marks Entry 7th'!AQ117,"")))</f>
        <v/>
      </c>
      <c r="BY118" s="120" t="str">
        <f>IF(OR($E118="",$G118=""),"",IF(AND($E$3=6),'Marks Entry 6th'!AR117,IF(AND($E$3=7),'Marks Entry 7th'!AR117,"")))</f>
        <v/>
      </c>
      <c r="BZ118" s="120" t="str">
        <f>IF(OR($E118="",$G118=""),"",IF(AND($E$3=6),'Marks Entry 6th'!AS117,IF(AND($E$3=7),'Marks Entry 7th'!AS117,"")))</f>
        <v/>
      </c>
      <c r="CA118" s="120" t="str">
        <f>IF(OR($E118="",$G118=""),"",IF(AND($E$3=6),'Marks Entry 6th'!AT117,IF(AND($E$3=7),'Marks Entry 7th'!AT117,"")))</f>
        <v/>
      </c>
      <c r="CB118" s="120" t="str">
        <f>IF(OR($E118="",$G118=""),"",IF(AND($E$3=6),'Marks Entry 6th'!AU117,IF(AND($E$3=7),'Marks Entry 7th'!AU117,"")))</f>
        <v/>
      </c>
      <c r="CC118" s="120" t="str">
        <f>IF(OR($E118="",$G118=""),"",IF(AND($E$3=6),'Marks Entry 6th'!AV117,IF(AND($E$3=7),'Marks Entry 7th'!AV117,"")))</f>
        <v/>
      </c>
      <c r="CD118" s="418" t="str">
        <f t="shared" si="128"/>
        <v/>
      </c>
      <c r="CE118" s="120" t="str">
        <f>IF(OR($E118="",$G118=""),"",IF(AND($E$3=6),'Marks Entry 6th'!AW117,IF(AND($E$3=7),'Marks Entry 7th'!AW117,"")))</f>
        <v/>
      </c>
      <c r="CF118" s="120" t="str">
        <f>IF(OR($E118="",$G118=""),"",IF(AND($E$3=6),'Marks Entry 6th'!AX117,IF(AND($E$3=7),'Marks Entry 7th'!AX117,"")))</f>
        <v/>
      </c>
      <c r="CG118" s="65" t="str">
        <f t="shared" si="129"/>
        <v/>
      </c>
      <c r="CH118" s="62">
        <f t="shared" si="130"/>
        <v>0</v>
      </c>
      <c r="CI118" s="67" t="str">
        <f>IF(OR($E118="",$G118=""),"",IF(AND($E$3=6),'Marks Entry 6th'!AY117,IF(AND($E$3=7),'Marks Entry 7th'!AY117,"")))</f>
        <v/>
      </c>
      <c r="CJ118" s="67" t="str">
        <f>IF(OR($E118="",$G118=""),"",IF(AND($E$3=6),'Marks Entry 6th'!AZ117,IF(AND($E$3=7),'Marks Entry 7th'!AZ117,"")))</f>
        <v/>
      </c>
      <c r="CK118" s="65" t="str">
        <f t="shared" si="131"/>
        <v/>
      </c>
      <c r="CL118" s="62" t="str">
        <f t="shared" si="132"/>
        <v/>
      </c>
      <c r="CM118" s="108">
        <f t="shared" si="133"/>
        <v>0</v>
      </c>
      <c r="CN118" s="108" t="str">
        <f t="shared" si="134"/>
        <v/>
      </c>
      <c r="CO118" s="108" t="str">
        <f t="shared" si="135"/>
        <v/>
      </c>
      <c r="CP118" s="108" t="str">
        <f t="shared" si="136"/>
        <v/>
      </c>
      <c r="CQ118" s="108" t="str">
        <f t="shared" si="137"/>
        <v/>
      </c>
      <c r="CR118" s="110" t="str">
        <f t="shared" si="138"/>
        <v/>
      </c>
      <c r="CS118" s="120" t="str">
        <f>IF(OR($E118="",$G118=""),"",IF(AND($E$3=6),'Marks Entry 6th'!BA117,IF(AND($E$3=7),'Marks Entry 7th'!BA117,"")))</f>
        <v/>
      </c>
      <c r="CT118" s="120" t="str">
        <f>IF(OR($E118="",$G118=""),"",IF(AND($E$3=6),'Marks Entry 6th'!BB117,IF(AND($E$3=7),'Marks Entry 7th'!BB117,"")))</f>
        <v/>
      </c>
      <c r="CU118" s="120" t="str">
        <f>IF(OR($E118="",$G118=""),"",IF(AND($E$3=6),'Marks Entry 6th'!BC117,IF(AND($E$3=7),'Marks Entry 7th'!BC117,"")))</f>
        <v/>
      </c>
      <c r="CV118" s="120" t="str">
        <f>IF(OR($E118="",$G118=""),"",IF(AND($E$3=6),'Marks Entry 6th'!BD117,IF(AND($E$3=7),'Marks Entry 7th'!BD117,"")))</f>
        <v/>
      </c>
      <c r="CW118" s="120" t="str">
        <f>IF(OR($E118="",$G118=""),"",IF(AND($E$3=6),'Marks Entry 6th'!BE117,IF(AND($E$3=7),'Marks Entry 7th'!BE117,"")))</f>
        <v/>
      </c>
      <c r="CX118" s="120" t="str">
        <f>IF(OR($E118="",$G118=""),"",IF(AND($E$3=6),'Marks Entry 6th'!BF117,IF(AND($E$3=7),'Marks Entry 7th'!BF117,"")))</f>
        <v/>
      </c>
      <c r="CY118" s="418" t="str">
        <f t="shared" si="139"/>
        <v/>
      </c>
      <c r="CZ118" s="120" t="str">
        <f>IF(OR($E118="",$G118=""),"",IF(AND($E$3=6),'Marks Entry 6th'!BG117,IF(AND($E$3=7),'Marks Entry 7th'!BG117,"")))</f>
        <v/>
      </c>
      <c r="DA118" s="120" t="str">
        <f>IF(OR($E118="",$G118=""),"",IF(AND($E$3=6),'Marks Entry 6th'!BH117,IF(AND($E$3=7),'Marks Entry 7th'!BH117,"")))</f>
        <v/>
      </c>
      <c r="DB118" s="65" t="str">
        <f t="shared" si="140"/>
        <v/>
      </c>
      <c r="DC118" s="62">
        <f t="shared" si="141"/>
        <v>0</v>
      </c>
      <c r="DD118" s="67" t="str">
        <f>IF(OR($E118="",$G118=""),"",IF(AND($E$3=6),'Marks Entry 6th'!BI117,IF(AND($E$3=7),'Marks Entry 7th'!BI117,"")))</f>
        <v/>
      </c>
      <c r="DE118" s="67" t="str">
        <f>IF(OR($E118="",$G118=""),"",IF(AND($E$3=6),'Marks Entry 6th'!BJ117,IF(AND($E$3=7),'Marks Entry 7th'!BJ117,"")))</f>
        <v/>
      </c>
      <c r="DF118" s="65" t="str">
        <f t="shared" si="142"/>
        <v/>
      </c>
      <c r="DG118" s="62" t="str">
        <f t="shared" si="143"/>
        <v/>
      </c>
      <c r="DH118" s="108">
        <f t="shared" si="144"/>
        <v>0</v>
      </c>
      <c r="DI118" s="108" t="str">
        <f t="shared" si="145"/>
        <v/>
      </c>
      <c r="DJ118" s="108" t="str">
        <f t="shared" si="146"/>
        <v/>
      </c>
      <c r="DK118" s="108" t="str">
        <f t="shared" si="147"/>
        <v/>
      </c>
      <c r="DL118" s="108" t="str">
        <f t="shared" si="148"/>
        <v/>
      </c>
      <c r="DM118" s="110" t="str">
        <f t="shared" si="149"/>
        <v/>
      </c>
      <c r="DN118" s="120" t="str">
        <f>IF(OR($E118="",$G118=""),"",IF(AND($E$3=6),'Marks Entry 6th'!BK117,IF(AND($E$3=7),'Marks Entry 7th'!BK117,"")))</f>
        <v/>
      </c>
      <c r="DO118" s="120" t="str">
        <f>IF(OR($E118="",$G118=""),"",IF(AND($E$3=6),'Marks Entry 6th'!BL117,IF(AND($E$3=7),'Marks Entry 7th'!BL117,"")))</f>
        <v/>
      </c>
      <c r="DP118" s="120" t="str">
        <f>IF(OR($E118="",$G118=""),"",IF(AND($E$3=6),'Marks Entry 6th'!BM117,IF(AND($E$3=7),'Marks Entry 7th'!BM117,"")))</f>
        <v/>
      </c>
      <c r="DQ118" s="120" t="str">
        <f>IF(OR($E118="",$G118=""),"",IF(AND($E$3=6),'Marks Entry 6th'!BN117,IF(AND($E$3=7),'Marks Entry 7th'!BN117,"")))</f>
        <v/>
      </c>
      <c r="DR118" s="120" t="str">
        <f>IF(OR($E118="",$G118=""),"",IF(AND($E$3=6),'Marks Entry 6th'!BO117,IF(AND($E$3=7),'Marks Entry 7th'!BO117,"")))</f>
        <v/>
      </c>
      <c r="DS118" s="120" t="str">
        <f>IF(OR($E118="",$G118=""),"",IF(AND($E$3=6),'Marks Entry 6th'!BP117,IF(AND($E$3=7),'Marks Entry 7th'!BP117,"")))</f>
        <v/>
      </c>
      <c r="DT118" s="418" t="str">
        <f t="shared" si="150"/>
        <v/>
      </c>
      <c r="DU118" s="120" t="str">
        <f>IF(OR($E118="",$G118=""),"",IF(AND($E$3=6),'Marks Entry 6th'!BQ117,IF(AND($E$3=7),'Marks Entry 7th'!BQ117,"")))</f>
        <v/>
      </c>
      <c r="DV118" s="120" t="str">
        <f>IF(OR($E118="",$G118=""),"",IF(AND($E$3=6),'Marks Entry 6th'!BR117,IF(AND($E$3=7),'Marks Entry 7th'!BR117,"")))</f>
        <v/>
      </c>
      <c r="DW118" s="65" t="str">
        <f t="shared" si="151"/>
        <v/>
      </c>
      <c r="DX118" s="62">
        <f t="shared" si="152"/>
        <v>0</v>
      </c>
      <c r="DY118" s="67" t="str">
        <f>IF(OR($E118="",$G118=""),"",IF(AND($E$3=6),'Marks Entry 6th'!BS117,IF(AND($E$3=7),'Marks Entry 7th'!BS117,"")))</f>
        <v/>
      </c>
      <c r="DZ118" s="67" t="str">
        <f>IF(OR($E118="",$G118=""),"",IF(AND($E$3=6),'Marks Entry 6th'!BT117,IF(AND($E$3=7),'Marks Entry 7th'!BT117,"")))</f>
        <v/>
      </c>
      <c r="EA118" s="65" t="str">
        <f t="shared" si="153"/>
        <v/>
      </c>
      <c r="EB118" s="62" t="str">
        <f t="shared" si="154"/>
        <v/>
      </c>
      <c r="EC118" s="108">
        <f t="shared" si="155"/>
        <v>0</v>
      </c>
      <c r="ED118" s="108" t="str">
        <f t="shared" si="156"/>
        <v/>
      </c>
      <c r="EE118" s="108" t="str">
        <f t="shared" si="157"/>
        <v/>
      </c>
      <c r="EF118" s="108" t="str">
        <f t="shared" si="158"/>
        <v/>
      </c>
      <c r="EG118" s="108" t="str">
        <f t="shared" si="159"/>
        <v/>
      </c>
      <c r="EH118" s="110" t="str">
        <f t="shared" si="160"/>
        <v/>
      </c>
      <c r="EI118" s="52" t="str">
        <f>IF(OR($E118="",$G118=""),"",IF(AND($E$3=6),'Marks Entry 6th'!BU117,IF(AND($E$3=7),'Marks Entry 7th'!BU117,"")))</f>
        <v/>
      </c>
      <c r="EJ118" s="52" t="str">
        <f>IF(OR($E118="",$G118=""),"",IF(AND($E$3=6),'Marks Entry 6th'!BV117,IF(AND($E$3=7),'Marks Entry 7th'!BV117,"")))</f>
        <v/>
      </c>
      <c r="EK118" s="52" t="str">
        <f>IF(OR($E118="",$G118=""),"",IF(AND($E$3=6),'Marks Entry 6th'!BW117,IF(AND($E$3=7),'Marks Entry 7th'!BW117,"")))</f>
        <v/>
      </c>
      <c r="EL118" s="52" t="str">
        <f>IF(OR($E118="",$G118=""),"",IF(AND($E$3=6),'Marks Entry 6th'!BX117,IF(AND($E$3=7),'Marks Entry 7th'!BX117,"")))</f>
        <v/>
      </c>
      <c r="EM118" s="52" t="str">
        <f>IF(OR($E118="",$G118=""),"",IF(AND($E$3=6),'Marks Entry 6th'!BY117,IF(AND($E$3=7),'Marks Entry 7th'!BY117,"")))</f>
        <v/>
      </c>
      <c r="EN118" s="121" t="str">
        <f t="shared" si="161"/>
        <v/>
      </c>
      <c r="EO118" s="122">
        <f t="shared" si="162"/>
        <v>0</v>
      </c>
      <c r="EP118" s="122" t="str">
        <f t="shared" si="163"/>
        <v/>
      </c>
      <c r="EQ118" s="122" t="str">
        <f t="shared" si="164"/>
        <v/>
      </c>
      <c r="ER118" s="109" t="str">
        <f t="shared" si="165"/>
        <v/>
      </c>
      <c r="ES118" s="52" t="str">
        <f>IF(OR($E118="",$G118=""),"",IF(AND($E$3=6),'Marks Entry 6th'!BZ117,IF(AND($E$3=7),'Marks Entry 7th'!BZ117,"")))</f>
        <v/>
      </c>
      <c r="ET118" s="52" t="str">
        <f>IF(OR($E118="",$G118=""),"",IF(AND($E$3=6),'Marks Entry 6th'!CA117,IF(AND($E$3=7),'Marks Entry 7th'!CA117,"")))</f>
        <v/>
      </c>
      <c r="EU118" s="52" t="str">
        <f>IF(OR($E118="",$G118=""),"",IF(AND($E$3=6),'Marks Entry 6th'!CB117,IF(AND($E$3=7),'Marks Entry 7th'!CB117,"")))</f>
        <v/>
      </c>
      <c r="EV118" s="52" t="str">
        <f>IF(OR($E118="",$G118=""),"",IF(AND($E$3=6),'Marks Entry 6th'!CC117,IF(AND($E$3=7),'Marks Entry 7th'!CC117,"")))</f>
        <v/>
      </c>
      <c r="EW118" s="52" t="str">
        <f>IF(OR($E118="",$G118=""),"",IF(AND($E$3=6),'Marks Entry 6th'!CD117,IF(AND($E$3=7),'Marks Entry 7th'!CD117,"")))</f>
        <v/>
      </c>
      <c r="EX118" s="121" t="str">
        <f t="shared" si="166"/>
        <v/>
      </c>
      <c r="EY118" s="122">
        <f t="shared" si="167"/>
        <v>0</v>
      </c>
      <c r="EZ118" s="122" t="str">
        <f t="shared" si="168"/>
        <v/>
      </c>
      <c r="FA118" s="122" t="str">
        <f t="shared" si="169"/>
        <v/>
      </c>
      <c r="FB118" s="109" t="str">
        <f t="shared" si="170"/>
        <v/>
      </c>
      <c r="FC118" s="52" t="str">
        <f>IF(OR($E118="",$G118=""),"",IF(AND($E$3=6),'Marks Entry 6th'!CE117,IF(AND($E$3=7),'Marks Entry 7th'!CE117,"")))</f>
        <v/>
      </c>
      <c r="FD118" s="52" t="str">
        <f>IF(OR($E118="",$G118=""),"",IF(AND($E$3=6),'Marks Entry 6th'!CF117,IF(AND($E$3=7),'Marks Entry 7th'!CF117,"")))</f>
        <v/>
      </c>
      <c r="FE118" s="52" t="str">
        <f>IF(OR($E118="",$G118=""),"",IF(AND($E$3=6),'Marks Entry 6th'!CG117,IF(AND($E$3=7),'Marks Entry 7th'!CG117,"")))</f>
        <v/>
      </c>
      <c r="FF118" s="52" t="str">
        <f>IF(OR($E118="",$G118=""),"",IF(AND($E$3=6),'Marks Entry 6th'!CH117,IF(AND($E$3=7),'Marks Entry 7th'!CH117,"")))</f>
        <v/>
      </c>
      <c r="FG118" s="52" t="str">
        <f>IF(OR($E118="",$G118=""),"",IF(AND($E$3=6),'Marks Entry 6th'!CI117,IF(AND($E$3=7),'Marks Entry 7th'!CI117,"")))</f>
        <v/>
      </c>
      <c r="FH118" s="121" t="str">
        <f t="shared" si="171"/>
        <v/>
      </c>
      <c r="FI118" s="122">
        <f t="shared" si="172"/>
        <v>0</v>
      </c>
      <c r="FJ118" s="122" t="str">
        <f t="shared" si="173"/>
        <v/>
      </c>
      <c r="FK118" s="122" t="str">
        <f t="shared" si="174"/>
        <v/>
      </c>
      <c r="FL118" s="109" t="str">
        <f t="shared" si="175"/>
        <v/>
      </c>
      <c r="FM118" s="361" t="str">
        <f>IF(OR($E118="",$G118=""),"",IF(AND('Marks Entry 6th'!CJ117="",'Marks Entry 7th'!CJ117=""),"",IF(AND($E$3=6),'Marks Entry 6th'!CJ117,IF(AND($E$3=7),'Marks Entry 7th'!CJ117,""))))</f>
        <v/>
      </c>
      <c r="FN118" s="361" t="str">
        <f>IF(OR($E118="",$G118=""),"",IF(AND('Marks Entry 6th'!CK117="",'Marks Entry 7th'!CK117=""),"",IF(AND($E$3=6),'Marks Entry 6th'!CK117,IF(AND($E$3=7),'Marks Entry 7th'!CK117,""))))</f>
        <v/>
      </c>
      <c r="FO118" s="362" t="str">
        <f t="shared" si="176"/>
        <v/>
      </c>
      <c r="FP118" s="109" t="str">
        <f t="shared" si="177"/>
        <v/>
      </c>
      <c r="FQ118" s="361" t="str">
        <f>IF(OR($E118="",$G118=""),"",IF(AND('Marks Entry 6th'!CL117="",'Marks Entry 7th'!CL117=""),"",IF(AND($E$3=6),'Marks Entry 6th'!CL117,IF(AND($E$3=7),'Marks Entry 7th'!CL117,""))))</f>
        <v/>
      </c>
      <c r="FR118" s="361" t="str">
        <f>IF(OR($E118="",$G118=""),"",IF(AND('Marks Entry 6th'!CM117="",'Marks Entry 7th'!CM117=""),"",IF(AND($E$3=6),'Marks Entry 6th'!CM117,IF(AND($E$3=7),'Marks Entry 7th'!CM117,""))))</f>
        <v/>
      </c>
      <c r="FS118" s="362" t="str">
        <f t="shared" si="178"/>
        <v/>
      </c>
      <c r="FT118" s="109" t="str">
        <f t="shared" si="179"/>
        <v/>
      </c>
      <c r="FU118" s="78" t="str">
        <f t="shared" si="180"/>
        <v/>
      </c>
      <c r="FV118" s="328" t="str">
        <f t="shared" si="181"/>
        <v/>
      </c>
      <c r="FW118" s="84" t="str">
        <f t="shared" si="182"/>
        <v/>
      </c>
      <c r="FX118" s="222" t="str">
        <f t="shared" si="183"/>
        <v/>
      </c>
      <c r="FY118" s="85" t="str">
        <f t="shared" si="184"/>
        <v/>
      </c>
      <c r="FZ118" s="327" t="str">
        <f>IFERROR(IF(B118="NSO","NSO",IF(OR(D118="",G118="",F118=""),"",IF(AND(FV118&gt;=36,'Master sheet'!$D$11="Hindi"),"कक्षा क्रमोन्नत",IF(AND(FV118&gt;=36,'Master sheet'!$D$11="English"),"Promoted",IF(AND(FV118&lt;36,'Master sheet'!$D$11="Hindi"),"पुनः परीक्षा","Re-Exam"))))),"")</f>
        <v/>
      </c>
      <c r="GA118" s="53" t="str">
        <f>IF(OR($E118="",$G118=""),"",IF(AND($E$3=6,'Marks Entry 6th'!CN117=""),"",IF(AND($E$3=7,'Marks Entry 7th'!CN117=""),"",IF(AND($E$3=6),'Marks Entry 6th'!CN117,IF(AND($E$3=7),'Marks Entry 7th'!CN117,"")))))</f>
        <v/>
      </c>
      <c r="GB118" s="53" t="str">
        <f>IF(OR($E118="",$G118=""),"",IF(AND($E$3=6,'Marks Entry 6th'!CO117=""),"",IF(AND($E$3=7,'Marks Entry 7th'!CO117=""),"",IF(AND($E$3=6),'Marks Entry 6th'!CO117,IF(AND($E$3=7),'Marks Entry 7th'!CO117,"")))))</f>
        <v/>
      </c>
      <c r="GC118" s="54"/>
      <c r="GK118" s="56">
        <f>IF(AND($E$3=6),'Marks Entry 6th'!I117,IF(AND($E$3=7),'Marks Entry 7th'!I117,""))</f>
        <v>0</v>
      </c>
      <c r="GL118" s="56">
        <f t="shared" si="185"/>
        <v>0</v>
      </c>
    </row>
    <row r="119" spans="1:194" ht="18.95" customHeight="1">
      <c r="A119" s="68">
        <v>112</v>
      </c>
      <c r="B119" s="68" t="str">
        <f>IF(OR(GK119=0,GK119=""),"",IF(AND($E$3=6),'Marks Entry 6th'!I118,IF(AND($E$3=7),'Marks Entry 7th'!I118,"")))</f>
        <v/>
      </c>
      <c r="C119" s="69" t="str">
        <f>IF(OR(B119=0,B119=""),"",IF(AND($E$3=6,'Marks Entry 6th'!B118=""),"",IF(AND($E$3=7,'Marks Entry 7th'!B118=""),"",IF(AND($E$3=6,'Marks Entry 6th'!B118),'Marks Entry 6th'!B118,IF(AND($E$3=7),'Marks Entry 7th'!B118,"")))))</f>
        <v/>
      </c>
      <c r="D119" s="69" t="str">
        <f>IF(OR(B119=0,B119=""),"",IF(AND($E$3=6,'Marks Entry 6th'!C118=""),"",IF(AND($E$3=7,'Marks Entry 7th'!C118=""),"",IF(AND($E$3=6),'Marks Entry 6th'!C118,IF(AND($E$3=7),'Marks Entry 7th'!C118,"")))))</f>
        <v/>
      </c>
      <c r="E119" s="303" t="str">
        <f>IF(OR(B119=0,B119=""),"",IF(AND($E$3=6,'Marks Entry 6th'!E118=""),"",IF(AND($E$3=7,'Marks Entry 7th'!E118=""),"",IF(AND($E$3=6),'Marks Entry 6th'!E118,IF(AND($E$3=7),'Marks Entry 7th'!E118,"")))))</f>
        <v/>
      </c>
      <c r="F119" s="69" t="str">
        <f>IF(OR(B119=0,B119=""),"",IF(AND($E$3=6,'Marks Entry 6th'!D118=""),"",IF(AND($E$3=7,'Marks Entry 7th'!D118=""),"",IF(AND($E$3=6),'Marks Entry 6th'!D118,IF(AND($E$3=7),'Marks Entry 7th'!D118,"")))))</f>
        <v/>
      </c>
      <c r="G119" s="302" t="str">
        <f>IF(OR(B119=0,B119=""),"",IF(AND($E$3=6,'Marks Entry 6th'!F118=""),"",IF(AND($E$3=7,'Marks Entry 7th'!F118=""),"",IF(AND($E$3=6),UPPER('Marks Entry 6th'!F118),IF(AND($E$3=7),UPPER('Marks Entry 7th'!F118),"")))))</f>
        <v/>
      </c>
      <c r="H119" s="302" t="str">
        <f>IF(OR(B119=0,B119=""),"",IF(AND($E$3=6,'Marks Entry 6th'!G118=""),"",IF(AND($E$3=7,'Marks Entry 7th'!G118=""),"",IF(AND($E$3=6),UPPER('Marks Entry 6th'!G118),IF(AND($E$3=7),UPPER('Marks Entry 7th'!G118),"")))))</f>
        <v/>
      </c>
      <c r="I119" s="302" t="str">
        <f>IF(OR(B119=0,B119=""),"",IF(AND($E$3=6,'Marks Entry 6th'!H118=""),"",IF(AND($E$3=7,'Marks Entry 7th'!H118=""),"",IF(AND($E$3=6),UPPER('Marks Entry 6th'!H118),IF(AND($E$3=7),UPPER('Marks Entry 7th'!H118),"")))))</f>
        <v/>
      </c>
      <c r="J119" s="64" t="str">
        <f>IF(OR(B119=0,B119=""),"",IF(AND($E$3=6,'Marks Entry 6th'!J118=""),"",IF(AND($E$3=7,'Marks Entry 7th'!J118=""),"",IF(AND($E$3=6),'Marks Entry 6th'!J118,IF(AND($E$3=7),'Marks Entry 7th'!J118,"")))))</f>
        <v/>
      </c>
      <c r="K119" s="64" t="str">
        <f>IF(OR(B119=0,B119=""),"",IF(AND($E$3=6,'Marks Entry 6th'!K118=""),"",IF(AND($E$3=7,'Marks Entry 7th'!K118=""),"",IF(AND($E$3=6),'Marks Entry 6th'!K118,IF(AND($E$3=7),'Marks Entry 7th'!K118,"")))))</f>
        <v/>
      </c>
      <c r="L119" s="120" t="str">
        <f>IF(OR($E119="",$G119=""),"",IF(AND($E$3=6),'Marks Entry 6th'!L118,IF(AND($E$3=7),'Marks Entry 7th'!L118,"")))</f>
        <v/>
      </c>
      <c r="M119" s="120" t="str">
        <f>IF(OR($E119="",$G119=""),"",IF(AND($E$3=6),'Marks Entry 6th'!M118,IF(AND($E$3=7),'Marks Entry 7th'!M118,"")))</f>
        <v/>
      </c>
      <c r="N119" s="120" t="str">
        <f>IF(OR($E119="",$G119=""),"",IF(AND($E$3=6),'Marks Entry 6th'!N118,IF(AND($E$3=7),'Marks Entry 7th'!N118,"")))</f>
        <v/>
      </c>
      <c r="O119" s="120" t="str">
        <f>IF(OR($E119="",$G119=""),"",IF(AND($E$3=6),'Marks Entry 6th'!O118,IF(AND($E$3=7),'Marks Entry 7th'!O118,"")))</f>
        <v/>
      </c>
      <c r="P119" s="120" t="str">
        <f>IF(OR($E119="",$G119=""),"",IF(AND($E$3=6),'Marks Entry 6th'!P118,IF(AND($E$3=7),'Marks Entry 7th'!P118,"")))</f>
        <v/>
      </c>
      <c r="Q119" s="120" t="str">
        <f>IF(OR($E119="",$G119=""),"",IF(AND($E$3=6),'Marks Entry 6th'!Q118,IF(AND($E$3=7),'Marks Entry 7th'!Q118,"")))</f>
        <v/>
      </c>
      <c r="R119" s="418" t="str">
        <f t="shared" si="95"/>
        <v/>
      </c>
      <c r="S119" s="120" t="str">
        <f>IF(OR($E119="",$G119=""),"",IF(AND($E$3=6),'Marks Entry 6th'!R118,IF(AND($E$3=7),'Marks Entry 7th'!R118,"")))</f>
        <v/>
      </c>
      <c r="T119" s="120" t="str">
        <f>IF(OR($E119="",$G119=""),"",IF(AND($E$3=6),'Marks Entry 6th'!S118,IF(AND($E$3=7),'Marks Entry 7th'!S118,"")))</f>
        <v/>
      </c>
      <c r="U119" s="65" t="str">
        <f t="shared" si="96"/>
        <v/>
      </c>
      <c r="V119" s="62">
        <f t="shared" si="97"/>
        <v>0</v>
      </c>
      <c r="W119" s="67" t="str">
        <f>IF(OR($E119="",$G119=""),"",IF(AND($E$3=6),'Marks Entry 6th'!T118,IF(AND($E$3=7),'Marks Entry 7th'!T118,"")))</f>
        <v/>
      </c>
      <c r="X119" s="67" t="str">
        <f>IF(OR($E119="",$G119=""),"",IF(AND($E$3=6),'Marks Entry 6th'!U118,IF(AND($E$3=7),'Marks Entry 7th'!U118,"")))</f>
        <v/>
      </c>
      <c r="Y119" s="66" t="str">
        <f t="shared" si="98"/>
        <v/>
      </c>
      <c r="Z119" s="62" t="str">
        <f t="shared" si="99"/>
        <v/>
      </c>
      <c r="AA119" s="108">
        <f t="shared" si="100"/>
        <v>0</v>
      </c>
      <c r="AB119" s="108" t="str">
        <f t="shared" si="101"/>
        <v/>
      </c>
      <c r="AC119" s="108" t="str">
        <f t="shared" si="102"/>
        <v/>
      </c>
      <c r="AD119" s="108" t="str">
        <f t="shared" si="103"/>
        <v/>
      </c>
      <c r="AE119" s="108" t="str">
        <f t="shared" si="104"/>
        <v/>
      </c>
      <c r="AF119" s="110" t="str">
        <f t="shared" si="105"/>
        <v/>
      </c>
      <c r="AG119" s="120" t="str">
        <f>IF(OR($E119="",$G119=""),"",IF(AND($E$3=6),'Marks Entry 6th'!V118,IF(AND($E$3=7),'Marks Entry 7th'!V118,"")))</f>
        <v/>
      </c>
      <c r="AH119" s="120" t="str">
        <f>IF(OR($E119="",$G119=""),"",IF(AND($E$3=6),'Marks Entry 6th'!W118,IF(AND($E$3=7),'Marks Entry 7th'!W118,"")))</f>
        <v/>
      </c>
      <c r="AI119" s="120" t="str">
        <f>IF(OR($E119="",$G119=""),"",IF(AND($E$3=6),'Marks Entry 6th'!X118,IF(AND($E$3=7),'Marks Entry 7th'!X118,"")))</f>
        <v/>
      </c>
      <c r="AJ119" s="120" t="str">
        <f>IF(OR($E119="",$G119=""),"",IF(AND($E$3=6),'Marks Entry 6th'!Y118,IF(AND($E$3=7),'Marks Entry 7th'!Y118,"")))</f>
        <v/>
      </c>
      <c r="AK119" s="120" t="str">
        <f>IF(OR($E119="",$G119=""),"",IF(AND($E$3=6),'Marks Entry 6th'!Z118,IF(AND($E$3=7),'Marks Entry 7th'!Z118,"")))</f>
        <v/>
      </c>
      <c r="AL119" s="120" t="str">
        <f>IF(OR($E119="",$G119=""),"",IF(AND($E$3=6),'Marks Entry 6th'!AA118,IF(AND($E$3=7),'Marks Entry 7th'!AA118,"")))</f>
        <v/>
      </c>
      <c r="AM119" s="418" t="str">
        <f t="shared" si="106"/>
        <v/>
      </c>
      <c r="AN119" s="120" t="str">
        <f>IF(OR($E119="",$G119=""),"",IF(AND($E$3=6),'Marks Entry 6th'!AB118,IF(AND($E$3=7),'Marks Entry 7th'!AB118,"")))</f>
        <v/>
      </c>
      <c r="AO119" s="120" t="str">
        <f>IF(OR($E119="",$G119=""),"",IF(AND($E$3=6),'Marks Entry 6th'!AC118,IF(AND($E$3=7),'Marks Entry 7th'!AC118,"")))</f>
        <v/>
      </c>
      <c r="AP119" s="65" t="str">
        <f t="shared" si="107"/>
        <v/>
      </c>
      <c r="AQ119" s="62">
        <f t="shared" si="108"/>
        <v>0</v>
      </c>
      <c r="AR119" s="67" t="str">
        <f>IF(OR($E119="",$G119=""),"",IF(AND($E$3=6),'Marks Entry 6th'!AD118,IF(AND($E$3=7),'Marks Entry 7th'!AD118,"")))</f>
        <v/>
      </c>
      <c r="AS119" s="67" t="str">
        <f>IF(OR($E119="",$G119=""),"",IF(AND($E$3=6),'Marks Entry 6th'!AE118,IF(AND($E$3=7),'Marks Entry 7th'!AE118,"")))</f>
        <v/>
      </c>
      <c r="AT119" s="65" t="str">
        <f t="shared" si="109"/>
        <v/>
      </c>
      <c r="AU119" s="62" t="str">
        <f t="shared" si="110"/>
        <v/>
      </c>
      <c r="AV119" s="108">
        <f t="shared" si="111"/>
        <v>0</v>
      </c>
      <c r="AW119" s="108" t="str">
        <f t="shared" si="112"/>
        <v/>
      </c>
      <c r="AX119" s="108" t="str">
        <f t="shared" si="113"/>
        <v/>
      </c>
      <c r="AY119" s="108" t="str">
        <f t="shared" si="114"/>
        <v/>
      </c>
      <c r="AZ119" s="108" t="str">
        <f t="shared" si="115"/>
        <v/>
      </c>
      <c r="BA119" s="110" t="str">
        <f t="shared" si="116"/>
        <v/>
      </c>
      <c r="BB119" s="310" t="str">
        <f>IF(OR($E119="",$G119=""),"",IF(AND($E$3=6),'Marks Entry 6th'!AF118,IF(AND($E$3=7),'Marks Entry 7th'!AF118,"")))</f>
        <v/>
      </c>
      <c r="BC119" s="120" t="str">
        <f>IF(OR($E119="",$G119=""),"",IF(AND($E$3=6),'Marks Entry 6th'!AG118,IF(AND($E$3=7),'Marks Entry 7th'!AG118,"")))</f>
        <v/>
      </c>
      <c r="BD119" s="120" t="str">
        <f>IF(OR($E119="",$G119=""),"",IF(AND($E$3=6),'Marks Entry 6th'!AH118,IF(AND($E$3=7),'Marks Entry 7th'!AH118,"")))</f>
        <v/>
      </c>
      <c r="BE119" s="120" t="str">
        <f>IF(OR($E119="",$G119=""),"",IF(AND($E$3=6),'Marks Entry 6th'!AI118,IF(AND($E$3=7),'Marks Entry 7th'!AI118,"")))</f>
        <v/>
      </c>
      <c r="BF119" s="120" t="str">
        <f>IF(OR($E119="",$G119=""),"",IF(AND($E$3=6),'Marks Entry 6th'!AJ118,IF(AND($E$3=7),'Marks Entry 7th'!AJ118,"")))</f>
        <v/>
      </c>
      <c r="BG119" s="120" t="str">
        <f>IF(OR($E119="",$G119=""),"",IF(AND($E$3=6),'Marks Entry 6th'!AK118,IF(AND($E$3=7),'Marks Entry 7th'!AK118,"")))</f>
        <v/>
      </c>
      <c r="BH119" s="120" t="str">
        <f>IF(OR($E119="",$G119=""),"",IF(AND($E$3=6),'Marks Entry 6th'!AL118,IF(AND($E$3=7),'Marks Entry 7th'!AL118,"")))</f>
        <v/>
      </c>
      <c r="BI119" s="418" t="str">
        <f t="shared" si="117"/>
        <v/>
      </c>
      <c r="BJ119" s="120" t="str">
        <f>IF(OR($E119="",$G119=""),"",IF(AND($E$3=6),'Marks Entry 6th'!AM118,IF(AND($E$3=7),'Marks Entry 7th'!AM118,"")))</f>
        <v/>
      </c>
      <c r="BK119" s="120" t="str">
        <f>IF(OR($E119="",$G119=""),"",IF(AND($E$3=6),'Marks Entry 6th'!AN118,IF(AND($E$3=7),'Marks Entry 7th'!AN118,"")))</f>
        <v/>
      </c>
      <c r="BL119" s="65" t="str">
        <f t="shared" si="118"/>
        <v/>
      </c>
      <c r="BM119" s="62">
        <f t="shared" si="119"/>
        <v>0</v>
      </c>
      <c r="BN119" s="67" t="str">
        <f>IF(OR($E119="",$G119=""),"",IF(AND($E$3=6),'Marks Entry 6th'!AO118,IF(AND($E$3=7),'Marks Entry 7th'!AO118,"")))</f>
        <v/>
      </c>
      <c r="BO119" s="67" t="str">
        <f>IF(OR($E119="",$G119=""),"",IF(AND($E$3=6),'Marks Entry 6th'!AP118,IF(AND($E$3=7),'Marks Entry 7th'!AP118,"")))</f>
        <v/>
      </c>
      <c r="BP119" s="65" t="str">
        <f t="shared" si="120"/>
        <v/>
      </c>
      <c r="BQ119" s="62" t="str">
        <f t="shared" si="121"/>
        <v/>
      </c>
      <c r="BR119" s="108">
        <f t="shared" si="122"/>
        <v>0</v>
      </c>
      <c r="BS119" s="108" t="str">
        <f t="shared" si="123"/>
        <v/>
      </c>
      <c r="BT119" s="108" t="str">
        <f t="shared" si="124"/>
        <v/>
      </c>
      <c r="BU119" s="108" t="str">
        <f t="shared" si="125"/>
        <v/>
      </c>
      <c r="BV119" s="108" t="str">
        <f t="shared" si="126"/>
        <v/>
      </c>
      <c r="BW119" s="110" t="str">
        <f t="shared" si="127"/>
        <v/>
      </c>
      <c r="BX119" s="120" t="str">
        <f>IF(OR($E119="",$G119=""),"",IF(AND($E$3=6),'Marks Entry 6th'!AQ118,IF(AND($E$3=7),'Marks Entry 7th'!AQ118,"")))</f>
        <v/>
      </c>
      <c r="BY119" s="120" t="str">
        <f>IF(OR($E119="",$G119=""),"",IF(AND($E$3=6),'Marks Entry 6th'!AR118,IF(AND($E$3=7),'Marks Entry 7th'!AR118,"")))</f>
        <v/>
      </c>
      <c r="BZ119" s="120" t="str">
        <f>IF(OR($E119="",$G119=""),"",IF(AND($E$3=6),'Marks Entry 6th'!AS118,IF(AND($E$3=7),'Marks Entry 7th'!AS118,"")))</f>
        <v/>
      </c>
      <c r="CA119" s="120" t="str">
        <f>IF(OR($E119="",$G119=""),"",IF(AND($E$3=6),'Marks Entry 6th'!AT118,IF(AND($E$3=7),'Marks Entry 7th'!AT118,"")))</f>
        <v/>
      </c>
      <c r="CB119" s="120" t="str">
        <f>IF(OR($E119="",$G119=""),"",IF(AND($E$3=6),'Marks Entry 6th'!AU118,IF(AND($E$3=7),'Marks Entry 7th'!AU118,"")))</f>
        <v/>
      </c>
      <c r="CC119" s="120" t="str">
        <f>IF(OR($E119="",$G119=""),"",IF(AND($E$3=6),'Marks Entry 6th'!AV118,IF(AND($E$3=7),'Marks Entry 7th'!AV118,"")))</f>
        <v/>
      </c>
      <c r="CD119" s="418" t="str">
        <f t="shared" si="128"/>
        <v/>
      </c>
      <c r="CE119" s="120" t="str">
        <f>IF(OR($E119="",$G119=""),"",IF(AND($E$3=6),'Marks Entry 6th'!AW118,IF(AND($E$3=7),'Marks Entry 7th'!AW118,"")))</f>
        <v/>
      </c>
      <c r="CF119" s="120" t="str">
        <f>IF(OR($E119="",$G119=""),"",IF(AND($E$3=6),'Marks Entry 6th'!AX118,IF(AND($E$3=7),'Marks Entry 7th'!AX118,"")))</f>
        <v/>
      </c>
      <c r="CG119" s="65" t="str">
        <f t="shared" si="129"/>
        <v/>
      </c>
      <c r="CH119" s="62">
        <f t="shared" si="130"/>
        <v>0</v>
      </c>
      <c r="CI119" s="67" t="str">
        <f>IF(OR($E119="",$G119=""),"",IF(AND($E$3=6),'Marks Entry 6th'!AY118,IF(AND($E$3=7),'Marks Entry 7th'!AY118,"")))</f>
        <v/>
      </c>
      <c r="CJ119" s="67" t="str">
        <f>IF(OR($E119="",$G119=""),"",IF(AND($E$3=6),'Marks Entry 6th'!AZ118,IF(AND($E$3=7),'Marks Entry 7th'!AZ118,"")))</f>
        <v/>
      </c>
      <c r="CK119" s="65" t="str">
        <f t="shared" si="131"/>
        <v/>
      </c>
      <c r="CL119" s="62" t="str">
        <f t="shared" si="132"/>
        <v/>
      </c>
      <c r="CM119" s="108">
        <f t="shared" si="133"/>
        <v>0</v>
      </c>
      <c r="CN119" s="108" t="str">
        <f t="shared" si="134"/>
        <v/>
      </c>
      <c r="CO119" s="108" t="str">
        <f t="shared" si="135"/>
        <v/>
      </c>
      <c r="CP119" s="108" t="str">
        <f t="shared" si="136"/>
        <v/>
      </c>
      <c r="CQ119" s="108" t="str">
        <f t="shared" si="137"/>
        <v/>
      </c>
      <c r="CR119" s="110" t="str">
        <f t="shared" si="138"/>
        <v/>
      </c>
      <c r="CS119" s="120" t="str">
        <f>IF(OR($E119="",$G119=""),"",IF(AND($E$3=6),'Marks Entry 6th'!BA118,IF(AND($E$3=7),'Marks Entry 7th'!BA118,"")))</f>
        <v/>
      </c>
      <c r="CT119" s="120" t="str">
        <f>IF(OR($E119="",$G119=""),"",IF(AND($E$3=6),'Marks Entry 6th'!BB118,IF(AND($E$3=7),'Marks Entry 7th'!BB118,"")))</f>
        <v/>
      </c>
      <c r="CU119" s="120" t="str">
        <f>IF(OR($E119="",$G119=""),"",IF(AND($E$3=6),'Marks Entry 6th'!BC118,IF(AND($E$3=7),'Marks Entry 7th'!BC118,"")))</f>
        <v/>
      </c>
      <c r="CV119" s="120" t="str">
        <f>IF(OR($E119="",$G119=""),"",IF(AND($E$3=6),'Marks Entry 6th'!BD118,IF(AND($E$3=7),'Marks Entry 7th'!BD118,"")))</f>
        <v/>
      </c>
      <c r="CW119" s="120" t="str">
        <f>IF(OR($E119="",$G119=""),"",IF(AND($E$3=6),'Marks Entry 6th'!BE118,IF(AND($E$3=7),'Marks Entry 7th'!BE118,"")))</f>
        <v/>
      </c>
      <c r="CX119" s="120" t="str">
        <f>IF(OR($E119="",$G119=""),"",IF(AND($E$3=6),'Marks Entry 6th'!BF118,IF(AND($E$3=7),'Marks Entry 7th'!BF118,"")))</f>
        <v/>
      </c>
      <c r="CY119" s="418" t="str">
        <f t="shared" si="139"/>
        <v/>
      </c>
      <c r="CZ119" s="120" t="str">
        <f>IF(OR($E119="",$G119=""),"",IF(AND($E$3=6),'Marks Entry 6th'!BG118,IF(AND($E$3=7),'Marks Entry 7th'!BG118,"")))</f>
        <v/>
      </c>
      <c r="DA119" s="120" t="str">
        <f>IF(OR($E119="",$G119=""),"",IF(AND($E$3=6),'Marks Entry 6th'!BH118,IF(AND($E$3=7),'Marks Entry 7th'!BH118,"")))</f>
        <v/>
      </c>
      <c r="DB119" s="65" t="str">
        <f t="shared" si="140"/>
        <v/>
      </c>
      <c r="DC119" s="62">
        <f t="shared" si="141"/>
        <v>0</v>
      </c>
      <c r="DD119" s="67" t="str">
        <f>IF(OR($E119="",$G119=""),"",IF(AND($E$3=6),'Marks Entry 6th'!BI118,IF(AND($E$3=7),'Marks Entry 7th'!BI118,"")))</f>
        <v/>
      </c>
      <c r="DE119" s="67" t="str">
        <f>IF(OR($E119="",$G119=""),"",IF(AND($E$3=6),'Marks Entry 6th'!BJ118,IF(AND($E$3=7),'Marks Entry 7th'!BJ118,"")))</f>
        <v/>
      </c>
      <c r="DF119" s="65" t="str">
        <f t="shared" si="142"/>
        <v/>
      </c>
      <c r="DG119" s="62" t="str">
        <f t="shared" si="143"/>
        <v/>
      </c>
      <c r="DH119" s="108">
        <f t="shared" si="144"/>
        <v>0</v>
      </c>
      <c r="DI119" s="108" t="str">
        <f t="shared" si="145"/>
        <v/>
      </c>
      <c r="DJ119" s="108" t="str">
        <f t="shared" si="146"/>
        <v/>
      </c>
      <c r="DK119" s="108" t="str">
        <f t="shared" si="147"/>
        <v/>
      </c>
      <c r="DL119" s="108" t="str">
        <f t="shared" si="148"/>
        <v/>
      </c>
      <c r="DM119" s="110" t="str">
        <f t="shared" si="149"/>
        <v/>
      </c>
      <c r="DN119" s="120" t="str">
        <f>IF(OR($E119="",$G119=""),"",IF(AND($E$3=6),'Marks Entry 6th'!BK118,IF(AND($E$3=7),'Marks Entry 7th'!BK118,"")))</f>
        <v/>
      </c>
      <c r="DO119" s="120" t="str">
        <f>IF(OR($E119="",$G119=""),"",IF(AND($E$3=6),'Marks Entry 6th'!BL118,IF(AND($E$3=7),'Marks Entry 7th'!BL118,"")))</f>
        <v/>
      </c>
      <c r="DP119" s="120" t="str">
        <f>IF(OR($E119="",$G119=""),"",IF(AND($E$3=6),'Marks Entry 6th'!BM118,IF(AND($E$3=7),'Marks Entry 7th'!BM118,"")))</f>
        <v/>
      </c>
      <c r="DQ119" s="120" t="str">
        <f>IF(OR($E119="",$G119=""),"",IF(AND($E$3=6),'Marks Entry 6th'!BN118,IF(AND($E$3=7),'Marks Entry 7th'!BN118,"")))</f>
        <v/>
      </c>
      <c r="DR119" s="120" t="str">
        <f>IF(OR($E119="",$G119=""),"",IF(AND($E$3=6),'Marks Entry 6th'!BO118,IF(AND($E$3=7),'Marks Entry 7th'!BO118,"")))</f>
        <v/>
      </c>
      <c r="DS119" s="120" t="str">
        <f>IF(OR($E119="",$G119=""),"",IF(AND($E$3=6),'Marks Entry 6th'!BP118,IF(AND($E$3=7),'Marks Entry 7th'!BP118,"")))</f>
        <v/>
      </c>
      <c r="DT119" s="418" t="str">
        <f t="shared" si="150"/>
        <v/>
      </c>
      <c r="DU119" s="120" t="str">
        <f>IF(OR($E119="",$G119=""),"",IF(AND($E$3=6),'Marks Entry 6th'!BQ118,IF(AND($E$3=7),'Marks Entry 7th'!BQ118,"")))</f>
        <v/>
      </c>
      <c r="DV119" s="120" t="str">
        <f>IF(OR($E119="",$G119=""),"",IF(AND($E$3=6),'Marks Entry 6th'!BR118,IF(AND($E$3=7),'Marks Entry 7th'!BR118,"")))</f>
        <v/>
      </c>
      <c r="DW119" s="65" t="str">
        <f t="shared" si="151"/>
        <v/>
      </c>
      <c r="DX119" s="62">
        <f t="shared" si="152"/>
        <v>0</v>
      </c>
      <c r="DY119" s="67" t="str">
        <f>IF(OR($E119="",$G119=""),"",IF(AND($E$3=6),'Marks Entry 6th'!BS118,IF(AND($E$3=7),'Marks Entry 7th'!BS118,"")))</f>
        <v/>
      </c>
      <c r="DZ119" s="67" t="str">
        <f>IF(OR($E119="",$G119=""),"",IF(AND($E$3=6),'Marks Entry 6th'!BT118,IF(AND($E$3=7),'Marks Entry 7th'!BT118,"")))</f>
        <v/>
      </c>
      <c r="EA119" s="65" t="str">
        <f t="shared" si="153"/>
        <v/>
      </c>
      <c r="EB119" s="62" t="str">
        <f t="shared" si="154"/>
        <v/>
      </c>
      <c r="EC119" s="108">
        <f t="shared" si="155"/>
        <v>0</v>
      </c>
      <c r="ED119" s="108" t="str">
        <f t="shared" si="156"/>
        <v/>
      </c>
      <c r="EE119" s="108" t="str">
        <f t="shared" si="157"/>
        <v/>
      </c>
      <c r="EF119" s="108" t="str">
        <f t="shared" si="158"/>
        <v/>
      </c>
      <c r="EG119" s="108" t="str">
        <f t="shared" si="159"/>
        <v/>
      </c>
      <c r="EH119" s="110" t="str">
        <f t="shared" si="160"/>
        <v/>
      </c>
      <c r="EI119" s="52" t="str">
        <f>IF(OR($E119="",$G119=""),"",IF(AND($E$3=6),'Marks Entry 6th'!BU118,IF(AND($E$3=7),'Marks Entry 7th'!BU118,"")))</f>
        <v/>
      </c>
      <c r="EJ119" s="52" t="str">
        <f>IF(OR($E119="",$G119=""),"",IF(AND($E$3=6),'Marks Entry 6th'!BV118,IF(AND($E$3=7),'Marks Entry 7th'!BV118,"")))</f>
        <v/>
      </c>
      <c r="EK119" s="52" t="str">
        <f>IF(OR($E119="",$G119=""),"",IF(AND($E$3=6),'Marks Entry 6th'!BW118,IF(AND($E$3=7),'Marks Entry 7th'!BW118,"")))</f>
        <v/>
      </c>
      <c r="EL119" s="52" t="str">
        <f>IF(OR($E119="",$G119=""),"",IF(AND($E$3=6),'Marks Entry 6th'!BX118,IF(AND($E$3=7),'Marks Entry 7th'!BX118,"")))</f>
        <v/>
      </c>
      <c r="EM119" s="52" t="str">
        <f>IF(OR($E119="",$G119=""),"",IF(AND($E$3=6),'Marks Entry 6th'!BY118,IF(AND($E$3=7),'Marks Entry 7th'!BY118,"")))</f>
        <v/>
      </c>
      <c r="EN119" s="121" t="str">
        <f t="shared" si="161"/>
        <v/>
      </c>
      <c r="EO119" s="122">
        <f t="shared" si="162"/>
        <v>0</v>
      </c>
      <c r="EP119" s="122" t="str">
        <f t="shared" si="163"/>
        <v/>
      </c>
      <c r="EQ119" s="122" t="str">
        <f t="shared" si="164"/>
        <v/>
      </c>
      <c r="ER119" s="109" t="str">
        <f t="shared" si="165"/>
        <v/>
      </c>
      <c r="ES119" s="52" t="str">
        <f>IF(OR($E119="",$G119=""),"",IF(AND($E$3=6),'Marks Entry 6th'!BZ118,IF(AND($E$3=7),'Marks Entry 7th'!BZ118,"")))</f>
        <v/>
      </c>
      <c r="ET119" s="52" t="str">
        <f>IF(OR($E119="",$G119=""),"",IF(AND($E$3=6),'Marks Entry 6th'!CA118,IF(AND($E$3=7),'Marks Entry 7th'!CA118,"")))</f>
        <v/>
      </c>
      <c r="EU119" s="52" t="str">
        <f>IF(OR($E119="",$G119=""),"",IF(AND($E$3=6),'Marks Entry 6th'!CB118,IF(AND($E$3=7),'Marks Entry 7th'!CB118,"")))</f>
        <v/>
      </c>
      <c r="EV119" s="52" t="str">
        <f>IF(OR($E119="",$G119=""),"",IF(AND($E$3=6),'Marks Entry 6th'!CC118,IF(AND($E$3=7),'Marks Entry 7th'!CC118,"")))</f>
        <v/>
      </c>
      <c r="EW119" s="52" t="str">
        <f>IF(OR($E119="",$G119=""),"",IF(AND($E$3=6),'Marks Entry 6th'!CD118,IF(AND($E$3=7),'Marks Entry 7th'!CD118,"")))</f>
        <v/>
      </c>
      <c r="EX119" s="121" t="str">
        <f t="shared" si="166"/>
        <v/>
      </c>
      <c r="EY119" s="122">
        <f t="shared" si="167"/>
        <v>0</v>
      </c>
      <c r="EZ119" s="122" t="str">
        <f t="shared" si="168"/>
        <v/>
      </c>
      <c r="FA119" s="122" t="str">
        <f t="shared" si="169"/>
        <v/>
      </c>
      <c r="FB119" s="109" t="str">
        <f t="shared" si="170"/>
        <v/>
      </c>
      <c r="FC119" s="52" t="str">
        <f>IF(OR($E119="",$G119=""),"",IF(AND($E$3=6),'Marks Entry 6th'!CE118,IF(AND($E$3=7),'Marks Entry 7th'!CE118,"")))</f>
        <v/>
      </c>
      <c r="FD119" s="52" t="str">
        <f>IF(OR($E119="",$G119=""),"",IF(AND($E$3=6),'Marks Entry 6th'!CF118,IF(AND($E$3=7),'Marks Entry 7th'!CF118,"")))</f>
        <v/>
      </c>
      <c r="FE119" s="52" t="str">
        <f>IF(OR($E119="",$G119=""),"",IF(AND($E$3=6),'Marks Entry 6th'!CG118,IF(AND($E$3=7),'Marks Entry 7th'!CG118,"")))</f>
        <v/>
      </c>
      <c r="FF119" s="52" t="str">
        <f>IF(OR($E119="",$G119=""),"",IF(AND($E$3=6),'Marks Entry 6th'!CH118,IF(AND($E$3=7),'Marks Entry 7th'!CH118,"")))</f>
        <v/>
      </c>
      <c r="FG119" s="52" t="str">
        <f>IF(OR($E119="",$G119=""),"",IF(AND($E$3=6),'Marks Entry 6th'!CI118,IF(AND($E$3=7),'Marks Entry 7th'!CI118,"")))</f>
        <v/>
      </c>
      <c r="FH119" s="121" t="str">
        <f t="shared" si="171"/>
        <v/>
      </c>
      <c r="FI119" s="122">
        <f t="shared" si="172"/>
        <v>0</v>
      </c>
      <c r="FJ119" s="122" t="str">
        <f t="shared" si="173"/>
        <v/>
      </c>
      <c r="FK119" s="122" t="str">
        <f t="shared" si="174"/>
        <v/>
      </c>
      <c r="FL119" s="109" t="str">
        <f t="shared" si="175"/>
        <v/>
      </c>
      <c r="FM119" s="361" t="str">
        <f>IF(OR($E119="",$G119=""),"",IF(AND('Marks Entry 6th'!CJ118="",'Marks Entry 7th'!CJ118=""),"",IF(AND($E$3=6),'Marks Entry 6th'!CJ118,IF(AND($E$3=7),'Marks Entry 7th'!CJ118,""))))</f>
        <v/>
      </c>
      <c r="FN119" s="361" t="str">
        <f>IF(OR($E119="",$G119=""),"",IF(AND('Marks Entry 6th'!CK118="",'Marks Entry 7th'!CK118=""),"",IF(AND($E$3=6),'Marks Entry 6th'!CK118,IF(AND($E$3=7),'Marks Entry 7th'!CK118,""))))</f>
        <v/>
      </c>
      <c r="FO119" s="362" t="str">
        <f t="shared" si="176"/>
        <v/>
      </c>
      <c r="FP119" s="109" t="str">
        <f t="shared" si="177"/>
        <v/>
      </c>
      <c r="FQ119" s="361" t="str">
        <f>IF(OR($E119="",$G119=""),"",IF(AND('Marks Entry 6th'!CL118="",'Marks Entry 7th'!CL118=""),"",IF(AND($E$3=6),'Marks Entry 6th'!CL118,IF(AND($E$3=7),'Marks Entry 7th'!CL118,""))))</f>
        <v/>
      </c>
      <c r="FR119" s="361" t="str">
        <f>IF(OR($E119="",$G119=""),"",IF(AND('Marks Entry 6th'!CM118="",'Marks Entry 7th'!CM118=""),"",IF(AND($E$3=6),'Marks Entry 6th'!CM118,IF(AND($E$3=7),'Marks Entry 7th'!CM118,""))))</f>
        <v/>
      </c>
      <c r="FS119" s="362" t="str">
        <f t="shared" si="178"/>
        <v/>
      </c>
      <c r="FT119" s="109" t="str">
        <f t="shared" si="179"/>
        <v/>
      </c>
      <c r="FU119" s="78" t="str">
        <f t="shared" si="180"/>
        <v/>
      </c>
      <c r="FV119" s="328" t="str">
        <f t="shared" si="181"/>
        <v/>
      </c>
      <c r="FW119" s="84" t="str">
        <f t="shared" si="182"/>
        <v/>
      </c>
      <c r="FX119" s="222" t="str">
        <f t="shared" si="183"/>
        <v/>
      </c>
      <c r="FY119" s="85" t="str">
        <f t="shared" si="184"/>
        <v/>
      </c>
      <c r="FZ119" s="327" t="str">
        <f>IFERROR(IF(B119="NSO","NSO",IF(OR(D119="",G119="",F119=""),"",IF(AND(FV119&gt;=36,'Master sheet'!$D$11="Hindi"),"कक्षा क्रमोन्नत",IF(AND(FV119&gt;=36,'Master sheet'!$D$11="English"),"Promoted",IF(AND(FV119&lt;36,'Master sheet'!$D$11="Hindi"),"पुनः परीक्षा","Re-Exam"))))),"")</f>
        <v/>
      </c>
      <c r="GA119" s="53" t="str">
        <f>IF(OR($E119="",$G119=""),"",IF(AND($E$3=6,'Marks Entry 6th'!CN118=""),"",IF(AND($E$3=7,'Marks Entry 7th'!CN118=""),"",IF(AND($E$3=6),'Marks Entry 6th'!CN118,IF(AND($E$3=7),'Marks Entry 7th'!CN118,"")))))</f>
        <v/>
      </c>
      <c r="GB119" s="53" t="str">
        <f>IF(OR($E119="",$G119=""),"",IF(AND($E$3=6,'Marks Entry 6th'!CO118=""),"",IF(AND($E$3=7,'Marks Entry 7th'!CO118=""),"",IF(AND($E$3=6),'Marks Entry 6th'!CO118,IF(AND($E$3=7),'Marks Entry 7th'!CO118,"")))))</f>
        <v/>
      </c>
      <c r="GC119" s="54"/>
      <c r="GK119" s="56">
        <f>IF(AND($E$3=6),'Marks Entry 6th'!I118,IF(AND($E$3=7),'Marks Entry 7th'!I118,""))</f>
        <v>0</v>
      </c>
      <c r="GL119" s="56">
        <f t="shared" si="185"/>
        <v>0</v>
      </c>
    </row>
    <row r="120" spans="1:194" ht="18.95" customHeight="1">
      <c r="A120" s="68">
        <v>113</v>
      </c>
      <c r="B120" s="68" t="str">
        <f>IF(OR(GK120=0,GK120=""),"",IF(AND($E$3=6),'Marks Entry 6th'!I119,IF(AND($E$3=7),'Marks Entry 7th'!I119,"")))</f>
        <v/>
      </c>
      <c r="C120" s="69" t="str">
        <f>IF(OR(B120=0,B120=""),"",IF(AND($E$3=6,'Marks Entry 6th'!B119=""),"",IF(AND($E$3=7,'Marks Entry 7th'!B119=""),"",IF(AND($E$3=6,'Marks Entry 6th'!B119),'Marks Entry 6th'!B119,IF(AND($E$3=7),'Marks Entry 7th'!B119,"")))))</f>
        <v/>
      </c>
      <c r="D120" s="69" t="str">
        <f>IF(OR(B120=0,B120=""),"",IF(AND($E$3=6,'Marks Entry 6th'!C119=""),"",IF(AND($E$3=7,'Marks Entry 7th'!C119=""),"",IF(AND($E$3=6),'Marks Entry 6th'!C119,IF(AND($E$3=7),'Marks Entry 7th'!C119,"")))))</f>
        <v/>
      </c>
      <c r="E120" s="303" t="str">
        <f>IF(OR(B120=0,B120=""),"",IF(AND($E$3=6,'Marks Entry 6th'!E119=""),"",IF(AND($E$3=7,'Marks Entry 7th'!E119=""),"",IF(AND($E$3=6),'Marks Entry 6th'!E119,IF(AND($E$3=7),'Marks Entry 7th'!E119,"")))))</f>
        <v/>
      </c>
      <c r="F120" s="69" t="str">
        <f>IF(OR(B120=0,B120=""),"",IF(AND($E$3=6,'Marks Entry 6th'!D119=""),"",IF(AND($E$3=7,'Marks Entry 7th'!D119=""),"",IF(AND($E$3=6),'Marks Entry 6th'!D119,IF(AND($E$3=7),'Marks Entry 7th'!D119,"")))))</f>
        <v/>
      </c>
      <c r="G120" s="302" t="str">
        <f>IF(OR(B120=0,B120=""),"",IF(AND($E$3=6,'Marks Entry 6th'!F119=""),"",IF(AND($E$3=7,'Marks Entry 7th'!F119=""),"",IF(AND($E$3=6),UPPER('Marks Entry 6th'!F119),IF(AND($E$3=7),UPPER('Marks Entry 7th'!F119),"")))))</f>
        <v/>
      </c>
      <c r="H120" s="302" t="str">
        <f>IF(OR(B120=0,B120=""),"",IF(AND($E$3=6,'Marks Entry 6th'!G119=""),"",IF(AND($E$3=7,'Marks Entry 7th'!G119=""),"",IF(AND($E$3=6),UPPER('Marks Entry 6th'!G119),IF(AND($E$3=7),UPPER('Marks Entry 7th'!G119),"")))))</f>
        <v/>
      </c>
      <c r="I120" s="302" t="str">
        <f>IF(OR(B120=0,B120=""),"",IF(AND($E$3=6,'Marks Entry 6th'!H119=""),"",IF(AND($E$3=7,'Marks Entry 7th'!H119=""),"",IF(AND($E$3=6),UPPER('Marks Entry 6th'!H119),IF(AND($E$3=7),UPPER('Marks Entry 7th'!H119),"")))))</f>
        <v/>
      </c>
      <c r="J120" s="64" t="str">
        <f>IF(OR(B120=0,B120=""),"",IF(AND($E$3=6,'Marks Entry 6th'!J119=""),"",IF(AND($E$3=7,'Marks Entry 7th'!J119=""),"",IF(AND($E$3=6),'Marks Entry 6th'!J119,IF(AND($E$3=7),'Marks Entry 7th'!J119,"")))))</f>
        <v/>
      </c>
      <c r="K120" s="64" t="str">
        <f>IF(OR(B120=0,B120=""),"",IF(AND($E$3=6,'Marks Entry 6th'!K119=""),"",IF(AND($E$3=7,'Marks Entry 7th'!K119=""),"",IF(AND($E$3=6),'Marks Entry 6th'!K119,IF(AND($E$3=7),'Marks Entry 7th'!K119,"")))))</f>
        <v/>
      </c>
      <c r="L120" s="120" t="str">
        <f>IF(OR($E120="",$G120=""),"",IF(AND($E$3=6),'Marks Entry 6th'!L119,IF(AND($E$3=7),'Marks Entry 7th'!L119,"")))</f>
        <v/>
      </c>
      <c r="M120" s="120" t="str">
        <f>IF(OR($E120="",$G120=""),"",IF(AND($E$3=6),'Marks Entry 6th'!M119,IF(AND($E$3=7),'Marks Entry 7th'!M119,"")))</f>
        <v/>
      </c>
      <c r="N120" s="120" t="str">
        <f>IF(OR($E120="",$G120=""),"",IF(AND($E$3=6),'Marks Entry 6th'!N119,IF(AND($E$3=7),'Marks Entry 7th'!N119,"")))</f>
        <v/>
      </c>
      <c r="O120" s="120" t="str">
        <f>IF(OR($E120="",$G120=""),"",IF(AND($E$3=6),'Marks Entry 6th'!O119,IF(AND($E$3=7),'Marks Entry 7th'!O119,"")))</f>
        <v/>
      </c>
      <c r="P120" s="120" t="str">
        <f>IF(OR($E120="",$G120=""),"",IF(AND($E$3=6),'Marks Entry 6th'!P119,IF(AND($E$3=7),'Marks Entry 7th'!P119,"")))</f>
        <v/>
      </c>
      <c r="Q120" s="120" t="str">
        <f>IF(OR($E120="",$G120=""),"",IF(AND($E$3=6),'Marks Entry 6th'!Q119,IF(AND($E$3=7),'Marks Entry 7th'!Q119,"")))</f>
        <v/>
      </c>
      <c r="R120" s="418" t="str">
        <f t="shared" si="95"/>
        <v/>
      </c>
      <c r="S120" s="120" t="str">
        <f>IF(OR($E120="",$G120=""),"",IF(AND($E$3=6),'Marks Entry 6th'!R119,IF(AND($E$3=7),'Marks Entry 7th'!R119,"")))</f>
        <v/>
      </c>
      <c r="T120" s="120" t="str">
        <f>IF(OR($E120="",$G120=""),"",IF(AND($E$3=6),'Marks Entry 6th'!S119,IF(AND($E$3=7),'Marks Entry 7th'!S119,"")))</f>
        <v/>
      </c>
      <c r="U120" s="65" t="str">
        <f t="shared" si="96"/>
        <v/>
      </c>
      <c r="V120" s="62">
        <f t="shared" si="97"/>
        <v>0</v>
      </c>
      <c r="W120" s="67" t="str">
        <f>IF(OR($E120="",$G120=""),"",IF(AND($E$3=6),'Marks Entry 6th'!T119,IF(AND($E$3=7),'Marks Entry 7th'!T119,"")))</f>
        <v/>
      </c>
      <c r="X120" s="67" t="str">
        <f>IF(OR($E120="",$G120=""),"",IF(AND($E$3=6),'Marks Entry 6th'!U119,IF(AND($E$3=7),'Marks Entry 7th'!U119,"")))</f>
        <v/>
      </c>
      <c r="Y120" s="66" t="str">
        <f t="shared" si="98"/>
        <v/>
      </c>
      <c r="Z120" s="62" t="str">
        <f t="shared" si="99"/>
        <v/>
      </c>
      <c r="AA120" s="108">
        <f t="shared" si="100"/>
        <v>0</v>
      </c>
      <c r="AB120" s="108" t="str">
        <f t="shared" si="101"/>
        <v/>
      </c>
      <c r="AC120" s="108" t="str">
        <f t="shared" si="102"/>
        <v/>
      </c>
      <c r="AD120" s="108" t="str">
        <f t="shared" si="103"/>
        <v/>
      </c>
      <c r="AE120" s="108" t="str">
        <f t="shared" si="104"/>
        <v/>
      </c>
      <c r="AF120" s="110" t="str">
        <f t="shared" si="105"/>
        <v/>
      </c>
      <c r="AG120" s="120" t="str">
        <f>IF(OR($E120="",$G120=""),"",IF(AND($E$3=6),'Marks Entry 6th'!V119,IF(AND($E$3=7),'Marks Entry 7th'!V119,"")))</f>
        <v/>
      </c>
      <c r="AH120" s="120" t="str">
        <f>IF(OR($E120="",$G120=""),"",IF(AND($E$3=6),'Marks Entry 6th'!W119,IF(AND($E$3=7),'Marks Entry 7th'!W119,"")))</f>
        <v/>
      </c>
      <c r="AI120" s="120" t="str">
        <f>IF(OR($E120="",$G120=""),"",IF(AND($E$3=6),'Marks Entry 6th'!X119,IF(AND($E$3=7),'Marks Entry 7th'!X119,"")))</f>
        <v/>
      </c>
      <c r="AJ120" s="120" t="str">
        <f>IF(OR($E120="",$G120=""),"",IF(AND($E$3=6),'Marks Entry 6th'!Y119,IF(AND($E$3=7),'Marks Entry 7th'!Y119,"")))</f>
        <v/>
      </c>
      <c r="AK120" s="120" t="str">
        <f>IF(OR($E120="",$G120=""),"",IF(AND($E$3=6),'Marks Entry 6th'!Z119,IF(AND($E$3=7),'Marks Entry 7th'!Z119,"")))</f>
        <v/>
      </c>
      <c r="AL120" s="120" t="str">
        <f>IF(OR($E120="",$G120=""),"",IF(AND($E$3=6),'Marks Entry 6th'!AA119,IF(AND($E$3=7),'Marks Entry 7th'!AA119,"")))</f>
        <v/>
      </c>
      <c r="AM120" s="418" t="str">
        <f t="shared" si="106"/>
        <v/>
      </c>
      <c r="AN120" s="120" t="str">
        <f>IF(OR($E120="",$G120=""),"",IF(AND($E$3=6),'Marks Entry 6th'!AB119,IF(AND($E$3=7),'Marks Entry 7th'!AB119,"")))</f>
        <v/>
      </c>
      <c r="AO120" s="120" t="str">
        <f>IF(OR($E120="",$G120=""),"",IF(AND($E$3=6),'Marks Entry 6th'!AC119,IF(AND($E$3=7),'Marks Entry 7th'!AC119,"")))</f>
        <v/>
      </c>
      <c r="AP120" s="65" t="str">
        <f t="shared" si="107"/>
        <v/>
      </c>
      <c r="AQ120" s="62">
        <f t="shared" si="108"/>
        <v>0</v>
      </c>
      <c r="AR120" s="67" t="str">
        <f>IF(OR($E120="",$G120=""),"",IF(AND($E$3=6),'Marks Entry 6th'!AD119,IF(AND($E$3=7),'Marks Entry 7th'!AD119,"")))</f>
        <v/>
      </c>
      <c r="AS120" s="67" t="str">
        <f>IF(OR($E120="",$G120=""),"",IF(AND($E$3=6),'Marks Entry 6th'!AE119,IF(AND($E$3=7),'Marks Entry 7th'!AE119,"")))</f>
        <v/>
      </c>
      <c r="AT120" s="65" t="str">
        <f t="shared" si="109"/>
        <v/>
      </c>
      <c r="AU120" s="62" t="str">
        <f t="shared" si="110"/>
        <v/>
      </c>
      <c r="AV120" s="108">
        <f t="shared" si="111"/>
        <v>0</v>
      </c>
      <c r="AW120" s="108" t="str">
        <f t="shared" si="112"/>
        <v/>
      </c>
      <c r="AX120" s="108" t="str">
        <f t="shared" si="113"/>
        <v/>
      </c>
      <c r="AY120" s="108" t="str">
        <f t="shared" si="114"/>
        <v/>
      </c>
      <c r="AZ120" s="108" t="str">
        <f t="shared" si="115"/>
        <v/>
      </c>
      <c r="BA120" s="110" t="str">
        <f t="shared" si="116"/>
        <v/>
      </c>
      <c r="BB120" s="310" t="str">
        <f>IF(OR($E120="",$G120=""),"",IF(AND($E$3=6),'Marks Entry 6th'!AF119,IF(AND($E$3=7),'Marks Entry 7th'!AF119,"")))</f>
        <v/>
      </c>
      <c r="BC120" s="120" t="str">
        <f>IF(OR($E120="",$G120=""),"",IF(AND($E$3=6),'Marks Entry 6th'!AG119,IF(AND($E$3=7),'Marks Entry 7th'!AG119,"")))</f>
        <v/>
      </c>
      <c r="BD120" s="120" t="str">
        <f>IF(OR($E120="",$G120=""),"",IF(AND($E$3=6),'Marks Entry 6th'!AH119,IF(AND($E$3=7),'Marks Entry 7th'!AH119,"")))</f>
        <v/>
      </c>
      <c r="BE120" s="120" t="str">
        <f>IF(OR($E120="",$G120=""),"",IF(AND($E$3=6),'Marks Entry 6th'!AI119,IF(AND($E$3=7),'Marks Entry 7th'!AI119,"")))</f>
        <v/>
      </c>
      <c r="BF120" s="120" t="str">
        <f>IF(OR($E120="",$G120=""),"",IF(AND($E$3=6),'Marks Entry 6th'!AJ119,IF(AND($E$3=7),'Marks Entry 7th'!AJ119,"")))</f>
        <v/>
      </c>
      <c r="BG120" s="120" t="str">
        <f>IF(OR($E120="",$G120=""),"",IF(AND($E$3=6),'Marks Entry 6th'!AK119,IF(AND($E$3=7),'Marks Entry 7th'!AK119,"")))</f>
        <v/>
      </c>
      <c r="BH120" s="120" t="str">
        <f>IF(OR($E120="",$G120=""),"",IF(AND($E$3=6),'Marks Entry 6th'!AL119,IF(AND($E$3=7),'Marks Entry 7th'!AL119,"")))</f>
        <v/>
      </c>
      <c r="BI120" s="418" t="str">
        <f t="shared" si="117"/>
        <v/>
      </c>
      <c r="BJ120" s="120" t="str">
        <f>IF(OR($E120="",$G120=""),"",IF(AND($E$3=6),'Marks Entry 6th'!AM119,IF(AND($E$3=7),'Marks Entry 7th'!AM119,"")))</f>
        <v/>
      </c>
      <c r="BK120" s="120" t="str">
        <f>IF(OR($E120="",$G120=""),"",IF(AND($E$3=6),'Marks Entry 6th'!AN119,IF(AND($E$3=7),'Marks Entry 7th'!AN119,"")))</f>
        <v/>
      </c>
      <c r="BL120" s="65" t="str">
        <f t="shared" si="118"/>
        <v/>
      </c>
      <c r="BM120" s="62">
        <f t="shared" si="119"/>
        <v>0</v>
      </c>
      <c r="BN120" s="67" t="str">
        <f>IF(OR($E120="",$G120=""),"",IF(AND($E$3=6),'Marks Entry 6th'!AO119,IF(AND($E$3=7),'Marks Entry 7th'!AO119,"")))</f>
        <v/>
      </c>
      <c r="BO120" s="67" t="str">
        <f>IF(OR($E120="",$G120=""),"",IF(AND($E$3=6),'Marks Entry 6th'!AP119,IF(AND($E$3=7),'Marks Entry 7th'!AP119,"")))</f>
        <v/>
      </c>
      <c r="BP120" s="65" t="str">
        <f t="shared" si="120"/>
        <v/>
      </c>
      <c r="BQ120" s="62" t="str">
        <f t="shared" si="121"/>
        <v/>
      </c>
      <c r="BR120" s="108">
        <f t="shared" si="122"/>
        <v>0</v>
      </c>
      <c r="BS120" s="108" t="str">
        <f t="shared" si="123"/>
        <v/>
      </c>
      <c r="BT120" s="108" t="str">
        <f t="shared" si="124"/>
        <v/>
      </c>
      <c r="BU120" s="108" t="str">
        <f t="shared" si="125"/>
        <v/>
      </c>
      <c r="BV120" s="108" t="str">
        <f t="shared" si="126"/>
        <v/>
      </c>
      <c r="BW120" s="110" t="str">
        <f t="shared" si="127"/>
        <v/>
      </c>
      <c r="BX120" s="120" t="str">
        <f>IF(OR($E120="",$G120=""),"",IF(AND($E$3=6),'Marks Entry 6th'!AQ119,IF(AND($E$3=7),'Marks Entry 7th'!AQ119,"")))</f>
        <v/>
      </c>
      <c r="BY120" s="120" t="str">
        <f>IF(OR($E120="",$G120=""),"",IF(AND($E$3=6),'Marks Entry 6th'!AR119,IF(AND($E$3=7),'Marks Entry 7th'!AR119,"")))</f>
        <v/>
      </c>
      <c r="BZ120" s="120" t="str">
        <f>IF(OR($E120="",$G120=""),"",IF(AND($E$3=6),'Marks Entry 6th'!AS119,IF(AND($E$3=7),'Marks Entry 7th'!AS119,"")))</f>
        <v/>
      </c>
      <c r="CA120" s="120" t="str">
        <f>IF(OR($E120="",$G120=""),"",IF(AND($E$3=6),'Marks Entry 6th'!AT119,IF(AND($E$3=7),'Marks Entry 7th'!AT119,"")))</f>
        <v/>
      </c>
      <c r="CB120" s="120" t="str">
        <f>IF(OR($E120="",$G120=""),"",IF(AND($E$3=6),'Marks Entry 6th'!AU119,IF(AND($E$3=7),'Marks Entry 7th'!AU119,"")))</f>
        <v/>
      </c>
      <c r="CC120" s="120" t="str">
        <f>IF(OR($E120="",$G120=""),"",IF(AND($E$3=6),'Marks Entry 6th'!AV119,IF(AND($E$3=7),'Marks Entry 7th'!AV119,"")))</f>
        <v/>
      </c>
      <c r="CD120" s="418" t="str">
        <f t="shared" si="128"/>
        <v/>
      </c>
      <c r="CE120" s="120" t="str">
        <f>IF(OR($E120="",$G120=""),"",IF(AND($E$3=6),'Marks Entry 6th'!AW119,IF(AND($E$3=7),'Marks Entry 7th'!AW119,"")))</f>
        <v/>
      </c>
      <c r="CF120" s="120" t="str">
        <f>IF(OR($E120="",$G120=""),"",IF(AND($E$3=6),'Marks Entry 6th'!AX119,IF(AND($E$3=7),'Marks Entry 7th'!AX119,"")))</f>
        <v/>
      </c>
      <c r="CG120" s="65" t="str">
        <f t="shared" si="129"/>
        <v/>
      </c>
      <c r="CH120" s="62">
        <f t="shared" si="130"/>
        <v>0</v>
      </c>
      <c r="CI120" s="67" t="str">
        <f>IF(OR($E120="",$G120=""),"",IF(AND($E$3=6),'Marks Entry 6th'!AY119,IF(AND($E$3=7),'Marks Entry 7th'!AY119,"")))</f>
        <v/>
      </c>
      <c r="CJ120" s="67" t="str">
        <f>IF(OR($E120="",$G120=""),"",IF(AND($E$3=6),'Marks Entry 6th'!AZ119,IF(AND($E$3=7),'Marks Entry 7th'!AZ119,"")))</f>
        <v/>
      </c>
      <c r="CK120" s="65" t="str">
        <f t="shared" si="131"/>
        <v/>
      </c>
      <c r="CL120" s="62" t="str">
        <f t="shared" si="132"/>
        <v/>
      </c>
      <c r="CM120" s="108">
        <f t="shared" si="133"/>
        <v>0</v>
      </c>
      <c r="CN120" s="108" t="str">
        <f t="shared" si="134"/>
        <v/>
      </c>
      <c r="CO120" s="108" t="str">
        <f t="shared" si="135"/>
        <v/>
      </c>
      <c r="CP120" s="108" t="str">
        <f t="shared" si="136"/>
        <v/>
      </c>
      <c r="CQ120" s="108" t="str">
        <f t="shared" si="137"/>
        <v/>
      </c>
      <c r="CR120" s="110" t="str">
        <f t="shared" si="138"/>
        <v/>
      </c>
      <c r="CS120" s="120" t="str">
        <f>IF(OR($E120="",$G120=""),"",IF(AND($E$3=6),'Marks Entry 6th'!BA119,IF(AND($E$3=7),'Marks Entry 7th'!BA119,"")))</f>
        <v/>
      </c>
      <c r="CT120" s="120" t="str">
        <f>IF(OR($E120="",$G120=""),"",IF(AND($E$3=6),'Marks Entry 6th'!BB119,IF(AND($E$3=7),'Marks Entry 7th'!BB119,"")))</f>
        <v/>
      </c>
      <c r="CU120" s="120" t="str">
        <f>IF(OR($E120="",$G120=""),"",IF(AND($E$3=6),'Marks Entry 6th'!BC119,IF(AND($E$3=7),'Marks Entry 7th'!BC119,"")))</f>
        <v/>
      </c>
      <c r="CV120" s="120" t="str">
        <f>IF(OR($E120="",$G120=""),"",IF(AND($E$3=6),'Marks Entry 6th'!BD119,IF(AND($E$3=7),'Marks Entry 7th'!BD119,"")))</f>
        <v/>
      </c>
      <c r="CW120" s="120" t="str">
        <f>IF(OR($E120="",$G120=""),"",IF(AND($E$3=6),'Marks Entry 6th'!BE119,IF(AND($E$3=7),'Marks Entry 7th'!BE119,"")))</f>
        <v/>
      </c>
      <c r="CX120" s="120" t="str">
        <f>IF(OR($E120="",$G120=""),"",IF(AND($E$3=6),'Marks Entry 6th'!BF119,IF(AND($E$3=7),'Marks Entry 7th'!BF119,"")))</f>
        <v/>
      </c>
      <c r="CY120" s="418" t="str">
        <f t="shared" si="139"/>
        <v/>
      </c>
      <c r="CZ120" s="120" t="str">
        <f>IF(OR($E120="",$G120=""),"",IF(AND($E$3=6),'Marks Entry 6th'!BG119,IF(AND($E$3=7),'Marks Entry 7th'!BG119,"")))</f>
        <v/>
      </c>
      <c r="DA120" s="120" t="str">
        <f>IF(OR($E120="",$G120=""),"",IF(AND($E$3=6),'Marks Entry 6th'!BH119,IF(AND($E$3=7),'Marks Entry 7th'!BH119,"")))</f>
        <v/>
      </c>
      <c r="DB120" s="65" t="str">
        <f t="shared" si="140"/>
        <v/>
      </c>
      <c r="DC120" s="62">
        <f t="shared" si="141"/>
        <v>0</v>
      </c>
      <c r="DD120" s="67" t="str">
        <f>IF(OR($E120="",$G120=""),"",IF(AND($E$3=6),'Marks Entry 6th'!BI119,IF(AND($E$3=7),'Marks Entry 7th'!BI119,"")))</f>
        <v/>
      </c>
      <c r="DE120" s="67" t="str">
        <f>IF(OR($E120="",$G120=""),"",IF(AND($E$3=6),'Marks Entry 6th'!BJ119,IF(AND($E$3=7),'Marks Entry 7th'!BJ119,"")))</f>
        <v/>
      </c>
      <c r="DF120" s="65" t="str">
        <f t="shared" si="142"/>
        <v/>
      </c>
      <c r="DG120" s="62" t="str">
        <f t="shared" si="143"/>
        <v/>
      </c>
      <c r="DH120" s="108">
        <f t="shared" si="144"/>
        <v>0</v>
      </c>
      <c r="DI120" s="108" t="str">
        <f t="shared" si="145"/>
        <v/>
      </c>
      <c r="DJ120" s="108" t="str">
        <f t="shared" si="146"/>
        <v/>
      </c>
      <c r="DK120" s="108" t="str">
        <f t="shared" si="147"/>
        <v/>
      </c>
      <c r="DL120" s="108" t="str">
        <f t="shared" si="148"/>
        <v/>
      </c>
      <c r="DM120" s="110" t="str">
        <f t="shared" si="149"/>
        <v/>
      </c>
      <c r="DN120" s="120" t="str">
        <f>IF(OR($E120="",$G120=""),"",IF(AND($E$3=6),'Marks Entry 6th'!BK119,IF(AND($E$3=7),'Marks Entry 7th'!BK119,"")))</f>
        <v/>
      </c>
      <c r="DO120" s="120" t="str">
        <f>IF(OR($E120="",$G120=""),"",IF(AND($E$3=6),'Marks Entry 6th'!BL119,IF(AND($E$3=7),'Marks Entry 7th'!BL119,"")))</f>
        <v/>
      </c>
      <c r="DP120" s="120" t="str">
        <f>IF(OR($E120="",$G120=""),"",IF(AND($E$3=6),'Marks Entry 6th'!BM119,IF(AND($E$3=7),'Marks Entry 7th'!BM119,"")))</f>
        <v/>
      </c>
      <c r="DQ120" s="120" t="str">
        <f>IF(OR($E120="",$G120=""),"",IF(AND($E$3=6),'Marks Entry 6th'!BN119,IF(AND($E$3=7),'Marks Entry 7th'!BN119,"")))</f>
        <v/>
      </c>
      <c r="DR120" s="120" t="str">
        <f>IF(OR($E120="",$G120=""),"",IF(AND($E$3=6),'Marks Entry 6th'!BO119,IF(AND($E$3=7),'Marks Entry 7th'!BO119,"")))</f>
        <v/>
      </c>
      <c r="DS120" s="120" t="str">
        <f>IF(OR($E120="",$G120=""),"",IF(AND($E$3=6),'Marks Entry 6th'!BP119,IF(AND($E$3=7),'Marks Entry 7th'!BP119,"")))</f>
        <v/>
      </c>
      <c r="DT120" s="418" t="str">
        <f t="shared" si="150"/>
        <v/>
      </c>
      <c r="DU120" s="120" t="str">
        <f>IF(OR($E120="",$G120=""),"",IF(AND($E$3=6),'Marks Entry 6th'!BQ119,IF(AND($E$3=7),'Marks Entry 7th'!BQ119,"")))</f>
        <v/>
      </c>
      <c r="DV120" s="120" t="str">
        <f>IF(OR($E120="",$G120=""),"",IF(AND($E$3=6),'Marks Entry 6th'!BR119,IF(AND($E$3=7),'Marks Entry 7th'!BR119,"")))</f>
        <v/>
      </c>
      <c r="DW120" s="65" t="str">
        <f t="shared" si="151"/>
        <v/>
      </c>
      <c r="DX120" s="62">
        <f t="shared" si="152"/>
        <v>0</v>
      </c>
      <c r="DY120" s="67" t="str">
        <f>IF(OR($E120="",$G120=""),"",IF(AND($E$3=6),'Marks Entry 6th'!BS119,IF(AND($E$3=7),'Marks Entry 7th'!BS119,"")))</f>
        <v/>
      </c>
      <c r="DZ120" s="67" t="str">
        <f>IF(OR($E120="",$G120=""),"",IF(AND($E$3=6),'Marks Entry 6th'!BT119,IF(AND($E$3=7),'Marks Entry 7th'!BT119,"")))</f>
        <v/>
      </c>
      <c r="EA120" s="65" t="str">
        <f t="shared" si="153"/>
        <v/>
      </c>
      <c r="EB120" s="62" t="str">
        <f t="shared" si="154"/>
        <v/>
      </c>
      <c r="EC120" s="108">
        <f t="shared" si="155"/>
        <v>0</v>
      </c>
      <c r="ED120" s="108" t="str">
        <f t="shared" si="156"/>
        <v/>
      </c>
      <c r="EE120" s="108" t="str">
        <f t="shared" si="157"/>
        <v/>
      </c>
      <c r="EF120" s="108" t="str">
        <f t="shared" si="158"/>
        <v/>
      </c>
      <c r="EG120" s="108" t="str">
        <f t="shared" si="159"/>
        <v/>
      </c>
      <c r="EH120" s="110" t="str">
        <f t="shared" si="160"/>
        <v/>
      </c>
      <c r="EI120" s="52" t="str">
        <f>IF(OR($E120="",$G120=""),"",IF(AND($E$3=6),'Marks Entry 6th'!BU119,IF(AND($E$3=7),'Marks Entry 7th'!BU119,"")))</f>
        <v/>
      </c>
      <c r="EJ120" s="52" t="str">
        <f>IF(OR($E120="",$G120=""),"",IF(AND($E$3=6),'Marks Entry 6th'!BV119,IF(AND($E$3=7),'Marks Entry 7th'!BV119,"")))</f>
        <v/>
      </c>
      <c r="EK120" s="52" t="str">
        <f>IF(OR($E120="",$G120=""),"",IF(AND($E$3=6),'Marks Entry 6th'!BW119,IF(AND($E$3=7),'Marks Entry 7th'!BW119,"")))</f>
        <v/>
      </c>
      <c r="EL120" s="52" t="str">
        <f>IF(OR($E120="",$G120=""),"",IF(AND($E$3=6),'Marks Entry 6th'!BX119,IF(AND($E$3=7),'Marks Entry 7th'!BX119,"")))</f>
        <v/>
      </c>
      <c r="EM120" s="52" t="str">
        <f>IF(OR($E120="",$G120=""),"",IF(AND($E$3=6),'Marks Entry 6th'!BY119,IF(AND($E$3=7),'Marks Entry 7th'!BY119,"")))</f>
        <v/>
      </c>
      <c r="EN120" s="121" t="str">
        <f t="shared" si="161"/>
        <v/>
      </c>
      <c r="EO120" s="122">
        <f t="shared" si="162"/>
        <v>0</v>
      </c>
      <c r="EP120" s="122" t="str">
        <f t="shared" si="163"/>
        <v/>
      </c>
      <c r="EQ120" s="122" t="str">
        <f t="shared" si="164"/>
        <v/>
      </c>
      <c r="ER120" s="109" t="str">
        <f t="shared" si="165"/>
        <v/>
      </c>
      <c r="ES120" s="52" t="str">
        <f>IF(OR($E120="",$G120=""),"",IF(AND($E$3=6),'Marks Entry 6th'!BZ119,IF(AND($E$3=7),'Marks Entry 7th'!BZ119,"")))</f>
        <v/>
      </c>
      <c r="ET120" s="52" t="str">
        <f>IF(OR($E120="",$G120=""),"",IF(AND($E$3=6),'Marks Entry 6th'!CA119,IF(AND($E$3=7),'Marks Entry 7th'!CA119,"")))</f>
        <v/>
      </c>
      <c r="EU120" s="52" t="str">
        <f>IF(OR($E120="",$G120=""),"",IF(AND($E$3=6),'Marks Entry 6th'!CB119,IF(AND($E$3=7),'Marks Entry 7th'!CB119,"")))</f>
        <v/>
      </c>
      <c r="EV120" s="52" t="str">
        <f>IF(OR($E120="",$G120=""),"",IF(AND($E$3=6),'Marks Entry 6th'!CC119,IF(AND($E$3=7),'Marks Entry 7th'!CC119,"")))</f>
        <v/>
      </c>
      <c r="EW120" s="52" t="str">
        <f>IF(OR($E120="",$G120=""),"",IF(AND($E$3=6),'Marks Entry 6th'!CD119,IF(AND($E$3=7),'Marks Entry 7th'!CD119,"")))</f>
        <v/>
      </c>
      <c r="EX120" s="121" t="str">
        <f t="shared" si="166"/>
        <v/>
      </c>
      <c r="EY120" s="122">
        <f t="shared" si="167"/>
        <v>0</v>
      </c>
      <c r="EZ120" s="122" t="str">
        <f t="shared" si="168"/>
        <v/>
      </c>
      <c r="FA120" s="122" t="str">
        <f t="shared" si="169"/>
        <v/>
      </c>
      <c r="FB120" s="109" t="str">
        <f t="shared" si="170"/>
        <v/>
      </c>
      <c r="FC120" s="52" t="str">
        <f>IF(OR($E120="",$G120=""),"",IF(AND($E$3=6),'Marks Entry 6th'!CE119,IF(AND($E$3=7),'Marks Entry 7th'!CE119,"")))</f>
        <v/>
      </c>
      <c r="FD120" s="52" t="str">
        <f>IF(OR($E120="",$G120=""),"",IF(AND($E$3=6),'Marks Entry 6th'!CF119,IF(AND($E$3=7),'Marks Entry 7th'!CF119,"")))</f>
        <v/>
      </c>
      <c r="FE120" s="52" t="str">
        <f>IF(OR($E120="",$G120=""),"",IF(AND($E$3=6),'Marks Entry 6th'!CG119,IF(AND($E$3=7),'Marks Entry 7th'!CG119,"")))</f>
        <v/>
      </c>
      <c r="FF120" s="52" t="str">
        <f>IF(OR($E120="",$G120=""),"",IF(AND($E$3=6),'Marks Entry 6th'!CH119,IF(AND($E$3=7),'Marks Entry 7th'!CH119,"")))</f>
        <v/>
      </c>
      <c r="FG120" s="52" t="str">
        <f>IF(OR($E120="",$G120=""),"",IF(AND($E$3=6),'Marks Entry 6th'!CI119,IF(AND($E$3=7),'Marks Entry 7th'!CI119,"")))</f>
        <v/>
      </c>
      <c r="FH120" s="121" t="str">
        <f t="shared" si="171"/>
        <v/>
      </c>
      <c r="FI120" s="122">
        <f t="shared" si="172"/>
        <v>0</v>
      </c>
      <c r="FJ120" s="122" t="str">
        <f t="shared" si="173"/>
        <v/>
      </c>
      <c r="FK120" s="122" t="str">
        <f t="shared" si="174"/>
        <v/>
      </c>
      <c r="FL120" s="109" t="str">
        <f t="shared" si="175"/>
        <v/>
      </c>
      <c r="FM120" s="361" t="str">
        <f>IF(OR($E120="",$G120=""),"",IF(AND('Marks Entry 6th'!CJ119="",'Marks Entry 7th'!CJ119=""),"",IF(AND($E$3=6),'Marks Entry 6th'!CJ119,IF(AND($E$3=7),'Marks Entry 7th'!CJ119,""))))</f>
        <v/>
      </c>
      <c r="FN120" s="361" t="str">
        <f>IF(OR($E120="",$G120=""),"",IF(AND('Marks Entry 6th'!CK119="",'Marks Entry 7th'!CK119=""),"",IF(AND($E$3=6),'Marks Entry 6th'!CK119,IF(AND($E$3=7),'Marks Entry 7th'!CK119,""))))</f>
        <v/>
      </c>
      <c r="FO120" s="362" t="str">
        <f t="shared" si="176"/>
        <v/>
      </c>
      <c r="FP120" s="109" t="str">
        <f t="shared" si="177"/>
        <v/>
      </c>
      <c r="FQ120" s="361" t="str">
        <f>IF(OR($E120="",$G120=""),"",IF(AND('Marks Entry 6th'!CL119="",'Marks Entry 7th'!CL119=""),"",IF(AND($E$3=6),'Marks Entry 6th'!CL119,IF(AND($E$3=7),'Marks Entry 7th'!CL119,""))))</f>
        <v/>
      </c>
      <c r="FR120" s="361" t="str">
        <f>IF(OR($E120="",$G120=""),"",IF(AND('Marks Entry 6th'!CM119="",'Marks Entry 7th'!CM119=""),"",IF(AND($E$3=6),'Marks Entry 6th'!CM119,IF(AND($E$3=7),'Marks Entry 7th'!CM119,""))))</f>
        <v/>
      </c>
      <c r="FS120" s="362" t="str">
        <f t="shared" si="178"/>
        <v/>
      </c>
      <c r="FT120" s="109" t="str">
        <f t="shared" si="179"/>
        <v/>
      </c>
      <c r="FU120" s="78" t="str">
        <f t="shared" si="180"/>
        <v/>
      </c>
      <c r="FV120" s="328" t="str">
        <f t="shared" si="181"/>
        <v/>
      </c>
      <c r="FW120" s="84" t="str">
        <f t="shared" si="182"/>
        <v/>
      </c>
      <c r="FX120" s="222" t="str">
        <f t="shared" si="183"/>
        <v/>
      </c>
      <c r="FY120" s="85" t="str">
        <f t="shared" si="184"/>
        <v/>
      </c>
      <c r="FZ120" s="327" t="str">
        <f>IFERROR(IF(B120="NSO","NSO",IF(OR(D120="",G120="",F120=""),"",IF(AND(FV120&gt;=36,'Master sheet'!$D$11="Hindi"),"कक्षा क्रमोन्नत",IF(AND(FV120&gt;=36,'Master sheet'!$D$11="English"),"Promoted",IF(AND(FV120&lt;36,'Master sheet'!$D$11="Hindi"),"पुनः परीक्षा","Re-Exam"))))),"")</f>
        <v/>
      </c>
      <c r="GA120" s="53" t="str">
        <f>IF(OR($E120="",$G120=""),"",IF(AND($E$3=6,'Marks Entry 6th'!CN119=""),"",IF(AND($E$3=7,'Marks Entry 7th'!CN119=""),"",IF(AND($E$3=6),'Marks Entry 6th'!CN119,IF(AND($E$3=7),'Marks Entry 7th'!CN119,"")))))</f>
        <v/>
      </c>
      <c r="GB120" s="53" t="str">
        <f>IF(OR($E120="",$G120=""),"",IF(AND($E$3=6,'Marks Entry 6th'!CO119=""),"",IF(AND($E$3=7,'Marks Entry 7th'!CO119=""),"",IF(AND($E$3=6),'Marks Entry 6th'!CO119,IF(AND($E$3=7),'Marks Entry 7th'!CO119,"")))))</f>
        <v/>
      </c>
      <c r="GC120" s="54"/>
      <c r="GK120" s="56">
        <f>IF(AND($E$3=6),'Marks Entry 6th'!I119,IF(AND($E$3=7),'Marks Entry 7th'!I119,""))</f>
        <v>0</v>
      </c>
      <c r="GL120" s="56">
        <f t="shared" si="185"/>
        <v>0</v>
      </c>
    </row>
    <row r="121" spans="1:194" ht="18.95" customHeight="1">
      <c r="A121" s="68">
        <v>114</v>
      </c>
      <c r="B121" s="68" t="str">
        <f>IF(OR(GK121=0,GK121=""),"",IF(AND($E$3=6),'Marks Entry 6th'!I120,IF(AND($E$3=7),'Marks Entry 7th'!I120,"")))</f>
        <v/>
      </c>
      <c r="C121" s="69" t="str">
        <f>IF(OR(B121=0,B121=""),"",IF(AND($E$3=6,'Marks Entry 6th'!B120=""),"",IF(AND($E$3=7,'Marks Entry 7th'!B120=""),"",IF(AND($E$3=6,'Marks Entry 6th'!B120),'Marks Entry 6th'!B120,IF(AND($E$3=7),'Marks Entry 7th'!B120,"")))))</f>
        <v/>
      </c>
      <c r="D121" s="69" t="str">
        <f>IF(OR(B121=0,B121=""),"",IF(AND($E$3=6,'Marks Entry 6th'!C120=""),"",IF(AND($E$3=7,'Marks Entry 7th'!C120=""),"",IF(AND($E$3=6),'Marks Entry 6th'!C120,IF(AND($E$3=7),'Marks Entry 7th'!C120,"")))))</f>
        <v/>
      </c>
      <c r="E121" s="303" t="str">
        <f>IF(OR(B121=0,B121=""),"",IF(AND($E$3=6,'Marks Entry 6th'!E120=""),"",IF(AND($E$3=7,'Marks Entry 7th'!E120=""),"",IF(AND($E$3=6),'Marks Entry 6th'!E120,IF(AND($E$3=7),'Marks Entry 7th'!E120,"")))))</f>
        <v/>
      </c>
      <c r="F121" s="69" t="str">
        <f>IF(OR(B121=0,B121=""),"",IF(AND($E$3=6,'Marks Entry 6th'!D120=""),"",IF(AND($E$3=7,'Marks Entry 7th'!D120=""),"",IF(AND($E$3=6),'Marks Entry 6th'!D120,IF(AND($E$3=7),'Marks Entry 7th'!D120,"")))))</f>
        <v/>
      </c>
      <c r="G121" s="302" t="str">
        <f>IF(OR(B121=0,B121=""),"",IF(AND($E$3=6,'Marks Entry 6th'!F120=""),"",IF(AND($E$3=7,'Marks Entry 7th'!F120=""),"",IF(AND($E$3=6),UPPER('Marks Entry 6th'!F120),IF(AND($E$3=7),UPPER('Marks Entry 7th'!F120),"")))))</f>
        <v/>
      </c>
      <c r="H121" s="302" t="str">
        <f>IF(OR(B121=0,B121=""),"",IF(AND($E$3=6,'Marks Entry 6th'!G120=""),"",IF(AND($E$3=7,'Marks Entry 7th'!G120=""),"",IF(AND($E$3=6),UPPER('Marks Entry 6th'!G120),IF(AND($E$3=7),UPPER('Marks Entry 7th'!G120),"")))))</f>
        <v/>
      </c>
      <c r="I121" s="302" t="str">
        <f>IF(OR(B121=0,B121=""),"",IF(AND($E$3=6,'Marks Entry 6th'!H120=""),"",IF(AND($E$3=7,'Marks Entry 7th'!H120=""),"",IF(AND($E$3=6),UPPER('Marks Entry 6th'!H120),IF(AND($E$3=7),UPPER('Marks Entry 7th'!H120),"")))))</f>
        <v/>
      </c>
      <c r="J121" s="64" t="str">
        <f>IF(OR(B121=0,B121=""),"",IF(AND($E$3=6,'Marks Entry 6th'!J120=""),"",IF(AND($E$3=7,'Marks Entry 7th'!J120=""),"",IF(AND($E$3=6),'Marks Entry 6th'!J120,IF(AND($E$3=7),'Marks Entry 7th'!J120,"")))))</f>
        <v/>
      </c>
      <c r="K121" s="64" t="str">
        <f>IF(OR(B121=0,B121=""),"",IF(AND($E$3=6,'Marks Entry 6th'!K120=""),"",IF(AND($E$3=7,'Marks Entry 7th'!K120=""),"",IF(AND($E$3=6),'Marks Entry 6th'!K120,IF(AND($E$3=7),'Marks Entry 7th'!K120,"")))))</f>
        <v/>
      </c>
      <c r="L121" s="120" t="str">
        <f>IF(OR($E121="",$G121=""),"",IF(AND($E$3=6),'Marks Entry 6th'!L120,IF(AND($E$3=7),'Marks Entry 7th'!L120,"")))</f>
        <v/>
      </c>
      <c r="M121" s="120" t="str">
        <f>IF(OR($E121="",$G121=""),"",IF(AND($E$3=6),'Marks Entry 6th'!M120,IF(AND($E$3=7),'Marks Entry 7th'!M120,"")))</f>
        <v/>
      </c>
      <c r="N121" s="120" t="str">
        <f>IF(OR($E121="",$G121=""),"",IF(AND($E$3=6),'Marks Entry 6th'!N120,IF(AND($E$3=7),'Marks Entry 7th'!N120,"")))</f>
        <v/>
      </c>
      <c r="O121" s="120" t="str">
        <f>IF(OR($E121="",$G121=""),"",IF(AND($E$3=6),'Marks Entry 6th'!O120,IF(AND($E$3=7),'Marks Entry 7th'!O120,"")))</f>
        <v/>
      </c>
      <c r="P121" s="120" t="str">
        <f>IF(OR($E121="",$G121=""),"",IF(AND($E$3=6),'Marks Entry 6th'!P120,IF(AND($E$3=7),'Marks Entry 7th'!P120,"")))</f>
        <v/>
      </c>
      <c r="Q121" s="120" t="str">
        <f>IF(OR($E121="",$G121=""),"",IF(AND($E$3=6),'Marks Entry 6th'!Q120,IF(AND($E$3=7),'Marks Entry 7th'!Q120,"")))</f>
        <v/>
      </c>
      <c r="R121" s="418" t="str">
        <f t="shared" si="95"/>
        <v/>
      </c>
      <c r="S121" s="120" t="str">
        <f>IF(OR($E121="",$G121=""),"",IF(AND($E$3=6),'Marks Entry 6th'!R120,IF(AND($E$3=7),'Marks Entry 7th'!R120,"")))</f>
        <v/>
      </c>
      <c r="T121" s="120" t="str">
        <f>IF(OR($E121="",$G121=""),"",IF(AND($E$3=6),'Marks Entry 6th'!S120,IF(AND($E$3=7),'Marks Entry 7th'!S120,"")))</f>
        <v/>
      </c>
      <c r="U121" s="65" t="str">
        <f t="shared" si="96"/>
        <v/>
      </c>
      <c r="V121" s="62">
        <f t="shared" si="97"/>
        <v>0</v>
      </c>
      <c r="W121" s="67" t="str">
        <f>IF(OR($E121="",$G121=""),"",IF(AND($E$3=6),'Marks Entry 6th'!T120,IF(AND($E$3=7),'Marks Entry 7th'!T120,"")))</f>
        <v/>
      </c>
      <c r="X121" s="67" t="str">
        <f>IF(OR($E121="",$G121=""),"",IF(AND($E$3=6),'Marks Entry 6th'!U120,IF(AND($E$3=7),'Marks Entry 7th'!U120,"")))</f>
        <v/>
      </c>
      <c r="Y121" s="66" t="str">
        <f t="shared" si="98"/>
        <v/>
      </c>
      <c r="Z121" s="62" t="str">
        <f t="shared" si="99"/>
        <v/>
      </c>
      <c r="AA121" s="108">
        <f t="shared" si="100"/>
        <v>0</v>
      </c>
      <c r="AB121" s="108" t="str">
        <f t="shared" si="101"/>
        <v/>
      </c>
      <c r="AC121" s="108" t="str">
        <f t="shared" si="102"/>
        <v/>
      </c>
      <c r="AD121" s="108" t="str">
        <f t="shared" si="103"/>
        <v/>
      </c>
      <c r="AE121" s="108" t="str">
        <f t="shared" si="104"/>
        <v/>
      </c>
      <c r="AF121" s="110" t="str">
        <f t="shared" si="105"/>
        <v/>
      </c>
      <c r="AG121" s="120" t="str">
        <f>IF(OR($E121="",$G121=""),"",IF(AND($E$3=6),'Marks Entry 6th'!V120,IF(AND($E$3=7),'Marks Entry 7th'!V120,"")))</f>
        <v/>
      </c>
      <c r="AH121" s="120" t="str">
        <f>IF(OR($E121="",$G121=""),"",IF(AND($E$3=6),'Marks Entry 6th'!W120,IF(AND($E$3=7),'Marks Entry 7th'!W120,"")))</f>
        <v/>
      </c>
      <c r="AI121" s="120" t="str">
        <f>IF(OR($E121="",$G121=""),"",IF(AND($E$3=6),'Marks Entry 6th'!X120,IF(AND($E$3=7),'Marks Entry 7th'!X120,"")))</f>
        <v/>
      </c>
      <c r="AJ121" s="120" t="str">
        <f>IF(OR($E121="",$G121=""),"",IF(AND($E$3=6),'Marks Entry 6th'!Y120,IF(AND($E$3=7),'Marks Entry 7th'!Y120,"")))</f>
        <v/>
      </c>
      <c r="AK121" s="120" t="str">
        <f>IF(OR($E121="",$G121=""),"",IF(AND($E$3=6),'Marks Entry 6th'!Z120,IF(AND($E$3=7),'Marks Entry 7th'!Z120,"")))</f>
        <v/>
      </c>
      <c r="AL121" s="120" t="str">
        <f>IF(OR($E121="",$G121=""),"",IF(AND($E$3=6),'Marks Entry 6th'!AA120,IF(AND($E$3=7),'Marks Entry 7th'!AA120,"")))</f>
        <v/>
      </c>
      <c r="AM121" s="418" t="str">
        <f t="shared" si="106"/>
        <v/>
      </c>
      <c r="AN121" s="120" t="str">
        <f>IF(OR($E121="",$G121=""),"",IF(AND($E$3=6),'Marks Entry 6th'!AB120,IF(AND($E$3=7),'Marks Entry 7th'!AB120,"")))</f>
        <v/>
      </c>
      <c r="AO121" s="120" t="str">
        <f>IF(OR($E121="",$G121=""),"",IF(AND($E$3=6),'Marks Entry 6th'!AC120,IF(AND($E$3=7),'Marks Entry 7th'!AC120,"")))</f>
        <v/>
      </c>
      <c r="AP121" s="65" t="str">
        <f t="shared" si="107"/>
        <v/>
      </c>
      <c r="AQ121" s="62">
        <f t="shared" si="108"/>
        <v>0</v>
      </c>
      <c r="AR121" s="67" t="str">
        <f>IF(OR($E121="",$G121=""),"",IF(AND($E$3=6),'Marks Entry 6th'!AD120,IF(AND($E$3=7),'Marks Entry 7th'!AD120,"")))</f>
        <v/>
      </c>
      <c r="AS121" s="67" t="str">
        <f>IF(OR($E121="",$G121=""),"",IF(AND($E$3=6),'Marks Entry 6th'!AE120,IF(AND($E$3=7),'Marks Entry 7th'!AE120,"")))</f>
        <v/>
      </c>
      <c r="AT121" s="65" t="str">
        <f t="shared" si="109"/>
        <v/>
      </c>
      <c r="AU121" s="62" t="str">
        <f t="shared" si="110"/>
        <v/>
      </c>
      <c r="AV121" s="108">
        <f t="shared" si="111"/>
        <v>0</v>
      </c>
      <c r="AW121" s="108" t="str">
        <f t="shared" si="112"/>
        <v/>
      </c>
      <c r="AX121" s="108" t="str">
        <f t="shared" si="113"/>
        <v/>
      </c>
      <c r="AY121" s="108" t="str">
        <f t="shared" si="114"/>
        <v/>
      </c>
      <c r="AZ121" s="108" t="str">
        <f t="shared" si="115"/>
        <v/>
      </c>
      <c r="BA121" s="110" t="str">
        <f t="shared" si="116"/>
        <v/>
      </c>
      <c r="BB121" s="310" t="str">
        <f>IF(OR($E121="",$G121=""),"",IF(AND($E$3=6),'Marks Entry 6th'!AF120,IF(AND($E$3=7),'Marks Entry 7th'!AF120,"")))</f>
        <v/>
      </c>
      <c r="BC121" s="120" t="str">
        <f>IF(OR($E121="",$G121=""),"",IF(AND($E$3=6),'Marks Entry 6th'!AG120,IF(AND($E$3=7),'Marks Entry 7th'!AG120,"")))</f>
        <v/>
      </c>
      <c r="BD121" s="120" t="str">
        <f>IF(OR($E121="",$G121=""),"",IF(AND($E$3=6),'Marks Entry 6th'!AH120,IF(AND($E$3=7),'Marks Entry 7th'!AH120,"")))</f>
        <v/>
      </c>
      <c r="BE121" s="120" t="str">
        <f>IF(OR($E121="",$G121=""),"",IF(AND($E$3=6),'Marks Entry 6th'!AI120,IF(AND($E$3=7),'Marks Entry 7th'!AI120,"")))</f>
        <v/>
      </c>
      <c r="BF121" s="120" t="str">
        <f>IF(OR($E121="",$G121=""),"",IF(AND($E$3=6),'Marks Entry 6th'!AJ120,IF(AND($E$3=7),'Marks Entry 7th'!AJ120,"")))</f>
        <v/>
      </c>
      <c r="BG121" s="120" t="str">
        <f>IF(OR($E121="",$G121=""),"",IF(AND($E$3=6),'Marks Entry 6th'!AK120,IF(AND($E$3=7),'Marks Entry 7th'!AK120,"")))</f>
        <v/>
      </c>
      <c r="BH121" s="120" t="str">
        <f>IF(OR($E121="",$G121=""),"",IF(AND($E$3=6),'Marks Entry 6th'!AL120,IF(AND($E$3=7),'Marks Entry 7th'!AL120,"")))</f>
        <v/>
      </c>
      <c r="BI121" s="418" t="str">
        <f t="shared" si="117"/>
        <v/>
      </c>
      <c r="BJ121" s="120" t="str">
        <f>IF(OR($E121="",$G121=""),"",IF(AND($E$3=6),'Marks Entry 6th'!AM120,IF(AND($E$3=7),'Marks Entry 7th'!AM120,"")))</f>
        <v/>
      </c>
      <c r="BK121" s="120" t="str">
        <f>IF(OR($E121="",$G121=""),"",IF(AND($E$3=6),'Marks Entry 6th'!AN120,IF(AND($E$3=7),'Marks Entry 7th'!AN120,"")))</f>
        <v/>
      </c>
      <c r="BL121" s="65" t="str">
        <f t="shared" si="118"/>
        <v/>
      </c>
      <c r="BM121" s="62">
        <f t="shared" si="119"/>
        <v>0</v>
      </c>
      <c r="BN121" s="67" t="str">
        <f>IF(OR($E121="",$G121=""),"",IF(AND($E$3=6),'Marks Entry 6th'!AO120,IF(AND($E$3=7),'Marks Entry 7th'!AO120,"")))</f>
        <v/>
      </c>
      <c r="BO121" s="67" t="str">
        <f>IF(OR($E121="",$G121=""),"",IF(AND($E$3=6),'Marks Entry 6th'!AP120,IF(AND($E$3=7),'Marks Entry 7th'!AP120,"")))</f>
        <v/>
      </c>
      <c r="BP121" s="65" t="str">
        <f t="shared" si="120"/>
        <v/>
      </c>
      <c r="BQ121" s="62" t="str">
        <f t="shared" si="121"/>
        <v/>
      </c>
      <c r="BR121" s="108">
        <f t="shared" si="122"/>
        <v>0</v>
      </c>
      <c r="BS121" s="108" t="str">
        <f t="shared" si="123"/>
        <v/>
      </c>
      <c r="BT121" s="108" t="str">
        <f t="shared" si="124"/>
        <v/>
      </c>
      <c r="BU121" s="108" t="str">
        <f t="shared" si="125"/>
        <v/>
      </c>
      <c r="BV121" s="108" t="str">
        <f t="shared" si="126"/>
        <v/>
      </c>
      <c r="BW121" s="110" t="str">
        <f t="shared" si="127"/>
        <v/>
      </c>
      <c r="BX121" s="120" t="str">
        <f>IF(OR($E121="",$G121=""),"",IF(AND($E$3=6),'Marks Entry 6th'!AQ120,IF(AND($E$3=7),'Marks Entry 7th'!AQ120,"")))</f>
        <v/>
      </c>
      <c r="BY121" s="120" t="str">
        <f>IF(OR($E121="",$G121=""),"",IF(AND($E$3=6),'Marks Entry 6th'!AR120,IF(AND($E$3=7),'Marks Entry 7th'!AR120,"")))</f>
        <v/>
      </c>
      <c r="BZ121" s="120" t="str">
        <f>IF(OR($E121="",$G121=""),"",IF(AND($E$3=6),'Marks Entry 6th'!AS120,IF(AND($E$3=7),'Marks Entry 7th'!AS120,"")))</f>
        <v/>
      </c>
      <c r="CA121" s="120" t="str">
        <f>IF(OR($E121="",$G121=""),"",IF(AND($E$3=6),'Marks Entry 6th'!AT120,IF(AND($E$3=7),'Marks Entry 7th'!AT120,"")))</f>
        <v/>
      </c>
      <c r="CB121" s="120" t="str">
        <f>IF(OR($E121="",$G121=""),"",IF(AND($E$3=6),'Marks Entry 6th'!AU120,IF(AND($E$3=7),'Marks Entry 7th'!AU120,"")))</f>
        <v/>
      </c>
      <c r="CC121" s="120" t="str">
        <f>IF(OR($E121="",$G121=""),"",IF(AND($E$3=6),'Marks Entry 6th'!AV120,IF(AND($E$3=7),'Marks Entry 7th'!AV120,"")))</f>
        <v/>
      </c>
      <c r="CD121" s="418" t="str">
        <f t="shared" si="128"/>
        <v/>
      </c>
      <c r="CE121" s="120" t="str">
        <f>IF(OR($E121="",$G121=""),"",IF(AND($E$3=6),'Marks Entry 6th'!AW120,IF(AND($E$3=7),'Marks Entry 7th'!AW120,"")))</f>
        <v/>
      </c>
      <c r="CF121" s="120" t="str">
        <f>IF(OR($E121="",$G121=""),"",IF(AND($E$3=6),'Marks Entry 6th'!AX120,IF(AND($E$3=7),'Marks Entry 7th'!AX120,"")))</f>
        <v/>
      </c>
      <c r="CG121" s="65" t="str">
        <f t="shared" si="129"/>
        <v/>
      </c>
      <c r="CH121" s="62">
        <f t="shared" si="130"/>
        <v>0</v>
      </c>
      <c r="CI121" s="67" t="str">
        <f>IF(OR($E121="",$G121=""),"",IF(AND($E$3=6),'Marks Entry 6th'!AY120,IF(AND($E$3=7),'Marks Entry 7th'!AY120,"")))</f>
        <v/>
      </c>
      <c r="CJ121" s="67" t="str">
        <f>IF(OR($E121="",$G121=""),"",IF(AND($E$3=6),'Marks Entry 6th'!AZ120,IF(AND($E$3=7),'Marks Entry 7th'!AZ120,"")))</f>
        <v/>
      </c>
      <c r="CK121" s="65" t="str">
        <f t="shared" si="131"/>
        <v/>
      </c>
      <c r="CL121" s="62" t="str">
        <f t="shared" si="132"/>
        <v/>
      </c>
      <c r="CM121" s="108">
        <f t="shared" si="133"/>
        <v>0</v>
      </c>
      <c r="CN121" s="108" t="str">
        <f t="shared" si="134"/>
        <v/>
      </c>
      <c r="CO121" s="108" t="str">
        <f t="shared" si="135"/>
        <v/>
      </c>
      <c r="CP121" s="108" t="str">
        <f t="shared" si="136"/>
        <v/>
      </c>
      <c r="CQ121" s="108" t="str">
        <f t="shared" si="137"/>
        <v/>
      </c>
      <c r="CR121" s="110" t="str">
        <f t="shared" si="138"/>
        <v/>
      </c>
      <c r="CS121" s="120" t="str">
        <f>IF(OR($E121="",$G121=""),"",IF(AND($E$3=6),'Marks Entry 6th'!BA120,IF(AND($E$3=7),'Marks Entry 7th'!BA120,"")))</f>
        <v/>
      </c>
      <c r="CT121" s="120" t="str">
        <f>IF(OR($E121="",$G121=""),"",IF(AND($E$3=6),'Marks Entry 6th'!BB120,IF(AND($E$3=7),'Marks Entry 7th'!BB120,"")))</f>
        <v/>
      </c>
      <c r="CU121" s="120" t="str">
        <f>IF(OR($E121="",$G121=""),"",IF(AND($E$3=6),'Marks Entry 6th'!BC120,IF(AND($E$3=7),'Marks Entry 7th'!BC120,"")))</f>
        <v/>
      </c>
      <c r="CV121" s="120" t="str">
        <f>IF(OR($E121="",$G121=""),"",IF(AND($E$3=6),'Marks Entry 6th'!BD120,IF(AND($E$3=7),'Marks Entry 7th'!BD120,"")))</f>
        <v/>
      </c>
      <c r="CW121" s="120" t="str">
        <f>IF(OR($E121="",$G121=""),"",IF(AND($E$3=6),'Marks Entry 6th'!BE120,IF(AND($E$3=7),'Marks Entry 7th'!BE120,"")))</f>
        <v/>
      </c>
      <c r="CX121" s="120" t="str">
        <f>IF(OR($E121="",$G121=""),"",IF(AND($E$3=6),'Marks Entry 6th'!BF120,IF(AND($E$3=7),'Marks Entry 7th'!BF120,"")))</f>
        <v/>
      </c>
      <c r="CY121" s="418" t="str">
        <f t="shared" si="139"/>
        <v/>
      </c>
      <c r="CZ121" s="120" t="str">
        <f>IF(OR($E121="",$G121=""),"",IF(AND($E$3=6),'Marks Entry 6th'!BG120,IF(AND($E$3=7),'Marks Entry 7th'!BG120,"")))</f>
        <v/>
      </c>
      <c r="DA121" s="120" t="str">
        <f>IF(OR($E121="",$G121=""),"",IF(AND($E$3=6),'Marks Entry 6th'!BH120,IF(AND($E$3=7),'Marks Entry 7th'!BH120,"")))</f>
        <v/>
      </c>
      <c r="DB121" s="65" t="str">
        <f t="shared" si="140"/>
        <v/>
      </c>
      <c r="DC121" s="62">
        <f t="shared" si="141"/>
        <v>0</v>
      </c>
      <c r="DD121" s="67" t="str">
        <f>IF(OR($E121="",$G121=""),"",IF(AND($E$3=6),'Marks Entry 6th'!BI120,IF(AND($E$3=7),'Marks Entry 7th'!BI120,"")))</f>
        <v/>
      </c>
      <c r="DE121" s="67" t="str">
        <f>IF(OR($E121="",$G121=""),"",IF(AND($E$3=6),'Marks Entry 6th'!BJ120,IF(AND($E$3=7),'Marks Entry 7th'!BJ120,"")))</f>
        <v/>
      </c>
      <c r="DF121" s="65" t="str">
        <f t="shared" si="142"/>
        <v/>
      </c>
      <c r="DG121" s="62" t="str">
        <f t="shared" si="143"/>
        <v/>
      </c>
      <c r="DH121" s="108">
        <f t="shared" si="144"/>
        <v>0</v>
      </c>
      <c r="DI121" s="108" t="str">
        <f t="shared" si="145"/>
        <v/>
      </c>
      <c r="DJ121" s="108" t="str">
        <f t="shared" si="146"/>
        <v/>
      </c>
      <c r="DK121" s="108" t="str">
        <f t="shared" si="147"/>
        <v/>
      </c>
      <c r="DL121" s="108" t="str">
        <f t="shared" si="148"/>
        <v/>
      </c>
      <c r="DM121" s="110" t="str">
        <f t="shared" si="149"/>
        <v/>
      </c>
      <c r="DN121" s="120" t="str">
        <f>IF(OR($E121="",$G121=""),"",IF(AND($E$3=6),'Marks Entry 6th'!BK120,IF(AND($E$3=7),'Marks Entry 7th'!BK120,"")))</f>
        <v/>
      </c>
      <c r="DO121" s="120" t="str">
        <f>IF(OR($E121="",$G121=""),"",IF(AND($E$3=6),'Marks Entry 6th'!BL120,IF(AND($E$3=7),'Marks Entry 7th'!BL120,"")))</f>
        <v/>
      </c>
      <c r="DP121" s="120" t="str">
        <f>IF(OR($E121="",$G121=""),"",IF(AND($E$3=6),'Marks Entry 6th'!BM120,IF(AND($E$3=7),'Marks Entry 7th'!BM120,"")))</f>
        <v/>
      </c>
      <c r="DQ121" s="120" t="str">
        <f>IF(OR($E121="",$G121=""),"",IF(AND($E$3=6),'Marks Entry 6th'!BN120,IF(AND($E$3=7),'Marks Entry 7th'!BN120,"")))</f>
        <v/>
      </c>
      <c r="DR121" s="120" t="str">
        <f>IF(OR($E121="",$G121=""),"",IF(AND($E$3=6),'Marks Entry 6th'!BO120,IF(AND($E$3=7),'Marks Entry 7th'!BO120,"")))</f>
        <v/>
      </c>
      <c r="DS121" s="120" t="str">
        <f>IF(OR($E121="",$G121=""),"",IF(AND($E$3=6),'Marks Entry 6th'!BP120,IF(AND($E$3=7),'Marks Entry 7th'!BP120,"")))</f>
        <v/>
      </c>
      <c r="DT121" s="418" t="str">
        <f t="shared" si="150"/>
        <v/>
      </c>
      <c r="DU121" s="120" t="str">
        <f>IF(OR($E121="",$G121=""),"",IF(AND($E$3=6),'Marks Entry 6th'!BQ120,IF(AND($E$3=7),'Marks Entry 7th'!BQ120,"")))</f>
        <v/>
      </c>
      <c r="DV121" s="120" t="str">
        <f>IF(OR($E121="",$G121=""),"",IF(AND($E$3=6),'Marks Entry 6th'!BR120,IF(AND($E$3=7),'Marks Entry 7th'!BR120,"")))</f>
        <v/>
      </c>
      <c r="DW121" s="65" t="str">
        <f t="shared" si="151"/>
        <v/>
      </c>
      <c r="DX121" s="62">
        <f t="shared" si="152"/>
        <v>0</v>
      </c>
      <c r="DY121" s="67" t="str">
        <f>IF(OR($E121="",$G121=""),"",IF(AND($E$3=6),'Marks Entry 6th'!BS120,IF(AND($E$3=7),'Marks Entry 7th'!BS120,"")))</f>
        <v/>
      </c>
      <c r="DZ121" s="67" t="str">
        <f>IF(OR($E121="",$G121=""),"",IF(AND($E$3=6),'Marks Entry 6th'!BT120,IF(AND($E$3=7),'Marks Entry 7th'!BT120,"")))</f>
        <v/>
      </c>
      <c r="EA121" s="65" t="str">
        <f t="shared" si="153"/>
        <v/>
      </c>
      <c r="EB121" s="62" t="str">
        <f t="shared" si="154"/>
        <v/>
      </c>
      <c r="EC121" s="108">
        <f t="shared" si="155"/>
        <v>0</v>
      </c>
      <c r="ED121" s="108" t="str">
        <f t="shared" si="156"/>
        <v/>
      </c>
      <c r="EE121" s="108" t="str">
        <f t="shared" si="157"/>
        <v/>
      </c>
      <c r="EF121" s="108" t="str">
        <f t="shared" si="158"/>
        <v/>
      </c>
      <c r="EG121" s="108" t="str">
        <f t="shared" si="159"/>
        <v/>
      </c>
      <c r="EH121" s="110" t="str">
        <f t="shared" si="160"/>
        <v/>
      </c>
      <c r="EI121" s="52" t="str">
        <f>IF(OR($E121="",$G121=""),"",IF(AND($E$3=6),'Marks Entry 6th'!BU120,IF(AND($E$3=7),'Marks Entry 7th'!BU120,"")))</f>
        <v/>
      </c>
      <c r="EJ121" s="52" t="str">
        <f>IF(OR($E121="",$G121=""),"",IF(AND($E$3=6),'Marks Entry 6th'!BV120,IF(AND($E$3=7),'Marks Entry 7th'!BV120,"")))</f>
        <v/>
      </c>
      <c r="EK121" s="52" t="str">
        <f>IF(OR($E121="",$G121=""),"",IF(AND($E$3=6),'Marks Entry 6th'!BW120,IF(AND($E$3=7),'Marks Entry 7th'!BW120,"")))</f>
        <v/>
      </c>
      <c r="EL121" s="52" t="str">
        <f>IF(OR($E121="",$G121=""),"",IF(AND($E$3=6),'Marks Entry 6th'!BX120,IF(AND($E$3=7),'Marks Entry 7th'!BX120,"")))</f>
        <v/>
      </c>
      <c r="EM121" s="52" t="str">
        <f>IF(OR($E121="",$G121=""),"",IF(AND($E$3=6),'Marks Entry 6th'!BY120,IF(AND($E$3=7),'Marks Entry 7th'!BY120,"")))</f>
        <v/>
      </c>
      <c r="EN121" s="121" t="str">
        <f t="shared" si="161"/>
        <v/>
      </c>
      <c r="EO121" s="122">
        <f t="shared" si="162"/>
        <v>0</v>
      </c>
      <c r="EP121" s="122" t="str">
        <f t="shared" si="163"/>
        <v/>
      </c>
      <c r="EQ121" s="122" t="str">
        <f t="shared" si="164"/>
        <v/>
      </c>
      <c r="ER121" s="109" t="str">
        <f t="shared" si="165"/>
        <v/>
      </c>
      <c r="ES121" s="52" t="str">
        <f>IF(OR($E121="",$G121=""),"",IF(AND($E$3=6),'Marks Entry 6th'!BZ120,IF(AND($E$3=7),'Marks Entry 7th'!BZ120,"")))</f>
        <v/>
      </c>
      <c r="ET121" s="52" t="str">
        <f>IF(OR($E121="",$G121=""),"",IF(AND($E$3=6),'Marks Entry 6th'!CA120,IF(AND($E$3=7),'Marks Entry 7th'!CA120,"")))</f>
        <v/>
      </c>
      <c r="EU121" s="52" t="str">
        <f>IF(OR($E121="",$G121=""),"",IF(AND($E$3=6),'Marks Entry 6th'!CB120,IF(AND($E$3=7),'Marks Entry 7th'!CB120,"")))</f>
        <v/>
      </c>
      <c r="EV121" s="52" t="str">
        <f>IF(OR($E121="",$G121=""),"",IF(AND($E$3=6),'Marks Entry 6th'!CC120,IF(AND($E$3=7),'Marks Entry 7th'!CC120,"")))</f>
        <v/>
      </c>
      <c r="EW121" s="52" t="str">
        <f>IF(OR($E121="",$G121=""),"",IF(AND($E$3=6),'Marks Entry 6th'!CD120,IF(AND($E$3=7),'Marks Entry 7th'!CD120,"")))</f>
        <v/>
      </c>
      <c r="EX121" s="121" t="str">
        <f t="shared" si="166"/>
        <v/>
      </c>
      <c r="EY121" s="122">
        <f t="shared" si="167"/>
        <v>0</v>
      </c>
      <c r="EZ121" s="122" t="str">
        <f t="shared" si="168"/>
        <v/>
      </c>
      <c r="FA121" s="122" t="str">
        <f t="shared" si="169"/>
        <v/>
      </c>
      <c r="FB121" s="109" t="str">
        <f t="shared" si="170"/>
        <v/>
      </c>
      <c r="FC121" s="52" t="str">
        <f>IF(OR($E121="",$G121=""),"",IF(AND($E$3=6),'Marks Entry 6th'!CE120,IF(AND($E$3=7),'Marks Entry 7th'!CE120,"")))</f>
        <v/>
      </c>
      <c r="FD121" s="52" t="str">
        <f>IF(OR($E121="",$G121=""),"",IF(AND($E$3=6),'Marks Entry 6th'!CF120,IF(AND($E$3=7),'Marks Entry 7th'!CF120,"")))</f>
        <v/>
      </c>
      <c r="FE121" s="52" t="str">
        <f>IF(OR($E121="",$G121=""),"",IF(AND($E$3=6),'Marks Entry 6th'!CG120,IF(AND($E$3=7),'Marks Entry 7th'!CG120,"")))</f>
        <v/>
      </c>
      <c r="FF121" s="52" t="str">
        <f>IF(OR($E121="",$G121=""),"",IF(AND($E$3=6),'Marks Entry 6th'!CH120,IF(AND($E$3=7),'Marks Entry 7th'!CH120,"")))</f>
        <v/>
      </c>
      <c r="FG121" s="52" t="str">
        <f>IF(OR($E121="",$G121=""),"",IF(AND($E$3=6),'Marks Entry 6th'!CI120,IF(AND($E$3=7),'Marks Entry 7th'!CI120,"")))</f>
        <v/>
      </c>
      <c r="FH121" s="121" t="str">
        <f t="shared" si="171"/>
        <v/>
      </c>
      <c r="FI121" s="122">
        <f t="shared" si="172"/>
        <v>0</v>
      </c>
      <c r="FJ121" s="122" t="str">
        <f t="shared" si="173"/>
        <v/>
      </c>
      <c r="FK121" s="122" t="str">
        <f t="shared" si="174"/>
        <v/>
      </c>
      <c r="FL121" s="109" t="str">
        <f t="shared" si="175"/>
        <v/>
      </c>
      <c r="FM121" s="361" t="str">
        <f>IF(OR($E121="",$G121=""),"",IF(AND('Marks Entry 6th'!CJ120="",'Marks Entry 7th'!CJ120=""),"",IF(AND($E$3=6),'Marks Entry 6th'!CJ120,IF(AND($E$3=7),'Marks Entry 7th'!CJ120,""))))</f>
        <v/>
      </c>
      <c r="FN121" s="361" t="str">
        <f>IF(OR($E121="",$G121=""),"",IF(AND('Marks Entry 6th'!CK120="",'Marks Entry 7th'!CK120=""),"",IF(AND($E$3=6),'Marks Entry 6th'!CK120,IF(AND($E$3=7),'Marks Entry 7th'!CK120,""))))</f>
        <v/>
      </c>
      <c r="FO121" s="362" t="str">
        <f t="shared" si="176"/>
        <v/>
      </c>
      <c r="FP121" s="109" t="str">
        <f t="shared" si="177"/>
        <v/>
      </c>
      <c r="FQ121" s="361" t="str">
        <f>IF(OR($E121="",$G121=""),"",IF(AND('Marks Entry 6th'!CL120="",'Marks Entry 7th'!CL120=""),"",IF(AND($E$3=6),'Marks Entry 6th'!CL120,IF(AND($E$3=7),'Marks Entry 7th'!CL120,""))))</f>
        <v/>
      </c>
      <c r="FR121" s="361" t="str">
        <f>IF(OR($E121="",$G121=""),"",IF(AND('Marks Entry 6th'!CM120="",'Marks Entry 7th'!CM120=""),"",IF(AND($E$3=6),'Marks Entry 6th'!CM120,IF(AND($E$3=7),'Marks Entry 7th'!CM120,""))))</f>
        <v/>
      </c>
      <c r="FS121" s="362" t="str">
        <f t="shared" si="178"/>
        <v/>
      </c>
      <c r="FT121" s="109" t="str">
        <f t="shared" si="179"/>
        <v/>
      </c>
      <c r="FU121" s="78" t="str">
        <f t="shared" si="180"/>
        <v/>
      </c>
      <c r="FV121" s="328" t="str">
        <f t="shared" si="181"/>
        <v/>
      </c>
      <c r="FW121" s="84" t="str">
        <f t="shared" si="182"/>
        <v/>
      </c>
      <c r="FX121" s="222" t="str">
        <f t="shared" si="183"/>
        <v/>
      </c>
      <c r="FY121" s="85" t="str">
        <f t="shared" si="184"/>
        <v/>
      </c>
      <c r="FZ121" s="327" t="str">
        <f>IFERROR(IF(B121="NSO","NSO",IF(OR(D121="",G121="",F121=""),"",IF(AND(FV121&gt;=36,'Master sheet'!$D$11="Hindi"),"कक्षा क्रमोन्नत",IF(AND(FV121&gt;=36,'Master sheet'!$D$11="English"),"Promoted",IF(AND(FV121&lt;36,'Master sheet'!$D$11="Hindi"),"पुनः परीक्षा","Re-Exam"))))),"")</f>
        <v/>
      </c>
      <c r="GA121" s="53" t="str">
        <f>IF(OR($E121="",$G121=""),"",IF(AND($E$3=6,'Marks Entry 6th'!CN120=""),"",IF(AND($E$3=7,'Marks Entry 7th'!CN120=""),"",IF(AND($E$3=6),'Marks Entry 6th'!CN120,IF(AND($E$3=7),'Marks Entry 7th'!CN120,"")))))</f>
        <v/>
      </c>
      <c r="GB121" s="53" t="str">
        <f>IF(OR($E121="",$G121=""),"",IF(AND($E$3=6,'Marks Entry 6th'!CO120=""),"",IF(AND($E$3=7,'Marks Entry 7th'!CO120=""),"",IF(AND($E$3=6),'Marks Entry 6th'!CO120,IF(AND($E$3=7),'Marks Entry 7th'!CO120,"")))))</f>
        <v/>
      </c>
      <c r="GC121" s="54"/>
      <c r="GK121" s="56">
        <f>IF(AND($E$3=6),'Marks Entry 6th'!I120,IF(AND($E$3=7),'Marks Entry 7th'!I120,""))</f>
        <v>0</v>
      </c>
      <c r="GL121" s="56">
        <f t="shared" si="185"/>
        <v>0</v>
      </c>
    </row>
    <row r="122" spans="1:194" ht="18.95" customHeight="1">
      <c r="A122" s="68">
        <v>115</v>
      </c>
      <c r="B122" s="68" t="str">
        <f>IF(OR(GK122=0,GK122=""),"",IF(AND($E$3=6),'Marks Entry 6th'!I121,IF(AND($E$3=7),'Marks Entry 7th'!I121,"")))</f>
        <v/>
      </c>
      <c r="C122" s="69" t="str">
        <f>IF(OR(B122=0,B122=""),"",IF(AND($E$3=6,'Marks Entry 6th'!B121=""),"",IF(AND($E$3=7,'Marks Entry 7th'!B121=""),"",IF(AND($E$3=6,'Marks Entry 6th'!B121),'Marks Entry 6th'!B121,IF(AND($E$3=7),'Marks Entry 7th'!B121,"")))))</f>
        <v/>
      </c>
      <c r="D122" s="69" t="str">
        <f>IF(OR(B122=0,B122=""),"",IF(AND($E$3=6,'Marks Entry 6th'!C121=""),"",IF(AND($E$3=7,'Marks Entry 7th'!C121=""),"",IF(AND($E$3=6),'Marks Entry 6th'!C121,IF(AND($E$3=7),'Marks Entry 7th'!C121,"")))))</f>
        <v/>
      </c>
      <c r="E122" s="303" t="str">
        <f>IF(OR(B122=0,B122=""),"",IF(AND($E$3=6,'Marks Entry 6th'!E121=""),"",IF(AND($E$3=7,'Marks Entry 7th'!E121=""),"",IF(AND($E$3=6),'Marks Entry 6th'!E121,IF(AND($E$3=7),'Marks Entry 7th'!E121,"")))))</f>
        <v/>
      </c>
      <c r="F122" s="69" t="str">
        <f>IF(OR(B122=0,B122=""),"",IF(AND($E$3=6,'Marks Entry 6th'!D121=""),"",IF(AND($E$3=7,'Marks Entry 7th'!D121=""),"",IF(AND($E$3=6),'Marks Entry 6th'!D121,IF(AND($E$3=7),'Marks Entry 7th'!D121,"")))))</f>
        <v/>
      </c>
      <c r="G122" s="302" t="str">
        <f>IF(OR(B122=0,B122=""),"",IF(AND($E$3=6,'Marks Entry 6th'!F121=""),"",IF(AND($E$3=7,'Marks Entry 7th'!F121=""),"",IF(AND($E$3=6),UPPER('Marks Entry 6th'!F121),IF(AND($E$3=7),UPPER('Marks Entry 7th'!F121),"")))))</f>
        <v/>
      </c>
      <c r="H122" s="302" t="str">
        <f>IF(OR(B122=0,B122=""),"",IF(AND($E$3=6,'Marks Entry 6th'!G121=""),"",IF(AND($E$3=7,'Marks Entry 7th'!G121=""),"",IF(AND($E$3=6),UPPER('Marks Entry 6th'!G121),IF(AND($E$3=7),UPPER('Marks Entry 7th'!G121),"")))))</f>
        <v/>
      </c>
      <c r="I122" s="302" t="str">
        <f>IF(OR(B122=0,B122=""),"",IF(AND($E$3=6,'Marks Entry 6th'!H121=""),"",IF(AND($E$3=7,'Marks Entry 7th'!H121=""),"",IF(AND($E$3=6),UPPER('Marks Entry 6th'!H121),IF(AND($E$3=7),UPPER('Marks Entry 7th'!H121),"")))))</f>
        <v/>
      </c>
      <c r="J122" s="64" t="str">
        <f>IF(OR(B122=0,B122=""),"",IF(AND($E$3=6,'Marks Entry 6th'!J121=""),"",IF(AND($E$3=7,'Marks Entry 7th'!J121=""),"",IF(AND($E$3=6),'Marks Entry 6th'!J121,IF(AND($E$3=7),'Marks Entry 7th'!J121,"")))))</f>
        <v/>
      </c>
      <c r="K122" s="64" t="str">
        <f>IF(OR(B122=0,B122=""),"",IF(AND($E$3=6,'Marks Entry 6th'!K121=""),"",IF(AND($E$3=7,'Marks Entry 7th'!K121=""),"",IF(AND($E$3=6),'Marks Entry 6th'!K121,IF(AND($E$3=7),'Marks Entry 7th'!K121,"")))))</f>
        <v/>
      </c>
      <c r="L122" s="120" t="str">
        <f>IF(OR($E122="",$G122=""),"",IF(AND($E$3=6),'Marks Entry 6th'!L121,IF(AND($E$3=7),'Marks Entry 7th'!L121,"")))</f>
        <v/>
      </c>
      <c r="M122" s="120" t="str">
        <f>IF(OR($E122="",$G122=""),"",IF(AND($E$3=6),'Marks Entry 6th'!M121,IF(AND($E$3=7),'Marks Entry 7th'!M121,"")))</f>
        <v/>
      </c>
      <c r="N122" s="120" t="str">
        <f>IF(OR($E122="",$G122=""),"",IF(AND($E$3=6),'Marks Entry 6th'!N121,IF(AND($E$3=7),'Marks Entry 7th'!N121,"")))</f>
        <v/>
      </c>
      <c r="O122" s="120" t="str">
        <f>IF(OR($E122="",$G122=""),"",IF(AND($E$3=6),'Marks Entry 6th'!O121,IF(AND($E$3=7),'Marks Entry 7th'!O121,"")))</f>
        <v/>
      </c>
      <c r="P122" s="120" t="str">
        <f>IF(OR($E122="",$G122=""),"",IF(AND($E$3=6),'Marks Entry 6th'!P121,IF(AND($E$3=7),'Marks Entry 7th'!P121,"")))</f>
        <v/>
      </c>
      <c r="Q122" s="120" t="str">
        <f>IF(OR($E122="",$G122=""),"",IF(AND($E$3=6),'Marks Entry 6th'!Q121,IF(AND($E$3=7),'Marks Entry 7th'!Q121,"")))</f>
        <v/>
      </c>
      <c r="R122" s="418" t="str">
        <f t="shared" si="95"/>
        <v/>
      </c>
      <c r="S122" s="120" t="str">
        <f>IF(OR($E122="",$G122=""),"",IF(AND($E$3=6),'Marks Entry 6th'!R121,IF(AND($E$3=7),'Marks Entry 7th'!R121,"")))</f>
        <v/>
      </c>
      <c r="T122" s="120" t="str">
        <f>IF(OR($E122="",$G122=""),"",IF(AND($E$3=6),'Marks Entry 6th'!S121,IF(AND($E$3=7),'Marks Entry 7th'!S121,"")))</f>
        <v/>
      </c>
      <c r="U122" s="65" t="str">
        <f t="shared" si="96"/>
        <v/>
      </c>
      <c r="V122" s="62">
        <f t="shared" si="97"/>
        <v>0</v>
      </c>
      <c r="W122" s="67" t="str">
        <f>IF(OR($E122="",$G122=""),"",IF(AND($E$3=6),'Marks Entry 6th'!T121,IF(AND($E$3=7),'Marks Entry 7th'!T121,"")))</f>
        <v/>
      </c>
      <c r="X122" s="67" t="str">
        <f>IF(OR($E122="",$G122=""),"",IF(AND($E$3=6),'Marks Entry 6th'!U121,IF(AND($E$3=7),'Marks Entry 7th'!U121,"")))</f>
        <v/>
      </c>
      <c r="Y122" s="66" t="str">
        <f t="shared" si="98"/>
        <v/>
      </c>
      <c r="Z122" s="62" t="str">
        <f t="shared" si="99"/>
        <v/>
      </c>
      <c r="AA122" s="108">
        <f t="shared" si="100"/>
        <v>0</v>
      </c>
      <c r="AB122" s="108" t="str">
        <f t="shared" si="101"/>
        <v/>
      </c>
      <c r="AC122" s="108" t="str">
        <f t="shared" si="102"/>
        <v/>
      </c>
      <c r="AD122" s="108" t="str">
        <f t="shared" si="103"/>
        <v/>
      </c>
      <c r="AE122" s="108" t="str">
        <f t="shared" si="104"/>
        <v/>
      </c>
      <c r="AF122" s="110" t="str">
        <f t="shared" si="105"/>
        <v/>
      </c>
      <c r="AG122" s="120" t="str">
        <f>IF(OR($E122="",$G122=""),"",IF(AND($E$3=6),'Marks Entry 6th'!V121,IF(AND($E$3=7),'Marks Entry 7th'!V121,"")))</f>
        <v/>
      </c>
      <c r="AH122" s="120" t="str">
        <f>IF(OR($E122="",$G122=""),"",IF(AND($E$3=6),'Marks Entry 6th'!W121,IF(AND($E$3=7),'Marks Entry 7th'!W121,"")))</f>
        <v/>
      </c>
      <c r="AI122" s="120" t="str">
        <f>IF(OR($E122="",$G122=""),"",IF(AND($E$3=6),'Marks Entry 6th'!X121,IF(AND($E$3=7),'Marks Entry 7th'!X121,"")))</f>
        <v/>
      </c>
      <c r="AJ122" s="120" t="str">
        <f>IF(OR($E122="",$G122=""),"",IF(AND($E$3=6),'Marks Entry 6th'!Y121,IF(AND($E$3=7),'Marks Entry 7th'!Y121,"")))</f>
        <v/>
      </c>
      <c r="AK122" s="120" t="str">
        <f>IF(OR($E122="",$G122=""),"",IF(AND($E$3=6),'Marks Entry 6th'!Z121,IF(AND($E$3=7),'Marks Entry 7th'!Z121,"")))</f>
        <v/>
      </c>
      <c r="AL122" s="120" t="str">
        <f>IF(OR($E122="",$G122=""),"",IF(AND($E$3=6),'Marks Entry 6th'!AA121,IF(AND($E$3=7),'Marks Entry 7th'!AA121,"")))</f>
        <v/>
      </c>
      <c r="AM122" s="418" t="str">
        <f t="shared" si="106"/>
        <v/>
      </c>
      <c r="AN122" s="120" t="str">
        <f>IF(OR($E122="",$G122=""),"",IF(AND($E$3=6),'Marks Entry 6th'!AB121,IF(AND($E$3=7),'Marks Entry 7th'!AB121,"")))</f>
        <v/>
      </c>
      <c r="AO122" s="120" t="str">
        <f>IF(OR($E122="",$G122=""),"",IF(AND($E$3=6),'Marks Entry 6th'!AC121,IF(AND($E$3=7),'Marks Entry 7th'!AC121,"")))</f>
        <v/>
      </c>
      <c r="AP122" s="65" t="str">
        <f t="shared" si="107"/>
        <v/>
      </c>
      <c r="AQ122" s="62">
        <f t="shared" si="108"/>
        <v>0</v>
      </c>
      <c r="AR122" s="67" t="str">
        <f>IF(OR($E122="",$G122=""),"",IF(AND($E$3=6),'Marks Entry 6th'!AD121,IF(AND($E$3=7),'Marks Entry 7th'!AD121,"")))</f>
        <v/>
      </c>
      <c r="AS122" s="67" t="str">
        <f>IF(OR($E122="",$G122=""),"",IF(AND($E$3=6),'Marks Entry 6th'!AE121,IF(AND($E$3=7),'Marks Entry 7th'!AE121,"")))</f>
        <v/>
      </c>
      <c r="AT122" s="65" t="str">
        <f t="shared" si="109"/>
        <v/>
      </c>
      <c r="AU122" s="62" t="str">
        <f t="shared" si="110"/>
        <v/>
      </c>
      <c r="AV122" s="108">
        <f t="shared" si="111"/>
        <v>0</v>
      </c>
      <c r="AW122" s="108" t="str">
        <f t="shared" si="112"/>
        <v/>
      </c>
      <c r="AX122" s="108" t="str">
        <f t="shared" si="113"/>
        <v/>
      </c>
      <c r="AY122" s="108" t="str">
        <f t="shared" si="114"/>
        <v/>
      </c>
      <c r="AZ122" s="108" t="str">
        <f t="shared" si="115"/>
        <v/>
      </c>
      <c r="BA122" s="110" t="str">
        <f t="shared" si="116"/>
        <v/>
      </c>
      <c r="BB122" s="310" t="str">
        <f>IF(OR($E122="",$G122=""),"",IF(AND($E$3=6),'Marks Entry 6th'!AF121,IF(AND($E$3=7),'Marks Entry 7th'!AF121,"")))</f>
        <v/>
      </c>
      <c r="BC122" s="120" t="str">
        <f>IF(OR($E122="",$G122=""),"",IF(AND($E$3=6),'Marks Entry 6th'!AG121,IF(AND($E$3=7),'Marks Entry 7th'!AG121,"")))</f>
        <v/>
      </c>
      <c r="BD122" s="120" t="str">
        <f>IF(OR($E122="",$G122=""),"",IF(AND($E$3=6),'Marks Entry 6th'!AH121,IF(AND($E$3=7),'Marks Entry 7th'!AH121,"")))</f>
        <v/>
      </c>
      <c r="BE122" s="120" t="str">
        <f>IF(OR($E122="",$G122=""),"",IF(AND($E$3=6),'Marks Entry 6th'!AI121,IF(AND($E$3=7),'Marks Entry 7th'!AI121,"")))</f>
        <v/>
      </c>
      <c r="BF122" s="120" t="str">
        <f>IF(OR($E122="",$G122=""),"",IF(AND($E$3=6),'Marks Entry 6th'!AJ121,IF(AND($E$3=7),'Marks Entry 7th'!AJ121,"")))</f>
        <v/>
      </c>
      <c r="BG122" s="120" t="str">
        <f>IF(OR($E122="",$G122=""),"",IF(AND($E$3=6),'Marks Entry 6th'!AK121,IF(AND($E$3=7),'Marks Entry 7th'!AK121,"")))</f>
        <v/>
      </c>
      <c r="BH122" s="120" t="str">
        <f>IF(OR($E122="",$G122=""),"",IF(AND($E$3=6),'Marks Entry 6th'!AL121,IF(AND($E$3=7),'Marks Entry 7th'!AL121,"")))</f>
        <v/>
      </c>
      <c r="BI122" s="418" t="str">
        <f t="shared" si="117"/>
        <v/>
      </c>
      <c r="BJ122" s="120" t="str">
        <f>IF(OR($E122="",$G122=""),"",IF(AND($E$3=6),'Marks Entry 6th'!AM121,IF(AND($E$3=7),'Marks Entry 7th'!AM121,"")))</f>
        <v/>
      </c>
      <c r="BK122" s="120" t="str">
        <f>IF(OR($E122="",$G122=""),"",IF(AND($E$3=6),'Marks Entry 6th'!AN121,IF(AND($E$3=7),'Marks Entry 7th'!AN121,"")))</f>
        <v/>
      </c>
      <c r="BL122" s="65" t="str">
        <f t="shared" si="118"/>
        <v/>
      </c>
      <c r="BM122" s="62">
        <f t="shared" si="119"/>
        <v>0</v>
      </c>
      <c r="BN122" s="67" t="str">
        <f>IF(OR($E122="",$G122=""),"",IF(AND($E$3=6),'Marks Entry 6th'!AO121,IF(AND($E$3=7),'Marks Entry 7th'!AO121,"")))</f>
        <v/>
      </c>
      <c r="BO122" s="67" t="str">
        <f>IF(OR($E122="",$G122=""),"",IF(AND($E$3=6),'Marks Entry 6th'!AP121,IF(AND($E$3=7),'Marks Entry 7th'!AP121,"")))</f>
        <v/>
      </c>
      <c r="BP122" s="65" t="str">
        <f t="shared" si="120"/>
        <v/>
      </c>
      <c r="BQ122" s="62" t="str">
        <f t="shared" si="121"/>
        <v/>
      </c>
      <c r="BR122" s="108">
        <f t="shared" si="122"/>
        <v>0</v>
      </c>
      <c r="BS122" s="108" t="str">
        <f t="shared" si="123"/>
        <v/>
      </c>
      <c r="BT122" s="108" t="str">
        <f t="shared" si="124"/>
        <v/>
      </c>
      <c r="BU122" s="108" t="str">
        <f t="shared" si="125"/>
        <v/>
      </c>
      <c r="BV122" s="108" t="str">
        <f t="shared" si="126"/>
        <v/>
      </c>
      <c r="BW122" s="110" t="str">
        <f t="shared" si="127"/>
        <v/>
      </c>
      <c r="BX122" s="120" t="str">
        <f>IF(OR($E122="",$G122=""),"",IF(AND($E$3=6),'Marks Entry 6th'!AQ121,IF(AND($E$3=7),'Marks Entry 7th'!AQ121,"")))</f>
        <v/>
      </c>
      <c r="BY122" s="120" t="str">
        <f>IF(OR($E122="",$G122=""),"",IF(AND($E$3=6),'Marks Entry 6th'!AR121,IF(AND($E$3=7),'Marks Entry 7th'!AR121,"")))</f>
        <v/>
      </c>
      <c r="BZ122" s="120" t="str">
        <f>IF(OR($E122="",$G122=""),"",IF(AND($E$3=6),'Marks Entry 6th'!AS121,IF(AND($E$3=7),'Marks Entry 7th'!AS121,"")))</f>
        <v/>
      </c>
      <c r="CA122" s="120" t="str">
        <f>IF(OR($E122="",$G122=""),"",IF(AND($E$3=6),'Marks Entry 6th'!AT121,IF(AND($E$3=7),'Marks Entry 7th'!AT121,"")))</f>
        <v/>
      </c>
      <c r="CB122" s="120" t="str">
        <f>IF(OR($E122="",$G122=""),"",IF(AND($E$3=6),'Marks Entry 6th'!AU121,IF(AND($E$3=7),'Marks Entry 7th'!AU121,"")))</f>
        <v/>
      </c>
      <c r="CC122" s="120" t="str">
        <f>IF(OR($E122="",$G122=""),"",IF(AND($E$3=6),'Marks Entry 6th'!AV121,IF(AND($E$3=7),'Marks Entry 7th'!AV121,"")))</f>
        <v/>
      </c>
      <c r="CD122" s="418" t="str">
        <f t="shared" si="128"/>
        <v/>
      </c>
      <c r="CE122" s="120" t="str">
        <f>IF(OR($E122="",$G122=""),"",IF(AND($E$3=6),'Marks Entry 6th'!AW121,IF(AND($E$3=7),'Marks Entry 7th'!AW121,"")))</f>
        <v/>
      </c>
      <c r="CF122" s="120" t="str">
        <f>IF(OR($E122="",$G122=""),"",IF(AND($E$3=6),'Marks Entry 6th'!AX121,IF(AND($E$3=7),'Marks Entry 7th'!AX121,"")))</f>
        <v/>
      </c>
      <c r="CG122" s="65" t="str">
        <f t="shared" si="129"/>
        <v/>
      </c>
      <c r="CH122" s="62">
        <f t="shared" si="130"/>
        <v>0</v>
      </c>
      <c r="CI122" s="67" t="str">
        <f>IF(OR($E122="",$G122=""),"",IF(AND($E$3=6),'Marks Entry 6th'!AY121,IF(AND($E$3=7),'Marks Entry 7th'!AY121,"")))</f>
        <v/>
      </c>
      <c r="CJ122" s="67" t="str">
        <f>IF(OR($E122="",$G122=""),"",IF(AND($E$3=6),'Marks Entry 6th'!AZ121,IF(AND($E$3=7),'Marks Entry 7th'!AZ121,"")))</f>
        <v/>
      </c>
      <c r="CK122" s="65" t="str">
        <f t="shared" si="131"/>
        <v/>
      </c>
      <c r="CL122" s="62" t="str">
        <f t="shared" si="132"/>
        <v/>
      </c>
      <c r="CM122" s="108">
        <f t="shared" si="133"/>
        <v>0</v>
      </c>
      <c r="CN122" s="108" t="str">
        <f t="shared" si="134"/>
        <v/>
      </c>
      <c r="CO122" s="108" t="str">
        <f t="shared" si="135"/>
        <v/>
      </c>
      <c r="CP122" s="108" t="str">
        <f t="shared" si="136"/>
        <v/>
      </c>
      <c r="CQ122" s="108" t="str">
        <f t="shared" si="137"/>
        <v/>
      </c>
      <c r="CR122" s="110" t="str">
        <f t="shared" si="138"/>
        <v/>
      </c>
      <c r="CS122" s="120" t="str">
        <f>IF(OR($E122="",$G122=""),"",IF(AND($E$3=6),'Marks Entry 6th'!BA121,IF(AND($E$3=7),'Marks Entry 7th'!BA121,"")))</f>
        <v/>
      </c>
      <c r="CT122" s="120" t="str">
        <f>IF(OR($E122="",$G122=""),"",IF(AND($E$3=6),'Marks Entry 6th'!BB121,IF(AND($E$3=7),'Marks Entry 7th'!BB121,"")))</f>
        <v/>
      </c>
      <c r="CU122" s="120" t="str">
        <f>IF(OR($E122="",$G122=""),"",IF(AND($E$3=6),'Marks Entry 6th'!BC121,IF(AND($E$3=7),'Marks Entry 7th'!BC121,"")))</f>
        <v/>
      </c>
      <c r="CV122" s="120" t="str">
        <f>IF(OR($E122="",$G122=""),"",IF(AND($E$3=6),'Marks Entry 6th'!BD121,IF(AND($E$3=7),'Marks Entry 7th'!BD121,"")))</f>
        <v/>
      </c>
      <c r="CW122" s="120" t="str">
        <f>IF(OR($E122="",$G122=""),"",IF(AND($E$3=6),'Marks Entry 6th'!BE121,IF(AND($E$3=7),'Marks Entry 7th'!BE121,"")))</f>
        <v/>
      </c>
      <c r="CX122" s="120" t="str">
        <f>IF(OR($E122="",$G122=""),"",IF(AND($E$3=6),'Marks Entry 6th'!BF121,IF(AND($E$3=7),'Marks Entry 7th'!BF121,"")))</f>
        <v/>
      </c>
      <c r="CY122" s="418" t="str">
        <f t="shared" si="139"/>
        <v/>
      </c>
      <c r="CZ122" s="120" t="str">
        <f>IF(OR($E122="",$G122=""),"",IF(AND($E$3=6),'Marks Entry 6th'!BG121,IF(AND($E$3=7),'Marks Entry 7th'!BG121,"")))</f>
        <v/>
      </c>
      <c r="DA122" s="120" t="str">
        <f>IF(OR($E122="",$G122=""),"",IF(AND($E$3=6),'Marks Entry 6th'!BH121,IF(AND($E$3=7),'Marks Entry 7th'!BH121,"")))</f>
        <v/>
      </c>
      <c r="DB122" s="65" t="str">
        <f t="shared" si="140"/>
        <v/>
      </c>
      <c r="DC122" s="62">
        <f t="shared" si="141"/>
        <v>0</v>
      </c>
      <c r="DD122" s="67" t="str">
        <f>IF(OR($E122="",$G122=""),"",IF(AND($E$3=6),'Marks Entry 6th'!BI121,IF(AND($E$3=7),'Marks Entry 7th'!BI121,"")))</f>
        <v/>
      </c>
      <c r="DE122" s="67" t="str">
        <f>IF(OR($E122="",$G122=""),"",IF(AND($E$3=6),'Marks Entry 6th'!BJ121,IF(AND($E$3=7),'Marks Entry 7th'!BJ121,"")))</f>
        <v/>
      </c>
      <c r="DF122" s="65" t="str">
        <f t="shared" si="142"/>
        <v/>
      </c>
      <c r="DG122" s="62" t="str">
        <f t="shared" si="143"/>
        <v/>
      </c>
      <c r="DH122" s="108">
        <f t="shared" si="144"/>
        <v>0</v>
      </c>
      <c r="DI122" s="108" t="str">
        <f t="shared" si="145"/>
        <v/>
      </c>
      <c r="DJ122" s="108" t="str">
        <f t="shared" si="146"/>
        <v/>
      </c>
      <c r="DK122" s="108" t="str">
        <f t="shared" si="147"/>
        <v/>
      </c>
      <c r="DL122" s="108" t="str">
        <f t="shared" si="148"/>
        <v/>
      </c>
      <c r="DM122" s="110" t="str">
        <f t="shared" si="149"/>
        <v/>
      </c>
      <c r="DN122" s="120" t="str">
        <f>IF(OR($E122="",$G122=""),"",IF(AND($E$3=6),'Marks Entry 6th'!BK121,IF(AND($E$3=7),'Marks Entry 7th'!BK121,"")))</f>
        <v/>
      </c>
      <c r="DO122" s="120" t="str">
        <f>IF(OR($E122="",$G122=""),"",IF(AND($E$3=6),'Marks Entry 6th'!BL121,IF(AND($E$3=7),'Marks Entry 7th'!BL121,"")))</f>
        <v/>
      </c>
      <c r="DP122" s="120" t="str">
        <f>IF(OR($E122="",$G122=""),"",IF(AND($E$3=6),'Marks Entry 6th'!BM121,IF(AND($E$3=7),'Marks Entry 7th'!BM121,"")))</f>
        <v/>
      </c>
      <c r="DQ122" s="120" t="str">
        <f>IF(OR($E122="",$G122=""),"",IF(AND($E$3=6),'Marks Entry 6th'!BN121,IF(AND($E$3=7),'Marks Entry 7th'!BN121,"")))</f>
        <v/>
      </c>
      <c r="DR122" s="120" t="str">
        <f>IF(OR($E122="",$G122=""),"",IF(AND($E$3=6),'Marks Entry 6th'!BO121,IF(AND($E$3=7),'Marks Entry 7th'!BO121,"")))</f>
        <v/>
      </c>
      <c r="DS122" s="120" t="str">
        <f>IF(OR($E122="",$G122=""),"",IF(AND($E$3=6),'Marks Entry 6th'!BP121,IF(AND($E$3=7),'Marks Entry 7th'!BP121,"")))</f>
        <v/>
      </c>
      <c r="DT122" s="418" t="str">
        <f t="shared" si="150"/>
        <v/>
      </c>
      <c r="DU122" s="120" t="str">
        <f>IF(OR($E122="",$G122=""),"",IF(AND($E$3=6),'Marks Entry 6th'!BQ121,IF(AND($E$3=7),'Marks Entry 7th'!BQ121,"")))</f>
        <v/>
      </c>
      <c r="DV122" s="120" t="str">
        <f>IF(OR($E122="",$G122=""),"",IF(AND($E$3=6),'Marks Entry 6th'!BR121,IF(AND($E$3=7),'Marks Entry 7th'!BR121,"")))</f>
        <v/>
      </c>
      <c r="DW122" s="65" t="str">
        <f t="shared" si="151"/>
        <v/>
      </c>
      <c r="DX122" s="62">
        <f t="shared" si="152"/>
        <v>0</v>
      </c>
      <c r="DY122" s="67" t="str">
        <f>IF(OR($E122="",$G122=""),"",IF(AND($E$3=6),'Marks Entry 6th'!BS121,IF(AND($E$3=7),'Marks Entry 7th'!BS121,"")))</f>
        <v/>
      </c>
      <c r="DZ122" s="67" t="str">
        <f>IF(OR($E122="",$G122=""),"",IF(AND($E$3=6),'Marks Entry 6th'!BT121,IF(AND($E$3=7),'Marks Entry 7th'!BT121,"")))</f>
        <v/>
      </c>
      <c r="EA122" s="65" t="str">
        <f t="shared" si="153"/>
        <v/>
      </c>
      <c r="EB122" s="62" t="str">
        <f t="shared" si="154"/>
        <v/>
      </c>
      <c r="EC122" s="108">
        <f t="shared" si="155"/>
        <v>0</v>
      </c>
      <c r="ED122" s="108" t="str">
        <f t="shared" si="156"/>
        <v/>
      </c>
      <c r="EE122" s="108" t="str">
        <f t="shared" si="157"/>
        <v/>
      </c>
      <c r="EF122" s="108" t="str">
        <f t="shared" si="158"/>
        <v/>
      </c>
      <c r="EG122" s="108" t="str">
        <f t="shared" si="159"/>
        <v/>
      </c>
      <c r="EH122" s="110" t="str">
        <f t="shared" si="160"/>
        <v/>
      </c>
      <c r="EI122" s="52" t="str">
        <f>IF(OR($E122="",$G122=""),"",IF(AND($E$3=6),'Marks Entry 6th'!BU121,IF(AND($E$3=7),'Marks Entry 7th'!BU121,"")))</f>
        <v/>
      </c>
      <c r="EJ122" s="52" t="str">
        <f>IF(OR($E122="",$G122=""),"",IF(AND($E$3=6),'Marks Entry 6th'!BV121,IF(AND($E$3=7),'Marks Entry 7th'!BV121,"")))</f>
        <v/>
      </c>
      <c r="EK122" s="52" t="str">
        <f>IF(OR($E122="",$G122=""),"",IF(AND($E$3=6),'Marks Entry 6th'!BW121,IF(AND($E$3=7),'Marks Entry 7th'!BW121,"")))</f>
        <v/>
      </c>
      <c r="EL122" s="52" t="str">
        <f>IF(OR($E122="",$G122=""),"",IF(AND($E$3=6),'Marks Entry 6th'!BX121,IF(AND($E$3=7),'Marks Entry 7th'!BX121,"")))</f>
        <v/>
      </c>
      <c r="EM122" s="52" t="str">
        <f>IF(OR($E122="",$G122=""),"",IF(AND($E$3=6),'Marks Entry 6th'!BY121,IF(AND($E$3=7),'Marks Entry 7th'!BY121,"")))</f>
        <v/>
      </c>
      <c r="EN122" s="121" t="str">
        <f t="shared" si="161"/>
        <v/>
      </c>
      <c r="EO122" s="122">
        <f t="shared" si="162"/>
        <v>0</v>
      </c>
      <c r="EP122" s="122" t="str">
        <f t="shared" si="163"/>
        <v/>
      </c>
      <c r="EQ122" s="122" t="str">
        <f t="shared" si="164"/>
        <v/>
      </c>
      <c r="ER122" s="109" t="str">
        <f t="shared" si="165"/>
        <v/>
      </c>
      <c r="ES122" s="52" t="str">
        <f>IF(OR($E122="",$G122=""),"",IF(AND($E$3=6),'Marks Entry 6th'!BZ121,IF(AND($E$3=7),'Marks Entry 7th'!BZ121,"")))</f>
        <v/>
      </c>
      <c r="ET122" s="52" t="str">
        <f>IF(OR($E122="",$G122=""),"",IF(AND($E$3=6),'Marks Entry 6th'!CA121,IF(AND($E$3=7),'Marks Entry 7th'!CA121,"")))</f>
        <v/>
      </c>
      <c r="EU122" s="52" t="str">
        <f>IF(OR($E122="",$G122=""),"",IF(AND($E$3=6),'Marks Entry 6th'!CB121,IF(AND($E$3=7),'Marks Entry 7th'!CB121,"")))</f>
        <v/>
      </c>
      <c r="EV122" s="52" t="str">
        <f>IF(OR($E122="",$G122=""),"",IF(AND($E$3=6),'Marks Entry 6th'!CC121,IF(AND($E$3=7),'Marks Entry 7th'!CC121,"")))</f>
        <v/>
      </c>
      <c r="EW122" s="52" t="str">
        <f>IF(OR($E122="",$G122=""),"",IF(AND($E$3=6),'Marks Entry 6th'!CD121,IF(AND($E$3=7),'Marks Entry 7th'!CD121,"")))</f>
        <v/>
      </c>
      <c r="EX122" s="121" t="str">
        <f t="shared" si="166"/>
        <v/>
      </c>
      <c r="EY122" s="122">
        <f t="shared" si="167"/>
        <v>0</v>
      </c>
      <c r="EZ122" s="122" t="str">
        <f t="shared" si="168"/>
        <v/>
      </c>
      <c r="FA122" s="122" t="str">
        <f t="shared" si="169"/>
        <v/>
      </c>
      <c r="FB122" s="109" t="str">
        <f t="shared" si="170"/>
        <v/>
      </c>
      <c r="FC122" s="52" t="str">
        <f>IF(OR($E122="",$G122=""),"",IF(AND($E$3=6),'Marks Entry 6th'!CE121,IF(AND($E$3=7),'Marks Entry 7th'!CE121,"")))</f>
        <v/>
      </c>
      <c r="FD122" s="52" t="str">
        <f>IF(OR($E122="",$G122=""),"",IF(AND($E$3=6),'Marks Entry 6th'!CF121,IF(AND($E$3=7),'Marks Entry 7th'!CF121,"")))</f>
        <v/>
      </c>
      <c r="FE122" s="52" t="str">
        <f>IF(OR($E122="",$G122=""),"",IF(AND($E$3=6),'Marks Entry 6th'!CG121,IF(AND($E$3=7),'Marks Entry 7th'!CG121,"")))</f>
        <v/>
      </c>
      <c r="FF122" s="52" t="str">
        <f>IF(OR($E122="",$G122=""),"",IF(AND($E$3=6),'Marks Entry 6th'!CH121,IF(AND($E$3=7),'Marks Entry 7th'!CH121,"")))</f>
        <v/>
      </c>
      <c r="FG122" s="52" t="str">
        <f>IF(OR($E122="",$G122=""),"",IF(AND($E$3=6),'Marks Entry 6th'!CI121,IF(AND($E$3=7),'Marks Entry 7th'!CI121,"")))</f>
        <v/>
      </c>
      <c r="FH122" s="121" t="str">
        <f t="shared" si="171"/>
        <v/>
      </c>
      <c r="FI122" s="122">
        <f t="shared" si="172"/>
        <v>0</v>
      </c>
      <c r="FJ122" s="122" t="str">
        <f t="shared" si="173"/>
        <v/>
      </c>
      <c r="FK122" s="122" t="str">
        <f t="shared" si="174"/>
        <v/>
      </c>
      <c r="FL122" s="109" t="str">
        <f t="shared" si="175"/>
        <v/>
      </c>
      <c r="FM122" s="361" t="str">
        <f>IF(OR($E122="",$G122=""),"",IF(AND('Marks Entry 6th'!CJ121="",'Marks Entry 7th'!CJ121=""),"",IF(AND($E$3=6),'Marks Entry 6th'!CJ121,IF(AND($E$3=7),'Marks Entry 7th'!CJ121,""))))</f>
        <v/>
      </c>
      <c r="FN122" s="361" t="str">
        <f>IF(OR($E122="",$G122=""),"",IF(AND('Marks Entry 6th'!CK121="",'Marks Entry 7th'!CK121=""),"",IF(AND($E$3=6),'Marks Entry 6th'!CK121,IF(AND($E$3=7),'Marks Entry 7th'!CK121,""))))</f>
        <v/>
      </c>
      <c r="FO122" s="362" t="str">
        <f t="shared" si="176"/>
        <v/>
      </c>
      <c r="FP122" s="109" t="str">
        <f t="shared" si="177"/>
        <v/>
      </c>
      <c r="FQ122" s="361" t="str">
        <f>IF(OR($E122="",$G122=""),"",IF(AND('Marks Entry 6th'!CL121="",'Marks Entry 7th'!CL121=""),"",IF(AND($E$3=6),'Marks Entry 6th'!CL121,IF(AND($E$3=7),'Marks Entry 7th'!CL121,""))))</f>
        <v/>
      </c>
      <c r="FR122" s="361" t="str">
        <f>IF(OR($E122="",$G122=""),"",IF(AND('Marks Entry 6th'!CM121="",'Marks Entry 7th'!CM121=""),"",IF(AND($E$3=6),'Marks Entry 6th'!CM121,IF(AND($E$3=7),'Marks Entry 7th'!CM121,""))))</f>
        <v/>
      </c>
      <c r="FS122" s="362" t="str">
        <f t="shared" si="178"/>
        <v/>
      </c>
      <c r="FT122" s="109" t="str">
        <f t="shared" si="179"/>
        <v/>
      </c>
      <c r="FU122" s="78" t="str">
        <f t="shared" si="180"/>
        <v/>
      </c>
      <c r="FV122" s="328" t="str">
        <f t="shared" si="181"/>
        <v/>
      </c>
      <c r="FW122" s="84" t="str">
        <f t="shared" si="182"/>
        <v/>
      </c>
      <c r="FX122" s="222" t="str">
        <f t="shared" si="183"/>
        <v/>
      </c>
      <c r="FY122" s="85" t="str">
        <f t="shared" si="184"/>
        <v/>
      </c>
      <c r="FZ122" s="327" t="str">
        <f>IFERROR(IF(B122="NSO","NSO",IF(OR(D122="",G122="",F122=""),"",IF(AND(FV122&gt;=36,'Master sheet'!$D$11="Hindi"),"कक्षा क्रमोन्नत",IF(AND(FV122&gt;=36,'Master sheet'!$D$11="English"),"Promoted",IF(AND(FV122&lt;36,'Master sheet'!$D$11="Hindi"),"पुनः परीक्षा","Re-Exam"))))),"")</f>
        <v/>
      </c>
      <c r="GA122" s="53" t="str">
        <f>IF(OR($E122="",$G122=""),"",IF(AND($E$3=6,'Marks Entry 6th'!CN121=""),"",IF(AND($E$3=7,'Marks Entry 7th'!CN121=""),"",IF(AND($E$3=6),'Marks Entry 6th'!CN121,IF(AND($E$3=7),'Marks Entry 7th'!CN121,"")))))</f>
        <v/>
      </c>
      <c r="GB122" s="53" t="str">
        <f>IF(OR($E122="",$G122=""),"",IF(AND($E$3=6,'Marks Entry 6th'!CO121=""),"",IF(AND($E$3=7,'Marks Entry 7th'!CO121=""),"",IF(AND($E$3=6),'Marks Entry 6th'!CO121,IF(AND($E$3=7),'Marks Entry 7th'!CO121,"")))))</f>
        <v/>
      </c>
      <c r="GC122" s="54"/>
      <c r="GK122" s="56">
        <f>IF(AND($E$3=6),'Marks Entry 6th'!I121,IF(AND($E$3=7),'Marks Entry 7th'!I121,""))</f>
        <v>0</v>
      </c>
      <c r="GL122" s="56">
        <f t="shared" si="185"/>
        <v>0</v>
      </c>
    </row>
    <row r="123" spans="1:194" ht="18.95" customHeight="1">
      <c r="A123" s="68">
        <v>116</v>
      </c>
      <c r="B123" s="68" t="str">
        <f>IF(OR(GK123=0,GK123=""),"",IF(AND($E$3=6),'Marks Entry 6th'!I122,IF(AND($E$3=7),'Marks Entry 7th'!I122,"")))</f>
        <v/>
      </c>
      <c r="C123" s="69" t="str">
        <f>IF(OR(B123=0,B123=""),"",IF(AND($E$3=6,'Marks Entry 6th'!B122=""),"",IF(AND($E$3=7,'Marks Entry 7th'!B122=""),"",IF(AND($E$3=6,'Marks Entry 6th'!B122),'Marks Entry 6th'!B122,IF(AND($E$3=7),'Marks Entry 7th'!B122,"")))))</f>
        <v/>
      </c>
      <c r="D123" s="69" t="str">
        <f>IF(OR(B123=0,B123=""),"",IF(AND($E$3=6,'Marks Entry 6th'!C122=""),"",IF(AND($E$3=7,'Marks Entry 7th'!C122=""),"",IF(AND($E$3=6),'Marks Entry 6th'!C122,IF(AND($E$3=7),'Marks Entry 7th'!C122,"")))))</f>
        <v/>
      </c>
      <c r="E123" s="303" t="str">
        <f>IF(OR(B123=0,B123=""),"",IF(AND($E$3=6,'Marks Entry 6th'!E122=""),"",IF(AND($E$3=7,'Marks Entry 7th'!E122=""),"",IF(AND($E$3=6),'Marks Entry 6th'!E122,IF(AND($E$3=7),'Marks Entry 7th'!E122,"")))))</f>
        <v/>
      </c>
      <c r="F123" s="69" t="str">
        <f>IF(OR(B123=0,B123=""),"",IF(AND($E$3=6,'Marks Entry 6th'!D122=""),"",IF(AND($E$3=7,'Marks Entry 7th'!D122=""),"",IF(AND($E$3=6),'Marks Entry 6th'!D122,IF(AND($E$3=7),'Marks Entry 7th'!D122,"")))))</f>
        <v/>
      </c>
      <c r="G123" s="302" t="str">
        <f>IF(OR(B123=0,B123=""),"",IF(AND($E$3=6,'Marks Entry 6th'!F122=""),"",IF(AND($E$3=7,'Marks Entry 7th'!F122=""),"",IF(AND($E$3=6),UPPER('Marks Entry 6th'!F122),IF(AND($E$3=7),UPPER('Marks Entry 7th'!F122),"")))))</f>
        <v/>
      </c>
      <c r="H123" s="302" t="str">
        <f>IF(OR(B123=0,B123=""),"",IF(AND($E$3=6,'Marks Entry 6th'!G122=""),"",IF(AND($E$3=7,'Marks Entry 7th'!G122=""),"",IF(AND($E$3=6),UPPER('Marks Entry 6th'!G122),IF(AND($E$3=7),UPPER('Marks Entry 7th'!G122),"")))))</f>
        <v/>
      </c>
      <c r="I123" s="302" t="str">
        <f>IF(OR(B123=0,B123=""),"",IF(AND($E$3=6,'Marks Entry 6th'!H122=""),"",IF(AND($E$3=7,'Marks Entry 7th'!H122=""),"",IF(AND($E$3=6),UPPER('Marks Entry 6th'!H122),IF(AND($E$3=7),UPPER('Marks Entry 7th'!H122),"")))))</f>
        <v/>
      </c>
      <c r="J123" s="64" t="str">
        <f>IF(OR(B123=0,B123=""),"",IF(AND($E$3=6,'Marks Entry 6th'!J122=""),"",IF(AND($E$3=7,'Marks Entry 7th'!J122=""),"",IF(AND($E$3=6),'Marks Entry 6th'!J122,IF(AND($E$3=7),'Marks Entry 7th'!J122,"")))))</f>
        <v/>
      </c>
      <c r="K123" s="64" t="str">
        <f>IF(OR(B123=0,B123=""),"",IF(AND($E$3=6,'Marks Entry 6th'!K122=""),"",IF(AND($E$3=7,'Marks Entry 7th'!K122=""),"",IF(AND($E$3=6),'Marks Entry 6th'!K122,IF(AND($E$3=7),'Marks Entry 7th'!K122,"")))))</f>
        <v/>
      </c>
      <c r="L123" s="120" t="str">
        <f>IF(OR($E123="",$G123=""),"",IF(AND($E$3=6),'Marks Entry 6th'!L122,IF(AND($E$3=7),'Marks Entry 7th'!L122,"")))</f>
        <v/>
      </c>
      <c r="M123" s="120" t="str">
        <f>IF(OR($E123="",$G123=""),"",IF(AND($E$3=6),'Marks Entry 6th'!M122,IF(AND($E$3=7),'Marks Entry 7th'!M122,"")))</f>
        <v/>
      </c>
      <c r="N123" s="120" t="str">
        <f>IF(OR($E123="",$G123=""),"",IF(AND($E$3=6),'Marks Entry 6th'!N122,IF(AND($E$3=7),'Marks Entry 7th'!N122,"")))</f>
        <v/>
      </c>
      <c r="O123" s="120" t="str">
        <f>IF(OR($E123="",$G123=""),"",IF(AND($E$3=6),'Marks Entry 6th'!O122,IF(AND($E$3=7),'Marks Entry 7th'!O122,"")))</f>
        <v/>
      </c>
      <c r="P123" s="120" t="str">
        <f>IF(OR($E123="",$G123=""),"",IF(AND($E$3=6),'Marks Entry 6th'!P122,IF(AND($E$3=7),'Marks Entry 7th'!P122,"")))</f>
        <v/>
      </c>
      <c r="Q123" s="120" t="str">
        <f>IF(OR($E123="",$G123=""),"",IF(AND($E$3=6),'Marks Entry 6th'!Q122,IF(AND($E$3=7),'Marks Entry 7th'!Q122,"")))</f>
        <v/>
      </c>
      <c r="R123" s="418" t="str">
        <f t="shared" si="95"/>
        <v/>
      </c>
      <c r="S123" s="120" t="str">
        <f>IF(OR($E123="",$G123=""),"",IF(AND($E$3=6),'Marks Entry 6th'!R122,IF(AND($E$3=7),'Marks Entry 7th'!R122,"")))</f>
        <v/>
      </c>
      <c r="T123" s="120" t="str">
        <f>IF(OR($E123="",$G123=""),"",IF(AND($E$3=6),'Marks Entry 6th'!S122,IF(AND($E$3=7),'Marks Entry 7th'!S122,"")))</f>
        <v/>
      </c>
      <c r="U123" s="65" t="str">
        <f t="shared" si="96"/>
        <v/>
      </c>
      <c r="V123" s="62">
        <f t="shared" si="97"/>
        <v>0</v>
      </c>
      <c r="W123" s="67" t="str">
        <f>IF(OR($E123="",$G123=""),"",IF(AND($E$3=6),'Marks Entry 6th'!T122,IF(AND($E$3=7),'Marks Entry 7th'!T122,"")))</f>
        <v/>
      </c>
      <c r="X123" s="67" t="str">
        <f>IF(OR($E123="",$G123=""),"",IF(AND($E$3=6),'Marks Entry 6th'!U122,IF(AND($E$3=7),'Marks Entry 7th'!U122,"")))</f>
        <v/>
      </c>
      <c r="Y123" s="66" t="str">
        <f t="shared" si="98"/>
        <v/>
      </c>
      <c r="Z123" s="62" t="str">
        <f t="shared" si="99"/>
        <v/>
      </c>
      <c r="AA123" s="108">
        <f t="shared" si="100"/>
        <v>0</v>
      </c>
      <c r="AB123" s="108" t="str">
        <f t="shared" si="101"/>
        <v/>
      </c>
      <c r="AC123" s="108" t="str">
        <f t="shared" si="102"/>
        <v/>
      </c>
      <c r="AD123" s="108" t="str">
        <f t="shared" si="103"/>
        <v/>
      </c>
      <c r="AE123" s="108" t="str">
        <f t="shared" si="104"/>
        <v/>
      </c>
      <c r="AF123" s="110" t="str">
        <f t="shared" si="105"/>
        <v/>
      </c>
      <c r="AG123" s="120" t="str">
        <f>IF(OR($E123="",$G123=""),"",IF(AND($E$3=6),'Marks Entry 6th'!V122,IF(AND($E$3=7),'Marks Entry 7th'!V122,"")))</f>
        <v/>
      </c>
      <c r="AH123" s="120" t="str">
        <f>IF(OR($E123="",$G123=""),"",IF(AND($E$3=6),'Marks Entry 6th'!W122,IF(AND($E$3=7),'Marks Entry 7th'!W122,"")))</f>
        <v/>
      </c>
      <c r="AI123" s="120" t="str">
        <f>IF(OR($E123="",$G123=""),"",IF(AND($E$3=6),'Marks Entry 6th'!X122,IF(AND($E$3=7),'Marks Entry 7th'!X122,"")))</f>
        <v/>
      </c>
      <c r="AJ123" s="120" t="str">
        <f>IF(OR($E123="",$G123=""),"",IF(AND($E$3=6),'Marks Entry 6th'!Y122,IF(AND($E$3=7),'Marks Entry 7th'!Y122,"")))</f>
        <v/>
      </c>
      <c r="AK123" s="120" t="str">
        <f>IF(OR($E123="",$G123=""),"",IF(AND($E$3=6),'Marks Entry 6th'!Z122,IF(AND($E$3=7),'Marks Entry 7th'!Z122,"")))</f>
        <v/>
      </c>
      <c r="AL123" s="120" t="str">
        <f>IF(OR($E123="",$G123=""),"",IF(AND($E$3=6),'Marks Entry 6th'!AA122,IF(AND($E$3=7),'Marks Entry 7th'!AA122,"")))</f>
        <v/>
      </c>
      <c r="AM123" s="418" t="str">
        <f t="shared" si="106"/>
        <v/>
      </c>
      <c r="AN123" s="120" t="str">
        <f>IF(OR($E123="",$G123=""),"",IF(AND($E$3=6),'Marks Entry 6th'!AB122,IF(AND($E$3=7),'Marks Entry 7th'!AB122,"")))</f>
        <v/>
      </c>
      <c r="AO123" s="120" t="str">
        <f>IF(OR($E123="",$G123=""),"",IF(AND($E$3=6),'Marks Entry 6th'!AC122,IF(AND($E$3=7),'Marks Entry 7th'!AC122,"")))</f>
        <v/>
      </c>
      <c r="AP123" s="65" t="str">
        <f t="shared" si="107"/>
        <v/>
      </c>
      <c r="AQ123" s="62">
        <f t="shared" si="108"/>
        <v>0</v>
      </c>
      <c r="AR123" s="67" t="str">
        <f>IF(OR($E123="",$G123=""),"",IF(AND($E$3=6),'Marks Entry 6th'!AD122,IF(AND($E$3=7),'Marks Entry 7th'!AD122,"")))</f>
        <v/>
      </c>
      <c r="AS123" s="67" t="str">
        <f>IF(OR($E123="",$G123=""),"",IF(AND($E$3=6),'Marks Entry 6th'!AE122,IF(AND($E$3=7),'Marks Entry 7th'!AE122,"")))</f>
        <v/>
      </c>
      <c r="AT123" s="65" t="str">
        <f t="shared" si="109"/>
        <v/>
      </c>
      <c r="AU123" s="62" t="str">
        <f t="shared" si="110"/>
        <v/>
      </c>
      <c r="AV123" s="108">
        <f t="shared" si="111"/>
        <v>0</v>
      </c>
      <c r="AW123" s="108" t="str">
        <f t="shared" si="112"/>
        <v/>
      </c>
      <c r="AX123" s="108" t="str">
        <f t="shared" si="113"/>
        <v/>
      </c>
      <c r="AY123" s="108" t="str">
        <f t="shared" si="114"/>
        <v/>
      </c>
      <c r="AZ123" s="108" t="str">
        <f t="shared" si="115"/>
        <v/>
      </c>
      <c r="BA123" s="110" t="str">
        <f t="shared" si="116"/>
        <v/>
      </c>
      <c r="BB123" s="310" t="str">
        <f>IF(OR($E123="",$G123=""),"",IF(AND($E$3=6),'Marks Entry 6th'!AF122,IF(AND($E$3=7),'Marks Entry 7th'!AF122,"")))</f>
        <v/>
      </c>
      <c r="BC123" s="120" t="str">
        <f>IF(OR($E123="",$G123=""),"",IF(AND($E$3=6),'Marks Entry 6th'!AG122,IF(AND($E$3=7),'Marks Entry 7th'!AG122,"")))</f>
        <v/>
      </c>
      <c r="BD123" s="120" t="str">
        <f>IF(OR($E123="",$G123=""),"",IF(AND($E$3=6),'Marks Entry 6th'!AH122,IF(AND($E$3=7),'Marks Entry 7th'!AH122,"")))</f>
        <v/>
      </c>
      <c r="BE123" s="120" t="str">
        <f>IF(OR($E123="",$G123=""),"",IF(AND($E$3=6),'Marks Entry 6th'!AI122,IF(AND($E$3=7),'Marks Entry 7th'!AI122,"")))</f>
        <v/>
      </c>
      <c r="BF123" s="120" t="str">
        <f>IF(OR($E123="",$G123=""),"",IF(AND($E$3=6),'Marks Entry 6th'!AJ122,IF(AND($E$3=7),'Marks Entry 7th'!AJ122,"")))</f>
        <v/>
      </c>
      <c r="BG123" s="120" t="str">
        <f>IF(OR($E123="",$G123=""),"",IF(AND($E$3=6),'Marks Entry 6th'!AK122,IF(AND($E$3=7),'Marks Entry 7th'!AK122,"")))</f>
        <v/>
      </c>
      <c r="BH123" s="120" t="str">
        <f>IF(OR($E123="",$G123=""),"",IF(AND($E$3=6),'Marks Entry 6th'!AL122,IF(AND($E$3=7),'Marks Entry 7th'!AL122,"")))</f>
        <v/>
      </c>
      <c r="BI123" s="418" t="str">
        <f t="shared" si="117"/>
        <v/>
      </c>
      <c r="BJ123" s="120" t="str">
        <f>IF(OR($E123="",$G123=""),"",IF(AND($E$3=6),'Marks Entry 6th'!AM122,IF(AND($E$3=7),'Marks Entry 7th'!AM122,"")))</f>
        <v/>
      </c>
      <c r="BK123" s="120" t="str">
        <f>IF(OR($E123="",$G123=""),"",IF(AND($E$3=6),'Marks Entry 6th'!AN122,IF(AND($E$3=7),'Marks Entry 7th'!AN122,"")))</f>
        <v/>
      </c>
      <c r="BL123" s="65" t="str">
        <f t="shared" si="118"/>
        <v/>
      </c>
      <c r="BM123" s="62">
        <f t="shared" si="119"/>
        <v>0</v>
      </c>
      <c r="BN123" s="67" t="str">
        <f>IF(OR($E123="",$G123=""),"",IF(AND($E$3=6),'Marks Entry 6th'!AO122,IF(AND($E$3=7),'Marks Entry 7th'!AO122,"")))</f>
        <v/>
      </c>
      <c r="BO123" s="67" t="str">
        <f>IF(OR($E123="",$G123=""),"",IF(AND($E$3=6),'Marks Entry 6th'!AP122,IF(AND($E$3=7),'Marks Entry 7th'!AP122,"")))</f>
        <v/>
      </c>
      <c r="BP123" s="65" t="str">
        <f t="shared" si="120"/>
        <v/>
      </c>
      <c r="BQ123" s="62" t="str">
        <f t="shared" si="121"/>
        <v/>
      </c>
      <c r="BR123" s="108">
        <f t="shared" si="122"/>
        <v>0</v>
      </c>
      <c r="BS123" s="108" t="str">
        <f t="shared" si="123"/>
        <v/>
      </c>
      <c r="BT123" s="108" t="str">
        <f t="shared" si="124"/>
        <v/>
      </c>
      <c r="BU123" s="108" t="str">
        <f t="shared" si="125"/>
        <v/>
      </c>
      <c r="BV123" s="108" t="str">
        <f t="shared" si="126"/>
        <v/>
      </c>
      <c r="BW123" s="110" t="str">
        <f t="shared" si="127"/>
        <v/>
      </c>
      <c r="BX123" s="120" t="str">
        <f>IF(OR($E123="",$G123=""),"",IF(AND($E$3=6),'Marks Entry 6th'!AQ122,IF(AND($E$3=7),'Marks Entry 7th'!AQ122,"")))</f>
        <v/>
      </c>
      <c r="BY123" s="120" t="str">
        <f>IF(OR($E123="",$G123=""),"",IF(AND($E$3=6),'Marks Entry 6th'!AR122,IF(AND($E$3=7),'Marks Entry 7th'!AR122,"")))</f>
        <v/>
      </c>
      <c r="BZ123" s="120" t="str">
        <f>IF(OR($E123="",$G123=""),"",IF(AND($E$3=6),'Marks Entry 6th'!AS122,IF(AND($E$3=7),'Marks Entry 7th'!AS122,"")))</f>
        <v/>
      </c>
      <c r="CA123" s="120" t="str">
        <f>IF(OR($E123="",$G123=""),"",IF(AND($E$3=6),'Marks Entry 6th'!AT122,IF(AND($E$3=7),'Marks Entry 7th'!AT122,"")))</f>
        <v/>
      </c>
      <c r="CB123" s="120" t="str">
        <f>IF(OR($E123="",$G123=""),"",IF(AND($E$3=6),'Marks Entry 6th'!AU122,IF(AND($E$3=7),'Marks Entry 7th'!AU122,"")))</f>
        <v/>
      </c>
      <c r="CC123" s="120" t="str">
        <f>IF(OR($E123="",$G123=""),"",IF(AND($E$3=6),'Marks Entry 6th'!AV122,IF(AND($E$3=7),'Marks Entry 7th'!AV122,"")))</f>
        <v/>
      </c>
      <c r="CD123" s="418" t="str">
        <f t="shared" si="128"/>
        <v/>
      </c>
      <c r="CE123" s="120" t="str">
        <f>IF(OR($E123="",$G123=""),"",IF(AND($E$3=6),'Marks Entry 6th'!AW122,IF(AND($E$3=7),'Marks Entry 7th'!AW122,"")))</f>
        <v/>
      </c>
      <c r="CF123" s="120" t="str">
        <f>IF(OR($E123="",$G123=""),"",IF(AND($E$3=6),'Marks Entry 6th'!AX122,IF(AND($E$3=7),'Marks Entry 7th'!AX122,"")))</f>
        <v/>
      </c>
      <c r="CG123" s="65" t="str">
        <f t="shared" si="129"/>
        <v/>
      </c>
      <c r="CH123" s="62">
        <f t="shared" si="130"/>
        <v>0</v>
      </c>
      <c r="CI123" s="67" t="str">
        <f>IF(OR($E123="",$G123=""),"",IF(AND($E$3=6),'Marks Entry 6th'!AY122,IF(AND($E$3=7),'Marks Entry 7th'!AY122,"")))</f>
        <v/>
      </c>
      <c r="CJ123" s="67" t="str">
        <f>IF(OR($E123="",$G123=""),"",IF(AND($E$3=6),'Marks Entry 6th'!AZ122,IF(AND($E$3=7),'Marks Entry 7th'!AZ122,"")))</f>
        <v/>
      </c>
      <c r="CK123" s="65" t="str">
        <f t="shared" si="131"/>
        <v/>
      </c>
      <c r="CL123" s="62" t="str">
        <f t="shared" si="132"/>
        <v/>
      </c>
      <c r="CM123" s="108">
        <f t="shared" si="133"/>
        <v>0</v>
      </c>
      <c r="CN123" s="108" t="str">
        <f t="shared" si="134"/>
        <v/>
      </c>
      <c r="CO123" s="108" t="str">
        <f t="shared" si="135"/>
        <v/>
      </c>
      <c r="CP123" s="108" t="str">
        <f t="shared" si="136"/>
        <v/>
      </c>
      <c r="CQ123" s="108" t="str">
        <f t="shared" si="137"/>
        <v/>
      </c>
      <c r="CR123" s="110" t="str">
        <f t="shared" si="138"/>
        <v/>
      </c>
      <c r="CS123" s="120" t="str">
        <f>IF(OR($E123="",$G123=""),"",IF(AND($E$3=6),'Marks Entry 6th'!BA122,IF(AND($E$3=7),'Marks Entry 7th'!BA122,"")))</f>
        <v/>
      </c>
      <c r="CT123" s="120" t="str">
        <f>IF(OR($E123="",$G123=""),"",IF(AND($E$3=6),'Marks Entry 6th'!BB122,IF(AND($E$3=7),'Marks Entry 7th'!BB122,"")))</f>
        <v/>
      </c>
      <c r="CU123" s="120" t="str">
        <f>IF(OR($E123="",$G123=""),"",IF(AND($E$3=6),'Marks Entry 6th'!BC122,IF(AND($E$3=7),'Marks Entry 7th'!BC122,"")))</f>
        <v/>
      </c>
      <c r="CV123" s="120" t="str">
        <f>IF(OR($E123="",$G123=""),"",IF(AND($E$3=6),'Marks Entry 6th'!BD122,IF(AND($E$3=7),'Marks Entry 7th'!BD122,"")))</f>
        <v/>
      </c>
      <c r="CW123" s="120" t="str">
        <f>IF(OR($E123="",$G123=""),"",IF(AND($E$3=6),'Marks Entry 6th'!BE122,IF(AND($E$3=7),'Marks Entry 7th'!BE122,"")))</f>
        <v/>
      </c>
      <c r="CX123" s="120" t="str">
        <f>IF(OR($E123="",$G123=""),"",IF(AND($E$3=6),'Marks Entry 6th'!BF122,IF(AND($E$3=7),'Marks Entry 7th'!BF122,"")))</f>
        <v/>
      </c>
      <c r="CY123" s="418" t="str">
        <f t="shared" si="139"/>
        <v/>
      </c>
      <c r="CZ123" s="120" t="str">
        <f>IF(OR($E123="",$G123=""),"",IF(AND($E$3=6),'Marks Entry 6th'!BG122,IF(AND($E$3=7),'Marks Entry 7th'!BG122,"")))</f>
        <v/>
      </c>
      <c r="DA123" s="120" t="str">
        <f>IF(OR($E123="",$G123=""),"",IF(AND($E$3=6),'Marks Entry 6th'!BH122,IF(AND($E$3=7),'Marks Entry 7th'!BH122,"")))</f>
        <v/>
      </c>
      <c r="DB123" s="65" t="str">
        <f t="shared" si="140"/>
        <v/>
      </c>
      <c r="DC123" s="62">
        <f t="shared" si="141"/>
        <v>0</v>
      </c>
      <c r="DD123" s="67" t="str">
        <f>IF(OR($E123="",$G123=""),"",IF(AND($E$3=6),'Marks Entry 6th'!BI122,IF(AND($E$3=7),'Marks Entry 7th'!BI122,"")))</f>
        <v/>
      </c>
      <c r="DE123" s="67" t="str">
        <f>IF(OR($E123="",$G123=""),"",IF(AND($E$3=6),'Marks Entry 6th'!BJ122,IF(AND($E$3=7),'Marks Entry 7th'!BJ122,"")))</f>
        <v/>
      </c>
      <c r="DF123" s="65" t="str">
        <f t="shared" si="142"/>
        <v/>
      </c>
      <c r="DG123" s="62" t="str">
        <f t="shared" si="143"/>
        <v/>
      </c>
      <c r="DH123" s="108">
        <f t="shared" si="144"/>
        <v>0</v>
      </c>
      <c r="DI123" s="108" t="str">
        <f t="shared" si="145"/>
        <v/>
      </c>
      <c r="DJ123" s="108" t="str">
        <f t="shared" si="146"/>
        <v/>
      </c>
      <c r="DK123" s="108" t="str">
        <f t="shared" si="147"/>
        <v/>
      </c>
      <c r="DL123" s="108" t="str">
        <f t="shared" si="148"/>
        <v/>
      </c>
      <c r="DM123" s="110" t="str">
        <f t="shared" si="149"/>
        <v/>
      </c>
      <c r="DN123" s="120" t="str">
        <f>IF(OR($E123="",$G123=""),"",IF(AND($E$3=6),'Marks Entry 6th'!BK122,IF(AND($E$3=7),'Marks Entry 7th'!BK122,"")))</f>
        <v/>
      </c>
      <c r="DO123" s="120" t="str">
        <f>IF(OR($E123="",$G123=""),"",IF(AND($E$3=6),'Marks Entry 6th'!BL122,IF(AND($E$3=7),'Marks Entry 7th'!BL122,"")))</f>
        <v/>
      </c>
      <c r="DP123" s="120" t="str">
        <f>IF(OR($E123="",$G123=""),"",IF(AND($E$3=6),'Marks Entry 6th'!BM122,IF(AND($E$3=7),'Marks Entry 7th'!BM122,"")))</f>
        <v/>
      </c>
      <c r="DQ123" s="120" t="str">
        <f>IF(OR($E123="",$G123=""),"",IF(AND($E$3=6),'Marks Entry 6th'!BN122,IF(AND($E$3=7),'Marks Entry 7th'!BN122,"")))</f>
        <v/>
      </c>
      <c r="DR123" s="120" t="str">
        <f>IF(OR($E123="",$G123=""),"",IF(AND($E$3=6),'Marks Entry 6th'!BO122,IF(AND($E$3=7),'Marks Entry 7th'!BO122,"")))</f>
        <v/>
      </c>
      <c r="DS123" s="120" t="str">
        <f>IF(OR($E123="",$G123=""),"",IF(AND($E$3=6),'Marks Entry 6th'!BP122,IF(AND($E$3=7),'Marks Entry 7th'!BP122,"")))</f>
        <v/>
      </c>
      <c r="DT123" s="418" t="str">
        <f t="shared" si="150"/>
        <v/>
      </c>
      <c r="DU123" s="120" t="str">
        <f>IF(OR($E123="",$G123=""),"",IF(AND($E$3=6),'Marks Entry 6th'!BQ122,IF(AND($E$3=7),'Marks Entry 7th'!BQ122,"")))</f>
        <v/>
      </c>
      <c r="DV123" s="120" t="str">
        <f>IF(OR($E123="",$G123=""),"",IF(AND($E$3=6),'Marks Entry 6th'!BR122,IF(AND($E$3=7),'Marks Entry 7th'!BR122,"")))</f>
        <v/>
      </c>
      <c r="DW123" s="65" t="str">
        <f t="shared" si="151"/>
        <v/>
      </c>
      <c r="DX123" s="62">
        <f t="shared" si="152"/>
        <v>0</v>
      </c>
      <c r="DY123" s="67" t="str">
        <f>IF(OR($E123="",$G123=""),"",IF(AND($E$3=6),'Marks Entry 6th'!BS122,IF(AND($E$3=7),'Marks Entry 7th'!BS122,"")))</f>
        <v/>
      </c>
      <c r="DZ123" s="67" t="str">
        <f>IF(OR($E123="",$G123=""),"",IF(AND($E$3=6),'Marks Entry 6th'!BT122,IF(AND($E$3=7),'Marks Entry 7th'!BT122,"")))</f>
        <v/>
      </c>
      <c r="EA123" s="65" t="str">
        <f t="shared" si="153"/>
        <v/>
      </c>
      <c r="EB123" s="62" t="str">
        <f t="shared" si="154"/>
        <v/>
      </c>
      <c r="EC123" s="108">
        <f t="shared" si="155"/>
        <v>0</v>
      </c>
      <c r="ED123" s="108" t="str">
        <f t="shared" si="156"/>
        <v/>
      </c>
      <c r="EE123" s="108" t="str">
        <f t="shared" si="157"/>
        <v/>
      </c>
      <c r="EF123" s="108" t="str">
        <f t="shared" si="158"/>
        <v/>
      </c>
      <c r="EG123" s="108" t="str">
        <f t="shared" si="159"/>
        <v/>
      </c>
      <c r="EH123" s="110" t="str">
        <f t="shared" si="160"/>
        <v/>
      </c>
      <c r="EI123" s="52" t="str">
        <f>IF(OR($E123="",$G123=""),"",IF(AND($E$3=6),'Marks Entry 6th'!BU122,IF(AND($E$3=7),'Marks Entry 7th'!BU122,"")))</f>
        <v/>
      </c>
      <c r="EJ123" s="52" t="str">
        <f>IF(OR($E123="",$G123=""),"",IF(AND($E$3=6),'Marks Entry 6th'!BV122,IF(AND($E$3=7),'Marks Entry 7th'!BV122,"")))</f>
        <v/>
      </c>
      <c r="EK123" s="52" t="str">
        <f>IF(OR($E123="",$G123=""),"",IF(AND($E$3=6),'Marks Entry 6th'!BW122,IF(AND($E$3=7),'Marks Entry 7th'!BW122,"")))</f>
        <v/>
      </c>
      <c r="EL123" s="52" t="str">
        <f>IF(OR($E123="",$G123=""),"",IF(AND($E$3=6),'Marks Entry 6th'!BX122,IF(AND($E$3=7),'Marks Entry 7th'!BX122,"")))</f>
        <v/>
      </c>
      <c r="EM123" s="52" t="str">
        <f>IF(OR($E123="",$G123=""),"",IF(AND($E$3=6),'Marks Entry 6th'!BY122,IF(AND($E$3=7),'Marks Entry 7th'!BY122,"")))</f>
        <v/>
      </c>
      <c r="EN123" s="121" t="str">
        <f t="shared" si="161"/>
        <v/>
      </c>
      <c r="EO123" s="122">
        <f t="shared" si="162"/>
        <v>0</v>
      </c>
      <c r="EP123" s="122" t="str">
        <f t="shared" si="163"/>
        <v/>
      </c>
      <c r="EQ123" s="122" t="str">
        <f t="shared" si="164"/>
        <v/>
      </c>
      <c r="ER123" s="109" t="str">
        <f t="shared" si="165"/>
        <v/>
      </c>
      <c r="ES123" s="52" t="str">
        <f>IF(OR($E123="",$G123=""),"",IF(AND($E$3=6),'Marks Entry 6th'!BZ122,IF(AND($E$3=7),'Marks Entry 7th'!BZ122,"")))</f>
        <v/>
      </c>
      <c r="ET123" s="52" t="str">
        <f>IF(OR($E123="",$G123=""),"",IF(AND($E$3=6),'Marks Entry 6th'!CA122,IF(AND($E$3=7),'Marks Entry 7th'!CA122,"")))</f>
        <v/>
      </c>
      <c r="EU123" s="52" t="str">
        <f>IF(OR($E123="",$G123=""),"",IF(AND($E$3=6),'Marks Entry 6th'!CB122,IF(AND($E$3=7),'Marks Entry 7th'!CB122,"")))</f>
        <v/>
      </c>
      <c r="EV123" s="52" t="str">
        <f>IF(OR($E123="",$G123=""),"",IF(AND($E$3=6),'Marks Entry 6th'!CC122,IF(AND($E$3=7),'Marks Entry 7th'!CC122,"")))</f>
        <v/>
      </c>
      <c r="EW123" s="52" t="str">
        <f>IF(OR($E123="",$G123=""),"",IF(AND($E$3=6),'Marks Entry 6th'!CD122,IF(AND($E$3=7),'Marks Entry 7th'!CD122,"")))</f>
        <v/>
      </c>
      <c r="EX123" s="121" t="str">
        <f t="shared" si="166"/>
        <v/>
      </c>
      <c r="EY123" s="122">
        <f t="shared" si="167"/>
        <v>0</v>
      </c>
      <c r="EZ123" s="122" t="str">
        <f t="shared" si="168"/>
        <v/>
      </c>
      <c r="FA123" s="122" t="str">
        <f t="shared" si="169"/>
        <v/>
      </c>
      <c r="FB123" s="109" t="str">
        <f t="shared" si="170"/>
        <v/>
      </c>
      <c r="FC123" s="52" t="str">
        <f>IF(OR($E123="",$G123=""),"",IF(AND($E$3=6),'Marks Entry 6th'!CE122,IF(AND($E$3=7),'Marks Entry 7th'!CE122,"")))</f>
        <v/>
      </c>
      <c r="FD123" s="52" t="str">
        <f>IF(OR($E123="",$G123=""),"",IF(AND($E$3=6),'Marks Entry 6th'!CF122,IF(AND($E$3=7),'Marks Entry 7th'!CF122,"")))</f>
        <v/>
      </c>
      <c r="FE123" s="52" t="str">
        <f>IF(OR($E123="",$G123=""),"",IF(AND($E$3=6),'Marks Entry 6th'!CG122,IF(AND($E$3=7),'Marks Entry 7th'!CG122,"")))</f>
        <v/>
      </c>
      <c r="FF123" s="52" t="str">
        <f>IF(OR($E123="",$G123=""),"",IF(AND($E$3=6),'Marks Entry 6th'!CH122,IF(AND($E$3=7),'Marks Entry 7th'!CH122,"")))</f>
        <v/>
      </c>
      <c r="FG123" s="52" t="str">
        <f>IF(OR($E123="",$G123=""),"",IF(AND($E$3=6),'Marks Entry 6th'!CI122,IF(AND($E$3=7),'Marks Entry 7th'!CI122,"")))</f>
        <v/>
      </c>
      <c r="FH123" s="121" t="str">
        <f t="shared" si="171"/>
        <v/>
      </c>
      <c r="FI123" s="122">
        <f t="shared" si="172"/>
        <v>0</v>
      </c>
      <c r="FJ123" s="122" t="str">
        <f t="shared" si="173"/>
        <v/>
      </c>
      <c r="FK123" s="122" t="str">
        <f t="shared" si="174"/>
        <v/>
      </c>
      <c r="FL123" s="109" t="str">
        <f t="shared" si="175"/>
        <v/>
      </c>
      <c r="FM123" s="361" t="str">
        <f>IF(OR($E123="",$G123=""),"",IF(AND('Marks Entry 6th'!CJ122="",'Marks Entry 7th'!CJ122=""),"",IF(AND($E$3=6),'Marks Entry 6th'!CJ122,IF(AND($E$3=7),'Marks Entry 7th'!CJ122,""))))</f>
        <v/>
      </c>
      <c r="FN123" s="361" t="str">
        <f>IF(OR($E123="",$G123=""),"",IF(AND('Marks Entry 6th'!CK122="",'Marks Entry 7th'!CK122=""),"",IF(AND($E$3=6),'Marks Entry 6th'!CK122,IF(AND($E$3=7),'Marks Entry 7th'!CK122,""))))</f>
        <v/>
      </c>
      <c r="FO123" s="362" t="str">
        <f t="shared" si="176"/>
        <v/>
      </c>
      <c r="FP123" s="109" t="str">
        <f t="shared" si="177"/>
        <v/>
      </c>
      <c r="FQ123" s="361" t="str">
        <f>IF(OR($E123="",$G123=""),"",IF(AND('Marks Entry 6th'!CL122="",'Marks Entry 7th'!CL122=""),"",IF(AND($E$3=6),'Marks Entry 6th'!CL122,IF(AND($E$3=7),'Marks Entry 7th'!CL122,""))))</f>
        <v/>
      </c>
      <c r="FR123" s="361" t="str">
        <f>IF(OR($E123="",$G123=""),"",IF(AND('Marks Entry 6th'!CM122="",'Marks Entry 7th'!CM122=""),"",IF(AND($E$3=6),'Marks Entry 6th'!CM122,IF(AND($E$3=7),'Marks Entry 7th'!CM122,""))))</f>
        <v/>
      </c>
      <c r="FS123" s="362" t="str">
        <f t="shared" si="178"/>
        <v/>
      </c>
      <c r="FT123" s="109" t="str">
        <f t="shared" si="179"/>
        <v/>
      </c>
      <c r="FU123" s="78" t="str">
        <f t="shared" si="180"/>
        <v/>
      </c>
      <c r="FV123" s="328" t="str">
        <f t="shared" si="181"/>
        <v/>
      </c>
      <c r="FW123" s="84" t="str">
        <f t="shared" si="182"/>
        <v/>
      </c>
      <c r="FX123" s="222" t="str">
        <f t="shared" si="183"/>
        <v/>
      </c>
      <c r="FY123" s="85" t="str">
        <f t="shared" si="184"/>
        <v/>
      </c>
      <c r="FZ123" s="327" t="str">
        <f>IFERROR(IF(B123="NSO","NSO",IF(OR(D123="",G123="",F123=""),"",IF(AND(FV123&gt;=36,'Master sheet'!$D$11="Hindi"),"कक्षा क्रमोन्नत",IF(AND(FV123&gt;=36,'Master sheet'!$D$11="English"),"Promoted",IF(AND(FV123&lt;36,'Master sheet'!$D$11="Hindi"),"पुनः परीक्षा","Re-Exam"))))),"")</f>
        <v/>
      </c>
      <c r="GA123" s="53" t="str">
        <f>IF(OR($E123="",$G123=""),"",IF(AND($E$3=6,'Marks Entry 6th'!CN122=""),"",IF(AND($E$3=7,'Marks Entry 7th'!CN122=""),"",IF(AND($E$3=6),'Marks Entry 6th'!CN122,IF(AND($E$3=7),'Marks Entry 7th'!CN122,"")))))</f>
        <v/>
      </c>
      <c r="GB123" s="53" t="str">
        <f>IF(OR($E123="",$G123=""),"",IF(AND($E$3=6,'Marks Entry 6th'!CO122=""),"",IF(AND($E$3=7,'Marks Entry 7th'!CO122=""),"",IF(AND($E$3=6),'Marks Entry 6th'!CO122,IF(AND($E$3=7),'Marks Entry 7th'!CO122,"")))))</f>
        <v/>
      </c>
      <c r="GC123" s="54"/>
      <c r="GK123" s="56">
        <f>IF(AND($E$3=6),'Marks Entry 6th'!I122,IF(AND($E$3=7),'Marks Entry 7th'!I122,""))</f>
        <v>0</v>
      </c>
      <c r="GL123" s="56">
        <f t="shared" si="185"/>
        <v>0</v>
      </c>
    </row>
    <row r="124" spans="1:194" ht="18.95" customHeight="1">
      <c r="A124" s="68">
        <v>117</v>
      </c>
      <c r="B124" s="68" t="str">
        <f>IF(OR(GK124=0,GK124=""),"",IF(AND($E$3=6),'Marks Entry 6th'!I123,IF(AND($E$3=7),'Marks Entry 7th'!I123,"")))</f>
        <v/>
      </c>
      <c r="C124" s="69" t="str">
        <f>IF(OR(B124=0,B124=""),"",IF(AND($E$3=6,'Marks Entry 6th'!B123=""),"",IF(AND($E$3=7,'Marks Entry 7th'!B123=""),"",IF(AND($E$3=6,'Marks Entry 6th'!B123),'Marks Entry 6th'!B123,IF(AND($E$3=7),'Marks Entry 7th'!B123,"")))))</f>
        <v/>
      </c>
      <c r="D124" s="69" t="str">
        <f>IF(OR(B124=0,B124=""),"",IF(AND($E$3=6,'Marks Entry 6th'!C123=""),"",IF(AND($E$3=7,'Marks Entry 7th'!C123=""),"",IF(AND($E$3=6),'Marks Entry 6th'!C123,IF(AND($E$3=7),'Marks Entry 7th'!C123,"")))))</f>
        <v/>
      </c>
      <c r="E124" s="303" t="str">
        <f>IF(OR(B124=0,B124=""),"",IF(AND($E$3=6,'Marks Entry 6th'!E123=""),"",IF(AND($E$3=7,'Marks Entry 7th'!E123=""),"",IF(AND($E$3=6),'Marks Entry 6th'!E123,IF(AND($E$3=7),'Marks Entry 7th'!E123,"")))))</f>
        <v/>
      </c>
      <c r="F124" s="69" t="str">
        <f>IF(OR(B124=0,B124=""),"",IF(AND($E$3=6,'Marks Entry 6th'!D123=""),"",IF(AND($E$3=7,'Marks Entry 7th'!D123=""),"",IF(AND($E$3=6),'Marks Entry 6th'!D123,IF(AND($E$3=7),'Marks Entry 7th'!D123,"")))))</f>
        <v/>
      </c>
      <c r="G124" s="302" t="str">
        <f>IF(OR(B124=0,B124=""),"",IF(AND($E$3=6,'Marks Entry 6th'!F123=""),"",IF(AND($E$3=7,'Marks Entry 7th'!F123=""),"",IF(AND($E$3=6),UPPER('Marks Entry 6th'!F123),IF(AND($E$3=7),UPPER('Marks Entry 7th'!F123),"")))))</f>
        <v/>
      </c>
      <c r="H124" s="302" t="str">
        <f>IF(OR(B124=0,B124=""),"",IF(AND($E$3=6,'Marks Entry 6th'!G123=""),"",IF(AND($E$3=7,'Marks Entry 7th'!G123=""),"",IF(AND($E$3=6),UPPER('Marks Entry 6th'!G123),IF(AND($E$3=7),UPPER('Marks Entry 7th'!G123),"")))))</f>
        <v/>
      </c>
      <c r="I124" s="302" t="str">
        <f>IF(OR(B124=0,B124=""),"",IF(AND($E$3=6,'Marks Entry 6th'!H123=""),"",IF(AND($E$3=7,'Marks Entry 7th'!H123=""),"",IF(AND($E$3=6),UPPER('Marks Entry 6th'!H123),IF(AND($E$3=7),UPPER('Marks Entry 7th'!H123),"")))))</f>
        <v/>
      </c>
      <c r="J124" s="64" t="str">
        <f>IF(OR(B124=0,B124=""),"",IF(AND($E$3=6,'Marks Entry 6th'!J123=""),"",IF(AND($E$3=7,'Marks Entry 7th'!J123=""),"",IF(AND($E$3=6),'Marks Entry 6th'!J123,IF(AND($E$3=7),'Marks Entry 7th'!J123,"")))))</f>
        <v/>
      </c>
      <c r="K124" s="64" t="str">
        <f>IF(OR(B124=0,B124=""),"",IF(AND($E$3=6,'Marks Entry 6th'!K123=""),"",IF(AND($E$3=7,'Marks Entry 7th'!K123=""),"",IF(AND($E$3=6),'Marks Entry 6th'!K123,IF(AND($E$3=7),'Marks Entry 7th'!K123,"")))))</f>
        <v/>
      </c>
      <c r="L124" s="120" t="str">
        <f>IF(OR($E124="",$G124=""),"",IF(AND($E$3=6),'Marks Entry 6th'!L123,IF(AND($E$3=7),'Marks Entry 7th'!L123,"")))</f>
        <v/>
      </c>
      <c r="M124" s="120" t="str">
        <f>IF(OR($E124="",$G124=""),"",IF(AND($E$3=6),'Marks Entry 6th'!M123,IF(AND($E$3=7),'Marks Entry 7th'!M123,"")))</f>
        <v/>
      </c>
      <c r="N124" s="120" t="str">
        <f>IF(OR($E124="",$G124=""),"",IF(AND($E$3=6),'Marks Entry 6th'!N123,IF(AND($E$3=7),'Marks Entry 7th'!N123,"")))</f>
        <v/>
      </c>
      <c r="O124" s="120" t="str">
        <f>IF(OR($E124="",$G124=""),"",IF(AND($E$3=6),'Marks Entry 6th'!O123,IF(AND($E$3=7),'Marks Entry 7th'!O123,"")))</f>
        <v/>
      </c>
      <c r="P124" s="120" t="str">
        <f>IF(OR($E124="",$G124=""),"",IF(AND($E$3=6),'Marks Entry 6th'!P123,IF(AND($E$3=7),'Marks Entry 7th'!P123,"")))</f>
        <v/>
      </c>
      <c r="Q124" s="120" t="str">
        <f>IF(OR($E124="",$G124=""),"",IF(AND($E$3=6),'Marks Entry 6th'!Q123,IF(AND($E$3=7),'Marks Entry 7th'!Q123,"")))</f>
        <v/>
      </c>
      <c r="R124" s="418" t="str">
        <f t="shared" si="95"/>
        <v/>
      </c>
      <c r="S124" s="120" t="str">
        <f>IF(OR($E124="",$G124=""),"",IF(AND($E$3=6),'Marks Entry 6th'!R123,IF(AND($E$3=7),'Marks Entry 7th'!R123,"")))</f>
        <v/>
      </c>
      <c r="T124" s="120" t="str">
        <f>IF(OR($E124="",$G124=""),"",IF(AND($E$3=6),'Marks Entry 6th'!S123,IF(AND($E$3=7),'Marks Entry 7th'!S123,"")))</f>
        <v/>
      </c>
      <c r="U124" s="65" t="str">
        <f t="shared" si="96"/>
        <v/>
      </c>
      <c r="V124" s="62">
        <f t="shared" si="97"/>
        <v>0</v>
      </c>
      <c r="W124" s="67" t="str">
        <f>IF(OR($E124="",$G124=""),"",IF(AND($E$3=6),'Marks Entry 6th'!T123,IF(AND($E$3=7),'Marks Entry 7th'!T123,"")))</f>
        <v/>
      </c>
      <c r="X124" s="67" t="str">
        <f>IF(OR($E124="",$G124=""),"",IF(AND($E$3=6),'Marks Entry 6th'!U123,IF(AND($E$3=7),'Marks Entry 7th'!U123,"")))</f>
        <v/>
      </c>
      <c r="Y124" s="66" t="str">
        <f t="shared" si="98"/>
        <v/>
      </c>
      <c r="Z124" s="62" t="str">
        <f t="shared" si="99"/>
        <v/>
      </c>
      <c r="AA124" s="108">
        <f t="shared" si="100"/>
        <v>0</v>
      </c>
      <c r="AB124" s="108" t="str">
        <f t="shared" si="101"/>
        <v/>
      </c>
      <c r="AC124" s="108" t="str">
        <f t="shared" si="102"/>
        <v/>
      </c>
      <c r="AD124" s="108" t="str">
        <f t="shared" si="103"/>
        <v/>
      </c>
      <c r="AE124" s="108" t="str">
        <f t="shared" si="104"/>
        <v/>
      </c>
      <c r="AF124" s="110" t="str">
        <f t="shared" si="105"/>
        <v/>
      </c>
      <c r="AG124" s="120" t="str">
        <f>IF(OR($E124="",$G124=""),"",IF(AND($E$3=6),'Marks Entry 6th'!V123,IF(AND($E$3=7),'Marks Entry 7th'!V123,"")))</f>
        <v/>
      </c>
      <c r="AH124" s="120" t="str">
        <f>IF(OR($E124="",$G124=""),"",IF(AND($E$3=6),'Marks Entry 6th'!W123,IF(AND($E$3=7),'Marks Entry 7th'!W123,"")))</f>
        <v/>
      </c>
      <c r="AI124" s="120" t="str">
        <f>IF(OR($E124="",$G124=""),"",IF(AND($E$3=6),'Marks Entry 6th'!X123,IF(AND($E$3=7),'Marks Entry 7th'!X123,"")))</f>
        <v/>
      </c>
      <c r="AJ124" s="120" t="str">
        <f>IF(OR($E124="",$G124=""),"",IF(AND($E$3=6),'Marks Entry 6th'!Y123,IF(AND($E$3=7),'Marks Entry 7th'!Y123,"")))</f>
        <v/>
      </c>
      <c r="AK124" s="120" t="str">
        <f>IF(OR($E124="",$G124=""),"",IF(AND($E$3=6),'Marks Entry 6th'!Z123,IF(AND($E$3=7),'Marks Entry 7th'!Z123,"")))</f>
        <v/>
      </c>
      <c r="AL124" s="120" t="str">
        <f>IF(OR($E124="",$G124=""),"",IF(AND($E$3=6),'Marks Entry 6th'!AA123,IF(AND($E$3=7),'Marks Entry 7th'!AA123,"")))</f>
        <v/>
      </c>
      <c r="AM124" s="418" t="str">
        <f t="shared" si="106"/>
        <v/>
      </c>
      <c r="AN124" s="120" t="str">
        <f>IF(OR($E124="",$G124=""),"",IF(AND($E$3=6),'Marks Entry 6th'!AB123,IF(AND($E$3=7),'Marks Entry 7th'!AB123,"")))</f>
        <v/>
      </c>
      <c r="AO124" s="120" t="str">
        <f>IF(OR($E124="",$G124=""),"",IF(AND($E$3=6),'Marks Entry 6th'!AC123,IF(AND($E$3=7),'Marks Entry 7th'!AC123,"")))</f>
        <v/>
      </c>
      <c r="AP124" s="65" t="str">
        <f t="shared" si="107"/>
        <v/>
      </c>
      <c r="AQ124" s="62">
        <f t="shared" si="108"/>
        <v>0</v>
      </c>
      <c r="AR124" s="67" t="str">
        <f>IF(OR($E124="",$G124=""),"",IF(AND($E$3=6),'Marks Entry 6th'!AD123,IF(AND($E$3=7),'Marks Entry 7th'!AD123,"")))</f>
        <v/>
      </c>
      <c r="AS124" s="67" t="str">
        <f>IF(OR($E124="",$G124=""),"",IF(AND($E$3=6),'Marks Entry 6th'!AE123,IF(AND($E$3=7),'Marks Entry 7th'!AE123,"")))</f>
        <v/>
      </c>
      <c r="AT124" s="65" t="str">
        <f t="shared" si="109"/>
        <v/>
      </c>
      <c r="AU124" s="62" t="str">
        <f t="shared" si="110"/>
        <v/>
      </c>
      <c r="AV124" s="108">
        <f t="shared" si="111"/>
        <v>0</v>
      </c>
      <c r="AW124" s="108" t="str">
        <f t="shared" si="112"/>
        <v/>
      </c>
      <c r="AX124" s="108" t="str">
        <f t="shared" si="113"/>
        <v/>
      </c>
      <c r="AY124" s="108" t="str">
        <f t="shared" si="114"/>
        <v/>
      </c>
      <c r="AZ124" s="108" t="str">
        <f t="shared" si="115"/>
        <v/>
      </c>
      <c r="BA124" s="110" t="str">
        <f t="shared" si="116"/>
        <v/>
      </c>
      <c r="BB124" s="310" t="str">
        <f>IF(OR($E124="",$G124=""),"",IF(AND($E$3=6),'Marks Entry 6th'!AF123,IF(AND($E$3=7),'Marks Entry 7th'!AF123,"")))</f>
        <v/>
      </c>
      <c r="BC124" s="120" t="str">
        <f>IF(OR($E124="",$G124=""),"",IF(AND($E$3=6),'Marks Entry 6th'!AG123,IF(AND($E$3=7),'Marks Entry 7th'!AG123,"")))</f>
        <v/>
      </c>
      <c r="BD124" s="120" t="str">
        <f>IF(OR($E124="",$G124=""),"",IF(AND($E$3=6),'Marks Entry 6th'!AH123,IF(AND($E$3=7),'Marks Entry 7th'!AH123,"")))</f>
        <v/>
      </c>
      <c r="BE124" s="120" t="str">
        <f>IF(OR($E124="",$G124=""),"",IF(AND($E$3=6),'Marks Entry 6th'!AI123,IF(AND($E$3=7),'Marks Entry 7th'!AI123,"")))</f>
        <v/>
      </c>
      <c r="BF124" s="120" t="str">
        <f>IF(OR($E124="",$G124=""),"",IF(AND($E$3=6),'Marks Entry 6th'!AJ123,IF(AND($E$3=7),'Marks Entry 7th'!AJ123,"")))</f>
        <v/>
      </c>
      <c r="BG124" s="120" t="str">
        <f>IF(OR($E124="",$G124=""),"",IF(AND($E$3=6),'Marks Entry 6th'!AK123,IF(AND($E$3=7),'Marks Entry 7th'!AK123,"")))</f>
        <v/>
      </c>
      <c r="BH124" s="120" t="str">
        <f>IF(OR($E124="",$G124=""),"",IF(AND($E$3=6),'Marks Entry 6th'!AL123,IF(AND($E$3=7),'Marks Entry 7th'!AL123,"")))</f>
        <v/>
      </c>
      <c r="BI124" s="418" t="str">
        <f t="shared" si="117"/>
        <v/>
      </c>
      <c r="BJ124" s="120" t="str">
        <f>IF(OR($E124="",$G124=""),"",IF(AND($E$3=6),'Marks Entry 6th'!AM123,IF(AND($E$3=7),'Marks Entry 7th'!AM123,"")))</f>
        <v/>
      </c>
      <c r="BK124" s="120" t="str">
        <f>IF(OR($E124="",$G124=""),"",IF(AND($E$3=6),'Marks Entry 6th'!AN123,IF(AND($E$3=7),'Marks Entry 7th'!AN123,"")))</f>
        <v/>
      </c>
      <c r="BL124" s="65" t="str">
        <f t="shared" si="118"/>
        <v/>
      </c>
      <c r="BM124" s="62">
        <f t="shared" si="119"/>
        <v>0</v>
      </c>
      <c r="BN124" s="67" t="str">
        <f>IF(OR($E124="",$G124=""),"",IF(AND($E$3=6),'Marks Entry 6th'!AO123,IF(AND($E$3=7),'Marks Entry 7th'!AO123,"")))</f>
        <v/>
      </c>
      <c r="BO124" s="67" t="str">
        <f>IF(OR($E124="",$G124=""),"",IF(AND($E$3=6),'Marks Entry 6th'!AP123,IF(AND($E$3=7),'Marks Entry 7th'!AP123,"")))</f>
        <v/>
      </c>
      <c r="BP124" s="65" t="str">
        <f t="shared" si="120"/>
        <v/>
      </c>
      <c r="BQ124" s="62" t="str">
        <f t="shared" si="121"/>
        <v/>
      </c>
      <c r="BR124" s="108">
        <f t="shared" si="122"/>
        <v>0</v>
      </c>
      <c r="BS124" s="108" t="str">
        <f t="shared" si="123"/>
        <v/>
      </c>
      <c r="BT124" s="108" t="str">
        <f t="shared" si="124"/>
        <v/>
      </c>
      <c r="BU124" s="108" t="str">
        <f t="shared" si="125"/>
        <v/>
      </c>
      <c r="BV124" s="108" t="str">
        <f t="shared" si="126"/>
        <v/>
      </c>
      <c r="BW124" s="110" t="str">
        <f t="shared" si="127"/>
        <v/>
      </c>
      <c r="BX124" s="120" t="str">
        <f>IF(OR($E124="",$G124=""),"",IF(AND($E$3=6),'Marks Entry 6th'!AQ123,IF(AND($E$3=7),'Marks Entry 7th'!AQ123,"")))</f>
        <v/>
      </c>
      <c r="BY124" s="120" t="str">
        <f>IF(OR($E124="",$G124=""),"",IF(AND($E$3=6),'Marks Entry 6th'!AR123,IF(AND($E$3=7),'Marks Entry 7th'!AR123,"")))</f>
        <v/>
      </c>
      <c r="BZ124" s="120" t="str">
        <f>IF(OR($E124="",$G124=""),"",IF(AND($E$3=6),'Marks Entry 6th'!AS123,IF(AND($E$3=7),'Marks Entry 7th'!AS123,"")))</f>
        <v/>
      </c>
      <c r="CA124" s="120" t="str">
        <f>IF(OR($E124="",$G124=""),"",IF(AND($E$3=6),'Marks Entry 6th'!AT123,IF(AND($E$3=7),'Marks Entry 7th'!AT123,"")))</f>
        <v/>
      </c>
      <c r="CB124" s="120" t="str">
        <f>IF(OR($E124="",$G124=""),"",IF(AND($E$3=6),'Marks Entry 6th'!AU123,IF(AND($E$3=7),'Marks Entry 7th'!AU123,"")))</f>
        <v/>
      </c>
      <c r="CC124" s="120" t="str">
        <f>IF(OR($E124="",$G124=""),"",IF(AND($E$3=6),'Marks Entry 6th'!AV123,IF(AND($E$3=7),'Marks Entry 7th'!AV123,"")))</f>
        <v/>
      </c>
      <c r="CD124" s="418" t="str">
        <f t="shared" si="128"/>
        <v/>
      </c>
      <c r="CE124" s="120" t="str">
        <f>IF(OR($E124="",$G124=""),"",IF(AND($E$3=6),'Marks Entry 6th'!AW123,IF(AND($E$3=7),'Marks Entry 7th'!AW123,"")))</f>
        <v/>
      </c>
      <c r="CF124" s="120" t="str">
        <f>IF(OR($E124="",$G124=""),"",IF(AND($E$3=6),'Marks Entry 6th'!AX123,IF(AND($E$3=7),'Marks Entry 7th'!AX123,"")))</f>
        <v/>
      </c>
      <c r="CG124" s="65" t="str">
        <f t="shared" si="129"/>
        <v/>
      </c>
      <c r="CH124" s="62">
        <f t="shared" si="130"/>
        <v>0</v>
      </c>
      <c r="CI124" s="67" t="str">
        <f>IF(OR($E124="",$G124=""),"",IF(AND($E$3=6),'Marks Entry 6th'!AY123,IF(AND($E$3=7),'Marks Entry 7th'!AY123,"")))</f>
        <v/>
      </c>
      <c r="CJ124" s="67" t="str">
        <f>IF(OR($E124="",$G124=""),"",IF(AND($E$3=6),'Marks Entry 6th'!AZ123,IF(AND($E$3=7),'Marks Entry 7th'!AZ123,"")))</f>
        <v/>
      </c>
      <c r="CK124" s="65" t="str">
        <f t="shared" si="131"/>
        <v/>
      </c>
      <c r="CL124" s="62" t="str">
        <f t="shared" si="132"/>
        <v/>
      </c>
      <c r="CM124" s="108">
        <f t="shared" si="133"/>
        <v>0</v>
      </c>
      <c r="CN124" s="108" t="str">
        <f t="shared" si="134"/>
        <v/>
      </c>
      <c r="CO124" s="108" t="str">
        <f t="shared" si="135"/>
        <v/>
      </c>
      <c r="CP124" s="108" t="str">
        <f t="shared" si="136"/>
        <v/>
      </c>
      <c r="CQ124" s="108" t="str">
        <f t="shared" si="137"/>
        <v/>
      </c>
      <c r="CR124" s="110" t="str">
        <f t="shared" si="138"/>
        <v/>
      </c>
      <c r="CS124" s="120" t="str">
        <f>IF(OR($E124="",$G124=""),"",IF(AND($E$3=6),'Marks Entry 6th'!BA123,IF(AND($E$3=7),'Marks Entry 7th'!BA123,"")))</f>
        <v/>
      </c>
      <c r="CT124" s="120" t="str">
        <f>IF(OR($E124="",$G124=""),"",IF(AND($E$3=6),'Marks Entry 6th'!BB123,IF(AND($E$3=7),'Marks Entry 7th'!BB123,"")))</f>
        <v/>
      </c>
      <c r="CU124" s="120" t="str">
        <f>IF(OR($E124="",$G124=""),"",IF(AND($E$3=6),'Marks Entry 6th'!BC123,IF(AND($E$3=7),'Marks Entry 7th'!BC123,"")))</f>
        <v/>
      </c>
      <c r="CV124" s="120" t="str">
        <f>IF(OR($E124="",$G124=""),"",IF(AND($E$3=6),'Marks Entry 6th'!BD123,IF(AND($E$3=7),'Marks Entry 7th'!BD123,"")))</f>
        <v/>
      </c>
      <c r="CW124" s="120" t="str">
        <f>IF(OR($E124="",$G124=""),"",IF(AND($E$3=6),'Marks Entry 6th'!BE123,IF(AND($E$3=7),'Marks Entry 7th'!BE123,"")))</f>
        <v/>
      </c>
      <c r="CX124" s="120" t="str">
        <f>IF(OR($E124="",$G124=""),"",IF(AND($E$3=6),'Marks Entry 6th'!BF123,IF(AND($E$3=7),'Marks Entry 7th'!BF123,"")))</f>
        <v/>
      </c>
      <c r="CY124" s="418" t="str">
        <f t="shared" si="139"/>
        <v/>
      </c>
      <c r="CZ124" s="120" t="str">
        <f>IF(OR($E124="",$G124=""),"",IF(AND($E$3=6),'Marks Entry 6th'!BG123,IF(AND($E$3=7),'Marks Entry 7th'!BG123,"")))</f>
        <v/>
      </c>
      <c r="DA124" s="120" t="str">
        <f>IF(OR($E124="",$G124=""),"",IF(AND($E$3=6),'Marks Entry 6th'!BH123,IF(AND($E$3=7),'Marks Entry 7th'!BH123,"")))</f>
        <v/>
      </c>
      <c r="DB124" s="65" t="str">
        <f t="shared" si="140"/>
        <v/>
      </c>
      <c r="DC124" s="62">
        <f t="shared" si="141"/>
        <v>0</v>
      </c>
      <c r="DD124" s="67" t="str">
        <f>IF(OR($E124="",$G124=""),"",IF(AND($E$3=6),'Marks Entry 6th'!BI123,IF(AND($E$3=7),'Marks Entry 7th'!BI123,"")))</f>
        <v/>
      </c>
      <c r="DE124" s="67" t="str">
        <f>IF(OR($E124="",$G124=""),"",IF(AND($E$3=6),'Marks Entry 6th'!BJ123,IF(AND($E$3=7),'Marks Entry 7th'!BJ123,"")))</f>
        <v/>
      </c>
      <c r="DF124" s="65" t="str">
        <f t="shared" si="142"/>
        <v/>
      </c>
      <c r="DG124" s="62" t="str">
        <f t="shared" si="143"/>
        <v/>
      </c>
      <c r="DH124" s="108">
        <f t="shared" si="144"/>
        <v>0</v>
      </c>
      <c r="DI124" s="108" t="str">
        <f t="shared" si="145"/>
        <v/>
      </c>
      <c r="DJ124" s="108" t="str">
        <f t="shared" si="146"/>
        <v/>
      </c>
      <c r="DK124" s="108" t="str">
        <f t="shared" si="147"/>
        <v/>
      </c>
      <c r="DL124" s="108" t="str">
        <f t="shared" si="148"/>
        <v/>
      </c>
      <c r="DM124" s="110" t="str">
        <f t="shared" si="149"/>
        <v/>
      </c>
      <c r="DN124" s="120" t="str">
        <f>IF(OR($E124="",$G124=""),"",IF(AND($E$3=6),'Marks Entry 6th'!BK123,IF(AND($E$3=7),'Marks Entry 7th'!BK123,"")))</f>
        <v/>
      </c>
      <c r="DO124" s="120" t="str">
        <f>IF(OR($E124="",$G124=""),"",IF(AND($E$3=6),'Marks Entry 6th'!BL123,IF(AND($E$3=7),'Marks Entry 7th'!BL123,"")))</f>
        <v/>
      </c>
      <c r="DP124" s="120" t="str">
        <f>IF(OR($E124="",$G124=""),"",IF(AND($E$3=6),'Marks Entry 6th'!BM123,IF(AND($E$3=7),'Marks Entry 7th'!BM123,"")))</f>
        <v/>
      </c>
      <c r="DQ124" s="120" t="str">
        <f>IF(OR($E124="",$G124=""),"",IF(AND($E$3=6),'Marks Entry 6th'!BN123,IF(AND($E$3=7),'Marks Entry 7th'!BN123,"")))</f>
        <v/>
      </c>
      <c r="DR124" s="120" t="str">
        <f>IF(OR($E124="",$G124=""),"",IF(AND($E$3=6),'Marks Entry 6th'!BO123,IF(AND($E$3=7),'Marks Entry 7th'!BO123,"")))</f>
        <v/>
      </c>
      <c r="DS124" s="120" t="str">
        <f>IF(OR($E124="",$G124=""),"",IF(AND($E$3=6),'Marks Entry 6th'!BP123,IF(AND($E$3=7),'Marks Entry 7th'!BP123,"")))</f>
        <v/>
      </c>
      <c r="DT124" s="418" t="str">
        <f t="shared" si="150"/>
        <v/>
      </c>
      <c r="DU124" s="120" t="str">
        <f>IF(OR($E124="",$G124=""),"",IF(AND($E$3=6),'Marks Entry 6th'!BQ123,IF(AND($E$3=7),'Marks Entry 7th'!BQ123,"")))</f>
        <v/>
      </c>
      <c r="DV124" s="120" t="str">
        <f>IF(OR($E124="",$G124=""),"",IF(AND($E$3=6),'Marks Entry 6th'!BR123,IF(AND($E$3=7),'Marks Entry 7th'!BR123,"")))</f>
        <v/>
      </c>
      <c r="DW124" s="65" t="str">
        <f t="shared" si="151"/>
        <v/>
      </c>
      <c r="DX124" s="62">
        <f t="shared" si="152"/>
        <v>0</v>
      </c>
      <c r="DY124" s="67" t="str">
        <f>IF(OR($E124="",$G124=""),"",IF(AND($E$3=6),'Marks Entry 6th'!BS123,IF(AND($E$3=7),'Marks Entry 7th'!BS123,"")))</f>
        <v/>
      </c>
      <c r="DZ124" s="67" t="str">
        <f>IF(OR($E124="",$G124=""),"",IF(AND($E$3=6),'Marks Entry 6th'!BT123,IF(AND($E$3=7),'Marks Entry 7th'!BT123,"")))</f>
        <v/>
      </c>
      <c r="EA124" s="65" t="str">
        <f t="shared" si="153"/>
        <v/>
      </c>
      <c r="EB124" s="62" t="str">
        <f t="shared" si="154"/>
        <v/>
      </c>
      <c r="EC124" s="108">
        <f t="shared" si="155"/>
        <v>0</v>
      </c>
      <c r="ED124" s="108" t="str">
        <f t="shared" si="156"/>
        <v/>
      </c>
      <c r="EE124" s="108" t="str">
        <f t="shared" si="157"/>
        <v/>
      </c>
      <c r="EF124" s="108" t="str">
        <f t="shared" si="158"/>
        <v/>
      </c>
      <c r="EG124" s="108" t="str">
        <f t="shared" si="159"/>
        <v/>
      </c>
      <c r="EH124" s="110" t="str">
        <f t="shared" si="160"/>
        <v/>
      </c>
      <c r="EI124" s="52" t="str">
        <f>IF(OR($E124="",$G124=""),"",IF(AND($E$3=6),'Marks Entry 6th'!BU123,IF(AND($E$3=7),'Marks Entry 7th'!BU123,"")))</f>
        <v/>
      </c>
      <c r="EJ124" s="52" t="str">
        <f>IF(OR($E124="",$G124=""),"",IF(AND($E$3=6),'Marks Entry 6th'!BV123,IF(AND($E$3=7),'Marks Entry 7th'!BV123,"")))</f>
        <v/>
      </c>
      <c r="EK124" s="52" t="str">
        <f>IF(OR($E124="",$G124=""),"",IF(AND($E$3=6),'Marks Entry 6th'!BW123,IF(AND($E$3=7),'Marks Entry 7th'!BW123,"")))</f>
        <v/>
      </c>
      <c r="EL124" s="52" t="str">
        <f>IF(OR($E124="",$G124=""),"",IF(AND($E$3=6),'Marks Entry 6th'!BX123,IF(AND($E$3=7),'Marks Entry 7th'!BX123,"")))</f>
        <v/>
      </c>
      <c r="EM124" s="52" t="str">
        <f>IF(OR($E124="",$G124=""),"",IF(AND($E$3=6),'Marks Entry 6th'!BY123,IF(AND($E$3=7),'Marks Entry 7th'!BY123,"")))</f>
        <v/>
      </c>
      <c r="EN124" s="121" t="str">
        <f t="shared" si="161"/>
        <v/>
      </c>
      <c r="EO124" s="122">
        <f t="shared" si="162"/>
        <v>0</v>
      </c>
      <c r="EP124" s="122" t="str">
        <f t="shared" si="163"/>
        <v/>
      </c>
      <c r="EQ124" s="122" t="str">
        <f t="shared" si="164"/>
        <v/>
      </c>
      <c r="ER124" s="109" t="str">
        <f t="shared" si="165"/>
        <v/>
      </c>
      <c r="ES124" s="52" t="str">
        <f>IF(OR($E124="",$G124=""),"",IF(AND($E$3=6),'Marks Entry 6th'!BZ123,IF(AND($E$3=7),'Marks Entry 7th'!BZ123,"")))</f>
        <v/>
      </c>
      <c r="ET124" s="52" t="str">
        <f>IF(OR($E124="",$G124=""),"",IF(AND($E$3=6),'Marks Entry 6th'!CA123,IF(AND($E$3=7),'Marks Entry 7th'!CA123,"")))</f>
        <v/>
      </c>
      <c r="EU124" s="52" t="str">
        <f>IF(OR($E124="",$G124=""),"",IF(AND($E$3=6),'Marks Entry 6th'!CB123,IF(AND($E$3=7),'Marks Entry 7th'!CB123,"")))</f>
        <v/>
      </c>
      <c r="EV124" s="52" t="str">
        <f>IF(OR($E124="",$G124=""),"",IF(AND($E$3=6),'Marks Entry 6th'!CC123,IF(AND($E$3=7),'Marks Entry 7th'!CC123,"")))</f>
        <v/>
      </c>
      <c r="EW124" s="52" t="str">
        <f>IF(OR($E124="",$G124=""),"",IF(AND($E$3=6),'Marks Entry 6th'!CD123,IF(AND($E$3=7),'Marks Entry 7th'!CD123,"")))</f>
        <v/>
      </c>
      <c r="EX124" s="121" t="str">
        <f t="shared" si="166"/>
        <v/>
      </c>
      <c r="EY124" s="122">
        <f t="shared" si="167"/>
        <v>0</v>
      </c>
      <c r="EZ124" s="122" t="str">
        <f t="shared" si="168"/>
        <v/>
      </c>
      <c r="FA124" s="122" t="str">
        <f t="shared" si="169"/>
        <v/>
      </c>
      <c r="FB124" s="109" t="str">
        <f t="shared" si="170"/>
        <v/>
      </c>
      <c r="FC124" s="52" t="str">
        <f>IF(OR($E124="",$G124=""),"",IF(AND($E$3=6),'Marks Entry 6th'!CE123,IF(AND($E$3=7),'Marks Entry 7th'!CE123,"")))</f>
        <v/>
      </c>
      <c r="FD124" s="52" t="str">
        <f>IF(OR($E124="",$G124=""),"",IF(AND($E$3=6),'Marks Entry 6th'!CF123,IF(AND($E$3=7),'Marks Entry 7th'!CF123,"")))</f>
        <v/>
      </c>
      <c r="FE124" s="52" t="str">
        <f>IF(OR($E124="",$G124=""),"",IF(AND($E$3=6),'Marks Entry 6th'!CG123,IF(AND($E$3=7),'Marks Entry 7th'!CG123,"")))</f>
        <v/>
      </c>
      <c r="FF124" s="52" t="str">
        <f>IF(OR($E124="",$G124=""),"",IF(AND($E$3=6),'Marks Entry 6th'!CH123,IF(AND($E$3=7),'Marks Entry 7th'!CH123,"")))</f>
        <v/>
      </c>
      <c r="FG124" s="52" t="str">
        <f>IF(OR($E124="",$G124=""),"",IF(AND($E$3=6),'Marks Entry 6th'!CI123,IF(AND($E$3=7),'Marks Entry 7th'!CI123,"")))</f>
        <v/>
      </c>
      <c r="FH124" s="121" t="str">
        <f t="shared" si="171"/>
        <v/>
      </c>
      <c r="FI124" s="122">
        <f t="shared" si="172"/>
        <v>0</v>
      </c>
      <c r="FJ124" s="122" t="str">
        <f t="shared" si="173"/>
        <v/>
      </c>
      <c r="FK124" s="122" t="str">
        <f t="shared" si="174"/>
        <v/>
      </c>
      <c r="FL124" s="109" t="str">
        <f t="shared" si="175"/>
        <v/>
      </c>
      <c r="FM124" s="361" t="str">
        <f>IF(OR($E124="",$G124=""),"",IF(AND('Marks Entry 6th'!CJ123="",'Marks Entry 7th'!CJ123=""),"",IF(AND($E$3=6),'Marks Entry 6th'!CJ123,IF(AND($E$3=7),'Marks Entry 7th'!CJ123,""))))</f>
        <v/>
      </c>
      <c r="FN124" s="361" t="str">
        <f>IF(OR($E124="",$G124=""),"",IF(AND('Marks Entry 6th'!CK123="",'Marks Entry 7th'!CK123=""),"",IF(AND($E$3=6),'Marks Entry 6th'!CK123,IF(AND($E$3=7),'Marks Entry 7th'!CK123,""))))</f>
        <v/>
      </c>
      <c r="FO124" s="362" t="str">
        <f t="shared" si="176"/>
        <v/>
      </c>
      <c r="FP124" s="109" t="str">
        <f t="shared" si="177"/>
        <v/>
      </c>
      <c r="FQ124" s="361" t="str">
        <f>IF(OR($E124="",$G124=""),"",IF(AND('Marks Entry 6th'!CL123="",'Marks Entry 7th'!CL123=""),"",IF(AND($E$3=6),'Marks Entry 6th'!CL123,IF(AND($E$3=7),'Marks Entry 7th'!CL123,""))))</f>
        <v/>
      </c>
      <c r="FR124" s="361" t="str">
        <f>IF(OR($E124="",$G124=""),"",IF(AND('Marks Entry 6th'!CM123="",'Marks Entry 7th'!CM123=""),"",IF(AND($E$3=6),'Marks Entry 6th'!CM123,IF(AND($E$3=7),'Marks Entry 7th'!CM123,""))))</f>
        <v/>
      </c>
      <c r="FS124" s="362" t="str">
        <f t="shared" si="178"/>
        <v/>
      </c>
      <c r="FT124" s="109" t="str">
        <f t="shared" si="179"/>
        <v/>
      </c>
      <c r="FU124" s="78" t="str">
        <f t="shared" si="180"/>
        <v/>
      </c>
      <c r="FV124" s="328" t="str">
        <f t="shared" si="181"/>
        <v/>
      </c>
      <c r="FW124" s="84" t="str">
        <f t="shared" si="182"/>
        <v/>
      </c>
      <c r="FX124" s="222" t="str">
        <f t="shared" si="183"/>
        <v/>
      </c>
      <c r="FY124" s="85" t="str">
        <f t="shared" si="184"/>
        <v/>
      </c>
      <c r="FZ124" s="327" t="str">
        <f>IFERROR(IF(B124="NSO","NSO",IF(OR(D124="",G124="",F124=""),"",IF(AND(FV124&gt;=36,'Master sheet'!$D$11="Hindi"),"कक्षा क्रमोन्नत",IF(AND(FV124&gt;=36,'Master sheet'!$D$11="English"),"Promoted",IF(AND(FV124&lt;36,'Master sheet'!$D$11="Hindi"),"पुनः परीक्षा","Re-Exam"))))),"")</f>
        <v/>
      </c>
      <c r="GA124" s="53" t="str">
        <f>IF(OR($E124="",$G124=""),"",IF(AND($E$3=6,'Marks Entry 6th'!CN123=""),"",IF(AND($E$3=7,'Marks Entry 7th'!CN123=""),"",IF(AND($E$3=6),'Marks Entry 6th'!CN123,IF(AND($E$3=7),'Marks Entry 7th'!CN123,"")))))</f>
        <v/>
      </c>
      <c r="GB124" s="53" t="str">
        <f>IF(OR($E124="",$G124=""),"",IF(AND($E$3=6,'Marks Entry 6th'!CO123=""),"",IF(AND($E$3=7,'Marks Entry 7th'!CO123=""),"",IF(AND($E$3=6),'Marks Entry 6th'!CO123,IF(AND($E$3=7),'Marks Entry 7th'!CO123,"")))))</f>
        <v/>
      </c>
      <c r="GC124" s="54"/>
      <c r="GK124" s="56">
        <f>IF(AND($E$3=6),'Marks Entry 6th'!I123,IF(AND($E$3=7),'Marks Entry 7th'!I123,""))</f>
        <v>0</v>
      </c>
      <c r="GL124" s="56">
        <f t="shared" si="185"/>
        <v>0</v>
      </c>
    </row>
    <row r="125" spans="1:194" ht="18.95" customHeight="1">
      <c r="A125" s="68">
        <v>118</v>
      </c>
      <c r="B125" s="68" t="str">
        <f>IF(OR(GK125=0,GK125=""),"",IF(AND($E$3=6),'Marks Entry 6th'!I124,IF(AND($E$3=7),'Marks Entry 7th'!I124,"")))</f>
        <v/>
      </c>
      <c r="C125" s="69" t="str">
        <f>IF(OR(B125=0,B125=""),"",IF(AND($E$3=6,'Marks Entry 6th'!B124=""),"",IF(AND($E$3=7,'Marks Entry 7th'!B124=""),"",IF(AND($E$3=6,'Marks Entry 6th'!B124),'Marks Entry 6th'!B124,IF(AND($E$3=7),'Marks Entry 7th'!B124,"")))))</f>
        <v/>
      </c>
      <c r="D125" s="69" t="str">
        <f>IF(OR(B125=0,B125=""),"",IF(AND($E$3=6,'Marks Entry 6th'!C124=""),"",IF(AND($E$3=7,'Marks Entry 7th'!C124=""),"",IF(AND($E$3=6),'Marks Entry 6th'!C124,IF(AND($E$3=7),'Marks Entry 7th'!C124,"")))))</f>
        <v/>
      </c>
      <c r="E125" s="303" t="str">
        <f>IF(OR(B125=0,B125=""),"",IF(AND($E$3=6,'Marks Entry 6th'!E124=""),"",IF(AND($E$3=7,'Marks Entry 7th'!E124=""),"",IF(AND($E$3=6),'Marks Entry 6th'!E124,IF(AND($E$3=7),'Marks Entry 7th'!E124,"")))))</f>
        <v/>
      </c>
      <c r="F125" s="69" t="str">
        <f>IF(OR(B125=0,B125=""),"",IF(AND($E$3=6,'Marks Entry 6th'!D124=""),"",IF(AND($E$3=7,'Marks Entry 7th'!D124=""),"",IF(AND($E$3=6),'Marks Entry 6th'!D124,IF(AND($E$3=7),'Marks Entry 7th'!D124,"")))))</f>
        <v/>
      </c>
      <c r="G125" s="302" t="str">
        <f>IF(OR(B125=0,B125=""),"",IF(AND($E$3=6,'Marks Entry 6th'!F124=""),"",IF(AND($E$3=7,'Marks Entry 7th'!F124=""),"",IF(AND($E$3=6),UPPER('Marks Entry 6th'!F124),IF(AND($E$3=7),UPPER('Marks Entry 7th'!F124),"")))))</f>
        <v/>
      </c>
      <c r="H125" s="302" t="str">
        <f>IF(OR(B125=0,B125=""),"",IF(AND($E$3=6,'Marks Entry 6th'!G124=""),"",IF(AND($E$3=7,'Marks Entry 7th'!G124=""),"",IF(AND($E$3=6),UPPER('Marks Entry 6th'!G124),IF(AND($E$3=7),UPPER('Marks Entry 7th'!G124),"")))))</f>
        <v/>
      </c>
      <c r="I125" s="302" t="str">
        <f>IF(OR(B125=0,B125=""),"",IF(AND($E$3=6,'Marks Entry 6th'!H124=""),"",IF(AND($E$3=7,'Marks Entry 7th'!H124=""),"",IF(AND($E$3=6),UPPER('Marks Entry 6th'!H124),IF(AND($E$3=7),UPPER('Marks Entry 7th'!H124),"")))))</f>
        <v/>
      </c>
      <c r="J125" s="64" t="str">
        <f>IF(OR(B125=0,B125=""),"",IF(AND($E$3=6,'Marks Entry 6th'!J124=""),"",IF(AND($E$3=7,'Marks Entry 7th'!J124=""),"",IF(AND($E$3=6),'Marks Entry 6th'!J124,IF(AND($E$3=7),'Marks Entry 7th'!J124,"")))))</f>
        <v/>
      </c>
      <c r="K125" s="64" t="str">
        <f>IF(OR(B125=0,B125=""),"",IF(AND($E$3=6,'Marks Entry 6th'!K124=""),"",IF(AND($E$3=7,'Marks Entry 7th'!K124=""),"",IF(AND($E$3=6),'Marks Entry 6th'!K124,IF(AND($E$3=7),'Marks Entry 7th'!K124,"")))))</f>
        <v/>
      </c>
      <c r="L125" s="120" t="str">
        <f>IF(OR($E125="",$G125=""),"",IF(AND($E$3=6),'Marks Entry 6th'!L124,IF(AND($E$3=7),'Marks Entry 7th'!L124,"")))</f>
        <v/>
      </c>
      <c r="M125" s="120" t="str">
        <f>IF(OR($E125="",$G125=""),"",IF(AND($E$3=6),'Marks Entry 6th'!M124,IF(AND($E$3=7),'Marks Entry 7th'!M124,"")))</f>
        <v/>
      </c>
      <c r="N125" s="120" t="str">
        <f>IF(OR($E125="",$G125=""),"",IF(AND($E$3=6),'Marks Entry 6th'!N124,IF(AND($E$3=7),'Marks Entry 7th'!N124,"")))</f>
        <v/>
      </c>
      <c r="O125" s="120" t="str">
        <f>IF(OR($E125="",$G125=""),"",IF(AND($E$3=6),'Marks Entry 6th'!O124,IF(AND($E$3=7),'Marks Entry 7th'!O124,"")))</f>
        <v/>
      </c>
      <c r="P125" s="120" t="str">
        <f>IF(OR($E125="",$G125=""),"",IF(AND($E$3=6),'Marks Entry 6th'!P124,IF(AND($E$3=7),'Marks Entry 7th'!P124,"")))</f>
        <v/>
      </c>
      <c r="Q125" s="120" t="str">
        <f>IF(OR($E125="",$G125=""),"",IF(AND($E$3=6),'Marks Entry 6th'!Q124,IF(AND($E$3=7),'Marks Entry 7th'!Q124,"")))</f>
        <v/>
      </c>
      <c r="R125" s="418" t="str">
        <f t="shared" si="95"/>
        <v/>
      </c>
      <c r="S125" s="120" t="str">
        <f>IF(OR($E125="",$G125=""),"",IF(AND($E$3=6),'Marks Entry 6th'!R124,IF(AND($E$3=7),'Marks Entry 7th'!R124,"")))</f>
        <v/>
      </c>
      <c r="T125" s="120" t="str">
        <f>IF(OR($E125="",$G125=""),"",IF(AND($E$3=6),'Marks Entry 6th'!S124,IF(AND($E$3=7),'Marks Entry 7th'!S124,"")))</f>
        <v/>
      </c>
      <c r="U125" s="65" t="str">
        <f t="shared" si="96"/>
        <v/>
      </c>
      <c r="V125" s="62">
        <f t="shared" si="97"/>
        <v>0</v>
      </c>
      <c r="W125" s="67" t="str">
        <f>IF(OR($E125="",$G125=""),"",IF(AND($E$3=6),'Marks Entry 6th'!T124,IF(AND($E$3=7),'Marks Entry 7th'!T124,"")))</f>
        <v/>
      </c>
      <c r="X125" s="67" t="str">
        <f>IF(OR($E125="",$G125=""),"",IF(AND($E$3=6),'Marks Entry 6th'!U124,IF(AND($E$3=7),'Marks Entry 7th'!U124,"")))</f>
        <v/>
      </c>
      <c r="Y125" s="66" t="str">
        <f t="shared" si="98"/>
        <v/>
      </c>
      <c r="Z125" s="62" t="str">
        <f t="shared" si="99"/>
        <v/>
      </c>
      <c r="AA125" s="108">
        <f t="shared" si="100"/>
        <v>0</v>
      </c>
      <c r="AB125" s="108" t="str">
        <f t="shared" si="101"/>
        <v/>
      </c>
      <c r="AC125" s="108" t="str">
        <f t="shared" si="102"/>
        <v/>
      </c>
      <c r="AD125" s="108" t="str">
        <f t="shared" si="103"/>
        <v/>
      </c>
      <c r="AE125" s="108" t="str">
        <f t="shared" si="104"/>
        <v/>
      </c>
      <c r="AF125" s="110" t="str">
        <f t="shared" si="105"/>
        <v/>
      </c>
      <c r="AG125" s="120" t="str">
        <f>IF(OR($E125="",$G125=""),"",IF(AND($E$3=6),'Marks Entry 6th'!V124,IF(AND($E$3=7),'Marks Entry 7th'!V124,"")))</f>
        <v/>
      </c>
      <c r="AH125" s="120" t="str">
        <f>IF(OR($E125="",$G125=""),"",IF(AND($E$3=6),'Marks Entry 6th'!W124,IF(AND($E$3=7),'Marks Entry 7th'!W124,"")))</f>
        <v/>
      </c>
      <c r="AI125" s="120" t="str">
        <f>IF(OR($E125="",$G125=""),"",IF(AND($E$3=6),'Marks Entry 6th'!X124,IF(AND($E$3=7),'Marks Entry 7th'!X124,"")))</f>
        <v/>
      </c>
      <c r="AJ125" s="120" t="str">
        <f>IF(OR($E125="",$G125=""),"",IF(AND($E$3=6),'Marks Entry 6th'!Y124,IF(AND($E$3=7),'Marks Entry 7th'!Y124,"")))</f>
        <v/>
      </c>
      <c r="AK125" s="120" t="str">
        <f>IF(OR($E125="",$G125=""),"",IF(AND($E$3=6),'Marks Entry 6th'!Z124,IF(AND($E$3=7),'Marks Entry 7th'!Z124,"")))</f>
        <v/>
      </c>
      <c r="AL125" s="120" t="str">
        <f>IF(OR($E125="",$G125=""),"",IF(AND($E$3=6),'Marks Entry 6th'!AA124,IF(AND($E$3=7),'Marks Entry 7th'!AA124,"")))</f>
        <v/>
      </c>
      <c r="AM125" s="418" t="str">
        <f t="shared" si="106"/>
        <v/>
      </c>
      <c r="AN125" s="120" t="str">
        <f>IF(OR($E125="",$G125=""),"",IF(AND($E$3=6),'Marks Entry 6th'!AB124,IF(AND($E$3=7),'Marks Entry 7th'!AB124,"")))</f>
        <v/>
      </c>
      <c r="AO125" s="120" t="str">
        <f>IF(OR($E125="",$G125=""),"",IF(AND($E$3=6),'Marks Entry 6th'!AC124,IF(AND($E$3=7),'Marks Entry 7th'!AC124,"")))</f>
        <v/>
      </c>
      <c r="AP125" s="65" t="str">
        <f t="shared" si="107"/>
        <v/>
      </c>
      <c r="AQ125" s="62">
        <f t="shared" si="108"/>
        <v>0</v>
      </c>
      <c r="AR125" s="67" t="str">
        <f>IF(OR($E125="",$G125=""),"",IF(AND($E$3=6),'Marks Entry 6th'!AD124,IF(AND($E$3=7),'Marks Entry 7th'!AD124,"")))</f>
        <v/>
      </c>
      <c r="AS125" s="67" t="str">
        <f>IF(OR($E125="",$G125=""),"",IF(AND($E$3=6),'Marks Entry 6th'!AE124,IF(AND($E$3=7),'Marks Entry 7th'!AE124,"")))</f>
        <v/>
      </c>
      <c r="AT125" s="65" t="str">
        <f t="shared" si="109"/>
        <v/>
      </c>
      <c r="AU125" s="62" t="str">
        <f t="shared" si="110"/>
        <v/>
      </c>
      <c r="AV125" s="108">
        <f t="shared" si="111"/>
        <v>0</v>
      </c>
      <c r="AW125" s="108" t="str">
        <f t="shared" si="112"/>
        <v/>
      </c>
      <c r="AX125" s="108" t="str">
        <f t="shared" si="113"/>
        <v/>
      </c>
      <c r="AY125" s="108" t="str">
        <f t="shared" si="114"/>
        <v/>
      </c>
      <c r="AZ125" s="108" t="str">
        <f t="shared" si="115"/>
        <v/>
      </c>
      <c r="BA125" s="110" t="str">
        <f t="shared" si="116"/>
        <v/>
      </c>
      <c r="BB125" s="310" t="str">
        <f>IF(OR($E125="",$G125=""),"",IF(AND($E$3=6),'Marks Entry 6th'!AF124,IF(AND($E$3=7),'Marks Entry 7th'!AF124,"")))</f>
        <v/>
      </c>
      <c r="BC125" s="120" t="str">
        <f>IF(OR($E125="",$G125=""),"",IF(AND($E$3=6),'Marks Entry 6th'!AG124,IF(AND($E$3=7),'Marks Entry 7th'!AG124,"")))</f>
        <v/>
      </c>
      <c r="BD125" s="120" t="str">
        <f>IF(OR($E125="",$G125=""),"",IF(AND($E$3=6),'Marks Entry 6th'!AH124,IF(AND($E$3=7),'Marks Entry 7th'!AH124,"")))</f>
        <v/>
      </c>
      <c r="BE125" s="120" t="str">
        <f>IF(OR($E125="",$G125=""),"",IF(AND($E$3=6),'Marks Entry 6th'!AI124,IF(AND($E$3=7),'Marks Entry 7th'!AI124,"")))</f>
        <v/>
      </c>
      <c r="BF125" s="120" t="str">
        <f>IF(OR($E125="",$G125=""),"",IF(AND($E$3=6),'Marks Entry 6th'!AJ124,IF(AND($E$3=7),'Marks Entry 7th'!AJ124,"")))</f>
        <v/>
      </c>
      <c r="BG125" s="120" t="str">
        <f>IF(OR($E125="",$G125=""),"",IF(AND($E$3=6),'Marks Entry 6th'!AK124,IF(AND($E$3=7),'Marks Entry 7th'!AK124,"")))</f>
        <v/>
      </c>
      <c r="BH125" s="120" t="str">
        <f>IF(OR($E125="",$G125=""),"",IF(AND($E$3=6),'Marks Entry 6th'!AL124,IF(AND($E$3=7),'Marks Entry 7th'!AL124,"")))</f>
        <v/>
      </c>
      <c r="BI125" s="418" t="str">
        <f t="shared" si="117"/>
        <v/>
      </c>
      <c r="BJ125" s="120" t="str">
        <f>IF(OR($E125="",$G125=""),"",IF(AND($E$3=6),'Marks Entry 6th'!AM124,IF(AND($E$3=7),'Marks Entry 7th'!AM124,"")))</f>
        <v/>
      </c>
      <c r="BK125" s="120" t="str">
        <f>IF(OR($E125="",$G125=""),"",IF(AND($E$3=6),'Marks Entry 6th'!AN124,IF(AND($E$3=7),'Marks Entry 7th'!AN124,"")))</f>
        <v/>
      </c>
      <c r="BL125" s="65" t="str">
        <f t="shared" si="118"/>
        <v/>
      </c>
      <c r="BM125" s="62">
        <f t="shared" si="119"/>
        <v>0</v>
      </c>
      <c r="BN125" s="67" t="str">
        <f>IF(OR($E125="",$G125=""),"",IF(AND($E$3=6),'Marks Entry 6th'!AO124,IF(AND($E$3=7),'Marks Entry 7th'!AO124,"")))</f>
        <v/>
      </c>
      <c r="BO125" s="67" t="str">
        <f>IF(OR($E125="",$G125=""),"",IF(AND($E$3=6),'Marks Entry 6th'!AP124,IF(AND($E$3=7),'Marks Entry 7th'!AP124,"")))</f>
        <v/>
      </c>
      <c r="BP125" s="65" t="str">
        <f t="shared" si="120"/>
        <v/>
      </c>
      <c r="BQ125" s="62" t="str">
        <f t="shared" si="121"/>
        <v/>
      </c>
      <c r="BR125" s="108">
        <f t="shared" si="122"/>
        <v>0</v>
      </c>
      <c r="BS125" s="108" t="str">
        <f t="shared" si="123"/>
        <v/>
      </c>
      <c r="BT125" s="108" t="str">
        <f t="shared" si="124"/>
        <v/>
      </c>
      <c r="BU125" s="108" t="str">
        <f t="shared" si="125"/>
        <v/>
      </c>
      <c r="BV125" s="108" t="str">
        <f t="shared" si="126"/>
        <v/>
      </c>
      <c r="BW125" s="110" t="str">
        <f t="shared" si="127"/>
        <v/>
      </c>
      <c r="BX125" s="120" t="str">
        <f>IF(OR($E125="",$G125=""),"",IF(AND($E$3=6),'Marks Entry 6th'!AQ124,IF(AND($E$3=7),'Marks Entry 7th'!AQ124,"")))</f>
        <v/>
      </c>
      <c r="BY125" s="120" t="str">
        <f>IF(OR($E125="",$G125=""),"",IF(AND($E$3=6),'Marks Entry 6th'!AR124,IF(AND($E$3=7),'Marks Entry 7th'!AR124,"")))</f>
        <v/>
      </c>
      <c r="BZ125" s="120" t="str">
        <f>IF(OR($E125="",$G125=""),"",IF(AND($E$3=6),'Marks Entry 6th'!AS124,IF(AND($E$3=7),'Marks Entry 7th'!AS124,"")))</f>
        <v/>
      </c>
      <c r="CA125" s="120" t="str">
        <f>IF(OR($E125="",$G125=""),"",IF(AND($E$3=6),'Marks Entry 6th'!AT124,IF(AND($E$3=7),'Marks Entry 7th'!AT124,"")))</f>
        <v/>
      </c>
      <c r="CB125" s="120" t="str">
        <f>IF(OR($E125="",$G125=""),"",IF(AND($E$3=6),'Marks Entry 6th'!AU124,IF(AND($E$3=7),'Marks Entry 7th'!AU124,"")))</f>
        <v/>
      </c>
      <c r="CC125" s="120" t="str">
        <f>IF(OR($E125="",$G125=""),"",IF(AND($E$3=6),'Marks Entry 6th'!AV124,IF(AND($E$3=7),'Marks Entry 7th'!AV124,"")))</f>
        <v/>
      </c>
      <c r="CD125" s="418" t="str">
        <f t="shared" si="128"/>
        <v/>
      </c>
      <c r="CE125" s="120" t="str">
        <f>IF(OR($E125="",$G125=""),"",IF(AND($E$3=6),'Marks Entry 6th'!AW124,IF(AND($E$3=7),'Marks Entry 7th'!AW124,"")))</f>
        <v/>
      </c>
      <c r="CF125" s="120" t="str">
        <f>IF(OR($E125="",$G125=""),"",IF(AND($E$3=6),'Marks Entry 6th'!AX124,IF(AND($E$3=7),'Marks Entry 7th'!AX124,"")))</f>
        <v/>
      </c>
      <c r="CG125" s="65" t="str">
        <f t="shared" si="129"/>
        <v/>
      </c>
      <c r="CH125" s="62">
        <f t="shared" si="130"/>
        <v>0</v>
      </c>
      <c r="CI125" s="67" t="str">
        <f>IF(OR($E125="",$G125=""),"",IF(AND($E$3=6),'Marks Entry 6th'!AY124,IF(AND($E$3=7),'Marks Entry 7th'!AY124,"")))</f>
        <v/>
      </c>
      <c r="CJ125" s="67" t="str">
        <f>IF(OR($E125="",$G125=""),"",IF(AND($E$3=6),'Marks Entry 6th'!AZ124,IF(AND($E$3=7),'Marks Entry 7th'!AZ124,"")))</f>
        <v/>
      </c>
      <c r="CK125" s="65" t="str">
        <f t="shared" si="131"/>
        <v/>
      </c>
      <c r="CL125" s="62" t="str">
        <f t="shared" si="132"/>
        <v/>
      </c>
      <c r="CM125" s="108">
        <f t="shared" si="133"/>
        <v>0</v>
      </c>
      <c r="CN125" s="108" t="str">
        <f t="shared" si="134"/>
        <v/>
      </c>
      <c r="CO125" s="108" t="str">
        <f t="shared" si="135"/>
        <v/>
      </c>
      <c r="CP125" s="108" t="str">
        <f t="shared" si="136"/>
        <v/>
      </c>
      <c r="CQ125" s="108" t="str">
        <f t="shared" si="137"/>
        <v/>
      </c>
      <c r="CR125" s="110" t="str">
        <f t="shared" si="138"/>
        <v/>
      </c>
      <c r="CS125" s="120" t="str">
        <f>IF(OR($E125="",$G125=""),"",IF(AND($E$3=6),'Marks Entry 6th'!BA124,IF(AND($E$3=7),'Marks Entry 7th'!BA124,"")))</f>
        <v/>
      </c>
      <c r="CT125" s="120" t="str">
        <f>IF(OR($E125="",$G125=""),"",IF(AND($E$3=6),'Marks Entry 6th'!BB124,IF(AND($E$3=7),'Marks Entry 7th'!BB124,"")))</f>
        <v/>
      </c>
      <c r="CU125" s="120" t="str">
        <f>IF(OR($E125="",$G125=""),"",IF(AND($E$3=6),'Marks Entry 6th'!BC124,IF(AND($E$3=7),'Marks Entry 7th'!BC124,"")))</f>
        <v/>
      </c>
      <c r="CV125" s="120" t="str">
        <f>IF(OR($E125="",$G125=""),"",IF(AND($E$3=6),'Marks Entry 6th'!BD124,IF(AND($E$3=7),'Marks Entry 7th'!BD124,"")))</f>
        <v/>
      </c>
      <c r="CW125" s="120" t="str">
        <f>IF(OR($E125="",$G125=""),"",IF(AND($E$3=6),'Marks Entry 6th'!BE124,IF(AND($E$3=7),'Marks Entry 7th'!BE124,"")))</f>
        <v/>
      </c>
      <c r="CX125" s="120" t="str">
        <f>IF(OR($E125="",$G125=""),"",IF(AND($E$3=6),'Marks Entry 6th'!BF124,IF(AND($E$3=7),'Marks Entry 7th'!BF124,"")))</f>
        <v/>
      </c>
      <c r="CY125" s="418" t="str">
        <f t="shared" si="139"/>
        <v/>
      </c>
      <c r="CZ125" s="120" t="str">
        <f>IF(OR($E125="",$G125=""),"",IF(AND($E$3=6),'Marks Entry 6th'!BG124,IF(AND($E$3=7),'Marks Entry 7th'!BG124,"")))</f>
        <v/>
      </c>
      <c r="DA125" s="120" t="str">
        <f>IF(OR($E125="",$G125=""),"",IF(AND($E$3=6),'Marks Entry 6th'!BH124,IF(AND($E$3=7),'Marks Entry 7th'!BH124,"")))</f>
        <v/>
      </c>
      <c r="DB125" s="65" t="str">
        <f t="shared" si="140"/>
        <v/>
      </c>
      <c r="DC125" s="62">
        <f t="shared" si="141"/>
        <v>0</v>
      </c>
      <c r="DD125" s="67" t="str">
        <f>IF(OR($E125="",$G125=""),"",IF(AND($E$3=6),'Marks Entry 6th'!BI124,IF(AND($E$3=7),'Marks Entry 7th'!BI124,"")))</f>
        <v/>
      </c>
      <c r="DE125" s="67" t="str">
        <f>IF(OR($E125="",$G125=""),"",IF(AND($E$3=6),'Marks Entry 6th'!BJ124,IF(AND($E$3=7),'Marks Entry 7th'!BJ124,"")))</f>
        <v/>
      </c>
      <c r="DF125" s="65" t="str">
        <f t="shared" si="142"/>
        <v/>
      </c>
      <c r="DG125" s="62" t="str">
        <f t="shared" si="143"/>
        <v/>
      </c>
      <c r="DH125" s="108">
        <f t="shared" si="144"/>
        <v>0</v>
      </c>
      <c r="DI125" s="108" t="str">
        <f t="shared" si="145"/>
        <v/>
      </c>
      <c r="DJ125" s="108" t="str">
        <f t="shared" si="146"/>
        <v/>
      </c>
      <c r="DK125" s="108" t="str">
        <f t="shared" si="147"/>
        <v/>
      </c>
      <c r="DL125" s="108" t="str">
        <f t="shared" si="148"/>
        <v/>
      </c>
      <c r="DM125" s="110" t="str">
        <f t="shared" si="149"/>
        <v/>
      </c>
      <c r="DN125" s="120" t="str">
        <f>IF(OR($E125="",$G125=""),"",IF(AND($E$3=6),'Marks Entry 6th'!BK124,IF(AND($E$3=7),'Marks Entry 7th'!BK124,"")))</f>
        <v/>
      </c>
      <c r="DO125" s="120" t="str">
        <f>IF(OR($E125="",$G125=""),"",IF(AND($E$3=6),'Marks Entry 6th'!BL124,IF(AND($E$3=7),'Marks Entry 7th'!BL124,"")))</f>
        <v/>
      </c>
      <c r="DP125" s="120" t="str">
        <f>IF(OR($E125="",$G125=""),"",IF(AND($E$3=6),'Marks Entry 6th'!BM124,IF(AND($E$3=7),'Marks Entry 7th'!BM124,"")))</f>
        <v/>
      </c>
      <c r="DQ125" s="120" t="str">
        <f>IF(OR($E125="",$G125=""),"",IF(AND($E$3=6),'Marks Entry 6th'!BN124,IF(AND($E$3=7),'Marks Entry 7th'!BN124,"")))</f>
        <v/>
      </c>
      <c r="DR125" s="120" t="str">
        <f>IF(OR($E125="",$G125=""),"",IF(AND($E$3=6),'Marks Entry 6th'!BO124,IF(AND($E$3=7),'Marks Entry 7th'!BO124,"")))</f>
        <v/>
      </c>
      <c r="DS125" s="120" t="str">
        <f>IF(OR($E125="",$G125=""),"",IF(AND($E$3=6),'Marks Entry 6th'!BP124,IF(AND($E$3=7),'Marks Entry 7th'!BP124,"")))</f>
        <v/>
      </c>
      <c r="DT125" s="418" t="str">
        <f t="shared" si="150"/>
        <v/>
      </c>
      <c r="DU125" s="120" t="str">
        <f>IF(OR($E125="",$G125=""),"",IF(AND($E$3=6),'Marks Entry 6th'!BQ124,IF(AND($E$3=7),'Marks Entry 7th'!BQ124,"")))</f>
        <v/>
      </c>
      <c r="DV125" s="120" t="str">
        <f>IF(OR($E125="",$G125=""),"",IF(AND($E$3=6),'Marks Entry 6th'!BR124,IF(AND($E$3=7),'Marks Entry 7th'!BR124,"")))</f>
        <v/>
      </c>
      <c r="DW125" s="65" t="str">
        <f t="shared" si="151"/>
        <v/>
      </c>
      <c r="DX125" s="62">
        <f t="shared" si="152"/>
        <v>0</v>
      </c>
      <c r="DY125" s="67" t="str">
        <f>IF(OR($E125="",$G125=""),"",IF(AND($E$3=6),'Marks Entry 6th'!BS124,IF(AND($E$3=7),'Marks Entry 7th'!BS124,"")))</f>
        <v/>
      </c>
      <c r="DZ125" s="67" t="str">
        <f>IF(OR($E125="",$G125=""),"",IF(AND($E$3=6),'Marks Entry 6th'!BT124,IF(AND($E$3=7),'Marks Entry 7th'!BT124,"")))</f>
        <v/>
      </c>
      <c r="EA125" s="65" t="str">
        <f t="shared" si="153"/>
        <v/>
      </c>
      <c r="EB125" s="62" t="str">
        <f t="shared" si="154"/>
        <v/>
      </c>
      <c r="EC125" s="108">
        <f t="shared" si="155"/>
        <v>0</v>
      </c>
      <c r="ED125" s="108" t="str">
        <f t="shared" si="156"/>
        <v/>
      </c>
      <c r="EE125" s="108" t="str">
        <f t="shared" si="157"/>
        <v/>
      </c>
      <c r="EF125" s="108" t="str">
        <f t="shared" si="158"/>
        <v/>
      </c>
      <c r="EG125" s="108" t="str">
        <f t="shared" si="159"/>
        <v/>
      </c>
      <c r="EH125" s="110" t="str">
        <f t="shared" si="160"/>
        <v/>
      </c>
      <c r="EI125" s="52" t="str">
        <f>IF(OR($E125="",$G125=""),"",IF(AND($E$3=6),'Marks Entry 6th'!BU124,IF(AND($E$3=7),'Marks Entry 7th'!BU124,"")))</f>
        <v/>
      </c>
      <c r="EJ125" s="52" t="str">
        <f>IF(OR($E125="",$G125=""),"",IF(AND($E$3=6),'Marks Entry 6th'!BV124,IF(AND($E$3=7),'Marks Entry 7th'!BV124,"")))</f>
        <v/>
      </c>
      <c r="EK125" s="52" t="str">
        <f>IF(OR($E125="",$G125=""),"",IF(AND($E$3=6),'Marks Entry 6th'!BW124,IF(AND($E$3=7),'Marks Entry 7th'!BW124,"")))</f>
        <v/>
      </c>
      <c r="EL125" s="52" t="str">
        <f>IF(OR($E125="",$G125=""),"",IF(AND($E$3=6),'Marks Entry 6th'!BX124,IF(AND($E$3=7),'Marks Entry 7th'!BX124,"")))</f>
        <v/>
      </c>
      <c r="EM125" s="52" t="str">
        <f>IF(OR($E125="",$G125=""),"",IF(AND($E$3=6),'Marks Entry 6th'!BY124,IF(AND($E$3=7),'Marks Entry 7th'!BY124,"")))</f>
        <v/>
      </c>
      <c r="EN125" s="121" t="str">
        <f t="shared" si="161"/>
        <v/>
      </c>
      <c r="EO125" s="122">
        <f t="shared" si="162"/>
        <v>0</v>
      </c>
      <c r="EP125" s="122" t="str">
        <f t="shared" si="163"/>
        <v/>
      </c>
      <c r="EQ125" s="122" t="str">
        <f t="shared" si="164"/>
        <v/>
      </c>
      <c r="ER125" s="109" t="str">
        <f t="shared" si="165"/>
        <v/>
      </c>
      <c r="ES125" s="52" t="str">
        <f>IF(OR($E125="",$G125=""),"",IF(AND($E$3=6),'Marks Entry 6th'!BZ124,IF(AND($E$3=7),'Marks Entry 7th'!BZ124,"")))</f>
        <v/>
      </c>
      <c r="ET125" s="52" t="str">
        <f>IF(OR($E125="",$G125=""),"",IF(AND($E$3=6),'Marks Entry 6th'!CA124,IF(AND($E$3=7),'Marks Entry 7th'!CA124,"")))</f>
        <v/>
      </c>
      <c r="EU125" s="52" t="str">
        <f>IF(OR($E125="",$G125=""),"",IF(AND($E$3=6),'Marks Entry 6th'!CB124,IF(AND($E$3=7),'Marks Entry 7th'!CB124,"")))</f>
        <v/>
      </c>
      <c r="EV125" s="52" t="str">
        <f>IF(OR($E125="",$G125=""),"",IF(AND($E$3=6),'Marks Entry 6th'!CC124,IF(AND($E$3=7),'Marks Entry 7th'!CC124,"")))</f>
        <v/>
      </c>
      <c r="EW125" s="52" t="str">
        <f>IF(OR($E125="",$G125=""),"",IF(AND($E$3=6),'Marks Entry 6th'!CD124,IF(AND($E$3=7),'Marks Entry 7th'!CD124,"")))</f>
        <v/>
      </c>
      <c r="EX125" s="121" t="str">
        <f t="shared" si="166"/>
        <v/>
      </c>
      <c r="EY125" s="122">
        <f t="shared" si="167"/>
        <v>0</v>
      </c>
      <c r="EZ125" s="122" t="str">
        <f t="shared" si="168"/>
        <v/>
      </c>
      <c r="FA125" s="122" t="str">
        <f t="shared" si="169"/>
        <v/>
      </c>
      <c r="FB125" s="109" t="str">
        <f t="shared" si="170"/>
        <v/>
      </c>
      <c r="FC125" s="52" t="str">
        <f>IF(OR($E125="",$G125=""),"",IF(AND($E$3=6),'Marks Entry 6th'!CE124,IF(AND($E$3=7),'Marks Entry 7th'!CE124,"")))</f>
        <v/>
      </c>
      <c r="FD125" s="52" t="str">
        <f>IF(OR($E125="",$G125=""),"",IF(AND($E$3=6),'Marks Entry 6th'!CF124,IF(AND($E$3=7),'Marks Entry 7th'!CF124,"")))</f>
        <v/>
      </c>
      <c r="FE125" s="52" t="str">
        <f>IF(OR($E125="",$G125=""),"",IF(AND($E$3=6),'Marks Entry 6th'!CG124,IF(AND($E$3=7),'Marks Entry 7th'!CG124,"")))</f>
        <v/>
      </c>
      <c r="FF125" s="52" t="str">
        <f>IF(OR($E125="",$G125=""),"",IF(AND($E$3=6),'Marks Entry 6th'!CH124,IF(AND($E$3=7),'Marks Entry 7th'!CH124,"")))</f>
        <v/>
      </c>
      <c r="FG125" s="52" t="str">
        <f>IF(OR($E125="",$G125=""),"",IF(AND($E$3=6),'Marks Entry 6th'!CI124,IF(AND($E$3=7),'Marks Entry 7th'!CI124,"")))</f>
        <v/>
      </c>
      <c r="FH125" s="121" t="str">
        <f t="shared" si="171"/>
        <v/>
      </c>
      <c r="FI125" s="122">
        <f t="shared" si="172"/>
        <v>0</v>
      </c>
      <c r="FJ125" s="122" t="str">
        <f t="shared" si="173"/>
        <v/>
      </c>
      <c r="FK125" s="122" t="str">
        <f t="shared" si="174"/>
        <v/>
      </c>
      <c r="FL125" s="109" t="str">
        <f t="shared" si="175"/>
        <v/>
      </c>
      <c r="FM125" s="361" t="str">
        <f>IF(OR($E125="",$G125=""),"",IF(AND('Marks Entry 6th'!CJ124="",'Marks Entry 7th'!CJ124=""),"",IF(AND($E$3=6),'Marks Entry 6th'!CJ124,IF(AND($E$3=7),'Marks Entry 7th'!CJ124,""))))</f>
        <v/>
      </c>
      <c r="FN125" s="361" t="str">
        <f>IF(OR($E125="",$G125=""),"",IF(AND('Marks Entry 6th'!CK124="",'Marks Entry 7th'!CK124=""),"",IF(AND($E$3=6),'Marks Entry 6th'!CK124,IF(AND($E$3=7),'Marks Entry 7th'!CK124,""))))</f>
        <v/>
      </c>
      <c r="FO125" s="362" t="str">
        <f t="shared" si="176"/>
        <v/>
      </c>
      <c r="FP125" s="109" t="str">
        <f t="shared" si="177"/>
        <v/>
      </c>
      <c r="FQ125" s="361" t="str">
        <f>IF(OR($E125="",$G125=""),"",IF(AND('Marks Entry 6th'!CL124="",'Marks Entry 7th'!CL124=""),"",IF(AND($E$3=6),'Marks Entry 6th'!CL124,IF(AND($E$3=7),'Marks Entry 7th'!CL124,""))))</f>
        <v/>
      </c>
      <c r="FR125" s="361" t="str">
        <f>IF(OR($E125="",$G125=""),"",IF(AND('Marks Entry 6th'!CM124="",'Marks Entry 7th'!CM124=""),"",IF(AND($E$3=6),'Marks Entry 6th'!CM124,IF(AND($E$3=7),'Marks Entry 7th'!CM124,""))))</f>
        <v/>
      </c>
      <c r="FS125" s="362" t="str">
        <f t="shared" si="178"/>
        <v/>
      </c>
      <c r="FT125" s="109" t="str">
        <f t="shared" si="179"/>
        <v/>
      </c>
      <c r="FU125" s="78" t="str">
        <f t="shared" si="180"/>
        <v/>
      </c>
      <c r="FV125" s="328" t="str">
        <f t="shared" si="181"/>
        <v/>
      </c>
      <c r="FW125" s="84" t="str">
        <f t="shared" si="182"/>
        <v/>
      </c>
      <c r="FX125" s="222" t="str">
        <f t="shared" si="183"/>
        <v/>
      </c>
      <c r="FY125" s="85" t="str">
        <f t="shared" si="184"/>
        <v/>
      </c>
      <c r="FZ125" s="327" t="str">
        <f>IFERROR(IF(B125="NSO","NSO",IF(OR(D125="",G125="",F125=""),"",IF(AND(FV125&gt;=36,'Master sheet'!$D$11="Hindi"),"कक्षा क्रमोन्नत",IF(AND(FV125&gt;=36,'Master sheet'!$D$11="English"),"Promoted",IF(AND(FV125&lt;36,'Master sheet'!$D$11="Hindi"),"पुनः परीक्षा","Re-Exam"))))),"")</f>
        <v/>
      </c>
      <c r="GA125" s="53" t="str">
        <f>IF(OR($E125="",$G125=""),"",IF(AND($E$3=6,'Marks Entry 6th'!CN124=""),"",IF(AND($E$3=7,'Marks Entry 7th'!CN124=""),"",IF(AND($E$3=6),'Marks Entry 6th'!CN124,IF(AND($E$3=7),'Marks Entry 7th'!CN124,"")))))</f>
        <v/>
      </c>
      <c r="GB125" s="53" t="str">
        <f>IF(OR($E125="",$G125=""),"",IF(AND($E$3=6,'Marks Entry 6th'!CO124=""),"",IF(AND($E$3=7,'Marks Entry 7th'!CO124=""),"",IF(AND($E$3=6),'Marks Entry 6th'!CO124,IF(AND($E$3=7),'Marks Entry 7th'!CO124,"")))))</f>
        <v/>
      </c>
      <c r="GC125" s="54"/>
      <c r="GK125" s="56">
        <f>IF(AND($E$3=6),'Marks Entry 6th'!I124,IF(AND($E$3=7),'Marks Entry 7th'!I124,""))</f>
        <v>0</v>
      </c>
      <c r="GL125" s="56">
        <f t="shared" si="185"/>
        <v>0</v>
      </c>
    </row>
    <row r="126" spans="1:194" ht="18.95" customHeight="1">
      <c r="A126" s="68">
        <v>119</v>
      </c>
      <c r="B126" s="68" t="str">
        <f>IF(OR(GK126=0,GK126=""),"",IF(AND($E$3=6),'Marks Entry 6th'!I125,IF(AND($E$3=7),'Marks Entry 7th'!I125,"")))</f>
        <v/>
      </c>
      <c r="C126" s="69" t="str">
        <f>IF(OR(B126=0,B126=""),"",IF(AND($E$3=6,'Marks Entry 6th'!B125=""),"",IF(AND($E$3=7,'Marks Entry 7th'!B125=""),"",IF(AND($E$3=6,'Marks Entry 6th'!B125),'Marks Entry 6th'!B125,IF(AND($E$3=7),'Marks Entry 7th'!B125,"")))))</f>
        <v/>
      </c>
      <c r="D126" s="69" t="str">
        <f>IF(OR(B126=0,B126=""),"",IF(AND($E$3=6,'Marks Entry 6th'!C125=""),"",IF(AND($E$3=7,'Marks Entry 7th'!C125=""),"",IF(AND($E$3=6),'Marks Entry 6th'!C125,IF(AND($E$3=7),'Marks Entry 7th'!C125,"")))))</f>
        <v/>
      </c>
      <c r="E126" s="303" t="str">
        <f>IF(OR(B126=0,B126=""),"",IF(AND($E$3=6,'Marks Entry 6th'!E125=""),"",IF(AND($E$3=7,'Marks Entry 7th'!E125=""),"",IF(AND($E$3=6),'Marks Entry 6th'!E125,IF(AND($E$3=7),'Marks Entry 7th'!E125,"")))))</f>
        <v/>
      </c>
      <c r="F126" s="69" t="str">
        <f>IF(OR(B126=0,B126=""),"",IF(AND($E$3=6,'Marks Entry 6th'!D125=""),"",IF(AND($E$3=7,'Marks Entry 7th'!D125=""),"",IF(AND($E$3=6),'Marks Entry 6th'!D125,IF(AND($E$3=7),'Marks Entry 7th'!D125,"")))))</f>
        <v/>
      </c>
      <c r="G126" s="302" t="str">
        <f>IF(OR(B126=0,B126=""),"",IF(AND($E$3=6,'Marks Entry 6th'!F125=""),"",IF(AND($E$3=7,'Marks Entry 7th'!F125=""),"",IF(AND($E$3=6),UPPER('Marks Entry 6th'!F125),IF(AND($E$3=7),UPPER('Marks Entry 7th'!F125),"")))))</f>
        <v/>
      </c>
      <c r="H126" s="302" t="str">
        <f>IF(OR(B126=0,B126=""),"",IF(AND($E$3=6,'Marks Entry 6th'!G125=""),"",IF(AND($E$3=7,'Marks Entry 7th'!G125=""),"",IF(AND($E$3=6),UPPER('Marks Entry 6th'!G125),IF(AND($E$3=7),UPPER('Marks Entry 7th'!G125),"")))))</f>
        <v/>
      </c>
      <c r="I126" s="302" t="str">
        <f>IF(OR(B126=0,B126=""),"",IF(AND($E$3=6,'Marks Entry 6th'!H125=""),"",IF(AND($E$3=7,'Marks Entry 7th'!H125=""),"",IF(AND($E$3=6),UPPER('Marks Entry 6th'!H125),IF(AND($E$3=7),UPPER('Marks Entry 7th'!H125),"")))))</f>
        <v/>
      </c>
      <c r="J126" s="64" t="str">
        <f>IF(OR(B126=0,B126=""),"",IF(AND($E$3=6,'Marks Entry 6th'!J125=""),"",IF(AND($E$3=7,'Marks Entry 7th'!J125=""),"",IF(AND($E$3=6),'Marks Entry 6th'!J125,IF(AND($E$3=7),'Marks Entry 7th'!J125,"")))))</f>
        <v/>
      </c>
      <c r="K126" s="64" t="str">
        <f>IF(OR(B126=0,B126=""),"",IF(AND($E$3=6,'Marks Entry 6th'!K125=""),"",IF(AND($E$3=7,'Marks Entry 7th'!K125=""),"",IF(AND($E$3=6),'Marks Entry 6th'!K125,IF(AND($E$3=7),'Marks Entry 7th'!K125,"")))))</f>
        <v/>
      </c>
      <c r="L126" s="120" t="str">
        <f>IF(OR($E126="",$G126=""),"",IF(AND($E$3=6),'Marks Entry 6th'!L125,IF(AND($E$3=7),'Marks Entry 7th'!L125,"")))</f>
        <v/>
      </c>
      <c r="M126" s="120" t="str">
        <f>IF(OR($E126="",$G126=""),"",IF(AND($E$3=6),'Marks Entry 6th'!M125,IF(AND($E$3=7),'Marks Entry 7th'!M125,"")))</f>
        <v/>
      </c>
      <c r="N126" s="120" t="str">
        <f>IF(OR($E126="",$G126=""),"",IF(AND($E$3=6),'Marks Entry 6th'!N125,IF(AND($E$3=7),'Marks Entry 7th'!N125,"")))</f>
        <v/>
      </c>
      <c r="O126" s="120" t="str">
        <f>IF(OR($E126="",$G126=""),"",IF(AND($E$3=6),'Marks Entry 6th'!O125,IF(AND($E$3=7),'Marks Entry 7th'!O125,"")))</f>
        <v/>
      </c>
      <c r="P126" s="120" t="str">
        <f>IF(OR($E126="",$G126=""),"",IF(AND($E$3=6),'Marks Entry 6th'!P125,IF(AND($E$3=7),'Marks Entry 7th'!P125,"")))</f>
        <v/>
      </c>
      <c r="Q126" s="120" t="str">
        <f>IF(OR($E126="",$G126=""),"",IF(AND($E$3=6),'Marks Entry 6th'!Q125,IF(AND($E$3=7),'Marks Entry 7th'!Q125,"")))</f>
        <v/>
      </c>
      <c r="R126" s="418" t="str">
        <f t="shared" si="95"/>
        <v/>
      </c>
      <c r="S126" s="120" t="str">
        <f>IF(OR($E126="",$G126=""),"",IF(AND($E$3=6),'Marks Entry 6th'!R125,IF(AND($E$3=7),'Marks Entry 7th'!R125,"")))</f>
        <v/>
      </c>
      <c r="T126" s="120" t="str">
        <f>IF(OR($E126="",$G126=""),"",IF(AND($E$3=6),'Marks Entry 6th'!S125,IF(AND($E$3=7),'Marks Entry 7th'!S125,"")))</f>
        <v/>
      </c>
      <c r="U126" s="65" t="str">
        <f t="shared" si="96"/>
        <v/>
      </c>
      <c r="V126" s="62">
        <f t="shared" si="97"/>
        <v>0</v>
      </c>
      <c r="W126" s="67" t="str">
        <f>IF(OR($E126="",$G126=""),"",IF(AND($E$3=6),'Marks Entry 6th'!T125,IF(AND($E$3=7),'Marks Entry 7th'!T125,"")))</f>
        <v/>
      </c>
      <c r="X126" s="67" t="str">
        <f>IF(OR($E126="",$G126=""),"",IF(AND($E$3=6),'Marks Entry 6th'!U125,IF(AND($E$3=7),'Marks Entry 7th'!U125,"")))</f>
        <v/>
      </c>
      <c r="Y126" s="66" t="str">
        <f t="shared" si="98"/>
        <v/>
      </c>
      <c r="Z126" s="62" t="str">
        <f t="shared" si="99"/>
        <v/>
      </c>
      <c r="AA126" s="108">
        <f t="shared" si="100"/>
        <v>0</v>
      </c>
      <c r="AB126" s="108" t="str">
        <f t="shared" si="101"/>
        <v/>
      </c>
      <c r="AC126" s="108" t="str">
        <f t="shared" si="102"/>
        <v/>
      </c>
      <c r="AD126" s="108" t="str">
        <f t="shared" si="103"/>
        <v/>
      </c>
      <c r="AE126" s="108" t="str">
        <f t="shared" si="104"/>
        <v/>
      </c>
      <c r="AF126" s="110" t="str">
        <f t="shared" si="105"/>
        <v/>
      </c>
      <c r="AG126" s="120" t="str">
        <f>IF(OR($E126="",$G126=""),"",IF(AND($E$3=6),'Marks Entry 6th'!V125,IF(AND($E$3=7),'Marks Entry 7th'!V125,"")))</f>
        <v/>
      </c>
      <c r="AH126" s="120" t="str">
        <f>IF(OR($E126="",$G126=""),"",IF(AND($E$3=6),'Marks Entry 6th'!W125,IF(AND($E$3=7),'Marks Entry 7th'!W125,"")))</f>
        <v/>
      </c>
      <c r="AI126" s="120" t="str">
        <f>IF(OR($E126="",$G126=""),"",IF(AND($E$3=6),'Marks Entry 6th'!X125,IF(AND($E$3=7),'Marks Entry 7th'!X125,"")))</f>
        <v/>
      </c>
      <c r="AJ126" s="120" t="str">
        <f>IF(OR($E126="",$G126=""),"",IF(AND($E$3=6),'Marks Entry 6th'!Y125,IF(AND($E$3=7),'Marks Entry 7th'!Y125,"")))</f>
        <v/>
      </c>
      <c r="AK126" s="120" t="str">
        <f>IF(OR($E126="",$G126=""),"",IF(AND($E$3=6),'Marks Entry 6th'!Z125,IF(AND($E$3=7),'Marks Entry 7th'!Z125,"")))</f>
        <v/>
      </c>
      <c r="AL126" s="120" t="str">
        <f>IF(OR($E126="",$G126=""),"",IF(AND($E$3=6),'Marks Entry 6th'!AA125,IF(AND($E$3=7),'Marks Entry 7th'!AA125,"")))</f>
        <v/>
      </c>
      <c r="AM126" s="418" t="str">
        <f t="shared" si="106"/>
        <v/>
      </c>
      <c r="AN126" s="120" t="str">
        <f>IF(OR($E126="",$G126=""),"",IF(AND($E$3=6),'Marks Entry 6th'!AB125,IF(AND($E$3=7),'Marks Entry 7th'!AB125,"")))</f>
        <v/>
      </c>
      <c r="AO126" s="120" t="str">
        <f>IF(OR($E126="",$G126=""),"",IF(AND($E$3=6),'Marks Entry 6th'!AC125,IF(AND($E$3=7),'Marks Entry 7th'!AC125,"")))</f>
        <v/>
      </c>
      <c r="AP126" s="65" t="str">
        <f t="shared" si="107"/>
        <v/>
      </c>
      <c r="AQ126" s="62">
        <f t="shared" si="108"/>
        <v>0</v>
      </c>
      <c r="AR126" s="67" t="str">
        <f>IF(OR($E126="",$G126=""),"",IF(AND($E$3=6),'Marks Entry 6th'!AD125,IF(AND($E$3=7),'Marks Entry 7th'!AD125,"")))</f>
        <v/>
      </c>
      <c r="AS126" s="67" t="str">
        <f>IF(OR($E126="",$G126=""),"",IF(AND($E$3=6),'Marks Entry 6th'!AE125,IF(AND($E$3=7),'Marks Entry 7th'!AE125,"")))</f>
        <v/>
      </c>
      <c r="AT126" s="65" t="str">
        <f t="shared" si="109"/>
        <v/>
      </c>
      <c r="AU126" s="62" t="str">
        <f t="shared" si="110"/>
        <v/>
      </c>
      <c r="AV126" s="108">
        <f t="shared" si="111"/>
        <v>0</v>
      </c>
      <c r="AW126" s="108" t="str">
        <f t="shared" si="112"/>
        <v/>
      </c>
      <c r="AX126" s="108" t="str">
        <f t="shared" si="113"/>
        <v/>
      </c>
      <c r="AY126" s="108" t="str">
        <f t="shared" si="114"/>
        <v/>
      </c>
      <c r="AZ126" s="108" t="str">
        <f t="shared" si="115"/>
        <v/>
      </c>
      <c r="BA126" s="110" t="str">
        <f t="shared" si="116"/>
        <v/>
      </c>
      <c r="BB126" s="310" t="str">
        <f>IF(OR($E126="",$G126=""),"",IF(AND($E$3=6),'Marks Entry 6th'!AF125,IF(AND($E$3=7),'Marks Entry 7th'!AF125,"")))</f>
        <v/>
      </c>
      <c r="BC126" s="120" t="str">
        <f>IF(OR($E126="",$G126=""),"",IF(AND($E$3=6),'Marks Entry 6th'!AG125,IF(AND($E$3=7),'Marks Entry 7th'!AG125,"")))</f>
        <v/>
      </c>
      <c r="BD126" s="120" t="str">
        <f>IF(OR($E126="",$G126=""),"",IF(AND($E$3=6),'Marks Entry 6th'!AH125,IF(AND($E$3=7),'Marks Entry 7th'!AH125,"")))</f>
        <v/>
      </c>
      <c r="BE126" s="120" t="str">
        <f>IF(OR($E126="",$G126=""),"",IF(AND($E$3=6),'Marks Entry 6th'!AI125,IF(AND($E$3=7),'Marks Entry 7th'!AI125,"")))</f>
        <v/>
      </c>
      <c r="BF126" s="120" t="str">
        <f>IF(OR($E126="",$G126=""),"",IF(AND($E$3=6),'Marks Entry 6th'!AJ125,IF(AND($E$3=7),'Marks Entry 7th'!AJ125,"")))</f>
        <v/>
      </c>
      <c r="BG126" s="120" t="str">
        <f>IF(OR($E126="",$G126=""),"",IF(AND($E$3=6),'Marks Entry 6th'!AK125,IF(AND($E$3=7),'Marks Entry 7th'!AK125,"")))</f>
        <v/>
      </c>
      <c r="BH126" s="120" t="str">
        <f>IF(OR($E126="",$G126=""),"",IF(AND($E$3=6),'Marks Entry 6th'!AL125,IF(AND($E$3=7),'Marks Entry 7th'!AL125,"")))</f>
        <v/>
      </c>
      <c r="BI126" s="418" t="str">
        <f t="shared" si="117"/>
        <v/>
      </c>
      <c r="BJ126" s="120" t="str">
        <f>IF(OR($E126="",$G126=""),"",IF(AND($E$3=6),'Marks Entry 6th'!AM125,IF(AND($E$3=7),'Marks Entry 7th'!AM125,"")))</f>
        <v/>
      </c>
      <c r="BK126" s="120" t="str">
        <f>IF(OR($E126="",$G126=""),"",IF(AND($E$3=6),'Marks Entry 6th'!AN125,IF(AND($E$3=7),'Marks Entry 7th'!AN125,"")))</f>
        <v/>
      </c>
      <c r="BL126" s="65" t="str">
        <f t="shared" si="118"/>
        <v/>
      </c>
      <c r="BM126" s="62">
        <f t="shared" si="119"/>
        <v>0</v>
      </c>
      <c r="BN126" s="67" t="str">
        <f>IF(OR($E126="",$G126=""),"",IF(AND($E$3=6),'Marks Entry 6th'!AO125,IF(AND($E$3=7),'Marks Entry 7th'!AO125,"")))</f>
        <v/>
      </c>
      <c r="BO126" s="67" t="str">
        <f>IF(OR($E126="",$G126=""),"",IF(AND($E$3=6),'Marks Entry 6th'!AP125,IF(AND($E$3=7),'Marks Entry 7th'!AP125,"")))</f>
        <v/>
      </c>
      <c r="BP126" s="65" t="str">
        <f t="shared" si="120"/>
        <v/>
      </c>
      <c r="BQ126" s="62" t="str">
        <f t="shared" si="121"/>
        <v/>
      </c>
      <c r="BR126" s="108">
        <f t="shared" si="122"/>
        <v>0</v>
      </c>
      <c r="BS126" s="108" t="str">
        <f t="shared" si="123"/>
        <v/>
      </c>
      <c r="BT126" s="108" t="str">
        <f t="shared" si="124"/>
        <v/>
      </c>
      <c r="BU126" s="108" t="str">
        <f t="shared" si="125"/>
        <v/>
      </c>
      <c r="BV126" s="108" t="str">
        <f t="shared" si="126"/>
        <v/>
      </c>
      <c r="BW126" s="110" t="str">
        <f t="shared" si="127"/>
        <v/>
      </c>
      <c r="BX126" s="120" t="str">
        <f>IF(OR($E126="",$G126=""),"",IF(AND($E$3=6),'Marks Entry 6th'!AQ125,IF(AND($E$3=7),'Marks Entry 7th'!AQ125,"")))</f>
        <v/>
      </c>
      <c r="BY126" s="120" t="str">
        <f>IF(OR($E126="",$G126=""),"",IF(AND($E$3=6),'Marks Entry 6th'!AR125,IF(AND($E$3=7),'Marks Entry 7th'!AR125,"")))</f>
        <v/>
      </c>
      <c r="BZ126" s="120" t="str">
        <f>IF(OR($E126="",$G126=""),"",IF(AND($E$3=6),'Marks Entry 6th'!AS125,IF(AND($E$3=7),'Marks Entry 7th'!AS125,"")))</f>
        <v/>
      </c>
      <c r="CA126" s="120" t="str">
        <f>IF(OR($E126="",$G126=""),"",IF(AND($E$3=6),'Marks Entry 6th'!AT125,IF(AND($E$3=7),'Marks Entry 7th'!AT125,"")))</f>
        <v/>
      </c>
      <c r="CB126" s="120" t="str">
        <f>IF(OR($E126="",$G126=""),"",IF(AND($E$3=6),'Marks Entry 6th'!AU125,IF(AND($E$3=7),'Marks Entry 7th'!AU125,"")))</f>
        <v/>
      </c>
      <c r="CC126" s="120" t="str">
        <f>IF(OR($E126="",$G126=""),"",IF(AND($E$3=6),'Marks Entry 6th'!AV125,IF(AND($E$3=7),'Marks Entry 7th'!AV125,"")))</f>
        <v/>
      </c>
      <c r="CD126" s="418" t="str">
        <f t="shared" si="128"/>
        <v/>
      </c>
      <c r="CE126" s="120" t="str">
        <f>IF(OR($E126="",$G126=""),"",IF(AND($E$3=6),'Marks Entry 6th'!AW125,IF(AND($E$3=7),'Marks Entry 7th'!AW125,"")))</f>
        <v/>
      </c>
      <c r="CF126" s="120" t="str">
        <f>IF(OR($E126="",$G126=""),"",IF(AND($E$3=6),'Marks Entry 6th'!AX125,IF(AND($E$3=7),'Marks Entry 7th'!AX125,"")))</f>
        <v/>
      </c>
      <c r="CG126" s="65" t="str">
        <f t="shared" si="129"/>
        <v/>
      </c>
      <c r="CH126" s="62">
        <f t="shared" si="130"/>
        <v>0</v>
      </c>
      <c r="CI126" s="67" t="str">
        <f>IF(OR($E126="",$G126=""),"",IF(AND($E$3=6),'Marks Entry 6th'!AY125,IF(AND($E$3=7),'Marks Entry 7th'!AY125,"")))</f>
        <v/>
      </c>
      <c r="CJ126" s="67" t="str">
        <f>IF(OR($E126="",$G126=""),"",IF(AND($E$3=6),'Marks Entry 6th'!AZ125,IF(AND($E$3=7),'Marks Entry 7th'!AZ125,"")))</f>
        <v/>
      </c>
      <c r="CK126" s="65" t="str">
        <f t="shared" si="131"/>
        <v/>
      </c>
      <c r="CL126" s="62" t="str">
        <f t="shared" si="132"/>
        <v/>
      </c>
      <c r="CM126" s="108">
        <f t="shared" si="133"/>
        <v>0</v>
      </c>
      <c r="CN126" s="108" t="str">
        <f t="shared" si="134"/>
        <v/>
      </c>
      <c r="CO126" s="108" t="str">
        <f t="shared" si="135"/>
        <v/>
      </c>
      <c r="CP126" s="108" t="str">
        <f t="shared" si="136"/>
        <v/>
      </c>
      <c r="CQ126" s="108" t="str">
        <f t="shared" si="137"/>
        <v/>
      </c>
      <c r="CR126" s="110" t="str">
        <f t="shared" si="138"/>
        <v/>
      </c>
      <c r="CS126" s="120" t="str">
        <f>IF(OR($E126="",$G126=""),"",IF(AND($E$3=6),'Marks Entry 6th'!BA125,IF(AND($E$3=7),'Marks Entry 7th'!BA125,"")))</f>
        <v/>
      </c>
      <c r="CT126" s="120" t="str">
        <f>IF(OR($E126="",$G126=""),"",IF(AND($E$3=6),'Marks Entry 6th'!BB125,IF(AND($E$3=7),'Marks Entry 7th'!BB125,"")))</f>
        <v/>
      </c>
      <c r="CU126" s="120" t="str">
        <f>IF(OR($E126="",$G126=""),"",IF(AND($E$3=6),'Marks Entry 6th'!BC125,IF(AND($E$3=7),'Marks Entry 7th'!BC125,"")))</f>
        <v/>
      </c>
      <c r="CV126" s="120" t="str">
        <f>IF(OR($E126="",$G126=""),"",IF(AND($E$3=6),'Marks Entry 6th'!BD125,IF(AND($E$3=7),'Marks Entry 7th'!BD125,"")))</f>
        <v/>
      </c>
      <c r="CW126" s="120" t="str">
        <f>IF(OR($E126="",$G126=""),"",IF(AND($E$3=6),'Marks Entry 6th'!BE125,IF(AND($E$3=7),'Marks Entry 7th'!BE125,"")))</f>
        <v/>
      </c>
      <c r="CX126" s="120" t="str">
        <f>IF(OR($E126="",$G126=""),"",IF(AND($E$3=6),'Marks Entry 6th'!BF125,IF(AND($E$3=7),'Marks Entry 7th'!BF125,"")))</f>
        <v/>
      </c>
      <c r="CY126" s="418" t="str">
        <f t="shared" si="139"/>
        <v/>
      </c>
      <c r="CZ126" s="120" t="str">
        <f>IF(OR($E126="",$G126=""),"",IF(AND($E$3=6),'Marks Entry 6th'!BG125,IF(AND($E$3=7),'Marks Entry 7th'!BG125,"")))</f>
        <v/>
      </c>
      <c r="DA126" s="120" t="str">
        <f>IF(OR($E126="",$G126=""),"",IF(AND($E$3=6),'Marks Entry 6th'!BH125,IF(AND($E$3=7),'Marks Entry 7th'!BH125,"")))</f>
        <v/>
      </c>
      <c r="DB126" s="65" t="str">
        <f t="shared" si="140"/>
        <v/>
      </c>
      <c r="DC126" s="62">
        <f t="shared" si="141"/>
        <v>0</v>
      </c>
      <c r="DD126" s="67" t="str">
        <f>IF(OR($E126="",$G126=""),"",IF(AND($E$3=6),'Marks Entry 6th'!BI125,IF(AND($E$3=7),'Marks Entry 7th'!BI125,"")))</f>
        <v/>
      </c>
      <c r="DE126" s="67" t="str">
        <f>IF(OR($E126="",$G126=""),"",IF(AND($E$3=6),'Marks Entry 6th'!BJ125,IF(AND($E$3=7),'Marks Entry 7th'!BJ125,"")))</f>
        <v/>
      </c>
      <c r="DF126" s="65" t="str">
        <f t="shared" si="142"/>
        <v/>
      </c>
      <c r="DG126" s="62" t="str">
        <f t="shared" si="143"/>
        <v/>
      </c>
      <c r="DH126" s="108">
        <f t="shared" si="144"/>
        <v>0</v>
      </c>
      <c r="DI126" s="108" t="str">
        <f t="shared" si="145"/>
        <v/>
      </c>
      <c r="DJ126" s="108" t="str">
        <f t="shared" si="146"/>
        <v/>
      </c>
      <c r="DK126" s="108" t="str">
        <f t="shared" si="147"/>
        <v/>
      </c>
      <c r="DL126" s="108" t="str">
        <f t="shared" si="148"/>
        <v/>
      </c>
      <c r="DM126" s="110" t="str">
        <f t="shared" si="149"/>
        <v/>
      </c>
      <c r="DN126" s="120" t="str">
        <f>IF(OR($E126="",$G126=""),"",IF(AND($E$3=6),'Marks Entry 6th'!BK125,IF(AND($E$3=7),'Marks Entry 7th'!BK125,"")))</f>
        <v/>
      </c>
      <c r="DO126" s="120" t="str">
        <f>IF(OR($E126="",$G126=""),"",IF(AND($E$3=6),'Marks Entry 6th'!BL125,IF(AND($E$3=7),'Marks Entry 7th'!BL125,"")))</f>
        <v/>
      </c>
      <c r="DP126" s="120" t="str">
        <f>IF(OR($E126="",$G126=""),"",IF(AND($E$3=6),'Marks Entry 6th'!BM125,IF(AND($E$3=7),'Marks Entry 7th'!BM125,"")))</f>
        <v/>
      </c>
      <c r="DQ126" s="120" t="str">
        <f>IF(OR($E126="",$G126=""),"",IF(AND($E$3=6),'Marks Entry 6th'!BN125,IF(AND($E$3=7),'Marks Entry 7th'!BN125,"")))</f>
        <v/>
      </c>
      <c r="DR126" s="120" t="str">
        <f>IF(OR($E126="",$G126=""),"",IF(AND($E$3=6),'Marks Entry 6th'!BO125,IF(AND($E$3=7),'Marks Entry 7th'!BO125,"")))</f>
        <v/>
      </c>
      <c r="DS126" s="120" t="str">
        <f>IF(OR($E126="",$G126=""),"",IF(AND($E$3=6),'Marks Entry 6th'!BP125,IF(AND($E$3=7),'Marks Entry 7th'!BP125,"")))</f>
        <v/>
      </c>
      <c r="DT126" s="418" t="str">
        <f t="shared" si="150"/>
        <v/>
      </c>
      <c r="DU126" s="120" t="str">
        <f>IF(OR($E126="",$G126=""),"",IF(AND($E$3=6),'Marks Entry 6th'!BQ125,IF(AND($E$3=7),'Marks Entry 7th'!BQ125,"")))</f>
        <v/>
      </c>
      <c r="DV126" s="120" t="str">
        <f>IF(OR($E126="",$G126=""),"",IF(AND($E$3=6),'Marks Entry 6th'!BR125,IF(AND($E$3=7),'Marks Entry 7th'!BR125,"")))</f>
        <v/>
      </c>
      <c r="DW126" s="65" t="str">
        <f t="shared" si="151"/>
        <v/>
      </c>
      <c r="DX126" s="62">
        <f t="shared" si="152"/>
        <v>0</v>
      </c>
      <c r="DY126" s="67" t="str">
        <f>IF(OR($E126="",$G126=""),"",IF(AND($E$3=6),'Marks Entry 6th'!BS125,IF(AND($E$3=7),'Marks Entry 7th'!BS125,"")))</f>
        <v/>
      </c>
      <c r="DZ126" s="67" t="str">
        <f>IF(OR($E126="",$G126=""),"",IF(AND($E$3=6),'Marks Entry 6th'!BT125,IF(AND($E$3=7),'Marks Entry 7th'!BT125,"")))</f>
        <v/>
      </c>
      <c r="EA126" s="65" t="str">
        <f t="shared" si="153"/>
        <v/>
      </c>
      <c r="EB126" s="62" t="str">
        <f t="shared" si="154"/>
        <v/>
      </c>
      <c r="EC126" s="108">
        <f t="shared" si="155"/>
        <v>0</v>
      </c>
      <c r="ED126" s="108" t="str">
        <f t="shared" si="156"/>
        <v/>
      </c>
      <c r="EE126" s="108" t="str">
        <f t="shared" si="157"/>
        <v/>
      </c>
      <c r="EF126" s="108" t="str">
        <f t="shared" si="158"/>
        <v/>
      </c>
      <c r="EG126" s="108" t="str">
        <f t="shared" si="159"/>
        <v/>
      </c>
      <c r="EH126" s="110" t="str">
        <f t="shared" si="160"/>
        <v/>
      </c>
      <c r="EI126" s="52" t="str">
        <f>IF(OR($E126="",$G126=""),"",IF(AND($E$3=6),'Marks Entry 6th'!BU125,IF(AND($E$3=7),'Marks Entry 7th'!BU125,"")))</f>
        <v/>
      </c>
      <c r="EJ126" s="52" t="str">
        <f>IF(OR($E126="",$G126=""),"",IF(AND($E$3=6),'Marks Entry 6th'!BV125,IF(AND($E$3=7),'Marks Entry 7th'!BV125,"")))</f>
        <v/>
      </c>
      <c r="EK126" s="52" t="str">
        <f>IF(OR($E126="",$G126=""),"",IF(AND($E$3=6),'Marks Entry 6th'!BW125,IF(AND($E$3=7),'Marks Entry 7th'!BW125,"")))</f>
        <v/>
      </c>
      <c r="EL126" s="52" t="str">
        <f>IF(OR($E126="",$G126=""),"",IF(AND($E$3=6),'Marks Entry 6th'!BX125,IF(AND($E$3=7),'Marks Entry 7th'!BX125,"")))</f>
        <v/>
      </c>
      <c r="EM126" s="52" t="str">
        <f>IF(OR($E126="",$G126=""),"",IF(AND($E$3=6),'Marks Entry 6th'!BY125,IF(AND($E$3=7),'Marks Entry 7th'!BY125,"")))</f>
        <v/>
      </c>
      <c r="EN126" s="121" t="str">
        <f t="shared" si="161"/>
        <v/>
      </c>
      <c r="EO126" s="122">
        <f t="shared" si="162"/>
        <v>0</v>
      </c>
      <c r="EP126" s="122" t="str">
        <f t="shared" si="163"/>
        <v/>
      </c>
      <c r="EQ126" s="122" t="str">
        <f t="shared" si="164"/>
        <v/>
      </c>
      <c r="ER126" s="109" t="str">
        <f t="shared" si="165"/>
        <v/>
      </c>
      <c r="ES126" s="52" t="str">
        <f>IF(OR($E126="",$G126=""),"",IF(AND($E$3=6),'Marks Entry 6th'!BZ125,IF(AND($E$3=7),'Marks Entry 7th'!BZ125,"")))</f>
        <v/>
      </c>
      <c r="ET126" s="52" t="str">
        <f>IF(OR($E126="",$G126=""),"",IF(AND($E$3=6),'Marks Entry 6th'!CA125,IF(AND($E$3=7),'Marks Entry 7th'!CA125,"")))</f>
        <v/>
      </c>
      <c r="EU126" s="52" t="str">
        <f>IF(OR($E126="",$G126=""),"",IF(AND($E$3=6),'Marks Entry 6th'!CB125,IF(AND($E$3=7),'Marks Entry 7th'!CB125,"")))</f>
        <v/>
      </c>
      <c r="EV126" s="52" t="str">
        <f>IF(OR($E126="",$G126=""),"",IF(AND($E$3=6),'Marks Entry 6th'!CC125,IF(AND($E$3=7),'Marks Entry 7th'!CC125,"")))</f>
        <v/>
      </c>
      <c r="EW126" s="52" t="str">
        <f>IF(OR($E126="",$G126=""),"",IF(AND($E$3=6),'Marks Entry 6th'!CD125,IF(AND($E$3=7),'Marks Entry 7th'!CD125,"")))</f>
        <v/>
      </c>
      <c r="EX126" s="121" t="str">
        <f t="shared" si="166"/>
        <v/>
      </c>
      <c r="EY126" s="122">
        <f t="shared" si="167"/>
        <v>0</v>
      </c>
      <c r="EZ126" s="122" t="str">
        <f t="shared" si="168"/>
        <v/>
      </c>
      <c r="FA126" s="122" t="str">
        <f t="shared" si="169"/>
        <v/>
      </c>
      <c r="FB126" s="109" t="str">
        <f t="shared" si="170"/>
        <v/>
      </c>
      <c r="FC126" s="52" t="str">
        <f>IF(OR($E126="",$G126=""),"",IF(AND($E$3=6),'Marks Entry 6th'!CE125,IF(AND($E$3=7),'Marks Entry 7th'!CE125,"")))</f>
        <v/>
      </c>
      <c r="FD126" s="52" t="str">
        <f>IF(OR($E126="",$G126=""),"",IF(AND($E$3=6),'Marks Entry 6th'!CF125,IF(AND($E$3=7),'Marks Entry 7th'!CF125,"")))</f>
        <v/>
      </c>
      <c r="FE126" s="52" t="str">
        <f>IF(OR($E126="",$G126=""),"",IF(AND($E$3=6),'Marks Entry 6th'!CG125,IF(AND($E$3=7),'Marks Entry 7th'!CG125,"")))</f>
        <v/>
      </c>
      <c r="FF126" s="52" t="str">
        <f>IF(OR($E126="",$G126=""),"",IF(AND($E$3=6),'Marks Entry 6th'!CH125,IF(AND($E$3=7),'Marks Entry 7th'!CH125,"")))</f>
        <v/>
      </c>
      <c r="FG126" s="52" t="str">
        <f>IF(OR($E126="",$G126=""),"",IF(AND($E$3=6),'Marks Entry 6th'!CI125,IF(AND($E$3=7),'Marks Entry 7th'!CI125,"")))</f>
        <v/>
      </c>
      <c r="FH126" s="121" t="str">
        <f t="shared" si="171"/>
        <v/>
      </c>
      <c r="FI126" s="122">
        <f t="shared" si="172"/>
        <v>0</v>
      </c>
      <c r="FJ126" s="122" t="str">
        <f t="shared" si="173"/>
        <v/>
      </c>
      <c r="FK126" s="122" t="str">
        <f t="shared" si="174"/>
        <v/>
      </c>
      <c r="FL126" s="109" t="str">
        <f t="shared" si="175"/>
        <v/>
      </c>
      <c r="FM126" s="361" t="str">
        <f>IF(OR($E126="",$G126=""),"",IF(AND('Marks Entry 6th'!CJ125="",'Marks Entry 7th'!CJ125=""),"",IF(AND($E$3=6),'Marks Entry 6th'!CJ125,IF(AND($E$3=7),'Marks Entry 7th'!CJ125,""))))</f>
        <v/>
      </c>
      <c r="FN126" s="361" t="str">
        <f>IF(OR($E126="",$G126=""),"",IF(AND('Marks Entry 6th'!CK125="",'Marks Entry 7th'!CK125=""),"",IF(AND($E$3=6),'Marks Entry 6th'!CK125,IF(AND($E$3=7),'Marks Entry 7th'!CK125,""))))</f>
        <v/>
      </c>
      <c r="FO126" s="362" t="str">
        <f t="shared" si="176"/>
        <v/>
      </c>
      <c r="FP126" s="109" t="str">
        <f t="shared" si="177"/>
        <v/>
      </c>
      <c r="FQ126" s="361" t="str">
        <f>IF(OR($E126="",$G126=""),"",IF(AND('Marks Entry 6th'!CL125="",'Marks Entry 7th'!CL125=""),"",IF(AND($E$3=6),'Marks Entry 6th'!CL125,IF(AND($E$3=7),'Marks Entry 7th'!CL125,""))))</f>
        <v/>
      </c>
      <c r="FR126" s="361" t="str">
        <f>IF(OR($E126="",$G126=""),"",IF(AND('Marks Entry 6th'!CM125="",'Marks Entry 7th'!CM125=""),"",IF(AND($E$3=6),'Marks Entry 6th'!CM125,IF(AND($E$3=7),'Marks Entry 7th'!CM125,""))))</f>
        <v/>
      </c>
      <c r="FS126" s="362" t="str">
        <f t="shared" si="178"/>
        <v/>
      </c>
      <c r="FT126" s="109" t="str">
        <f t="shared" si="179"/>
        <v/>
      </c>
      <c r="FU126" s="78" t="str">
        <f t="shared" si="180"/>
        <v/>
      </c>
      <c r="FV126" s="328" t="str">
        <f t="shared" si="181"/>
        <v/>
      </c>
      <c r="FW126" s="84" t="str">
        <f t="shared" si="182"/>
        <v/>
      </c>
      <c r="FX126" s="222" t="str">
        <f t="shared" si="183"/>
        <v/>
      </c>
      <c r="FY126" s="85" t="str">
        <f t="shared" si="184"/>
        <v/>
      </c>
      <c r="FZ126" s="327" t="str">
        <f>IFERROR(IF(B126="NSO","NSO",IF(OR(D126="",G126="",F126=""),"",IF(AND(FV126&gt;=36,'Master sheet'!$D$11="Hindi"),"कक्षा क्रमोन्नत",IF(AND(FV126&gt;=36,'Master sheet'!$D$11="English"),"Promoted",IF(AND(FV126&lt;36,'Master sheet'!$D$11="Hindi"),"पुनः परीक्षा","Re-Exam"))))),"")</f>
        <v/>
      </c>
      <c r="GA126" s="53" t="str">
        <f>IF(OR($E126="",$G126=""),"",IF(AND($E$3=6,'Marks Entry 6th'!CN125=""),"",IF(AND($E$3=7,'Marks Entry 7th'!CN125=""),"",IF(AND($E$3=6),'Marks Entry 6th'!CN125,IF(AND($E$3=7),'Marks Entry 7th'!CN125,"")))))</f>
        <v/>
      </c>
      <c r="GB126" s="53" t="str">
        <f>IF(OR($E126="",$G126=""),"",IF(AND($E$3=6,'Marks Entry 6th'!CO125=""),"",IF(AND($E$3=7,'Marks Entry 7th'!CO125=""),"",IF(AND($E$3=6),'Marks Entry 6th'!CO125,IF(AND($E$3=7),'Marks Entry 7th'!CO125,"")))))</f>
        <v/>
      </c>
      <c r="GC126" s="54"/>
      <c r="GK126" s="56">
        <f>IF(AND($E$3=6),'Marks Entry 6th'!I125,IF(AND($E$3=7),'Marks Entry 7th'!I125,""))</f>
        <v>0</v>
      </c>
      <c r="GL126" s="56">
        <f t="shared" si="185"/>
        <v>0</v>
      </c>
    </row>
    <row r="127" spans="1:194" ht="18.95" customHeight="1">
      <c r="A127" s="68">
        <v>120</v>
      </c>
      <c r="B127" s="68" t="str">
        <f>IF(OR(GK127=0,GK127=""),"",IF(AND($E$3=6),'Marks Entry 6th'!I126,IF(AND($E$3=7),'Marks Entry 7th'!I126,"")))</f>
        <v/>
      </c>
      <c r="C127" s="69" t="str">
        <f>IF(OR(B127=0,B127=""),"",IF(AND($E$3=6,'Marks Entry 6th'!B126=""),"",IF(AND($E$3=7,'Marks Entry 7th'!B126=""),"",IF(AND($E$3=6,'Marks Entry 6th'!B126),'Marks Entry 6th'!B126,IF(AND($E$3=7),'Marks Entry 7th'!B126,"")))))</f>
        <v/>
      </c>
      <c r="D127" s="69" t="str">
        <f>IF(OR(B127=0,B127=""),"",IF(AND($E$3=6,'Marks Entry 6th'!C126=""),"",IF(AND($E$3=7,'Marks Entry 7th'!C126=""),"",IF(AND($E$3=6),'Marks Entry 6th'!C126,IF(AND($E$3=7),'Marks Entry 7th'!C126,"")))))</f>
        <v/>
      </c>
      <c r="E127" s="303" t="str">
        <f>IF(OR(B127=0,B127=""),"",IF(AND($E$3=6,'Marks Entry 6th'!E126=""),"",IF(AND($E$3=7,'Marks Entry 7th'!E126=""),"",IF(AND($E$3=6),'Marks Entry 6th'!E126,IF(AND($E$3=7),'Marks Entry 7th'!E126,"")))))</f>
        <v/>
      </c>
      <c r="F127" s="69" t="str">
        <f>IF(OR(B127=0,B127=""),"",IF(AND($E$3=6,'Marks Entry 6th'!D126=""),"",IF(AND($E$3=7,'Marks Entry 7th'!D126=""),"",IF(AND($E$3=6),'Marks Entry 6th'!D126,IF(AND($E$3=7),'Marks Entry 7th'!D126,"")))))</f>
        <v/>
      </c>
      <c r="G127" s="302" t="str">
        <f>IF(OR(B127=0,B127=""),"",IF(AND($E$3=6,'Marks Entry 6th'!F126=""),"",IF(AND($E$3=7,'Marks Entry 7th'!F126=""),"",IF(AND($E$3=6),UPPER('Marks Entry 6th'!F126),IF(AND($E$3=7),UPPER('Marks Entry 7th'!F126),"")))))</f>
        <v/>
      </c>
      <c r="H127" s="302" t="str">
        <f>IF(OR(B127=0,B127=""),"",IF(AND($E$3=6,'Marks Entry 6th'!G126=""),"",IF(AND($E$3=7,'Marks Entry 7th'!G126=""),"",IF(AND($E$3=6),UPPER('Marks Entry 6th'!G126),IF(AND($E$3=7),UPPER('Marks Entry 7th'!G126),"")))))</f>
        <v/>
      </c>
      <c r="I127" s="302" t="str">
        <f>IF(OR(B127=0,B127=""),"",IF(AND($E$3=6,'Marks Entry 6th'!H126=""),"",IF(AND($E$3=7,'Marks Entry 7th'!H126=""),"",IF(AND($E$3=6),UPPER('Marks Entry 6th'!H126),IF(AND($E$3=7),UPPER('Marks Entry 7th'!H126),"")))))</f>
        <v/>
      </c>
      <c r="J127" s="64" t="str">
        <f>IF(OR(B127=0,B127=""),"",IF(AND($E$3=6,'Marks Entry 6th'!J126=""),"",IF(AND($E$3=7,'Marks Entry 7th'!J126=""),"",IF(AND($E$3=6),'Marks Entry 6th'!J126,IF(AND($E$3=7),'Marks Entry 7th'!J126,"")))))</f>
        <v/>
      </c>
      <c r="K127" s="64" t="str">
        <f>IF(OR(B127=0,B127=""),"",IF(AND($E$3=6,'Marks Entry 6th'!K126=""),"",IF(AND($E$3=7,'Marks Entry 7th'!K126=""),"",IF(AND($E$3=6),'Marks Entry 6th'!K126,IF(AND($E$3=7),'Marks Entry 7th'!K126,"")))))</f>
        <v/>
      </c>
      <c r="L127" s="120" t="str">
        <f>IF(OR($E127="",$G127=""),"",IF(AND($E$3=6),'Marks Entry 6th'!L126,IF(AND($E$3=7),'Marks Entry 7th'!L126,"")))</f>
        <v/>
      </c>
      <c r="M127" s="120" t="str">
        <f>IF(OR($E127="",$G127=""),"",IF(AND($E$3=6),'Marks Entry 6th'!M126,IF(AND($E$3=7),'Marks Entry 7th'!M126,"")))</f>
        <v/>
      </c>
      <c r="N127" s="120" t="str">
        <f>IF(OR($E127="",$G127=""),"",IF(AND($E$3=6),'Marks Entry 6th'!N126,IF(AND($E$3=7),'Marks Entry 7th'!N126,"")))</f>
        <v/>
      </c>
      <c r="O127" s="120" t="str">
        <f>IF(OR($E127="",$G127=""),"",IF(AND($E$3=6),'Marks Entry 6th'!O126,IF(AND($E$3=7),'Marks Entry 7th'!O126,"")))</f>
        <v/>
      </c>
      <c r="P127" s="120" t="str">
        <f>IF(OR($E127="",$G127=""),"",IF(AND($E$3=6),'Marks Entry 6th'!P126,IF(AND($E$3=7),'Marks Entry 7th'!P126,"")))</f>
        <v/>
      </c>
      <c r="Q127" s="120" t="str">
        <f>IF(OR($E127="",$G127=""),"",IF(AND($E$3=6),'Marks Entry 6th'!Q126,IF(AND($E$3=7),'Marks Entry 7th'!Q126,"")))</f>
        <v/>
      </c>
      <c r="R127" s="418" t="str">
        <f t="shared" si="95"/>
        <v/>
      </c>
      <c r="S127" s="120" t="str">
        <f>IF(OR($E127="",$G127=""),"",IF(AND($E$3=6),'Marks Entry 6th'!R126,IF(AND($E$3=7),'Marks Entry 7th'!R126,"")))</f>
        <v/>
      </c>
      <c r="T127" s="120" t="str">
        <f>IF(OR($E127="",$G127=""),"",IF(AND($E$3=6),'Marks Entry 6th'!S126,IF(AND($E$3=7),'Marks Entry 7th'!S126,"")))</f>
        <v/>
      </c>
      <c r="U127" s="65" t="str">
        <f t="shared" si="96"/>
        <v/>
      </c>
      <c r="V127" s="62">
        <f t="shared" si="97"/>
        <v>0</v>
      </c>
      <c r="W127" s="67" t="str">
        <f>IF(OR($E127="",$G127=""),"",IF(AND($E$3=6),'Marks Entry 6th'!T126,IF(AND($E$3=7),'Marks Entry 7th'!T126,"")))</f>
        <v/>
      </c>
      <c r="X127" s="67" t="str">
        <f>IF(OR($E127="",$G127=""),"",IF(AND($E$3=6),'Marks Entry 6th'!U126,IF(AND($E$3=7),'Marks Entry 7th'!U126,"")))</f>
        <v/>
      </c>
      <c r="Y127" s="66" t="str">
        <f t="shared" si="98"/>
        <v/>
      </c>
      <c r="Z127" s="62" t="str">
        <f t="shared" si="99"/>
        <v/>
      </c>
      <c r="AA127" s="108">
        <f t="shared" si="100"/>
        <v>0</v>
      </c>
      <c r="AB127" s="108" t="str">
        <f t="shared" si="101"/>
        <v/>
      </c>
      <c r="AC127" s="108" t="str">
        <f t="shared" si="102"/>
        <v/>
      </c>
      <c r="AD127" s="108" t="str">
        <f t="shared" si="103"/>
        <v/>
      </c>
      <c r="AE127" s="108" t="str">
        <f t="shared" si="104"/>
        <v/>
      </c>
      <c r="AF127" s="110" t="str">
        <f t="shared" si="105"/>
        <v/>
      </c>
      <c r="AG127" s="120" t="str">
        <f>IF(OR($E127="",$G127=""),"",IF(AND($E$3=6),'Marks Entry 6th'!V126,IF(AND($E$3=7),'Marks Entry 7th'!V126,"")))</f>
        <v/>
      </c>
      <c r="AH127" s="120" t="str">
        <f>IF(OR($E127="",$G127=""),"",IF(AND($E$3=6),'Marks Entry 6th'!W126,IF(AND($E$3=7),'Marks Entry 7th'!W126,"")))</f>
        <v/>
      </c>
      <c r="AI127" s="120" t="str">
        <f>IF(OR($E127="",$G127=""),"",IF(AND($E$3=6),'Marks Entry 6th'!X126,IF(AND($E$3=7),'Marks Entry 7th'!X126,"")))</f>
        <v/>
      </c>
      <c r="AJ127" s="120" t="str">
        <f>IF(OR($E127="",$G127=""),"",IF(AND($E$3=6),'Marks Entry 6th'!Y126,IF(AND($E$3=7),'Marks Entry 7th'!Y126,"")))</f>
        <v/>
      </c>
      <c r="AK127" s="120" t="str">
        <f>IF(OR($E127="",$G127=""),"",IF(AND($E$3=6),'Marks Entry 6th'!Z126,IF(AND($E$3=7),'Marks Entry 7th'!Z126,"")))</f>
        <v/>
      </c>
      <c r="AL127" s="120" t="str">
        <f>IF(OR($E127="",$G127=""),"",IF(AND($E$3=6),'Marks Entry 6th'!AA126,IF(AND($E$3=7),'Marks Entry 7th'!AA126,"")))</f>
        <v/>
      </c>
      <c r="AM127" s="418" t="str">
        <f t="shared" si="106"/>
        <v/>
      </c>
      <c r="AN127" s="120" t="str">
        <f>IF(OR($E127="",$G127=""),"",IF(AND($E$3=6),'Marks Entry 6th'!AB126,IF(AND($E$3=7),'Marks Entry 7th'!AB126,"")))</f>
        <v/>
      </c>
      <c r="AO127" s="120" t="str">
        <f>IF(OR($E127="",$G127=""),"",IF(AND($E$3=6),'Marks Entry 6th'!AC126,IF(AND($E$3=7),'Marks Entry 7th'!AC126,"")))</f>
        <v/>
      </c>
      <c r="AP127" s="65" t="str">
        <f t="shared" si="107"/>
        <v/>
      </c>
      <c r="AQ127" s="62">
        <f t="shared" si="108"/>
        <v>0</v>
      </c>
      <c r="AR127" s="67" t="str">
        <f>IF(OR($E127="",$G127=""),"",IF(AND($E$3=6),'Marks Entry 6th'!AD126,IF(AND($E$3=7),'Marks Entry 7th'!AD126,"")))</f>
        <v/>
      </c>
      <c r="AS127" s="67" t="str">
        <f>IF(OR($E127="",$G127=""),"",IF(AND($E$3=6),'Marks Entry 6th'!AE126,IF(AND($E$3=7),'Marks Entry 7th'!AE126,"")))</f>
        <v/>
      </c>
      <c r="AT127" s="65" t="str">
        <f t="shared" si="109"/>
        <v/>
      </c>
      <c r="AU127" s="62" t="str">
        <f t="shared" si="110"/>
        <v/>
      </c>
      <c r="AV127" s="108">
        <f t="shared" si="111"/>
        <v>0</v>
      </c>
      <c r="AW127" s="108" t="str">
        <f t="shared" si="112"/>
        <v/>
      </c>
      <c r="AX127" s="108" t="str">
        <f t="shared" si="113"/>
        <v/>
      </c>
      <c r="AY127" s="108" t="str">
        <f t="shared" si="114"/>
        <v/>
      </c>
      <c r="AZ127" s="108" t="str">
        <f t="shared" si="115"/>
        <v/>
      </c>
      <c r="BA127" s="110" t="str">
        <f t="shared" si="116"/>
        <v/>
      </c>
      <c r="BB127" s="310" t="str">
        <f>IF(OR($E127="",$G127=""),"",IF(AND($E$3=6),'Marks Entry 6th'!AF126,IF(AND($E$3=7),'Marks Entry 7th'!AF126,"")))</f>
        <v/>
      </c>
      <c r="BC127" s="120" t="str">
        <f>IF(OR($E127="",$G127=""),"",IF(AND($E$3=6),'Marks Entry 6th'!AG126,IF(AND($E$3=7),'Marks Entry 7th'!AG126,"")))</f>
        <v/>
      </c>
      <c r="BD127" s="120" t="str">
        <f>IF(OR($E127="",$G127=""),"",IF(AND($E$3=6),'Marks Entry 6th'!AH126,IF(AND($E$3=7),'Marks Entry 7th'!AH126,"")))</f>
        <v/>
      </c>
      <c r="BE127" s="120" t="str">
        <f>IF(OR($E127="",$G127=""),"",IF(AND($E$3=6),'Marks Entry 6th'!AI126,IF(AND($E$3=7),'Marks Entry 7th'!AI126,"")))</f>
        <v/>
      </c>
      <c r="BF127" s="120" t="str">
        <f>IF(OR($E127="",$G127=""),"",IF(AND($E$3=6),'Marks Entry 6th'!AJ126,IF(AND($E$3=7),'Marks Entry 7th'!AJ126,"")))</f>
        <v/>
      </c>
      <c r="BG127" s="120" t="str">
        <f>IF(OR($E127="",$G127=""),"",IF(AND($E$3=6),'Marks Entry 6th'!AK126,IF(AND($E$3=7),'Marks Entry 7th'!AK126,"")))</f>
        <v/>
      </c>
      <c r="BH127" s="120" t="str">
        <f>IF(OR($E127="",$G127=""),"",IF(AND($E$3=6),'Marks Entry 6th'!AL126,IF(AND($E$3=7),'Marks Entry 7th'!AL126,"")))</f>
        <v/>
      </c>
      <c r="BI127" s="418" t="str">
        <f t="shared" si="117"/>
        <v/>
      </c>
      <c r="BJ127" s="120" t="str">
        <f>IF(OR($E127="",$G127=""),"",IF(AND($E$3=6),'Marks Entry 6th'!AM126,IF(AND($E$3=7),'Marks Entry 7th'!AM126,"")))</f>
        <v/>
      </c>
      <c r="BK127" s="120" t="str">
        <f>IF(OR($E127="",$G127=""),"",IF(AND($E$3=6),'Marks Entry 6th'!AN126,IF(AND($E$3=7),'Marks Entry 7th'!AN126,"")))</f>
        <v/>
      </c>
      <c r="BL127" s="65" t="str">
        <f t="shared" si="118"/>
        <v/>
      </c>
      <c r="BM127" s="62">
        <f t="shared" si="119"/>
        <v>0</v>
      </c>
      <c r="BN127" s="67" t="str">
        <f>IF(OR($E127="",$G127=""),"",IF(AND($E$3=6),'Marks Entry 6th'!AO126,IF(AND($E$3=7),'Marks Entry 7th'!AO126,"")))</f>
        <v/>
      </c>
      <c r="BO127" s="67" t="str">
        <f>IF(OR($E127="",$G127=""),"",IF(AND($E$3=6),'Marks Entry 6th'!AP126,IF(AND($E$3=7),'Marks Entry 7th'!AP126,"")))</f>
        <v/>
      </c>
      <c r="BP127" s="65" t="str">
        <f t="shared" si="120"/>
        <v/>
      </c>
      <c r="BQ127" s="62" t="str">
        <f t="shared" si="121"/>
        <v/>
      </c>
      <c r="BR127" s="108">
        <f t="shared" si="122"/>
        <v>0</v>
      </c>
      <c r="BS127" s="108" t="str">
        <f t="shared" si="123"/>
        <v/>
      </c>
      <c r="BT127" s="108" t="str">
        <f t="shared" si="124"/>
        <v/>
      </c>
      <c r="BU127" s="108" t="str">
        <f t="shared" si="125"/>
        <v/>
      </c>
      <c r="BV127" s="108" t="str">
        <f t="shared" si="126"/>
        <v/>
      </c>
      <c r="BW127" s="110" t="str">
        <f t="shared" si="127"/>
        <v/>
      </c>
      <c r="BX127" s="120" t="str">
        <f>IF(OR($E127="",$G127=""),"",IF(AND($E$3=6),'Marks Entry 6th'!AQ126,IF(AND($E$3=7),'Marks Entry 7th'!AQ126,"")))</f>
        <v/>
      </c>
      <c r="BY127" s="120" t="str">
        <f>IF(OR($E127="",$G127=""),"",IF(AND($E$3=6),'Marks Entry 6th'!AR126,IF(AND($E$3=7),'Marks Entry 7th'!AR126,"")))</f>
        <v/>
      </c>
      <c r="BZ127" s="120" t="str">
        <f>IF(OR($E127="",$G127=""),"",IF(AND($E$3=6),'Marks Entry 6th'!AS126,IF(AND($E$3=7),'Marks Entry 7th'!AS126,"")))</f>
        <v/>
      </c>
      <c r="CA127" s="120" t="str">
        <f>IF(OR($E127="",$G127=""),"",IF(AND($E$3=6),'Marks Entry 6th'!AT126,IF(AND($E$3=7),'Marks Entry 7th'!AT126,"")))</f>
        <v/>
      </c>
      <c r="CB127" s="120" t="str">
        <f>IF(OR($E127="",$G127=""),"",IF(AND($E$3=6),'Marks Entry 6th'!AU126,IF(AND($E$3=7),'Marks Entry 7th'!AU126,"")))</f>
        <v/>
      </c>
      <c r="CC127" s="120" t="str">
        <f>IF(OR($E127="",$G127=""),"",IF(AND($E$3=6),'Marks Entry 6th'!AV126,IF(AND($E$3=7),'Marks Entry 7th'!AV126,"")))</f>
        <v/>
      </c>
      <c r="CD127" s="418" t="str">
        <f t="shared" si="128"/>
        <v/>
      </c>
      <c r="CE127" s="120" t="str">
        <f>IF(OR($E127="",$G127=""),"",IF(AND($E$3=6),'Marks Entry 6th'!AW126,IF(AND($E$3=7),'Marks Entry 7th'!AW126,"")))</f>
        <v/>
      </c>
      <c r="CF127" s="120" t="str">
        <f>IF(OR($E127="",$G127=""),"",IF(AND($E$3=6),'Marks Entry 6th'!AX126,IF(AND($E$3=7),'Marks Entry 7th'!AX126,"")))</f>
        <v/>
      </c>
      <c r="CG127" s="65" t="str">
        <f t="shared" si="129"/>
        <v/>
      </c>
      <c r="CH127" s="62">
        <f t="shared" si="130"/>
        <v>0</v>
      </c>
      <c r="CI127" s="67" t="str">
        <f>IF(OR($E127="",$G127=""),"",IF(AND($E$3=6),'Marks Entry 6th'!AY126,IF(AND($E$3=7),'Marks Entry 7th'!AY126,"")))</f>
        <v/>
      </c>
      <c r="CJ127" s="67" t="str">
        <f>IF(OR($E127="",$G127=""),"",IF(AND($E$3=6),'Marks Entry 6th'!AZ126,IF(AND($E$3=7),'Marks Entry 7th'!AZ126,"")))</f>
        <v/>
      </c>
      <c r="CK127" s="65" t="str">
        <f t="shared" si="131"/>
        <v/>
      </c>
      <c r="CL127" s="62" t="str">
        <f t="shared" si="132"/>
        <v/>
      </c>
      <c r="CM127" s="108">
        <f t="shared" si="133"/>
        <v>0</v>
      </c>
      <c r="CN127" s="108" t="str">
        <f t="shared" si="134"/>
        <v/>
      </c>
      <c r="CO127" s="108" t="str">
        <f t="shared" si="135"/>
        <v/>
      </c>
      <c r="CP127" s="108" t="str">
        <f t="shared" si="136"/>
        <v/>
      </c>
      <c r="CQ127" s="108" t="str">
        <f t="shared" si="137"/>
        <v/>
      </c>
      <c r="CR127" s="110" t="str">
        <f t="shared" si="138"/>
        <v/>
      </c>
      <c r="CS127" s="120" t="str">
        <f>IF(OR($E127="",$G127=""),"",IF(AND($E$3=6),'Marks Entry 6th'!BA126,IF(AND($E$3=7),'Marks Entry 7th'!BA126,"")))</f>
        <v/>
      </c>
      <c r="CT127" s="120" t="str">
        <f>IF(OR($E127="",$G127=""),"",IF(AND($E$3=6),'Marks Entry 6th'!BB126,IF(AND($E$3=7),'Marks Entry 7th'!BB126,"")))</f>
        <v/>
      </c>
      <c r="CU127" s="120" t="str">
        <f>IF(OR($E127="",$G127=""),"",IF(AND($E$3=6),'Marks Entry 6th'!BC126,IF(AND($E$3=7),'Marks Entry 7th'!BC126,"")))</f>
        <v/>
      </c>
      <c r="CV127" s="120" t="str">
        <f>IF(OR($E127="",$G127=""),"",IF(AND($E$3=6),'Marks Entry 6th'!BD126,IF(AND($E$3=7),'Marks Entry 7th'!BD126,"")))</f>
        <v/>
      </c>
      <c r="CW127" s="120" t="str">
        <f>IF(OR($E127="",$G127=""),"",IF(AND($E$3=6),'Marks Entry 6th'!BE126,IF(AND($E$3=7),'Marks Entry 7th'!BE126,"")))</f>
        <v/>
      </c>
      <c r="CX127" s="120" t="str">
        <f>IF(OR($E127="",$G127=""),"",IF(AND($E$3=6),'Marks Entry 6th'!BF126,IF(AND($E$3=7),'Marks Entry 7th'!BF126,"")))</f>
        <v/>
      </c>
      <c r="CY127" s="418" t="str">
        <f t="shared" si="139"/>
        <v/>
      </c>
      <c r="CZ127" s="120" t="str">
        <f>IF(OR($E127="",$G127=""),"",IF(AND($E$3=6),'Marks Entry 6th'!BG126,IF(AND($E$3=7),'Marks Entry 7th'!BG126,"")))</f>
        <v/>
      </c>
      <c r="DA127" s="120" t="str">
        <f>IF(OR($E127="",$G127=""),"",IF(AND($E$3=6),'Marks Entry 6th'!BH126,IF(AND($E$3=7),'Marks Entry 7th'!BH126,"")))</f>
        <v/>
      </c>
      <c r="DB127" s="65" t="str">
        <f t="shared" si="140"/>
        <v/>
      </c>
      <c r="DC127" s="62">
        <f t="shared" si="141"/>
        <v>0</v>
      </c>
      <c r="DD127" s="67" t="str">
        <f>IF(OR($E127="",$G127=""),"",IF(AND($E$3=6),'Marks Entry 6th'!BI126,IF(AND($E$3=7),'Marks Entry 7th'!BI126,"")))</f>
        <v/>
      </c>
      <c r="DE127" s="67" t="str">
        <f>IF(OR($E127="",$G127=""),"",IF(AND($E$3=6),'Marks Entry 6th'!BJ126,IF(AND($E$3=7),'Marks Entry 7th'!BJ126,"")))</f>
        <v/>
      </c>
      <c r="DF127" s="65" t="str">
        <f t="shared" si="142"/>
        <v/>
      </c>
      <c r="DG127" s="62" t="str">
        <f t="shared" si="143"/>
        <v/>
      </c>
      <c r="DH127" s="108">
        <f t="shared" si="144"/>
        <v>0</v>
      </c>
      <c r="DI127" s="108" t="str">
        <f t="shared" si="145"/>
        <v/>
      </c>
      <c r="DJ127" s="108" t="str">
        <f t="shared" si="146"/>
        <v/>
      </c>
      <c r="DK127" s="108" t="str">
        <f t="shared" si="147"/>
        <v/>
      </c>
      <c r="DL127" s="108" t="str">
        <f t="shared" si="148"/>
        <v/>
      </c>
      <c r="DM127" s="110" t="str">
        <f t="shared" si="149"/>
        <v/>
      </c>
      <c r="DN127" s="120" t="str">
        <f>IF(OR($E127="",$G127=""),"",IF(AND($E$3=6),'Marks Entry 6th'!BK126,IF(AND($E$3=7),'Marks Entry 7th'!BK126,"")))</f>
        <v/>
      </c>
      <c r="DO127" s="120" t="str">
        <f>IF(OR($E127="",$G127=""),"",IF(AND($E$3=6),'Marks Entry 6th'!BL126,IF(AND($E$3=7),'Marks Entry 7th'!BL126,"")))</f>
        <v/>
      </c>
      <c r="DP127" s="120" t="str">
        <f>IF(OR($E127="",$G127=""),"",IF(AND($E$3=6),'Marks Entry 6th'!BM126,IF(AND($E$3=7),'Marks Entry 7th'!BM126,"")))</f>
        <v/>
      </c>
      <c r="DQ127" s="120" t="str">
        <f>IF(OR($E127="",$G127=""),"",IF(AND($E$3=6),'Marks Entry 6th'!BN126,IF(AND($E$3=7),'Marks Entry 7th'!BN126,"")))</f>
        <v/>
      </c>
      <c r="DR127" s="120" t="str">
        <f>IF(OR($E127="",$G127=""),"",IF(AND($E$3=6),'Marks Entry 6th'!BO126,IF(AND($E$3=7),'Marks Entry 7th'!BO126,"")))</f>
        <v/>
      </c>
      <c r="DS127" s="120" t="str">
        <f>IF(OR($E127="",$G127=""),"",IF(AND($E$3=6),'Marks Entry 6th'!BP126,IF(AND($E$3=7),'Marks Entry 7th'!BP126,"")))</f>
        <v/>
      </c>
      <c r="DT127" s="418" t="str">
        <f t="shared" si="150"/>
        <v/>
      </c>
      <c r="DU127" s="120" t="str">
        <f>IF(OR($E127="",$G127=""),"",IF(AND($E$3=6),'Marks Entry 6th'!BQ126,IF(AND($E$3=7),'Marks Entry 7th'!BQ126,"")))</f>
        <v/>
      </c>
      <c r="DV127" s="120" t="str">
        <f>IF(OR($E127="",$G127=""),"",IF(AND($E$3=6),'Marks Entry 6th'!BR126,IF(AND($E$3=7),'Marks Entry 7th'!BR126,"")))</f>
        <v/>
      </c>
      <c r="DW127" s="65" t="str">
        <f t="shared" si="151"/>
        <v/>
      </c>
      <c r="DX127" s="62">
        <f t="shared" si="152"/>
        <v>0</v>
      </c>
      <c r="DY127" s="67" t="str">
        <f>IF(OR($E127="",$G127=""),"",IF(AND($E$3=6),'Marks Entry 6th'!BS126,IF(AND($E$3=7),'Marks Entry 7th'!BS126,"")))</f>
        <v/>
      </c>
      <c r="DZ127" s="67" t="str">
        <f>IF(OR($E127="",$G127=""),"",IF(AND($E$3=6),'Marks Entry 6th'!BT126,IF(AND($E$3=7),'Marks Entry 7th'!BT126,"")))</f>
        <v/>
      </c>
      <c r="EA127" s="65" t="str">
        <f t="shared" si="153"/>
        <v/>
      </c>
      <c r="EB127" s="62" t="str">
        <f t="shared" si="154"/>
        <v/>
      </c>
      <c r="EC127" s="108">
        <f t="shared" si="155"/>
        <v>0</v>
      </c>
      <c r="ED127" s="108" t="str">
        <f t="shared" si="156"/>
        <v/>
      </c>
      <c r="EE127" s="108" t="str">
        <f t="shared" si="157"/>
        <v/>
      </c>
      <c r="EF127" s="108" t="str">
        <f t="shared" si="158"/>
        <v/>
      </c>
      <c r="EG127" s="108" t="str">
        <f t="shared" si="159"/>
        <v/>
      </c>
      <c r="EH127" s="110" t="str">
        <f t="shared" si="160"/>
        <v/>
      </c>
      <c r="EI127" s="52" t="str">
        <f>IF(OR($E127="",$G127=""),"",IF(AND($E$3=6),'Marks Entry 6th'!BU126,IF(AND($E$3=7),'Marks Entry 7th'!BU126,"")))</f>
        <v/>
      </c>
      <c r="EJ127" s="52" t="str">
        <f>IF(OR($E127="",$G127=""),"",IF(AND($E$3=6),'Marks Entry 6th'!BV126,IF(AND($E$3=7),'Marks Entry 7th'!BV126,"")))</f>
        <v/>
      </c>
      <c r="EK127" s="52" t="str">
        <f>IF(OR($E127="",$G127=""),"",IF(AND($E$3=6),'Marks Entry 6th'!BW126,IF(AND($E$3=7),'Marks Entry 7th'!BW126,"")))</f>
        <v/>
      </c>
      <c r="EL127" s="52" t="str">
        <f>IF(OR($E127="",$G127=""),"",IF(AND($E$3=6),'Marks Entry 6th'!BX126,IF(AND($E$3=7),'Marks Entry 7th'!BX126,"")))</f>
        <v/>
      </c>
      <c r="EM127" s="52" t="str">
        <f>IF(OR($E127="",$G127=""),"",IF(AND($E$3=6),'Marks Entry 6th'!BY126,IF(AND($E$3=7),'Marks Entry 7th'!BY126,"")))</f>
        <v/>
      </c>
      <c r="EN127" s="121" t="str">
        <f t="shared" si="161"/>
        <v/>
      </c>
      <c r="EO127" s="122">
        <f t="shared" si="162"/>
        <v>0</v>
      </c>
      <c r="EP127" s="122" t="str">
        <f t="shared" si="163"/>
        <v/>
      </c>
      <c r="EQ127" s="122" t="str">
        <f t="shared" si="164"/>
        <v/>
      </c>
      <c r="ER127" s="109" t="str">
        <f t="shared" si="165"/>
        <v/>
      </c>
      <c r="ES127" s="52" t="str">
        <f>IF(OR($E127="",$G127=""),"",IF(AND($E$3=6),'Marks Entry 6th'!BZ126,IF(AND($E$3=7),'Marks Entry 7th'!BZ126,"")))</f>
        <v/>
      </c>
      <c r="ET127" s="52" t="str">
        <f>IF(OR($E127="",$G127=""),"",IF(AND($E$3=6),'Marks Entry 6th'!CA126,IF(AND($E$3=7),'Marks Entry 7th'!CA126,"")))</f>
        <v/>
      </c>
      <c r="EU127" s="52" t="str">
        <f>IF(OR($E127="",$G127=""),"",IF(AND($E$3=6),'Marks Entry 6th'!CB126,IF(AND($E$3=7),'Marks Entry 7th'!CB126,"")))</f>
        <v/>
      </c>
      <c r="EV127" s="52" t="str">
        <f>IF(OR($E127="",$G127=""),"",IF(AND($E$3=6),'Marks Entry 6th'!CC126,IF(AND($E$3=7),'Marks Entry 7th'!CC126,"")))</f>
        <v/>
      </c>
      <c r="EW127" s="52" t="str">
        <f>IF(OR($E127="",$G127=""),"",IF(AND($E$3=6),'Marks Entry 6th'!CD126,IF(AND($E$3=7),'Marks Entry 7th'!CD126,"")))</f>
        <v/>
      </c>
      <c r="EX127" s="121" t="str">
        <f t="shared" si="166"/>
        <v/>
      </c>
      <c r="EY127" s="122">
        <f t="shared" si="167"/>
        <v>0</v>
      </c>
      <c r="EZ127" s="122" t="str">
        <f t="shared" si="168"/>
        <v/>
      </c>
      <c r="FA127" s="122" t="str">
        <f t="shared" si="169"/>
        <v/>
      </c>
      <c r="FB127" s="109" t="str">
        <f t="shared" si="170"/>
        <v/>
      </c>
      <c r="FC127" s="52" t="str">
        <f>IF(OR($E127="",$G127=""),"",IF(AND($E$3=6),'Marks Entry 6th'!CE126,IF(AND($E$3=7),'Marks Entry 7th'!CE126,"")))</f>
        <v/>
      </c>
      <c r="FD127" s="52" t="str">
        <f>IF(OR($E127="",$G127=""),"",IF(AND($E$3=6),'Marks Entry 6th'!CF126,IF(AND($E$3=7),'Marks Entry 7th'!CF126,"")))</f>
        <v/>
      </c>
      <c r="FE127" s="52" t="str">
        <f>IF(OR($E127="",$G127=""),"",IF(AND($E$3=6),'Marks Entry 6th'!CG126,IF(AND($E$3=7),'Marks Entry 7th'!CG126,"")))</f>
        <v/>
      </c>
      <c r="FF127" s="52" t="str">
        <f>IF(OR($E127="",$G127=""),"",IF(AND($E$3=6),'Marks Entry 6th'!CH126,IF(AND($E$3=7),'Marks Entry 7th'!CH126,"")))</f>
        <v/>
      </c>
      <c r="FG127" s="52" t="str">
        <f>IF(OR($E127="",$G127=""),"",IF(AND($E$3=6),'Marks Entry 6th'!CI126,IF(AND($E$3=7),'Marks Entry 7th'!CI126,"")))</f>
        <v/>
      </c>
      <c r="FH127" s="121" t="str">
        <f t="shared" si="171"/>
        <v/>
      </c>
      <c r="FI127" s="122">
        <f t="shared" si="172"/>
        <v>0</v>
      </c>
      <c r="FJ127" s="122" t="str">
        <f t="shared" si="173"/>
        <v/>
      </c>
      <c r="FK127" s="122" t="str">
        <f t="shared" si="174"/>
        <v/>
      </c>
      <c r="FL127" s="109" t="str">
        <f t="shared" si="175"/>
        <v/>
      </c>
      <c r="FM127" s="361" t="str">
        <f>IF(OR($E127="",$G127=""),"",IF(AND('Marks Entry 6th'!CJ126="",'Marks Entry 7th'!CJ126=""),"",IF(AND($E$3=6),'Marks Entry 6th'!CJ126,IF(AND($E$3=7),'Marks Entry 7th'!CJ126,""))))</f>
        <v/>
      </c>
      <c r="FN127" s="361" t="str">
        <f>IF(OR($E127="",$G127=""),"",IF(AND('Marks Entry 6th'!CK126="",'Marks Entry 7th'!CK126=""),"",IF(AND($E$3=6),'Marks Entry 6th'!CK126,IF(AND($E$3=7),'Marks Entry 7th'!CK126,""))))</f>
        <v/>
      </c>
      <c r="FO127" s="362" t="str">
        <f t="shared" si="176"/>
        <v/>
      </c>
      <c r="FP127" s="109" t="str">
        <f t="shared" si="177"/>
        <v/>
      </c>
      <c r="FQ127" s="361" t="str">
        <f>IF(OR($E127="",$G127=""),"",IF(AND('Marks Entry 6th'!CL126="",'Marks Entry 7th'!CL126=""),"",IF(AND($E$3=6),'Marks Entry 6th'!CL126,IF(AND($E$3=7),'Marks Entry 7th'!CL126,""))))</f>
        <v/>
      </c>
      <c r="FR127" s="361" t="str">
        <f>IF(OR($E127="",$G127=""),"",IF(AND('Marks Entry 6th'!CM126="",'Marks Entry 7th'!CM126=""),"",IF(AND($E$3=6),'Marks Entry 6th'!CM126,IF(AND($E$3=7),'Marks Entry 7th'!CM126,""))))</f>
        <v/>
      </c>
      <c r="FS127" s="362" t="str">
        <f t="shared" si="178"/>
        <v/>
      </c>
      <c r="FT127" s="109" t="str">
        <f t="shared" si="179"/>
        <v/>
      </c>
      <c r="FU127" s="78" t="str">
        <f t="shared" si="180"/>
        <v/>
      </c>
      <c r="FV127" s="328" t="str">
        <f t="shared" si="181"/>
        <v/>
      </c>
      <c r="FW127" s="84" t="str">
        <f t="shared" si="182"/>
        <v/>
      </c>
      <c r="FX127" s="222" t="str">
        <f t="shared" si="183"/>
        <v/>
      </c>
      <c r="FY127" s="85" t="str">
        <f t="shared" si="184"/>
        <v/>
      </c>
      <c r="FZ127" s="327" t="str">
        <f>IFERROR(IF(B127="NSO","NSO",IF(OR(D127="",G127="",F127=""),"",IF(AND(FV127&gt;=36,'Master sheet'!$D$11="Hindi"),"कक्षा क्रमोन्नत",IF(AND(FV127&gt;=36,'Master sheet'!$D$11="English"),"Promoted",IF(AND(FV127&lt;36,'Master sheet'!$D$11="Hindi"),"पुनः परीक्षा","Re-Exam"))))),"")</f>
        <v/>
      </c>
      <c r="GA127" s="53" t="str">
        <f>IF(OR($E127="",$G127=""),"",IF(AND($E$3=6,'Marks Entry 6th'!CN126=""),"",IF(AND($E$3=7,'Marks Entry 7th'!CN126=""),"",IF(AND($E$3=6),'Marks Entry 6th'!CN126,IF(AND($E$3=7),'Marks Entry 7th'!CN126,"")))))</f>
        <v/>
      </c>
      <c r="GB127" s="53" t="str">
        <f>IF(OR($E127="",$G127=""),"",IF(AND($E$3=6,'Marks Entry 6th'!CO126=""),"",IF(AND($E$3=7,'Marks Entry 7th'!CO126=""),"",IF(AND($E$3=6),'Marks Entry 6th'!CO126,IF(AND($E$3=7),'Marks Entry 7th'!CO126,"")))))</f>
        <v/>
      </c>
      <c r="GC127" s="54"/>
      <c r="GK127" s="56">
        <f>IF(AND($E$3=6),'Marks Entry 6th'!I126,IF(AND($E$3=7),'Marks Entry 7th'!I126,""))</f>
        <v>0</v>
      </c>
      <c r="GL127" s="56">
        <f t="shared" si="185"/>
        <v>0</v>
      </c>
    </row>
    <row r="128" spans="1:194" ht="18.95" customHeight="1">
      <c r="A128" s="68">
        <v>121</v>
      </c>
      <c r="B128" s="68" t="str">
        <f>IF(OR(GK128=0,GK128=""),"",IF(AND($E$3=6),'Marks Entry 6th'!I127,IF(AND($E$3=7),'Marks Entry 7th'!I127,"")))</f>
        <v/>
      </c>
      <c r="C128" s="69" t="str">
        <f>IF(OR(B128=0,B128=""),"",IF(AND($E$3=6,'Marks Entry 6th'!B127=""),"",IF(AND($E$3=7,'Marks Entry 7th'!B127=""),"",IF(AND($E$3=6,'Marks Entry 6th'!B127),'Marks Entry 6th'!B127,IF(AND($E$3=7),'Marks Entry 7th'!B127,"")))))</f>
        <v/>
      </c>
      <c r="D128" s="69" t="str">
        <f>IF(OR(B128=0,B128=""),"",IF(AND($E$3=6,'Marks Entry 6th'!C127=""),"",IF(AND($E$3=7,'Marks Entry 7th'!C127=""),"",IF(AND($E$3=6),'Marks Entry 6th'!C127,IF(AND($E$3=7),'Marks Entry 7th'!C127,"")))))</f>
        <v/>
      </c>
      <c r="E128" s="303" t="str">
        <f>IF(OR(B128=0,B128=""),"",IF(AND($E$3=6,'Marks Entry 6th'!E127=""),"",IF(AND($E$3=7,'Marks Entry 7th'!E127=""),"",IF(AND($E$3=6),'Marks Entry 6th'!E127,IF(AND($E$3=7),'Marks Entry 7th'!E127,"")))))</f>
        <v/>
      </c>
      <c r="F128" s="69" t="str">
        <f>IF(OR(B128=0,B128=""),"",IF(AND($E$3=6,'Marks Entry 6th'!D127=""),"",IF(AND($E$3=7,'Marks Entry 7th'!D127=""),"",IF(AND($E$3=6),'Marks Entry 6th'!D127,IF(AND($E$3=7),'Marks Entry 7th'!D127,"")))))</f>
        <v/>
      </c>
      <c r="G128" s="302" t="str">
        <f>IF(OR(B128=0,B128=""),"",IF(AND($E$3=6,'Marks Entry 6th'!F127=""),"",IF(AND($E$3=7,'Marks Entry 7th'!F127=""),"",IF(AND($E$3=6),UPPER('Marks Entry 6th'!F127),IF(AND($E$3=7),UPPER('Marks Entry 7th'!F127),"")))))</f>
        <v/>
      </c>
      <c r="H128" s="302" t="str">
        <f>IF(OR(B128=0,B128=""),"",IF(AND($E$3=6,'Marks Entry 6th'!G127=""),"",IF(AND($E$3=7,'Marks Entry 7th'!G127=""),"",IF(AND($E$3=6),UPPER('Marks Entry 6th'!G127),IF(AND($E$3=7),UPPER('Marks Entry 7th'!G127),"")))))</f>
        <v/>
      </c>
      <c r="I128" s="302" t="str">
        <f>IF(OR(B128=0,B128=""),"",IF(AND($E$3=6,'Marks Entry 6th'!H127=""),"",IF(AND($E$3=7,'Marks Entry 7th'!H127=""),"",IF(AND($E$3=6),UPPER('Marks Entry 6th'!H127),IF(AND($E$3=7),UPPER('Marks Entry 7th'!H127),"")))))</f>
        <v/>
      </c>
      <c r="J128" s="64" t="str">
        <f>IF(OR(B128=0,B128=""),"",IF(AND($E$3=6,'Marks Entry 6th'!J127=""),"",IF(AND($E$3=7,'Marks Entry 7th'!J127=""),"",IF(AND($E$3=6),'Marks Entry 6th'!J127,IF(AND($E$3=7),'Marks Entry 7th'!J127,"")))))</f>
        <v/>
      </c>
      <c r="K128" s="64" t="str">
        <f>IF(OR(B128=0,B128=""),"",IF(AND($E$3=6,'Marks Entry 6th'!K127=""),"",IF(AND($E$3=7,'Marks Entry 7th'!K127=""),"",IF(AND($E$3=6),'Marks Entry 6th'!K127,IF(AND($E$3=7),'Marks Entry 7th'!K127,"")))))</f>
        <v/>
      </c>
      <c r="L128" s="120" t="str">
        <f>IF(OR($E128="",$G128=""),"",IF(AND($E$3=6),'Marks Entry 6th'!L127,IF(AND($E$3=7),'Marks Entry 7th'!L127,"")))</f>
        <v/>
      </c>
      <c r="M128" s="120" t="str">
        <f>IF(OR($E128="",$G128=""),"",IF(AND($E$3=6),'Marks Entry 6th'!M127,IF(AND($E$3=7),'Marks Entry 7th'!M127,"")))</f>
        <v/>
      </c>
      <c r="N128" s="120" t="str">
        <f>IF(OR($E128="",$G128=""),"",IF(AND($E$3=6),'Marks Entry 6th'!N127,IF(AND($E$3=7),'Marks Entry 7th'!N127,"")))</f>
        <v/>
      </c>
      <c r="O128" s="120" t="str">
        <f>IF(OR($E128="",$G128=""),"",IF(AND($E$3=6),'Marks Entry 6th'!O127,IF(AND($E$3=7),'Marks Entry 7th'!O127,"")))</f>
        <v/>
      </c>
      <c r="P128" s="120" t="str">
        <f>IF(OR($E128="",$G128=""),"",IF(AND($E$3=6),'Marks Entry 6th'!P127,IF(AND($E$3=7),'Marks Entry 7th'!P127,"")))</f>
        <v/>
      </c>
      <c r="Q128" s="120" t="str">
        <f>IF(OR($E128="",$G128=""),"",IF(AND($E$3=6),'Marks Entry 6th'!Q127,IF(AND($E$3=7),'Marks Entry 7th'!Q127,"")))</f>
        <v/>
      </c>
      <c r="R128" s="418" t="str">
        <f t="shared" si="95"/>
        <v/>
      </c>
      <c r="S128" s="120" t="str">
        <f>IF(OR($E128="",$G128=""),"",IF(AND($E$3=6),'Marks Entry 6th'!R127,IF(AND($E$3=7),'Marks Entry 7th'!R127,"")))</f>
        <v/>
      </c>
      <c r="T128" s="120" t="str">
        <f>IF(OR($E128="",$G128=""),"",IF(AND($E$3=6),'Marks Entry 6th'!S127,IF(AND($E$3=7),'Marks Entry 7th'!S127,"")))</f>
        <v/>
      </c>
      <c r="U128" s="65" t="str">
        <f t="shared" si="96"/>
        <v/>
      </c>
      <c r="V128" s="62">
        <f t="shared" si="97"/>
        <v>0</v>
      </c>
      <c r="W128" s="67" t="str">
        <f>IF(OR($E128="",$G128=""),"",IF(AND($E$3=6),'Marks Entry 6th'!T127,IF(AND($E$3=7),'Marks Entry 7th'!T127,"")))</f>
        <v/>
      </c>
      <c r="X128" s="67" t="str">
        <f>IF(OR($E128="",$G128=""),"",IF(AND($E$3=6),'Marks Entry 6th'!U127,IF(AND($E$3=7),'Marks Entry 7th'!U127,"")))</f>
        <v/>
      </c>
      <c r="Y128" s="66" t="str">
        <f t="shared" si="98"/>
        <v/>
      </c>
      <c r="Z128" s="62" t="str">
        <f t="shared" si="99"/>
        <v/>
      </c>
      <c r="AA128" s="108">
        <f t="shared" si="100"/>
        <v>0</v>
      </c>
      <c r="AB128" s="108" t="str">
        <f t="shared" si="101"/>
        <v/>
      </c>
      <c r="AC128" s="108" t="str">
        <f t="shared" si="102"/>
        <v/>
      </c>
      <c r="AD128" s="108" t="str">
        <f t="shared" si="103"/>
        <v/>
      </c>
      <c r="AE128" s="108" t="str">
        <f t="shared" si="104"/>
        <v/>
      </c>
      <c r="AF128" s="110" t="str">
        <f t="shared" si="105"/>
        <v/>
      </c>
      <c r="AG128" s="120" t="str">
        <f>IF(OR($E128="",$G128=""),"",IF(AND($E$3=6),'Marks Entry 6th'!V127,IF(AND($E$3=7),'Marks Entry 7th'!V127,"")))</f>
        <v/>
      </c>
      <c r="AH128" s="120" t="str">
        <f>IF(OR($E128="",$G128=""),"",IF(AND($E$3=6),'Marks Entry 6th'!W127,IF(AND($E$3=7),'Marks Entry 7th'!W127,"")))</f>
        <v/>
      </c>
      <c r="AI128" s="120" t="str">
        <f>IF(OR($E128="",$G128=""),"",IF(AND($E$3=6),'Marks Entry 6th'!X127,IF(AND($E$3=7),'Marks Entry 7th'!X127,"")))</f>
        <v/>
      </c>
      <c r="AJ128" s="120" t="str">
        <f>IF(OR($E128="",$G128=""),"",IF(AND($E$3=6),'Marks Entry 6th'!Y127,IF(AND($E$3=7),'Marks Entry 7th'!Y127,"")))</f>
        <v/>
      </c>
      <c r="AK128" s="120" t="str">
        <f>IF(OR($E128="",$G128=""),"",IF(AND($E$3=6),'Marks Entry 6th'!Z127,IF(AND($E$3=7),'Marks Entry 7th'!Z127,"")))</f>
        <v/>
      </c>
      <c r="AL128" s="120" t="str">
        <f>IF(OR($E128="",$G128=""),"",IF(AND($E$3=6),'Marks Entry 6th'!AA127,IF(AND($E$3=7),'Marks Entry 7th'!AA127,"")))</f>
        <v/>
      </c>
      <c r="AM128" s="418" t="str">
        <f t="shared" si="106"/>
        <v/>
      </c>
      <c r="AN128" s="120" t="str">
        <f>IF(OR($E128="",$G128=""),"",IF(AND($E$3=6),'Marks Entry 6th'!AB127,IF(AND($E$3=7),'Marks Entry 7th'!AB127,"")))</f>
        <v/>
      </c>
      <c r="AO128" s="120" t="str">
        <f>IF(OR($E128="",$G128=""),"",IF(AND($E$3=6),'Marks Entry 6th'!AC127,IF(AND($E$3=7),'Marks Entry 7th'!AC127,"")))</f>
        <v/>
      </c>
      <c r="AP128" s="65" t="str">
        <f t="shared" si="107"/>
        <v/>
      </c>
      <c r="AQ128" s="62">
        <f t="shared" si="108"/>
        <v>0</v>
      </c>
      <c r="AR128" s="67" t="str">
        <f>IF(OR($E128="",$G128=""),"",IF(AND($E$3=6),'Marks Entry 6th'!AD127,IF(AND($E$3=7),'Marks Entry 7th'!AD127,"")))</f>
        <v/>
      </c>
      <c r="AS128" s="67" t="str">
        <f>IF(OR($E128="",$G128=""),"",IF(AND($E$3=6),'Marks Entry 6th'!AE127,IF(AND($E$3=7),'Marks Entry 7th'!AE127,"")))</f>
        <v/>
      </c>
      <c r="AT128" s="65" t="str">
        <f t="shared" si="109"/>
        <v/>
      </c>
      <c r="AU128" s="62" t="str">
        <f t="shared" si="110"/>
        <v/>
      </c>
      <c r="AV128" s="108">
        <f t="shared" si="111"/>
        <v>0</v>
      </c>
      <c r="AW128" s="108" t="str">
        <f t="shared" si="112"/>
        <v/>
      </c>
      <c r="AX128" s="108" t="str">
        <f t="shared" si="113"/>
        <v/>
      </c>
      <c r="AY128" s="108" t="str">
        <f t="shared" si="114"/>
        <v/>
      </c>
      <c r="AZ128" s="108" t="str">
        <f t="shared" si="115"/>
        <v/>
      </c>
      <c r="BA128" s="110" t="str">
        <f t="shared" si="116"/>
        <v/>
      </c>
      <c r="BB128" s="310" t="str">
        <f>IF(OR($E128="",$G128=""),"",IF(AND($E$3=6),'Marks Entry 6th'!AF127,IF(AND($E$3=7),'Marks Entry 7th'!AF127,"")))</f>
        <v/>
      </c>
      <c r="BC128" s="120" t="str">
        <f>IF(OR($E128="",$G128=""),"",IF(AND($E$3=6),'Marks Entry 6th'!AG127,IF(AND($E$3=7),'Marks Entry 7th'!AG127,"")))</f>
        <v/>
      </c>
      <c r="BD128" s="120" t="str">
        <f>IF(OR($E128="",$G128=""),"",IF(AND($E$3=6),'Marks Entry 6th'!AH127,IF(AND($E$3=7),'Marks Entry 7th'!AH127,"")))</f>
        <v/>
      </c>
      <c r="BE128" s="120" t="str">
        <f>IF(OR($E128="",$G128=""),"",IF(AND($E$3=6),'Marks Entry 6th'!AI127,IF(AND($E$3=7),'Marks Entry 7th'!AI127,"")))</f>
        <v/>
      </c>
      <c r="BF128" s="120" t="str">
        <f>IF(OR($E128="",$G128=""),"",IF(AND($E$3=6),'Marks Entry 6th'!AJ127,IF(AND($E$3=7),'Marks Entry 7th'!AJ127,"")))</f>
        <v/>
      </c>
      <c r="BG128" s="120" t="str">
        <f>IF(OR($E128="",$G128=""),"",IF(AND($E$3=6),'Marks Entry 6th'!AK127,IF(AND($E$3=7),'Marks Entry 7th'!AK127,"")))</f>
        <v/>
      </c>
      <c r="BH128" s="120" t="str">
        <f>IF(OR($E128="",$G128=""),"",IF(AND($E$3=6),'Marks Entry 6th'!AL127,IF(AND($E$3=7),'Marks Entry 7th'!AL127,"")))</f>
        <v/>
      </c>
      <c r="BI128" s="418" t="str">
        <f t="shared" si="117"/>
        <v/>
      </c>
      <c r="BJ128" s="120" t="str">
        <f>IF(OR($E128="",$G128=""),"",IF(AND($E$3=6),'Marks Entry 6th'!AM127,IF(AND($E$3=7),'Marks Entry 7th'!AM127,"")))</f>
        <v/>
      </c>
      <c r="BK128" s="120" t="str">
        <f>IF(OR($E128="",$G128=""),"",IF(AND($E$3=6),'Marks Entry 6th'!AN127,IF(AND($E$3=7),'Marks Entry 7th'!AN127,"")))</f>
        <v/>
      </c>
      <c r="BL128" s="65" t="str">
        <f t="shared" si="118"/>
        <v/>
      </c>
      <c r="BM128" s="62">
        <f t="shared" si="119"/>
        <v>0</v>
      </c>
      <c r="BN128" s="67" t="str">
        <f>IF(OR($E128="",$G128=""),"",IF(AND($E$3=6),'Marks Entry 6th'!AO127,IF(AND($E$3=7),'Marks Entry 7th'!AO127,"")))</f>
        <v/>
      </c>
      <c r="BO128" s="67" t="str">
        <f>IF(OR($E128="",$G128=""),"",IF(AND($E$3=6),'Marks Entry 6th'!AP127,IF(AND($E$3=7),'Marks Entry 7th'!AP127,"")))</f>
        <v/>
      </c>
      <c r="BP128" s="65" t="str">
        <f t="shared" si="120"/>
        <v/>
      </c>
      <c r="BQ128" s="62" t="str">
        <f t="shared" si="121"/>
        <v/>
      </c>
      <c r="BR128" s="108">
        <f t="shared" si="122"/>
        <v>0</v>
      </c>
      <c r="BS128" s="108" t="str">
        <f t="shared" si="123"/>
        <v/>
      </c>
      <c r="BT128" s="108" t="str">
        <f t="shared" si="124"/>
        <v/>
      </c>
      <c r="BU128" s="108" t="str">
        <f t="shared" si="125"/>
        <v/>
      </c>
      <c r="BV128" s="108" t="str">
        <f t="shared" si="126"/>
        <v/>
      </c>
      <c r="BW128" s="110" t="str">
        <f t="shared" si="127"/>
        <v/>
      </c>
      <c r="BX128" s="120" t="str">
        <f>IF(OR($E128="",$G128=""),"",IF(AND($E$3=6),'Marks Entry 6th'!AQ127,IF(AND($E$3=7),'Marks Entry 7th'!AQ127,"")))</f>
        <v/>
      </c>
      <c r="BY128" s="120" t="str">
        <f>IF(OR($E128="",$G128=""),"",IF(AND($E$3=6),'Marks Entry 6th'!AR127,IF(AND($E$3=7),'Marks Entry 7th'!AR127,"")))</f>
        <v/>
      </c>
      <c r="BZ128" s="120" t="str">
        <f>IF(OR($E128="",$G128=""),"",IF(AND($E$3=6),'Marks Entry 6th'!AS127,IF(AND($E$3=7),'Marks Entry 7th'!AS127,"")))</f>
        <v/>
      </c>
      <c r="CA128" s="120" t="str">
        <f>IF(OR($E128="",$G128=""),"",IF(AND($E$3=6),'Marks Entry 6th'!AT127,IF(AND($E$3=7),'Marks Entry 7th'!AT127,"")))</f>
        <v/>
      </c>
      <c r="CB128" s="120" t="str">
        <f>IF(OR($E128="",$G128=""),"",IF(AND($E$3=6),'Marks Entry 6th'!AU127,IF(AND($E$3=7),'Marks Entry 7th'!AU127,"")))</f>
        <v/>
      </c>
      <c r="CC128" s="120" t="str">
        <f>IF(OR($E128="",$G128=""),"",IF(AND($E$3=6),'Marks Entry 6th'!AV127,IF(AND($E$3=7),'Marks Entry 7th'!AV127,"")))</f>
        <v/>
      </c>
      <c r="CD128" s="418" t="str">
        <f t="shared" si="128"/>
        <v/>
      </c>
      <c r="CE128" s="120" t="str">
        <f>IF(OR($E128="",$G128=""),"",IF(AND($E$3=6),'Marks Entry 6th'!AW127,IF(AND($E$3=7),'Marks Entry 7th'!AW127,"")))</f>
        <v/>
      </c>
      <c r="CF128" s="120" t="str">
        <f>IF(OR($E128="",$G128=""),"",IF(AND($E$3=6),'Marks Entry 6th'!AX127,IF(AND($E$3=7),'Marks Entry 7th'!AX127,"")))</f>
        <v/>
      </c>
      <c r="CG128" s="65" t="str">
        <f t="shared" si="129"/>
        <v/>
      </c>
      <c r="CH128" s="62">
        <f t="shared" si="130"/>
        <v>0</v>
      </c>
      <c r="CI128" s="67" t="str">
        <f>IF(OR($E128="",$G128=""),"",IF(AND($E$3=6),'Marks Entry 6th'!AY127,IF(AND($E$3=7),'Marks Entry 7th'!AY127,"")))</f>
        <v/>
      </c>
      <c r="CJ128" s="67" t="str">
        <f>IF(OR($E128="",$G128=""),"",IF(AND($E$3=6),'Marks Entry 6th'!AZ127,IF(AND($E$3=7),'Marks Entry 7th'!AZ127,"")))</f>
        <v/>
      </c>
      <c r="CK128" s="65" t="str">
        <f t="shared" si="131"/>
        <v/>
      </c>
      <c r="CL128" s="62" t="str">
        <f t="shared" si="132"/>
        <v/>
      </c>
      <c r="CM128" s="108">
        <f t="shared" si="133"/>
        <v>0</v>
      </c>
      <c r="CN128" s="108" t="str">
        <f t="shared" si="134"/>
        <v/>
      </c>
      <c r="CO128" s="108" t="str">
        <f t="shared" si="135"/>
        <v/>
      </c>
      <c r="CP128" s="108" t="str">
        <f t="shared" si="136"/>
        <v/>
      </c>
      <c r="CQ128" s="108" t="str">
        <f t="shared" si="137"/>
        <v/>
      </c>
      <c r="CR128" s="110" t="str">
        <f t="shared" si="138"/>
        <v/>
      </c>
      <c r="CS128" s="120" t="str">
        <f>IF(OR($E128="",$G128=""),"",IF(AND($E$3=6),'Marks Entry 6th'!BA127,IF(AND($E$3=7),'Marks Entry 7th'!BA127,"")))</f>
        <v/>
      </c>
      <c r="CT128" s="120" t="str">
        <f>IF(OR($E128="",$G128=""),"",IF(AND($E$3=6),'Marks Entry 6th'!BB127,IF(AND($E$3=7),'Marks Entry 7th'!BB127,"")))</f>
        <v/>
      </c>
      <c r="CU128" s="120" t="str">
        <f>IF(OR($E128="",$G128=""),"",IF(AND($E$3=6),'Marks Entry 6th'!BC127,IF(AND($E$3=7),'Marks Entry 7th'!BC127,"")))</f>
        <v/>
      </c>
      <c r="CV128" s="120" t="str">
        <f>IF(OR($E128="",$G128=""),"",IF(AND($E$3=6),'Marks Entry 6th'!BD127,IF(AND($E$3=7),'Marks Entry 7th'!BD127,"")))</f>
        <v/>
      </c>
      <c r="CW128" s="120" t="str">
        <f>IF(OR($E128="",$G128=""),"",IF(AND($E$3=6),'Marks Entry 6th'!BE127,IF(AND($E$3=7),'Marks Entry 7th'!BE127,"")))</f>
        <v/>
      </c>
      <c r="CX128" s="120" t="str">
        <f>IF(OR($E128="",$G128=""),"",IF(AND($E$3=6),'Marks Entry 6th'!BF127,IF(AND($E$3=7),'Marks Entry 7th'!BF127,"")))</f>
        <v/>
      </c>
      <c r="CY128" s="418" t="str">
        <f t="shared" si="139"/>
        <v/>
      </c>
      <c r="CZ128" s="120" t="str">
        <f>IF(OR($E128="",$G128=""),"",IF(AND($E$3=6),'Marks Entry 6th'!BG127,IF(AND($E$3=7),'Marks Entry 7th'!BG127,"")))</f>
        <v/>
      </c>
      <c r="DA128" s="120" t="str">
        <f>IF(OR($E128="",$G128=""),"",IF(AND($E$3=6),'Marks Entry 6th'!BH127,IF(AND($E$3=7),'Marks Entry 7th'!BH127,"")))</f>
        <v/>
      </c>
      <c r="DB128" s="65" t="str">
        <f t="shared" si="140"/>
        <v/>
      </c>
      <c r="DC128" s="62">
        <f t="shared" si="141"/>
        <v>0</v>
      </c>
      <c r="DD128" s="67" t="str">
        <f>IF(OR($E128="",$G128=""),"",IF(AND($E$3=6),'Marks Entry 6th'!BI127,IF(AND($E$3=7),'Marks Entry 7th'!BI127,"")))</f>
        <v/>
      </c>
      <c r="DE128" s="67" t="str">
        <f>IF(OR($E128="",$G128=""),"",IF(AND($E$3=6),'Marks Entry 6th'!BJ127,IF(AND($E$3=7),'Marks Entry 7th'!BJ127,"")))</f>
        <v/>
      </c>
      <c r="DF128" s="65" t="str">
        <f t="shared" si="142"/>
        <v/>
      </c>
      <c r="DG128" s="62" t="str">
        <f t="shared" si="143"/>
        <v/>
      </c>
      <c r="DH128" s="108">
        <f t="shared" si="144"/>
        <v>0</v>
      </c>
      <c r="DI128" s="108" t="str">
        <f t="shared" si="145"/>
        <v/>
      </c>
      <c r="DJ128" s="108" t="str">
        <f t="shared" si="146"/>
        <v/>
      </c>
      <c r="DK128" s="108" t="str">
        <f t="shared" si="147"/>
        <v/>
      </c>
      <c r="DL128" s="108" t="str">
        <f t="shared" si="148"/>
        <v/>
      </c>
      <c r="DM128" s="110" t="str">
        <f t="shared" si="149"/>
        <v/>
      </c>
      <c r="DN128" s="120" t="str">
        <f>IF(OR($E128="",$G128=""),"",IF(AND($E$3=6),'Marks Entry 6th'!BK127,IF(AND($E$3=7),'Marks Entry 7th'!BK127,"")))</f>
        <v/>
      </c>
      <c r="DO128" s="120" t="str">
        <f>IF(OR($E128="",$G128=""),"",IF(AND($E$3=6),'Marks Entry 6th'!BL127,IF(AND($E$3=7),'Marks Entry 7th'!BL127,"")))</f>
        <v/>
      </c>
      <c r="DP128" s="120" t="str">
        <f>IF(OR($E128="",$G128=""),"",IF(AND($E$3=6),'Marks Entry 6th'!BM127,IF(AND($E$3=7),'Marks Entry 7th'!BM127,"")))</f>
        <v/>
      </c>
      <c r="DQ128" s="120" t="str">
        <f>IF(OR($E128="",$G128=""),"",IF(AND($E$3=6),'Marks Entry 6th'!BN127,IF(AND($E$3=7),'Marks Entry 7th'!BN127,"")))</f>
        <v/>
      </c>
      <c r="DR128" s="120" t="str">
        <f>IF(OR($E128="",$G128=""),"",IF(AND($E$3=6),'Marks Entry 6th'!BO127,IF(AND($E$3=7),'Marks Entry 7th'!BO127,"")))</f>
        <v/>
      </c>
      <c r="DS128" s="120" t="str">
        <f>IF(OR($E128="",$G128=""),"",IF(AND($E$3=6),'Marks Entry 6th'!BP127,IF(AND($E$3=7),'Marks Entry 7th'!BP127,"")))</f>
        <v/>
      </c>
      <c r="DT128" s="418" t="str">
        <f t="shared" si="150"/>
        <v/>
      </c>
      <c r="DU128" s="120" t="str">
        <f>IF(OR($E128="",$G128=""),"",IF(AND($E$3=6),'Marks Entry 6th'!BQ127,IF(AND($E$3=7),'Marks Entry 7th'!BQ127,"")))</f>
        <v/>
      </c>
      <c r="DV128" s="120" t="str">
        <f>IF(OR($E128="",$G128=""),"",IF(AND($E$3=6),'Marks Entry 6th'!BR127,IF(AND($E$3=7),'Marks Entry 7th'!BR127,"")))</f>
        <v/>
      </c>
      <c r="DW128" s="65" t="str">
        <f t="shared" si="151"/>
        <v/>
      </c>
      <c r="DX128" s="62">
        <f t="shared" si="152"/>
        <v>0</v>
      </c>
      <c r="DY128" s="67" t="str">
        <f>IF(OR($E128="",$G128=""),"",IF(AND($E$3=6),'Marks Entry 6th'!BS127,IF(AND($E$3=7),'Marks Entry 7th'!BS127,"")))</f>
        <v/>
      </c>
      <c r="DZ128" s="67" t="str">
        <f>IF(OR($E128="",$G128=""),"",IF(AND($E$3=6),'Marks Entry 6th'!BT127,IF(AND($E$3=7),'Marks Entry 7th'!BT127,"")))</f>
        <v/>
      </c>
      <c r="EA128" s="65" t="str">
        <f t="shared" si="153"/>
        <v/>
      </c>
      <c r="EB128" s="62" t="str">
        <f t="shared" si="154"/>
        <v/>
      </c>
      <c r="EC128" s="108">
        <f t="shared" si="155"/>
        <v>0</v>
      </c>
      <c r="ED128" s="108" t="str">
        <f t="shared" si="156"/>
        <v/>
      </c>
      <c r="EE128" s="108" t="str">
        <f t="shared" si="157"/>
        <v/>
      </c>
      <c r="EF128" s="108" t="str">
        <f t="shared" si="158"/>
        <v/>
      </c>
      <c r="EG128" s="108" t="str">
        <f t="shared" si="159"/>
        <v/>
      </c>
      <c r="EH128" s="110" t="str">
        <f t="shared" si="160"/>
        <v/>
      </c>
      <c r="EI128" s="52" t="str">
        <f>IF(OR($E128="",$G128=""),"",IF(AND($E$3=6),'Marks Entry 6th'!BU127,IF(AND($E$3=7),'Marks Entry 7th'!BU127,"")))</f>
        <v/>
      </c>
      <c r="EJ128" s="52" t="str">
        <f>IF(OR($E128="",$G128=""),"",IF(AND($E$3=6),'Marks Entry 6th'!BV127,IF(AND($E$3=7),'Marks Entry 7th'!BV127,"")))</f>
        <v/>
      </c>
      <c r="EK128" s="52" t="str">
        <f>IF(OR($E128="",$G128=""),"",IF(AND($E$3=6),'Marks Entry 6th'!BW127,IF(AND($E$3=7),'Marks Entry 7th'!BW127,"")))</f>
        <v/>
      </c>
      <c r="EL128" s="52" t="str">
        <f>IF(OR($E128="",$G128=""),"",IF(AND($E$3=6),'Marks Entry 6th'!BX127,IF(AND($E$3=7),'Marks Entry 7th'!BX127,"")))</f>
        <v/>
      </c>
      <c r="EM128" s="52" t="str">
        <f>IF(OR($E128="",$G128=""),"",IF(AND($E$3=6),'Marks Entry 6th'!BY127,IF(AND($E$3=7),'Marks Entry 7th'!BY127,"")))</f>
        <v/>
      </c>
      <c r="EN128" s="121" t="str">
        <f t="shared" si="161"/>
        <v/>
      </c>
      <c r="EO128" s="122">
        <f t="shared" si="162"/>
        <v>0</v>
      </c>
      <c r="EP128" s="122" t="str">
        <f t="shared" si="163"/>
        <v/>
      </c>
      <c r="EQ128" s="122" t="str">
        <f t="shared" si="164"/>
        <v/>
      </c>
      <c r="ER128" s="109" t="str">
        <f t="shared" si="165"/>
        <v/>
      </c>
      <c r="ES128" s="52" t="str">
        <f>IF(OR($E128="",$G128=""),"",IF(AND($E$3=6),'Marks Entry 6th'!BZ127,IF(AND($E$3=7),'Marks Entry 7th'!BZ127,"")))</f>
        <v/>
      </c>
      <c r="ET128" s="52" t="str">
        <f>IF(OR($E128="",$G128=""),"",IF(AND($E$3=6),'Marks Entry 6th'!CA127,IF(AND($E$3=7),'Marks Entry 7th'!CA127,"")))</f>
        <v/>
      </c>
      <c r="EU128" s="52" t="str">
        <f>IF(OR($E128="",$G128=""),"",IF(AND($E$3=6),'Marks Entry 6th'!CB127,IF(AND($E$3=7),'Marks Entry 7th'!CB127,"")))</f>
        <v/>
      </c>
      <c r="EV128" s="52" t="str">
        <f>IF(OR($E128="",$G128=""),"",IF(AND($E$3=6),'Marks Entry 6th'!CC127,IF(AND($E$3=7),'Marks Entry 7th'!CC127,"")))</f>
        <v/>
      </c>
      <c r="EW128" s="52" t="str">
        <f>IF(OR($E128="",$G128=""),"",IF(AND($E$3=6),'Marks Entry 6th'!CD127,IF(AND($E$3=7),'Marks Entry 7th'!CD127,"")))</f>
        <v/>
      </c>
      <c r="EX128" s="121" t="str">
        <f t="shared" si="166"/>
        <v/>
      </c>
      <c r="EY128" s="122">
        <f t="shared" si="167"/>
        <v>0</v>
      </c>
      <c r="EZ128" s="122" t="str">
        <f t="shared" si="168"/>
        <v/>
      </c>
      <c r="FA128" s="122" t="str">
        <f t="shared" si="169"/>
        <v/>
      </c>
      <c r="FB128" s="109" t="str">
        <f t="shared" si="170"/>
        <v/>
      </c>
      <c r="FC128" s="52" t="str">
        <f>IF(OR($E128="",$G128=""),"",IF(AND($E$3=6),'Marks Entry 6th'!CE127,IF(AND($E$3=7),'Marks Entry 7th'!CE127,"")))</f>
        <v/>
      </c>
      <c r="FD128" s="52" t="str">
        <f>IF(OR($E128="",$G128=""),"",IF(AND($E$3=6),'Marks Entry 6th'!CF127,IF(AND($E$3=7),'Marks Entry 7th'!CF127,"")))</f>
        <v/>
      </c>
      <c r="FE128" s="52" t="str">
        <f>IF(OR($E128="",$G128=""),"",IF(AND($E$3=6),'Marks Entry 6th'!CG127,IF(AND($E$3=7),'Marks Entry 7th'!CG127,"")))</f>
        <v/>
      </c>
      <c r="FF128" s="52" t="str">
        <f>IF(OR($E128="",$G128=""),"",IF(AND($E$3=6),'Marks Entry 6th'!CH127,IF(AND($E$3=7),'Marks Entry 7th'!CH127,"")))</f>
        <v/>
      </c>
      <c r="FG128" s="52" t="str">
        <f>IF(OR($E128="",$G128=""),"",IF(AND($E$3=6),'Marks Entry 6th'!CI127,IF(AND($E$3=7),'Marks Entry 7th'!CI127,"")))</f>
        <v/>
      </c>
      <c r="FH128" s="121" t="str">
        <f t="shared" si="171"/>
        <v/>
      </c>
      <c r="FI128" s="122">
        <f t="shared" si="172"/>
        <v>0</v>
      </c>
      <c r="FJ128" s="122" t="str">
        <f t="shared" si="173"/>
        <v/>
      </c>
      <c r="FK128" s="122" t="str">
        <f t="shared" si="174"/>
        <v/>
      </c>
      <c r="FL128" s="109" t="str">
        <f t="shared" si="175"/>
        <v/>
      </c>
      <c r="FM128" s="361" t="str">
        <f>IF(OR($E128="",$G128=""),"",IF(AND('Marks Entry 6th'!CJ127="",'Marks Entry 7th'!CJ127=""),"",IF(AND($E$3=6),'Marks Entry 6th'!CJ127,IF(AND($E$3=7),'Marks Entry 7th'!CJ127,""))))</f>
        <v/>
      </c>
      <c r="FN128" s="361" t="str">
        <f>IF(OR($E128="",$G128=""),"",IF(AND('Marks Entry 6th'!CK127="",'Marks Entry 7th'!CK127=""),"",IF(AND($E$3=6),'Marks Entry 6th'!CK127,IF(AND($E$3=7),'Marks Entry 7th'!CK127,""))))</f>
        <v/>
      </c>
      <c r="FO128" s="362" t="str">
        <f t="shared" si="176"/>
        <v/>
      </c>
      <c r="FP128" s="109" t="str">
        <f t="shared" si="177"/>
        <v/>
      </c>
      <c r="FQ128" s="361" t="str">
        <f>IF(OR($E128="",$G128=""),"",IF(AND('Marks Entry 6th'!CL127="",'Marks Entry 7th'!CL127=""),"",IF(AND($E$3=6),'Marks Entry 6th'!CL127,IF(AND($E$3=7),'Marks Entry 7th'!CL127,""))))</f>
        <v/>
      </c>
      <c r="FR128" s="361" t="str">
        <f>IF(OR($E128="",$G128=""),"",IF(AND('Marks Entry 6th'!CM127="",'Marks Entry 7th'!CM127=""),"",IF(AND($E$3=6),'Marks Entry 6th'!CM127,IF(AND($E$3=7),'Marks Entry 7th'!CM127,""))))</f>
        <v/>
      </c>
      <c r="FS128" s="362" t="str">
        <f t="shared" si="178"/>
        <v/>
      </c>
      <c r="FT128" s="109" t="str">
        <f t="shared" si="179"/>
        <v/>
      </c>
      <c r="FU128" s="78" t="str">
        <f t="shared" si="180"/>
        <v/>
      </c>
      <c r="FV128" s="328" t="str">
        <f t="shared" si="181"/>
        <v/>
      </c>
      <c r="FW128" s="84" t="str">
        <f t="shared" si="182"/>
        <v/>
      </c>
      <c r="FX128" s="222" t="str">
        <f t="shared" si="183"/>
        <v/>
      </c>
      <c r="FY128" s="85" t="str">
        <f t="shared" si="184"/>
        <v/>
      </c>
      <c r="FZ128" s="327" t="str">
        <f>IFERROR(IF(B128="NSO","NSO",IF(OR(D128="",G128="",F128=""),"",IF(AND(FV128&gt;=36,'Master sheet'!$D$11="Hindi"),"कक्षा क्रमोन्नत",IF(AND(FV128&gt;=36,'Master sheet'!$D$11="English"),"Promoted",IF(AND(FV128&lt;36,'Master sheet'!$D$11="Hindi"),"पुनः परीक्षा","Re-Exam"))))),"")</f>
        <v/>
      </c>
      <c r="GA128" s="53" t="str">
        <f>IF(OR($E128="",$G128=""),"",IF(AND($E$3=6,'Marks Entry 6th'!CN127=""),"",IF(AND($E$3=7,'Marks Entry 7th'!CN127=""),"",IF(AND($E$3=6),'Marks Entry 6th'!CN127,IF(AND($E$3=7),'Marks Entry 7th'!CN127,"")))))</f>
        <v/>
      </c>
      <c r="GB128" s="53" t="str">
        <f>IF(OR($E128="",$G128=""),"",IF(AND($E$3=6,'Marks Entry 6th'!CO127=""),"",IF(AND($E$3=7,'Marks Entry 7th'!CO127=""),"",IF(AND($E$3=6),'Marks Entry 6th'!CO127,IF(AND($E$3=7),'Marks Entry 7th'!CO127,"")))))</f>
        <v/>
      </c>
      <c r="GC128" s="54"/>
      <c r="GK128" s="56">
        <f>IF(AND($E$3=6),'Marks Entry 6th'!I127,IF(AND($E$3=7),'Marks Entry 7th'!I127,""))</f>
        <v>0</v>
      </c>
      <c r="GL128" s="56">
        <f t="shared" si="185"/>
        <v>0</v>
      </c>
    </row>
    <row r="129" spans="1:194" ht="18.95" customHeight="1">
      <c r="A129" s="68">
        <v>122</v>
      </c>
      <c r="B129" s="68" t="str">
        <f>IF(OR(GK129=0,GK129=""),"",IF(AND($E$3=6),'Marks Entry 6th'!I128,IF(AND($E$3=7),'Marks Entry 7th'!I128,"")))</f>
        <v/>
      </c>
      <c r="C129" s="69" t="str">
        <f>IF(OR(B129=0,B129=""),"",IF(AND($E$3=6,'Marks Entry 6th'!B128=""),"",IF(AND($E$3=7,'Marks Entry 7th'!B128=""),"",IF(AND($E$3=6,'Marks Entry 6th'!B128),'Marks Entry 6th'!B128,IF(AND($E$3=7),'Marks Entry 7th'!B128,"")))))</f>
        <v/>
      </c>
      <c r="D129" s="69" t="str">
        <f>IF(OR(B129=0,B129=""),"",IF(AND($E$3=6,'Marks Entry 6th'!C128=""),"",IF(AND($E$3=7,'Marks Entry 7th'!C128=""),"",IF(AND($E$3=6),'Marks Entry 6th'!C128,IF(AND($E$3=7),'Marks Entry 7th'!C128,"")))))</f>
        <v/>
      </c>
      <c r="E129" s="303" t="str">
        <f>IF(OR(B129=0,B129=""),"",IF(AND($E$3=6,'Marks Entry 6th'!E128=""),"",IF(AND($E$3=7,'Marks Entry 7th'!E128=""),"",IF(AND($E$3=6),'Marks Entry 6th'!E128,IF(AND($E$3=7),'Marks Entry 7th'!E128,"")))))</f>
        <v/>
      </c>
      <c r="F129" s="69" t="str">
        <f>IF(OR(B129=0,B129=""),"",IF(AND($E$3=6,'Marks Entry 6th'!D128=""),"",IF(AND($E$3=7,'Marks Entry 7th'!D128=""),"",IF(AND($E$3=6),'Marks Entry 6th'!D128,IF(AND($E$3=7),'Marks Entry 7th'!D128,"")))))</f>
        <v/>
      </c>
      <c r="G129" s="302" t="str">
        <f>IF(OR(B129=0,B129=""),"",IF(AND($E$3=6,'Marks Entry 6th'!F128=""),"",IF(AND($E$3=7,'Marks Entry 7th'!F128=""),"",IF(AND($E$3=6),UPPER('Marks Entry 6th'!F128),IF(AND($E$3=7),UPPER('Marks Entry 7th'!F128),"")))))</f>
        <v/>
      </c>
      <c r="H129" s="302" t="str">
        <f>IF(OR(B129=0,B129=""),"",IF(AND($E$3=6,'Marks Entry 6th'!G128=""),"",IF(AND($E$3=7,'Marks Entry 7th'!G128=""),"",IF(AND($E$3=6),UPPER('Marks Entry 6th'!G128),IF(AND($E$3=7),UPPER('Marks Entry 7th'!G128),"")))))</f>
        <v/>
      </c>
      <c r="I129" s="302" t="str">
        <f>IF(OR(B129=0,B129=""),"",IF(AND($E$3=6,'Marks Entry 6th'!H128=""),"",IF(AND($E$3=7,'Marks Entry 7th'!H128=""),"",IF(AND($E$3=6),UPPER('Marks Entry 6th'!H128),IF(AND($E$3=7),UPPER('Marks Entry 7th'!H128),"")))))</f>
        <v/>
      </c>
      <c r="J129" s="64" t="str">
        <f>IF(OR(B129=0,B129=""),"",IF(AND($E$3=6,'Marks Entry 6th'!J128=""),"",IF(AND($E$3=7,'Marks Entry 7th'!J128=""),"",IF(AND($E$3=6),'Marks Entry 6th'!J128,IF(AND($E$3=7),'Marks Entry 7th'!J128,"")))))</f>
        <v/>
      </c>
      <c r="K129" s="64" t="str">
        <f>IF(OR(B129=0,B129=""),"",IF(AND($E$3=6,'Marks Entry 6th'!K128=""),"",IF(AND($E$3=7,'Marks Entry 7th'!K128=""),"",IF(AND($E$3=6),'Marks Entry 6th'!K128,IF(AND($E$3=7),'Marks Entry 7th'!K128,"")))))</f>
        <v/>
      </c>
      <c r="L129" s="120" t="str">
        <f>IF(OR($E129="",$G129=""),"",IF(AND($E$3=6),'Marks Entry 6th'!L128,IF(AND($E$3=7),'Marks Entry 7th'!L128,"")))</f>
        <v/>
      </c>
      <c r="M129" s="120" t="str">
        <f>IF(OR($E129="",$G129=""),"",IF(AND($E$3=6),'Marks Entry 6th'!M128,IF(AND($E$3=7),'Marks Entry 7th'!M128,"")))</f>
        <v/>
      </c>
      <c r="N129" s="120" t="str">
        <f>IF(OR($E129="",$G129=""),"",IF(AND($E$3=6),'Marks Entry 6th'!N128,IF(AND($E$3=7),'Marks Entry 7th'!N128,"")))</f>
        <v/>
      </c>
      <c r="O129" s="120" t="str">
        <f>IF(OR($E129="",$G129=""),"",IF(AND($E$3=6),'Marks Entry 6th'!O128,IF(AND($E$3=7),'Marks Entry 7th'!O128,"")))</f>
        <v/>
      </c>
      <c r="P129" s="120" t="str">
        <f>IF(OR($E129="",$G129=""),"",IF(AND($E$3=6),'Marks Entry 6th'!P128,IF(AND($E$3=7),'Marks Entry 7th'!P128,"")))</f>
        <v/>
      </c>
      <c r="Q129" s="120" t="str">
        <f>IF(OR($E129="",$G129=""),"",IF(AND($E$3=6),'Marks Entry 6th'!Q128,IF(AND($E$3=7),'Marks Entry 7th'!Q128,"")))</f>
        <v/>
      </c>
      <c r="R129" s="418" t="str">
        <f t="shared" si="95"/>
        <v/>
      </c>
      <c r="S129" s="120" t="str">
        <f>IF(OR($E129="",$G129=""),"",IF(AND($E$3=6),'Marks Entry 6th'!R128,IF(AND($E$3=7),'Marks Entry 7th'!R128,"")))</f>
        <v/>
      </c>
      <c r="T129" s="120" t="str">
        <f>IF(OR($E129="",$G129=""),"",IF(AND($E$3=6),'Marks Entry 6th'!S128,IF(AND($E$3=7),'Marks Entry 7th'!S128,"")))</f>
        <v/>
      </c>
      <c r="U129" s="65" t="str">
        <f t="shared" si="96"/>
        <v/>
      </c>
      <c r="V129" s="62">
        <f t="shared" si="97"/>
        <v>0</v>
      </c>
      <c r="W129" s="67" t="str">
        <f>IF(OR($E129="",$G129=""),"",IF(AND($E$3=6),'Marks Entry 6th'!T128,IF(AND($E$3=7),'Marks Entry 7th'!T128,"")))</f>
        <v/>
      </c>
      <c r="X129" s="67" t="str">
        <f>IF(OR($E129="",$G129=""),"",IF(AND($E$3=6),'Marks Entry 6th'!U128,IF(AND($E$3=7),'Marks Entry 7th'!U128,"")))</f>
        <v/>
      </c>
      <c r="Y129" s="66" t="str">
        <f t="shared" si="98"/>
        <v/>
      </c>
      <c r="Z129" s="62" t="str">
        <f t="shared" si="99"/>
        <v/>
      </c>
      <c r="AA129" s="108">
        <f t="shared" si="100"/>
        <v>0</v>
      </c>
      <c r="AB129" s="108" t="str">
        <f t="shared" si="101"/>
        <v/>
      </c>
      <c r="AC129" s="108" t="str">
        <f t="shared" si="102"/>
        <v/>
      </c>
      <c r="AD129" s="108" t="str">
        <f t="shared" si="103"/>
        <v/>
      </c>
      <c r="AE129" s="108" t="str">
        <f t="shared" si="104"/>
        <v/>
      </c>
      <c r="AF129" s="110" t="str">
        <f t="shared" si="105"/>
        <v/>
      </c>
      <c r="AG129" s="120" t="str">
        <f>IF(OR($E129="",$G129=""),"",IF(AND($E$3=6),'Marks Entry 6th'!V128,IF(AND($E$3=7),'Marks Entry 7th'!V128,"")))</f>
        <v/>
      </c>
      <c r="AH129" s="120" t="str">
        <f>IF(OR($E129="",$G129=""),"",IF(AND($E$3=6),'Marks Entry 6th'!W128,IF(AND($E$3=7),'Marks Entry 7th'!W128,"")))</f>
        <v/>
      </c>
      <c r="AI129" s="120" t="str">
        <f>IF(OR($E129="",$G129=""),"",IF(AND($E$3=6),'Marks Entry 6th'!X128,IF(AND($E$3=7),'Marks Entry 7th'!X128,"")))</f>
        <v/>
      </c>
      <c r="AJ129" s="120" t="str">
        <f>IF(OR($E129="",$G129=""),"",IF(AND($E$3=6),'Marks Entry 6th'!Y128,IF(AND($E$3=7),'Marks Entry 7th'!Y128,"")))</f>
        <v/>
      </c>
      <c r="AK129" s="120" t="str">
        <f>IF(OR($E129="",$G129=""),"",IF(AND($E$3=6),'Marks Entry 6th'!Z128,IF(AND($E$3=7),'Marks Entry 7th'!Z128,"")))</f>
        <v/>
      </c>
      <c r="AL129" s="120" t="str">
        <f>IF(OR($E129="",$G129=""),"",IF(AND($E$3=6),'Marks Entry 6th'!AA128,IF(AND($E$3=7),'Marks Entry 7th'!AA128,"")))</f>
        <v/>
      </c>
      <c r="AM129" s="418" t="str">
        <f t="shared" si="106"/>
        <v/>
      </c>
      <c r="AN129" s="120" t="str">
        <f>IF(OR($E129="",$G129=""),"",IF(AND($E$3=6),'Marks Entry 6th'!AB128,IF(AND($E$3=7),'Marks Entry 7th'!AB128,"")))</f>
        <v/>
      </c>
      <c r="AO129" s="120" t="str">
        <f>IF(OR($E129="",$G129=""),"",IF(AND($E$3=6),'Marks Entry 6th'!AC128,IF(AND($E$3=7),'Marks Entry 7th'!AC128,"")))</f>
        <v/>
      </c>
      <c r="AP129" s="65" t="str">
        <f t="shared" si="107"/>
        <v/>
      </c>
      <c r="AQ129" s="62">
        <f t="shared" si="108"/>
        <v>0</v>
      </c>
      <c r="AR129" s="67" t="str">
        <f>IF(OR($E129="",$G129=""),"",IF(AND($E$3=6),'Marks Entry 6th'!AD128,IF(AND($E$3=7),'Marks Entry 7th'!AD128,"")))</f>
        <v/>
      </c>
      <c r="AS129" s="67" t="str">
        <f>IF(OR($E129="",$G129=""),"",IF(AND($E$3=6),'Marks Entry 6th'!AE128,IF(AND($E$3=7),'Marks Entry 7th'!AE128,"")))</f>
        <v/>
      </c>
      <c r="AT129" s="65" t="str">
        <f t="shared" si="109"/>
        <v/>
      </c>
      <c r="AU129" s="62" t="str">
        <f t="shared" si="110"/>
        <v/>
      </c>
      <c r="AV129" s="108">
        <f t="shared" si="111"/>
        <v>0</v>
      </c>
      <c r="AW129" s="108" t="str">
        <f t="shared" si="112"/>
        <v/>
      </c>
      <c r="AX129" s="108" t="str">
        <f t="shared" si="113"/>
        <v/>
      </c>
      <c r="AY129" s="108" t="str">
        <f t="shared" si="114"/>
        <v/>
      </c>
      <c r="AZ129" s="108" t="str">
        <f t="shared" si="115"/>
        <v/>
      </c>
      <c r="BA129" s="110" t="str">
        <f t="shared" si="116"/>
        <v/>
      </c>
      <c r="BB129" s="310" t="str">
        <f>IF(OR($E129="",$G129=""),"",IF(AND($E$3=6),'Marks Entry 6th'!AF128,IF(AND($E$3=7),'Marks Entry 7th'!AF128,"")))</f>
        <v/>
      </c>
      <c r="BC129" s="120" t="str">
        <f>IF(OR($E129="",$G129=""),"",IF(AND($E$3=6),'Marks Entry 6th'!AG128,IF(AND($E$3=7),'Marks Entry 7th'!AG128,"")))</f>
        <v/>
      </c>
      <c r="BD129" s="120" t="str">
        <f>IF(OR($E129="",$G129=""),"",IF(AND($E$3=6),'Marks Entry 6th'!AH128,IF(AND($E$3=7),'Marks Entry 7th'!AH128,"")))</f>
        <v/>
      </c>
      <c r="BE129" s="120" t="str">
        <f>IF(OR($E129="",$G129=""),"",IF(AND($E$3=6),'Marks Entry 6th'!AI128,IF(AND($E$3=7),'Marks Entry 7th'!AI128,"")))</f>
        <v/>
      </c>
      <c r="BF129" s="120" t="str">
        <f>IF(OR($E129="",$G129=""),"",IF(AND($E$3=6),'Marks Entry 6th'!AJ128,IF(AND($E$3=7),'Marks Entry 7th'!AJ128,"")))</f>
        <v/>
      </c>
      <c r="BG129" s="120" t="str">
        <f>IF(OR($E129="",$G129=""),"",IF(AND($E$3=6),'Marks Entry 6th'!AK128,IF(AND($E$3=7),'Marks Entry 7th'!AK128,"")))</f>
        <v/>
      </c>
      <c r="BH129" s="120" t="str">
        <f>IF(OR($E129="",$G129=""),"",IF(AND($E$3=6),'Marks Entry 6th'!AL128,IF(AND($E$3=7),'Marks Entry 7th'!AL128,"")))</f>
        <v/>
      </c>
      <c r="BI129" s="418" t="str">
        <f t="shared" si="117"/>
        <v/>
      </c>
      <c r="BJ129" s="120" t="str">
        <f>IF(OR($E129="",$G129=""),"",IF(AND($E$3=6),'Marks Entry 6th'!AM128,IF(AND($E$3=7),'Marks Entry 7th'!AM128,"")))</f>
        <v/>
      </c>
      <c r="BK129" s="120" t="str">
        <f>IF(OR($E129="",$G129=""),"",IF(AND($E$3=6),'Marks Entry 6th'!AN128,IF(AND($E$3=7),'Marks Entry 7th'!AN128,"")))</f>
        <v/>
      </c>
      <c r="BL129" s="65" t="str">
        <f t="shared" si="118"/>
        <v/>
      </c>
      <c r="BM129" s="62">
        <f t="shared" si="119"/>
        <v>0</v>
      </c>
      <c r="BN129" s="67" t="str">
        <f>IF(OR($E129="",$G129=""),"",IF(AND($E$3=6),'Marks Entry 6th'!AO128,IF(AND($E$3=7),'Marks Entry 7th'!AO128,"")))</f>
        <v/>
      </c>
      <c r="BO129" s="67" t="str">
        <f>IF(OR($E129="",$G129=""),"",IF(AND($E$3=6),'Marks Entry 6th'!AP128,IF(AND($E$3=7),'Marks Entry 7th'!AP128,"")))</f>
        <v/>
      </c>
      <c r="BP129" s="65" t="str">
        <f t="shared" si="120"/>
        <v/>
      </c>
      <c r="BQ129" s="62" t="str">
        <f t="shared" si="121"/>
        <v/>
      </c>
      <c r="BR129" s="108">
        <f t="shared" si="122"/>
        <v>0</v>
      </c>
      <c r="BS129" s="108" t="str">
        <f t="shared" si="123"/>
        <v/>
      </c>
      <c r="BT129" s="108" t="str">
        <f t="shared" si="124"/>
        <v/>
      </c>
      <c r="BU129" s="108" t="str">
        <f t="shared" si="125"/>
        <v/>
      </c>
      <c r="BV129" s="108" t="str">
        <f t="shared" si="126"/>
        <v/>
      </c>
      <c r="BW129" s="110" t="str">
        <f t="shared" si="127"/>
        <v/>
      </c>
      <c r="BX129" s="120" t="str">
        <f>IF(OR($E129="",$G129=""),"",IF(AND($E$3=6),'Marks Entry 6th'!AQ128,IF(AND($E$3=7),'Marks Entry 7th'!AQ128,"")))</f>
        <v/>
      </c>
      <c r="BY129" s="120" t="str">
        <f>IF(OR($E129="",$G129=""),"",IF(AND($E$3=6),'Marks Entry 6th'!AR128,IF(AND($E$3=7),'Marks Entry 7th'!AR128,"")))</f>
        <v/>
      </c>
      <c r="BZ129" s="120" t="str">
        <f>IF(OR($E129="",$G129=""),"",IF(AND($E$3=6),'Marks Entry 6th'!AS128,IF(AND($E$3=7),'Marks Entry 7th'!AS128,"")))</f>
        <v/>
      </c>
      <c r="CA129" s="120" t="str">
        <f>IF(OR($E129="",$G129=""),"",IF(AND($E$3=6),'Marks Entry 6th'!AT128,IF(AND($E$3=7),'Marks Entry 7th'!AT128,"")))</f>
        <v/>
      </c>
      <c r="CB129" s="120" t="str">
        <f>IF(OR($E129="",$G129=""),"",IF(AND($E$3=6),'Marks Entry 6th'!AU128,IF(AND($E$3=7),'Marks Entry 7th'!AU128,"")))</f>
        <v/>
      </c>
      <c r="CC129" s="120" t="str">
        <f>IF(OR($E129="",$G129=""),"",IF(AND($E$3=6),'Marks Entry 6th'!AV128,IF(AND($E$3=7),'Marks Entry 7th'!AV128,"")))</f>
        <v/>
      </c>
      <c r="CD129" s="418" t="str">
        <f t="shared" si="128"/>
        <v/>
      </c>
      <c r="CE129" s="120" t="str">
        <f>IF(OR($E129="",$G129=""),"",IF(AND($E$3=6),'Marks Entry 6th'!AW128,IF(AND($E$3=7),'Marks Entry 7th'!AW128,"")))</f>
        <v/>
      </c>
      <c r="CF129" s="120" t="str">
        <f>IF(OR($E129="",$G129=""),"",IF(AND($E$3=6),'Marks Entry 6th'!AX128,IF(AND($E$3=7),'Marks Entry 7th'!AX128,"")))</f>
        <v/>
      </c>
      <c r="CG129" s="65" t="str">
        <f t="shared" si="129"/>
        <v/>
      </c>
      <c r="CH129" s="62">
        <f t="shared" si="130"/>
        <v>0</v>
      </c>
      <c r="CI129" s="67" t="str">
        <f>IF(OR($E129="",$G129=""),"",IF(AND($E$3=6),'Marks Entry 6th'!AY128,IF(AND($E$3=7),'Marks Entry 7th'!AY128,"")))</f>
        <v/>
      </c>
      <c r="CJ129" s="67" t="str">
        <f>IF(OR($E129="",$G129=""),"",IF(AND($E$3=6),'Marks Entry 6th'!AZ128,IF(AND($E$3=7),'Marks Entry 7th'!AZ128,"")))</f>
        <v/>
      </c>
      <c r="CK129" s="65" t="str">
        <f t="shared" si="131"/>
        <v/>
      </c>
      <c r="CL129" s="62" t="str">
        <f t="shared" si="132"/>
        <v/>
      </c>
      <c r="CM129" s="108">
        <f t="shared" si="133"/>
        <v>0</v>
      </c>
      <c r="CN129" s="108" t="str">
        <f t="shared" si="134"/>
        <v/>
      </c>
      <c r="CO129" s="108" t="str">
        <f t="shared" si="135"/>
        <v/>
      </c>
      <c r="CP129" s="108" t="str">
        <f t="shared" si="136"/>
        <v/>
      </c>
      <c r="CQ129" s="108" t="str">
        <f t="shared" si="137"/>
        <v/>
      </c>
      <c r="CR129" s="110" t="str">
        <f t="shared" si="138"/>
        <v/>
      </c>
      <c r="CS129" s="120" t="str">
        <f>IF(OR($E129="",$G129=""),"",IF(AND($E$3=6),'Marks Entry 6th'!BA128,IF(AND($E$3=7),'Marks Entry 7th'!BA128,"")))</f>
        <v/>
      </c>
      <c r="CT129" s="120" t="str">
        <f>IF(OR($E129="",$G129=""),"",IF(AND($E$3=6),'Marks Entry 6th'!BB128,IF(AND($E$3=7),'Marks Entry 7th'!BB128,"")))</f>
        <v/>
      </c>
      <c r="CU129" s="120" t="str">
        <f>IF(OR($E129="",$G129=""),"",IF(AND($E$3=6),'Marks Entry 6th'!BC128,IF(AND($E$3=7),'Marks Entry 7th'!BC128,"")))</f>
        <v/>
      </c>
      <c r="CV129" s="120" t="str">
        <f>IF(OR($E129="",$G129=""),"",IF(AND($E$3=6),'Marks Entry 6th'!BD128,IF(AND($E$3=7),'Marks Entry 7th'!BD128,"")))</f>
        <v/>
      </c>
      <c r="CW129" s="120" t="str">
        <f>IF(OR($E129="",$G129=""),"",IF(AND($E$3=6),'Marks Entry 6th'!BE128,IF(AND($E$3=7),'Marks Entry 7th'!BE128,"")))</f>
        <v/>
      </c>
      <c r="CX129" s="120" t="str">
        <f>IF(OR($E129="",$G129=""),"",IF(AND($E$3=6),'Marks Entry 6th'!BF128,IF(AND($E$3=7),'Marks Entry 7th'!BF128,"")))</f>
        <v/>
      </c>
      <c r="CY129" s="418" t="str">
        <f t="shared" si="139"/>
        <v/>
      </c>
      <c r="CZ129" s="120" t="str">
        <f>IF(OR($E129="",$G129=""),"",IF(AND($E$3=6),'Marks Entry 6th'!BG128,IF(AND($E$3=7),'Marks Entry 7th'!BG128,"")))</f>
        <v/>
      </c>
      <c r="DA129" s="120" t="str">
        <f>IF(OR($E129="",$G129=""),"",IF(AND($E$3=6),'Marks Entry 6th'!BH128,IF(AND($E$3=7),'Marks Entry 7th'!BH128,"")))</f>
        <v/>
      </c>
      <c r="DB129" s="65" t="str">
        <f t="shared" si="140"/>
        <v/>
      </c>
      <c r="DC129" s="62">
        <f t="shared" si="141"/>
        <v>0</v>
      </c>
      <c r="DD129" s="67" t="str">
        <f>IF(OR($E129="",$G129=""),"",IF(AND($E$3=6),'Marks Entry 6th'!BI128,IF(AND($E$3=7),'Marks Entry 7th'!BI128,"")))</f>
        <v/>
      </c>
      <c r="DE129" s="67" t="str">
        <f>IF(OR($E129="",$G129=""),"",IF(AND($E$3=6),'Marks Entry 6th'!BJ128,IF(AND($E$3=7),'Marks Entry 7th'!BJ128,"")))</f>
        <v/>
      </c>
      <c r="DF129" s="65" t="str">
        <f t="shared" si="142"/>
        <v/>
      </c>
      <c r="DG129" s="62" t="str">
        <f t="shared" si="143"/>
        <v/>
      </c>
      <c r="DH129" s="108">
        <f t="shared" si="144"/>
        <v>0</v>
      </c>
      <c r="DI129" s="108" t="str">
        <f t="shared" si="145"/>
        <v/>
      </c>
      <c r="DJ129" s="108" t="str">
        <f t="shared" si="146"/>
        <v/>
      </c>
      <c r="DK129" s="108" t="str">
        <f t="shared" si="147"/>
        <v/>
      </c>
      <c r="DL129" s="108" t="str">
        <f t="shared" si="148"/>
        <v/>
      </c>
      <c r="DM129" s="110" t="str">
        <f t="shared" si="149"/>
        <v/>
      </c>
      <c r="DN129" s="120" t="str">
        <f>IF(OR($E129="",$G129=""),"",IF(AND($E$3=6),'Marks Entry 6th'!BK128,IF(AND($E$3=7),'Marks Entry 7th'!BK128,"")))</f>
        <v/>
      </c>
      <c r="DO129" s="120" t="str">
        <f>IF(OR($E129="",$G129=""),"",IF(AND($E$3=6),'Marks Entry 6th'!BL128,IF(AND($E$3=7),'Marks Entry 7th'!BL128,"")))</f>
        <v/>
      </c>
      <c r="DP129" s="120" t="str">
        <f>IF(OR($E129="",$G129=""),"",IF(AND($E$3=6),'Marks Entry 6th'!BM128,IF(AND($E$3=7),'Marks Entry 7th'!BM128,"")))</f>
        <v/>
      </c>
      <c r="DQ129" s="120" t="str">
        <f>IF(OR($E129="",$G129=""),"",IF(AND($E$3=6),'Marks Entry 6th'!BN128,IF(AND($E$3=7),'Marks Entry 7th'!BN128,"")))</f>
        <v/>
      </c>
      <c r="DR129" s="120" t="str">
        <f>IF(OR($E129="",$G129=""),"",IF(AND($E$3=6),'Marks Entry 6th'!BO128,IF(AND($E$3=7),'Marks Entry 7th'!BO128,"")))</f>
        <v/>
      </c>
      <c r="DS129" s="120" t="str">
        <f>IF(OR($E129="",$G129=""),"",IF(AND($E$3=6),'Marks Entry 6th'!BP128,IF(AND($E$3=7),'Marks Entry 7th'!BP128,"")))</f>
        <v/>
      </c>
      <c r="DT129" s="418" t="str">
        <f t="shared" si="150"/>
        <v/>
      </c>
      <c r="DU129" s="120" t="str">
        <f>IF(OR($E129="",$G129=""),"",IF(AND($E$3=6),'Marks Entry 6th'!BQ128,IF(AND($E$3=7),'Marks Entry 7th'!BQ128,"")))</f>
        <v/>
      </c>
      <c r="DV129" s="120" t="str">
        <f>IF(OR($E129="",$G129=""),"",IF(AND($E$3=6),'Marks Entry 6th'!BR128,IF(AND($E$3=7),'Marks Entry 7th'!BR128,"")))</f>
        <v/>
      </c>
      <c r="DW129" s="65" t="str">
        <f t="shared" si="151"/>
        <v/>
      </c>
      <c r="DX129" s="62">
        <f t="shared" si="152"/>
        <v>0</v>
      </c>
      <c r="DY129" s="67" t="str">
        <f>IF(OR($E129="",$G129=""),"",IF(AND($E$3=6),'Marks Entry 6th'!BS128,IF(AND($E$3=7),'Marks Entry 7th'!BS128,"")))</f>
        <v/>
      </c>
      <c r="DZ129" s="67" t="str">
        <f>IF(OR($E129="",$G129=""),"",IF(AND($E$3=6),'Marks Entry 6th'!BT128,IF(AND($E$3=7),'Marks Entry 7th'!BT128,"")))</f>
        <v/>
      </c>
      <c r="EA129" s="65" t="str">
        <f t="shared" si="153"/>
        <v/>
      </c>
      <c r="EB129" s="62" t="str">
        <f t="shared" si="154"/>
        <v/>
      </c>
      <c r="EC129" s="108">
        <f t="shared" si="155"/>
        <v>0</v>
      </c>
      <c r="ED129" s="108" t="str">
        <f t="shared" si="156"/>
        <v/>
      </c>
      <c r="EE129" s="108" t="str">
        <f t="shared" si="157"/>
        <v/>
      </c>
      <c r="EF129" s="108" t="str">
        <f t="shared" si="158"/>
        <v/>
      </c>
      <c r="EG129" s="108" t="str">
        <f t="shared" si="159"/>
        <v/>
      </c>
      <c r="EH129" s="110" t="str">
        <f t="shared" si="160"/>
        <v/>
      </c>
      <c r="EI129" s="52" t="str">
        <f>IF(OR($E129="",$G129=""),"",IF(AND($E$3=6),'Marks Entry 6th'!BU128,IF(AND($E$3=7),'Marks Entry 7th'!BU128,"")))</f>
        <v/>
      </c>
      <c r="EJ129" s="52" t="str">
        <f>IF(OR($E129="",$G129=""),"",IF(AND($E$3=6),'Marks Entry 6th'!BV128,IF(AND($E$3=7),'Marks Entry 7th'!BV128,"")))</f>
        <v/>
      </c>
      <c r="EK129" s="52" t="str">
        <f>IF(OR($E129="",$G129=""),"",IF(AND($E$3=6),'Marks Entry 6th'!BW128,IF(AND($E$3=7),'Marks Entry 7th'!BW128,"")))</f>
        <v/>
      </c>
      <c r="EL129" s="52" t="str">
        <f>IF(OR($E129="",$G129=""),"",IF(AND($E$3=6),'Marks Entry 6th'!BX128,IF(AND($E$3=7),'Marks Entry 7th'!BX128,"")))</f>
        <v/>
      </c>
      <c r="EM129" s="52" t="str">
        <f>IF(OR($E129="",$G129=""),"",IF(AND($E$3=6),'Marks Entry 6th'!BY128,IF(AND($E$3=7),'Marks Entry 7th'!BY128,"")))</f>
        <v/>
      </c>
      <c r="EN129" s="121" t="str">
        <f t="shared" si="161"/>
        <v/>
      </c>
      <c r="EO129" s="122">
        <f t="shared" si="162"/>
        <v>0</v>
      </c>
      <c r="EP129" s="122" t="str">
        <f t="shared" si="163"/>
        <v/>
      </c>
      <c r="EQ129" s="122" t="str">
        <f t="shared" si="164"/>
        <v/>
      </c>
      <c r="ER129" s="109" t="str">
        <f t="shared" si="165"/>
        <v/>
      </c>
      <c r="ES129" s="52" t="str">
        <f>IF(OR($E129="",$G129=""),"",IF(AND($E$3=6),'Marks Entry 6th'!BZ128,IF(AND($E$3=7),'Marks Entry 7th'!BZ128,"")))</f>
        <v/>
      </c>
      <c r="ET129" s="52" t="str">
        <f>IF(OR($E129="",$G129=""),"",IF(AND($E$3=6),'Marks Entry 6th'!CA128,IF(AND($E$3=7),'Marks Entry 7th'!CA128,"")))</f>
        <v/>
      </c>
      <c r="EU129" s="52" t="str">
        <f>IF(OR($E129="",$G129=""),"",IF(AND($E$3=6),'Marks Entry 6th'!CB128,IF(AND($E$3=7),'Marks Entry 7th'!CB128,"")))</f>
        <v/>
      </c>
      <c r="EV129" s="52" t="str">
        <f>IF(OR($E129="",$G129=""),"",IF(AND($E$3=6),'Marks Entry 6th'!CC128,IF(AND($E$3=7),'Marks Entry 7th'!CC128,"")))</f>
        <v/>
      </c>
      <c r="EW129" s="52" t="str">
        <f>IF(OR($E129="",$G129=""),"",IF(AND($E$3=6),'Marks Entry 6th'!CD128,IF(AND($E$3=7),'Marks Entry 7th'!CD128,"")))</f>
        <v/>
      </c>
      <c r="EX129" s="121" t="str">
        <f t="shared" si="166"/>
        <v/>
      </c>
      <c r="EY129" s="122">
        <f t="shared" si="167"/>
        <v>0</v>
      </c>
      <c r="EZ129" s="122" t="str">
        <f t="shared" si="168"/>
        <v/>
      </c>
      <c r="FA129" s="122" t="str">
        <f t="shared" si="169"/>
        <v/>
      </c>
      <c r="FB129" s="109" t="str">
        <f t="shared" si="170"/>
        <v/>
      </c>
      <c r="FC129" s="52" t="str">
        <f>IF(OR($E129="",$G129=""),"",IF(AND($E$3=6),'Marks Entry 6th'!CE128,IF(AND($E$3=7),'Marks Entry 7th'!CE128,"")))</f>
        <v/>
      </c>
      <c r="FD129" s="52" t="str">
        <f>IF(OR($E129="",$G129=""),"",IF(AND($E$3=6),'Marks Entry 6th'!CF128,IF(AND($E$3=7),'Marks Entry 7th'!CF128,"")))</f>
        <v/>
      </c>
      <c r="FE129" s="52" t="str">
        <f>IF(OR($E129="",$G129=""),"",IF(AND($E$3=6),'Marks Entry 6th'!CG128,IF(AND($E$3=7),'Marks Entry 7th'!CG128,"")))</f>
        <v/>
      </c>
      <c r="FF129" s="52" t="str">
        <f>IF(OR($E129="",$G129=""),"",IF(AND($E$3=6),'Marks Entry 6th'!CH128,IF(AND($E$3=7),'Marks Entry 7th'!CH128,"")))</f>
        <v/>
      </c>
      <c r="FG129" s="52" t="str">
        <f>IF(OR($E129="",$G129=""),"",IF(AND($E$3=6),'Marks Entry 6th'!CI128,IF(AND($E$3=7),'Marks Entry 7th'!CI128,"")))</f>
        <v/>
      </c>
      <c r="FH129" s="121" t="str">
        <f t="shared" si="171"/>
        <v/>
      </c>
      <c r="FI129" s="122">
        <f t="shared" si="172"/>
        <v>0</v>
      </c>
      <c r="FJ129" s="122" t="str">
        <f t="shared" si="173"/>
        <v/>
      </c>
      <c r="FK129" s="122" t="str">
        <f t="shared" si="174"/>
        <v/>
      </c>
      <c r="FL129" s="109" t="str">
        <f t="shared" si="175"/>
        <v/>
      </c>
      <c r="FM129" s="361" t="str">
        <f>IF(OR($E129="",$G129=""),"",IF(AND('Marks Entry 6th'!CJ128="",'Marks Entry 7th'!CJ128=""),"",IF(AND($E$3=6),'Marks Entry 6th'!CJ128,IF(AND($E$3=7),'Marks Entry 7th'!CJ128,""))))</f>
        <v/>
      </c>
      <c r="FN129" s="361" t="str">
        <f>IF(OR($E129="",$G129=""),"",IF(AND('Marks Entry 6th'!CK128="",'Marks Entry 7th'!CK128=""),"",IF(AND($E$3=6),'Marks Entry 6th'!CK128,IF(AND($E$3=7),'Marks Entry 7th'!CK128,""))))</f>
        <v/>
      </c>
      <c r="FO129" s="362" t="str">
        <f t="shared" si="176"/>
        <v/>
      </c>
      <c r="FP129" s="109" t="str">
        <f t="shared" si="177"/>
        <v/>
      </c>
      <c r="FQ129" s="361" t="str">
        <f>IF(OR($E129="",$G129=""),"",IF(AND('Marks Entry 6th'!CL128="",'Marks Entry 7th'!CL128=""),"",IF(AND($E$3=6),'Marks Entry 6th'!CL128,IF(AND($E$3=7),'Marks Entry 7th'!CL128,""))))</f>
        <v/>
      </c>
      <c r="FR129" s="361" t="str">
        <f>IF(OR($E129="",$G129=""),"",IF(AND('Marks Entry 6th'!CM128="",'Marks Entry 7th'!CM128=""),"",IF(AND($E$3=6),'Marks Entry 6th'!CM128,IF(AND($E$3=7),'Marks Entry 7th'!CM128,""))))</f>
        <v/>
      </c>
      <c r="FS129" s="362" t="str">
        <f t="shared" si="178"/>
        <v/>
      </c>
      <c r="FT129" s="109" t="str">
        <f t="shared" si="179"/>
        <v/>
      </c>
      <c r="FU129" s="78" t="str">
        <f t="shared" si="180"/>
        <v/>
      </c>
      <c r="FV129" s="328" t="str">
        <f t="shared" si="181"/>
        <v/>
      </c>
      <c r="FW129" s="84" t="str">
        <f t="shared" si="182"/>
        <v/>
      </c>
      <c r="FX129" s="222" t="str">
        <f t="shared" si="183"/>
        <v/>
      </c>
      <c r="FY129" s="85" t="str">
        <f t="shared" si="184"/>
        <v/>
      </c>
      <c r="FZ129" s="327" t="str">
        <f>IFERROR(IF(B129="NSO","NSO",IF(OR(D129="",G129="",F129=""),"",IF(AND(FV129&gt;=36,'Master sheet'!$D$11="Hindi"),"कक्षा क्रमोन्नत",IF(AND(FV129&gt;=36,'Master sheet'!$D$11="English"),"Promoted",IF(AND(FV129&lt;36,'Master sheet'!$D$11="Hindi"),"पुनः परीक्षा","Re-Exam"))))),"")</f>
        <v/>
      </c>
      <c r="GA129" s="53" t="str">
        <f>IF(OR($E129="",$G129=""),"",IF(AND($E$3=6,'Marks Entry 6th'!CN128=""),"",IF(AND($E$3=7,'Marks Entry 7th'!CN128=""),"",IF(AND($E$3=6),'Marks Entry 6th'!CN128,IF(AND($E$3=7),'Marks Entry 7th'!CN128,"")))))</f>
        <v/>
      </c>
      <c r="GB129" s="53" t="str">
        <f>IF(OR($E129="",$G129=""),"",IF(AND($E$3=6,'Marks Entry 6th'!CO128=""),"",IF(AND($E$3=7,'Marks Entry 7th'!CO128=""),"",IF(AND($E$3=6),'Marks Entry 6th'!CO128,IF(AND($E$3=7),'Marks Entry 7th'!CO128,"")))))</f>
        <v/>
      </c>
      <c r="GC129" s="54"/>
      <c r="GK129" s="56">
        <f>IF(AND($E$3=6),'Marks Entry 6th'!I128,IF(AND($E$3=7),'Marks Entry 7th'!I128,""))</f>
        <v>0</v>
      </c>
      <c r="GL129" s="56">
        <f t="shared" si="185"/>
        <v>0</v>
      </c>
    </row>
    <row r="130" spans="1:194" ht="18.95" customHeight="1">
      <c r="A130" s="68">
        <v>123</v>
      </c>
      <c r="B130" s="68" t="str">
        <f>IF(OR(GK130=0,GK130=""),"",IF(AND($E$3=6),'Marks Entry 6th'!I129,IF(AND($E$3=7),'Marks Entry 7th'!I129,"")))</f>
        <v/>
      </c>
      <c r="C130" s="69" t="str">
        <f>IF(OR(B130=0,B130=""),"",IF(AND($E$3=6,'Marks Entry 6th'!B129=""),"",IF(AND($E$3=7,'Marks Entry 7th'!B129=""),"",IF(AND($E$3=6,'Marks Entry 6th'!B129),'Marks Entry 6th'!B129,IF(AND($E$3=7),'Marks Entry 7th'!B129,"")))))</f>
        <v/>
      </c>
      <c r="D130" s="69" t="str">
        <f>IF(OR(B130=0,B130=""),"",IF(AND($E$3=6,'Marks Entry 6th'!C129=""),"",IF(AND($E$3=7,'Marks Entry 7th'!C129=""),"",IF(AND($E$3=6),'Marks Entry 6th'!C129,IF(AND($E$3=7),'Marks Entry 7th'!C129,"")))))</f>
        <v/>
      </c>
      <c r="E130" s="303" t="str">
        <f>IF(OR(B130=0,B130=""),"",IF(AND($E$3=6,'Marks Entry 6th'!E129=""),"",IF(AND($E$3=7,'Marks Entry 7th'!E129=""),"",IF(AND($E$3=6),'Marks Entry 6th'!E129,IF(AND($E$3=7),'Marks Entry 7th'!E129,"")))))</f>
        <v/>
      </c>
      <c r="F130" s="69" t="str">
        <f>IF(OR(B130=0,B130=""),"",IF(AND($E$3=6,'Marks Entry 6th'!D129=""),"",IF(AND($E$3=7,'Marks Entry 7th'!D129=""),"",IF(AND($E$3=6),'Marks Entry 6th'!D129,IF(AND($E$3=7),'Marks Entry 7th'!D129,"")))))</f>
        <v/>
      </c>
      <c r="G130" s="302" t="str">
        <f>IF(OR(B130=0,B130=""),"",IF(AND($E$3=6,'Marks Entry 6th'!F129=""),"",IF(AND($E$3=7,'Marks Entry 7th'!F129=""),"",IF(AND($E$3=6),UPPER('Marks Entry 6th'!F129),IF(AND($E$3=7),UPPER('Marks Entry 7th'!F129),"")))))</f>
        <v/>
      </c>
      <c r="H130" s="302" t="str">
        <f>IF(OR(B130=0,B130=""),"",IF(AND($E$3=6,'Marks Entry 6th'!G129=""),"",IF(AND($E$3=7,'Marks Entry 7th'!G129=""),"",IF(AND($E$3=6),UPPER('Marks Entry 6th'!G129),IF(AND($E$3=7),UPPER('Marks Entry 7th'!G129),"")))))</f>
        <v/>
      </c>
      <c r="I130" s="302" t="str">
        <f>IF(OR(B130=0,B130=""),"",IF(AND($E$3=6,'Marks Entry 6th'!H129=""),"",IF(AND($E$3=7,'Marks Entry 7th'!H129=""),"",IF(AND($E$3=6),UPPER('Marks Entry 6th'!H129),IF(AND($E$3=7),UPPER('Marks Entry 7th'!H129),"")))))</f>
        <v/>
      </c>
      <c r="J130" s="64" t="str">
        <f>IF(OR(B130=0,B130=""),"",IF(AND($E$3=6,'Marks Entry 6th'!J129=""),"",IF(AND($E$3=7,'Marks Entry 7th'!J129=""),"",IF(AND($E$3=6),'Marks Entry 6th'!J129,IF(AND($E$3=7),'Marks Entry 7th'!J129,"")))))</f>
        <v/>
      </c>
      <c r="K130" s="64" t="str">
        <f>IF(OR(B130=0,B130=""),"",IF(AND($E$3=6,'Marks Entry 6th'!K129=""),"",IF(AND($E$3=7,'Marks Entry 7th'!K129=""),"",IF(AND($E$3=6),'Marks Entry 6th'!K129,IF(AND($E$3=7),'Marks Entry 7th'!K129,"")))))</f>
        <v/>
      </c>
      <c r="L130" s="120" t="str">
        <f>IF(OR($E130="",$G130=""),"",IF(AND($E$3=6),'Marks Entry 6th'!L129,IF(AND($E$3=7),'Marks Entry 7th'!L129,"")))</f>
        <v/>
      </c>
      <c r="M130" s="120" t="str">
        <f>IF(OR($E130="",$G130=""),"",IF(AND($E$3=6),'Marks Entry 6th'!M129,IF(AND($E$3=7),'Marks Entry 7th'!M129,"")))</f>
        <v/>
      </c>
      <c r="N130" s="120" t="str">
        <f>IF(OR($E130="",$G130=""),"",IF(AND($E$3=6),'Marks Entry 6th'!N129,IF(AND($E$3=7),'Marks Entry 7th'!N129,"")))</f>
        <v/>
      </c>
      <c r="O130" s="120" t="str">
        <f>IF(OR($E130="",$G130=""),"",IF(AND($E$3=6),'Marks Entry 6th'!O129,IF(AND($E$3=7),'Marks Entry 7th'!O129,"")))</f>
        <v/>
      </c>
      <c r="P130" s="120" t="str">
        <f>IF(OR($E130="",$G130=""),"",IF(AND($E$3=6),'Marks Entry 6th'!P129,IF(AND($E$3=7),'Marks Entry 7th'!P129,"")))</f>
        <v/>
      </c>
      <c r="Q130" s="120" t="str">
        <f>IF(OR($E130="",$G130=""),"",IF(AND($E$3=6),'Marks Entry 6th'!Q129,IF(AND($E$3=7),'Marks Entry 7th'!Q129,"")))</f>
        <v/>
      </c>
      <c r="R130" s="418" t="str">
        <f t="shared" si="95"/>
        <v/>
      </c>
      <c r="S130" s="120" t="str">
        <f>IF(OR($E130="",$G130=""),"",IF(AND($E$3=6),'Marks Entry 6th'!R129,IF(AND($E$3=7),'Marks Entry 7th'!R129,"")))</f>
        <v/>
      </c>
      <c r="T130" s="120" t="str">
        <f>IF(OR($E130="",$G130=""),"",IF(AND($E$3=6),'Marks Entry 6th'!S129,IF(AND($E$3=7),'Marks Entry 7th'!S129,"")))</f>
        <v/>
      </c>
      <c r="U130" s="65" t="str">
        <f t="shared" si="96"/>
        <v/>
      </c>
      <c r="V130" s="62">
        <f t="shared" si="97"/>
        <v>0</v>
      </c>
      <c r="W130" s="67" t="str">
        <f>IF(OR($E130="",$G130=""),"",IF(AND($E$3=6),'Marks Entry 6th'!T129,IF(AND($E$3=7),'Marks Entry 7th'!T129,"")))</f>
        <v/>
      </c>
      <c r="X130" s="67" t="str">
        <f>IF(OR($E130="",$G130=""),"",IF(AND($E$3=6),'Marks Entry 6th'!U129,IF(AND($E$3=7),'Marks Entry 7th'!U129,"")))</f>
        <v/>
      </c>
      <c r="Y130" s="66" t="str">
        <f t="shared" si="98"/>
        <v/>
      </c>
      <c r="Z130" s="62" t="str">
        <f t="shared" si="99"/>
        <v/>
      </c>
      <c r="AA130" s="108">
        <f t="shared" si="100"/>
        <v>0</v>
      </c>
      <c r="AB130" s="108" t="str">
        <f t="shared" si="101"/>
        <v/>
      </c>
      <c r="AC130" s="108" t="str">
        <f t="shared" si="102"/>
        <v/>
      </c>
      <c r="AD130" s="108" t="str">
        <f t="shared" si="103"/>
        <v/>
      </c>
      <c r="AE130" s="108" t="str">
        <f t="shared" si="104"/>
        <v/>
      </c>
      <c r="AF130" s="110" t="str">
        <f t="shared" si="105"/>
        <v/>
      </c>
      <c r="AG130" s="120" t="str">
        <f>IF(OR($E130="",$G130=""),"",IF(AND($E$3=6),'Marks Entry 6th'!V129,IF(AND($E$3=7),'Marks Entry 7th'!V129,"")))</f>
        <v/>
      </c>
      <c r="AH130" s="120" t="str">
        <f>IF(OR($E130="",$G130=""),"",IF(AND($E$3=6),'Marks Entry 6th'!W129,IF(AND($E$3=7),'Marks Entry 7th'!W129,"")))</f>
        <v/>
      </c>
      <c r="AI130" s="120" t="str">
        <f>IF(OR($E130="",$G130=""),"",IF(AND($E$3=6),'Marks Entry 6th'!X129,IF(AND($E$3=7),'Marks Entry 7th'!X129,"")))</f>
        <v/>
      </c>
      <c r="AJ130" s="120" t="str">
        <f>IF(OR($E130="",$G130=""),"",IF(AND($E$3=6),'Marks Entry 6th'!Y129,IF(AND($E$3=7),'Marks Entry 7th'!Y129,"")))</f>
        <v/>
      </c>
      <c r="AK130" s="120" t="str">
        <f>IF(OR($E130="",$G130=""),"",IF(AND($E$3=6),'Marks Entry 6th'!Z129,IF(AND($E$3=7),'Marks Entry 7th'!Z129,"")))</f>
        <v/>
      </c>
      <c r="AL130" s="120" t="str">
        <f>IF(OR($E130="",$G130=""),"",IF(AND($E$3=6),'Marks Entry 6th'!AA129,IF(AND($E$3=7),'Marks Entry 7th'!AA129,"")))</f>
        <v/>
      </c>
      <c r="AM130" s="418" t="str">
        <f t="shared" si="106"/>
        <v/>
      </c>
      <c r="AN130" s="120" t="str">
        <f>IF(OR($E130="",$G130=""),"",IF(AND($E$3=6),'Marks Entry 6th'!AB129,IF(AND($E$3=7),'Marks Entry 7th'!AB129,"")))</f>
        <v/>
      </c>
      <c r="AO130" s="120" t="str">
        <f>IF(OR($E130="",$G130=""),"",IF(AND($E$3=6),'Marks Entry 6th'!AC129,IF(AND($E$3=7),'Marks Entry 7th'!AC129,"")))</f>
        <v/>
      </c>
      <c r="AP130" s="65" t="str">
        <f t="shared" si="107"/>
        <v/>
      </c>
      <c r="AQ130" s="62">
        <f t="shared" si="108"/>
        <v>0</v>
      </c>
      <c r="AR130" s="67" t="str">
        <f>IF(OR($E130="",$G130=""),"",IF(AND($E$3=6),'Marks Entry 6th'!AD129,IF(AND($E$3=7),'Marks Entry 7th'!AD129,"")))</f>
        <v/>
      </c>
      <c r="AS130" s="67" t="str">
        <f>IF(OR($E130="",$G130=""),"",IF(AND($E$3=6),'Marks Entry 6th'!AE129,IF(AND($E$3=7),'Marks Entry 7th'!AE129,"")))</f>
        <v/>
      </c>
      <c r="AT130" s="65" t="str">
        <f t="shared" si="109"/>
        <v/>
      </c>
      <c r="AU130" s="62" t="str">
        <f t="shared" si="110"/>
        <v/>
      </c>
      <c r="AV130" s="108">
        <f t="shared" si="111"/>
        <v>0</v>
      </c>
      <c r="AW130" s="108" t="str">
        <f t="shared" si="112"/>
        <v/>
      </c>
      <c r="AX130" s="108" t="str">
        <f t="shared" si="113"/>
        <v/>
      </c>
      <c r="AY130" s="108" t="str">
        <f t="shared" si="114"/>
        <v/>
      </c>
      <c r="AZ130" s="108" t="str">
        <f t="shared" si="115"/>
        <v/>
      </c>
      <c r="BA130" s="110" t="str">
        <f t="shared" si="116"/>
        <v/>
      </c>
      <c r="BB130" s="310" t="str">
        <f>IF(OR($E130="",$G130=""),"",IF(AND($E$3=6),'Marks Entry 6th'!AF129,IF(AND($E$3=7),'Marks Entry 7th'!AF129,"")))</f>
        <v/>
      </c>
      <c r="BC130" s="120" t="str">
        <f>IF(OR($E130="",$G130=""),"",IF(AND($E$3=6),'Marks Entry 6th'!AG129,IF(AND($E$3=7),'Marks Entry 7th'!AG129,"")))</f>
        <v/>
      </c>
      <c r="BD130" s="120" t="str">
        <f>IF(OR($E130="",$G130=""),"",IF(AND($E$3=6),'Marks Entry 6th'!AH129,IF(AND($E$3=7),'Marks Entry 7th'!AH129,"")))</f>
        <v/>
      </c>
      <c r="BE130" s="120" t="str">
        <f>IF(OR($E130="",$G130=""),"",IF(AND($E$3=6),'Marks Entry 6th'!AI129,IF(AND($E$3=7),'Marks Entry 7th'!AI129,"")))</f>
        <v/>
      </c>
      <c r="BF130" s="120" t="str">
        <f>IF(OR($E130="",$G130=""),"",IF(AND($E$3=6),'Marks Entry 6th'!AJ129,IF(AND($E$3=7),'Marks Entry 7th'!AJ129,"")))</f>
        <v/>
      </c>
      <c r="BG130" s="120" t="str">
        <f>IF(OR($E130="",$G130=""),"",IF(AND($E$3=6),'Marks Entry 6th'!AK129,IF(AND($E$3=7),'Marks Entry 7th'!AK129,"")))</f>
        <v/>
      </c>
      <c r="BH130" s="120" t="str">
        <f>IF(OR($E130="",$G130=""),"",IF(AND($E$3=6),'Marks Entry 6th'!AL129,IF(AND($E$3=7),'Marks Entry 7th'!AL129,"")))</f>
        <v/>
      </c>
      <c r="BI130" s="418" t="str">
        <f t="shared" si="117"/>
        <v/>
      </c>
      <c r="BJ130" s="120" t="str">
        <f>IF(OR($E130="",$G130=""),"",IF(AND($E$3=6),'Marks Entry 6th'!AM129,IF(AND($E$3=7),'Marks Entry 7th'!AM129,"")))</f>
        <v/>
      </c>
      <c r="BK130" s="120" t="str">
        <f>IF(OR($E130="",$G130=""),"",IF(AND($E$3=6),'Marks Entry 6th'!AN129,IF(AND($E$3=7),'Marks Entry 7th'!AN129,"")))</f>
        <v/>
      </c>
      <c r="BL130" s="65" t="str">
        <f t="shared" si="118"/>
        <v/>
      </c>
      <c r="BM130" s="62">
        <f t="shared" si="119"/>
        <v>0</v>
      </c>
      <c r="BN130" s="67" t="str">
        <f>IF(OR($E130="",$G130=""),"",IF(AND($E$3=6),'Marks Entry 6th'!AO129,IF(AND($E$3=7),'Marks Entry 7th'!AO129,"")))</f>
        <v/>
      </c>
      <c r="BO130" s="67" t="str">
        <f>IF(OR($E130="",$G130=""),"",IF(AND($E$3=6),'Marks Entry 6th'!AP129,IF(AND($E$3=7),'Marks Entry 7th'!AP129,"")))</f>
        <v/>
      </c>
      <c r="BP130" s="65" t="str">
        <f t="shared" si="120"/>
        <v/>
      </c>
      <c r="BQ130" s="62" t="str">
        <f t="shared" si="121"/>
        <v/>
      </c>
      <c r="BR130" s="108">
        <f t="shared" si="122"/>
        <v>0</v>
      </c>
      <c r="BS130" s="108" t="str">
        <f t="shared" si="123"/>
        <v/>
      </c>
      <c r="BT130" s="108" t="str">
        <f t="shared" si="124"/>
        <v/>
      </c>
      <c r="BU130" s="108" t="str">
        <f t="shared" si="125"/>
        <v/>
      </c>
      <c r="BV130" s="108" t="str">
        <f t="shared" si="126"/>
        <v/>
      </c>
      <c r="BW130" s="110" t="str">
        <f t="shared" si="127"/>
        <v/>
      </c>
      <c r="BX130" s="120" t="str">
        <f>IF(OR($E130="",$G130=""),"",IF(AND($E$3=6),'Marks Entry 6th'!AQ129,IF(AND($E$3=7),'Marks Entry 7th'!AQ129,"")))</f>
        <v/>
      </c>
      <c r="BY130" s="120" t="str">
        <f>IF(OR($E130="",$G130=""),"",IF(AND($E$3=6),'Marks Entry 6th'!AR129,IF(AND($E$3=7),'Marks Entry 7th'!AR129,"")))</f>
        <v/>
      </c>
      <c r="BZ130" s="120" t="str">
        <f>IF(OR($E130="",$G130=""),"",IF(AND($E$3=6),'Marks Entry 6th'!AS129,IF(AND($E$3=7),'Marks Entry 7th'!AS129,"")))</f>
        <v/>
      </c>
      <c r="CA130" s="120" t="str">
        <f>IF(OR($E130="",$G130=""),"",IF(AND($E$3=6),'Marks Entry 6th'!AT129,IF(AND($E$3=7),'Marks Entry 7th'!AT129,"")))</f>
        <v/>
      </c>
      <c r="CB130" s="120" t="str">
        <f>IF(OR($E130="",$G130=""),"",IF(AND($E$3=6),'Marks Entry 6th'!AU129,IF(AND($E$3=7),'Marks Entry 7th'!AU129,"")))</f>
        <v/>
      </c>
      <c r="CC130" s="120" t="str">
        <f>IF(OR($E130="",$G130=""),"",IF(AND($E$3=6),'Marks Entry 6th'!AV129,IF(AND($E$3=7),'Marks Entry 7th'!AV129,"")))</f>
        <v/>
      </c>
      <c r="CD130" s="418" t="str">
        <f t="shared" si="128"/>
        <v/>
      </c>
      <c r="CE130" s="120" t="str">
        <f>IF(OR($E130="",$G130=""),"",IF(AND($E$3=6),'Marks Entry 6th'!AW129,IF(AND($E$3=7),'Marks Entry 7th'!AW129,"")))</f>
        <v/>
      </c>
      <c r="CF130" s="120" t="str">
        <f>IF(OR($E130="",$G130=""),"",IF(AND($E$3=6),'Marks Entry 6th'!AX129,IF(AND($E$3=7),'Marks Entry 7th'!AX129,"")))</f>
        <v/>
      </c>
      <c r="CG130" s="65" t="str">
        <f t="shared" si="129"/>
        <v/>
      </c>
      <c r="CH130" s="62">
        <f t="shared" si="130"/>
        <v>0</v>
      </c>
      <c r="CI130" s="67" t="str">
        <f>IF(OR($E130="",$G130=""),"",IF(AND($E$3=6),'Marks Entry 6th'!AY129,IF(AND($E$3=7),'Marks Entry 7th'!AY129,"")))</f>
        <v/>
      </c>
      <c r="CJ130" s="67" t="str">
        <f>IF(OR($E130="",$G130=""),"",IF(AND($E$3=6),'Marks Entry 6th'!AZ129,IF(AND($E$3=7),'Marks Entry 7th'!AZ129,"")))</f>
        <v/>
      </c>
      <c r="CK130" s="65" t="str">
        <f t="shared" si="131"/>
        <v/>
      </c>
      <c r="CL130" s="62" t="str">
        <f t="shared" si="132"/>
        <v/>
      </c>
      <c r="CM130" s="108">
        <f t="shared" si="133"/>
        <v>0</v>
      </c>
      <c r="CN130" s="108" t="str">
        <f t="shared" si="134"/>
        <v/>
      </c>
      <c r="CO130" s="108" t="str">
        <f t="shared" si="135"/>
        <v/>
      </c>
      <c r="CP130" s="108" t="str">
        <f t="shared" si="136"/>
        <v/>
      </c>
      <c r="CQ130" s="108" t="str">
        <f t="shared" si="137"/>
        <v/>
      </c>
      <c r="CR130" s="110" t="str">
        <f t="shared" si="138"/>
        <v/>
      </c>
      <c r="CS130" s="120" t="str">
        <f>IF(OR($E130="",$G130=""),"",IF(AND($E$3=6),'Marks Entry 6th'!BA129,IF(AND($E$3=7),'Marks Entry 7th'!BA129,"")))</f>
        <v/>
      </c>
      <c r="CT130" s="120" t="str">
        <f>IF(OR($E130="",$G130=""),"",IF(AND($E$3=6),'Marks Entry 6th'!BB129,IF(AND($E$3=7),'Marks Entry 7th'!BB129,"")))</f>
        <v/>
      </c>
      <c r="CU130" s="120" t="str">
        <f>IF(OR($E130="",$G130=""),"",IF(AND($E$3=6),'Marks Entry 6th'!BC129,IF(AND($E$3=7),'Marks Entry 7th'!BC129,"")))</f>
        <v/>
      </c>
      <c r="CV130" s="120" t="str">
        <f>IF(OR($E130="",$G130=""),"",IF(AND($E$3=6),'Marks Entry 6th'!BD129,IF(AND($E$3=7),'Marks Entry 7th'!BD129,"")))</f>
        <v/>
      </c>
      <c r="CW130" s="120" t="str">
        <f>IF(OR($E130="",$G130=""),"",IF(AND($E$3=6),'Marks Entry 6th'!BE129,IF(AND($E$3=7),'Marks Entry 7th'!BE129,"")))</f>
        <v/>
      </c>
      <c r="CX130" s="120" t="str">
        <f>IF(OR($E130="",$G130=""),"",IF(AND($E$3=6),'Marks Entry 6th'!BF129,IF(AND($E$3=7),'Marks Entry 7th'!BF129,"")))</f>
        <v/>
      </c>
      <c r="CY130" s="418" t="str">
        <f t="shared" si="139"/>
        <v/>
      </c>
      <c r="CZ130" s="120" t="str">
        <f>IF(OR($E130="",$G130=""),"",IF(AND($E$3=6),'Marks Entry 6th'!BG129,IF(AND($E$3=7),'Marks Entry 7th'!BG129,"")))</f>
        <v/>
      </c>
      <c r="DA130" s="120" t="str">
        <f>IF(OR($E130="",$G130=""),"",IF(AND($E$3=6),'Marks Entry 6th'!BH129,IF(AND($E$3=7),'Marks Entry 7th'!BH129,"")))</f>
        <v/>
      </c>
      <c r="DB130" s="65" t="str">
        <f t="shared" si="140"/>
        <v/>
      </c>
      <c r="DC130" s="62">
        <f t="shared" si="141"/>
        <v>0</v>
      </c>
      <c r="DD130" s="67" t="str">
        <f>IF(OR($E130="",$G130=""),"",IF(AND($E$3=6),'Marks Entry 6th'!BI129,IF(AND($E$3=7),'Marks Entry 7th'!BI129,"")))</f>
        <v/>
      </c>
      <c r="DE130" s="67" t="str">
        <f>IF(OR($E130="",$G130=""),"",IF(AND($E$3=6),'Marks Entry 6th'!BJ129,IF(AND($E$3=7),'Marks Entry 7th'!BJ129,"")))</f>
        <v/>
      </c>
      <c r="DF130" s="65" t="str">
        <f t="shared" si="142"/>
        <v/>
      </c>
      <c r="DG130" s="62" t="str">
        <f t="shared" si="143"/>
        <v/>
      </c>
      <c r="DH130" s="108">
        <f t="shared" si="144"/>
        <v>0</v>
      </c>
      <c r="DI130" s="108" t="str">
        <f t="shared" si="145"/>
        <v/>
      </c>
      <c r="DJ130" s="108" t="str">
        <f t="shared" si="146"/>
        <v/>
      </c>
      <c r="DK130" s="108" t="str">
        <f t="shared" si="147"/>
        <v/>
      </c>
      <c r="DL130" s="108" t="str">
        <f t="shared" si="148"/>
        <v/>
      </c>
      <c r="DM130" s="110" t="str">
        <f t="shared" si="149"/>
        <v/>
      </c>
      <c r="DN130" s="120" t="str">
        <f>IF(OR($E130="",$G130=""),"",IF(AND($E$3=6),'Marks Entry 6th'!BK129,IF(AND($E$3=7),'Marks Entry 7th'!BK129,"")))</f>
        <v/>
      </c>
      <c r="DO130" s="120" t="str">
        <f>IF(OR($E130="",$G130=""),"",IF(AND($E$3=6),'Marks Entry 6th'!BL129,IF(AND($E$3=7),'Marks Entry 7th'!BL129,"")))</f>
        <v/>
      </c>
      <c r="DP130" s="120" t="str">
        <f>IF(OR($E130="",$G130=""),"",IF(AND($E$3=6),'Marks Entry 6th'!BM129,IF(AND($E$3=7),'Marks Entry 7th'!BM129,"")))</f>
        <v/>
      </c>
      <c r="DQ130" s="120" t="str">
        <f>IF(OR($E130="",$G130=""),"",IF(AND($E$3=6),'Marks Entry 6th'!BN129,IF(AND($E$3=7),'Marks Entry 7th'!BN129,"")))</f>
        <v/>
      </c>
      <c r="DR130" s="120" t="str">
        <f>IF(OR($E130="",$G130=""),"",IF(AND($E$3=6),'Marks Entry 6th'!BO129,IF(AND($E$3=7),'Marks Entry 7th'!BO129,"")))</f>
        <v/>
      </c>
      <c r="DS130" s="120" t="str">
        <f>IF(OR($E130="",$G130=""),"",IF(AND($E$3=6),'Marks Entry 6th'!BP129,IF(AND($E$3=7),'Marks Entry 7th'!BP129,"")))</f>
        <v/>
      </c>
      <c r="DT130" s="418" t="str">
        <f t="shared" si="150"/>
        <v/>
      </c>
      <c r="DU130" s="120" t="str">
        <f>IF(OR($E130="",$G130=""),"",IF(AND($E$3=6),'Marks Entry 6th'!BQ129,IF(AND($E$3=7),'Marks Entry 7th'!BQ129,"")))</f>
        <v/>
      </c>
      <c r="DV130" s="120" t="str">
        <f>IF(OR($E130="",$G130=""),"",IF(AND($E$3=6),'Marks Entry 6th'!BR129,IF(AND($E$3=7),'Marks Entry 7th'!BR129,"")))</f>
        <v/>
      </c>
      <c r="DW130" s="65" t="str">
        <f t="shared" si="151"/>
        <v/>
      </c>
      <c r="DX130" s="62">
        <f t="shared" si="152"/>
        <v>0</v>
      </c>
      <c r="DY130" s="67" t="str">
        <f>IF(OR($E130="",$G130=""),"",IF(AND($E$3=6),'Marks Entry 6th'!BS129,IF(AND($E$3=7),'Marks Entry 7th'!BS129,"")))</f>
        <v/>
      </c>
      <c r="DZ130" s="67" t="str">
        <f>IF(OR($E130="",$G130=""),"",IF(AND($E$3=6),'Marks Entry 6th'!BT129,IF(AND($E$3=7),'Marks Entry 7th'!BT129,"")))</f>
        <v/>
      </c>
      <c r="EA130" s="65" t="str">
        <f t="shared" si="153"/>
        <v/>
      </c>
      <c r="EB130" s="62" t="str">
        <f t="shared" si="154"/>
        <v/>
      </c>
      <c r="EC130" s="108">
        <f t="shared" si="155"/>
        <v>0</v>
      </c>
      <c r="ED130" s="108" t="str">
        <f t="shared" si="156"/>
        <v/>
      </c>
      <c r="EE130" s="108" t="str">
        <f t="shared" si="157"/>
        <v/>
      </c>
      <c r="EF130" s="108" t="str">
        <f t="shared" si="158"/>
        <v/>
      </c>
      <c r="EG130" s="108" t="str">
        <f t="shared" si="159"/>
        <v/>
      </c>
      <c r="EH130" s="110" t="str">
        <f t="shared" si="160"/>
        <v/>
      </c>
      <c r="EI130" s="52" t="str">
        <f>IF(OR($E130="",$G130=""),"",IF(AND($E$3=6),'Marks Entry 6th'!BU129,IF(AND($E$3=7),'Marks Entry 7th'!BU129,"")))</f>
        <v/>
      </c>
      <c r="EJ130" s="52" t="str">
        <f>IF(OR($E130="",$G130=""),"",IF(AND($E$3=6),'Marks Entry 6th'!BV129,IF(AND($E$3=7),'Marks Entry 7th'!BV129,"")))</f>
        <v/>
      </c>
      <c r="EK130" s="52" t="str">
        <f>IF(OR($E130="",$G130=""),"",IF(AND($E$3=6),'Marks Entry 6th'!BW129,IF(AND($E$3=7),'Marks Entry 7th'!BW129,"")))</f>
        <v/>
      </c>
      <c r="EL130" s="52" t="str">
        <f>IF(OR($E130="",$G130=""),"",IF(AND($E$3=6),'Marks Entry 6th'!BX129,IF(AND($E$3=7),'Marks Entry 7th'!BX129,"")))</f>
        <v/>
      </c>
      <c r="EM130" s="52" t="str">
        <f>IF(OR($E130="",$G130=""),"",IF(AND($E$3=6),'Marks Entry 6th'!BY129,IF(AND($E$3=7),'Marks Entry 7th'!BY129,"")))</f>
        <v/>
      </c>
      <c r="EN130" s="121" t="str">
        <f t="shared" si="161"/>
        <v/>
      </c>
      <c r="EO130" s="122">
        <f t="shared" si="162"/>
        <v>0</v>
      </c>
      <c r="EP130" s="122" t="str">
        <f t="shared" si="163"/>
        <v/>
      </c>
      <c r="EQ130" s="122" t="str">
        <f t="shared" si="164"/>
        <v/>
      </c>
      <c r="ER130" s="109" t="str">
        <f t="shared" si="165"/>
        <v/>
      </c>
      <c r="ES130" s="52" t="str">
        <f>IF(OR($E130="",$G130=""),"",IF(AND($E$3=6),'Marks Entry 6th'!BZ129,IF(AND($E$3=7),'Marks Entry 7th'!BZ129,"")))</f>
        <v/>
      </c>
      <c r="ET130" s="52" t="str">
        <f>IF(OR($E130="",$G130=""),"",IF(AND($E$3=6),'Marks Entry 6th'!CA129,IF(AND($E$3=7),'Marks Entry 7th'!CA129,"")))</f>
        <v/>
      </c>
      <c r="EU130" s="52" t="str">
        <f>IF(OR($E130="",$G130=""),"",IF(AND($E$3=6),'Marks Entry 6th'!CB129,IF(AND($E$3=7),'Marks Entry 7th'!CB129,"")))</f>
        <v/>
      </c>
      <c r="EV130" s="52" t="str">
        <f>IF(OR($E130="",$G130=""),"",IF(AND($E$3=6),'Marks Entry 6th'!CC129,IF(AND($E$3=7),'Marks Entry 7th'!CC129,"")))</f>
        <v/>
      </c>
      <c r="EW130" s="52" t="str">
        <f>IF(OR($E130="",$G130=""),"",IF(AND($E$3=6),'Marks Entry 6th'!CD129,IF(AND($E$3=7),'Marks Entry 7th'!CD129,"")))</f>
        <v/>
      </c>
      <c r="EX130" s="121" t="str">
        <f t="shared" si="166"/>
        <v/>
      </c>
      <c r="EY130" s="122">
        <f t="shared" si="167"/>
        <v>0</v>
      </c>
      <c r="EZ130" s="122" t="str">
        <f t="shared" si="168"/>
        <v/>
      </c>
      <c r="FA130" s="122" t="str">
        <f t="shared" si="169"/>
        <v/>
      </c>
      <c r="FB130" s="109" t="str">
        <f t="shared" si="170"/>
        <v/>
      </c>
      <c r="FC130" s="52" t="str">
        <f>IF(OR($E130="",$G130=""),"",IF(AND($E$3=6),'Marks Entry 6th'!CE129,IF(AND($E$3=7),'Marks Entry 7th'!CE129,"")))</f>
        <v/>
      </c>
      <c r="FD130" s="52" t="str">
        <f>IF(OR($E130="",$G130=""),"",IF(AND($E$3=6),'Marks Entry 6th'!CF129,IF(AND($E$3=7),'Marks Entry 7th'!CF129,"")))</f>
        <v/>
      </c>
      <c r="FE130" s="52" t="str">
        <f>IF(OR($E130="",$G130=""),"",IF(AND($E$3=6),'Marks Entry 6th'!CG129,IF(AND($E$3=7),'Marks Entry 7th'!CG129,"")))</f>
        <v/>
      </c>
      <c r="FF130" s="52" t="str">
        <f>IF(OR($E130="",$G130=""),"",IF(AND($E$3=6),'Marks Entry 6th'!CH129,IF(AND($E$3=7),'Marks Entry 7th'!CH129,"")))</f>
        <v/>
      </c>
      <c r="FG130" s="52" t="str">
        <f>IF(OR($E130="",$G130=""),"",IF(AND($E$3=6),'Marks Entry 6th'!CI129,IF(AND($E$3=7),'Marks Entry 7th'!CI129,"")))</f>
        <v/>
      </c>
      <c r="FH130" s="121" t="str">
        <f t="shared" si="171"/>
        <v/>
      </c>
      <c r="FI130" s="122">
        <f t="shared" si="172"/>
        <v>0</v>
      </c>
      <c r="FJ130" s="122" t="str">
        <f t="shared" si="173"/>
        <v/>
      </c>
      <c r="FK130" s="122" t="str">
        <f t="shared" si="174"/>
        <v/>
      </c>
      <c r="FL130" s="109" t="str">
        <f t="shared" si="175"/>
        <v/>
      </c>
      <c r="FM130" s="361" t="str">
        <f>IF(OR($E130="",$G130=""),"",IF(AND('Marks Entry 6th'!CJ129="",'Marks Entry 7th'!CJ129=""),"",IF(AND($E$3=6),'Marks Entry 6th'!CJ129,IF(AND($E$3=7),'Marks Entry 7th'!CJ129,""))))</f>
        <v/>
      </c>
      <c r="FN130" s="361" t="str">
        <f>IF(OR($E130="",$G130=""),"",IF(AND('Marks Entry 6th'!CK129="",'Marks Entry 7th'!CK129=""),"",IF(AND($E$3=6),'Marks Entry 6th'!CK129,IF(AND($E$3=7),'Marks Entry 7th'!CK129,""))))</f>
        <v/>
      </c>
      <c r="FO130" s="362" t="str">
        <f t="shared" si="176"/>
        <v/>
      </c>
      <c r="FP130" s="109" t="str">
        <f t="shared" si="177"/>
        <v/>
      </c>
      <c r="FQ130" s="361" t="str">
        <f>IF(OR($E130="",$G130=""),"",IF(AND('Marks Entry 6th'!CL129="",'Marks Entry 7th'!CL129=""),"",IF(AND($E$3=6),'Marks Entry 6th'!CL129,IF(AND($E$3=7),'Marks Entry 7th'!CL129,""))))</f>
        <v/>
      </c>
      <c r="FR130" s="361" t="str">
        <f>IF(OR($E130="",$G130=""),"",IF(AND('Marks Entry 6th'!CM129="",'Marks Entry 7th'!CM129=""),"",IF(AND($E$3=6),'Marks Entry 6th'!CM129,IF(AND($E$3=7),'Marks Entry 7th'!CM129,""))))</f>
        <v/>
      </c>
      <c r="FS130" s="362" t="str">
        <f t="shared" si="178"/>
        <v/>
      </c>
      <c r="FT130" s="109" t="str">
        <f t="shared" si="179"/>
        <v/>
      </c>
      <c r="FU130" s="78" t="str">
        <f t="shared" si="180"/>
        <v/>
      </c>
      <c r="FV130" s="328" t="str">
        <f t="shared" si="181"/>
        <v/>
      </c>
      <c r="FW130" s="84" t="str">
        <f t="shared" si="182"/>
        <v/>
      </c>
      <c r="FX130" s="222" t="str">
        <f t="shared" si="183"/>
        <v/>
      </c>
      <c r="FY130" s="85" t="str">
        <f t="shared" si="184"/>
        <v/>
      </c>
      <c r="FZ130" s="327" t="str">
        <f>IFERROR(IF(B130="NSO","NSO",IF(OR(D130="",G130="",F130=""),"",IF(AND(FV130&gt;=36,'Master sheet'!$D$11="Hindi"),"कक्षा क्रमोन्नत",IF(AND(FV130&gt;=36,'Master sheet'!$D$11="English"),"Promoted",IF(AND(FV130&lt;36,'Master sheet'!$D$11="Hindi"),"पुनः परीक्षा","Re-Exam"))))),"")</f>
        <v/>
      </c>
      <c r="GA130" s="53" t="str">
        <f>IF(OR($E130="",$G130=""),"",IF(AND($E$3=6,'Marks Entry 6th'!CN129=""),"",IF(AND($E$3=7,'Marks Entry 7th'!CN129=""),"",IF(AND($E$3=6),'Marks Entry 6th'!CN129,IF(AND($E$3=7),'Marks Entry 7th'!CN129,"")))))</f>
        <v/>
      </c>
      <c r="GB130" s="53" t="str">
        <f>IF(OR($E130="",$G130=""),"",IF(AND($E$3=6,'Marks Entry 6th'!CO129=""),"",IF(AND($E$3=7,'Marks Entry 7th'!CO129=""),"",IF(AND($E$3=6),'Marks Entry 6th'!CO129,IF(AND($E$3=7),'Marks Entry 7th'!CO129,"")))))</f>
        <v/>
      </c>
      <c r="GC130" s="54"/>
      <c r="GK130" s="56">
        <f>IF(AND($E$3=6),'Marks Entry 6th'!I129,IF(AND($E$3=7),'Marks Entry 7th'!I129,""))</f>
        <v>0</v>
      </c>
      <c r="GL130" s="56">
        <f t="shared" si="185"/>
        <v>0</v>
      </c>
    </row>
    <row r="131" spans="1:194" ht="18.95" customHeight="1">
      <c r="A131" s="68">
        <v>124</v>
      </c>
      <c r="B131" s="68" t="str">
        <f>IF(OR(GK131=0,GK131=""),"",IF(AND($E$3=6),'Marks Entry 6th'!I130,IF(AND($E$3=7),'Marks Entry 7th'!I130,"")))</f>
        <v/>
      </c>
      <c r="C131" s="69" t="str">
        <f>IF(OR(B131=0,B131=""),"",IF(AND($E$3=6,'Marks Entry 6th'!B130=""),"",IF(AND($E$3=7,'Marks Entry 7th'!B130=""),"",IF(AND($E$3=6,'Marks Entry 6th'!B130),'Marks Entry 6th'!B130,IF(AND($E$3=7),'Marks Entry 7th'!B130,"")))))</f>
        <v/>
      </c>
      <c r="D131" s="69" t="str">
        <f>IF(OR(B131=0,B131=""),"",IF(AND($E$3=6,'Marks Entry 6th'!C130=""),"",IF(AND($E$3=7,'Marks Entry 7th'!C130=""),"",IF(AND($E$3=6),'Marks Entry 6th'!C130,IF(AND($E$3=7),'Marks Entry 7th'!C130,"")))))</f>
        <v/>
      </c>
      <c r="E131" s="303" t="str">
        <f>IF(OR(B131=0,B131=""),"",IF(AND($E$3=6,'Marks Entry 6th'!E130=""),"",IF(AND($E$3=7,'Marks Entry 7th'!E130=""),"",IF(AND($E$3=6),'Marks Entry 6th'!E130,IF(AND($E$3=7),'Marks Entry 7th'!E130,"")))))</f>
        <v/>
      </c>
      <c r="F131" s="69" t="str">
        <f>IF(OR(B131=0,B131=""),"",IF(AND($E$3=6,'Marks Entry 6th'!D130=""),"",IF(AND($E$3=7,'Marks Entry 7th'!D130=""),"",IF(AND($E$3=6),'Marks Entry 6th'!D130,IF(AND($E$3=7),'Marks Entry 7th'!D130,"")))))</f>
        <v/>
      </c>
      <c r="G131" s="302" t="str">
        <f>IF(OR(B131=0,B131=""),"",IF(AND($E$3=6,'Marks Entry 6th'!F130=""),"",IF(AND($E$3=7,'Marks Entry 7th'!F130=""),"",IF(AND($E$3=6),UPPER('Marks Entry 6th'!F130),IF(AND($E$3=7),UPPER('Marks Entry 7th'!F130),"")))))</f>
        <v/>
      </c>
      <c r="H131" s="302" t="str">
        <f>IF(OR(B131=0,B131=""),"",IF(AND($E$3=6,'Marks Entry 6th'!G130=""),"",IF(AND($E$3=7,'Marks Entry 7th'!G130=""),"",IF(AND($E$3=6),UPPER('Marks Entry 6th'!G130),IF(AND($E$3=7),UPPER('Marks Entry 7th'!G130),"")))))</f>
        <v/>
      </c>
      <c r="I131" s="302" t="str">
        <f>IF(OR(B131=0,B131=""),"",IF(AND($E$3=6,'Marks Entry 6th'!H130=""),"",IF(AND($E$3=7,'Marks Entry 7th'!H130=""),"",IF(AND($E$3=6),UPPER('Marks Entry 6th'!H130),IF(AND($E$3=7),UPPER('Marks Entry 7th'!H130),"")))))</f>
        <v/>
      </c>
      <c r="J131" s="64" t="str">
        <f>IF(OR(B131=0,B131=""),"",IF(AND($E$3=6,'Marks Entry 6th'!J130=""),"",IF(AND($E$3=7,'Marks Entry 7th'!J130=""),"",IF(AND($E$3=6),'Marks Entry 6th'!J130,IF(AND($E$3=7),'Marks Entry 7th'!J130,"")))))</f>
        <v/>
      </c>
      <c r="K131" s="64" t="str">
        <f>IF(OR(B131=0,B131=""),"",IF(AND($E$3=6,'Marks Entry 6th'!K130=""),"",IF(AND($E$3=7,'Marks Entry 7th'!K130=""),"",IF(AND($E$3=6),'Marks Entry 6th'!K130,IF(AND($E$3=7),'Marks Entry 7th'!K130,"")))))</f>
        <v/>
      </c>
      <c r="L131" s="120" t="str">
        <f>IF(OR($E131="",$G131=""),"",IF(AND($E$3=6),'Marks Entry 6th'!L130,IF(AND($E$3=7),'Marks Entry 7th'!L130,"")))</f>
        <v/>
      </c>
      <c r="M131" s="120" t="str">
        <f>IF(OR($E131="",$G131=""),"",IF(AND($E$3=6),'Marks Entry 6th'!M130,IF(AND($E$3=7),'Marks Entry 7th'!M130,"")))</f>
        <v/>
      </c>
      <c r="N131" s="120" t="str">
        <f>IF(OR($E131="",$G131=""),"",IF(AND($E$3=6),'Marks Entry 6th'!N130,IF(AND($E$3=7),'Marks Entry 7th'!N130,"")))</f>
        <v/>
      </c>
      <c r="O131" s="120" t="str">
        <f>IF(OR($E131="",$G131=""),"",IF(AND($E$3=6),'Marks Entry 6th'!O130,IF(AND($E$3=7),'Marks Entry 7th'!O130,"")))</f>
        <v/>
      </c>
      <c r="P131" s="120" t="str">
        <f>IF(OR($E131="",$G131=""),"",IF(AND($E$3=6),'Marks Entry 6th'!P130,IF(AND($E$3=7),'Marks Entry 7th'!P130,"")))</f>
        <v/>
      </c>
      <c r="Q131" s="120" t="str">
        <f>IF(OR($E131="",$G131=""),"",IF(AND($E$3=6),'Marks Entry 6th'!Q130,IF(AND($E$3=7),'Marks Entry 7th'!Q130,"")))</f>
        <v/>
      </c>
      <c r="R131" s="418" t="str">
        <f t="shared" si="95"/>
        <v/>
      </c>
      <c r="S131" s="120" t="str">
        <f>IF(OR($E131="",$G131=""),"",IF(AND($E$3=6),'Marks Entry 6th'!R130,IF(AND($E$3=7),'Marks Entry 7th'!R130,"")))</f>
        <v/>
      </c>
      <c r="T131" s="120" t="str">
        <f>IF(OR($E131="",$G131=""),"",IF(AND($E$3=6),'Marks Entry 6th'!S130,IF(AND($E$3=7),'Marks Entry 7th'!S130,"")))</f>
        <v/>
      </c>
      <c r="U131" s="65" t="str">
        <f t="shared" si="96"/>
        <v/>
      </c>
      <c r="V131" s="62">
        <f t="shared" si="97"/>
        <v>0</v>
      </c>
      <c r="W131" s="67" t="str">
        <f>IF(OR($E131="",$G131=""),"",IF(AND($E$3=6),'Marks Entry 6th'!T130,IF(AND($E$3=7),'Marks Entry 7th'!T130,"")))</f>
        <v/>
      </c>
      <c r="X131" s="67" t="str">
        <f>IF(OR($E131="",$G131=""),"",IF(AND($E$3=6),'Marks Entry 6th'!U130,IF(AND($E$3=7),'Marks Entry 7th'!U130,"")))</f>
        <v/>
      </c>
      <c r="Y131" s="66" t="str">
        <f t="shared" si="98"/>
        <v/>
      </c>
      <c r="Z131" s="62" t="str">
        <f t="shared" si="99"/>
        <v/>
      </c>
      <c r="AA131" s="108">
        <f t="shared" si="100"/>
        <v>0</v>
      </c>
      <c r="AB131" s="108" t="str">
        <f t="shared" si="101"/>
        <v/>
      </c>
      <c r="AC131" s="108" t="str">
        <f t="shared" si="102"/>
        <v/>
      </c>
      <c r="AD131" s="108" t="str">
        <f t="shared" si="103"/>
        <v/>
      </c>
      <c r="AE131" s="108" t="str">
        <f t="shared" si="104"/>
        <v/>
      </c>
      <c r="AF131" s="110" t="str">
        <f t="shared" si="105"/>
        <v/>
      </c>
      <c r="AG131" s="120" t="str">
        <f>IF(OR($E131="",$G131=""),"",IF(AND($E$3=6),'Marks Entry 6th'!V130,IF(AND($E$3=7),'Marks Entry 7th'!V130,"")))</f>
        <v/>
      </c>
      <c r="AH131" s="120" t="str">
        <f>IF(OR($E131="",$G131=""),"",IF(AND($E$3=6),'Marks Entry 6th'!W130,IF(AND($E$3=7),'Marks Entry 7th'!W130,"")))</f>
        <v/>
      </c>
      <c r="AI131" s="120" t="str">
        <f>IF(OR($E131="",$G131=""),"",IF(AND($E$3=6),'Marks Entry 6th'!X130,IF(AND($E$3=7),'Marks Entry 7th'!X130,"")))</f>
        <v/>
      </c>
      <c r="AJ131" s="120" t="str">
        <f>IF(OR($E131="",$G131=""),"",IF(AND($E$3=6),'Marks Entry 6th'!Y130,IF(AND($E$3=7),'Marks Entry 7th'!Y130,"")))</f>
        <v/>
      </c>
      <c r="AK131" s="120" t="str">
        <f>IF(OR($E131="",$G131=""),"",IF(AND($E$3=6),'Marks Entry 6th'!Z130,IF(AND($E$3=7),'Marks Entry 7th'!Z130,"")))</f>
        <v/>
      </c>
      <c r="AL131" s="120" t="str">
        <f>IF(OR($E131="",$G131=""),"",IF(AND($E$3=6),'Marks Entry 6th'!AA130,IF(AND($E$3=7),'Marks Entry 7th'!AA130,"")))</f>
        <v/>
      </c>
      <c r="AM131" s="418" t="str">
        <f t="shared" si="106"/>
        <v/>
      </c>
      <c r="AN131" s="120" t="str">
        <f>IF(OR($E131="",$G131=""),"",IF(AND($E$3=6),'Marks Entry 6th'!AB130,IF(AND($E$3=7),'Marks Entry 7th'!AB130,"")))</f>
        <v/>
      </c>
      <c r="AO131" s="120" t="str">
        <f>IF(OR($E131="",$G131=""),"",IF(AND($E$3=6),'Marks Entry 6th'!AC130,IF(AND($E$3=7),'Marks Entry 7th'!AC130,"")))</f>
        <v/>
      </c>
      <c r="AP131" s="65" t="str">
        <f t="shared" si="107"/>
        <v/>
      </c>
      <c r="AQ131" s="62">
        <f t="shared" si="108"/>
        <v>0</v>
      </c>
      <c r="AR131" s="67" t="str">
        <f>IF(OR($E131="",$G131=""),"",IF(AND($E$3=6),'Marks Entry 6th'!AD130,IF(AND($E$3=7),'Marks Entry 7th'!AD130,"")))</f>
        <v/>
      </c>
      <c r="AS131" s="67" t="str">
        <f>IF(OR($E131="",$G131=""),"",IF(AND($E$3=6),'Marks Entry 6th'!AE130,IF(AND($E$3=7),'Marks Entry 7th'!AE130,"")))</f>
        <v/>
      </c>
      <c r="AT131" s="65" t="str">
        <f t="shared" si="109"/>
        <v/>
      </c>
      <c r="AU131" s="62" t="str">
        <f t="shared" si="110"/>
        <v/>
      </c>
      <c r="AV131" s="108">
        <f t="shared" si="111"/>
        <v>0</v>
      </c>
      <c r="AW131" s="108" t="str">
        <f t="shared" si="112"/>
        <v/>
      </c>
      <c r="AX131" s="108" t="str">
        <f t="shared" si="113"/>
        <v/>
      </c>
      <c r="AY131" s="108" t="str">
        <f t="shared" si="114"/>
        <v/>
      </c>
      <c r="AZ131" s="108" t="str">
        <f t="shared" si="115"/>
        <v/>
      </c>
      <c r="BA131" s="110" t="str">
        <f t="shared" si="116"/>
        <v/>
      </c>
      <c r="BB131" s="310" t="str">
        <f>IF(OR($E131="",$G131=""),"",IF(AND($E$3=6),'Marks Entry 6th'!AF130,IF(AND($E$3=7),'Marks Entry 7th'!AF130,"")))</f>
        <v/>
      </c>
      <c r="BC131" s="120" t="str">
        <f>IF(OR($E131="",$G131=""),"",IF(AND($E$3=6),'Marks Entry 6th'!AG130,IF(AND($E$3=7),'Marks Entry 7th'!AG130,"")))</f>
        <v/>
      </c>
      <c r="BD131" s="120" t="str">
        <f>IF(OR($E131="",$G131=""),"",IF(AND($E$3=6),'Marks Entry 6th'!AH130,IF(AND($E$3=7),'Marks Entry 7th'!AH130,"")))</f>
        <v/>
      </c>
      <c r="BE131" s="120" t="str">
        <f>IF(OR($E131="",$G131=""),"",IF(AND($E$3=6),'Marks Entry 6th'!AI130,IF(AND($E$3=7),'Marks Entry 7th'!AI130,"")))</f>
        <v/>
      </c>
      <c r="BF131" s="120" t="str">
        <f>IF(OR($E131="",$G131=""),"",IF(AND($E$3=6),'Marks Entry 6th'!AJ130,IF(AND($E$3=7),'Marks Entry 7th'!AJ130,"")))</f>
        <v/>
      </c>
      <c r="BG131" s="120" t="str">
        <f>IF(OR($E131="",$G131=""),"",IF(AND($E$3=6),'Marks Entry 6th'!AK130,IF(AND($E$3=7),'Marks Entry 7th'!AK130,"")))</f>
        <v/>
      </c>
      <c r="BH131" s="120" t="str">
        <f>IF(OR($E131="",$G131=""),"",IF(AND($E$3=6),'Marks Entry 6th'!AL130,IF(AND($E$3=7),'Marks Entry 7th'!AL130,"")))</f>
        <v/>
      </c>
      <c r="BI131" s="418" t="str">
        <f t="shared" si="117"/>
        <v/>
      </c>
      <c r="BJ131" s="120" t="str">
        <f>IF(OR($E131="",$G131=""),"",IF(AND($E$3=6),'Marks Entry 6th'!AM130,IF(AND($E$3=7),'Marks Entry 7th'!AM130,"")))</f>
        <v/>
      </c>
      <c r="BK131" s="120" t="str">
        <f>IF(OR($E131="",$G131=""),"",IF(AND($E$3=6),'Marks Entry 6th'!AN130,IF(AND($E$3=7),'Marks Entry 7th'!AN130,"")))</f>
        <v/>
      </c>
      <c r="BL131" s="65" t="str">
        <f t="shared" si="118"/>
        <v/>
      </c>
      <c r="BM131" s="62">
        <f t="shared" si="119"/>
        <v>0</v>
      </c>
      <c r="BN131" s="67" t="str">
        <f>IF(OR($E131="",$G131=""),"",IF(AND($E$3=6),'Marks Entry 6th'!AO130,IF(AND($E$3=7),'Marks Entry 7th'!AO130,"")))</f>
        <v/>
      </c>
      <c r="BO131" s="67" t="str">
        <f>IF(OR($E131="",$G131=""),"",IF(AND($E$3=6),'Marks Entry 6th'!AP130,IF(AND($E$3=7),'Marks Entry 7th'!AP130,"")))</f>
        <v/>
      </c>
      <c r="BP131" s="65" t="str">
        <f t="shared" si="120"/>
        <v/>
      </c>
      <c r="BQ131" s="62" t="str">
        <f t="shared" si="121"/>
        <v/>
      </c>
      <c r="BR131" s="108">
        <f t="shared" si="122"/>
        <v>0</v>
      </c>
      <c r="BS131" s="108" t="str">
        <f t="shared" si="123"/>
        <v/>
      </c>
      <c r="BT131" s="108" t="str">
        <f t="shared" si="124"/>
        <v/>
      </c>
      <c r="BU131" s="108" t="str">
        <f t="shared" si="125"/>
        <v/>
      </c>
      <c r="BV131" s="108" t="str">
        <f t="shared" si="126"/>
        <v/>
      </c>
      <c r="BW131" s="110" t="str">
        <f t="shared" si="127"/>
        <v/>
      </c>
      <c r="BX131" s="120" t="str">
        <f>IF(OR($E131="",$G131=""),"",IF(AND($E$3=6),'Marks Entry 6th'!AQ130,IF(AND($E$3=7),'Marks Entry 7th'!AQ130,"")))</f>
        <v/>
      </c>
      <c r="BY131" s="120" t="str">
        <f>IF(OR($E131="",$G131=""),"",IF(AND($E$3=6),'Marks Entry 6th'!AR130,IF(AND($E$3=7),'Marks Entry 7th'!AR130,"")))</f>
        <v/>
      </c>
      <c r="BZ131" s="120" t="str">
        <f>IF(OR($E131="",$G131=""),"",IF(AND($E$3=6),'Marks Entry 6th'!AS130,IF(AND($E$3=7),'Marks Entry 7th'!AS130,"")))</f>
        <v/>
      </c>
      <c r="CA131" s="120" t="str">
        <f>IF(OR($E131="",$G131=""),"",IF(AND($E$3=6),'Marks Entry 6th'!AT130,IF(AND($E$3=7),'Marks Entry 7th'!AT130,"")))</f>
        <v/>
      </c>
      <c r="CB131" s="120" t="str">
        <f>IF(OR($E131="",$G131=""),"",IF(AND($E$3=6),'Marks Entry 6th'!AU130,IF(AND($E$3=7),'Marks Entry 7th'!AU130,"")))</f>
        <v/>
      </c>
      <c r="CC131" s="120" t="str">
        <f>IF(OR($E131="",$G131=""),"",IF(AND($E$3=6),'Marks Entry 6th'!AV130,IF(AND($E$3=7),'Marks Entry 7th'!AV130,"")))</f>
        <v/>
      </c>
      <c r="CD131" s="418" t="str">
        <f t="shared" si="128"/>
        <v/>
      </c>
      <c r="CE131" s="120" t="str">
        <f>IF(OR($E131="",$G131=""),"",IF(AND($E$3=6),'Marks Entry 6th'!AW130,IF(AND($E$3=7),'Marks Entry 7th'!AW130,"")))</f>
        <v/>
      </c>
      <c r="CF131" s="120" t="str">
        <f>IF(OR($E131="",$G131=""),"",IF(AND($E$3=6),'Marks Entry 6th'!AX130,IF(AND($E$3=7),'Marks Entry 7th'!AX130,"")))</f>
        <v/>
      </c>
      <c r="CG131" s="65" t="str">
        <f t="shared" si="129"/>
        <v/>
      </c>
      <c r="CH131" s="62">
        <f t="shared" si="130"/>
        <v>0</v>
      </c>
      <c r="CI131" s="67" t="str">
        <f>IF(OR($E131="",$G131=""),"",IF(AND($E$3=6),'Marks Entry 6th'!AY130,IF(AND($E$3=7),'Marks Entry 7th'!AY130,"")))</f>
        <v/>
      </c>
      <c r="CJ131" s="67" t="str">
        <f>IF(OR($E131="",$G131=""),"",IF(AND($E$3=6),'Marks Entry 6th'!AZ130,IF(AND($E$3=7),'Marks Entry 7th'!AZ130,"")))</f>
        <v/>
      </c>
      <c r="CK131" s="65" t="str">
        <f t="shared" si="131"/>
        <v/>
      </c>
      <c r="CL131" s="62" t="str">
        <f t="shared" si="132"/>
        <v/>
      </c>
      <c r="CM131" s="108">
        <f t="shared" si="133"/>
        <v>0</v>
      </c>
      <c r="CN131" s="108" t="str">
        <f t="shared" si="134"/>
        <v/>
      </c>
      <c r="CO131" s="108" t="str">
        <f t="shared" si="135"/>
        <v/>
      </c>
      <c r="CP131" s="108" t="str">
        <f t="shared" si="136"/>
        <v/>
      </c>
      <c r="CQ131" s="108" t="str">
        <f t="shared" si="137"/>
        <v/>
      </c>
      <c r="CR131" s="110" t="str">
        <f t="shared" si="138"/>
        <v/>
      </c>
      <c r="CS131" s="120" t="str">
        <f>IF(OR($E131="",$G131=""),"",IF(AND($E$3=6),'Marks Entry 6th'!BA130,IF(AND($E$3=7),'Marks Entry 7th'!BA130,"")))</f>
        <v/>
      </c>
      <c r="CT131" s="120" t="str">
        <f>IF(OR($E131="",$G131=""),"",IF(AND($E$3=6),'Marks Entry 6th'!BB130,IF(AND($E$3=7),'Marks Entry 7th'!BB130,"")))</f>
        <v/>
      </c>
      <c r="CU131" s="120" t="str">
        <f>IF(OR($E131="",$G131=""),"",IF(AND($E$3=6),'Marks Entry 6th'!BC130,IF(AND($E$3=7),'Marks Entry 7th'!BC130,"")))</f>
        <v/>
      </c>
      <c r="CV131" s="120" t="str">
        <f>IF(OR($E131="",$G131=""),"",IF(AND($E$3=6),'Marks Entry 6th'!BD130,IF(AND($E$3=7),'Marks Entry 7th'!BD130,"")))</f>
        <v/>
      </c>
      <c r="CW131" s="120" t="str">
        <f>IF(OR($E131="",$G131=""),"",IF(AND($E$3=6),'Marks Entry 6th'!BE130,IF(AND($E$3=7),'Marks Entry 7th'!BE130,"")))</f>
        <v/>
      </c>
      <c r="CX131" s="120" t="str">
        <f>IF(OR($E131="",$G131=""),"",IF(AND($E$3=6),'Marks Entry 6th'!BF130,IF(AND($E$3=7),'Marks Entry 7th'!BF130,"")))</f>
        <v/>
      </c>
      <c r="CY131" s="418" t="str">
        <f t="shared" si="139"/>
        <v/>
      </c>
      <c r="CZ131" s="120" t="str">
        <f>IF(OR($E131="",$G131=""),"",IF(AND($E$3=6),'Marks Entry 6th'!BG130,IF(AND($E$3=7),'Marks Entry 7th'!BG130,"")))</f>
        <v/>
      </c>
      <c r="DA131" s="120" t="str">
        <f>IF(OR($E131="",$G131=""),"",IF(AND($E$3=6),'Marks Entry 6th'!BH130,IF(AND($E$3=7),'Marks Entry 7th'!BH130,"")))</f>
        <v/>
      </c>
      <c r="DB131" s="65" t="str">
        <f t="shared" si="140"/>
        <v/>
      </c>
      <c r="DC131" s="62">
        <f t="shared" si="141"/>
        <v>0</v>
      </c>
      <c r="DD131" s="67" t="str">
        <f>IF(OR($E131="",$G131=""),"",IF(AND($E$3=6),'Marks Entry 6th'!BI130,IF(AND($E$3=7),'Marks Entry 7th'!BI130,"")))</f>
        <v/>
      </c>
      <c r="DE131" s="67" t="str">
        <f>IF(OR($E131="",$G131=""),"",IF(AND($E$3=6),'Marks Entry 6th'!BJ130,IF(AND($E$3=7),'Marks Entry 7th'!BJ130,"")))</f>
        <v/>
      </c>
      <c r="DF131" s="65" t="str">
        <f t="shared" si="142"/>
        <v/>
      </c>
      <c r="DG131" s="62" t="str">
        <f t="shared" si="143"/>
        <v/>
      </c>
      <c r="DH131" s="108">
        <f t="shared" si="144"/>
        <v>0</v>
      </c>
      <c r="DI131" s="108" t="str">
        <f t="shared" si="145"/>
        <v/>
      </c>
      <c r="DJ131" s="108" t="str">
        <f t="shared" si="146"/>
        <v/>
      </c>
      <c r="DK131" s="108" t="str">
        <f t="shared" si="147"/>
        <v/>
      </c>
      <c r="DL131" s="108" t="str">
        <f t="shared" si="148"/>
        <v/>
      </c>
      <c r="DM131" s="110" t="str">
        <f t="shared" si="149"/>
        <v/>
      </c>
      <c r="DN131" s="120" t="str">
        <f>IF(OR($E131="",$G131=""),"",IF(AND($E$3=6),'Marks Entry 6th'!BK130,IF(AND($E$3=7),'Marks Entry 7th'!BK130,"")))</f>
        <v/>
      </c>
      <c r="DO131" s="120" t="str">
        <f>IF(OR($E131="",$G131=""),"",IF(AND($E$3=6),'Marks Entry 6th'!BL130,IF(AND($E$3=7),'Marks Entry 7th'!BL130,"")))</f>
        <v/>
      </c>
      <c r="DP131" s="120" t="str">
        <f>IF(OR($E131="",$G131=""),"",IF(AND($E$3=6),'Marks Entry 6th'!BM130,IF(AND($E$3=7),'Marks Entry 7th'!BM130,"")))</f>
        <v/>
      </c>
      <c r="DQ131" s="120" t="str">
        <f>IF(OR($E131="",$G131=""),"",IF(AND($E$3=6),'Marks Entry 6th'!BN130,IF(AND($E$3=7),'Marks Entry 7th'!BN130,"")))</f>
        <v/>
      </c>
      <c r="DR131" s="120" t="str">
        <f>IF(OR($E131="",$G131=""),"",IF(AND($E$3=6),'Marks Entry 6th'!BO130,IF(AND($E$3=7),'Marks Entry 7th'!BO130,"")))</f>
        <v/>
      </c>
      <c r="DS131" s="120" t="str">
        <f>IF(OR($E131="",$G131=""),"",IF(AND($E$3=6),'Marks Entry 6th'!BP130,IF(AND($E$3=7),'Marks Entry 7th'!BP130,"")))</f>
        <v/>
      </c>
      <c r="DT131" s="418" t="str">
        <f t="shared" si="150"/>
        <v/>
      </c>
      <c r="DU131" s="120" t="str">
        <f>IF(OR($E131="",$G131=""),"",IF(AND($E$3=6),'Marks Entry 6th'!BQ130,IF(AND($E$3=7),'Marks Entry 7th'!BQ130,"")))</f>
        <v/>
      </c>
      <c r="DV131" s="120" t="str">
        <f>IF(OR($E131="",$G131=""),"",IF(AND($E$3=6),'Marks Entry 6th'!BR130,IF(AND($E$3=7),'Marks Entry 7th'!BR130,"")))</f>
        <v/>
      </c>
      <c r="DW131" s="65" t="str">
        <f t="shared" si="151"/>
        <v/>
      </c>
      <c r="DX131" s="62">
        <f t="shared" si="152"/>
        <v>0</v>
      </c>
      <c r="DY131" s="67" t="str">
        <f>IF(OR($E131="",$G131=""),"",IF(AND($E$3=6),'Marks Entry 6th'!BS130,IF(AND($E$3=7),'Marks Entry 7th'!BS130,"")))</f>
        <v/>
      </c>
      <c r="DZ131" s="67" t="str">
        <f>IF(OR($E131="",$G131=""),"",IF(AND($E$3=6),'Marks Entry 6th'!BT130,IF(AND($E$3=7),'Marks Entry 7th'!BT130,"")))</f>
        <v/>
      </c>
      <c r="EA131" s="65" t="str">
        <f t="shared" si="153"/>
        <v/>
      </c>
      <c r="EB131" s="62" t="str">
        <f t="shared" si="154"/>
        <v/>
      </c>
      <c r="EC131" s="108">
        <f t="shared" si="155"/>
        <v>0</v>
      </c>
      <c r="ED131" s="108" t="str">
        <f t="shared" si="156"/>
        <v/>
      </c>
      <c r="EE131" s="108" t="str">
        <f t="shared" si="157"/>
        <v/>
      </c>
      <c r="EF131" s="108" t="str">
        <f t="shared" si="158"/>
        <v/>
      </c>
      <c r="EG131" s="108" t="str">
        <f t="shared" si="159"/>
        <v/>
      </c>
      <c r="EH131" s="110" t="str">
        <f t="shared" si="160"/>
        <v/>
      </c>
      <c r="EI131" s="52" t="str">
        <f>IF(OR($E131="",$G131=""),"",IF(AND($E$3=6),'Marks Entry 6th'!BU130,IF(AND($E$3=7),'Marks Entry 7th'!BU130,"")))</f>
        <v/>
      </c>
      <c r="EJ131" s="52" t="str">
        <f>IF(OR($E131="",$G131=""),"",IF(AND($E$3=6),'Marks Entry 6th'!BV130,IF(AND($E$3=7),'Marks Entry 7th'!BV130,"")))</f>
        <v/>
      </c>
      <c r="EK131" s="52" t="str">
        <f>IF(OR($E131="",$G131=""),"",IF(AND($E$3=6),'Marks Entry 6th'!BW130,IF(AND($E$3=7),'Marks Entry 7th'!BW130,"")))</f>
        <v/>
      </c>
      <c r="EL131" s="52" t="str">
        <f>IF(OR($E131="",$G131=""),"",IF(AND($E$3=6),'Marks Entry 6th'!BX130,IF(AND($E$3=7),'Marks Entry 7th'!BX130,"")))</f>
        <v/>
      </c>
      <c r="EM131" s="52" t="str">
        <f>IF(OR($E131="",$G131=""),"",IF(AND($E$3=6),'Marks Entry 6th'!BY130,IF(AND($E$3=7),'Marks Entry 7th'!BY130,"")))</f>
        <v/>
      </c>
      <c r="EN131" s="121" t="str">
        <f t="shared" si="161"/>
        <v/>
      </c>
      <c r="EO131" s="122">
        <f t="shared" si="162"/>
        <v>0</v>
      </c>
      <c r="EP131" s="122" t="str">
        <f t="shared" si="163"/>
        <v/>
      </c>
      <c r="EQ131" s="122" t="str">
        <f t="shared" si="164"/>
        <v/>
      </c>
      <c r="ER131" s="109" t="str">
        <f t="shared" si="165"/>
        <v/>
      </c>
      <c r="ES131" s="52" t="str">
        <f>IF(OR($E131="",$G131=""),"",IF(AND($E$3=6),'Marks Entry 6th'!BZ130,IF(AND($E$3=7),'Marks Entry 7th'!BZ130,"")))</f>
        <v/>
      </c>
      <c r="ET131" s="52" t="str">
        <f>IF(OR($E131="",$G131=""),"",IF(AND($E$3=6),'Marks Entry 6th'!CA130,IF(AND($E$3=7),'Marks Entry 7th'!CA130,"")))</f>
        <v/>
      </c>
      <c r="EU131" s="52" t="str">
        <f>IF(OR($E131="",$G131=""),"",IF(AND($E$3=6),'Marks Entry 6th'!CB130,IF(AND($E$3=7),'Marks Entry 7th'!CB130,"")))</f>
        <v/>
      </c>
      <c r="EV131" s="52" t="str">
        <f>IF(OR($E131="",$G131=""),"",IF(AND($E$3=6),'Marks Entry 6th'!CC130,IF(AND($E$3=7),'Marks Entry 7th'!CC130,"")))</f>
        <v/>
      </c>
      <c r="EW131" s="52" t="str">
        <f>IF(OR($E131="",$G131=""),"",IF(AND($E$3=6),'Marks Entry 6th'!CD130,IF(AND($E$3=7),'Marks Entry 7th'!CD130,"")))</f>
        <v/>
      </c>
      <c r="EX131" s="121" t="str">
        <f t="shared" si="166"/>
        <v/>
      </c>
      <c r="EY131" s="122">
        <f t="shared" si="167"/>
        <v>0</v>
      </c>
      <c r="EZ131" s="122" t="str">
        <f t="shared" si="168"/>
        <v/>
      </c>
      <c r="FA131" s="122" t="str">
        <f t="shared" si="169"/>
        <v/>
      </c>
      <c r="FB131" s="109" t="str">
        <f t="shared" si="170"/>
        <v/>
      </c>
      <c r="FC131" s="52" t="str">
        <f>IF(OR($E131="",$G131=""),"",IF(AND($E$3=6),'Marks Entry 6th'!CE130,IF(AND($E$3=7),'Marks Entry 7th'!CE130,"")))</f>
        <v/>
      </c>
      <c r="FD131" s="52" t="str">
        <f>IF(OR($E131="",$G131=""),"",IF(AND($E$3=6),'Marks Entry 6th'!CF130,IF(AND($E$3=7),'Marks Entry 7th'!CF130,"")))</f>
        <v/>
      </c>
      <c r="FE131" s="52" t="str">
        <f>IF(OR($E131="",$G131=""),"",IF(AND($E$3=6),'Marks Entry 6th'!CG130,IF(AND($E$3=7),'Marks Entry 7th'!CG130,"")))</f>
        <v/>
      </c>
      <c r="FF131" s="52" t="str">
        <f>IF(OR($E131="",$G131=""),"",IF(AND($E$3=6),'Marks Entry 6th'!CH130,IF(AND($E$3=7),'Marks Entry 7th'!CH130,"")))</f>
        <v/>
      </c>
      <c r="FG131" s="52" t="str">
        <f>IF(OR($E131="",$G131=""),"",IF(AND($E$3=6),'Marks Entry 6th'!CI130,IF(AND($E$3=7),'Marks Entry 7th'!CI130,"")))</f>
        <v/>
      </c>
      <c r="FH131" s="121" t="str">
        <f t="shared" si="171"/>
        <v/>
      </c>
      <c r="FI131" s="122">
        <f t="shared" si="172"/>
        <v>0</v>
      </c>
      <c r="FJ131" s="122" t="str">
        <f t="shared" si="173"/>
        <v/>
      </c>
      <c r="FK131" s="122" t="str">
        <f t="shared" si="174"/>
        <v/>
      </c>
      <c r="FL131" s="109" t="str">
        <f t="shared" si="175"/>
        <v/>
      </c>
      <c r="FM131" s="361" t="str">
        <f>IF(OR($E131="",$G131=""),"",IF(AND('Marks Entry 6th'!CJ130="",'Marks Entry 7th'!CJ130=""),"",IF(AND($E$3=6),'Marks Entry 6th'!CJ130,IF(AND($E$3=7),'Marks Entry 7th'!CJ130,""))))</f>
        <v/>
      </c>
      <c r="FN131" s="361" t="str">
        <f>IF(OR($E131="",$G131=""),"",IF(AND('Marks Entry 6th'!CK130="",'Marks Entry 7th'!CK130=""),"",IF(AND($E$3=6),'Marks Entry 6th'!CK130,IF(AND($E$3=7),'Marks Entry 7th'!CK130,""))))</f>
        <v/>
      </c>
      <c r="FO131" s="362" t="str">
        <f t="shared" si="176"/>
        <v/>
      </c>
      <c r="FP131" s="109" t="str">
        <f t="shared" si="177"/>
        <v/>
      </c>
      <c r="FQ131" s="361" t="str">
        <f>IF(OR($E131="",$G131=""),"",IF(AND('Marks Entry 6th'!CL130="",'Marks Entry 7th'!CL130=""),"",IF(AND($E$3=6),'Marks Entry 6th'!CL130,IF(AND($E$3=7),'Marks Entry 7th'!CL130,""))))</f>
        <v/>
      </c>
      <c r="FR131" s="361" t="str">
        <f>IF(OR($E131="",$G131=""),"",IF(AND('Marks Entry 6th'!CM130="",'Marks Entry 7th'!CM130=""),"",IF(AND($E$3=6),'Marks Entry 6th'!CM130,IF(AND($E$3=7),'Marks Entry 7th'!CM130,""))))</f>
        <v/>
      </c>
      <c r="FS131" s="362" t="str">
        <f t="shared" si="178"/>
        <v/>
      </c>
      <c r="FT131" s="109" t="str">
        <f t="shared" si="179"/>
        <v/>
      </c>
      <c r="FU131" s="78" t="str">
        <f t="shared" si="180"/>
        <v/>
      </c>
      <c r="FV131" s="328" t="str">
        <f t="shared" si="181"/>
        <v/>
      </c>
      <c r="FW131" s="84" t="str">
        <f t="shared" si="182"/>
        <v/>
      </c>
      <c r="FX131" s="222" t="str">
        <f t="shared" si="183"/>
        <v/>
      </c>
      <c r="FY131" s="85" t="str">
        <f t="shared" si="184"/>
        <v/>
      </c>
      <c r="FZ131" s="327" t="str">
        <f>IFERROR(IF(B131="NSO","NSO",IF(OR(D131="",G131="",F131=""),"",IF(AND(FV131&gt;=36,'Master sheet'!$D$11="Hindi"),"कक्षा क्रमोन्नत",IF(AND(FV131&gt;=36,'Master sheet'!$D$11="English"),"Promoted",IF(AND(FV131&lt;36,'Master sheet'!$D$11="Hindi"),"पुनः परीक्षा","Re-Exam"))))),"")</f>
        <v/>
      </c>
      <c r="GA131" s="53" t="str">
        <f>IF(OR($E131="",$G131=""),"",IF(AND($E$3=6,'Marks Entry 6th'!CN130=""),"",IF(AND($E$3=7,'Marks Entry 7th'!CN130=""),"",IF(AND($E$3=6),'Marks Entry 6th'!CN130,IF(AND($E$3=7),'Marks Entry 7th'!CN130,"")))))</f>
        <v/>
      </c>
      <c r="GB131" s="53" t="str">
        <f>IF(OR($E131="",$G131=""),"",IF(AND($E$3=6,'Marks Entry 6th'!CO130=""),"",IF(AND($E$3=7,'Marks Entry 7th'!CO130=""),"",IF(AND($E$3=6),'Marks Entry 6th'!CO130,IF(AND($E$3=7),'Marks Entry 7th'!CO130,"")))))</f>
        <v/>
      </c>
      <c r="GC131" s="54"/>
      <c r="GK131" s="56">
        <f>IF(AND($E$3=6),'Marks Entry 6th'!I130,IF(AND($E$3=7),'Marks Entry 7th'!I130,""))</f>
        <v>0</v>
      </c>
      <c r="GL131" s="56">
        <f t="shared" si="185"/>
        <v>0</v>
      </c>
    </row>
    <row r="132" spans="1:194" ht="18.95" customHeight="1">
      <c r="A132" s="68">
        <v>125</v>
      </c>
      <c r="B132" s="68" t="str">
        <f>IF(OR(GK132=0,GK132=""),"",IF(AND($E$3=6),'Marks Entry 6th'!I131,IF(AND($E$3=7),'Marks Entry 7th'!I131,"")))</f>
        <v/>
      </c>
      <c r="C132" s="69" t="str">
        <f>IF(OR(B132=0,B132=""),"",IF(AND($E$3=6,'Marks Entry 6th'!B131=""),"",IF(AND($E$3=7,'Marks Entry 7th'!B131=""),"",IF(AND($E$3=6,'Marks Entry 6th'!B131),'Marks Entry 6th'!B131,IF(AND($E$3=7),'Marks Entry 7th'!B131,"")))))</f>
        <v/>
      </c>
      <c r="D132" s="69" t="str">
        <f>IF(OR(B132=0,B132=""),"",IF(AND($E$3=6,'Marks Entry 6th'!C131=""),"",IF(AND($E$3=7,'Marks Entry 7th'!C131=""),"",IF(AND($E$3=6),'Marks Entry 6th'!C131,IF(AND($E$3=7),'Marks Entry 7th'!C131,"")))))</f>
        <v/>
      </c>
      <c r="E132" s="303" t="str">
        <f>IF(OR(B132=0,B132=""),"",IF(AND($E$3=6,'Marks Entry 6th'!E131=""),"",IF(AND($E$3=7,'Marks Entry 7th'!E131=""),"",IF(AND($E$3=6),'Marks Entry 6th'!E131,IF(AND($E$3=7),'Marks Entry 7th'!E131,"")))))</f>
        <v/>
      </c>
      <c r="F132" s="69" t="str">
        <f>IF(OR(B132=0,B132=""),"",IF(AND($E$3=6,'Marks Entry 6th'!D131=""),"",IF(AND($E$3=7,'Marks Entry 7th'!D131=""),"",IF(AND($E$3=6),'Marks Entry 6th'!D131,IF(AND($E$3=7),'Marks Entry 7th'!D131,"")))))</f>
        <v/>
      </c>
      <c r="G132" s="302" t="str">
        <f>IF(OR(B132=0,B132=""),"",IF(AND($E$3=6,'Marks Entry 6th'!F131=""),"",IF(AND($E$3=7,'Marks Entry 7th'!F131=""),"",IF(AND($E$3=6),UPPER('Marks Entry 6th'!F131),IF(AND($E$3=7),UPPER('Marks Entry 7th'!F131),"")))))</f>
        <v/>
      </c>
      <c r="H132" s="302" t="str">
        <f>IF(OR(B132=0,B132=""),"",IF(AND($E$3=6,'Marks Entry 6th'!G131=""),"",IF(AND($E$3=7,'Marks Entry 7th'!G131=""),"",IF(AND($E$3=6),UPPER('Marks Entry 6th'!G131),IF(AND($E$3=7),UPPER('Marks Entry 7th'!G131),"")))))</f>
        <v/>
      </c>
      <c r="I132" s="302" t="str">
        <f>IF(OR(B132=0,B132=""),"",IF(AND($E$3=6,'Marks Entry 6th'!H131=""),"",IF(AND($E$3=7,'Marks Entry 7th'!H131=""),"",IF(AND($E$3=6),UPPER('Marks Entry 6th'!H131),IF(AND($E$3=7),UPPER('Marks Entry 7th'!H131),"")))))</f>
        <v/>
      </c>
      <c r="J132" s="64" t="str">
        <f>IF(OR(B132=0,B132=""),"",IF(AND($E$3=6,'Marks Entry 6th'!J131=""),"",IF(AND($E$3=7,'Marks Entry 7th'!J131=""),"",IF(AND($E$3=6),'Marks Entry 6th'!J131,IF(AND($E$3=7),'Marks Entry 7th'!J131,"")))))</f>
        <v/>
      </c>
      <c r="K132" s="64" t="str">
        <f>IF(OR(B132=0,B132=""),"",IF(AND($E$3=6,'Marks Entry 6th'!K131=""),"",IF(AND($E$3=7,'Marks Entry 7th'!K131=""),"",IF(AND($E$3=6),'Marks Entry 6th'!K131,IF(AND($E$3=7),'Marks Entry 7th'!K131,"")))))</f>
        <v/>
      </c>
      <c r="L132" s="120" t="str">
        <f>IF(OR($E132="",$G132=""),"",IF(AND($E$3=6),'Marks Entry 6th'!L131,IF(AND($E$3=7),'Marks Entry 7th'!L131,"")))</f>
        <v/>
      </c>
      <c r="M132" s="120" t="str">
        <f>IF(OR($E132="",$G132=""),"",IF(AND($E$3=6),'Marks Entry 6th'!M131,IF(AND($E$3=7),'Marks Entry 7th'!M131,"")))</f>
        <v/>
      </c>
      <c r="N132" s="120" t="str">
        <f>IF(OR($E132="",$G132=""),"",IF(AND($E$3=6),'Marks Entry 6th'!N131,IF(AND($E$3=7),'Marks Entry 7th'!N131,"")))</f>
        <v/>
      </c>
      <c r="O132" s="120" t="str">
        <f>IF(OR($E132="",$G132=""),"",IF(AND($E$3=6),'Marks Entry 6th'!O131,IF(AND($E$3=7),'Marks Entry 7th'!O131,"")))</f>
        <v/>
      </c>
      <c r="P132" s="120" t="str">
        <f>IF(OR($E132="",$G132=""),"",IF(AND($E$3=6),'Marks Entry 6th'!P131,IF(AND($E$3=7),'Marks Entry 7th'!P131,"")))</f>
        <v/>
      </c>
      <c r="Q132" s="120" t="str">
        <f>IF(OR($E132="",$G132=""),"",IF(AND($E$3=6),'Marks Entry 6th'!Q131,IF(AND($E$3=7),'Marks Entry 7th'!Q131,"")))</f>
        <v/>
      </c>
      <c r="R132" s="418" t="str">
        <f t="shared" si="95"/>
        <v/>
      </c>
      <c r="S132" s="120" t="str">
        <f>IF(OR($E132="",$G132=""),"",IF(AND($E$3=6),'Marks Entry 6th'!R131,IF(AND($E$3=7),'Marks Entry 7th'!R131,"")))</f>
        <v/>
      </c>
      <c r="T132" s="120" t="str">
        <f>IF(OR($E132="",$G132=""),"",IF(AND($E$3=6),'Marks Entry 6th'!S131,IF(AND($E$3=7),'Marks Entry 7th'!S131,"")))</f>
        <v/>
      </c>
      <c r="U132" s="65" t="str">
        <f t="shared" si="96"/>
        <v/>
      </c>
      <c r="V132" s="62">
        <f t="shared" si="97"/>
        <v>0</v>
      </c>
      <c r="W132" s="67" t="str">
        <f>IF(OR($E132="",$G132=""),"",IF(AND($E$3=6),'Marks Entry 6th'!T131,IF(AND($E$3=7),'Marks Entry 7th'!T131,"")))</f>
        <v/>
      </c>
      <c r="X132" s="67" t="str">
        <f>IF(OR($E132="",$G132=""),"",IF(AND($E$3=6),'Marks Entry 6th'!U131,IF(AND($E$3=7),'Marks Entry 7th'!U131,"")))</f>
        <v/>
      </c>
      <c r="Y132" s="66" t="str">
        <f t="shared" si="98"/>
        <v/>
      </c>
      <c r="Z132" s="62" t="str">
        <f t="shared" si="99"/>
        <v/>
      </c>
      <c r="AA132" s="108">
        <f t="shared" si="100"/>
        <v>0</v>
      </c>
      <c r="AB132" s="108" t="str">
        <f t="shared" si="101"/>
        <v/>
      </c>
      <c r="AC132" s="108" t="str">
        <f t="shared" si="102"/>
        <v/>
      </c>
      <c r="AD132" s="108" t="str">
        <f t="shared" si="103"/>
        <v/>
      </c>
      <c r="AE132" s="108" t="str">
        <f t="shared" si="104"/>
        <v/>
      </c>
      <c r="AF132" s="110" t="str">
        <f t="shared" si="105"/>
        <v/>
      </c>
      <c r="AG132" s="120" t="str">
        <f>IF(OR($E132="",$G132=""),"",IF(AND($E$3=6),'Marks Entry 6th'!V131,IF(AND($E$3=7),'Marks Entry 7th'!V131,"")))</f>
        <v/>
      </c>
      <c r="AH132" s="120" t="str">
        <f>IF(OR($E132="",$G132=""),"",IF(AND($E$3=6),'Marks Entry 6th'!W131,IF(AND($E$3=7),'Marks Entry 7th'!W131,"")))</f>
        <v/>
      </c>
      <c r="AI132" s="120" t="str">
        <f>IF(OR($E132="",$G132=""),"",IF(AND($E$3=6),'Marks Entry 6th'!X131,IF(AND($E$3=7),'Marks Entry 7th'!X131,"")))</f>
        <v/>
      </c>
      <c r="AJ132" s="120" t="str">
        <f>IF(OR($E132="",$G132=""),"",IF(AND($E$3=6),'Marks Entry 6th'!Y131,IF(AND($E$3=7),'Marks Entry 7th'!Y131,"")))</f>
        <v/>
      </c>
      <c r="AK132" s="120" t="str">
        <f>IF(OR($E132="",$G132=""),"",IF(AND($E$3=6),'Marks Entry 6th'!Z131,IF(AND($E$3=7),'Marks Entry 7th'!Z131,"")))</f>
        <v/>
      </c>
      <c r="AL132" s="120" t="str">
        <f>IF(OR($E132="",$G132=""),"",IF(AND($E$3=6),'Marks Entry 6th'!AA131,IF(AND($E$3=7),'Marks Entry 7th'!AA131,"")))</f>
        <v/>
      </c>
      <c r="AM132" s="418" t="str">
        <f t="shared" si="106"/>
        <v/>
      </c>
      <c r="AN132" s="120" t="str">
        <f>IF(OR($E132="",$G132=""),"",IF(AND($E$3=6),'Marks Entry 6th'!AB131,IF(AND($E$3=7),'Marks Entry 7th'!AB131,"")))</f>
        <v/>
      </c>
      <c r="AO132" s="120" t="str">
        <f>IF(OR($E132="",$G132=""),"",IF(AND($E$3=6),'Marks Entry 6th'!AC131,IF(AND($E$3=7),'Marks Entry 7th'!AC131,"")))</f>
        <v/>
      </c>
      <c r="AP132" s="65" t="str">
        <f t="shared" si="107"/>
        <v/>
      </c>
      <c r="AQ132" s="62">
        <f t="shared" si="108"/>
        <v>0</v>
      </c>
      <c r="AR132" s="67" t="str">
        <f>IF(OR($E132="",$G132=""),"",IF(AND($E$3=6),'Marks Entry 6th'!AD131,IF(AND($E$3=7),'Marks Entry 7th'!AD131,"")))</f>
        <v/>
      </c>
      <c r="AS132" s="67" t="str">
        <f>IF(OR($E132="",$G132=""),"",IF(AND($E$3=6),'Marks Entry 6th'!AE131,IF(AND($E$3=7),'Marks Entry 7th'!AE131,"")))</f>
        <v/>
      </c>
      <c r="AT132" s="65" t="str">
        <f t="shared" si="109"/>
        <v/>
      </c>
      <c r="AU132" s="62" t="str">
        <f t="shared" si="110"/>
        <v/>
      </c>
      <c r="AV132" s="108">
        <f t="shared" si="111"/>
        <v>0</v>
      </c>
      <c r="AW132" s="108" t="str">
        <f t="shared" si="112"/>
        <v/>
      </c>
      <c r="AX132" s="108" t="str">
        <f t="shared" si="113"/>
        <v/>
      </c>
      <c r="AY132" s="108" t="str">
        <f t="shared" si="114"/>
        <v/>
      </c>
      <c r="AZ132" s="108" t="str">
        <f t="shared" si="115"/>
        <v/>
      </c>
      <c r="BA132" s="110" t="str">
        <f t="shared" si="116"/>
        <v/>
      </c>
      <c r="BB132" s="310" t="str">
        <f>IF(OR($E132="",$G132=""),"",IF(AND($E$3=6),'Marks Entry 6th'!AF131,IF(AND($E$3=7),'Marks Entry 7th'!AF131,"")))</f>
        <v/>
      </c>
      <c r="BC132" s="120" t="str">
        <f>IF(OR($E132="",$G132=""),"",IF(AND($E$3=6),'Marks Entry 6th'!AG131,IF(AND($E$3=7),'Marks Entry 7th'!AG131,"")))</f>
        <v/>
      </c>
      <c r="BD132" s="120" t="str">
        <f>IF(OR($E132="",$G132=""),"",IF(AND($E$3=6),'Marks Entry 6th'!AH131,IF(AND($E$3=7),'Marks Entry 7th'!AH131,"")))</f>
        <v/>
      </c>
      <c r="BE132" s="120" t="str">
        <f>IF(OR($E132="",$G132=""),"",IF(AND($E$3=6),'Marks Entry 6th'!AI131,IF(AND($E$3=7),'Marks Entry 7th'!AI131,"")))</f>
        <v/>
      </c>
      <c r="BF132" s="120" t="str">
        <f>IF(OR($E132="",$G132=""),"",IF(AND($E$3=6),'Marks Entry 6th'!AJ131,IF(AND($E$3=7),'Marks Entry 7th'!AJ131,"")))</f>
        <v/>
      </c>
      <c r="BG132" s="120" t="str">
        <f>IF(OR($E132="",$G132=""),"",IF(AND($E$3=6),'Marks Entry 6th'!AK131,IF(AND($E$3=7),'Marks Entry 7th'!AK131,"")))</f>
        <v/>
      </c>
      <c r="BH132" s="120" t="str">
        <f>IF(OR($E132="",$G132=""),"",IF(AND($E$3=6),'Marks Entry 6th'!AL131,IF(AND($E$3=7),'Marks Entry 7th'!AL131,"")))</f>
        <v/>
      </c>
      <c r="BI132" s="418" t="str">
        <f t="shared" si="117"/>
        <v/>
      </c>
      <c r="BJ132" s="120" t="str">
        <f>IF(OR($E132="",$G132=""),"",IF(AND($E$3=6),'Marks Entry 6th'!AM131,IF(AND($E$3=7),'Marks Entry 7th'!AM131,"")))</f>
        <v/>
      </c>
      <c r="BK132" s="120" t="str">
        <f>IF(OR($E132="",$G132=""),"",IF(AND($E$3=6),'Marks Entry 6th'!AN131,IF(AND($E$3=7),'Marks Entry 7th'!AN131,"")))</f>
        <v/>
      </c>
      <c r="BL132" s="65" t="str">
        <f t="shared" si="118"/>
        <v/>
      </c>
      <c r="BM132" s="62">
        <f t="shared" si="119"/>
        <v>0</v>
      </c>
      <c r="BN132" s="67" t="str">
        <f>IF(OR($E132="",$G132=""),"",IF(AND($E$3=6),'Marks Entry 6th'!AO131,IF(AND($E$3=7),'Marks Entry 7th'!AO131,"")))</f>
        <v/>
      </c>
      <c r="BO132" s="67" t="str">
        <f>IF(OR($E132="",$G132=""),"",IF(AND($E$3=6),'Marks Entry 6th'!AP131,IF(AND($E$3=7),'Marks Entry 7th'!AP131,"")))</f>
        <v/>
      </c>
      <c r="BP132" s="65" t="str">
        <f t="shared" si="120"/>
        <v/>
      </c>
      <c r="BQ132" s="62" t="str">
        <f t="shared" si="121"/>
        <v/>
      </c>
      <c r="BR132" s="108">
        <f t="shared" si="122"/>
        <v>0</v>
      </c>
      <c r="BS132" s="108" t="str">
        <f t="shared" si="123"/>
        <v/>
      </c>
      <c r="BT132" s="108" t="str">
        <f t="shared" si="124"/>
        <v/>
      </c>
      <c r="BU132" s="108" t="str">
        <f t="shared" si="125"/>
        <v/>
      </c>
      <c r="BV132" s="108" t="str">
        <f t="shared" si="126"/>
        <v/>
      </c>
      <c r="BW132" s="110" t="str">
        <f t="shared" si="127"/>
        <v/>
      </c>
      <c r="BX132" s="120" t="str">
        <f>IF(OR($E132="",$G132=""),"",IF(AND($E$3=6),'Marks Entry 6th'!AQ131,IF(AND($E$3=7),'Marks Entry 7th'!AQ131,"")))</f>
        <v/>
      </c>
      <c r="BY132" s="120" t="str">
        <f>IF(OR($E132="",$G132=""),"",IF(AND($E$3=6),'Marks Entry 6th'!AR131,IF(AND($E$3=7),'Marks Entry 7th'!AR131,"")))</f>
        <v/>
      </c>
      <c r="BZ132" s="120" t="str">
        <f>IF(OR($E132="",$G132=""),"",IF(AND($E$3=6),'Marks Entry 6th'!AS131,IF(AND($E$3=7),'Marks Entry 7th'!AS131,"")))</f>
        <v/>
      </c>
      <c r="CA132" s="120" t="str">
        <f>IF(OR($E132="",$G132=""),"",IF(AND($E$3=6),'Marks Entry 6th'!AT131,IF(AND($E$3=7),'Marks Entry 7th'!AT131,"")))</f>
        <v/>
      </c>
      <c r="CB132" s="120" t="str">
        <f>IF(OR($E132="",$G132=""),"",IF(AND($E$3=6),'Marks Entry 6th'!AU131,IF(AND($E$3=7),'Marks Entry 7th'!AU131,"")))</f>
        <v/>
      </c>
      <c r="CC132" s="120" t="str">
        <f>IF(OR($E132="",$G132=""),"",IF(AND($E$3=6),'Marks Entry 6th'!AV131,IF(AND($E$3=7),'Marks Entry 7th'!AV131,"")))</f>
        <v/>
      </c>
      <c r="CD132" s="418" t="str">
        <f t="shared" si="128"/>
        <v/>
      </c>
      <c r="CE132" s="120" t="str">
        <f>IF(OR($E132="",$G132=""),"",IF(AND($E$3=6),'Marks Entry 6th'!AW131,IF(AND($E$3=7),'Marks Entry 7th'!AW131,"")))</f>
        <v/>
      </c>
      <c r="CF132" s="120" t="str">
        <f>IF(OR($E132="",$G132=""),"",IF(AND($E$3=6),'Marks Entry 6th'!AX131,IF(AND($E$3=7),'Marks Entry 7th'!AX131,"")))</f>
        <v/>
      </c>
      <c r="CG132" s="65" t="str">
        <f t="shared" si="129"/>
        <v/>
      </c>
      <c r="CH132" s="62">
        <f t="shared" si="130"/>
        <v>0</v>
      </c>
      <c r="CI132" s="67" t="str">
        <f>IF(OR($E132="",$G132=""),"",IF(AND($E$3=6),'Marks Entry 6th'!AY131,IF(AND($E$3=7),'Marks Entry 7th'!AY131,"")))</f>
        <v/>
      </c>
      <c r="CJ132" s="67" t="str">
        <f>IF(OR($E132="",$G132=""),"",IF(AND($E$3=6),'Marks Entry 6th'!AZ131,IF(AND($E$3=7),'Marks Entry 7th'!AZ131,"")))</f>
        <v/>
      </c>
      <c r="CK132" s="65" t="str">
        <f t="shared" si="131"/>
        <v/>
      </c>
      <c r="CL132" s="62" t="str">
        <f t="shared" si="132"/>
        <v/>
      </c>
      <c r="CM132" s="108">
        <f t="shared" si="133"/>
        <v>0</v>
      </c>
      <c r="CN132" s="108" t="str">
        <f t="shared" si="134"/>
        <v/>
      </c>
      <c r="CO132" s="108" t="str">
        <f t="shared" si="135"/>
        <v/>
      </c>
      <c r="CP132" s="108" t="str">
        <f t="shared" si="136"/>
        <v/>
      </c>
      <c r="CQ132" s="108" t="str">
        <f t="shared" si="137"/>
        <v/>
      </c>
      <c r="CR132" s="110" t="str">
        <f t="shared" si="138"/>
        <v/>
      </c>
      <c r="CS132" s="120" t="str">
        <f>IF(OR($E132="",$G132=""),"",IF(AND($E$3=6),'Marks Entry 6th'!BA131,IF(AND($E$3=7),'Marks Entry 7th'!BA131,"")))</f>
        <v/>
      </c>
      <c r="CT132" s="120" t="str">
        <f>IF(OR($E132="",$G132=""),"",IF(AND($E$3=6),'Marks Entry 6th'!BB131,IF(AND($E$3=7),'Marks Entry 7th'!BB131,"")))</f>
        <v/>
      </c>
      <c r="CU132" s="120" t="str">
        <f>IF(OR($E132="",$G132=""),"",IF(AND($E$3=6),'Marks Entry 6th'!BC131,IF(AND($E$3=7),'Marks Entry 7th'!BC131,"")))</f>
        <v/>
      </c>
      <c r="CV132" s="120" t="str">
        <f>IF(OR($E132="",$G132=""),"",IF(AND($E$3=6),'Marks Entry 6th'!BD131,IF(AND($E$3=7),'Marks Entry 7th'!BD131,"")))</f>
        <v/>
      </c>
      <c r="CW132" s="120" t="str">
        <f>IF(OR($E132="",$G132=""),"",IF(AND($E$3=6),'Marks Entry 6th'!BE131,IF(AND($E$3=7),'Marks Entry 7th'!BE131,"")))</f>
        <v/>
      </c>
      <c r="CX132" s="120" t="str">
        <f>IF(OR($E132="",$G132=""),"",IF(AND($E$3=6),'Marks Entry 6th'!BF131,IF(AND($E$3=7),'Marks Entry 7th'!BF131,"")))</f>
        <v/>
      </c>
      <c r="CY132" s="418" t="str">
        <f t="shared" si="139"/>
        <v/>
      </c>
      <c r="CZ132" s="120" t="str">
        <f>IF(OR($E132="",$G132=""),"",IF(AND($E$3=6),'Marks Entry 6th'!BG131,IF(AND($E$3=7),'Marks Entry 7th'!BG131,"")))</f>
        <v/>
      </c>
      <c r="DA132" s="120" t="str">
        <f>IF(OR($E132="",$G132=""),"",IF(AND($E$3=6),'Marks Entry 6th'!BH131,IF(AND($E$3=7),'Marks Entry 7th'!BH131,"")))</f>
        <v/>
      </c>
      <c r="DB132" s="65" t="str">
        <f t="shared" si="140"/>
        <v/>
      </c>
      <c r="DC132" s="62">
        <f t="shared" si="141"/>
        <v>0</v>
      </c>
      <c r="DD132" s="67" t="str">
        <f>IF(OR($E132="",$G132=""),"",IF(AND($E$3=6),'Marks Entry 6th'!BI131,IF(AND($E$3=7),'Marks Entry 7th'!BI131,"")))</f>
        <v/>
      </c>
      <c r="DE132" s="67" t="str">
        <f>IF(OR($E132="",$G132=""),"",IF(AND($E$3=6),'Marks Entry 6th'!BJ131,IF(AND($E$3=7),'Marks Entry 7th'!BJ131,"")))</f>
        <v/>
      </c>
      <c r="DF132" s="65" t="str">
        <f t="shared" si="142"/>
        <v/>
      </c>
      <c r="DG132" s="62" t="str">
        <f t="shared" si="143"/>
        <v/>
      </c>
      <c r="DH132" s="108">
        <f t="shared" si="144"/>
        <v>0</v>
      </c>
      <c r="DI132" s="108" t="str">
        <f t="shared" si="145"/>
        <v/>
      </c>
      <c r="DJ132" s="108" t="str">
        <f t="shared" si="146"/>
        <v/>
      </c>
      <c r="DK132" s="108" t="str">
        <f t="shared" si="147"/>
        <v/>
      </c>
      <c r="DL132" s="108" t="str">
        <f t="shared" si="148"/>
        <v/>
      </c>
      <c r="DM132" s="110" t="str">
        <f t="shared" si="149"/>
        <v/>
      </c>
      <c r="DN132" s="120" t="str">
        <f>IF(OR($E132="",$G132=""),"",IF(AND($E$3=6),'Marks Entry 6th'!BK131,IF(AND($E$3=7),'Marks Entry 7th'!BK131,"")))</f>
        <v/>
      </c>
      <c r="DO132" s="120" t="str">
        <f>IF(OR($E132="",$G132=""),"",IF(AND($E$3=6),'Marks Entry 6th'!BL131,IF(AND($E$3=7),'Marks Entry 7th'!BL131,"")))</f>
        <v/>
      </c>
      <c r="DP132" s="120" t="str">
        <f>IF(OR($E132="",$G132=""),"",IF(AND($E$3=6),'Marks Entry 6th'!BM131,IF(AND($E$3=7),'Marks Entry 7th'!BM131,"")))</f>
        <v/>
      </c>
      <c r="DQ132" s="120" t="str">
        <f>IF(OR($E132="",$G132=""),"",IF(AND($E$3=6),'Marks Entry 6th'!BN131,IF(AND($E$3=7),'Marks Entry 7th'!BN131,"")))</f>
        <v/>
      </c>
      <c r="DR132" s="120" t="str">
        <f>IF(OR($E132="",$G132=""),"",IF(AND($E$3=6),'Marks Entry 6th'!BO131,IF(AND($E$3=7),'Marks Entry 7th'!BO131,"")))</f>
        <v/>
      </c>
      <c r="DS132" s="120" t="str">
        <f>IF(OR($E132="",$G132=""),"",IF(AND($E$3=6),'Marks Entry 6th'!BP131,IF(AND($E$3=7),'Marks Entry 7th'!BP131,"")))</f>
        <v/>
      </c>
      <c r="DT132" s="418" t="str">
        <f t="shared" si="150"/>
        <v/>
      </c>
      <c r="DU132" s="120" t="str">
        <f>IF(OR($E132="",$G132=""),"",IF(AND($E$3=6),'Marks Entry 6th'!BQ131,IF(AND($E$3=7),'Marks Entry 7th'!BQ131,"")))</f>
        <v/>
      </c>
      <c r="DV132" s="120" t="str">
        <f>IF(OR($E132="",$G132=""),"",IF(AND($E$3=6),'Marks Entry 6th'!BR131,IF(AND($E$3=7),'Marks Entry 7th'!BR131,"")))</f>
        <v/>
      </c>
      <c r="DW132" s="65" t="str">
        <f t="shared" si="151"/>
        <v/>
      </c>
      <c r="DX132" s="62">
        <f t="shared" si="152"/>
        <v>0</v>
      </c>
      <c r="DY132" s="67" t="str">
        <f>IF(OR($E132="",$G132=""),"",IF(AND($E$3=6),'Marks Entry 6th'!BS131,IF(AND($E$3=7),'Marks Entry 7th'!BS131,"")))</f>
        <v/>
      </c>
      <c r="DZ132" s="67" t="str">
        <f>IF(OR($E132="",$G132=""),"",IF(AND($E$3=6),'Marks Entry 6th'!BT131,IF(AND($E$3=7),'Marks Entry 7th'!BT131,"")))</f>
        <v/>
      </c>
      <c r="EA132" s="65" t="str">
        <f t="shared" si="153"/>
        <v/>
      </c>
      <c r="EB132" s="62" t="str">
        <f t="shared" si="154"/>
        <v/>
      </c>
      <c r="EC132" s="108">
        <f t="shared" si="155"/>
        <v>0</v>
      </c>
      <c r="ED132" s="108" t="str">
        <f t="shared" si="156"/>
        <v/>
      </c>
      <c r="EE132" s="108" t="str">
        <f t="shared" si="157"/>
        <v/>
      </c>
      <c r="EF132" s="108" t="str">
        <f t="shared" si="158"/>
        <v/>
      </c>
      <c r="EG132" s="108" t="str">
        <f t="shared" si="159"/>
        <v/>
      </c>
      <c r="EH132" s="110" t="str">
        <f t="shared" si="160"/>
        <v/>
      </c>
      <c r="EI132" s="52" t="str">
        <f>IF(OR($E132="",$G132=""),"",IF(AND($E$3=6),'Marks Entry 6th'!BU131,IF(AND($E$3=7),'Marks Entry 7th'!BU131,"")))</f>
        <v/>
      </c>
      <c r="EJ132" s="52" t="str">
        <f>IF(OR($E132="",$G132=""),"",IF(AND($E$3=6),'Marks Entry 6th'!BV131,IF(AND($E$3=7),'Marks Entry 7th'!BV131,"")))</f>
        <v/>
      </c>
      <c r="EK132" s="52" t="str">
        <f>IF(OR($E132="",$G132=""),"",IF(AND($E$3=6),'Marks Entry 6th'!BW131,IF(AND($E$3=7),'Marks Entry 7th'!BW131,"")))</f>
        <v/>
      </c>
      <c r="EL132" s="52" t="str">
        <f>IF(OR($E132="",$G132=""),"",IF(AND($E$3=6),'Marks Entry 6th'!BX131,IF(AND($E$3=7),'Marks Entry 7th'!BX131,"")))</f>
        <v/>
      </c>
      <c r="EM132" s="52" t="str">
        <f>IF(OR($E132="",$G132=""),"",IF(AND($E$3=6),'Marks Entry 6th'!BY131,IF(AND($E$3=7),'Marks Entry 7th'!BY131,"")))</f>
        <v/>
      </c>
      <c r="EN132" s="121" t="str">
        <f t="shared" si="161"/>
        <v/>
      </c>
      <c r="EO132" s="122">
        <f t="shared" si="162"/>
        <v>0</v>
      </c>
      <c r="EP132" s="122" t="str">
        <f t="shared" si="163"/>
        <v/>
      </c>
      <c r="EQ132" s="122" t="str">
        <f t="shared" si="164"/>
        <v/>
      </c>
      <c r="ER132" s="109" t="str">
        <f t="shared" si="165"/>
        <v/>
      </c>
      <c r="ES132" s="52" t="str">
        <f>IF(OR($E132="",$G132=""),"",IF(AND($E$3=6),'Marks Entry 6th'!BZ131,IF(AND($E$3=7),'Marks Entry 7th'!BZ131,"")))</f>
        <v/>
      </c>
      <c r="ET132" s="52" t="str">
        <f>IF(OR($E132="",$G132=""),"",IF(AND($E$3=6),'Marks Entry 6th'!CA131,IF(AND($E$3=7),'Marks Entry 7th'!CA131,"")))</f>
        <v/>
      </c>
      <c r="EU132" s="52" t="str">
        <f>IF(OR($E132="",$G132=""),"",IF(AND($E$3=6),'Marks Entry 6th'!CB131,IF(AND($E$3=7),'Marks Entry 7th'!CB131,"")))</f>
        <v/>
      </c>
      <c r="EV132" s="52" t="str">
        <f>IF(OR($E132="",$G132=""),"",IF(AND($E$3=6),'Marks Entry 6th'!CC131,IF(AND($E$3=7),'Marks Entry 7th'!CC131,"")))</f>
        <v/>
      </c>
      <c r="EW132" s="52" t="str">
        <f>IF(OR($E132="",$G132=""),"",IF(AND($E$3=6),'Marks Entry 6th'!CD131,IF(AND($E$3=7),'Marks Entry 7th'!CD131,"")))</f>
        <v/>
      </c>
      <c r="EX132" s="121" t="str">
        <f t="shared" si="166"/>
        <v/>
      </c>
      <c r="EY132" s="122">
        <f t="shared" si="167"/>
        <v>0</v>
      </c>
      <c r="EZ132" s="122" t="str">
        <f t="shared" si="168"/>
        <v/>
      </c>
      <c r="FA132" s="122" t="str">
        <f t="shared" si="169"/>
        <v/>
      </c>
      <c r="FB132" s="109" t="str">
        <f t="shared" si="170"/>
        <v/>
      </c>
      <c r="FC132" s="52" t="str">
        <f>IF(OR($E132="",$G132=""),"",IF(AND($E$3=6),'Marks Entry 6th'!CE131,IF(AND($E$3=7),'Marks Entry 7th'!CE131,"")))</f>
        <v/>
      </c>
      <c r="FD132" s="52" t="str">
        <f>IF(OR($E132="",$G132=""),"",IF(AND($E$3=6),'Marks Entry 6th'!CF131,IF(AND($E$3=7),'Marks Entry 7th'!CF131,"")))</f>
        <v/>
      </c>
      <c r="FE132" s="52" t="str">
        <f>IF(OR($E132="",$G132=""),"",IF(AND($E$3=6),'Marks Entry 6th'!CG131,IF(AND($E$3=7),'Marks Entry 7th'!CG131,"")))</f>
        <v/>
      </c>
      <c r="FF132" s="52" t="str">
        <f>IF(OR($E132="",$G132=""),"",IF(AND($E$3=6),'Marks Entry 6th'!CH131,IF(AND($E$3=7),'Marks Entry 7th'!CH131,"")))</f>
        <v/>
      </c>
      <c r="FG132" s="52" t="str">
        <f>IF(OR($E132="",$G132=""),"",IF(AND($E$3=6),'Marks Entry 6th'!CI131,IF(AND($E$3=7),'Marks Entry 7th'!CI131,"")))</f>
        <v/>
      </c>
      <c r="FH132" s="121" t="str">
        <f t="shared" si="171"/>
        <v/>
      </c>
      <c r="FI132" s="122">
        <f t="shared" si="172"/>
        <v>0</v>
      </c>
      <c r="FJ132" s="122" t="str">
        <f t="shared" si="173"/>
        <v/>
      </c>
      <c r="FK132" s="122" t="str">
        <f t="shared" si="174"/>
        <v/>
      </c>
      <c r="FL132" s="109" t="str">
        <f t="shared" si="175"/>
        <v/>
      </c>
      <c r="FM132" s="361" t="str">
        <f>IF(OR($E132="",$G132=""),"",IF(AND('Marks Entry 6th'!CJ131="",'Marks Entry 7th'!CJ131=""),"",IF(AND($E$3=6),'Marks Entry 6th'!CJ131,IF(AND($E$3=7),'Marks Entry 7th'!CJ131,""))))</f>
        <v/>
      </c>
      <c r="FN132" s="361" t="str">
        <f>IF(OR($E132="",$G132=""),"",IF(AND('Marks Entry 6th'!CK131="",'Marks Entry 7th'!CK131=""),"",IF(AND($E$3=6),'Marks Entry 6th'!CK131,IF(AND($E$3=7),'Marks Entry 7th'!CK131,""))))</f>
        <v/>
      </c>
      <c r="FO132" s="362" t="str">
        <f t="shared" si="176"/>
        <v/>
      </c>
      <c r="FP132" s="109" t="str">
        <f t="shared" si="177"/>
        <v/>
      </c>
      <c r="FQ132" s="361" t="str">
        <f>IF(OR($E132="",$G132=""),"",IF(AND('Marks Entry 6th'!CL131="",'Marks Entry 7th'!CL131=""),"",IF(AND($E$3=6),'Marks Entry 6th'!CL131,IF(AND($E$3=7),'Marks Entry 7th'!CL131,""))))</f>
        <v/>
      </c>
      <c r="FR132" s="361" t="str">
        <f>IF(OR($E132="",$G132=""),"",IF(AND('Marks Entry 6th'!CM131="",'Marks Entry 7th'!CM131=""),"",IF(AND($E$3=6),'Marks Entry 6th'!CM131,IF(AND($E$3=7),'Marks Entry 7th'!CM131,""))))</f>
        <v/>
      </c>
      <c r="FS132" s="362" t="str">
        <f t="shared" si="178"/>
        <v/>
      </c>
      <c r="FT132" s="109" t="str">
        <f t="shared" si="179"/>
        <v/>
      </c>
      <c r="FU132" s="78" t="str">
        <f t="shared" si="180"/>
        <v/>
      </c>
      <c r="FV132" s="328" t="str">
        <f t="shared" si="181"/>
        <v/>
      </c>
      <c r="FW132" s="84" t="str">
        <f t="shared" si="182"/>
        <v/>
      </c>
      <c r="FX132" s="222" t="str">
        <f t="shared" si="183"/>
        <v/>
      </c>
      <c r="FY132" s="85" t="str">
        <f t="shared" si="184"/>
        <v/>
      </c>
      <c r="FZ132" s="327" t="str">
        <f>IFERROR(IF(B132="NSO","NSO",IF(OR(D132="",G132="",F132=""),"",IF(AND(FV132&gt;=36,'Master sheet'!$D$11="Hindi"),"कक्षा क्रमोन्नत",IF(AND(FV132&gt;=36,'Master sheet'!$D$11="English"),"Promoted",IF(AND(FV132&lt;36,'Master sheet'!$D$11="Hindi"),"पुनः परीक्षा","Re-Exam"))))),"")</f>
        <v/>
      </c>
      <c r="GA132" s="53" t="str">
        <f>IF(OR($E132="",$G132=""),"",IF(AND($E$3=6,'Marks Entry 6th'!CN131=""),"",IF(AND($E$3=7,'Marks Entry 7th'!CN131=""),"",IF(AND($E$3=6),'Marks Entry 6th'!CN131,IF(AND($E$3=7),'Marks Entry 7th'!CN131,"")))))</f>
        <v/>
      </c>
      <c r="GB132" s="53" t="str">
        <f>IF(OR($E132="",$G132=""),"",IF(AND($E$3=6,'Marks Entry 6th'!CO131=""),"",IF(AND($E$3=7,'Marks Entry 7th'!CO131=""),"",IF(AND($E$3=6),'Marks Entry 6th'!CO131,IF(AND($E$3=7),'Marks Entry 7th'!CO131,"")))))</f>
        <v/>
      </c>
      <c r="GC132" s="54"/>
      <c r="GK132" s="56">
        <f>IF(AND($E$3=6),'Marks Entry 6th'!I131,IF(AND($E$3=7),'Marks Entry 7th'!I131,""))</f>
        <v>0</v>
      </c>
      <c r="GL132" s="56">
        <f t="shared" si="185"/>
        <v>0</v>
      </c>
    </row>
    <row r="133" spans="1:194" ht="18.95" customHeight="1">
      <c r="A133" s="68">
        <v>126</v>
      </c>
      <c r="B133" s="68" t="str">
        <f>IF(OR(GK133=0,GK133=""),"",IF(AND($E$3=6),'Marks Entry 6th'!I132,IF(AND($E$3=7),'Marks Entry 7th'!I132,"")))</f>
        <v/>
      </c>
      <c r="C133" s="69" t="str">
        <f>IF(OR(B133=0,B133=""),"",IF(AND($E$3=6,'Marks Entry 6th'!B132=""),"",IF(AND($E$3=7,'Marks Entry 7th'!B132=""),"",IF(AND($E$3=6,'Marks Entry 6th'!B132),'Marks Entry 6th'!B132,IF(AND($E$3=7),'Marks Entry 7th'!B132,"")))))</f>
        <v/>
      </c>
      <c r="D133" s="69" t="str">
        <f>IF(OR(B133=0,B133=""),"",IF(AND($E$3=6,'Marks Entry 6th'!C132=""),"",IF(AND($E$3=7,'Marks Entry 7th'!C132=""),"",IF(AND($E$3=6),'Marks Entry 6th'!C132,IF(AND($E$3=7),'Marks Entry 7th'!C132,"")))))</f>
        <v/>
      </c>
      <c r="E133" s="303" t="str">
        <f>IF(OR(B133=0,B133=""),"",IF(AND($E$3=6,'Marks Entry 6th'!E132=""),"",IF(AND($E$3=7,'Marks Entry 7th'!E132=""),"",IF(AND($E$3=6),'Marks Entry 6th'!E132,IF(AND($E$3=7),'Marks Entry 7th'!E132,"")))))</f>
        <v/>
      </c>
      <c r="F133" s="69" t="str">
        <f>IF(OR(B133=0,B133=""),"",IF(AND($E$3=6,'Marks Entry 6th'!D132=""),"",IF(AND($E$3=7,'Marks Entry 7th'!D132=""),"",IF(AND($E$3=6),'Marks Entry 6th'!D132,IF(AND($E$3=7),'Marks Entry 7th'!D132,"")))))</f>
        <v/>
      </c>
      <c r="G133" s="302" t="str">
        <f>IF(OR(B133=0,B133=""),"",IF(AND($E$3=6,'Marks Entry 6th'!F132=""),"",IF(AND($E$3=7,'Marks Entry 7th'!F132=""),"",IF(AND($E$3=6),UPPER('Marks Entry 6th'!F132),IF(AND($E$3=7),UPPER('Marks Entry 7th'!F132),"")))))</f>
        <v/>
      </c>
      <c r="H133" s="302" t="str">
        <f>IF(OR(B133=0,B133=""),"",IF(AND($E$3=6,'Marks Entry 6th'!G132=""),"",IF(AND($E$3=7,'Marks Entry 7th'!G132=""),"",IF(AND($E$3=6),UPPER('Marks Entry 6th'!G132),IF(AND($E$3=7),UPPER('Marks Entry 7th'!G132),"")))))</f>
        <v/>
      </c>
      <c r="I133" s="302" t="str">
        <f>IF(OR(B133=0,B133=""),"",IF(AND($E$3=6,'Marks Entry 6th'!H132=""),"",IF(AND($E$3=7,'Marks Entry 7th'!H132=""),"",IF(AND($E$3=6),UPPER('Marks Entry 6th'!H132),IF(AND($E$3=7),UPPER('Marks Entry 7th'!H132),"")))))</f>
        <v/>
      </c>
      <c r="J133" s="64" t="str">
        <f>IF(OR(B133=0,B133=""),"",IF(AND($E$3=6,'Marks Entry 6th'!J132=""),"",IF(AND($E$3=7,'Marks Entry 7th'!J132=""),"",IF(AND($E$3=6),'Marks Entry 6th'!J132,IF(AND($E$3=7),'Marks Entry 7th'!J132,"")))))</f>
        <v/>
      </c>
      <c r="K133" s="64" t="str">
        <f>IF(OR(B133=0,B133=""),"",IF(AND($E$3=6,'Marks Entry 6th'!K132=""),"",IF(AND($E$3=7,'Marks Entry 7th'!K132=""),"",IF(AND($E$3=6),'Marks Entry 6th'!K132,IF(AND($E$3=7),'Marks Entry 7th'!K132,"")))))</f>
        <v/>
      </c>
      <c r="L133" s="120" t="str">
        <f>IF(OR($E133="",$G133=""),"",IF(AND($E$3=6),'Marks Entry 6th'!L132,IF(AND($E$3=7),'Marks Entry 7th'!L132,"")))</f>
        <v/>
      </c>
      <c r="M133" s="120" t="str">
        <f>IF(OR($E133="",$G133=""),"",IF(AND($E$3=6),'Marks Entry 6th'!M132,IF(AND($E$3=7),'Marks Entry 7th'!M132,"")))</f>
        <v/>
      </c>
      <c r="N133" s="120" t="str">
        <f>IF(OR($E133="",$G133=""),"",IF(AND($E$3=6),'Marks Entry 6th'!N132,IF(AND($E$3=7),'Marks Entry 7th'!N132,"")))</f>
        <v/>
      </c>
      <c r="O133" s="120" t="str">
        <f>IF(OR($E133="",$G133=""),"",IF(AND($E$3=6),'Marks Entry 6th'!O132,IF(AND($E$3=7),'Marks Entry 7th'!O132,"")))</f>
        <v/>
      </c>
      <c r="P133" s="120" t="str">
        <f>IF(OR($E133="",$G133=""),"",IF(AND($E$3=6),'Marks Entry 6th'!P132,IF(AND($E$3=7),'Marks Entry 7th'!P132,"")))</f>
        <v/>
      </c>
      <c r="Q133" s="120" t="str">
        <f>IF(OR($E133="",$G133=""),"",IF(AND($E$3=6),'Marks Entry 6th'!Q132,IF(AND($E$3=7),'Marks Entry 7th'!Q132,"")))</f>
        <v/>
      </c>
      <c r="R133" s="418" t="str">
        <f t="shared" si="95"/>
        <v/>
      </c>
      <c r="S133" s="120" t="str">
        <f>IF(OR($E133="",$G133=""),"",IF(AND($E$3=6),'Marks Entry 6th'!R132,IF(AND($E$3=7),'Marks Entry 7th'!R132,"")))</f>
        <v/>
      </c>
      <c r="T133" s="120" t="str">
        <f>IF(OR($E133="",$G133=""),"",IF(AND($E$3=6),'Marks Entry 6th'!S132,IF(AND($E$3=7),'Marks Entry 7th'!S132,"")))</f>
        <v/>
      </c>
      <c r="U133" s="65" t="str">
        <f t="shared" si="96"/>
        <v/>
      </c>
      <c r="V133" s="62">
        <f t="shared" si="97"/>
        <v>0</v>
      </c>
      <c r="W133" s="67" t="str">
        <f>IF(OR($E133="",$G133=""),"",IF(AND($E$3=6),'Marks Entry 6th'!T132,IF(AND($E$3=7),'Marks Entry 7th'!T132,"")))</f>
        <v/>
      </c>
      <c r="X133" s="67" t="str">
        <f>IF(OR($E133="",$G133=""),"",IF(AND($E$3=6),'Marks Entry 6th'!U132,IF(AND($E$3=7),'Marks Entry 7th'!U132,"")))</f>
        <v/>
      </c>
      <c r="Y133" s="66" t="str">
        <f t="shared" si="98"/>
        <v/>
      </c>
      <c r="Z133" s="62" t="str">
        <f t="shared" si="99"/>
        <v/>
      </c>
      <c r="AA133" s="108">
        <f t="shared" si="100"/>
        <v>0</v>
      </c>
      <c r="AB133" s="108" t="str">
        <f t="shared" si="101"/>
        <v/>
      </c>
      <c r="AC133" s="108" t="str">
        <f t="shared" si="102"/>
        <v/>
      </c>
      <c r="AD133" s="108" t="str">
        <f t="shared" si="103"/>
        <v/>
      </c>
      <c r="AE133" s="108" t="str">
        <f t="shared" si="104"/>
        <v/>
      </c>
      <c r="AF133" s="110" t="str">
        <f t="shared" si="105"/>
        <v/>
      </c>
      <c r="AG133" s="120" t="str">
        <f>IF(OR($E133="",$G133=""),"",IF(AND($E$3=6),'Marks Entry 6th'!V132,IF(AND($E$3=7),'Marks Entry 7th'!V132,"")))</f>
        <v/>
      </c>
      <c r="AH133" s="120" t="str">
        <f>IF(OR($E133="",$G133=""),"",IF(AND($E$3=6),'Marks Entry 6th'!W132,IF(AND($E$3=7),'Marks Entry 7th'!W132,"")))</f>
        <v/>
      </c>
      <c r="AI133" s="120" t="str">
        <f>IF(OR($E133="",$G133=""),"",IF(AND($E$3=6),'Marks Entry 6th'!X132,IF(AND($E$3=7),'Marks Entry 7th'!X132,"")))</f>
        <v/>
      </c>
      <c r="AJ133" s="120" t="str">
        <f>IF(OR($E133="",$G133=""),"",IF(AND($E$3=6),'Marks Entry 6th'!Y132,IF(AND($E$3=7),'Marks Entry 7th'!Y132,"")))</f>
        <v/>
      </c>
      <c r="AK133" s="120" t="str">
        <f>IF(OR($E133="",$G133=""),"",IF(AND($E$3=6),'Marks Entry 6th'!Z132,IF(AND($E$3=7),'Marks Entry 7th'!Z132,"")))</f>
        <v/>
      </c>
      <c r="AL133" s="120" t="str">
        <f>IF(OR($E133="",$G133=""),"",IF(AND($E$3=6),'Marks Entry 6th'!AA132,IF(AND($E$3=7),'Marks Entry 7th'!AA132,"")))</f>
        <v/>
      </c>
      <c r="AM133" s="418" t="str">
        <f t="shared" si="106"/>
        <v/>
      </c>
      <c r="AN133" s="120" t="str">
        <f>IF(OR($E133="",$G133=""),"",IF(AND($E$3=6),'Marks Entry 6th'!AB132,IF(AND($E$3=7),'Marks Entry 7th'!AB132,"")))</f>
        <v/>
      </c>
      <c r="AO133" s="120" t="str">
        <f>IF(OR($E133="",$G133=""),"",IF(AND($E$3=6),'Marks Entry 6th'!AC132,IF(AND($E$3=7),'Marks Entry 7th'!AC132,"")))</f>
        <v/>
      </c>
      <c r="AP133" s="65" t="str">
        <f t="shared" si="107"/>
        <v/>
      </c>
      <c r="AQ133" s="62">
        <f t="shared" si="108"/>
        <v>0</v>
      </c>
      <c r="AR133" s="67" t="str">
        <f>IF(OR($E133="",$G133=""),"",IF(AND($E$3=6),'Marks Entry 6th'!AD132,IF(AND($E$3=7),'Marks Entry 7th'!AD132,"")))</f>
        <v/>
      </c>
      <c r="AS133" s="67" t="str">
        <f>IF(OR($E133="",$G133=""),"",IF(AND($E$3=6),'Marks Entry 6th'!AE132,IF(AND($E$3=7),'Marks Entry 7th'!AE132,"")))</f>
        <v/>
      </c>
      <c r="AT133" s="65" t="str">
        <f t="shared" si="109"/>
        <v/>
      </c>
      <c r="AU133" s="62" t="str">
        <f t="shared" si="110"/>
        <v/>
      </c>
      <c r="AV133" s="108">
        <f t="shared" si="111"/>
        <v>0</v>
      </c>
      <c r="AW133" s="108" t="str">
        <f t="shared" si="112"/>
        <v/>
      </c>
      <c r="AX133" s="108" t="str">
        <f t="shared" si="113"/>
        <v/>
      </c>
      <c r="AY133" s="108" t="str">
        <f t="shared" si="114"/>
        <v/>
      </c>
      <c r="AZ133" s="108" t="str">
        <f t="shared" si="115"/>
        <v/>
      </c>
      <c r="BA133" s="110" t="str">
        <f t="shared" si="116"/>
        <v/>
      </c>
      <c r="BB133" s="310" t="str">
        <f>IF(OR($E133="",$G133=""),"",IF(AND($E$3=6),'Marks Entry 6th'!AF132,IF(AND($E$3=7),'Marks Entry 7th'!AF132,"")))</f>
        <v/>
      </c>
      <c r="BC133" s="120" t="str">
        <f>IF(OR($E133="",$G133=""),"",IF(AND($E$3=6),'Marks Entry 6th'!AG132,IF(AND($E$3=7),'Marks Entry 7th'!AG132,"")))</f>
        <v/>
      </c>
      <c r="BD133" s="120" t="str">
        <f>IF(OR($E133="",$G133=""),"",IF(AND($E$3=6),'Marks Entry 6th'!AH132,IF(AND($E$3=7),'Marks Entry 7th'!AH132,"")))</f>
        <v/>
      </c>
      <c r="BE133" s="120" t="str">
        <f>IF(OR($E133="",$G133=""),"",IF(AND($E$3=6),'Marks Entry 6th'!AI132,IF(AND($E$3=7),'Marks Entry 7th'!AI132,"")))</f>
        <v/>
      </c>
      <c r="BF133" s="120" t="str">
        <f>IF(OR($E133="",$G133=""),"",IF(AND($E$3=6),'Marks Entry 6th'!AJ132,IF(AND($E$3=7),'Marks Entry 7th'!AJ132,"")))</f>
        <v/>
      </c>
      <c r="BG133" s="120" t="str">
        <f>IF(OR($E133="",$G133=""),"",IF(AND($E$3=6),'Marks Entry 6th'!AK132,IF(AND($E$3=7),'Marks Entry 7th'!AK132,"")))</f>
        <v/>
      </c>
      <c r="BH133" s="120" t="str">
        <f>IF(OR($E133="",$G133=""),"",IF(AND($E$3=6),'Marks Entry 6th'!AL132,IF(AND($E$3=7),'Marks Entry 7th'!AL132,"")))</f>
        <v/>
      </c>
      <c r="BI133" s="418" t="str">
        <f t="shared" si="117"/>
        <v/>
      </c>
      <c r="BJ133" s="120" t="str">
        <f>IF(OR($E133="",$G133=""),"",IF(AND($E$3=6),'Marks Entry 6th'!AM132,IF(AND($E$3=7),'Marks Entry 7th'!AM132,"")))</f>
        <v/>
      </c>
      <c r="BK133" s="120" t="str">
        <f>IF(OR($E133="",$G133=""),"",IF(AND($E$3=6),'Marks Entry 6th'!AN132,IF(AND($E$3=7),'Marks Entry 7th'!AN132,"")))</f>
        <v/>
      </c>
      <c r="BL133" s="65" t="str">
        <f t="shared" si="118"/>
        <v/>
      </c>
      <c r="BM133" s="62">
        <f t="shared" si="119"/>
        <v>0</v>
      </c>
      <c r="BN133" s="67" t="str">
        <f>IF(OR($E133="",$G133=""),"",IF(AND($E$3=6),'Marks Entry 6th'!AO132,IF(AND($E$3=7),'Marks Entry 7th'!AO132,"")))</f>
        <v/>
      </c>
      <c r="BO133" s="67" t="str">
        <f>IF(OR($E133="",$G133=""),"",IF(AND($E$3=6),'Marks Entry 6th'!AP132,IF(AND($E$3=7),'Marks Entry 7th'!AP132,"")))</f>
        <v/>
      </c>
      <c r="BP133" s="65" t="str">
        <f t="shared" si="120"/>
        <v/>
      </c>
      <c r="BQ133" s="62" t="str">
        <f t="shared" si="121"/>
        <v/>
      </c>
      <c r="BR133" s="108">
        <f t="shared" si="122"/>
        <v>0</v>
      </c>
      <c r="BS133" s="108" t="str">
        <f t="shared" si="123"/>
        <v/>
      </c>
      <c r="BT133" s="108" t="str">
        <f t="shared" si="124"/>
        <v/>
      </c>
      <c r="BU133" s="108" t="str">
        <f t="shared" si="125"/>
        <v/>
      </c>
      <c r="BV133" s="108" t="str">
        <f t="shared" si="126"/>
        <v/>
      </c>
      <c r="BW133" s="110" t="str">
        <f t="shared" si="127"/>
        <v/>
      </c>
      <c r="BX133" s="120" t="str">
        <f>IF(OR($E133="",$G133=""),"",IF(AND($E$3=6),'Marks Entry 6th'!AQ132,IF(AND($E$3=7),'Marks Entry 7th'!AQ132,"")))</f>
        <v/>
      </c>
      <c r="BY133" s="120" t="str">
        <f>IF(OR($E133="",$G133=""),"",IF(AND($E$3=6),'Marks Entry 6th'!AR132,IF(AND($E$3=7),'Marks Entry 7th'!AR132,"")))</f>
        <v/>
      </c>
      <c r="BZ133" s="120" t="str">
        <f>IF(OR($E133="",$G133=""),"",IF(AND($E$3=6),'Marks Entry 6th'!AS132,IF(AND($E$3=7),'Marks Entry 7th'!AS132,"")))</f>
        <v/>
      </c>
      <c r="CA133" s="120" t="str">
        <f>IF(OR($E133="",$G133=""),"",IF(AND($E$3=6),'Marks Entry 6th'!AT132,IF(AND($E$3=7),'Marks Entry 7th'!AT132,"")))</f>
        <v/>
      </c>
      <c r="CB133" s="120" t="str">
        <f>IF(OR($E133="",$G133=""),"",IF(AND($E$3=6),'Marks Entry 6th'!AU132,IF(AND($E$3=7),'Marks Entry 7th'!AU132,"")))</f>
        <v/>
      </c>
      <c r="CC133" s="120" t="str">
        <f>IF(OR($E133="",$G133=""),"",IF(AND($E$3=6),'Marks Entry 6th'!AV132,IF(AND($E$3=7),'Marks Entry 7th'!AV132,"")))</f>
        <v/>
      </c>
      <c r="CD133" s="418" t="str">
        <f t="shared" si="128"/>
        <v/>
      </c>
      <c r="CE133" s="120" t="str">
        <f>IF(OR($E133="",$G133=""),"",IF(AND($E$3=6),'Marks Entry 6th'!AW132,IF(AND($E$3=7),'Marks Entry 7th'!AW132,"")))</f>
        <v/>
      </c>
      <c r="CF133" s="120" t="str">
        <f>IF(OR($E133="",$G133=""),"",IF(AND($E$3=6),'Marks Entry 6th'!AX132,IF(AND($E$3=7),'Marks Entry 7th'!AX132,"")))</f>
        <v/>
      </c>
      <c r="CG133" s="65" t="str">
        <f t="shared" si="129"/>
        <v/>
      </c>
      <c r="CH133" s="62">
        <f t="shared" si="130"/>
        <v>0</v>
      </c>
      <c r="CI133" s="67" t="str">
        <f>IF(OR($E133="",$G133=""),"",IF(AND($E$3=6),'Marks Entry 6th'!AY132,IF(AND($E$3=7),'Marks Entry 7th'!AY132,"")))</f>
        <v/>
      </c>
      <c r="CJ133" s="67" t="str">
        <f>IF(OR($E133="",$G133=""),"",IF(AND($E$3=6),'Marks Entry 6th'!AZ132,IF(AND($E$3=7),'Marks Entry 7th'!AZ132,"")))</f>
        <v/>
      </c>
      <c r="CK133" s="65" t="str">
        <f t="shared" si="131"/>
        <v/>
      </c>
      <c r="CL133" s="62" t="str">
        <f t="shared" si="132"/>
        <v/>
      </c>
      <c r="CM133" s="108">
        <f t="shared" si="133"/>
        <v>0</v>
      </c>
      <c r="CN133" s="108" t="str">
        <f t="shared" si="134"/>
        <v/>
      </c>
      <c r="CO133" s="108" t="str">
        <f t="shared" si="135"/>
        <v/>
      </c>
      <c r="CP133" s="108" t="str">
        <f t="shared" si="136"/>
        <v/>
      </c>
      <c r="CQ133" s="108" t="str">
        <f t="shared" si="137"/>
        <v/>
      </c>
      <c r="CR133" s="110" t="str">
        <f t="shared" si="138"/>
        <v/>
      </c>
      <c r="CS133" s="120" t="str">
        <f>IF(OR($E133="",$G133=""),"",IF(AND($E$3=6),'Marks Entry 6th'!BA132,IF(AND($E$3=7),'Marks Entry 7th'!BA132,"")))</f>
        <v/>
      </c>
      <c r="CT133" s="120" t="str">
        <f>IF(OR($E133="",$G133=""),"",IF(AND($E$3=6),'Marks Entry 6th'!BB132,IF(AND($E$3=7),'Marks Entry 7th'!BB132,"")))</f>
        <v/>
      </c>
      <c r="CU133" s="120" t="str">
        <f>IF(OR($E133="",$G133=""),"",IF(AND($E$3=6),'Marks Entry 6th'!BC132,IF(AND($E$3=7),'Marks Entry 7th'!BC132,"")))</f>
        <v/>
      </c>
      <c r="CV133" s="120" t="str">
        <f>IF(OR($E133="",$G133=""),"",IF(AND($E$3=6),'Marks Entry 6th'!BD132,IF(AND($E$3=7),'Marks Entry 7th'!BD132,"")))</f>
        <v/>
      </c>
      <c r="CW133" s="120" t="str">
        <f>IF(OR($E133="",$G133=""),"",IF(AND($E$3=6),'Marks Entry 6th'!BE132,IF(AND($E$3=7),'Marks Entry 7th'!BE132,"")))</f>
        <v/>
      </c>
      <c r="CX133" s="120" t="str">
        <f>IF(OR($E133="",$G133=""),"",IF(AND($E$3=6),'Marks Entry 6th'!BF132,IF(AND($E$3=7),'Marks Entry 7th'!BF132,"")))</f>
        <v/>
      </c>
      <c r="CY133" s="418" t="str">
        <f t="shared" si="139"/>
        <v/>
      </c>
      <c r="CZ133" s="120" t="str">
        <f>IF(OR($E133="",$G133=""),"",IF(AND($E$3=6),'Marks Entry 6th'!BG132,IF(AND($E$3=7),'Marks Entry 7th'!BG132,"")))</f>
        <v/>
      </c>
      <c r="DA133" s="120" t="str">
        <f>IF(OR($E133="",$G133=""),"",IF(AND($E$3=6),'Marks Entry 6th'!BH132,IF(AND($E$3=7),'Marks Entry 7th'!BH132,"")))</f>
        <v/>
      </c>
      <c r="DB133" s="65" t="str">
        <f t="shared" si="140"/>
        <v/>
      </c>
      <c r="DC133" s="62">
        <f t="shared" si="141"/>
        <v>0</v>
      </c>
      <c r="DD133" s="67" t="str">
        <f>IF(OR($E133="",$G133=""),"",IF(AND($E$3=6),'Marks Entry 6th'!BI132,IF(AND($E$3=7),'Marks Entry 7th'!BI132,"")))</f>
        <v/>
      </c>
      <c r="DE133" s="67" t="str">
        <f>IF(OR($E133="",$G133=""),"",IF(AND($E$3=6),'Marks Entry 6th'!BJ132,IF(AND($E$3=7),'Marks Entry 7th'!BJ132,"")))</f>
        <v/>
      </c>
      <c r="DF133" s="65" t="str">
        <f t="shared" si="142"/>
        <v/>
      </c>
      <c r="DG133" s="62" t="str">
        <f t="shared" si="143"/>
        <v/>
      </c>
      <c r="DH133" s="108">
        <f t="shared" si="144"/>
        <v>0</v>
      </c>
      <c r="DI133" s="108" t="str">
        <f t="shared" si="145"/>
        <v/>
      </c>
      <c r="DJ133" s="108" t="str">
        <f t="shared" si="146"/>
        <v/>
      </c>
      <c r="DK133" s="108" t="str">
        <f t="shared" si="147"/>
        <v/>
      </c>
      <c r="DL133" s="108" t="str">
        <f t="shared" si="148"/>
        <v/>
      </c>
      <c r="DM133" s="110" t="str">
        <f t="shared" si="149"/>
        <v/>
      </c>
      <c r="DN133" s="120" t="str">
        <f>IF(OR($E133="",$G133=""),"",IF(AND($E$3=6),'Marks Entry 6th'!BK132,IF(AND($E$3=7),'Marks Entry 7th'!BK132,"")))</f>
        <v/>
      </c>
      <c r="DO133" s="120" t="str">
        <f>IF(OR($E133="",$G133=""),"",IF(AND($E$3=6),'Marks Entry 6th'!BL132,IF(AND($E$3=7),'Marks Entry 7th'!BL132,"")))</f>
        <v/>
      </c>
      <c r="DP133" s="120" t="str">
        <f>IF(OR($E133="",$G133=""),"",IF(AND($E$3=6),'Marks Entry 6th'!BM132,IF(AND($E$3=7),'Marks Entry 7th'!BM132,"")))</f>
        <v/>
      </c>
      <c r="DQ133" s="120" t="str">
        <f>IF(OR($E133="",$G133=""),"",IF(AND($E$3=6),'Marks Entry 6th'!BN132,IF(AND($E$3=7),'Marks Entry 7th'!BN132,"")))</f>
        <v/>
      </c>
      <c r="DR133" s="120" t="str">
        <f>IF(OR($E133="",$G133=""),"",IF(AND($E$3=6),'Marks Entry 6th'!BO132,IF(AND($E$3=7),'Marks Entry 7th'!BO132,"")))</f>
        <v/>
      </c>
      <c r="DS133" s="120" t="str">
        <f>IF(OR($E133="",$G133=""),"",IF(AND($E$3=6),'Marks Entry 6th'!BP132,IF(AND($E$3=7),'Marks Entry 7th'!BP132,"")))</f>
        <v/>
      </c>
      <c r="DT133" s="418" t="str">
        <f t="shared" si="150"/>
        <v/>
      </c>
      <c r="DU133" s="120" t="str">
        <f>IF(OR($E133="",$G133=""),"",IF(AND($E$3=6),'Marks Entry 6th'!BQ132,IF(AND($E$3=7),'Marks Entry 7th'!BQ132,"")))</f>
        <v/>
      </c>
      <c r="DV133" s="120" t="str">
        <f>IF(OR($E133="",$G133=""),"",IF(AND($E$3=6),'Marks Entry 6th'!BR132,IF(AND($E$3=7),'Marks Entry 7th'!BR132,"")))</f>
        <v/>
      </c>
      <c r="DW133" s="65" t="str">
        <f t="shared" si="151"/>
        <v/>
      </c>
      <c r="DX133" s="62">
        <f t="shared" si="152"/>
        <v>0</v>
      </c>
      <c r="DY133" s="67" t="str">
        <f>IF(OR($E133="",$G133=""),"",IF(AND($E$3=6),'Marks Entry 6th'!BS132,IF(AND($E$3=7),'Marks Entry 7th'!BS132,"")))</f>
        <v/>
      </c>
      <c r="DZ133" s="67" t="str">
        <f>IF(OR($E133="",$G133=""),"",IF(AND($E$3=6),'Marks Entry 6th'!BT132,IF(AND($E$3=7),'Marks Entry 7th'!BT132,"")))</f>
        <v/>
      </c>
      <c r="EA133" s="65" t="str">
        <f t="shared" si="153"/>
        <v/>
      </c>
      <c r="EB133" s="62" t="str">
        <f t="shared" si="154"/>
        <v/>
      </c>
      <c r="EC133" s="108">
        <f t="shared" si="155"/>
        <v>0</v>
      </c>
      <c r="ED133" s="108" t="str">
        <f t="shared" si="156"/>
        <v/>
      </c>
      <c r="EE133" s="108" t="str">
        <f t="shared" si="157"/>
        <v/>
      </c>
      <c r="EF133" s="108" t="str">
        <f t="shared" si="158"/>
        <v/>
      </c>
      <c r="EG133" s="108" t="str">
        <f t="shared" si="159"/>
        <v/>
      </c>
      <c r="EH133" s="110" t="str">
        <f t="shared" si="160"/>
        <v/>
      </c>
      <c r="EI133" s="52" t="str">
        <f>IF(OR($E133="",$G133=""),"",IF(AND($E$3=6),'Marks Entry 6th'!BU132,IF(AND($E$3=7),'Marks Entry 7th'!BU132,"")))</f>
        <v/>
      </c>
      <c r="EJ133" s="52" t="str">
        <f>IF(OR($E133="",$G133=""),"",IF(AND($E$3=6),'Marks Entry 6th'!BV132,IF(AND($E$3=7),'Marks Entry 7th'!BV132,"")))</f>
        <v/>
      </c>
      <c r="EK133" s="52" t="str">
        <f>IF(OR($E133="",$G133=""),"",IF(AND($E$3=6),'Marks Entry 6th'!BW132,IF(AND($E$3=7),'Marks Entry 7th'!BW132,"")))</f>
        <v/>
      </c>
      <c r="EL133" s="52" t="str">
        <f>IF(OR($E133="",$G133=""),"",IF(AND($E$3=6),'Marks Entry 6th'!BX132,IF(AND($E$3=7),'Marks Entry 7th'!BX132,"")))</f>
        <v/>
      </c>
      <c r="EM133" s="52" t="str">
        <f>IF(OR($E133="",$G133=""),"",IF(AND($E$3=6),'Marks Entry 6th'!BY132,IF(AND($E$3=7),'Marks Entry 7th'!BY132,"")))</f>
        <v/>
      </c>
      <c r="EN133" s="121" t="str">
        <f t="shared" si="161"/>
        <v/>
      </c>
      <c r="EO133" s="122">
        <f t="shared" si="162"/>
        <v>0</v>
      </c>
      <c r="EP133" s="122" t="str">
        <f t="shared" si="163"/>
        <v/>
      </c>
      <c r="EQ133" s="122" t="str">
        <f t="shared" si="164"/>
        <v/>
      </c>
      <c r="ER133" s="109" t="str">
        <f t="shared" si="165"/>
        <v/>
      </c>
      <c r="ES133" s="52" t="str">
        <f>IF(OR($E133="",$G133=""),"",IF(AND($E$3=6),'Marks Entry 6th'!BZ132,IF(AND($E$3=7),'Marks Entry 7th'!BZ132,"")))</f>
        <v/>
      </c>
      <c r="ET133" s="52" t="str">
        <f>IF(OR($E133="",$G133=""),"",IF(AND($E$3=6),'Marks Entry 6th'!CA132,IF(AND($E$3=7),'Marks Entry 7th'!CA132,"")))</f>
        <v/>
      </c>
      <c r="EU133" s="52" t="str">
        <f>IF(OR($E133="",$G133=""),"",IF(AND($E$3=6),'Marks Entry 6th'!CB132,IF(AND($E$3=7),'Marks Entry 7th'!CB132,"")))</f>
        <v/>
      </c>
      <c r="EV133" s="52" t="str">
        <f>IF(OR($E133="",$G133=""),"",IF(AND($E$3=6),'Marks Entry 6th'!CC132,IF(AND($E$3=7),'Marks Entry 7th'!CC132,"")))</f>
        <v/>
      </c>
      <c r="EW133" s="52" t="str">
        <f>IF(OR($E133="",$G133=""),"",IF(AND($E$3=6),'Marks Entry 6th'!CD132,IF(AND($E$3=7),'Marks Entry 7th'!CD132,"")))</f>
        <v/>
      </c>
      <c r="EX133" s="121" t="str">
        <f t="shared" si="166"/>
        <v/>
      </c>
      <c r="EY133" s="122">
        <f t="shared" si="167"/>
        <v>0</v>
      </c>
      <c r="EZ133" s="122" t="str">
        <f t="shared" si="168"/>
        <v/>
      </c>
      <c r="FA133" s="122" t="str">
        <f t="shared" si="169"/>
        <v/>
      </c>
      <c r="FB133" s="109" t="str">
        <f t="shared" si="170"/>
        <v/>
      </c>
      <c r="FC133" s="52" t="str">
        <f>IF(OR($E133="",$G133=""),"",IF(AND($E$3=6),'Marks Entry 6th'!CE132,IF(AND($E$3=7),'Marks Entry 7th'!CE132,"")))</f>
        <v/>
      </c>
      <c r="FD133" s="52" t="str">
        <f>IF(OR($E133="",$G133=""),"",IF(AND($E$3=6),'Marks Entry 6th'!CF132,IF(AND($E$3=7),'Marks Entry 7th'!CF132,"")))</f>
        <v/>
      </c>
      <c r="FE133" s="52" t="str">
        <f>IF(OR($E133="",$G133=""),"",IF(AND($E$3=6),'Marks Entry 6th'!CG132,IF(AND($E$3=7),'Marks Entry 7th'!CG132,"")))</f>
        <v/>
      </c>
      <c r="FF133" s="52" t="str">
        <f>IF(OR($E133="",$G133=""),"",IF(AND($E$3=6),'Marks Entry 6th'!CH132,IF(AND($E$3=7),'Marks Entry 7th'!CH132,"")))</f>
        <v/>
      </c>
      <c r="FG133" s="52" t="str">
        <f>IF(OR($E133="",$G133=""),"",IF(AND($E$3=6),'Marks Entry 6th'!CI132,IF(AND($E$3=7),'Marks Entry 7th'!CI132,"")))</f>
        <v/>
      </c>
      <c r="FH133" s="121" t="str">
        <f t="shared" si="171"/>
        <v/>
      </c>
      <c r="FI133" s="122">
        <f t="shared" si="172"/>
        <v>0</v>
      </c>
      <c r="FJ133" s="122" t="str">
        <f t="shared" si="173"/>
        <v/>
      </c>
      <c r="FK133" s="122" t="str">
        <f t="shared" si="174"/>
        <v/>
      </c>
      <c r="FL133" s="109" t="str">
        <f t="shared" si="175"/>
        <v/>
      </c>
      <c r="FM133" s="361" t="str">
        <f>IF(OR($E133="",$G133=""),"",IF(AND('Marks Entry 6th'!CJ132="",'Marks Entry 7th'!CJ132=""),"",IF(AND($E$3=6),'Marks Entry 6th'!CJ132,IF(AND($E$3=7),'Marks Entry 7th'!CJ132,""))))</f>
        <v/>
      </c>
      <c r="FN133" s="361" t="str">
        <f>IF(OR($E133="",$G133=""),"",IF(AND('Marks Entry 6th'!CK132="",'Marks Entry 7th'!CK132=""),"",IF(AND($E$3=6),'Marks Entry 6th'!CK132,IF(AND($E$3=7),'Marks Entry 7th'!CK132,""))))</f>
        <v/>
      </c>
      <c r="FO133" s="362" t="str">
        <f t="shared" si="176"/>
        <v/>
      </c>
      <c r="FP133" s="109" t="str">
        <f t="shared" si="177"/>
        <v/>
      </c>
      <c r="FQ133" s="361" t="str">
        <f>IF(OR($E133="",$G133=""),"",IF(AND('Marks Entry 6th'!CL132="",'Marks Entry 7th'!CL132=""),"",IF(AND($E$3=6),'Marks Entry 6th'!CL132,IF(AND($E$3=7),'Marks Entry 7th'!CL132,""))))</f>
        <v/>
      </c>
      <c r="FR133" s="361" t="str">
        <f>IF(OR($E133="",$G133=""),"",IF(AND('Marks Entry 6th'!CM132="",'Marks Entry 7th'!CM132=""),"",IF(AND($E$3=6),'Marks Entry 6th'!CM132,IF(AND($E$3=7),'Marks Entry 7th'!CM132,""))))</f>
        <v/>
      </c>
      <c r="FS133" s="362" t="str">
        <f t="shared" si="178"/>
        <v/>
      </c>
      <c r="FT133" s="109" t="str">
        <f t="shared" si="179"/>
        <v/>
      </c>
      <c r="FU133" s="78" t="str">
        <f t="shared" si="180"/>
        <v/>
      </c>
      <c r="FV133" s="328" t="str">
        <f t="shared" si="181"/>
        <v/>
      </c>
      <c r="FW133" s="84" t="str">
        <f t="shared" si="182"/>
        <v/>
      </c>
      <c r="FX133" s="222" t="str">
        <f t="shared" si="183"/>
        <v/>
      </c>
      <c r="FY133" s="85" t="str">
        <f t="shared" si="184"/>
        <v/>
      </c>
      <c r="FZ133" s="327" t="str">
        <f>IFERROR(IF(B133="NSO","NSO",IF(OR(D133="",G133="",F133=""),"",IF(AND(FV133&gt;=36,'Master sheet'!$D$11="Hindi"),"कक्षा क्रमोन्नत",IF(AND(FV133&gt;=36,'Master sheet'!$D$11="English"),"Promoted",IF(AND(FV133&lt;36,'Master sheet'!$D$11="Hindi"),"पुनः परीक्षा","Re-Exam"))))),"")</f>
        <v/>
      </c>
      <c r="GA133" s="53" t="str">
        <f>IF(OR($E133="",$G133=""),"",IF(AND($E$3=6,'Marks Entry 6th'!CN132=""),"",IF(AND($E$3=7,'Marks Entry 7th'!CN132=""),"",IF(AND($E$3=6),'Marks Entry 6th'!CN132,IF(AND($E$3=7),'Marks Entry 7th'!CN132,"")))))</f>
        <v/>
      </c>
      <c r="GB133" s="53" t="str">
        <f>IF(OR($E133="",$G133=""),"",IF(AND($E$3=6,'Marks Entry 6th'!CO132=""),"",IF(AND($E$3=7,'Marks Entry 7th'!CO132=""),"",IF(AND($E$3=6),'Marks Entry 6th'!CO132,IF(AND($E$3=7),'Marks Entry 7th'!CO132,"")))))</f>
        <v/>
      </c>
      <c r="GC133" s="54"/>
      <c r="GK133" s="56">
        <f>IF(AND($E$3=6),'Marks Entry 6th'!I132,IF(AND($E$3=7),'Marks Entry 7th'!I132,""))</f>
        <v>0</v>
      </c>
      <c r="GL133" s="56">
        <f t="shared" si="185"/>
        <v>0</v>
      </c>
    </row>
    <row r="134" spans="1:194" ht="18.95" customHeight="1">
      <c r="A134" s="68">
        <v>127</v>
      </c>
      <c r="B134" s="68" t="str">
        <f>IF(OR(GK134=0,GK134=""),"",IF(AND($E$3=6),'Marks Entry 6th'!I133,IF(AND($E$3=7),'Marks Entry 7th'!I133,"")))</f>
        <v/>
      </c>
      <c r="C134" s="69" t="str">
        <f>IF(OR(B134=0,B134=""),"",IF(AND($E$3=6,'Marks Entry 6th'!B133=""),"",IF(AND($E$3=7,'Marks Entry 7th'!B133=""),"",IF(AND($E$3=6,'Marks Entry 6th'!B133),'Marks Entry 6th'!B133,IF(AND($E$3=7),'Marks Entry 7th'!B133,"")))))</f>
        <v/>
      </c>
      <c r="D134" s="69" t="str">
        <f>IF(OR(B134=0,B134=""),"",IF(AND($E$3=6,'Marks Entry 6th'!C133=""),"",IF(AND($E$3=7,'Marks Entry 7th'!C133=""),"",IF(AND($E$3=6),'Marks Entry 6th'!C133,IF(AND($E$3=7),'Marks Entry 7th'!C133,"")))))</f>
        <v/>
      </c>
      <c r="E134" s="303" t="str">
        <f>IF(OR(B134=0,B134=""),"",IF(AND($E$3=6,'Marks Entry 6th'!E133=""),"",IF(AND($E$3=7,'Marks Entry 7th'!E133=""),"",IF(AND($E$3=6),'Marks Entry 6th'!E133,IF(AND($E$3=7),'Marks Entry 7th'!E133,"")))))</f>
        <v/>
      </c>
      <c r="F134" s="69" t="str">
        <f>IF(OR(B134=0,B134=""),"",IF(AND($E$3=6,'Marks Entry 6th'!D133=""),"",IF(AND($E$3=7,'Marks Entry 7th'!D133=""),"",IF(AND($E$3=6),'Marks Entry 6th'!D133,IF(AND($E$3=7),'Marks Entry 7th'!D133,"")))))</f>
        <v/>
      </c>
      <c r="G134" s="302" t="str">
        <f>IF(OR(B134=0,B134=""),"",IF(AND($E$3=6,'Marks Entry 6th'!F133=""),"",IF(AND($E$3=7,'Marks Entry 7th'!F133=""),"",IF(AND($E$3=6),UPPER('Marks Entry 6th'!F133),IF(AND($E$3=7),UPPER('Marks Entry 7th'!F133),"")))))</f>
        <v/>
      </c>
      <c r="H134" s="302" t="str">
        <f>IF(OR(B134=0,B134=""),"",IF(AND($E$3=6,'Marks Entry 6th'!G133=""),"",IF(AND($E$3=7,'Marks Entry 7th'!G133=""),"",IF(AND($E$3=6),UPPER('Marks Entry 6th'!G133),IF(AND($E$3=7),UPPER('Marks Entry 7th'!G133),"")))))</f>
        <v/>
      </c>
      <c r="I134" s="302" t="str">
        <f>IF(OR(B134=0,B134=""),"",IF(AND($E$3=6,'Marks Entry 6th'!H133=""),"",IF(AND($E$3=7,'Marks Entry 7th'!H133=""),"",IF(AND($E$3=6),UPPER('Marks Entry 6th'!H133),IF(AND($E$3=7),UPPER('Marks Entry 7th'!H133),"")))))</f>
        <v/>
      </c>
      <c r="J134" s="64" t="str">
        <f>IF(OR(B134=0,B134=""),"",IF(AND($E$3=6,'Marks Entry 6th'!J133=""),"",IF(AND($E$3=7,'Marks Entry 7th'!J133=""),"",IF(AND($E$3=6),'Marks Entry 6th'!J133,IF(AND($E$3=7),'Marks Entry 7th'!J133,"")))))</f>
        <v/>
      </c>
      <c r="K134" s="64" t="str">
        <f>IF(OR(B134=0,B134=""),"",IF(AND($E$3=6,'Marks Entry 6th'!K133=""),"",IF(AND($E$3=7,'Marks Entry 7th'!K133=""),"",IF(AND($E$3=6),'Marks Entry 6th'!K133,IF(AND($E$3=7),'Marks Entry 7th'!K133,"")))))</f>
        <v/>
      </c>
      <c r="L134" s="120" t="str">
        <f>IF(OR($E134="",$G134=""),"",IF(AND($E$3=6),'Marks Entry 6th'!L133,IF(AND($E$3=7),'Marks Entry 7th'!L133,"")))</f>
        <v/>
      </c>
      <c r="M134" s="120" t="str">
        <f>IF(OR($E134="",$G134=""),"",IF(AND($E$3=6),'Marks Entry 6th'!M133,IF(AND($E$3=7),'Marks Entry 7th'!M133,"")))</f>
        <v/>
      </c>
      <c r="N134" s="120" t="str">
        <f>IF(OR($E134="",$G134=""),"",IF(AND($E$3=6),'Marks Entry 6th'!N133,IF(AND($E$3=7),'Marks Entry 7th'!N133,"")))</f>
        <v/>
      </c>
      <c r="O134" s="120" t="str">
        <f>IF(OR($E134="",$G134=""),"",IF(AND($E$3=6),'Marks Entry 6th'!O133,IF(AND($E$3=7),'Marks Entry 7th'!O133,"")))</f>
        <v/>
      </c>
      <c r="P134" s="120" t="str">
        <f>IF(OR($E134="",$G134=""),"",IF(AND($E$3=6),'Marks Entry 6th'!P133,IF(AND($E$3=7),'Marks Entry 7th'!P133,"")))</f>
        <v/>
      </c>
      <c r="Q134" s="120" t="str">
        <f>IF(OR($E134="",$G134=""),"",IF(AND($E$3=6),'Marks Entry 6th'!Q133,IF(AND($E$3=7),'Marks Entry 7th'!Q133,"")))</f>
        <v/>
      </c>
      <c r="R134" s="418" t="str">
        <f t="shared" si="95"/>
        <v/>
      </c>
      <c r="S134" s="120" t="str">
        <f>IF(OR($E134="",$G134=""),"",IF(AND($E$3=6),'Marks Entry 6th'!R133,IF(AND($E$3=7),'Marks Entry 7th'!R133,"")))</f>
        <v/>
      </c>
      <c r="T134" s="120" t="str">
        <f>IF(OR($E134="",$G134=""),"",IF(AND($E$3=6),'Marks Entry 6th'!S133,IF(AND($E$3=7),'Marks Entry 7th'!S133,"")))</f>
        <v/>
      </c>
      <c r="U134" s="65" t="str">
        <f t="shared" si="96"/>
        <v/>
      </c>
      <c r="V134" s="62">
        <f t="shared" si="97"/>
        <v>0</v>
      </c>
      <c r="W134" s="67" t="str">
        <f>IF(OR($E134="",$G134=""),"",IF(AND($E$3=6),'Marks Entry 6th'!T133,IF(AND($E$3=7),'Marks Entry 7th'!T133,"")))</f>
        <v/>
      </c>
      <c r="X134" s="67" t="str">
        <f>IF(OR($E134="",$G134=""),"",IF(AND($E$3=6),'Marks Entry 6th'!U133,IF(AND($E$3=7),'Marks Entry 7th'!U133,"")))</f>
        <v/>
      </c>
      <c r="Y134" s="66" t="str">
        <f t="shared" si="98"/>
        <v/>
      </c>
      <c r="Z134" s="62" t="str">
        <f t="shared" si="99"/>
        <v/>
      </c>
      <c r="AA134" s="108">
        <f t="shared" si="100"/>
        <v>0</v>
      </c>
      <c r="AB134" s="108" t="str">
        <f t="shared" si="101"/>
        <v/>
      </c>
      <c r="AC134" s="108" t="str">
        <f t="shared" si="102"/>
        <v/>
      </c>
      <c r="AD134" s="108" t="str">
        <f t="shared" si="103"/>
        <v/>
      </c>
      <c r="AE134" s="108" t="str">
        <f t="shared" si="104"/>
        <v/>
      </c>
      <c r="AF134" s="110" t="str">
        <f t="shared" si="105"/>
        <v/>
      </c>
      <c r="AG134" s="120" t="str">
        <f>IF(OR($E134="",$G134=""),"",IF(AND($E$3=6),'Marks Entry 6th'!V133,IF(AND($E$3=7),'Marks Entry 7th'!V133,"")))</f>
        <v/>
      </c>
      <c r="AH134" s="120" t="str">
        <f>IF(OR($E134="",$G134=""),"",IF(AND($E$3=6),'Marks Entry 6th'!W133,IF(AND($E$3=7),'Marks Entry 7th'!W133,"")))</f>
        <v/>
      </c>
      <c r="AI134" s="120" t="str">
        <f>IF(OR($E134="",$G134=""),"",IF(AND($E$3=6),'Marks Entry 6th'!X133,IF(AND($E$3=7),'Marks Entry 7th'!X133,"")))</f>
        <v/>
      </c>
      <c r="AJ134" s="120" t="str">
        <f>IF(OR($E134="",$G134=""),"",IF(AND($E$3=6),'Marks Entry 6th'!Y133,IF(AND($E$3=7),'Marks Entry 7th'!Y133,"")))</f>
        <v/>
      </c>
      <c r="AK134" s="120" t="str">
        <f>IF(OR($E134="",$G134=""),"",IF(AND($E$3=6),'Marks Entry 6th'!Z133,IF(AND($E$3=7),'Marks Entry 7th'!Z133,"")))</f>
        <v/>
      </c>
      <c r="AL134" s="120" t="str">
        <f>IF(OR($E134="",$G134=""),"",IF(AND($E$3=6),'Marks Entry 6th'!AA133,IF(AND($E$3=7),'Marks Entry 7th'!AA133,"")))</f>
        <v/>
      </c>
      <c r="AM134" s="418" t="str">
        <f t="shared" si="106"/>
        <v/>
      </c>
      <c r="AN134" s="120" t="str">
        <f>IF(OR($E134="",$G134=""),"",IF(AND($E$3=6),'Marks Entry 6th'!AB133,IF(AND($E$3=7),'Marks Entry 7th'!AB133,"")))</f>
        <v/>
      </c>
      <c r="AO134" s="120" t="str">
        <f>IF(OR($E134="",$G134=""),"",IF(AND($E$3=6),'Marks Entry 6th'!AC133,IF(AND($E$3=7),'Marks Entry 7th'!AC133,"")))</f>
        <v/>
      </c>
      <c r="AP134" s="65" t="str">
        <f t="shared" si="107"/>
        <v/>
      </c>
      <c r="AQ134" s="62">
        <f t="shared" si="108"/>
        <v>0</v>
      </c>
      <c r="AR134" s="67" t="str">
        <f>IF(OR($E134="",$G134=""),"",IF(AND($E$3=6),'Marks Entry 6th'!AD133,IF(AND($E$3=7),'Marks Entry 7th'!AD133,"")))</f>
        <v/>
      </c>
      <c r="AS134" s="67" t="str">
        <f>IF(OR($E134="",$G134=""),"",IF(AND($E$3=6),'Marks Entry 6th'!AE133,IF(AND($E$3=7),'Marks Entry 7th'!AE133,"")))</f>
        <v/>
      </c>
      <c r="AT134" s="65" t="str">
        <f t="shared" si="109"/>
        <v/>
      </c>
      <c r="AU134" s="62" t="str">
        <f t="shared" si="110"/>
        <v/>
      </c>
      <c r="AV134" s="108">
        <f t="shared" si="111"/>
        <v>0</v>
      </c>
      <c r="AW134" s="108" t="str">
        <f t="shared" si="112"/>
        <v/>
      </c>
      <c r="AX134" s="108" t="str">
        <f t="shared" si="113"/>
        <v/>
      </c>
      <c r="AY134" s="108" t="str">
        <f t="shared" si="114"/>
        <v/>
      </c>
      <c r="AZ134" s="108" t="str">
        <f t="shared" si="115"/>
        <v/>
      </c>
      <c r="BA134" s="110" t="str">
        <f t="shared" si="116"/>
        <v/>
      </c>
      <c r="BB134" s="310" t="str">
        <f>IF(OR($E134="",$G134=""),"",IF(AND($E$3=6),'Marks Entry 6th'!AF133,IF(AND($E$3=7),'Marks Entry 7th'!AF133,"")))</f>
        <v/>
      </c>
      <c r="BC134" s="120" t="str">
        <f>IF(OR($E134="",$G134=""),"",IF(AND($E$3=6),'Marks Entry 6th'!AG133,IF(AND($E$3=7),'Marks Entry 7th'!AG133,"")))</f>
        <v/>
      </c>
      <c r="BD134" s="120" t="str">
        <f>IF(OR($E134="",$G134=""),"",IF(AND($E$3=6),'Marks Entry 6th'!AH133,IF(AND($E$3=7),'Marks Entry 7th'!AH133,"")))</f>
        <v/>
      </c>
      <c r="BE134" s="120" t="str">
        <f>IF(OR($E134="",$G134=""),"",IF(AND($E$3=6),'Marks Entry 6th'!AI133,IF(AND($E$3=7),'Marks Entry 7th'!AI133,"")))</f>
        <v/>
      </c>
      <c r="BF134" s="120" t="str">
        <f>IF(OR($E134="",$G134=""),"",IF(AND($E$3=6),'Marks Entry 6th'!AJ133,IF(AND($E$3=7),'Marks Entry 7th'!AJ133,"")))</f>
        <v/>
      </c>
      <c r="BG134" s="120" t="str">
        <f>IF(OR($E134="",$G134=""),"",IF(AND($E$3=6),'Marks Entry 6th'!AK133,IF(AND($E$3=7),'Marks Entry 7th'!AK133,"")))</f>
        <v/>
      </c>
      <c r="BH134" s="120" t="str">
        <f>IF(OR($E134="",$G134=""),"",IF(AND($E$3=6),'Marks Entry 6th'!AL133,IF(AND($E$3=7),'Marks Entry 7th'!AL133,"")))</f>
        <v/>
      </c>
      <c r="BI134" s="418" t="str">
        <f t="shared" si="117"/>
        <v/>
      </c>
      <c r="BJ134" s="120" t="str">
        <f>IF(OR($E134="",$G134=""),"",IF(AND($E$3=6),'Marks Entry 6th'!AM133,IF(AND($E$3=7),'Marks Entry 7th'!AM133,"")))</f>
        <v/>
      </c>
      <c r="BK134" s="120" t="str">
        <f>IF(OR($E134="",$G134=""),"",IF(AND($E$3=6),'Marks Entry 6th'!AN133,IF(AND($E$3=7),'Marks Entry 7th'!AN133,"")))</f>
        <v/>
      </c>
      <c r="BL134" s="65" t="str">
        <f t="shared" si="118"/>
        <v/>
      </c>
      <c r="BM134" s="62">
        <f t="shared" si="119"/>
        <v>0</v>
      </c>
      <c r="BN134" s="67" t="str">
        <f>IF(OR($E134="",$G134=""),"",IF(AND($E$3=6),'Marks Entry 6th'!AO133,IF(AND($E$3=7),'Marks Entry 7th'!AO133,"")))</f>
        <v/>
      </c>
      <c r="BO134" s="67" t="str">
        <f>IF(OR($E134="",$G134=""),"",IF(AND($E$3=6),'Marks Entry 6th'!AP133,IF(AND($E$3=7),'Marks Entry 7th'!AP133,"")))</f>
        <v/>
      </c>
      <c r="BP134" s="65" t="str">
        <f t="shared" si="120"/>
        <v/>
      </c>
      <c r="BQ134" s="62" t="str">
        <f t="shared" si="121"/>
        <v/>
      </c>
      <c r="BR134" s="108">
        <f t="shared" si="122"/>
        <v>0</v>
      </c>
      <c r="BS134" s="108" t="str">
        <f t="shared" si="123"/>
        <v/>
      </c>
      <c r="BT134" s="108" t="str">
        <f t="shared" si="124"/>
        <v/>
      </c>
      <c r="BU134" s="108" t="str">
        <f t="shared" si="125"/>
        <v/>
      </c>
      <c r="BV134" s="108" t="str">
        <f t="shared" si="126"/>
        <v/>
      </c>
      <c r="BW134" s="110" t="str">
        <f t="shared" si="127"/>
        <v/>
      </c>
      <c r="BX134" s="120" t="str">
        <f>IF(OR($E134="",$G134=""),"",IF(AND($E$3=6),'Marks Entry 6th'!AQ133,IF(AND($E$3=7),'Marks Entry 7th'!AQ133,"")))</f>
        <v/>
      </c>
      <c r="BY134" s="120" t="str">
        <f>IF(OR($E134="",$G134=""),"",IF(AND($E$3=6),'Marks Entry 6th'!AR133,IF(AND($E$3=7),'Marks Entry 7th'!AR133,"")))</f>
        <v/>
      </c>
      <c r="BZ134" s="120" t="str">
        <f>IF(OR($E134="",$G134=""),"",IF(AND($E$3=6),'Marks Entry 6th'!AS133,IF(AND($E$3=7),'Marks Entry 7th'!AS133,"")))</f>
        <v/>
      </c>
      <c r="CA134" s="120" t="str">
        <f>IF(OR($E134="",$G134=""),"",IF(AND($E$3=6),'Marks Entry 6th'!AT133,IF(AND($E$3=7),'Marks Entry 7th'!AT133,"")))</f>
        <v/>
      </c>
      <c r="CB134" s="120" t="str">
        <f>IF(OR($E134="",$G134=""),"",IF(AND($E$3=6),'Marks Entry 6th'!AU133,IF(AND($E$3=7),'Marks Entry 7th'!AU133,"")))</f>
        <v/>
      </c>
      <c r="CC134" s="120" t="str">
        <f>IF(OR($E134="",$G134=""),"",IF(AND($E$3=6),'Marks Entry 6th'!AV133,IF(AND($E$3=7),'Marks Entry 7th'!AV133,"")))</f>
        <v/>
      </c>
      <c r="CD134" s="418" t="str">
        <f t="shared" si="128"/>
        <v/>
      </c>
      <c r="CE134" s="120" t="str">
        <f>IF(OR($E134="",$G134=""),"",IF(AND($E$3=6),'Marks Entry 6th'!AW133,IF(AND($E$3=7),'Marks Entry 7th'!AW133,"")))</f>
        <v/>
      </c>
      <c r="CF134" s="120" t="str">
        <f>IF(OR($E134="",$G134=""),"",IF(AND($E$3=6),'Marks Entry 6th'!AX133,IF(AND($E$3=7),'Marks Entry 7th'!AX133,"")))</f>
        <v/>
      </c>
      <c r="CG134" s="65" t="str">
        <f t="shared" si="129"/>
        <v/>
      </c>
      <c r="CH134" s="62">
        <f t="shared" si="130"/>
        <v>0</v>
      </c>
      <c r="CI134" s="67" t="str">
        <f>IF(OR($E134="",$G134=""),"",IF(AND($E$3=6),'Marks Entry 6th'!AY133,IF(AND($E$3=7),'Marks Entry 7th'!AY133,"")))</f>
        <v/>
      </c>
      <c r="CJ134" s="67" t="str">
        <f>IF(OR($E134="",$G134=""),"",IF(AND($E$3=6),'Marks Entry 6th'!AZ133,IF(AND($E$3=7),'Marks Entry 7th'!AZ133,"")))</f>
        <v/>
      </c>
      <c r="CK134" s="65" t="str">
        <f t="shared" si="131"/>
        <v/>
      </c>
      <c r="CL134" s="62" t="str">
        <f t="shared" si="132"/>
        <v/>
      </c>
      <c r="CM134" s="108">
        <f t="shared" si="133"/>
        <v>0</v>
      </c>
      <c r="CN134" s="108" t="str">
        <f t="shared" si="134"/>
        <v/>
      </c>
      <c r="CO134" s="108" t="str">
        <f t="shared" si="135"/>
        <v/>
      </c>
      <c r="CP134" s="108" t="str">
        <f t="shared" si="136"/>
        <v/>
      </c>
      <c r="CQ134" s="108" t="str">
        <f t="shared" si="137"/>
        <v/>
      </c>
      <c r="CR134" s="110" t="str">
        <f t="shared" si="138"/>
        <v/>
      </c>
      <c r="CS134" s="120" t="str">
        <f>IF(OR($E134="",$G134=""),"",IF(AND($E$3=6),'Marks Entry 6th'!BA133,IF(AND($E$3=7),'Marks Entry 7th'!BA133,"")))</f>
        <v/>
      </c>
      <c r="CT134" s="120" t="str">
        <f>IF(OR($E134="",$G134=""),"",IF(AND($E$3=6),'Marks Entry 6th'!BB133,IF(AND($E$3=7),'Marks Entry 7th'!BB133,"")))</f>
        <v/>
      </c>
      <c r="CU134" s="120" t="str">
        <f>IF(OR($E134="",$G134=""),"",IF(AND($E$3=6),'Marks Entry 6th'!BC133,IF(AND($E$3=7),'Marks Entry 7th'!BC133,"")))</f>
        <v/>
      </c>
      <c r="CV134" s="120" t="str">
        <f>IF(OR($E134="",$G134=""),"",IF(AND($E$3=6),'Marks Entry 6th'!BD133,IF(AND($E$3=7),'Marks Entry 7th'!BD133,"")))</f>
        <v/>
      </c>
      <c r="CW134" s="120" t="str">
        <f>IF(OR($E134="",$G134=""),"",IF(AND($E$3=6),'Marks Entry 6th'!BE133,IF(AND($E$3=7),'Marks Entry 7th'!BE133,"")))</f>
        <v/>
      </c>
      <c r="CX134" s="120" t="str">
        <f>IF(OR($E134="",$G134=""),"",IF(AND($E$3=6),'Marks Entry 6th'!BF133,IF(AND($E$3=7),'Marks Entry 7th'!BF133,"")))</f>
        <v/>
      </c>
      <c r="CY134" s="418" t="str">
        <f t="shared" si="139"/>
        <v/>
      </c>
      <c r="CZ134" s="120" t="str">
        <f>IF(OR($E134="",$G134=""),"",IF(AND($E$3=6),'Marks Entry 6th'!BG133,IF(AND($E$3=7),'Marks Entry 7th'!BG133,"")))</f>
        <v/>
      </c>
      <c r="DA134" s="120" t="str">
        <f>IF(OR($E134="",$G134=""),"",IF(AND($E$3=6),'Marks Entry 6th'!BH133,IF(AND($E$3=7),'Marks Entry 7th'!BH133,"")))</f>
        <v/>
      </c>
      <c r="DB134" s="65" t="str">
        <f t="shared" si="140"/>
        <v/>
      </c>
      <c r="DC134" s="62">
        <f t="shared" si="141"/>
        <v>0</v>
      </c>
      <c r="DD134" s="67" t="str">
        <f>IF(OR($E134="",$G134=""),"",IF(AND($E$3=6),'Marks Entry 6th'!BI133,IF(AND($E$3=7),'Marks Entry 7th'!BI133,"")))</f>
        <v/>
      </c>
      <c r="DE134" s="67" t="str">
        <f>IF(OR($E134="",$G134=""),"",IF(AND($E$3=6),'Marks Entry 6th'!BJ133,IF(AND($E$3=7),'Marks Entry 7th'!BJ133,"")))</f>
        <v/>
      </c>
      <c r="DF134" s="65" t="str">
        <f t="shared" si="142"/>
        <v/>
      </c>
      <c r="DG134" s="62" t="str">
        <f t="shared" si="143"/>
        <v/>
      </c>
      <c r="DH134" s="108">
        <f t="shared" si="144"/>
        <v>0</v>
      </c>
      <c r="DI134" s="108" t="str">
        <f t="shared" si="145"/>
        <v/>
      </c>
      <c r="DJ134" s="108" t="str">
        <f t="shared" si="146"/>
        <v/>
      </c>
      <c r="DK134" s="108" t="str">
        <f t="shared" si="147"/>
        <v/>
      </c>
      <c r="DL134" s="108" t="str">
        <f t="shared" si="148"/>
        <v/>
      </c>
      <c r="DM134" s="110" t="str">
        <f t="shared" si="149"/>
        <v/>
      </c>
      <c r="DN134" s="120" t="str">
        <f>IF(OR($E134="",$G134=""),"",IF(AND($E$3=6),'Marks Entry 6th'!BK133,IF(AND($E$3=7),'Marks Entry 7th'!BK133,"")))</f>
        <v/>
      </c>
      <c r="DO134" s="120" t="str">
        <f>IF(OR($E134="",$G134=""),"",IF(AND($E$3=6),'Marks Entry 6th'!BL133,IF(AND($E$3=7),'Marks Entry 7th'!BL133,"")))</f>
        <v/>
      </c>
      <c r="DP134" s="120" t="str">
        <f>IF(OR($E134="",$G134=""),"",IF(AND($E$3=6),'Marks Entry 6th'!BM133,IF(AND($E$3=7),'Marks Entry 7th'!BM133,"")))</f>
        <v/>
      </c>
      <c r="DQ134" s="120" t="str">
        <f>IF(OR($E134="",$G134=""),"",IF(AND($E$3=6),'Marks Entry 6th'!BN133,IF(AND($E$3=7),'Marks Entry 7th'!BN133,"")))</f>
        <v/>
      </c>
      <c r="DR134" s="120" t="str">
        <f>IF(OR($E134="",$G134=""),"",IF(AND($E$3=6),'Marks Entry 6th'!BO133,IF(AND($E$3=7),'Marks Entry 7th'!BO133,"")))</f>
        <v/>
      </c>
      <c r="DS134" s="120" t="str">
        <f>IF(OR($E134="",$G134=""),"",IF(AND($E$3=6),'Marks Entry 6th'!BP133,IF(AND($E$3=7),'Marks Entry 7th'!BP133,"")))</f>
        <v/>
      </c>
      <c r="DT134" s="418" t="str">
        <f t="shared" si="150"/>
        <v/>
      </c>
      <c r="DU134" s="120" t="str">
        <f>IF(OR($E134="",$G134=""),"",IF(AND($E$3=6),'Marks Entry 6th'!BQ133,IF(AND($E$3=7),'Marks Entry 7th'!BQ133,"")))</f>
        <v/>
      </c>
      <c r="DV134" s="120" t="str">
        <f>IF(OR($E134="",$G134=""),"",IF(AND($E$3=6),'Marks Entry 6th'!BR133,IF(AND($E$3=7),'Marks Entry 7th'!BR133,"")))</f>
        <v/>
      </c>
      <c r="DW134" s="65" t="str">
        <f t="shared" si="151"/>
        <v/>
      </c>
      <c r="DX134" s="62">
        <f t="shared" si="152"/>
        <v>0</v>
      </c>
      <c r="DY134" s="67" t="str">
        <f>IF(OR($E134="",$G134=""),"",IF(AND($E$3=6),'Marks Entry 6th'!BS133,IF(AND($E$3=7),'Marks Entry 7th'!BS133,"")))</f>
        <v/>
      </c>
      <c r="DZ134" s="67" t="str">
        <f>IF(OR($E134="",$G134=""),"",IF(AND($E$3=6),'Marks Entry 6th'!BT133,IF(AND($E$3=7),'Marks Entry 7th'!BT133,"")))</f>
        <v/>
      </c>
      <c r="EA134" s="65" t="str">
        <f t="shared" si="153"/>
        <v/>
      </c>
      <c r="EB134" s="62" t="str">
        <f t="shared" si="154"/>
        <v/>
      </c>
      <c r="EC134" s="108">
        <f t="shared" si="155"/>
        <v>0</v>
      </c>
      <c r="ED134" s="108" t="str">
        <f t="shared" si="156"/>
        <v/>
      </c>
      <c r="EE134" s="108" t="str">
        <f t="shared" si="157"/>
        <v/>
      </c>
      <c r="EF134" s="108" t="str">
        <f t="shared" si="158"/>
        <v/>
      </c>
      <c r="EG134" s="108" t="str">
        <f t="shared" si="159"/>
        <v/>
      </c>
      <c r="EH134" s="110" t="str">
        <f t="shared" si="160"/>
        <v/>
      </c>
      <c r="EI134" s="52" t="str">
        <f>IF(OR($E134="",$G134=""),"",IF(AND($E$3=6),'Marks Entry 6th'!BU133,IF(AND($E$3=7),'Marks Entry 7th'!BU133,"")))</f>
        <v/>
      </c>
      <c r="EJ134" s="52" t="str">
        <f>IF(OR($E134="",$G134=""),"",IF(AND($E$3=6),'Marks Entry 6th'!BV133,IF(AND($E$3=7),'Marks Entry 7th'!BV133,"")))</f>
        <v/>
      </c>
      <c r="EK134" s="52" t="str">
        <f>IF(OR($E134="",$G134=""),"",IF(AND($E$3=6),'Marks Entry 6th'!BW133,IF(AND($E$3=7),'Marks Entry 7th'!BW133,"")))</f>
        <v/>
      </c>
      <c r="EL134" s="52" t="str">
        <f>IF(OR($E134="",$G134=""),"",IF(AND($E$3=6),'Marks Entry 6th'!BX133,IF(AND($E$3=7),'Marks Entry 7th'!BX133,"")))</f>
        <v/>
      </c>
      <c r="EM134" s="52" t="str">
        <f>IF(OR($E134="",$G134=""),"",IF(AND($E$3=6),'Marks Entry 6th'!BY133,IF(AND($E$3=7),'Marks Entry 7th'!BY133,"")))</f>
        <v/>
      </c>
      <c r="EN134" s="121" t="str">
        <f t="shared" si="161"/>
        <v/>
      </c>
      <c r="EO134" s="122">
        <f t="shared" si="162"/>
        <v>0</v>
      </c>
      <c r="EP134" s="122" t="str">
        <f t="shared" si="163"/>
        <v/>
      </c>
      <c r="EQ134" s="122" t="str">
        <f t="shared" si="164"/>
        <v/>
      </c>
      <c r="ER134" s="109" t="str">
        <f t="shared" si="165"/>
        <v/>
      </c>
      <c r="ES134" s="52" t="str">
        <f>IF(OR($E134="",$G134=""),"",IF(AND($E$3=6),'Marks Entry 6th'!BZ133,IF(AND($E$3=7),'Marks Entry 7th'!BZ133,"")))</f>
        <v/>
      </c>
      <c r="ET134" s="52" t="str">
        <f>IF(OR($E134="",$G134=""),"",IF(AND($E$3=6),'Marks Entry 6th'!CA133,IF(AND($E$3=7),'Marks Entry 7th'!CA133,"")))</f>
        <v/>
      </c>
      <c r="EU134" s="52" t="str">
        <f>IF(OR($E134="",$G134=""),"",IF(AND($E$3=6),'Marks Entry 6th'!CB133,IF(AND($E$3=7),'Marks Entry 7th'!CB133,"")))</f>
        <v/>
      </c>
      <c r="EV134" s="52" t="str">
        <f>IF(OR($E134="",$G134=""),"",IF(AND($E$3=6),'Marks Entry 6th'!CC133,IF(AND($E$3=7),'Marks Entry 7th'!CC133,"")))</f>
        <v/>
      </c>
      <c r="EW134" s="52" t="str">
        <f>IF(OR($E134="",$G134=""),"",IF(AND($E$3=6),'Marks Entry 6th'!CD133,IF(AND($E$3=7),'Marks Entry 7th'!CD133,"")))</f>
        <v/>
      </c>
      <c r="EX134" s="121" t="str">
        <f t="shared" si="166"/>
        <v/>
      </c>
      <c r="EY134" s="122">
        <f t="shared" si="167"/>
        <v>0</v>
      </c>
      <c r="EZ134" s="122" t="str">
        <f t="shared" si="168"/>
        <v/>
      </c>
      <c r="FA134" s="122" t="str">
        <f t="shared" si="169"/>
        <v/>
      </c>
      <c r="FB134" s="109" t="str">
        <f t="shared" si="170"/>
        <v/>
      </c>
      <c r="FC134" s="52" t="str">
        <f>IF(OR($E134="",$G134=""),"",IF(AND($E$3=6),'Marks Entry 6th'!CE133,IF(AND($E$3=7),'Marks Entry 7th'!CE133,"")))</f>
        <v/>
      </c>
      <c r="FD134" s="52" t="str">
        <f>IF(OR($E134="",$G134=""),"",IF(AND($E$3=6),'Marks Entry 6th'!CF133,IF(AND($E$3=7),'Marks Entry 7th'!CF133,"")))</f>
        <v/>
      </c>
      <c r="FE134" s="52" t="str">
        <f>IF(OR($E134="",$G134=""),"",IF(AND($E$3=6),'Marks Entry 6th'!CG133,IF(AND($E$3=7),'Marks Entry 7th'!CG133,"")))</f>
        <v/>
      </c>
      <c r="FF134" s="52" t="str">
        <f>IF(OR($E134="",$G134=""),"",IF(AND($E$3=6),'Marks Entry 6th'!CH133,IF(AND($E$3=7),'Marks Entry 7th'!CH133,"")))</f>
        <v/>
      </c>
      <c r="FG134" s="52" t="str">
        <f>IF(OR($E134="",$G134=""),"",IF(AND($E$3=6),'Marks Entry 6th'!CI133,IF(AND($E$3=7),'Marks Entry 7th'!CI133,"")))</f>
        <v/>
      </c>
      <c r="FH134" s="121" t="str">
        <f t="shared" si="171"/>
        <v/>
      </c>
      <c r="FI134" s="122">
        <f t="shared" si="172"/>
        <v>0</v>
      </c>
      <c r="FJ134" s="122" t="str">
        <f t="shared" si="173"/>
        <v/>
      </c>
      <c r="FK134" s="122" t="str">
        <f t="shared" si="174"/>
        <v/>
      </c>
      <c r="FL134" s="109" t="str">
        <f t="shared" si="175"/>
        <v/>
      </c>
      <c r="FM134" s="361" t="str">
        <f>IF(OR($E134="",$G134=""),"",IF(AND('Marks Entry 6th'!CJ133="",'Marks Entry 7th'!CJ133=""),"",IF(AND($E$3=6),'Marks Entry 6th'!CJ133,IF(AND($E$3=7),'Marks Entry 7th'!CJ133,""))))</f>
        <v/>
      </c>
      <c r="FN134" s="361" t="str">
        <f>IF(OR($E134="",$G134=""),"",IF(AND('Marks Entry 6th'!CK133="",'Marks Entry 7th'!CK133=""),"",IF(AND($E$3=6),'Marks Entry 6th'!CK133,IF(AND($E$3=7),'Marks Entry 7th'!CK133,""))))</f>
        <v/>
      </c>
      <c r="FO134" s="362" t="str">
        <f t="shared" si="176"/>
        <v/>
      </c>
      <c r="FP134" s="109" t="str">
        <f t="shared" si="177"/>
        <v/>
      </c>
      <c r="FQ134" s="361" t="str">
        <f>IF(OR($E134="",$G134=""),"",IF(AND('Marks Entry 6th'!CL133="",'Marks Entry 7th'!CL133=""),"",IF(AND($E$3=6),'Marks Entry 6th'!CL133,IF(AND($E$3=7),'Marks Entry 7th'!CL133,""))))</f>
        <v/>
      </c>
      <c r="FR134" s="361" t="str">
        <f>IF(OR($E134="",$G134=""),"",IF(AND('Marks Entry 6th'!CM133="",'Marks Entry 7th'!CM133=""),"",IF(AND($E$3=6),'Marks Entry 6th'!CM133,IF(AND($E$3=7),'Marks Entry 7th'!CM133,""))))</f>
        <v/>
      </c>
      <c r="FS134" s="362" t="str">
        <f t="shared" si="178"/>
        <v/>
      </c>
      <c r="FT134" s="109" t="str">
        <f t="shared" si="179"/>
        <v/>
      </c>
      <c r="FU134" s="78" t="str">
        <f t="shared" si="180"/>
        <v/>
      </c>
      <c r="FV134" s="328" t="str">
        <f t="shared" si="181"/>
        <v/>
      </c>
      <c r="FW134" s="84" t="str">
        <f t="shared" si="182"/>
        <v/>
      </c>
      <c r="FX134" s="222" t="str">
        <f t="shared" si="183"/>
        <v/>
      </c>
      <c r="FY134" s="85" t="str">
        <f t="shared" si="184"/>
        <v/>
      </c>
      <c r="FZ134" s="327" t="str">
        <f>IFERROR(IF(B134="NSO","NSO",IF(OR(D134="",G134="",F134=""),"",IF(AND(FV134&gt;=36,'Master sheet'!$D$11="Hindi"),"कक्षा क्रमोन्नत",IF(AND(FV134&gt;=36,'Master sheet'!$D$11="English"),"Promoted",IF(AND(FV134&lt;36,'Master sheet'!$D$11="Hindi"),"पुनः परीक्षा","Re-Exam"))))),"")</f>
        <v/>
      </c>
      <c r="GA134" s="53" t="str">
        <f>IF(OR($E134="",$G134=""),"",IF(AND($E$3=6,'Marks Entry 6th'!CN133=""),"",IF(AND($E$3=7,'Marks Entry 7th'!CN133=""),"",IF(AND($E$3=6),'Marks Entry 6th'!CN133,IF(AND($E$3=7),'Marks Entry 7th'!CN133,"")))))</f>
        <v/>
      </c>
      <c r="GB134" s="53" t="str">
        <f>IF(OR($E134="",$G134=""),"",IF(AND($E$3=6,'Marks Entry 6th'!CO133=""),"",IF(AND($E$3=7,'Marks Entry 7th'!CO133=""),"",IF(AND($E$3=6),'Marks Entry 6th'!CO133,IF(AND($E$3=7),'Marks Entry 7th'!CO133,"")))))</f>
        <v/>
      </c>
      <c r="GC134" s="54"/>
      <c r="GK134" s="56">
        <f>IF(AND($E$3=6),'Marks Entry 6th'!I133,IF(AND($E$3=7),'Marks Entry 7th'!I133,""))</f>
        <v>0</v>
      </c>
      <c r="GL134" s="56">
        <f t="shared" si="185"/>
        <v>0</v>
      </c>
    </row>
    <row r="135" spans="1:194" ht="18.95" customHeight="1">
      <c r="A135" s="68">
        <v>128</v>
      </c>
      <c r="B135" s="68" t="str">
        <f>IF(OR(GK135=0,GK135=""),"",IF(AND($E$3=6),'Marks Entry 6th'!I134,IF(AND($E$3=7),'Marks Entry 7th'!I134,"")))</f>
        <v/>
      </c>
      <c r="C135" s="69" t="str">
        <f>IF(OR(B135=0,B135=""),"",IF(AND($E$3=6,'Marks Entry 6th'!B134=""),"",IF(AND($E$3=7,'Marks Entry 7th'!B134=""),"",IF(AND($E$3=6,'Marks Entry 6th'!B134),'Marks Entry 6th'!B134,IF(AND($E$3=7),'Marks Entry 7th'!B134,"")))))</f>
        <v/>
      </c>
      <c r="D135" s="69" t="str">
        <f>IF(OR(B135=0,B135=""),"",IF(AND($E$3=6,'Marks Entry 6th'!C134=""),"",IF(AND($E$3=7,'Marks Entry 7th'!C134=""),"",IF(AND($E$3=6),'Marks Entry 6th'!C134,IF(AND($E$3=7),'Marks Entry 7th'!C134,"")))))</f>
        <v/>
      </c>
      <c r="E135" s="303" t="str">
        <f>IF(OR(B135=0,B135=""),"",IF(AND($E$3=6,'Marks Entry 6th'!E134=""),"",IF(AND($E$3=7,'Marks Entry 7th'!E134=""),"",IF(AND($E$3=6),'Marks Entry 6th'!E134,IF(AND($E$3=7),'Marks Entry 7th'!E134,"")))))</f>
        <v/>
      </c>
      <c r="F135" s="69" t="str">
        <f>IF(OR(B135=0,B135=""),"",IF(AND($E$3=6,'Marks Entry 6th'!D134=""),"",IF(AND($E$3=7,'Marks Entry 7th'!D134=""),"",IF(AND($E$3=6),'Marks Entry 6th'!D134,IF(AND($E$3=7),'Marks Entry 7th'!D134,"")))))</f>
        <v/>
      </c>
      <c r="G135" s="302" t="str">
        <f>IF(OR(B135=0,B135=""),"",IF(AND($E$3=6,'Marks Entry 6th'!F134=""),"",IF(AND($E$3=7,'Marks Entry 7th'!F134=""),"",IF(AND($E$3=6),UPPER('Marks Entry 6th'!F134),IF(AND($E$3=7),UPPER('Marks Entry 7th'!F134),"")))))</f>
        <v/>
      </c>
      <c r="H135" s="302" t="str">
        <f>IF(OR(B135=0,B135=""),"",IF(AND($E$3=6,'Marks Entry 6th'!G134=""),"",IF(AND($E$3=7,'Marks Entry 7th'!G134=""),"",IF(AND($E$3=6),UPPER('Marks Entry 6th'!G134),IF(AND($E$3=7),UPPER('Marks Entry 7th'!G134),"")))))</f>
        <v/>
      </c>
      <c r="I135" s="302" t="str">
        <f>IF(OR(B135=0,B135=""),"",IF(AND($E$3=6,'Marks Entry 6th'!H134=""),"",IF(AND($E$3=7,'Marks Entry 7th'!H134=""),"",IF(AND($E$3=6),UPPER('Marks Entry 6th'!H134),IF(AND($E$3=7),UPPER('Marks Entry 7th'!H134),"")))))</f>
        <v/>
      </c>
      <c r="J135" s="64" t="str">
        <f>IF(OR(B135=0,B135=""),"",IF(AND($E$3=6,'Marks Entry 6th'!J134=""),"",IF(AND($E$3=7,'Marks Entry 7th'!J134=""),"",IF(AND($E$3=6),'Marks Entry 6th'!J134,IF(AND($E$3=7),'Marks Entry 7th'!J134,"")))))</f>
        <v/>
      </c>
      <c r="K135" s="64" t="str">
        <f>IF(OR(B135=0,B135=""),"",IF(AND($E$3=6,'Marks Entry 6th'!K134=""),"",IF(AND($E$3=7,'Marks Entry 7th'!K134=""),"",IF(AND($E$3=6),'Marks Entry 6th'!K134,IF(AND($E$3=7),'Marks Entry 7th'!K134,"")))))</f>
        <v/>
      </c>
      <c r="L135" s="120" t="str">
        <f>IF(OR($E135="",$G135=""),"",IF(AND($E$3=6),'Marks Entry 6th'!L134,IF(AND($E$3=7),'Marks Entry 7th'!L134,"")))</f>
        <v/>
      </c>
      <c r="M135" s="120" t="str">
        <f>IF(OR($E135="",$G135=""),"",IF(AND($E$3=6),'Marks Entry 6th'!M134,IF(AND($E$3=7),'Marks Entry 7th'!M134,"")))</f>
        <v/>
      </c>
      <c r="N135" s="120" t="str">
        <f>IF(OR($E135="",$G135=""),"",IF(AND($E$3=6),'Marks Entry 6th'!N134,IF(AND($E$3=7),'Marks Entry 7th'!N134,"")))</f>
        <v/>
      </c>
      <c r="O135" s="120" t="str">
        <f>IF(OR($E135="",$G135=""),"",IF(AND($E$3=6),'Marks Entry 6th'!O134,IF(AND($E$3=7),'Marks Entry 7th'!O134,"")))</f>
        <v/>
      </c>
      <c r="P135" s="120" t="str">
        <f>IF(OR($E135="",$G135=""),"",IF(AND($E$3=6),'Marks Entry 6th'!P134,IF(AND($E$3=7),'Marks Entry 7th'!P134,"")))</f>
        <v/>
      </c>
      <c r="Q135" s="120" t="str">
        <f>IF(OR($E135="",$G135=""),"",IF(AND($E$3=6),'Marks Entry 6th'!Q134,IF(AND($E$3=7),'Marks Entry 7th'!Q134,"")))</f>
        <v/>
      </c>
      <c r="R135" s="418" t="str">
        <f t="shared" si="95"/>
        <v/>
      </c>
      <c r="S135" s="120" t="str">
        <f>IF(OR($E135="",$G135=""),"",IF(AND($E$3=6),'Marks Entry 6th'!R134,IF(AND($E$3=7),'Marks Entry 7th'!R134,"")))</f>
        <v/>
      </c>
      <c r="T135" s="120" t="str">
        <f>IF(OR($E135="",$G135=""),"",IF(AND($E$3=6),'Marks Entry 6th'!S134,IF(AND($E$3=7),'Marks Entry 7th'!S134,"")))</f>
        <v/>
      </c>
      <c r="U135" s="65" t="str">
        <f t="shared" si="96"/>
        <v/>
      </c>
      <c r="V135" s="62">
        <f t="shared" si="97"/>
        <v>0</v>
      </c>
      <c r="W135" s="67" t="str">
        <f>IF(OR($E135="",$G135=""),"",IF(AND($E$3=6),'Marks Entry 6th'!T134,IF(AND($E$3=7),'Marks Entry 7th'!T134,"")))</f>
        <v/>
      </c>
      <c r="X135" s="67" t="str">
        <f>IF(OR($E135="",$G135=""),"",IF(AND($E$3=6),'Marks Entry 6th'!U134,IF(AND($E$3=7),'Marks Entry 7th'!U134,"")))</f>
        <v/>
      </c>
      <c r="Y135" s="66" t="str">
        <f t="shared" si="98"/>
        <v/>
      </c>
      <c r="Z135" s="62" t="str">
        <f t="shared" si="99"/>
        <v/>
      </c>
      <c r="AA135" s="108">
        <f t="shared" si="100"/>
        <v>0</v>
      </c>
      <c r="AB135" s="108" t="str">
        <f t="shared" si="101"/>
        <v/>
      </c>
      <c r="AC135" s="108" t="str">
        <f t="shared" si="102"/>
        <v/>
      </c>
      <c r="AD135" s="108" t="str">
        <f t="shared" si="103"/>
        <v/>
      </c>
      <c r="AE135" s="108" t="str">
        <f t="shared" si="104"/>
        <v/>
      </c>
      <c r="AF135" s="110" t="str">
        <f t="shared" si="105"/>
        <v/>
      </c>
      <c r="AG135" s="120" t="str">
        <f>IF(OR($E135="",$G135=""),"",IF(AND($E$3=6),'Marks Entry 6th'!V134,IF(AND($E$3=7),'Marks Entry 7th'!V134,"")))</f>
        <v/>
      </c>
      <c r="AH135" s="120" t="str">
        <f>IF(OR($E135="",$G135=""),"",IF(AND($E$3=6),'Marks Entry 6th'!W134,IF(AND($E$3=7),'Marks Entry 7th'!W134,"")))</f>
        <v/>
      </c>
      <c r="AI135" s="120" t="str">
        <f>IF(OR($E135="",$G135=""),"",IF(AND($E$3=6),'Marks Entry 6th'!X134,IF(AND($E$3=7),'Marks Entry 7th'!X134,"")))</f>
        <v/>
      </c>
      <c r="AJ135" s="120" t="str">
        <f>IF(OR($E135="",$G135=""),"",IF(AND($E$3=6),'Marks Entry 6th'!Y134,IF(AND($E$3=7),'Marks Entry 7th'!Y134,"")))</f>
        <v/>
      </c>
      <c r="AK135" s="120" t="str">
        <f>IF(OR($E135="",$G135=""),"",IF(AND($E$3=6),'Marks Entry 6th'!Z134,IF(AND($E$3=7),'Marks Entry 7th'!Z134,"")))</f>
        <v/>
      </c>
      <c r="AL135" s="120" t="str">
        <f>IF(OR($E135="",$G135=""),"",IF(AND($E$3=6),'Marks Entry 6th'!AA134,IF(AND($E$3=7),'Marks Entry 7th'!AA134,"")))</f>
        <v/>
      </c>
      <c r="AM135" s="418" t="str">
        <f t="shared" si="106"/>
        <v/>
      </c>
      <c r="AN135" s="120" t="str">
        <f>IF(OR($E135="",$G135=""),"",IF(AND($E$3=6),'Marks Entry 6th'!AB134,IF(AND($E$3=7),'Marks Entry 7th'!AB134,"")))</f>
        <v/>
      </c>
      <c r="AO135" s="120" t="str">
        <f>IF(OR($E135="",$G135=""),"",IF(AND($E$3=6),'Marks Entry 6th'!AC134,IF(AND($E$3=7),'Marks Entry 7th'!AC134,"")))</f>
        <v/>
      </c>
      <c r="AP135" s="65" t="str">
        <f t="shared" si="107"/>
        <v/>
      </c>
      <c r="AQ135" s="62">
        <f t="shared" si="108"/>
        <v>0</v>
      </c>
      <c r="AR135" s="67" t="str">
        <f>IF(OR($E135="",$G135=""),"",IF(AND($E$3=6),'Marks Entry 6th'!AD134,IF(AND($E$3=7),'Marks Entry 7th'!AD134,"")))</f>
        <v/>
      </c>
      <c r="AS135" s="67" t="str">
        <f>IF(OR($E135="",$G135=""),"",IF(AND($E$3=6),'Marks Entry 6th'!AE134,IF(AND($E$3=7),'Marks Entry 7th'!AE134,"")))</f>
        <v/>
      </c>
      <c r="AT135" s="65" t="str">
        <f t="shared" si="109"/>
        <v/>
      </c>
      <c r="AU135" s="62" t="str">
        <f t="shared" si="110"/>
        <v/>
      </c>
      <c r="AV135" s="108">
        <f t="shared" si="111"/>
        <v>0</v>
      </c>
      <c r="AW135" s="108" t="str">
        <f t="shared" si="112"/>
        <v/>
      </c>
      <c r="AX135" s="108" t="str">
        <f t="shared" si="113"/>
        <v/>
      </c>
      <c r="AY135" s="108" t="str">
        <f t="shared" si="114"/>
        <v/>
      </c>
      <c r="AZ135" s="108" t="str">
        <f t="shared" si="115"/>
        <v/>
      </c>
      <c r="BA135" s="110" t="str">
        <f t="shared" si="116"/>
        <v/>
      </c>
      <c r="BB135" s="310" t="str">
        <f>IF(OR($E135="",$G135=""),"",IF(AND($E$3=6),'Marks Entry 6th'!AF134,IF(AND($E$3=7),'Marks Entry 7th'!AF134,"")))</f>
        <v/>
      </c>
      <c r="BC135" s="120" t="str">
        <f>IF(OR($E135="",$G135=""),"",IF(AND($E$3=6),'Marks Entry 6th'!AG134,IF(AND($E$3=7),'Marks Entry 7th'!AG134,"")))</f>
        <v/>
      </c>
      <c r="BD135" s="120" t="str">
        <f>IF(OR($E135="",$G135=""),"",IF(AND($E$3=6),'Marks Entry 6th'!AH134,IF(AND($E$3=7),'Marks Entry 7th'!AH134,"")))</f>
        <v/>
      </c>
      <c r="BE135" s="120" t="str">
        <f>IF(OR($E135="",$G135=""),"",IF(AND($E$3=6),'Marks Entry 6th'!AI134,IF(AND($E$3=7),'Marks Entry 7th'!AI134,"")))</f>
        <v/>
      </c>
      <c r="BF135" s="120" t="str">
        <f>IF(OR($E135="",$G135=""),"",IF(AND($E$3=6),'Marks Entry 6th'!AJ134,IF(AND($E$3=7),'Marks Entry 7th'!AJ134,"")))</f>
        <v/>
      </c>
      <c r="BG135" s="120" t="str">
        <f>IF(OR($E135="",$G135=""),"",IF(AND($E$3=6),'Marks Entry 6th'!AK134,IF(AND($E$3=7),'Marks Entry 7th'!AK134,"")))</f>
        <v/>
      </c>
      <c r="BH135" s="120" t="str">
        <f>IF(OR($E135="",$G135=""),"",IF(AND($E$3=6),'Marks Entry 6th'!AL134,IF(AND($E$3=7),'Marks Entry 7th'!AL134,"")))</f>
        <v/>
      </c>
      <c r="BI135" s="418" t="str">
        <f t="shared" si="117"/>
        <v/>
      </c>
      <c r="BJ135" s="120" t="str">
        <f>IF(OR($E135="",$G135=""),"",IF(AND($E$3=6),'Marks Entry 6th'!AM134,IF(AND($E$3=7),'Marks Entry 7th'!AM134,"")))</f>
        <v/>
      </c>
      <c r="BK135" s="120" t="str">
        <f>IF(OR($E135="",$G135=""),"",IF(AND($E$3=6),'Marks Entry 6th'!AN134,IF(AND($E$3=7),'Marks Entry 7th'!AN134,"")))</f>
        <v/>
      </c>
      <c r="BL135" s="65" t="str">
        <f t="shared" si="118"/>
        <v/>
      </c>
      <c r="BM135" s="62">
        <f t="shared" si="119"/>
        <v>0</v>
      </c>
      <c r="BN135" s="67" t="str">
        <f>IF(OR($E135="",$G135=""),"",IF(AND($E$3=6),'Marks Entry 6th'!AO134,IF(AND($E$3=7),'Marks Entry 7th'!AO134,"")))</f>
        <v/>
      </c>
      <c r="BO135" s="67" t="str">
        <f>IF(OR($E135="",$G135=""),"",IF(AND($E$3=6),'Marks Entry 6th'!AP134,IF(AND($E$3=7),'Marks Entry 7th'!AP134,"")))</f>
        <v/>
      </c>
      <c r="BP135" s="65" t="str">
        <f t="shared" si="120"/>
        <v/>
      </c>
      <c r="BQ135" s="62" t="str">
        <f t="shared" si="121"/>
        <v/>
      </c>
      <c r="BR135" s="108">
        <f t="shared" si="122"/>
        <v>0</v>
      </c>
      <c r="BS135" s="108" t="str">
        <f t="shared" si="123"/>
        <v/>
      </c>
      <c r="BT135" s="108" t="str">
        <f t="shared" si="124"/>
        <v/>
      </c>
      <c r="BU135" s="108" t="str">
        <f t="shared" si="125"/>
        <v/>
      </c>
      <c r="BV135" s="108" t="str">
        <f t="shared" si="126"/>
        <v/>
      </c>
      <c r="BW135" s="110" t="str">
        <f t="shared" si="127"/>
        <v/>
      </c>
      <c r="BX135" s="120" t="str">
        <f>IF(OR($E135="",$G135=""),"",IF(AND($E$3=6),'Marks Entry 6th'!AQ134,IF(AND($E$3=7),'Marks Entry 7th'!AQ134,"")))</f>
        <v/>
      </c>
      <c r="BY135" s="120" t="str">
        <f>IF(OR($E135="",$G135=""),"",IF(AND($E$3=6),'Marks Entry 6th'!AR134,IF(AND($E$3=7),'Marks Entry 7th'!AR134,"")))</f>
        <v/>
      </c>
      <c r="BZ135" s="120" t="str">
        <f>IF(OR($E135="",$G135=""),"",IF(AND($E$3=6),'Marks Entry 6th'!AS134,IF(AND($E$3=7),'Marks Entry 7th'!AS134,"")))</f>
        <v/>
      </c>
      <c r="CA135" s="120" t="str">
        <f>IF(OR($E135="",$G135=""),"",IF(AND($E$3=6),'Marks Entry 6th'!AT134,IF(AND($E$3=7),'Marks Entry 7th'!AT134,"")))</f>
        <v/>
      </c>
      <c r="CB135" s="120" t="str">
        <f>IF(OR($E135="",$G135=""),"",IF(AND($E$3=6),'Marks Entry 6th'!AU134,IF(AND($E$3=7),'Marks Entry 7th'!AU134,"")))</f>
        <v/>
      </c>
      <c r="CC135" s="120" t="str">
        <f>IF(OR($E135="",$G135=""),"",IF(AND($E$3=6),'Marks Entry 6th'!AV134,IF(AND($E$3=7),'Marks Entry 7th'!AV134,"")))</f>
        <v/>
      </c>
      <c r="CD135" s="418" t="str">
        <f t="shared" si="128"/>
        <v/>
      </c>
      <c r="CE135" s="120" t="str">
        <f>IF(OR($E135="",$G135=""),"",IF(AND($E$3=6),'Marks Entry 6th'!AW134,IF(AND($E$3=7),'Marks Entry 7th'!AW134,"")))</f>
        <v/>
      </c>
      <c r="CF135" s="120" t="str">
        <f>IF(OR($E135="",$G135=""),"",IF(AND($E$3=6),'Marks Entry 6th'!AX134,IF(AND($E$3=7),'Marks Entry 7th'!AX134,"")))</f>
        <v/>
      </c>
      <c r="CG135" s="65" t="str">
        <f t="shared" si="129"/>
        <v/>
      </c>
      <c r="CH135" s="62">
        <f t="shared" si="130"/>
        <v>0</v>
      </c>
      <c r="CI135" s="67" t="str">
        <f>IF(OR($E135="",$G135=""),"",IF(AND($E$3=6),'Marks Entry 6th'!AY134,IF(AND($E$3=7),'Marks Entry 7th'!AY134,"")))</f>
        <v/>
      </c>
      <c r="CJ135" s="67" t="str">
        <f>IF(OR($E135="",$G135=""),"",IF(AND($E$3=6),'Marks Entry 6th'!AZ134,IF(AND($E$3=7),'Marks Entry 7th'!AZ134,"")))</f>
        <v/>
      </c>
      <c r="CK135" s="65" t="str">
        <f t="shared" si="131"/>
        <v/>
      </c>
      <c r="CL135" s="62" t="str">
        <f t="shared" si="132"/>
        <v/>
      </c>
      <c r="CM135" s="108">
        <f t="shared" si="133"/>
        <v>0</v>
      </c>
      <c r="CN135" s="108" t="str">
        <f t="shared" si="134"/>
        <v/>
      </c>
      <c r="CO135" s="108" t="str">
        <f t="shared" si="135"/>
        <v/>
      </c>
      <c r="CP135" s="108" t="str">
        <f t="shared" si="136"/>
        <v/>
      </c>
      <c r="CQ135" s="108" t="str">
        <f t="shared" si="137"/>
        <v/>
      </c>
      <c r="CR135" s="110" t="str">
        <f t="shared" si="138"/>
        <v/>
      </c>
      <c r="CS135" s="120" t="str">
        <f>IF(OR($E135="",$G135=""),"",IF(AND($E$3=6),'Marks Entry 6th'!BA134,IF(AND($E$3=7),'Marks Entry 7th'!BA134,"")))</f>
        <v/>
      </c>
      <c r="CT135" s="120" t="str">
        <f>IF(OR($E135="",$G135=""),"",IF(AND($E$3=6),'Marks Entry 6th'!BB134,IF(AND($E$3=7),'Marks Entry 7th'!BB134,"")))</f>
        <v/>
      </c>
      <c r="CU135" s="120" t="str">
        <f>IF(OR($E135="",$G135=""),"",IF(AND($E$3=6),'Marks Entry 6th'!BC134,IF(AND($E$3=7),'Marks Entry 7th'!BC134,"")))</f>
        <v/>
      </c>
      <c r="CV135" s="120" t="str">
        <f>IF(OR($E135="",$G135=""),"",IF(AND($E$3=6),'Marks Entry 6th'!BD134,IF(AND($E$3=7),'Marks Entry 7th'!BD134,"")))</f>
        <v/>
      </c>
      <c r="CW135" s="120" t="str">
        <f>IF(OR($E135="",$G135=""),"",IF(AND($E$3=6),'Marks Entry 6th'!BE134,IF(AND($E$3=7),'Marks Entry 7th'!BE134,"")))</f>
        <v/>
      </c>
      <c r="CX135" s="120" t="str">
        <f>IF(OR($E135="",$G135=""),"",IF(AND($E$3=6),'Marks Entry 6th'!BF134,IF(AND($E$3=7),'Marks Entry 7th'!BF134,"")))</f>
        <v/>
      </c>
      <c r="CY135" s="418" t="str">
        <f t="shared" si="139"/>
        <v/>
      </c>
      <c r="CZ135" s="120" t="str">
        <f>IF(OR($E135="",$G135=""),"",IF(AND($E$3=6),'Marks Entry 6th'!BG134,IF(AND($E$3=7),'Marks Entry 7th'!BG134,"")))</f>
        <v/>
      </c>
      <c r="DA135" s="120" t="str">
        <f>IF(OR($E135="",$G135=""),"",IF(AND($E$3=6),'Marks Entry 6th'!BH134,IF(AND($E$3=7),'Marks Entry 7th'!BH134,"")))</f>
        <v/>
      </c>
      <c r="DB135" s="65" t="str">
        <f t="shared" si="140"/>
        <v/>
      </c>
      <c r="DC135" s="62">
        <f t="shared" si="141"/>
        <v>0</v>
      </c>
      <c r="DD135" s="67" t="str">
        <f>IF(OR($E135="",$G135=""),"",IF(AND($E$3=6),'Marks Entry 6th'!BI134,IF(AND($E$3=7),'Marks Entry 7th'!BI134,"")))</f>
        <v/>
      </c>
      <c r="DE135" s="67" t="str">
        <f>IF(OR($E135="",$G135=""),"",IF(AND($E$3=6),'Marks Entry 6th'!BJ134,IF(AND($E$3=7),'Marks Entry 7th'!BJ134,"")))</f>
        <v/>
      </c>
      <c r="DF135" s="65" t="str">
        <f t="shared" si="142"/>
        <v/>
      </c>
      <c r="DG135" s="62" t="str">
        <f t="shared" si="143"/>
        <v/>
      </c>
      <c r="DH135" s="108">
        <f t="shared" si="144"/>
        <v>0</v>
      </c>
      <c r="DI135" s="108" t="str">
        <f t="shared" si="145"/>
        <v/>
      </c>
      <c r="DJ135" s="108" t="str">
        <f t="shared" si="146"/>
        <v/>
      </c>
      <c r="DK135" s="108" t="str">
        <f t="shared" si="147"/>
        <v/>
      </c>
      <c r="DL135" s="108" t="str">
        <f t="shared" si="148"/>
        <v/>
      </c>
      <c r="DM135" s="110" t="str">
        <f t="shared" si="149"/>
        <v/>
      </c>
      <c r="DN135" s="120" t="str">
        <f>IF(OR($E135="",$G135=""),"",IF(AND($E$3=6),'Marks Entry 6th'!BK134,IF(AND($E$3=7),'Marks Entry 7th'!BK134,"")))</f>
        <v/>
      </c>
      <c r="DO135" s="120" t="str">
        <f>IF(OR($E135="",$G135=""),"",IF(AND($E$3=6),'Marks Entry 6th'!BL134,IF(AND($E$3=7),'Marks Entry 7th'!BL134,"")))</f>
        <v/>
      </c>
      <c r="DP135" s="120" t="str">
        <f>IF(OR($E135="",$G135=""),"",IF(AND($E$3=6),'Marks Entry 6th'!BM134,IF(AND($E$3=7),'Marks Entry 7th'!BM134,"")))</f>
        <v/>
      </c>
      <c r="DQ135" s="120" t="str">
        <f>IF(OR($E135="",$G135=""),"",IF(AND($E$3=6),'Marks Entry 6th'!BN134,IF(AND($E$3=7),'Marks Entry 7th'!BN134,"")))</f>
        <v/>
      </c>
      <c r="DR135" s="120" t="str">
        <f>IF(OR($E135="",$G135=""),"",IF(AND($E$3=6),'Marks Entry 6th'!BO134,IF(AND($E$3=7),'Marks Entry 7th'!BO134,"")))</f>
        <v/>
      </c>
      <c r="DS135" s="120" t="str">
        <f>IF(OR($E135="",$G135=""),"",IF(AND($E$3=6),'Marks Entry 6th'!BP134,IF(AND($E$3=7),'Marks Entry 7th'!BP134,"")))</f>
        <v/>
      </c>
      <c r="DT135" s="418" t="str">
        <f t="shared" si="150"/>
        <v/>
      </c>
      <c r="DU135" s="120" t="str">
        <f>IF(OR($E135="",$G135=""),"",IF(AND($E$3=6),'Marks Entry 6th'!BQ134,IF(AND($E$3=7),'Marks Entry 7th'!BQ134,"")))</f>
        <v/>
      </c>
      <c r="DV135" s="120" t="str">
        <f>IF(OR($E135="",$G135=""),"",IF(AND($E$3=6),'Marks Entry 6th'!BR134,IF(AND($E$3=7),'Marks Entry 7th'!BR134,"")))</f>
        <v/>
      </c>
      <c r="DW135" s="65" t="str">
        <f t="shared" si="151"/>
        <v/>
      </c>
      <c r="DX135" s="62">
        <f t="shared" si="152"/>
        <v>0</v>
      </c>
      <c r="DY135" s="67" t="str">
        <f>IF(OR($E135="",$G135=""),"",IF(AND($E$3=6),'Marks Entry 6th'!BS134,IF(AND($E$3=7),'Marks Entry 7th'!BS134,"")))</f>
        <v/>
      </c>
      <c r="DZ135" s="67" t="str">
        <f>IF(OR($E135="",$G135=""),"",IF(AND($E$3=6),'Marks Entry 6th'!BT134,IF(AND($E$3=7),'Marks Entry 7th'!BT134,"")))</f>
        <v/>
      </c>
      <c r="EA135" s="65" t="str">
        <f t="shared" si="153"/>
        <v/>
      </c>
      <c r="EB135" s="62" t="str">
        <f t="shared" si="154"/>
        <v/>
      </c>
      <c r="EC135" s="108">
        <f t="shared" si="155"/>
        <v>0</v>
      </c>
      <c r="ED135" s="108" t="str">
        <f t="shared" si="156"/>
        <v/>
      </c>
      <c r="EE135" s="108" t="str">
        <f t="shared" si="157"/>
        <v/>
      </c>
      <c r="EF135" s="108" t="str">
        <f t="shared" si="158"/>
        <v/>
      </c>
      <c r="EG135" s="108" t="str">
        <f t="shared" si="159"/>
        <v/>
      </c>
      <c r="EH135" s="110" t="str">
        <f t="shared" si="160"/>
        <v/>
      </c>
      <c r="EI135" s="52" t="str">
        <f>IF(OR($E135="",$G135=""),"",IF(AND($E$3=6),'Marks Entry 6th'!BU134,IF(AND($E$3=7),'Marks Entry 7th'!BU134,"")))</f>
        <v/>
      </c>
      <c r="EJ135" s="52" t="str">
        <f>IF(OR($E135="",$G135=""),"",IF(AND($E$3=6),'Marks Entry 6th'!BV134,IF(AND($E$3=7),'Marks Entry 7th'!BV134,"")))</f>
        <v/>
      </c>
      <c r="EK135" s="52" t="str">
        <f>IF(OR($E135="",$G135=""),"",IF(AND($E$3=6),'Marks Entry 6th'!BW134,IF(AND($E$3=7),'Marks Entry 7th'!BW134,"")))</f>
        <v/>
      </c>
      <c r="EL135" s="52" t="str">
        <f>IF(OR($E135="",$G135=""),"",IF(AND($E$3=6),'Marks Entry 6th'!BX134,IF(AND($E$3=7),'Marks Entry 7th'!BX134,"")))</f>
        <v/>
      </c>
      <c r="EM135" s="52" t="str">
        <f>IF(OR($E135="",$G135=""),"",IF(AND($E$3=6),'Marks Entry 6th'!BY134,IF(AND($E$3=7),'Marks Entry 7th'!BY134,"")))</f>
        <v/>
      </c>
      <c r="EN135" s="121" t="str">
        <f t="shared" si="161"/>
        <v/>
      </c>
      <c r="EO135" s="122">
        <f t="shared" si="162"/>
        <v>0</v>
      </c>
      <c r="EP135" s="122" t="str">
        <f t="shared" si="163"/>
        <v/>
      </c>
      <c r="EQ135" s="122" t="str">
        <f t="shared" si="164"/>
        <v/>
      </c>
      <c r="ER135" s="109" t="str">
        <f t="shared" si="165"/>
        <v/>
      </c>
      <c r="ES135" s="52" t="str">
        <f>IF(OR($E135="",$G135=""),"",IF(AND($E$3=6),'Marks Entry 6th'!BZ134,IF(AND($E$3=7),'Marks Entry 7th'!BZ134,"")))</f>
        <v/>
      </c>
      <c r="ET135" s="52" t="str">
        <f>IF(OR($E135="",$G135=""),"",IF(AND($E$3=6),'Marks Entry 6th'!CA134,IF(AND($E$3=7),'Marks Entry 7th'!CA134,"")))</f>
        <v/>
      </c>
      <c r="EU135" s="52" t="str">
        <f>IF(OR($E135="",$G135=""),"",IF(AND($E$3=6),'Marks Entry 6th'!CB134,IF(AND($E$3=7),'Marks Entry 7th'!CB134,"")))</f>
        <v/>
      </c>
      <c r="EV135" s="52" t="str">
        <f>IF(OR($E135="",$G135=""),"",IF(AND($E$3=6),'Marks Entry 6th'!CC134,IF(AND($E$3=7),'Marks Entry 7th'!CC134,"")))</f>
        <v/>
      </c>
      <c r="EW135" s="52" t="str">
        <f>IF(OR($E135="",$G135=""),"",IF(AND($E$3=6),'Marks Entry 6th'!CD134,IF(AND($E$3=7),'Marks Entry 7th'!CD134,"")))</f>
        <v/>
      </c>
      <c r="EX135" s="121" t="str">
        <f t="shared" si="166"/>
        <v/>
      </c>
      <c r="EY135" s="122">
        <f t="shared" si="167"/>
        <v>0</v>
      </c>
      <c r="EZ135" s="122" t="str">
        <f t="shared" si="168"/>
        <v/>
      </c>
      <c r="FA135" s="122" t="str">
        <f t="shared" si="169"/>
        <v/>
      </c>
      <c r="FB135" s="109" t="str">
        <f t="shared" si="170"/>
        <v/>
      </c>
      <c r="FC135" s="52" t="str">
        <f>IF(OR($E135="",$G135=""),"",IF(AND($E$3=6),'Marks Entry 6th'!CE134,IF(AND($E$3=7),'Marks Entry 7th'!CE134,"")))</f>
        <v/>
      </c>
      <c r="FD135" s="52" t="str">
        <f>IF(OR($E135="",$G135=""),"",IF(AND($E$3=6),'Marks Entry 6th'!CF134,IF(AND($E$3=7),'Marks Entry 7th'!CF134,"")))</f>
        <v/>
      </c>
      <c r="FE135" s="52" t="str">
        <f>IF(OR($E135="",$G135=""),"",IF(AND($E$3=6),'Marks Entry 6th'!CG134,IF(AND($E$3=7),'Marks Entry 7th'!CG134,"")))</f>
        <v/>
      </c>
      <c r="FF135" s="52" t="str">
        <f>IF(OR($E135="",$G135=""),"",IF(AND($E$3=6),'Marks Entry 6th'!CH134,IF(AND($E$3=7),'Marks Entry 7th'!CH134,"")))</f>
        <v/>
      </c>
      <c r="FG135" s="52" t="str">
        <f>IF(OR($E135="",$G135=""),"",IF(AND($E$3=6),'Marks Entry 6th'!CI134,IF(AND($E$3=7),'Marks Entry 7th'!CI134,"")))</f>
        <v/>
      </c>
      <c r="FH135" s="121" t="str">
        <f t="shared" si="171"/>
        <v/>
      </c>
      <c r="FI135" s="122">
        <f t="shared" si="172"/>
        <v>0</v>
      </c>
      <c r="FJ135" s="122" t="str">
        <f t="shared" si="173"/>
        <v/>
      </c>
      <c r="FK135" s="122" t="str">
        <f t="shared" si="174"/>
        <v/>
      </c>
      <c r="FL135" s="109" t="str">
        <f t="shared" si="175"/>
        <v/>
      </c>
      <c r="FM135" s="361" t="str">
        <f>IF(OR($E135="",$G135=""),"",IF(AND('Marks Entry 6th'!CJ134="",'Marks Entry 7th'!CJ134=""),"",IF(AND($E$3=6),'Marks Entry 6th'!CJ134,IF(AND($E$3=7),'Marks Entry 7th'!CJ134,""))))</f>
        <v/>
      </c>
      <c r="FN135" s="361" t="str">
        <f>IF(OR($E135="",$G135=""),"",IF(AND('Marks Entry 6th'!CK134="",'Marks Entry 7th'!CK134=""),"",IF(AND($E$3=6),'Marks Entry 6th'!CK134,IF(AND($E$3=7),'Marks Entry 7th'!CK134,""))))</f>
        <v/>
      </c>
      <c r="FO135" s="362" t="str">
        <f t="shared" si="176"/>
        <v/>
      </c>
      <c r="FP135" s="109" t="str">
        <f t="shared" si="177"/>
        <v/>
      </c>
      <c r="FQ135" s="361" t="str">
        <f>IF(OR($E135="",$G135=""),"",IF(AND('Marks Entry 6th'!CL134="",'Marks Entry 7th'!CL134=""),"",IF(AND($E$3=6),'Marks Entry 6th'!CL134,IF(AND($E$3=7),'Marks Entry 7th'!CL134,""))))</f>
        <v/>
      </c>
      <c r="FR135" s="361" t="str">
        <f>IF(OR($E135="",$G135=""),"",IF(AND('Marks Entry 6th'!CM134="",'Marks Entry 7th'!CM134=""),"",IF(AND($E$3=6),'Marks Entry 6th'!CM134,IF(AND($E$3=7),'Marks Entry 7th'!CM134,""))))</f>
        <v/>
      </c>
      <c r="FS135" s="362" t="str">
        <f t="shared" si="178"/>
        <v/>
      </c>
      <c r="FT135" s="109" t="str">
        <f t="shared" si="179"/>
        <v/>
      </c>
      <c r="FU135" s="78" t="str">
        <f t="shared" si="180"/>
        <v/>
      </c>
      <c r="FV135" s="328" t="str">
        <f t="shared" si="181"/>
        <v/>
      </c>
      <c r="FW135" s="84" t="str">
        <f t="shared" si="182"/>
        <v/>
      </c>
      <c r="FX135" s="222" t="str">
        <f t="shared" si="183"/>
        <v/>
      </c>
      <c r="FY135" s="85" t="str">
        <f t="shared" si="184"/>
        <v/>
      </c>
      <c r="FZ135" s="327" t="str">
        <f>IFERROR(IF(B135="NSO","NSO",IF(OR(D135="",G135="",F135=""),"",IF(AND(FV135&gt;=36,'Master sheet'!$D$11="Hindi"),"कक्षा क्रमोन्नत",IF(AND(FV135&gt;=36,'Master sheet'!$D$11="English"),"Promoted",IF(AND(FV135&lt;36,'Master sheet'!$D$11="Hindi"),"पुनः परीक्षा","Re-Exam"))))),"")</f>
        <v/>
      </c>
      <c r="GA135" s="53" t="str">
        <f>IF(OR($E135="",$G135=""),"",IF(AND($E$3=6,'Marks Entry 6th'!CN134=""),"",IF(AND($E$3=7,'Marks Entry 7th'!CN134=""),"",IF(AND($E$3=6),'Marks Entry 6th'!CN134,IF(AND($E$3=7),'Marks Entry 7th'!CN134,"")))))</f>
        <v/>
      </c>
      <c r="GB135" s="53" t="str">
        <f>IF(OR($E135="",$G135=""),"",IF(AND($E$3=6,'Marks Entry 6th'!CO134=""),"",IF(AND($E$3=7,'Marks Entry 7th'!CO134=""),"",IF(AND($E$3=6),'Marks Entry 6th'!CO134,IF(AND($E$3=7),'Marks Entry 7th'!CO134,"")))))</f>
        <v/>
      </c>
      <c r="GC135" s="54"/>
      <c r="GK135" s="56">
        <f>IF(AND($E$3=6),'Marks Entry 6th'!I134,IF(AND($E$3=7),'Marks Entry 7th'!I134,""))</f>
        <v>0</v>
      </c>
      <c r="GL135" s="56">
        <f t="shared" si="185"/>
        <v>0</v>
      </c>
    </row>
    <row r="136" spans="1:194" ht="18.95" customHeight="1">
      <c r="A136" s="68">
        <v>129</v>
      </c>
      <c r="B136" s="68" t="str">
        <f>IF(OR(GK136=0,GK136=""),"",IF(AND($E$3=6),'Marks Entry 6th'!I135,IF(AND($E$3=7),'Marks Entry 7th'!I135,"")))</f>
        <v/>
      </c>
      <c r="C136" s="69" t="str">
        <f>IF(OR(B136=0,B136=""),"",IF(AND($E$3=6,'Marks Entry 6th'!B135=""),"",IF(AND($E$3=7,'Marks Entry 7th'!B135=""),"",IF(AND($E$3=6,'Marks Entry 6th'!B135),'Marks Entry 6th'!B135,IF(AND($E$3=7),'Marks Entry 7th'!B135,"")))))</f>
        <v/>
      </c>
      <c r="D136" s="69" t="str">
        <f>IF(OR(B136=0,B136=""),"",IF(AND($E$3=6,'Marks Entry 6th'!C135=""),"",IF(AND($E$3=7,'Marks Entry 7th'!C135=""),"",IF(AND($E$3=6),'Marks Entry 6th'!C135,IF(AND($E$3=7),'Marks Entry 7th'!C135,"")))))</f>
        <v/>
      </c>
      <c r="E136" s="303" t="str">
        <f>IF(OR(B136=0,B136=""),"",IF(AND($E$3=6,'Marks Entry 6th'!E135=""),"",IF(AND($E$3=7,'Marks Entry 7th'!E135=""),"",IF(AND($E$3=6),'Marks Entry 6th'!E135,IF(AND($E$3=7),'Marks Entry 7th'!E135,"")))))</f>
        <v/>
      </c>
      <c r="F136" s="69" t="str">
        <f>IF(OR(B136=0,B136=""),"",IF(AND($E$3=6,'Marks Entry 6th'!D135=""),"",IF(AND($E$3=7,'Marks Entry 7th'!D135=""),"",IF(AND($E$3=6),'Marks Entry 6th'!D135,IF(AND($E$3=7),'Marks Entry 7th'!D135,"")))))</f>
        <v/>
      </c>
      <c r="G136" s="302" t="str">
        <f>IF(OR(B136=0,B136=""),"",IF(AND($E$3=6,'Marks Entry 6th'!F135=""),"",IF(AND($E$3=7,'Marks Entry 7th'!F135=""),"",IF(AND($E$3=6),UPPER('Marks Entry 6th'!F135),IF(AND($E$3=7),UPPER('Marks Entry 7th'!F135),"")))))</f>
        <v/>
      </c>
      <c r="H136" s="302" t="str">
        <f>IF(OR(B136=0,B136=""),"",IF(AND($E$3=6,'Marks Entry 6th'!G135=""),"",IF(AND($E$3=7,'Marks Entry 7th'!G135=""),"",IF(AND($E$3=6),UPPER('Marks Entry 6th'!G135),IF(AND($E$3=7),UPPER('Marks Entry 7th'!G135),"")))))</f>
        <v/>
      </c>
      <c r="I136" s="302" t="str">
        <f>IF(OR(B136=0,B136=""),"",IF(AND($E$3=6,'Marks Entry 6th'!H135=""),"",IF(AND($E$3=7,'Marks Entry 7th'!H135=""),"",IF(AND($E$3=6),UPPER('Marks Entry 6th'!H135),IF(AND($E$3=7),UPPER('Marks Entry 7th'!H135),"")))))</f>
        <v/>
      </c>
      <c r="J136" s="64" t="str">
        <f>IF(OR(B136=0,B136=""),"",IF(AND($E$3=6,'Marks Entry 6th'!J135=""),"",IF(AND($E$3=7,'Marks Entry 7th'!J135=""),"",IF(AND($E$3=6),'Marks Entry 6th'!J135,IF(AND($E$3=7),'Marks Entry 7th'!J135,"")))))</f>
        <v/>
      </c>
      <c r="K136" s="64" t="str">
        <f>IF(OR(B136=0,B136=""),"",IF(AND($E$3=6,'Marks Entry 6th'!K135=""),"",IF(AND($E$3=7,'Marks Entry 7th'!K135=""),"",IF(AND($E$3=6),'Marks Entry 6th'!K135,IF(AND($E$3=7),'Marks Entry 7th'!K135,"")))))</f>
        <v/>
      </c>
      <c r="L136" s="120" t="str">
        <f>IF(OR($E136="",$G136=""),"",IF(AND($E$3=6),'Marks Entry 6th'!L135,IF(AND($E$3=7),'Marks Entry 7th'!L135,"")))</f>
        <v/>
      </c>
      <c r="M136" s="120" t="str">
        <f>IF(OR($E136="",$G136=""),"",IF(AND($E$3=6),'Marks Entry 6th'!M135,IF(AND($E$3=7),'Marks Entry 7th'!M135,"")))</f>
        <v/>
      </c>
      <c r="N136" s="120" t="str">
        <f>IF(OR($E136="",$G136=""),"",IF(AND($E$3=6),'Marks Entry 6th'!N135,IF(AND($E$3=7),'Marks Entry 7th'!N135,"")))</f>
        <v/>
      </c>
      <c r="O136" s="120" t="str">
        <f>IF(OR($E136="",$G136=""),"",IF(AND($E$3=6),'Marks Entry 6th'!O135,IF(AND($E$3=7),'Marks Entry 7th'!O135,"")))</f>
        <v/>
      </c>
      <c r="P136" s="120" t="str">
        <f>IF(OR($E136="",$G136=""),"",IF(AND($E$3=6),'Marks Entry 6th'!P135,IF(AND($E$3=7),'Marks Entry 7th'!P135,"")))</f>
        <v/>
      </c>
      <c r="Q136" s="120" t="str">
        <f>IF(OR($E136="",$G136=""),"",IF(AND($E$3=6),'Marks Entry 6th'!Q135,IF(AND($E$3=7),'Marks Entry 7th'!Q135,"")))</f>
        <v/>
      </c>
      <c r="R136" s="418" t="str">
        <f t="shared" si="95"/>
        <v/>
      </c>
      <c r="S136" s="120" t="str">
        <f>IF(OR($E136="",$G136=""),"",IF(AND($E$3=6),'Marks Entry 6th'!R135,IF(AND($E$3=7),'Marks Entry 7th'!R135,"")))</f>
        <v/>
      </c>
      <c r="T136" s="120" t="str">
        <f>IF(OR($E136="",$G136=""),"",IF(AND($E$3=6),'Marks Entry 6th'!S135,IF(AND($E$3=7),'Marks Entry 7th'!S135,"")))</f>
        <v/>
      </c>
      <c r="U136" s="65" t="str">
        <f t="shared" si="96"/>
        <v/>
      </c>
      <c r="V136" s="62">
        <f t="shared" si="97"/>
        <v>0</v>
      </c>
      <c r="W136" s="67" t="str">
        <f>IF(OR($E136="",$G136=""),"",IF(AND($E$3=6),'Marks Entry 6th'!T135,IF(AND($E$3=7),'Marks Entry 7th'!T135,"")))</f>
        <v/>
      </c>
      <c r="X136" s="67" t="str">
        <f>IF(OR($E136="",$G136=""),"",IF(AND($E$3=6),'Marks Entry 6th'!U135,IF(AND($E$3=7),'Marks Entry 7th'!U135,"")))</f>
        <v/>
      </c>
      <c r="Y136" s="66" t="str">
        <f t="shared" si="98"/>
        <v/>
      </c>
      <c r="Z136" s="62" t="str">
        <f t="shared" si="99"/>
        <v/>
      </c>
      <c r="AA136" s="108">
        <f t="shared" si="100"/>
        <v>0</v>
      </c>
      <c r="AB136" s="108" t="str">
        <f t="shared" si="101"/>
        <v/>
      </c>
      <c r="AC136" s="108" t="str">
        <f t="shared" si="102"/>
        <v/>
      </c>
      <c r="AD136" s="108" t="str">
        <f t="shared" si="103"/>
        <v/>
      </c>
      <c r="AE136" s="108" t="str">
        <f t="shared" si="104"/>
        <v/>
      </c>
      <c r="AF136" s="110" t="str">
        <f t="shared" si="105"/>
        <v/>
      </c>
      <c r="AG136" s="120" t="str">
        <f>IF(OR($E136="",$G136=""),"",IF(AND($E$3=6),'Marks Entry 6th'!V135,IF(AND($E$3=7),'Marks Entry 7th'!V135,"")))</f>
        <v/>
      </c>
      <c r="AH136" s="120" t="str">
        <f>IF(OR($E136="",$G136=""),"",IF(AND($E$3=6),'Marks Entry 6th'!W135,IF(AND($E$3=7),'Marks Entry 7th'!W135,"")))</f>
        <v/>
      </c>
      <c r="AI136" s="120" t="str">
        <f>IF(OR($E136="",$G136=""),"",IF(AND($E$3=6),'Marks Entry 6th'!X135,IF(AND($E$3=7),'Marks Entry 7th'!X135,"")))</f>
        <v/>
      </c>
      <c r="AJ136" s="120" t="str">
        <f>IF(OR($E136="",$G136=""),"",IF(AND($E$3=6),'Marks Entry 6th'!Y135,IF(AND($E$3=7),'Marks Entry 7th'!Y135,"")))</f>
        <v/>
      </c>
      <c r="AK136" s="120" t="str">
        <f>IF(OR($E136="",$G136=""),"",IF(AND($E$3=6),'Marks Entry 6th'!Z135,IF(AND($E$3=7),'Marks Entry 7th'!Z135,"")))</f>
        <v/>
      </c>
      <c r="AL136" s="120" t="str">
        <f>IF(OR($E136="",$G136=""),"",IF(AND($E$3=6),'Marks Entry 6th'!AA135,IF(AND($E$3=7),'Marks Entry 7th'!AA135,"")))</f>
        <v/>
      </c>
      <c r="AM136" s="418" t="str">
        <f t="shared" si="106"/>
        <v/>
      </c>
      <c r="AN136" s="120" t="str">
        <f>IF(OR($E136="",$G136=""),"",IF(AND($E$3=6),'Marks Entry 6th'!AB135,IF(AND($E$3=7),'Marks Entry 7th'!AB135,"")))</f>
        <v/>
      </c>
      <c r="AO136" s="120" t="str">
        <f>IF(OR($E136="",$G136=""),"",IF(AND($E$3=6),'Marks Entry 6th'!AC135,IF(AND($E$3=7),'Marks Entry 7th'!AC135,"")))</f>
        <v/>
      </c>
      <c r="AP136" s="65" t="str">
        <f t="shared" si="107"/>
        <v/>
      </c>
      <c r="AQ136" s="62">
        <f t="shared" si="108"/>
        <v>0</v>
      </c>
      <c r="AR136" s="67" t="str">
        <f>IF(OR($E136="",$G136=""),"",IF(AND($E$3=6),'Marks Entry 6th'!AD135,IF(AND($E$3=7),'Marks Entry 7th'!AD135,"")))</f>
        <v/>
      </c>
      <c r="AS136" s="67" t="str">
        <f>IF(OR($E136="",$G136=""),"",IF(AND($E$3=6),'Marks Entry 6th'!AE135,IF(AND($E$3=7),'Marks Entry 7th'!AE135,"")))</f>
        <v/>
      </c>
      <c r="AT136" s="65" t="str">
        <f t="shared" si="109"/>
        <v/>
      </c>
      <c r="AU136" s="62" t="str">
        <f t="shared" si="110"/>
        <v/>
      </c>
      <c r="AV136" s="108">
        <f t="shared" si="111"/>
        <v>0</v>
      </c>
      <c r="AW136" s="108" t="str">
        <f t="shared" si="112"/>
        <v/>
      </c>
      <c r="AX136" s="108" t="str">
        <f t="shared" si="113"/>
        <v/>
      </c>
      <c r="AY136" s="108" t="str">
        <f t="shared" si="114"/>
        <v/>
      </c>
      <c r="AZ136" s="108" t="str">
        <f t="shared" si="115"/>
        <v/>
      </c>
      <c r="BA136" s="110" t="str">
        <f t="shared" si="116"/>
        <v/>
      </c>
      <c r="BB136" s="310" t="str">
        <f>IF(OR($E136="",$G136=""),"",IF(AND($E$3=6),'Marks Entry 6th'!AF135,IF(AND($E$3=7),'Marks Entry 7th'!AF135,"")))</f>
        <v/>
      </c>
      <c r="BC136" s="120" t="str">
        <f>IF(OR($E136="",$G136=""),"",IF(AND($E$3=6),'Marks Entry 6th'!AG135,IF(AND($E$3=7),'Marks Entry 7th'!AG135,"")))</f>
        <v/>
      </c>
      <c r="BD136" s="120" t="str">
        <f>IF(OR($E136="",$G136=""),"",IF(AND($E$3=6),'Marks Entry 6th'!AH135,IF(AND($E$3=7),'Marks Entry 7th'!AH135,"")))</f>
        <v/>
      </c>
      <c r="BE136" s="120" t="str">
        <f>IF(OR($E136="",$G136=""),"",IF(AND($E$3=6),'Marks Entry 6th'!AI135,IF(AND($E$3=7),'Marks Entry 7th'!AI135,"")))</f>
        <v/>
      </c>
      <c r="BF136" s="120" t="str">
        <f>IF(OR($E136="",$G136=""),"",IF(AND($E$3=6),'Marks Entry 6th'!AJ135,IF(AND($E$3=7),'Marks Entry 7th'!AJ135,"")))</f>
        <v/>
      </c>
      <c r="BG136" s="120" t="str">
        <f>IF(OR($E136="",$G136=""),"",IF(AND($E$3=6),'Marks Entry 6th'!AK135,IF(AND($E$3=7),'Marks Entry 7th'!AK135,"")))</f>
        <v/>
      </c>
      <c r="BH136" s="120" t="str">
        <f>IF(OR($E136="",$G136=""),"",IF(AND($E$3=6),'Marks Entry 6th'!AL135,IF(AND($E$3=7),'Marks Entry 7th'!AL135,"")))</f>
        <v/>
      </c>
      <c r="BI136" s="418" t="str">
        <f t="shared" si="117"/>
        <v/>
      </c>
      <c r="BJ136" s="120" t="str">
        <f>IF(OR($E136="",$G136=""),"",IF(AND($E$3=6),'Marks Entry 6th'!AM135,IF(AND($E$3=7),'Marks Entry 7th'!AM135,"")))</f>
        <v/>
      </c>
      <c r="BK136" s="120" t="str">
        <f>IF(OR($E136="",$G136=""),"",IF(AND($E$3=6),'Marks Entry 6th'!AN135,IF(AND($E$3=7),'Marks Entry 7th'!AN135,"")))</f>
        <v/>
      </c>
      <c r="BL136" s="65" t="str">
        <f t="shared" si="118"/>
        <v/>
      </c>
      <c r="BM136" s="62">
        <f t="shared" si="119"/>
        <v>0</v>
      </c>
      <c r="BN136" s="67" t="str">
        <f>IF(OR($E136="",$G136=""),"",IF(AND($E$3=6),'Marks Entry 6th'!AO135,IF(AND($E$3=7),'Marks Entry 7th'!AO135,"")))</f>
        <v/>
      </c>
      <c r="BO136" s="67" t="str">
        <f>IF(OR($E136="",$G136=""),"",IF(AND($E$3=6),'Marks Entry 6th'!AP135,IF(AND($E$3=7),'Marks Entry 7th'!AP135,"")))</f>
        <v/>
      </c>
      <c r="BP136" s="65" t="str">
        <f t="shared" si="120"/>
        <v/>
      </c>
      <c r="BQ136" s="62" t="str">
        <f t="shared" si="121"/>
        <v/>
      </c>
      <c r="BR136" s="108">
        <f t="shared" si="122"/>
        <v>0</v>
      </c>
      <c r="BS136" s="108" t="str">
        <f t="shared" si="123"/>
        <v/>
      </c>
      <c r="BT136" s="108" t="str">
        <f t="shared" si="124"/>
        <v/>
      </c>
      <c r="BU136" s="108" t="str">
        <f t="shared" si="125"/>
        <v/>
      </c>
      <c r="BV136" s="108" t="str">
        <f t="shared" si="126"/>
        <v/>
      </c>
      <c r="BW136" s="110" t="str">
        <f t="shared" si="127"/>
        <v/>
      </c>
      <c r="BX136" s="120" t="str">
        <f>IF(OR($E136="",$G136=""),"",IF(AND($E$3=6),'Marks Entry 6th'!AQ135,IF(AND($E$3=7),'Marks Entry 7th'!AQ135,"")))</f>
        <v/>
      </c>
      <c r="BY136" s="120" t="str">
        <f>IF(OR($E136="",$G136=""),"",IF(AND($E$3=6),'Marks Entry 6th'!AR135,IF(AND($E$3=7),'Marks Entry 7th'!AR135,"")))</f>
        <v/>
      </c>
      <c r="BZ136" s="120" t="str">
        <f>IF(OR($E136="",$G136=""),"",IF(AND($E$3=6),'Marks Entry 6th'!AS135,IF(AND($E$3=7),'Marks Entry 7th'!AS135,"")))</f>
        <v/>
      </c>
      <c r="CA136" s="120" t="str">
        <f>IF(OR($E136="",$G136=""),"",IF(AND($E$3=6),'Marks Entry 6th'!AT135,IF(AND($E$3=7),'Marks Entry 7th'!AT135,"")))</f>
        <v/>
      </c>
      <c r="CB136" s="120" t="str">
        <f>IF(OR($E136="",$G136=""),"",IF(AND($E$3=6),'Marks Entry 6th'!AU135,IF(AND($E$3=7),'Marks Entry 7th'!AU135,"")))</f>
        <v/>
      </c>
      <c r="CC136" s="120" t="str">
        <f>IF(OR($E136="",$G136=""),"",IF(AND($E$3=6),'Marks Entry 6th'!AV135,IF(AND($E$3=7),'Marks Entry 7th'!AV135,"")))</f>
        <v/>
      </c>
      <c r="CD136" s="418" t="str">
        <f t="shared" si="128"/>
        <v/>
      </c>
      <c r="CE136" s="120" t="str">
        <f>IF(OR($E136="",$G136=""),"",IF(AND($E$3=6),'Marks Entry 6th'!AW135,IF(AND($E$3=7),'Marks Entry 7th'!AW135,"")))</f>
        <v/>
      </c>
      <c r="CF136" s="120" t="str">
        <f>IF(OR($E136="",$G136=""),"",IF(AND($E$3=6),'Marks Entry 6th'!AX135,IF(AND($E$3=7),'Marks Entry 7th'!AX135,"")))</f>
        <v/>
      </c>
      <c r="CG136" s="65" t="str">
        <f t="shared" si="129"/>
        <v/>
      </c>
      <c r="CH136" s="62">
        <f t="shared" si="130"/>
        <v>0</v>
      </c>
      <c r="CI136" s="67" t="str">
        <f>IF(OR($E136="",$G136=""),"",IF(AND($E$3=6),'Marks Entry 6th'!AY135,IF(AND($E$3=7),'Marks Entry 7th'!AY135,"")))</f>
        <v/>
      </c>
      <c r="CJ136" s="67" t="str">
        <f>IF(OR($E136="",$G136=""),"",IF(AND($E$3=6),'Marks Entry 6th'!AZ135,IF(AND($E$3=7),'Marks Entry 7th'!AZ135,"")))</f>
        <v/>
      </c>
      <c r="CK136" s="65" t="str">
        <f t="shared" si="131"/>
        <v/>
      </c>
      <c r="CL136" s="62" t="str">
        <f t="shared" si="132"/>
        <v/>
      </c>
      <c r="CM136" s="108">
        <f t="shared" si="133"/>
        <v>0</v>
      </c>
      <c r="CN136" s="108" t="str">
        <f t="shared" si="134"/>
        <v/>
      </c>
      <c r="CO136" s="108" t="str">
        <f t="shared" si="135"/>
        <v/>
      </c>
      <c r="CP136" s="108" t="str">
        <f t="shared" si="136"/>
        <v/>
      </c>
      <c r="CQ136" s="108" t="str">
        <f t="shared" si="137"/>
        <v/>
      </c>
      <c r="CR136" s="110" t="str">
        <f t="shared" si="138"/>
        <v/>
      </c>
      <c r="CS136" s="120" t="str">
        <f>IF(OR($E136="",$G136=""),"",IF(AND($E$3=6),'Marks Entry 6th'!BA135,IF(AND($E$3=7),'Marks Entry 7th'!BA135,"")))</f>
        <v/>
      </c>
      <c r="CT136" s="120" t="str">
        <f>IF(OR($E136="",$G136=""),"",IF(AND($E$3=6),'Marks Entry 6th'!BB135,IF(AND($E$3=7),'Marks Entry 7th'!BB135,"")))</f>
        <v/>
      </c>
      <c r="CU136" s="120" t="str">
        <f>IF(OR($E136="",$G136=""),"",IF(AND($E$3=6),'Marks Entry 6th'!BC135,IF(AND($E$3=7),'Marks Entry 7th'!BC135,"")))</f>
        <v/>
      </c>
      <c r="CV136" s="120" t="str">
        <f>IF(OR($E136="",$G136=""),"",IF(AND($E$3=6),'Marks Entry 6th'!BD135,IF(AND($E$3=7),'Marks Entry 7th'!BD135,"")))</f>
        <v/>
      </c>
      <c r="CW136" s="120" t="str">
        <f>IF(OR($E136="",$G136=""),"",IF(AND($E$3=6),'Marks Entry 6th'!BE135,IF(AND($E$3=7),'Marks Entry 7th'!BE135,"")))</f>
        <v/>
      </c>
      <c r="CX136" s="120" t="str">
        <f>IF(OR($E136="",$G136=""),"",IF(AND($E$3=6),'Marks Entry 6th'!BF135,IF(AND($E$3=7),'Marks Entry 7th'!BF135,"")))</f>
        <v/>
      </c>
      <c r="CY136" s="418" t="str">
        <f t="shared" si="139"/>
        <v/>
      </c>
      <c r="CZ136" s="120" t="str">
        <f>IF(OR($E136="",$G136=""),"",IF(AND($E$3=6),'Marks Entry 6th'!BG135,IF(AND($E$3=7),'Marks Entry 7th'!BG135,"")))</f>
        <v/>
      </c>
      <c r="DA136" s="120" t="str">
        <f>IF(OR($E136="",$G136=""),"",IF(AND($E$3=6),'Marks Entry 6th'!BH135,IF(AND($E$3=7),'Marks Entry 7th'!BH135,"")))</f>
        <v/>
      </c>
      <c r="DB136" s="65" t="str">
        <f t="shared" si="140"/>
        <v/>
      </c>
      <c r="DC136" s="62">
        <f t="shared" si="141"/>
        <v>0</v>
      </c>
      <c r="DD136" s="67" t="str">
        <f>IF(OR($E136="",$G136=""),"",IF(AND($E$3=6),'Marks Entry 6th'!BI135,IF(AND($E$3=7),'Marks Entry 7th'!BI135,"")))</f>
        <v/>
      </c>
      <c r="DE136" s="67" t="str">
        <f>IF(OR($E136="",$G136=""),"",IF(AND($E$3=6),'Marks Entry 6th'!BJ135,IF(AND($E$3=7),'Marks Entry 7th'!BJ135,"")))</f>
        <v/>
      </c>
      <c r="DF136" s="65" t="str">
        <f t="shared" si="142"/>
        <v/>
      </c>
      <c r="DG136" s="62" t="str">
        <f t="shared" si="143"/>
        <v/>
      </c>
      <c r="DH136" s="108">
        <f t="shared" si="144"/>
        <v>0</v>
      </c>
      <c r="DI136" s="108" t="str">
        <f t="shared" si="145"/>
        <v/>
      </c>
      <c r="DJ136" s="108" t="str">
        <f t="shared" si="146"/>
        <v/>
      </c>
      <c r="DK136" s="108" t="str">
        <f t="shared" si="147"/>
        <v/>
      </c>
      <c r="DL136" s="108" t="str">
        <f t="shared" si="148"/>
        <v/>
      </c>
      <c r="DM136" s="110" t="str">
        <f t="shared" si="149"/>
        <v/>
      </c>
      <c r="DN136" s="120" t="str">
        <f>IF(OR($E136="",$G136=""),"",IF(AND($E$3=6),'Marks Entry 6th'!BK135,IF(AND($E$3=7),'Marks Entry 7th'!BK135,"")))</f>
        <v/>
      </c>
      <c r="DO136" s="120" t="str">
        <f>IF(OR($E136="",$G136=""),"",IF(AND($E$3=6),'Marks Entry 6th'!BL135,IF(AND($E$3=7),'Marks Entry 7th'!BL135,"")))</f>
        <v/>
      </c>
      <c r="DP136" s="120" t="str">
        <f>IF(OR($E136="",$G136=""),"",IF(AND($E$3=6),'Marks Entry 6th'!BM135,IF(AND($E$3=7),'Marks Entry 7th'!BM135,"")))</f>
        <v/>
      </c>
      <c r="DQ136" s="120" t="str">
        <f>IF(OR($E136="",$G136=""),"",IF(AND($E$3=6),'Marks Entry 6th'!BN135,IF(AND($E$3=7),'Marks Entry 7th'!BN135,"")))</f>
        <v/>
      </c>
      <c r="DR136" s="120" t="str">
        <f>IF(OR($E136="",$G136=""),"",IF(AND($E$3=6),'Marks Entry 6th'!BO135,IF(AND($E$3=7),'Marks Entry 7th'!BO135,"")))</f>
        <v/>
      </c>
      <c r="DS136" s="120" t="str">
        <f>IF(OR($E136="",$G136=""),"",IF(AND($E$3=6),'Marks Entry 6th'!BP135,IF(AND($E$3=7),'Marks Entry 7th'!BP135,"")))</f>
        <v/>
      </c>
      <c r="DT136" s="418" t="str">
        <f t="shared" si="150"/>
        <v/>
      </c>
      <c r="DU136" s="120" t="str">
        <f>IF(OR($E136="",$G136=""),"",IF(AND($E$3=6),'Marks Entry 6th'!BQ135,IF(AND($E$3=7),'Marks Entry 7th'!BQ135,"")))</f>
        <v/>
      </c>
      <c r="DV136" s="120" t="str">
        <f>IF(OR($E136="",$G136=""),"",IF(AND($E$3=6),'Marks Entry 6th'!BR135,IF(AND($E$3=7),'Marks Entry 7th'!BR135,"")))</f>
        <v/>
      </c>
      <c r="DW136" s="65" t="str">
        <f t="shared" si="151"/>
        <v/>
      </c>
      <c r="DX136" s="62">
        <f t="shared" si="152"/>
        <v>0</v>
      </c>
      <c r="DY136" s="67" t="str">
        <f>IF(OR($E136="",$G136=""),"",IF(AND($E$3=6),'Marks Entry 6th'!BS135,IF(AND($E$3=7),'Marks Entry 7th'!BS135,"")))</f>
        <v/>
      </c>
      <c r="DZ136" s="67" t="str">
        <f>IF(OR($E136="",$G136=""),"",IF(AND($E$3=6),'Marks Entry 6th'!BT135,IF(AND($E$3=7),'Marks Entry 7th'!BT135,"")))</f>
        <v/>
      </c>
      <c r="EA136" s="65" t="str">
        <f t="shared" si="153"/>
        <v/>
      </c>
      <c r="EB136" s="62" t="str">
        <f t="shared" si="154"/>
        <v/>
      </c>
      <c r="EC136" s="108">
        <f t="shared" si="155"/>
        <v>0</v>
      </c>
      <c r="ED136" s="108" t="str">
        <f t="shared" si="156"/>
        <v/>
      </c>
      <c r="EE136" s="108" t="str">
        <f t="shared" si="157"/>
        <v/>
      </c>
      <c r="EF136" s="108" t="str">
        <f t="shared" si="158"/>
        <v/>
      </c>
      <c r="EG136" s="108" t="str">
        <f t="shared" si="159"/>
        <v/>
      </c>
      <c r="EH136" s="110" t="str">
        <f t="shared" si="160"/>
        <v/>
      </c>
      <c r="EI136" s="52" t="str">
        <f>IF(OR($E136="",$G136=""),"",IF(AND($E$3=6),'Marks Entry 6th'!BU135,IF(AND($E$3=7),'Marks Entry 7th'!BU135,"")))</f>
        <v/>
      </c>
      <c r="EJ136" s="52" t="str">
        <f>IF(OR($E136="",$G136=""),"",IF(AND($E$3=6),'Marks Entry 6th'!BV135,IF(AND($E$3=7),'Marks Entry 7th'!BV135,"")))</f>
        <v/>
      </c>
      <c r="EK136" s="52" t="str">
        <f>IF(OR($E136="",$G136=""),"",IF(AND($E$3=6),'Marks Entry 6th'!BW135,IF(AND($E$3=7),'Marks Entry 7th'!BW135,"")))</f>
        <v/>
      </c>
      <c r="EL136" s="52" t="str">
        <f>IF(OR($E136="",$G136=""),"",IF(AND($E$3=6),'Marks Entry 6th'!BX135,IF(AND($E$3=7),'Marks Entry 7th'!BX135,"")))</f>
        <v/>
      </c>
      <c r="EM136" s="52" t="str">
        <f>IF(OR($E136="",$G136=""),"",IF(AND($E$3=6),'Marks Entry 6th'!BY135,IF(AND($E$3=7),'Marks Entry 7th'!BY135,"")))</f>
        <v/>
      </c>
      <c r="EN136" s="121" t="str">
        <f t="shared" si="161"/>
        <v/>
      </c>
      <c r="EO136" s="122">
        <f t="shared" si="162"/>
        <v>0</v>
      </c>
      <c r="EP136" s="122" t="str">
        <f t="shared" si="163"/>
        <v/>
      </c>
      <c r="EQ136" s="122" t="str">
        <f t="shared" si="164"/>
        <v/>
      </c>
      <c r="ER136" s="109" t="str">
        <f t="shared" si="165"/>
        <v/>
      </c>
      <c r="ES136" s="52" t="str">
        <f>IF(OR($E136="",$G136=""),"",IF(AND($E$3=6),'Marks Entry 6th'!BZ135,IF(AND($E$3=7),'Marks Entry 7th'!BZ135,"")))</f>
        <v/>
      </c>
      <c r="ET136" s="52" t="str">
        <f>IF(OR($E136="",$G136=""),"",IF(AND($E$3=6),'Marks Entry 6th'!CA135,IF(AND($E$3=7),'Marks Entry 7th'!CA135,"")))</f>
        <v/>
      </c>
      <c r="EU136" s="52" t="str">
        <f>IF(OR($E136="",$G136=""),"",IF(AND($E$3=6),'Marks Entry 6th'!CB135,IF(AND($E$3=7),'Marks Entry 7th'!CB135,"")))</f>
        <v/>
      </c>
      <c r="EV136" s="52" t="str">
        <f>IF(OR($E136="",$G136=""),"",IF(AND($E$3=6),'Marks Entry 6th'!CC135,IF(AND($E$3=7),'Marks Entry 7th'!CC135,"")))</f>
        <v/>
      </c>
      <c r="EW136" s="52" t="str">
        <f>IF(OR($E136="",$G136=""),"",IF(AND($E$3=6),'Marks Entry 6th'!CD135,IF(AND($E$3=7),'Marks Entry 7th'!CD135,"")))</f>
        <v/>
      </c>
      <c r="EX136" s="121" t="str">
        <f t="shared" si="166"/>
        <v/>
      </c>
      <c r="EY136" s="122">
        <f t="shared" si="167"/>
        <v>0</v>
      </c>
      <c r="EZ136" s="122" t="str">
        <f t="shared" si="168"/>
        <v/>
      </c>
      <c r="FA136" s="122" t="str">
        <f t="shared" si="169"/>
        <v/>
      </c>
      <c r="FB136" s="109" t="str">
        <f t="shared" si="170"/>
        <v/>
      </c>
      <c r="FC136" s="52" t="str">
        <f>IF(OR($E136="",$G136=""),"",IF(AND($E$3=6),'Marks Entry 6th'!CE135,IF(AND($E$3=7),'Marks Entry 7th'!CE135,"")))</f>
        <v/>
      </c>
      <c r="FD136" s="52" t="str">
        <f>IF(OR($E136="",$G136=""),"",IF(AND($E$3=6),'Marks Entry 6th'!CF135,IF(AND($E$3=7),'Marks Entry 7th'!CF135,"")))</f>
        <v/>
      </c>
      <c r="FE136" s="52" t="str">
        <f>IF(OR($E136="",$G136=""),"",IF(AND($E$3=6),'Marks Entry 6th'!CG135,IF(AND($E$3=7),'Marks Entry 7th'!CG135,"")))</f>
        <v/>
      </c>
      <c r="FF136" s="52" t="str">
        <f>IF(OR($E136="",$G136=""),"",IF(AND($E$3=6),'Marks Entry 6th'!CH135,IF(AND($E$3=7),'Marks Entry 7th'!CH135,"")))</f>
        <v/>
      </c>
      <c r="FG136" s="52" t="str">
        <f>IF(OR($E136="",$G136=""),"",IF(AND($E$3=6),'Marks Entry 6th'!CI135,IF(AND($E$3=7),'Marks Entry 7th'!CI135,"")))</f>
        <v/>
      </c>
      <c r="FH136" s="121" t="str">
        <f t="shared" si="171"/>
        <v/>
      </c>
      <c r="FI136" s="122">
        <f t="shared" si="172"/>
        <v>0</v>
      </c>
      <c r="FJ136" s="122" t="str">
        <f t="shared" si="173"/>
        <v/>
      </c>
      <c r="FK136" s="122" t="str">
        <f t="shared" si="174"/>
        <v/>
      </c>
      <c r="FL136" s="109" t="str">
        <f t="shared" si="175"/>
        <v/>
      </c>
      <c r="FM136" s="361" t="str">
        <f>IF(OR($E136="",$G136=""),"",IF(AND('Marks Entry 6th'!CJ135="",'Marks Entry 7th'!CJ135=""),"",IF(AND($E$3=6),'Marks Entry 6th'!CJ135,IF(AND($E$3=7),'Marks Entry 7th'!CJ135,""))))</f>
        <v/>
      </c>
      <c r="FN136" s="361" t="str">
        <f>IF(OR($E136="",$G136=""),"",IF(AND('Marks Entry 6th'!CK135="",'Marks Entry 7th'!CK135=""),"",IF(AND($E$3=6),'Marks Entry 6th'!CK135,IF(AND($E$3=7),'Marks Entry 7th'!CK135,""))))</f>
        <v/>
      </c>
      <c r="FO136" s="362" t="str">
        <f t="shared" si="176"/>
        <v/>
      </c>
      <c r="FP136" s="109" t="str">
        <f t="shared" si="177"/>
        <v/>
      </c>
      <c r="FQ136" s="361" t="str">
        <f>IF(OR($E136="",$G136=""),"",IF(AND('Marks Entry 6th'!CL135="",'Marks Entry 7th'!CL135=""),"",IF(AND($E$3=6),'Marks Entry 6th'!CL135,IF(AND($E$3=7),'Marks Entry 7th'!CL135,""))))</f>
        <v/>
      </c>
      <c r="FR136" s="361" t="str">
        <f>IF(OR($E136="",$G136=""),"",IF(AND('Marks Entry 6th'!CM135="",'Marks Entry 7th'!CM135=""),"",IF(AND($E$3=6),'Marks Entry 6th'!CM135,IF(AND($E$3=7),'Marks Entry 7th'!CM135,""))))</f>
        <v/>
      </c>
      <c r="FS136" s="362" t="str">
        <f t="shared" si="178"/>
        <v/>
      </c>
      <c r="FT136" s="109" t="str">
        <f t="shared" si="179"/>
        <v/>
      </c>
      <c r="FU136" s="78" t="str">
        <f t="shared" si="180"/>
        <v/>
      </c>
      <c r="FV136" s="328" t="str">
        <f t="shared" si="181"/>
        <v/>
      </c>
      <c r="FW136" s="84" t="str">
        <f t="shared" si="182"/>
        <v/>
      </c>
      <c r="FX136" s="222" t="str">
        <f t="shared" si="183"/>
        <v/>
      </c>
      <c r="FY136" s="85" t="str">
        <f t="shared" si="184"/>
        <v/>
      </c>
      <c r="FZ136" s="327" t="str">
        <f>IFERROR(IF(B136="NSO","NSO",IF(OR(D136="",G136="",F136=""),"",IF(AND(FV136&gt;=36,'Master sheet'!$D$11="Hindi"),"कक्षा क्रमोन्नत",IF(AND(FV136&gt;=36,'Master sheet'!$D$11="English"),"Promoted",IF(AND(FV136&lt;36,'Master sheet'!$D$11="Hindi"),"पुनः परीक्षा","Re-Exam"))))),"")</f>
        <v/>
      </c>
      <c r="GA136" s="53" t="str">
        <f>IF(OR($E136="",$G136=""),"",IF(AND($E$3=6,'Marks Entry 6th'!CN135=""),"",IF(AND($E$3=7,'Marks Entry 7th'!CN135=""),"",IF(AND($E$3=6),'Marks Entry 6th'!CN135,IF(AND($E$3=7),'Marks Entry 7th'!CN135,"")))))</f>
        <v/>
      </c>
      <c r="GB136" s="53" t="str">
        <f>IF(OR($E136="",$G136=""),"",IF(AND($E$3=6,'Marks Entry 6th'!CO135=""),"",IF(AND($E$3=7,'Marks Entry 7th'!CO135=""),"",IF(AND($E$3=6),'Marks Entry 6th'!CO135,IF(AND($E$3=7),'Marks Entry 7th'!CO135,"")))))</f>
        <v/>
      </c>
      <c r="GC136" s="54"/>
      <c r="GK136" s="56">
        <f>IF(AND($E$3=6),'Marks Entry 6th'!I135,IF(AND($E$3=7),'Marks Entry 7th'!I135,""))</f>
        <v>0</v>
      </c>
      <c r="GL136" s="56">
        <f t="shared" si="185"/>
        <v>0</v>
      </c>
    </row>
    <row r="137" spans="1:194" ht="18.95" customHeight="1">
      <c r="A137" s="68">
        <v>130</v>
      </c>
      <c r="B137" s="68" t="str">
        <f>IF(OR(GK137=0,GK137=""),"",IF(AND($E$3=6),'Marks Entry 6th'!I136,IF(AND($E$3=7),'Marks Entry 7th'!I136,"")))</f>
        <v/>
      </c>
      <c r="C137" s="69" t="str">
        <f>IF(OR(B137=0,B137=""),"",IF(AND($E$3=6,'Marks Entry 6th'!B136=""),"",IF(AND($E$3=7,'Marks Entry 7th'!B136=""),"",IF(AND($E$3=6,'Marks Entry 6th'!B136),'Marks Entry 6th'!B136,IF(AND($E$3=7),'Marks Entry 7th'!B136,"")))))</f>
        <v/>
      </c>
      <c r="D137" s="69" t="str">
        <f>IF(OR(B137=0,B137=""),"",IF(AND($E$3=6,'Marks Entry 6th'!C136=""),"",IF(AND($E$3=7,'Marks Entry 7th'!C136=""),"",IF(AND($E$3=6),'Marks Entry 6th'!C136,IF(AND($E$3=7),'Marks Entry 7th'!C136,"")))))</f>
        <v/>
      </c>
      <c r="E137" s="303" t="str">
        <f>IF(OR(B137=0,B137=""),"",IF(AND($E$3=6,'Marks Entry 6th'!E136=""),"",IF(AND($E$3=7,'Marks Entry 7th'!E136=""),"",IF(AND($E$3=6),'Marks Entry 6th'!E136,IF(AND($E$3=7),'Marks Entry 7th'!E136,"")))))</f>
        <v/>
      </c>
      <c r="F137" s="69" t="str">
        <f>IF(OR(B137=0,B137=""),"",IF(AND($E$3=6,'Marks Entry 6th'!D136=""),"",IF(AND($E$3=7,'Marks Entry 7th'!D136=""),"",IF(AND($E$3=6),'Marks Entry 6th'!D136,IF(AND($E$3=7),'Marks Entry 7th'!D136,"")))))</f>
        <v/>
      </c>
      <c r="G137" s="302" t="str">
        <f>IF(OR(B137=0,B137=""),"",IF(AND($E$3=6,'Marks Entry 6th'!F136=""),"",IF(AND($E$3=7,'Marks Entry 7th'!F136=""),"",IF(AND($E$3=6),UPPER('Marks Entry 6th'!F136),IF(AND($E$3=7),UPPER('Marks Entry 7th'!F136),"")))))</f>
        <v/>
      </c>
      <c r="H137" s="302" t="str">
        <f>IF(OR(B137=0,B137=""),"",IF(AND($E$3=6,'Marks Entry 6th'!G136=""),"",IF(AND($E$3=7,'Marks Entry 7th'!G136=""),"",IF(AND($E$3=6),UPPER('Marks Entry 6th'!G136),IF(AND($E$3=7),UPPER('Marks Entry 7th'!G136),"")))))</f>
        <v/>
      </c>
      <c r="I137" s="302" t="str">
        <f>IF(OR(B137=0,B137=""),"",IF(AND($E$3=6,'Marks Entry 6th'!H136=""),"",IF(AND($E$3=7,'Marks Entry 7th'!H136=""),"",IF(AND($E$3=6),UPPER('Marks Entry 6th'!H136),IF(AND($E$3=7),UPPER('Marks Entry 7th'!H136),"")))))</f>
        <v/>
      </c>
      <c r="J137" s="64" t="str">
        <f>IF(OR(B137=0,B137=""),"",IF(AND($E$3=6,'Marks Entry 6th'!J136=""),"",IF(AND($E$3=7,'Marks Entry 7th'!J136=""),"",IF(AND($E$3=6),'Marks Entry 6th'!J136,IF(AND($E$3=7),'Marks Entry 7th'!J136,"")))))</f>
        <v/>
      </c>
      <c r="K137" s="64" t="str">
        <f>IF(OR(B137=0,B137=""),"",IF(AND($E$3=6,'Marks Entry 6th'!K136=""),"",IF(AND($E$3=7,'Marks Entry 7th'!K136=""),"",IF(AND($E$3=6),'Marks Entry 6th'!K136,IF(AND($E$3=7),'Marks Entry 7th'!K136,"")))))</f>
        <v/>
      </c>
      <c r="L137" s="120" t="str">
        <f>IF(OR($E137="",$G137=""),"",IF(AND($E$3=6),'Marks Entry 6th'!L136,IF(AND($E$3=7),'Marks Entry 7th'!L136,"")))</f>
        <v/>
      </c>
      <c r="M137" s="120" t="str">
        <f>IF(OR($E137="",$G137=""),"",IF(AND($E$3=6),'Marks Entry 6th'!M136,IF(AND($E$3=7),'Marks Entry 7th'!M136,"")))</f>
        <v/>
      </c>
      <c r="N137" s="120" t="str">
        <f>IF(OR($E137="",$G137=""),"",IF(AND($E$3=6),'Marks Entry 6th'!N136,IF(AND($E$3=7),'Marks Entry 7th'!N136,"")))</f>
        <v/>
      </c>
      <c r="O137" s="120" t="str">
        <f>IF(OR($E137="",$G137=""),"",IF(AND($E$3=6),'Marks Entry 6th'!O136,IF(AND($E$3=7),'Marks Entry 7th'!O136,"")))</f>
        <v/>
      </c>
      <c r="P137" s="120" t="str">
        <f>IF(OR($E137="",$G137=""),"",IF(AND($E$3=6),'Marks Entry 6th'!P136,IF(AND($E$3=7),'Marks Entry 7th'!P136,"")))</f>
        <v/>
      </c>
      <c r="Q137" s="120" t="str">
        <f>IF(OR($E137="",$G137=""),"",IF(AND($E$3=6),'Marks Entry 6th'!Q136,IF(AND($E$3=7),'Marks Entry 7th'!Q136,"")))</f>
        <v/>
      </c>
      <c r="R137" s="418" t="str">
        <f t="shared" ref="R137:R200" si="186">IF(AND(L137="",M137="",N137="",O137="",P137="",Q137=""),"",SUM(L137:Q137))</f>
        <v/>
      </c>
      <c r="S137" s="120" t="str">
        <f>IF(OR($E137="",$G137=""),"",IF(AND($E$3=6),'Marks Entry 6th'!R136,IF(AND($E$3=7),'Marks Entry 7th'!R136,"")))</f>
        <v/>
      </c>
      <c r="T137" s="120" t="str">
        <f>IF(OR($E137="",$G137=""),"",IF(AND($E$3=6),'Marks Entry 6th'!S136,IF(AND($E$3=7),'Marks Entry 7th'!S136,"")))</f>
        <v/>
      </c>
      <c r="U137" s="65" t="str">
        <f t="shared" ref="U137:U200" si="187">IF(AND(S137="",T137=""),"",IF(AND(S137="NA",T137="NA"),"NA",IF(AND(S137="AB",T137="AB"),"AB",IF(AND(S137="ML",T137="ML"),"ML",SUM(S137:T137)))))</f>
        <v/>
      </c>
      <c r="V137" s="62">
        <f t="shared" ref="V137:V200" si="188">IF(AND(R137="NA",U137="NA"),"NA",IF(AND(R137="AB",U137="AB"),"AB",IF(AND(R137="ML",U137="ML"),"ML",SUM(R137,U137))))</f>
        <v>0</v>
      </c>
      <c r="W137" s="67" t="str">
        <f>IF(OR($E137="",$G137=""),"",IF(AND($E$3=6),'Marks Entry 6th'!T136,IF(AND($E$3=7),'Marks Entry 7th'!T136,"")))</f>
        <v/>
      </c>
      <c r="X137" s="67" t="str">
        <f>IF(OR($E137="",$G137=""),"",IF(AND($E$3=6),'Marks Entry 6th'!U136,IF(AND($E$3=7),'Marks Entry 7th'!U136,"")))</f>
        <v/>
      </c>
      <c r="Y137" s="66" t="str">
        <f t="shared" ref="Y137:Y200" si="189">IF(AND(W137="",X137=""),"",IF(AND(W137="AB",X137="AB"),"AB",IF(AND(W137="ML",X137="ML"),"ML",SUM(W137:X137))))</f>
        <v/>
      </c>
      <c r="Z137" s="62" t="str">
        <f t="shared" ref="Z137:Z200" si="190">IF(Y137="","",IF(AND(V137="AB",Y137="AB"),"AB",SUM(V137,Y137)))</f>
        <v/>
      </c>
      <c r="AA137" s="108">
        <f t="shared" ref="AA137:AA200" si="191">COUNTIF(L137:O137,"NA")*5+(COUNTIF(L137:O137,"ML")*5)+(COUNTIF(S137,"ML")*$S$7)+(COUNTIF(W137,"ML")*$W$7)</f>
        <v>0</v>
      </c>
      <c r="AB137" s="108" t="str">
        <f t="shared" ref="AB137:AB200" si="192">IF(OR(B137="NSO",B137=0,B137=""),"",IF(AND(L137="",N137="",S137="",W137=""),"",IF(AND(N137="",L137="",M137="",O137=""),20-AA137,IF(AND(S137="",T137=""),$U$7-AA137,IF(AND(W137="",X137=""),$Y$7-AA137,$Z$7-AA137)))))</f>
        <v/>
      </c>
      <c r="AC137" s="108" t="str">
        <f t="shared" ref="AC137:AC200" si="193">IF(AND(OR(L137="ab",L137="ml"),OR(N137="ab",N137="ml"),OR(S137="ab",S137="ml")),"AB",IF(AND(OR(L137="ab",L137="ml"),OR(S137="ab",S137="ml"),OR(W137="ab",W137="ml")),"AB",IF(AND(OR(N137="ab",N137="ml"),OR(S137="ab",S137="ml"),OR(W137="ab",W137="ml")),"AB","")))</f>
        <v/>
      </c>
      <c r="AD137" s="108" t="str">
        <f t="shared" ref="AD137:AD200" si="194">IF(OR(B137="NSO",B137="",W137=""),"",IF(OR(AC137="AB",W137="ab"),"AB",IF(W137="ML","RE",IF(AND(Z137&gt;=36%*AB137,W137&gt;=$W$7*20%),"P",IF(AND(Z137&gt;=34%*AB137,W137&gt;=$W$7*20%),"G2",IF(AND(Z137&gt;=31%*AB137,W137&gt;=$W$7*20%),"G1",IF(Z137&gt;=25%*AB137,"S","F")))))))</f>
        <v/>
      </c>
      <c r="AE137" s="108" t="str">
        <f t="shared" ref="AE137:AE200" si="195">IF(OR(AD137="",AD137=0,AD137="S",AD137="RE",AD137="F",AD137="AB"),AD137,IF(Z137&gt;=75%*AB137,"D",IF(Z137&gt;=60%*AB137,"I",IF(Z137&gt;=48%*AB137,"II",IF(Z137&gt;=36%*AB137,"III",AD137)))))</f>
        <v/>
      </c>
      <c r="AF137" s="110" t="str">
        <f t="shared" ref="AF137:AF200" si="196">IF(Z137="","",IF(OR(AD137="",AD137=0,AD137="S",AD137="RE",AD137="F",AD137="AB"),"",IF(Z137&gt;=86%*AB137,"A",IF(Z137&gt;=71%*AB137,"B",IF(Z137&gt;=51%*AB137,"C",IF(Z137&gt;=31%*AB137,"D","E"))))))</f>
        <v/>
      </c>
      <c r="AG137" s="120" t="str">
        <f>IF(OR($E137="",$G137=""),"",IF(AND($E$3=6),'Marks Entry 6th'!V136,IF(AND($E$3=7),'Marks Entry 7th'!V136,"")))</f>
        <v/>
      </c>
      <c r="AH137" s="120" t="str">
        <f>IF(OR($E137="",$G137=""),"",IF(AND($E$3=6),'Marks Entry 6th'!W136,IF(AND($E$3=7),'Marks Entry 7th'!W136,"")))</f>
        <v/>
      </c>
      <c r="AI137" s="120" t="str">
        <f>IF(OR($E137="",$G137=""),"",IF(AND($E$3=6),'Marks Entry 6th'!X136,IF(AND($E$3=7),'Marks Entry 7th'!X136,"")))</f>
        <v/>
      </c>
      <c r="AJ137" s="120" t="str">
        <f>IF(OR($E137="",$G137=""),"",IF(AND($E$3=6),'Marks Entry 6th'!Y136,IF(AND($E$3=7),'Marks Entry 7th'!Y136,"")))</f>
        <v/>
      </c>
      <c r="AK137" s="120" t="str">
        <f>IF(OR($E137="",$G137=""),"",IF(AND($E$3=6),'Marks Entry 6th'!Z136,IF(AND($E$3=7),'Marks Entry 7th'!Z136,"")))</f>
        <v/>
      </c>
      <c r="AL137" s="120" t="str">
        <f>IF(OR($E137="",$G137=""),"",IF(AND($E$3=6),'Marks Entry 6th'!AA136,IF(AND($E$3=7),'Marks Entry 7th'!AA136,"")))</f>
        <v/>
      </c>
      <c r="AM137" s="418" t="str">
        <f t="shared" ref="AM137:AM200" si="197">IF(AND(AG137="",AH137="",AI137="",AJ137="",AK137="",AL137=""),"",SUM(AG137:AL137))</f>
        <v/>
      </c>
      <c r="AN137" s="120" t="str">
        <f>IF(OR($E137="",$G137=""),"",IF(AND($E$3=6),'Marks Entry 6th'!AB136,IF(AND($E$3=7),'Marks Entry 7th'!AB136,"")))</f>
        <v/>
      </c>
      <c r="AO137" s="120" t="str">
        <f>IF(OR($E137="",$G137=""),"",IF(AND($E$3=6),'Marks Entry 6th'!AC136,IF(AND($E$3=7),'Marks Entry 7th'!AC136,"")))</f>
        <v/>
      </c>
      <c r="AP137" s="65" t="str">
        <f t="shared" ref="AP137:AP200" si="198">IF(AND(AN137="",AO137=""),"",IF(AND(AN137="NA",AO137="NA"),"NA",IF(AND(AN137="AB",AO137="AB"),"AB",IF(AND(AN137="ML",AO137="ML"),"ML",SUM(AN137:AO137)))))</f>
        <v/>
      </c>
      <c r="AQ137" s="62">
        <f t="shared" ref="AQ137:AQ200" si="199">IF(AND(AM137="NA",AP137="NA"),"NA",IF(AND(AM137="AB",AP137="AB"),"AB",IF(AND(AM137="ML",AP137="ML"),"ML",SUM(AM137,AP137))))</f>
        <v>0</v>
      </c>
      <c r="AR137" s="67" t="str">
        <f>IF(OR($E137="",$G137=""),"",IF(AND($E$3=6),'Marks Entry 6th'!AD136,IF(AND($E$3=7),'Marks Entry 7th'!AD136,"")))</f>
        <v/>
      </c>
      <c r="AS137" s="67" t="str">
        <f>IF(OR($E137="",$G137=""),"",IF(AND($E$3=6),'Marks Entry 6th'!AE136,IF(AND($E$3=7),'Marks Entry 7th'!AE136,"")))</f>
        <v/>
      </c>
      <c r="AT137" s="65" t="str">
        <f t="shared" ref="AT137:AT200" si="200">IF(AND(AR137="",AS137=""),"",IF(AND(AR137="NA",AS137="NA"),"NA",IF(AND(AR137="AB",AS137="AB"),"AB",IF(AND(AR137="ML",AS137="ML"),"ML",SUM(AR137:AS137)))))</f>
        <v/>
      </c>
      <c r="AU137" s="62" t="str">
        <f t="shared" ref="AU137:AU200" si="201">IF(AT137="","",IF(AND(AQ137="AB",AT137="AB"),"AB",SUM(AQ137,AT137)))</f>
        <v/>
      </c>
      <c r="AV137" s="108">
        <f t="shared" ref="AV137:AV200" si="202">COUNTIF(AG137:AJ137,"NA")*5+(COUNTIF(AG137:AJ137,"ML")*5)+(COUNTIF(AN137,"ML")*$AN$7)+(COUNTIF(AR137,"ML")*$AR$7)</f>
        <v>0</v>
      </c>
      <c r="AW137" s="108" t="str">
        <f t="shared" ref="AW137:AW200" si="203">IF(OR(B137="NSO",B137=0,B137=""),"",IF(AND(AG137="",AI137="",AN137="",AR137=""),"",IF(AND(AI137="",AN137="",AH137="",AJ137=""),20-AV137,IF(AND(AN137="",AO137=""),$AP$7-AV137,IF(AND(AR137="",AS137=""),$AT$7-AV137,$AU$7-AV137)))))</f>
        <v/>
      </c>
      <c r="AX137" s="108" t="str">
        <f t="shared" ref="AX137:AX200" si="204">IF(AND(OR(AG137="ab",AG137="ml"),OR(AI137="ab",AI137="ml"),OR(AN137="ab",AN137="ml")),"AB",IF(AND(OR(AG137="ab",AG137="ml"),OR(AN137="ab",AN137="ml"),OR(AR137="ab",AR137="ml")),"AB",IF(AND(OR(AI137="ab",AI137="ml"),OR(AN137="ab",AN137="ml"),OR(AR137="ab",AR137="ml")),"AB","")))</f>
        <v/>
      </c>
      <c r="AY137" s="108" t="str">
        <f t="shared" ref="AY137:AY200" si="205">IF(OR(B137="NSO",B137="",AR137=""),"",IF(OR(AX137="AB",AR137="ab"),"AB",IF(AR137="ML","RE",IF(AND(AU137&gt;=36%*AW137,AR137&gt;=$AR$7*20%),"P",IF(AND(AU137&gt;=34%*AW137,AR137&gt;=$AR$7*20%),"G2",IF(AND(AU137&gt;=31%*AW137,AR137&gt;=$AR$7*20%),"G1",IF(AU137&gt;=25%*AW137,"S","F")))))))</f>
        <v/>
      </c>
      <c r="AZ137" s="108" t="str">
        <f t="shared" ref="AZ137:AZ200" si="206">IF(OR(AY137="",AY137=0,AY137="S",AY137="RE",AY137="F",AY137="AB"),AY137,IF(AU137&gt;=75%*AW137,"D",IF(AU137&gt;=60%*AW137,"I",IF(AU137&gt;=48%*AW137,"II",IF(AU137&gt;=36%*AW137,"III",AY137)))))</f>
        <v/>
      </c>
      <c r="BA137" s="110" t="str">
        <f t="shared" ref="BA137:BA200" si="207">IF(AU137="","",IF(OR(AY137="",AY137=0,AY137="S",AY137="RE",AY137="F",AY137="AB"),"",IF(AU137&gt;=86%*AW137,"A",IF(AU137&gt;=71%*AW137,"B",IF(AU137&gt;=51%*AW137,"C",IF(AU137&gt;=31%*AW137,"D","E"))))))</f>
        <v/>
      </c>
      <c r="BB137" s="310" t="str">
        <f>IF(OR($E137="",$G137=""),"",IF(AND($E$3=6),'Marks Entry 6th'!AF136,IF(AND($E$3=7),'Marks Entry 7th'!AF136,"")))</f>
        <v/>
      </c>
      <c r="BC137" s="120" t="str">
        <f>IF(OR($E137="",$G137=""),"",IF(AND($E$3=6),'Marks Entry 6th'!AG136,IF(AND($E$3=7),'Marks Entry 7th'!AG136,"")))</f>
        <v/>
      </c>
      <c r="BD137" s="120" t="str">
        <f>IF(OR($E137="",$G137=""),"",IF(AND($E$3=6),'Marks Entry 6th'!AH136,IF(AND($E$3=7),'Marks Entry 7th'!AH136,"")))</f>
        <v/>
      </c>
      <c r="BE137" s="120" t="str">
        <f>IF(OR($E137="",$G137=""),"",IF(AND($E$3=6),'Marks Entry 6th'!AI136,IF(AND($E$3=7),'Marks Entry 7th'!AI136,"")))</f>
        <v/>
      </c>
      <c r="BF137" s="120" t="str">
        <f>IF(OR($E137="",$G137=""),"",IF(AND($E$3=6),'Marks Entry 6th'!AJ136,IF(AND($E$3=7),'Marks Entry 7th'!AJ136,"")))</f>
        <v/>
      </c>
      <c r="BG137" s="120" t="str">
        <f>IF(OR($E137="",$G137=""),"",IF(AND($E$3=6),'Marks Entry 6th'!AK136,IF(AND($E$3=7),'Marks Entry 7th'!AK136,"")))</f>
        <v/>
      </c>
      <c r="BH137" s="120" t="str">
        <f>IF(OR($E137="",$G137=""),"",IF(AND($E$3=6),'Marks Entry 6th'!AL136,IF(AND($E$3=7),'Marks Entry 7th'!AL136,"")))</f>
        <v/>
      </c>
      <c r="BI137" s="418" t="str">
        <f t="shared" ref="BI137:BI200" si="208">IF(AND(BC137="",BD137="",BE137="",BF137="",BG137="",BH137=""),"",SUM(BC137:BH137))</f>
        <v/>
      </c>
      <c r="BJ137" s="120" t="str">
        <f>IF(OR($E137="",$G137=""),"",IF(AND($E$3=6),'Marks Entry 6th'!AM136,IF(AND($E$3=7),'Marks Entry 7th'!AM136,"")))</f>
        <v/>
      </c>
      <c r="BK137" s="120" t="str">
        <f>IF(OR($E137="",$G137=""),"",IF(AND($E$3=6),'Marks Entry 6th'!AN136,IF(AND($E$3=7),'Marks Entry 7th'!AN136,"")))</f>
        <v/>
      </c>
      <c r="BL137" s="65" t="str">
        <f t="shared" ref="BL137:BL200" si="209">IF(AND(BJ137="",BK137=""),"",IF(AND(BJ137="NA",BK137="NA"),"NA",IF(AND(BJ137="AB",BK137="AB"),"AB",IF(AND(BJ137="ML",BK137="ML"),"ML",SUM(BJ137:BK137)))))</f>
        <v/>
      </c>
      <c r="BM137" s="62">
        <f t="shared" ref="BM137:BM200" si="210">IF(AND(BI137="NA",BL137="NA"),"NA",IF(AND(BI137="AB",BL137="AB"),"AB",SUM(BI137,BL137)))</f>
        <v>0</v>
      </c>
      <c r="BN137" s="67" t="str">
        <f>IF(OR($E137="",$G137=""),"",IF(AND($E$3=6),'Marks Entry 6th'!AO136,IF(AND($E$3=7),'Marks Entry 7th'!AO136,"")))</f>
        <v/>
      </c>
      <c r="BO137" s="67" t="str">
        <f>IF(OR($E137="",$G137=""),"",IF(AND($E$3=6),'Marks Entry 6th'!AP136,IF(AND($E$3=7),'Marks Entry 7th'!AP136,"")))</f>
        <v/>
      </c>
      <c r="BP137" s="65" t="str">
        <f t="shared" ref="BP137:BP200" si="211">IF(AND(BN137="",BO137=""),"",IF(AND(BN137="NA",BO137="NA"),"NA",IF(AND(BN137="AB",BO137="AB"),"AB",IF(AND(BN137="ML",BO137="ML"),"ML",SUM(BN137:BO137)))))</f>
        <v/>
      </c>
      <c r="BQ137" s="62" t="str">
        <f t="shared" ref="BQ137:BQ200" si="212">IF(BP137="","",IF(AND(BM137="AB",BP137="AB"),"AB",SUM(BM137,BP137)))</f>
        <v/>
      </c>
      <c r="BR137" s="108">
        <f t="shared" ref="BR137:BR200" si="213">COUNTIF(BC137:BF137,"NA")*5+(COUNTIF(BC137:BF137,"ML")*5)+(COUNTIF(BJ137,"ML")*$BJ$7)+(COUNTIF(BN137,"ML")*$BN$7)</f>
        <v>0</v>
      </c>
      <c r="BS137" s="108" t="str">
        <f t="shared" ref="BS137:BS200" si="214">IF(OR($B137="NSO",$B137=0,$B137=""),"",IF(AND(BC137="",BE137="",BJ137="",BN137=""),"",IF(AND(BE137="",BC137="",BD137="",BF137=""),20-BR137,IF(AND(BJ137="",BK137=""),$BL$7-BR137,IF(AND(BN137="",BO137=""),$BP$7-BR137,$BQ$7-BR137)))))</f>
        <v/>
      </c>
      <c r="BT137" s="108" t="str">
        <f t="shared" ref="BT137:BT200" si="215">IF(AND(OR(BC137="ab",BC137="ml"),OR(BE137="ab",BE137="ml"),OR(BJ137="ab",BJ137="ml")),"AB",IF(AND(OR(BC137="ab",BC137="ml"),OR(BJ137="ab",BJ137="ml"),OR(BN137="ab",BN137="ml")),"AB",IF(AND(OR(BE137="ab",BE137="ml"),OR(BJ137="ab",BJ137="ml"),OR(BN137="ab",BN137="ml")),"AB","")))</f>
        <v/>
      </c>
      <c r="BU137" s="108" t="str">
        <f t="shared" ref="BU137:BU200" si="216">IF(OR($B137="NSO",$B137="",BN137=""),"",IF(OR(BT137="AB",BN137="ab"),"AB",IF(BN137="ML","RE",IF(AND(BQ137&gt;=36%*BS137,BN137&gt;=$BN$7*20%),"P",IF(AND(BQ137&gt;=34%*BS137,BN137&gt;=$BN$7*20%),"G2",IF(AND(BQ137&gt;=31%*BS137,BN137&gt;=$BN$7*20%),"G1",IF(BQ137&gt;=25%*BS137,"S","F")))))))</f>
        <v/>
      </c>
      <c r="BV137" s="108" t="str">
        <f t="shared" ref="BV137:BV200" si="217">IF(OR(BU137="",BU137=0,BU137="S",BU137="RE",BU137="F",BU137="AB"),BU137,IF(BQ137&gt;=75%*BS137,"D",IF(BQ137&gt;=60%*BS137,"I",IF(BQ137&gt;=48%*BS137,"II",IF(BQ137&gt;=36%*BS137,"III",BU137)))))</f>
        <v/>
      </c>
      <c r="BW137" s="110" t="str">
        <f t="shared" ref="BW137:BW200" si="218">IF(BQ137="","",IF(OR(BU137="",BU137=0,BU137="S",BU137="RE",BU137="F",BU137="AB"),"",IF(BQ137&gt;=86%*BS137,"A",IF(BQ137&gt;=71%*BS137,"B",IF(BQ137&gt;=51%*BS137,"C",IF(BQ137&gt;=31%*BS137,"D","E"))))))</f>
        <v/>
      </c>
      <c r="BX137" s="120" t="str">
        <f>IF(OR($E137="",$G137=""),"",IF(AND($E$3=6),'Marks Entry 6th'!AQ136,IF(AND($E$3=7),'Marks Entry 7th'!AQ136,"")))</f>
        <v/>
      </c>
      <c r="BY137" s="120" t="str">
        <f>IF(OR($E137="",$G137=""),"",IF(AND($E$3=6),'Marks Entry 6th'!AR136,IF(AND($E$3=7),'Marks Entry 7th'!AR136,"")))</f>
        <v/>
      </c>
      <c r="BZ137" s="120" t="str">
        <f>IF(OR($E137="",$G137=""),"",IF(AND($E$3=6),'Marks Entry 6th'!AS136,IF(AND($E$3=7),'Marks Entry 7th'!AS136,"")))</f>
        <v/>
      </c>
      <c r="CA137" s="120" t="str">
        <f>IF(OR($E137="",$G137=""),"",IF(AND($E$3=6),'Marks Entry 6th'!AT136,IF(AND($E$3=7),'Marks Entry 7th'!AT136,"")))</f>
        <v/>
      </c>
      <c r="CB137" s="120" t="str">
        <f>IF(OR($E137="",$G137=""),"",IF(AND($E$3=6),'Marks Entry 6th'!AU136,IF(AND($E$3=7),'Marks Entry 7th'!AU136,"")))</f>
        <v/>
      </c>
      <c r="CC137" s="120" t="str">
        <f>IF(OR($E137="",$G137=""),"",IF(AND($E$3=6),'Marks Entry 6th'!AV136,IF(AND($E$3=7),'Marks Entry 7th'!AV136,"")))</f>
        <v/>
      </c>
      <c r="CD137" s="418" t="str">
        <f t="shared" ref="CD137:CD200" si="219">IF(AND(BX137="",BY137="",BZ137="",CA137="",CB137="",CC137=""),"",SUM(BX137:CC137))</f>
        <v/>
      </c>
      <c r="CE137" s="120" t="str">
        <f>IF(OR($E137="",$G137=""),"",IF(AND($E$3=6),'Marks Entry 6th'!AW136,IF(AND($E$3=7),'Marks Entry 7th'!AW136,"")))</f>
        <v/>
      </c>
      <c r="CF137" s="120" t="str">
        <f>IF(OR($E137="",$G137=""),"",IF(AND($E$3=6),'Marks Entry 6th'!AX136,IF(AND($E$3=7),'Marks Entry 7th'!AX136,"")))</f>
        <v/>
      </c>
      <c r="CG137" s="65" t="str">
        <f t="shared" ref="CG137:CG200" si="220">IF(AND(CE137="",CF137=""),"",IF(AND(CE137="NA",CF137="NA"),"NA",IF(AND(CE137="AB",CF137="AB"),"AB",IF(AND(CE137="ML",CF137="ML"),"ML",SUM(CE137:CF137)))))</f>
        <v/>
      </c>
      <c r="CH137" s="62">
        <f t="shared" ref="CH137:CH200" si="221">IF(AND(CD137="NA",CG137="NA"),"NA",IF(AND(CD137="AB",CG137="AB"),"AB",SUM(CD137,CG137)))</f>
        <v>0</v>
      </c>
      <c r="CI137" s="67" t="str">
        <f>IF(OR($E137="",$G137=""),"",IF(AND($E$3=6),'Marks Entry 6th'!AY136,IF(AND($E$3=7),'Marks Entry 7th'!AY136,"")))</f>
        <v/>
      </c>
      <c r="CJ137" s="67" t="str">
        <f>IF(OR($E137="",$G137=""),"",IF(AND($E$3=6),'Marks Entry 6th'!AZ136,IF(AND($E$3=7),'Marks Entry 7th'!AZ136,"")))</f>
        <v/>
      </c>
      <c r="CK137" s="65" t="str">
        <f t="shared" ref="CK137:CK200" si="222">IF(AND(CI137="",CJ137=""),"",IF(AND(CI137="NA",CJ137="NA"),"NA",IF(AND(CI137="AB",CJ137="AB"),"AB",IF(AND(CI137="ML",CJ137="ML"),"ML",SUM(CI137:CJ137)))))</f>
        <v/>
      </c>
      <c r="CL137" s="62" t="str">
        <f t="shared" ref="CL137:CL200" si="223">IF(CK137="","",IF(AND(CH137="AB",CK137="AB"),"AB",SUM(CH137,CK137)))</f>
        <v/>
      </c>
      <c r="CM137" s="108">
        <f t="shared" ref="CM137:CM200" si="224">COUNTIF(BX137:CA137,"NA")*5+(COUNTIF(BX137:CA137,"ML")*5)+(COUNTIF(CE137,"ML")*$CE$7)+(COUNTIF(CI137,"ML")*$CI$7)</f>
        <v>0</v>
      </c>
      <c r="CN137" s="108" t="str">
        <f t="shared" ref="CN137:CN200" si="225">IF(OR($B137="NSO",$B137=0,$B137=""),"",IF(AND(BX137="",BZ137="",CE137="",CI137=""),"",IF(AND(BZ137="",BX137="",BY137="",CA137=""),20-CM137,IF(AND(CE137="",CF137=""),$CG$7-CM137,IF(AND(CI137="",CJ137=""),$CK$7-CM137,$CL$7-CM137)))))</f>
        <v/>
      </c>
      <c r="CO137" s="108" t="str">
        <f t="shared" ref="CO137:CO200" si="226">IF(AND(OR(BX137="ab",BX137="ml"),OR(BZ137="ab",BZ137="ml"),OR(CE137="ab",CE137="ml")),"AB",IF(AND(OR(BX137="ab",BX137="ml"),OR(CE137="ab",CE137="ml"),OR(CI137="ab",CI137="ml")),"AB",IF(AND(OR(BZ137="ab",BZ137="ml"),OR(CE137="ab",CE137="ml"),OR(CI137="ab",CI137="ml")),"AB","")))</f>
        <v/>
      </c>
      <c r="CP137" s="108" t="str">
        <f t="shared" ref="CP137:CP200" si="227">IF(OR($B137="NSO",$B137="",CI137=""),"",IF(OR(CO137="AB",CI137="ab"),"AB",IF(CI137="ML","RE",IF(AND(CL137&gt;=36%*CN137,CI137&gt;=$CI$7*20%),"P",IF(AND(CL137&gt;=34%*CN137,CI137&gt;=$CI$7*20%),"G2",IF(AND(CL137&gt;=31%*CN137,CI137&gt;=$CI$7*20%),"G1",IF(CL137&gt;=25%*CN137,"S","F")))))))</f>
        <v/>
      </c>
      <c r="CQ137" s="108" t="str">
        <f t="shared" ref="CQ137:CQ200" si="228">IF(OR(CP137="",CP137=0,CP137="S",CP137="RE",CP137="F",CP137="AB"),CP137,IF(CL137&gt;=75%*CN137,"D",IF(CL137&gt;=60%*CN137,"I",IF(CL137&gt;=48%*CN137,"II",IF(CL137&gt;=36%*CN137,"III",CP137)))))</f>
        <v/>
      </c>
      <c r="CR137" s="110" t="str">
        <f t="shared" ref="CR137:CR200" si="229">IF(CL137="","",IF(OR(CP137="",CP137=0,CP137="S",CP137="RE",CP137="F",CP137="AB"),"",IF(CL137&gt;=86%*CN137,"A",IF(CL137&gt;=71%*CN137,"B",IF(CL137&gt;=51%*CN137,"C",IF(CL137&gt;=31%*CN137,"D","E"))))))</f>
        <v/>
      </c>
      <c r="CS137" s="120" t="str">
        <f>IF(OR($E137="",$G137=""),"",IF(AND($E$3=6),'Marks Entry 6th'!BA136,IF(AND($E$3=7),'Marks Entry 7th'!BA136,"")))</f>
        <v/>
      </c>
      <c r="CT137" s="120" t="str">
        <f>IF(OR($E137="",$G137=""),"",IF(AND($E$3=6),'Marks Entry 6th'!BB136,IF(AND($E$3=7),'Marks Entry 7th'!BB136,"")))</f>
        <v/>
      </c>
      <c r="CU137" s="120" t="str">
        <f>IF(OR($E137="",$G137=""),"",IF(AND($E$3=6),'Marks Entry 6th'!BC136,IF(AND($E$3=7),'Marks Entry 7th'!BC136,"")))</f>
        <v/>
      </c>
      <c r="CV137" s="120" t="str">
        <f>IF(OR($E137="",$G137=""),"",IF(AND($E$3=6),'Marks Entry 6th'!BD136,IF(AND($E$3=7),'Marks Entry 7th'!BD136,"")))</f>
        <v/>
      </c>
      <c r="CW137" s="120" t="str">
        <f>IF(OR($E137="",$G137=""),"",IF(AND($E$3=6),'Marks Entry 6th'!BE136,IF(AND($E$3=7),'Marks Entry 7th'!BE136,"")))</f>
        <v/>
      </c>
      <c r="CX137" s="120" t="str">
        <f>IF(OR($E137="",$G137=""),"",IF(AND($E$3=6),'Marks Entry 6th'!BF136,IF(AND($E$3=7),'Marks Entry 7th'!BF136,"")))</f>
        <v/>
      </c>
      <c r="CY137" s="418" t="str">
        <f t="shared" ref="CY137:CY200" si="230">IF(AND(CS137="",CT137="",CU137="",CV137="",CW137="",CX137=""),"",SUM(CS137:CX137))</f>
        <v/>
      </c>
      <c r="CZ137" s="120" t="str">
        <f>IF(OR($E137="",$G137=""),"",IF(AND($E$3=6),'Marks Entry 6th'!BG136,IF(AND($E$3=7),'Marks Entry 7th'!BG136,"")))</f>
        <v/>
      </c>
      <c r="DA137" s="120" t="str">
        <f>IF(OR($E137="",$G137=""),"",IF(AND($E$3=6),'Marks Entry 6th'!BH136,IF(AND($E$3=7),'Marks Entry 7th'!BH136,"")))</f>
        <v/>
      </c>
      <c r="DB137" s="65" t="str">
        <f t="shared" ref="DB137:DB200" si="231">IF(AND(CZ137="",DA137=""),"",IF(AND(CZ137="NA",DA137="NA"),"NA",IF(AND(CZ137="AB",DA137="AB"),"AB",IF(AND(CZ137="ML",DA137="ML"),"ML",SUM(CZ137:DA137)))))</f>
        <v/>
      </c>
      <c r="DC137" s="62">
        <f t="shared" ref="DC137:DC200" si="232">IF(AND(CY137="NA",DB137="NA"),"NA",IF(AND(CY137="AB",DB137="AB"),"AB",SUM(CY137,DB137)))</f>
        <v>0</v>
      </c>
      <c r="DD137" s="67" t="str">
        <f>IF(OR($E137="",$G137=""),"",IF(AND($E$3=6),'Marks Entry 6th'!BI136,IF(AND($E$3=7),'Marks Entry 7th'!BI136,"")))</f>
        <v/>
      </c>
      <c r="DE137" s="67" t="str">
        <f>IF(OR($E137="",$G137=""),"",IF(AND($E$3=6),'Marks Entry 6th'!BJ136,IF(AND($E$3=7),'Marks Entry 7th'!BJ136,"")))</f>
        <v/>
      </c>
      <c r="DF137" s="65" t="str">
        <f t="shared" ref="DF137:DF200" si="233">IF(AND(DD137="",DE137=""),"",IF(AND(DD137="NA",DE137="NA"),"NA",IF(AND(DD137="AB",DE137="AB"),"AB",IF(AND(DD137="ML",DE137="ML"),"ML",SUM(DD137:DE137)))))</f>
        <v/>
      </c>
      <c r="DG137" s="62" t="str">
        <f t="shared" ref="DG137:DG200" si="234">IF(DF137="","",IF(AND(DC137="AB",DF137="AB"),"AB",SUM(DC137,DF137)))</f>
        <v/>
      </c>
      <c r="DH137" s="108">
        <f t="shared" ref="DH137:DH200" si="235">COUNTIF(CS137:CV137,"NA")*5+(COUNTIF(CS137:CV137,"ML")*5)+(COUNTIF(CZ137,"ML")*$CZ$7)+(COUNTIF(DD137,"ML")*$DD$7)</f>
        <v>0</v>
      </c>
      <c r="DI137" s="108" t="str">
        <f t="shared" ref="DI137:DI200" si="236">IF(OR($B137="NSO",$B137=0,$B137=""),"",IF(AND(CS137="",CU137="",CZ137="",DD137=""),"",IF(AND(CU137="",CS137="",CT137="",CV137=""),20-DH137,IF(AND(CZ137="",DA137=""),$DB$7-DH137,IF(AND(DD137="",DE137=""),$DF$7-DH137,$DG$7-DH137)))))</f>
        <v/>
      </c>
      <c r="DJ137" s="108" t="str">
        <f t="shared" ref="DJ137:DJ200" si="237">IF(AND(OR(CS137="ab",CS137="ml"),OR(CU137="ab",CU137="ml"),OR(CZ137="ab",CZ137="ml")),"AB",IF(AND(OR(CS137="ab",CS137="ml"),OR(CZ137="ab",CZ137="ml"),OR(DD137="ab",DD137="ml")),"AB",IF(AND(OR(CU137="ab",CU137="ml"),OR(CZ137="ab",CZ137="ml"),OR(DD137="ab",DD137="ml")),"AB","")))</f>
        <v/>
      </c>
      <c r="DK137" s="108" t="str">
        <f t="shared" ref="DK137:DK200" si="238">IF(OR($B137="NSO",$B137="",DD137=""),"",IF(OR(DJ137="AB",DD137="ab"),"AB",IF(DD137="ML","RE",IF(AND(DG137&gt;=36%*DI137,DD137&gt;=$DD$7*20%),"P",IF(AND(DG137&gt;=34%*DI137,DD137&gt;=$DD$7*20%),"G2",IF(AND(DG137&gt;=31%*DI137,DD137&gt;=$DD$7*20%),"G1",IF(DG137&gt;=25%*DI137,"S","F")))))))</f>
        <v/>
      </c>
      <c r="DL137" s="108" t="str">
        <f t="shared" ref="DL137:DL200" si="239">IF(OR(DK137="",DK137=0,DK137="S",DK137="RE",DK137="F",DK137="AB"),DK137,IF(DG137&gt;=75%*DI137,"D",IF(DG137&gt;=60%*DI137,"I",IF(DG137&gt;=48%*DI137,"II",IF(DG137&gt;=36%*DI137,"III",DK137)))))</f>
        <v/>
      </c>
      <c r="DM137" s="110" t="str">
        <f t="shared" ref="DM137:DM200" si="240">IF(DG137="","",IF(OR(DK137="",DK137=0,DK137="S",DK137="RE",DK137="F",DK137="AB"),"",IF(DG137&gt;=86%*DI137,"A",IF(DG137&gt;=71%*DI137,"B",IF(DG137&gt;=51%*DI137,"C",IF(DG137&gt;=31%*DI137,"D","E"))))))</f>
        <v/>
      </c>
      <c r="DN137" s="120" t="str">
        <f>IF(OR($E137="",$G137=""),"",IF(AND($E$3=6),'Marks Entry 6th'!BK136,IF(AND($E$3=7),'Marks Entry 7th'!BK136,"")))</f>
        <v/>
      </c>
      <c r="DO137" s="120" t="str">
        <f>IF(OR($E137="",$G137=""),"",IF(AND($E$3=6),'Marks Entry 6th'!BL136,IF(AND($E$3=7),'Marks Entry 7th'!BL136,"")))</f>
        <v/>
      </c>
      <c r="DP137" s="120" t="str">
        <f>IF(OR($E137="",$G137=""),"",IF(AND($E$3=6),'Marks Entry 6th'!BM136,IF(AND($E$3=7),'Marks Entry 7th'!BM136,"")))</f>
        <v/>
      </c>
      <c r="DQ137" s="120" t="str">
        <f>IF(OR($E137="",$G137=""),"",IF(AND($E$3=6),'Marks Entry 6th'!BN136,IF(AND($E$3=7),'Marks Entry 7th'!BN136,"")))</f>
        <v/>
      </c>
      <c r="DR137" s="120" t="str">
        <f>IF(OR($E137="",$G137=""),"",IF(AND($E$3=6),'Marks Entry 6th'!BO136,IF(AND($E$3=7),'Marks Entry 7th'!BO136,"")))</f>
        <v/>
      </c>
      <c r="DS137" s="120" t="str">
        <f>IF(OR($E137="",$G137=""),"",IF(AND($E$3=6),'Marks Entry 6th'!BP136,IF(AND($E$3=7),'Marks Entry 7th'!BP136,"")))</f>
        <v/>
      </c>
      <c r="DT137" s="418" t="str">
        <f t="shared" ref="DT137:DT200" si="241">IF(AND(DN137="",DO137="",DP137="",DQ137="",DR137="",DS137=""),"",SUM(DN137:DS137))</f>
        <v/>
      </c>
      <c r="DU137" s="120" t="str">
        <f>IF(OR($E137="",$G137=""),"",IF(AND($E$3=6),'Marks Entry 6th'!BQ136,IF(AND($E$3=7),'Marks Entry 7th'!BQ136,"")))</f>
        <v/>
      </c>
      <c r="DV137" s="120" t="str">
        <f>IF(OR($E137="",$G137=""),"",IF(AND($E$3=6),'Marks Entry 6th'!BR136,IF(AND($E$3=7),'Marks Entry 7th'!BR136,"")))</f>
        <v/>
      </c>
      <c r="DW137" s="65" t="str">
        <f t="shared" ref="DW137:DW200" si="242">IF(AND(DU137="",DV137=""),"",IF(AND(DU137="NA",DV137="NA"),"NA",IF(AND(DU137="AB",DV137="AB"),"AB",IF(AND(DU137="ML",DV137="ML"),"ML",SUM(DU137:DV137)))))</f>
        <v/>
      </c>
      <c r="DX137" s="62">
        <f t="shared" ref="DX137:DX200" si="243">IF(AND(DT137="NA",DW137="NA"),"NA",IF(AND(DT137="AB",DW137="AB"),"AB",SUM(DT137,DW137)))</f>
        <v>0</v>
      </c>
      <c r="DY137" s="67" t="str">
        <f>IF(OR($E137="",$G137=""),"",IF(AND($E$3=6),'Marks Entry 6th'!BS136,IF(AND($E$3=7),'Marks Entry 7th'!BS136,"")))</f>
        <v/>
      </c>
      <c r="DZ137" s="67" t="str">
        <f>IF(OR($E137="",$G137=""),"",IF(AND($E$3=6),'Marks Entry 6th'!BT136,IF(AND($E$3=7),'Marks Entry 7th'!BT136,"")))</f>
        <v/>
      </c>
      <c r="EA137" s="65" t="str">
        <f t="shared" ref="EA137:EA200" si="244">IF(AND(DY137="",DZ137=""),"",IF(AND(DY137="NA",DZ137="NA"),"NA",IF(AND(DY137="AB",DZ137="AB"),"AB",IF(AND(DY137="ML",DZ137="ML"),"ML",SUM(DY137:DZ137)))))</f>
        <v/>
      </c>
      <c r="EB137" s="62" t="str">
        <f t="shared" ref="EB137:EB200" si="245">IF(EA137="","",IF(AND(DX137="AB",EA137="AB"),"AB",SUM(DX137,EA137)))</f>
        <v/>
      </c>
      <c r="EC137" s="108">
        <f t="shared" ref="EC137:EC200" si="246">COUNTIF(DN137:DQ137,"NA")*5+(COUNTIF(DN137:DQ137,"ML")*5)+(COUNTIF(DU137,"ML")*$DU$7)+(COUNTIF(DY137,"ML")*$DY$7)</f>
        <v>0</v>
      </c>
      <c r="ED137" s="108" t="str">
        <f t="shared" ref="ED137:ED200" si="247">IF(OR($B137="NSO",$B137=0,$B137=""),"",IF(AND(DN137="",DP137="",DU137="",DY137=""),"",IF(AND(DP137="",DN137="",DO137="",DQ137=""),20-EC137,IF(AND(DU137="",DV137=""),$DW$7-EC137,IF(AND(DY137="",DZ137=""),$EA$7-EC137,$EB$7-EC137)))))</f>
        <v/>
      </c>
      <c r="EE137" s="108" t="str">
        <f t="shared" ref="EE137:EE200" si="248">IF(AND(OR(DN137="ab",DN137="ml"),OR(DP137="ab",DP137="ml"),OR(DU137="ab",DU137="ml")),"AB",IF(AND(OR(DN137="ab",DN137="ml"),OR(DU137="ab",DU137="ml"),OR(DY137="ab",DY137="ml")),"AB",IF(AND(OR(DP137="ab",DP137="ml"),OR(DU137="ab",DU137="ml"),OR(DY137="ab",DY137="ml")),"AB","")))</f>
        <v/>
      </c>
      <c r="EF137" s="108" t="str">
        <f t="shared" ref="EF137:EF200" si="249">IF(OR($B137="NSO",$B137="",DY137=""),"",IF(OR(EE137="AB",DY137="ab"),"AB",IF(DY137="ML","RE",IF(AND(EB137&gt;=36%*ED137,DY137&gt;=$DY$7*20%),"P",IF(AND(EB137&gt;=34%*ED137,DY137&gt;=$DY$7*20%),"G2",IF(AND(EB137&gt;=31%*ED137,DY137&gt;=$DY$7*20%),"G1",IF(EB137&gt;=25%*ED137,"S","F")))))))</f>
        <v/>
      </c>
      <c r="EG137" s="108" t="str">
        <f t="shared" ref="EG137:EG200" si="250">IF(OR(EF137="",EF137=0,EF137="S",EF137="RE",EF137="F",EF137="AB"),EF137,IF(EB137&gt;=75%*ED137,"D",IF(EB137&gt;=60%*ED137,"I",IF(EB137&gt;=48%*ED137,"II",IF(EB137&gt;=36%*ED137,"III",EF137)))))</f>
        <v/>
      </c>
      <c r="EH137" s="110" t="str">
        <f t="shared" ref="EH137:EH200" si="251">IF(EB137="","",IF(OR(EF137="",EF137=0,EF137="S",EF137="RE",EF137="F",EF137="AB"),"",IF(EB137&gt;=86%*ED137,"A",IF(EB137&gt;=71%*ED137,"B",IF(EB137&gt;=51%*ED137,"C",IF(EB137&gt;=31%*ED137,"D","E"))))))</f>
        <v/>
      </c>
      <c r="EI137" s="52" t="str">
        <f>IF(OR($E137="",$G137=""),"",IF(AND($E$3=6),'Marks Entry 6th'!BU136,IF(AND($E$3=7),'Marks Entry 7th'!BU136,"")))</f>
        <v/>
      </c>
      <c r="EJ137" s="52" t="str">
        <f>IF(OR($E137="",$G137=""),"",IF(AND($E$3=6),'Marks Entry 6th'!BV136,IF(AND($E$3=7),'Marks Entry 7th'!BV136,"")))</f>
        <v/>
      </c>
      <c r="EK137" s="52" t="str">
        <f>IF(OR($E137="",$G137=""),"",IF(AND($E$3=6),'Marks Entry 6th'!BW136,IF(AND($E$3=7),'Marks Entry 7th'!BW136,"")))</f>
        <v/>
      </c>
      <c r="EL137" s="52" t="str">
        <f>IF(OR($E137="",$G137=""),"",IF(AND($E$3=6),'Marks Entry 6th'!BX136,IF(AND($E$3=7),'Marks Entry 7th'!BX136,"")))</f>
        <v/>
      </c>
      <c r="EM137" s="52" t="str">
        <f>IF(OR($E137="",$G137=""),"",IF(AND($E$3=6),'Marks Entry 6th'!BY136,IF(AND($E$3=7),'Marks Entry 7th'!BY136,"")))</f>
        <v/>
      </c>
      <c r="EN137" s="121" t="str">
        <f t="shared" ref="EN137:EN200" si="252">IF(AND(EI137="",EJ137="",EK137="",EL137="",EM137=""),"",SUM(EI137:EM137))</f>
        <v/>
      </c>
      <c r="EO137" s="122">
        <f t="shared" ref="EO137:EO200" si="253">COUNTIF(EI137,"ML")*$EI$7+COUNTIF(EJ137,"ML")*$EJ$7+COUNTIF(EK137,"ML")*$EK$7+COUNTIF(EL137,"ML")*$EL$7+COUNTIF(EM137,"ML")*$EM$7</f>
        <v>0</v>
      </c>
      <c r="EP137" s="122" t="str">
        <f t="shared" ref="EP137:EP200" si="254">IF(OR($B137="NSO",$B137="",EN137="",EN137=0),"",IF(AND(EI137="",EJ137="",EK137="",EL137="",EM137=""),"",IF(AND(EJ137="",EI137=""),$EI$7-EO137,IF(EM137="",($EI$7+$EJ$7)-EO137,$EN$7-EO137))))</f>
        <v/>
      </c>
      <c r="EQ137" s="122" t="str">
        <f t="shared" ref="EQ137:EQ200" si="255">IF(OR($B137="NSO",$B137="",EN137="",EN137=0),"",IF(OR(EI137="AB",EK137="AB",EL137="AB",EM137="AB",EJ137="AB"),"AB",IF(EN137&gt;=36%*EP137,"P","S")))</f>
        <v/>
      </c>
      <c r="ER137" s="109" t="str">
        <f t="shared" ref="ER137:ER200" si="256">IF(EN137="","",IF(OR(EQ137="",EQ137=0,EQ137="S",EQ137="RE",EQ137="F",EQ137="AB"),"",IF(EN137&gt;=91%*EP137,"A+",IF(EN137&gt;=76%*EP137,"A",IF(EN137&gt;=61%*EP137,"B",IF(EN137&gt;=41%*EP137,"C","D"))))))</f>
        <v/>
      </c>
      <c r="ES137" s="52" t="str">
        <f>IF(OR($E137="",$G137=""),"",IF(AND($E$3=6),'Marks Entry 6th'!BZ136,IF(AND($E$3=7),'Marks Entry 7th'!BZ136,"")))</f>
        <v/>
      </c>
      <c r="ET137" s="52" t="str">
        <f>IF(OR($E137="",$G137=""),"",IF(AND($E$3=6),'Marks Entry 6th'!CA136,IF(AND($E$3=7),'Marks Entry 7th'!CA136,"")))</f>
        <v/>
      </c>
      <c r="EU137" s="52" t="str">
        <f>IF(OR($E137="",$G137=""),"",IF(AND($E$3=6),'Marks Entry 6th'!CB136,IF(AND($E$3=7),'Marks Entry 7th'!CB136,"")))</f>
        <v/>
      </c>
      <c r="EV137" s="52" t="str">
        <f>IF(OR($E137="",$G137=""),"",IF(AND($E$3=6),'Marks Entry 6th'!CC136,IF(AND($E$3=7),'Marks Entry 7th'!CC136,"")))</f>
        <v/>
      </c>
      <c r="EW137" s="52" t="str">
        <f>IF(OR($E137="",$G137=""),"",IF(AND($E$3=6),'Marks Entry 6th'!CD136,IF(AND($E$3=7),'Marks Entry 7th'!CD136,"")))</f>
        <v/>
      </c>
      <c r="EX137" s="121" t="str">
        <f t="shared" ref="EX137:EX200" si="257">IF(AND(ES137="",ET137="",EU137="",EV137="",EW137=""),"",SUM(ES137:EW137))</f>
        <v/>
      </c>
      <c r="EY137" s="122">
        <f t="shared" ref="EY137:EY200" si="258">COUNTIF(ES137,"ML")*$ES$7+COUNTIF(ET137,"ML")*$ET$7+COUNTIF(EU137,"ML")*$EU$7+COUNTIF(EV137,"ML")*$EV$7+COUNTIF(EW137,"ML")*$EW$7</f>
        <v>0</v>
      </c>
      <c r="EZ137" s="122" t="str">
        <f t="shared" ref="EZ137:EZ200" si="259">IF(OR($B137="NSO",$B137="",EX137="",EX137=0),"",IF(AND(ES137="",ET137="",EU137="",EV137="",EW137=""),"",IF(AND(ET137="",ES137=""),$ES$7-EY137,IF(EW137="",($ES$7+$ET$7)-EY137,$EX$7-EY137))))</f>
        <v/>
      </c>
      <c r="FA137" s="122" t="str">
        <f t="shared" ref="FA137:FA200" si="260">IF(OR($B137="NSO",$B137="",EX137="",EX137=0),"",IF(OR(ES137="AB",EU137="AB",EV137="AB",EW137="AB",ET137="AB"),"AB",IF(EX137&gt;=36%*EZ137,"P","S")))</f>
        <v/>
      </c>
      <c r="FB137" s="109" t="str">
        <f t="shared" ref="FB137:FB200" si="261">IF(EX137="","",IF(OR(FA137="",FA137=0,FA137="S",FA137="RE",FA137="F",FA137="AB"),"",IF(EX137&gt;=91%*EZ137,"A+",IF(EX137&gt;=76%*EZ137,"A",IF(EX137&gt;=61%*EZ137,"B",IF(EX137&gt;=41%*EZ137,"C","D"))))))</f>
        <v/>
      </c>
      <c r="FC137" s="52" t="str">
        <f>IF(OR($E137="",$G137=""),"",IF(AND($E$3=6),'Marks Entry 6th'!CE136,IF(AND($E$3=7),'Marks Entry 7th'!CE136,"")))</f>
        <v/>
      </c>
      <c r="FD137" s="52" t="str">
        <f>IF(OR($E137="",$G137=""),"",IF(AND($E$3=6),'Marks Entry 6th'!CF136,IF(AND($E$3=7),'Marks Entry 7th'!CF136,"")))</f>
        <v/>
      </c>
      <c r="FE137" s="52" t="str">
        <f>IF(OR($E137="",$G137=""),"",IF(AND($E$3=6),'Marks Entry 6th'!CG136,IF(AND($E$3=7),'Marks Entry 7th'!CG136,"")))</f>
        <v/>
      </c>
      <c r="FF137" s="52" t="str">
        <f>IF(OR($E137="",$G137=""),"",IF(AND($E$3=6),'Marks Entry 6th'!CH136,IF(AND($E$3=7),'Marks Entry 7th'!CH136,"")))</f>
        <v/>
      </c>
      <c r="FG137" s="52" t="str">
        <f>IF(OR($E137="",$G137=""),"",IF(AND($E$3=6),'Marks Entry 6th'!CI136,IF(AND($E$3=7),'Marks Entry 7th'!CI136,"")))</f>
        <v/>
      </c>
      <c r="FH137" s="121" t="str">
        <f t="shared" ref="FH137:FH200" si="262">IF(AND(FC137="",FD137="",FE137="",FF137="",FG137=""),"",SUM(FC137:FG137))</f>
        <v/>
      </c>
      <c r="FI137" s="122">
        <f t="shared" ref="FI137:FI200" si="263">COUNTIF(FC137,"ML")*$FC$7+COUNTIF(FD137,"ML")*$FD$7+COUNTIF(FE137,"ML")*$FE$7+COUNTIF(FF137,"ML")*$FF$7+COUNTIF(FG137,"ML")*$FG$7</f>
        <v>0</v>
      </c>
      <c r="FJ137" s="122" t="str">
        <f t="shared" ref="FJ137:FJ200" si="264">IF(OR($B137="NSO",$B137="",FH137="",FH137=0),"",IF(AND(FC137="",FD137="",FE137="",FF137="",FG137=""),"",IF(AND(FD137="",FC137=""),$FC$7-FI137,IF(FG137="",($FC$7+$FD$7)-FI137,$FH$7-FI137))))</f>
        <v/>
      </c>
      <c r="FK137" s="122" t="str">
        <f t="shared" ref="FK137:FK200" si="265">IF(OR($B137="NSO",$B137="",FH137="",FH137=0),"",IF(OR(FC137="AB",FE137="AB",FF137="AB",FG137="AB",FD137="AB"),"AB",IF(FH137&gt;=36%*FJ137,"P","S")))</f>
        <v/>
      </c>
      <c r="FL137" s="109" t="str">
        <f t="shared" ref="FL137:FL200" si="266">IF(FH137="","",IF(OR(FK137="",FK137=0,FK137="S",FK137="RE",FK137="F",FK137="AB"),"",IF(FH137&gt;=91%*FJ137,"A+",IF(FH137&gt;=76%*FJ137,"A",IF(FH137&gt;=61%*FJ137,"B",IF(FH137&gt;=41%*FJ137,"C","D"))))))</f>
        <v/>
      </c>
      <c r="FM137" s="361" t="str">
        <f>IF(OR($E137="",$G137=""),"",IF(AND('Marks Entry 6th'!CJ136="",'Marks Entry 7th'!CJ136=""),"",IF(AND($E$3=6),'Marks Entry 6th'!CJ136,IF(AND($E$3=7),'Marks Entry 7th'!CJ136,""))))</f>
        <v/>
      </c>
      <c r="FN137" s="361" t="str">
        <f>IF(OR($E137="",$G137=""),"",IF(AND('Marks Entry 6th'!CK136="",'Marks Entry 7th'!CK136=""),"",IF(AND($E$3=6),'Marks Entry 6th'!CK136,IF(AND($E$3=7),'Marks Entry 7th'!CK136,""))))</f>
        <v/>
      </c>
      <c r="FO137" s="362" t="str">
        <f t="shared" ref="FO137:FO200" si="267">IF(AND(FM137="",FN137=""),"",SUM(FM137:FN137))</f>
        <v/>
      </c>
      <c r="FP137" s="109" t="str">
        <f t="shared" ref="FP137:FP200" si="268">IF(FO137="","",IF(OR(FO137="",FO137=0,FO137="RE",FO137="AB"),"",IF(FO137&gt;=91%*$FO$7,"A+",IF(FO137&gt;=76%*$FO$7,"A",IF(FO137&gt;=61%*$FO$7,"B",IF(FO137&gt;=341%*$FO$7,"C","D"))))))</f>
        <v/>
      </c>
      <c r="FQ137" s="361" t="str">
        <f>IF(OR($E137="",$G137=""),"",IF(AND('Marks Entry 6th'!CL136="",'Marks Entry 7th'!CL136=""),"",IF(AND($E$3=6),'Marks Entry 6th'!CL136,IF(AND($E$3=7),'Marks Entry 7th'!CL136,""))))</f>
        <v/>
      </c>
      <c r="FR137" s="361" t="str">
        <f>IF(OR($E137="",$G137=""),"",IF(AND('Marks Entry 6th'!CM136="",'Marks Entry 7th'!CM136=""),"",IF(AND($E$3=6),'Marks Entry 6th'!CM136,IF(AND($E$3=7),'Marks Entry 7th'!CM136,""))))</f>
        <v/>
      </c>
      <c r="FS137" s="362" t="str">
        <f t="shared" ref="FS137:FS200" si="269">IF(AND(FQ137="",FR137=""),"",SUM(FQ137:FR137))</f>
        <v/>
      </c>
      <c r="FT137" s="109" t="str">
        <f t="shared" ref="FT137:FT200" si="270">IF(FS137="","",IF(OR(FS137="",FS137=0,FS137="RE",FS137="AB"),"",IF(FS137&gt;=91%*$FS$7,"A+",IF(FS137&gt;=76%*$FS$7,"A",IF(FS137&gt;=61%*$FS$7,"B",IF(FS137&gt;=41%*$FS$7,"C","D"))))))</f>
        <v/>
      </c>
      <c r="FU137" s="78" t="str">
        <f t="shared" ref="FU137:FU200" si="271">IF($E$3="","",IF(OR(E137="",G137=""),"",IF(AND(Z137="AB",AU137="AB",BQ137="AB",CL137="AB",DG137="AB",EB137="AB"),"AB",SUM(Z137,AU137,BQ137,CL137,DG137,EB137))))</f>
        <v/>
      </c>
      <c r="FV137" s="328" t="str">
        <f t="shared" ref="FV137:FV200" si="272">IFERROR(IF(FU137="","",FU137*100/SUM(AB137,AW137,BS137,CN137,DI137,ED137)),"")</f>
        <v/>
      </c>
      <c r="FW137" s="84" t="str">
        <f t="shared" ref="FW137:FW200" si="273">IFERROR(IF(FV137="","",IF(AND(FV137&gt;=60),"I",IF(AND(FV137&gt;=48),"II",IF(AND(FV137&gt;=36),"III","")))),"")</f>
        <v/>
      </c>
      <c r="FX137" s="222" t="str">
        <f t="shared" ref="FX137:FX200" si="274">IFERROR(IF(FU137="","",IF(OR(B137="",G137="",FV137=""),"",IF(FV137&gt;=86,"A",IF(FV137&gt;=71,"B",IF(FV137&gt;=51,"C",IF(FV137&gt;=31,"D","E")))))),"")</f>
        <v/>
      </c>
      <c r="FY137" s="85" t="str">
        <f t="shared" ref="FY137:FY200" si="275">IFERROR(IF(FV137="","",SUMPRODUCT((FV137&lt;$FV$8:$FV$207)/COUNTIF($FV$8:$FV$207,$FV$8:$FV$207))),"")</f>
        <v/>
      </c>
      <c r="FZ137" s="327" t="str">
        <f>IFERROR(IF(B137="NSO","NSO",IF(OR(D137="",G137="",F137=""),"",IF(AND(FV137&gt;=36,'Master sheet'!$D$11="Hindi"),"कक्षा क्रमोन्नत",IF(AND(FV137&gt;=36,'Master sheet'!$D$11="English"),"Promoted",IF(AND(FV137&lt;36,'Master sheet'!$D$11="Hindi"),"पुनः परीक्षा","Re-Exam"))))),"")</f>
        <v/>
      </c>
      <c r="GA137" s="53" t="str">
        <f>IF(OR($E137="",$G137=""),"",IF(AND($E$3=6,'Marks Entry 6th'!CN136=""),"",IF(AND($E$3=7,'Marks Entry 7th'!CN136=""),"",IF(AND($E$3=6),'Marks Entry 6th'!CN136,IF(AND($E$3=7),'Marks Entry 7th'!CN136,"")))))</f>
        <v/>
      </c>
      <c r="GB137" s="53" t="str">
        <f>IF(OR($E137="",$G137=""),"",IF(AND($E$3=6,'Marks Entry 6th'!CO136=""),"",IF(AND($E$3=7,'Marks Entry 7th'!CO136=""),"",IF(AND($E$3=6),'Marks Entry 6th'!CO136,IF(AND($E$3=7),'Marks Entry 7th'!CO136,"")))))</f>
        <v/>
      </c>
      <c r="GC137" s="54"/>
      <c r="GK137" s="56">
        <f>IF(AND($E$3=6),'Marks Entry 6th'!I136,IF(AND($E$3=7),'Marks Entry 7th'!I136,""))</f>
        <v>0</v>
      </c>
      <c r="GL137" s="56">
        <f t="shared" ref="GL137:GL200" si="276">SUM(AB137,AW137,BS137,CN137,DI137,ED137)</f>
        <v>0</v>
      </c>
    </row>
    <row r="138" spans="1:194" ht="18.95" customHeight="1">
      <c r="A138" s="68">
        <v>131</v>
      </c>
      <c r="B138" s="68" t="str">
        <f>IF(OR(GK138=0,GK138=""),"",IF(AND($E$3=6),'Marks Entry 6th'!I137,IF(AND($E$3=7),'Marks Entry 7th'!I137,"")))</f>
        <v/>
      </c>
      <c r="C138" s="69" t="str">
        <f>IF(OR(B138=0,B138=""),"",IF(AND($E$3=6,'Marks Entry 6th'!B137=""),"",IF(AND($E$3=7,'Marks Entry 7th'!B137=""),"",IF(AND($E$3=6,'Marks Entry 6th'!B137),'Marks Entry 6th'!B137,IF(AND($E$3=7),'Marks Entry 7th'!B137,"")))))</f>
        <v/>
      </c>
      <c r="D138" s="69" t="str">
        <f>IF(OR(B138=0,B138=""),"",IF(AND($E$3=6,'Marks Entry 6th'!C137=""),"",IF(AND($E$3=7,'Marks Entry 7th'!C137=""),"",IF(AND($E$3=6),'Marks Entry 6th'!C137,IF(AND($E$3=7),'Marks Entry 7th'!C137,"")))))</f>
        <v/>
      </c>
      <c r="E138" s="303" t="str">
        <f>IF(OR(B138=0,B138=""),"",IF(AND($E$3=6,'Marks Entry 6th'!E137=""),"",IF(AND($E$3=7,'Marks Entry 7th'!E137=""),"",IF(AND($E$3=6),'Marks Entry 6th'!E137,IF(AND($E$3=7),'Marks Entry 7th'!E137,"")))))</f>
        <v/>
      </c>
      <c r="F138" s="69" t="str">
        <f>IF(OR(B138=0,B138=""),"",IF(AND($E$3=6,'Marks Entry 6th'!D137=""),"",IF(AND($E$3=7,'Marks Entry 7th'!D137=""),"",IF(AND($E$3=6),'Marks Entry 6th'!D137,IF(AND($E$3=7),'Marks Entry 7th'!D137,"")))))</f>
        <v/>
      </c>
      <c r="G138" s="302" t="str">
        <f>IF(OR(B138=0,B138=""),"",IF(AND($E$3=6,'Marks Entry 6th'!F137=""),"",IF(AND($E$3=7,'Marks Entry 7th'!F137=""),"",IF(AND($E$3=6),UPPER('Marks Entry 6th'!F137),IF(AND($E$3=7),UPPER('Marks Entry 7th'!F137),"")))))</f>
        <v/>
      </c>
      <c r="H138" s="302" t="str">
        <f>IF(OR(B138=0,B138=""),"",IF(AND($E$3=6,'Marks Entry 6th'!G137=""),"",IF(AND($E$3=7,'Marks Entry 7th'!G137=""),"",IF(AND($E$3=6),UPPER('Marks Entry 6th'!G137),IF(AND($E$3=7),UPPER('Marks Entry 7th'!G137),"")))))</f>
        <v/>
      </c>
      <c r="I138" s="302" t="str">
        <f>IF(OR(B138=0,B138=""),"",IF(AND($E$3=6,'Marks Entry 6th'!H137=""),"",IF(AND($E$3=7,'Marks Entry 7th'!H137=""),"",IF(AND($E$3=6),UPPER('Marks Entry 6th'!H137),IF(AND($E$3=7),UPPER('Marks Entry 7th'!H137),"")))))</f>
        <v/>
      </c>
      <c r="J138" s="64" t="str">
        <f>IF(OR(B138=0,B138=""),"",IF(AND($E$3=6,'Marks Entry 6th'!J137=""),"",IF(AND($E$3=7,'Marks Entry 7th'!J137=""),"",IF(AND($E$3=6),'Marks Entry 6th'!J137,IF(AND($E$3=7),'Marks Entry 7th'!J137,"")))))</f>
        <v/>
      </c>
      <c r="K138" s="64" t="str">
        <f>IF(OR(B138=0,B138=""),"",IF(AND($E$3=6,'Marks Entry 6th'!K137=""),"",IF(AND($E$3=7,'Marks Entry 7th'!K137=""),"",IF(AND($E$3=6),'Marks Entry 6th'!K137,IF(AND($E$3=7),'Marks Entry 7th'!K137,"")))))</f>
        <v/>
      </c>
      <c r="L138" s="120" t="str">
        <f>IF(OR($E138="",$G138=""),"",IF(AND($E$3=6),'Marks Entry 6th'!L137,IF(AND($E$3=7),'Marks Entry 7th'!L137,"")))</f>
        <v/>
      </c>
      <c r="M138" s="120" t="str">
        <f>IF(OR($E138="",$G138=""),"",IF(AND($E$3=6),'Marks Entry 6th'!M137,IF(AND($E$3=7),'Marks Entry 7th'!M137,"")))</f>
        <v/>
      </c>
      <c r="N138" s="120" t="str">
        <f>IF(OR($E138="",$G138=""),"",IF(AND($E$3=6),'Marks Entry 6th'!N137,IF(AND($E$3=7),'Marks Entry 7th'!N137,"")))</f>
        <v/>
      </c>
      <c r="O138" s="120" t="str">
        <f>IF(OR($E138="",$G138=""),"",IF(AND($E$3=6),'Marks Entry 6th'!O137,IF(AND($E$3=7),'Marks Entry 7th'!O137,"")))</f>
        <v/>
      </c>
      <c r="P138" s="120" t="str">
        <f>IF(OR($E138="",$G138=""),"",IF(AND($E$3=6),'Marks Entry 6th'!P137,IF(AND($E$3=7),'Marks Entry 7th'!P137,"")))</f>
        <v/>
      </c>
      <c r="Q138" s="120" t="str">
        <f>IF(OR($E138="",$G138=""),"",IF(AND($E$3=6),'Marks Entry 6th'!Q137,IF(AND($E$3=7),'Marks Entry 7th'!Q137,"")))</f>
        <v/>
      </c>
      <c r="R138" s="418" t="str">
        <f t="shared" si="186"/>
        <v/>
      </c>
      <c r="S138" s="120" t="str">
        <f>IF(OR($E138="",$G138=""),"",IF(AND($E$3=6),'Marks Entry 6th'!R137,IF(AND($E$3=7),'Marks Entry 7th'!R137,"")))</f>
        <v/>
      </c>
      <c r="T138" s="120" t="str">
        <f>IF(OR($E138="",$G138=""),"",IF(AND($E$3=6),'Marks Entry 6th'!S137,IF(AND($E$3=7),'Marks Entry 7th'!S137,"")))</f>
        <v/>
      </c>
      <c r="U138" s="65" t="str">
        <f t="shared" si="187"/>
        <v/>
      </c>
      <c r="V138" s="62">
        <f t="shared" si="188"/>
        <v>0</v>
      </c>
      <c r="W138" s="67" t="str">
        <f>IF(OR($E138="",$G138=""),"",IF(AND($E$3=6),'Marks Entry 6th'!T137,IF(AND($E$3=7),'Marks Entry 7th'!T137,"")))</f>
        <v/>
      </c>
      <c r="X138" s="67" t="str">
        <f>IF(OR($E138="",$G138=""),"",IF(AND($E$3=6),'Marks Entry 6th'!U137,IF(AND($E$3=7),'Marks Entry 7th'!U137,"")))</f>
        <v/>
      </c>
      <c r="Y138" s="66" t="str">
        <f t="shared" si="189"/>
        <v/>
      </c>
      <c r="Z138" s="62" t="str">
        <f t="shared" si="190"/>
        <v/>
      </c>
      <c r="AA138" s="108">
        <f t="shared" si="191"/>
        <v>0</v>
      </c>
      <c r="AB138" s="108" t="str">
        <f t="shared" si="192"/>
        <v/>
      </c>
      <c r="AC138" s="108" t="str">
        <f t="shared" si="193"/>
        <v/>
      </c>
      <c r="AD138" s="108" t="str">
        <f t="shared" si="194"/>
        <v/>
      </c>
      <c r="AE138" s="108" t="str">
        <f t="shared" si="195"/>
        <v/>
      </c>
      <c r="AF138" s="110" t="str">
        <f t="shared" si="196"/>
        <v/>
      </c>
      <c r="AG138" s="120" t="str">
        <f>IF(OR($E138="",$G138=""),"",IF(AND($E$3=6),'Marks Entry 6th'!V137,IF(AND($E$3=7),'Marks Entry 7th'!V137,"")))</f>
        <v/>
      </c>
      <c r="AH138" s="120" t="str">
        <f>IF(OR($E138="",$G138=""),"",IF(AND($E$3=6),'Marks Entry 6th'!W137,IF(AND($E$3=7),'Marks Entry 7th'!W137,"")))</f>
        <v/>
      </c>
      <c r="AI138" s="120" t="str">
        <f>IF(OR($E138="",$G138=""),"",IF(AND($E$3=6),'Marks Entry 6th'!X137,IF(AND($E$3=7),'Marks Entry 7th'!X137,"")))</f>
        <v/>
      </c>
      <c r="AJ138" s="120" t="str">
        <f>IF(OR($E138="",$G138=""),"",IF(AND($E$3=6),'Marks Entry 6th'!Y137,IF(AND($E$3=7),'Marks Entry 7th'!Y137,"")))</f>
        <v/>
      </c>
      <c r="AK138" s="120" t="str">
        <f>IF(OR($E138="",$G138=""),"",IF(AND($E$3=6),'Marks Entry 6th'!Z137,IF(AND($E$3=7),'Marks Entry 7th'!Z137,"")))</f>
        <v/>
      </c>
      <c r="AL138" s="120" t="str">
        <f>IF(OR($E138="",$G138=""),"",IF(AND($E$3=6),'Marks Entry 6th'!AA137,IF(AND($E$3=7),'Marks Entry 7th'!AA137,"")))</f>
        <v/>
      </c>
      <c r="AM138" s="418" t="str">
        <f t="shared" si="197"/>
        <v/>
      </c>
      <c r="AN138" s="120" t="str">
        <f>IF(OR($E138="",$G138=""),"",IF(AND($E$3=6),'Marks Entry 6th'!AB137,IF(AND($E$3=7),'Marks Entry 7th'!AB137,"")))</f>
        <v/>
      </c>
      <c r="AO138" s="120" t="str">
        <f>IF(OR($E138="",$G138=""),"",IF(AND($E$3=6),'Marks Entry 6th'!AC137,IF(AND($E$3=7),'Marks Entry 7th'!AC137,"")))</f>
        <v/>
      </c>
      <c r="AP138" s="65" t="str">
        <f t="shared" si="198"/>
        <v/>
      </c>
      <c r="AQ138" s="62">
        <f t="shared" si="199"/>
        <v>0</v>
      </c>
      <c r="AR138" s="67" t="str">
        <f>IF(OR($E138="",$G138=""),"",IF(AND($E$3=6),'Marks Entry 6th'!AD137,IF(AND($E$3=7),'Marks Entry 7th'!AD137,"")))</f>
        <v/>
      </c>
      <c r="AS138" s="67" t="str">
        <f>IF(OR($E138="",$G138=""),"",IF(AND($E$3=6),'Marks Entry 6th'!AE137,IF(AND($E$3=7),'Marks Entry 7th'!AE137,"")))</f>
        <v/>
      </c>
      <c r="AT138" s="65" t="str">
        <f t="shared" si="200"/>
        <v/>
      </c>
      <c r="AU138" s="62" t="str">
        <f t="shared" si="201"/>
        <v/>
      </c>
      <c r="AV138" s="108">
        <f t="shared" si="202"/>
        <v>0</v>
      </c>
      <c r="AW138" s="108" t="str">
        <f t="shared" si="203"/>
        <v/>
      </c>
      <c r="AX138" s="108" t="str">
        <f t="shared" si="204"/>
        <v/>
      </c>
      <c r="AY138" s="108" t="str">
        <f t="shared" si="205"/>
        <v/>
      </c>
      <c r="AZ138" s="108" t="str">
        <f t="shared" si="206"/>
        <v/>
      </c>
      <c r="BA138" s="110" t="str">
        <f t="shared" si="207"/>
        <v/>
      </c>
      <c r="BB138" s="310" t="str">
        <f>IF(OR($E138="",$G138=""),"",IF(AND($E$3=6),'Marks Entry 6th'!AF137,IF(AND($E$3=7),'Marks Entry 7th'!AF137,"")))</f>
        <v/>
      </c>
      <c r="BC138" s="120" t="str">
        <f>IF(OR($E138="",$G138=""),"",IF(AND($E$3=6),'Marks Entry 6th'!AG137,IF(AND($E$3=7),'Marks Entry 7th'!AG137,"")))</f>
        <v/>
      </c>
      <c r="BD138" s="120" t="str">
        <f>IF(OR($E138="",$G138=""),"",IF(AND($E$3=6),'Marks Entry 6th'!AH137,IF(AND($E$3=7),'Marks Entry 7th'!AH137,"")))</f>
        <v/>
      </c>
      <c r="BE138" s="120" t="str">
        <f>IF(OR($E138="",$G138=""),"",IF(AND($E$3=6),'Marks Entry 6th'!AI137,IF(AND($E$3=7),'Marks Entry 7th'!AI137,"")))</f>
        <v/>
      </c>
      <c r="BF138" s="120" t="str">
        <f>IF(OR($E138="",$G138=""),"",IF(AND($E$3=6),'Marks Entry 6th'!AJ137,IF(AND($E$3=7),'Marks Entry 7th'!AJ137,"")))</f>
        <v/>
      </c>
      <c r="BG138" s="120" t="str">
        <f>IF(OR($E138="",$G138=""),"",IF(AND($E$3=6),'Marks Entry 6th'!AK137,IF(AND($E$3=7),'Marks Entry 7th'!AK137,"")))</f>
        <v/>
      </c>
      <c r="BH138" s="120" t="str">
        <f>IF(OR($E138="",$G138=""),"",IF(AND($E$3=6),'Marks Entry 6th'!AL137,IF(AND($E$3=7),'Marks Entry 7th'!AL137,"")))</f>
        <v/>
      </c>
      <c r="BI138" s="418" t="str">
        <f t="shared" si="208"/>
        <v/>
      </c>
      <c r="BJ138" s="120" t="str">
        <f>IF(OR($E138="",$G138=""),"",IF(AND($E$3=6),'Marks Entry 6th'!AM137,IF(AND($E$3=7),'Marks Entry 7th'!AM137,"")))</f>
        <v/>
      </c>
      <c r="BK138" s="120" t="str">
        <f>IF(OR($E138="",$G138=""),"",IF(AND($E$3=6),'Marks Entry 6th'!AN137,IF(AND($E$3=7),'Marks Entry 7th'!AN137,"")))</f>
        <v/>
      </c>
      <c r="BL138" s="65" t="str">
        <f t="shared" si="209"/>
        <v/>
      </c>
      <c r="BM138" s="62">
        <f t="shared" si="210"/>
        <v>0</v>
      </c>
      <c r="BN138" s="67" t="str">
        <f>IF(OR($E138="",$G138=""),"",IF(AND($E$3=6),'Marks Entry 6th'!AO137,IF(AND($E$3=7),'Marks Entry 7th'!AO137,"")))</f>
        <v/>
      </c>
      <c r="BO138" s="67" t="str">
        <f>IF(OR($E138="",$G138=""),"",IF(AND($E$3=6),'Marks Entry 6th'!AP137,IF(AND($E$3=7),'Marks Entry 7th'!AP137,"")))</f>
        <v/>
      </c>
      <c r="BP138" s="65" t="str">
        <f t="shared" si="211"/>
        <v/>
      </c>
      <c r="BQ138" s="62" t="str">
        <f t="shared" si="212"/>
        <v/>
      </c>
      <c r="BR138" s="108">
        <f t="shared" si="213"/>
        <v>0</v>
      </c>
      <c r="BS138" s="108" t="str">
        <f t="shared" si="214"/>
        <v/>
      </c>
      <c r="BT138" s="108" t="str">
        <f t="shared" si="215"/>
        <v/>
      </c>
      <c r="BU138" s="108" t="str">
        <f t="shared" si="216"/>
        <v/>
      </c>
      <c r="BV138" s="108" t="str">
        <f t="shared" si="217"/>
        <v/>
      </c>
      <c r="BW138" s="110" t="str">
        <f t="shared" si="218"/>
        <v/>
      </c>
      <c r="BX138" s="120" t="str">
        <f>IF(OR($E138="",$G138=""),"",IF(AND($E$3=6),'Marks Entry 6th'!AQ137,IF(AND($E$3=7),'Marks Entry 7th'!AQ137,"")))</f>
        <v/>
      </c>
      <c r="BY138" s="120" t="str">
        <f>IF(OR($E138="",$G138=""),"",IF(AND($E$3=6),'Marks Entry 6th'!AR137,IF(AND($E$3=7),'Marks Entry 7th'!AR137,"")))</f>
        <v/>
      </c>
      <c r="BZ138" s="120" t="str">
        <f>IF(OR($E138="",$G138=""),"",IF(AND($E$3=6),'Marks Entry 6th'!AS137,IF(AND($E$3=7),'Marks Entry 7th'!AS137,"")))</f>
        <v/>
      </c>
      <c r="CA138" s="120" t="str">
        <f>IF(OR($E138="",$G138=""),"",IF(AND($E$3=6),'Marks Entry 6th'!AT137,IF(AND($E$3=7),'Marks Entry 7th'!AT137,"")))</f>
        <v/>
      </c>
      <c r="CB138" s="120" t="str">
        <f>IF(OR($E138="",$G138=""),"",IF(AND($E$3=6),'Marks Entry 6th'!AU137,IF(AND($E$3=7),'Marks Entry 7th'!AU137,"")))</f>
        <v/>
      </c>
      <c r="CC138" s="120" t="str">
        <f>IF(OR($E138="",$G138=""),"",IF(AND($E$3=6),'Marks Entry 6th'!AV137,IF(AND($E$3=7),'Marks Entry 7th'!AV137,"")))</f>
        <v/>
      </c>
      <c r="CD138" s="418" t="str">
        <f t="shared" si="219"/>
        <v/>
      </c>
      <c r="CE138" s="120" t="str">
        <f>IF(OR($E138="",$G138=""),"",IF(AND($E$3=6),'Marks Entry 6th'!AW137,IF(AND($E$3=7),'Marks Entry 7th'!AW137,"")))</f>
        <v/>
      </c>
      <c r="CF138" s="120" t="str">
        <f>IF(OR($E138="",$G138=""),"",IF(AND($E$3=6),'Marks Entry 6th'!AX137,IF(AND($E$3=7),'Marks Entry 7th'!AX137,"")))</f>
        <v/>
      </c>
      <c r="CG138" s="65" t="str">
        <f t="shared" si="220"/>
        <v/>
      </c>
      <c r="CH138" s="62">
        <f t="shared" si="221"/>
        <v>0</v>
      </c>
      <c r="CI138" s="67" t="str">
        <f>IF(OR($E138="",$G138=""),"",IF(AND($E$3=6),'Marks Entry 6th'!AY137,IF(AND($E$3=7),'Marks Entry 7th'!AY137,"")))</f>
        <v/>
      </c>
      <c r="CJ138" s="67" t="str">
        <f>IF(OR($E138="",$G138=""),"",IF(AND($E$3=6),'Marks Entry 6th'!AZ137,IF(AND($E$3=7),'Marks Entry 7th'!AZ137,"")))</f>
        <v/>
      </c>
      <c r="CK138" s="65" t="str">
        <f t="shared" si="222"/>
        <v/>
      </c>
      <c r="CL138" s="62" t="str">
        <f t="shared" si="223"/>
        <v/>
      </c>
      <c r="CM138" s="108">
        <f t="shared" si="224"/>
        <v>0</v>
      </c>
      <c r="CN138" s="108" t="str">
        <f t="shared" si="225"/>
        <v/>
      </c>
      <c r="CO138" s="108" t="str">
        <f t="shared" si="226"/>
        <v/>
      </c>
      <c r="CP138" s="108" t="str">
        <f t="shared" si="227"/>
        <v/>
      </c>
      <c r="CQ138" s="108" t="str">
        <f t="shared" si="228"/>
        <v/>
      </c>
      <c r="CR138" s="110" t="str">
        <f t="shared" si="229"/>
        <v/>
      </c>
      <c r="CS138" s="120" t="str">
        <f>IF(OR($E138="",$G138=""),"",IF(AND($E$3=6),'Marks Entry 6th'!BA137,IF(AND($E$3=7),'Marks Entry 7th'!BA137,"")))</f>
        <v/>
      </c>
      <c r="CT138" s="120" t="str">
        <f>IF(OR($E138="",$G138=""),"",IF(AND($E$3=6),'Marks Entry 6th'!BB137,IF(AND($E$3=7),'Marks Entry 7th'!BB137,"")))</f>
        <v/>
      </c>
      <c r="CU138" s="120" t="str">
        <f>IF(OR($E138="",$G138=""),"",IF(AND($E$3=6),'Marks Entry 6th'!BC137,IF(AND($E$3=7),'Marks Entry 7th'!BC137,"")))</f>
        <v/>
      </c>
      <c r="CV138" s="120" t="str">
        <f>IF(OR($E138="",$G138=""),"",IF(AND($E$3=6),'Marks Entry 6th'!BD137,IF(AND($E$3=7),'Marks Entry 7th'!BD137,"")))</f>
        <v/>
      </c>
      <c r="CW138" s="120" t="str">
        <f>IF(OR($E138="",$G138=""),"",IF(AND($E$3=6),'Marks Entry 6th'!BE137,IF(AND($E$3=7),'Marks Entry 7th'!BE137,"")))</f>
        <v/>
      </c>
      <c r="CX138" s="120" t="str">
        <f>IF(OR($E138="",$G138=""),"",IF(AND($E$3=6),'Marks Entry 6th'!BF137,IF(AND($E$3=7),'Marks Entry 7th'!BF137,"")))</f>
        <v/>
      </c>
      <c r="CY138" s="418" t="str">
        <f t="shared" si="230"/>
        <v/>
      </c>
      <c r="CZ138" s="120" t="str">
        <f>IF(OR($E138="",$G138=""),"",IF(AND($E$3=6),'Marks Entry 6th'!BG137,IF(AND($E$3=7),'Marks Entry 7th'!BG137,"")))</f>
        <v/>
      </c>
      <c r="DA138" s="120" t="str">
        <f>IF(OR($E138="",$G138=""),"",IF(AND($E$3=6),'Marks Entry 6th'!BH137,IF(AND($E$3=7),'Marks Entry 7th'!BH137,"")))</f>
        <v/>
      </c>
      <c r="DB138" s="65" t="str">
        <f t="shared" si="231"/>
        <v/>
      </c>
      <c r="DC138" s="62">
        <f t="shared" si="232"/>
        <v>0</v>
      </c>
      <c r="DD138" s="67" t="str">
        <f>IF(OR($E138="",$G138=""),"",IF(AND($E$3=6),'Marks Entry 6th'!BI137,IF(AND($E$3=7),'Marks Entry 7th'!BI137,"")))</f>
        <v/>
      </c>
      <c r="DE138" s="67" t="str">
        <f>IF(OR($E138="",$G138=""),"",IF(AND($E$3=6),'Marks Entry 6th'!BJ137,IF(AND($E$3=7),'Marks Entry 7th'!BJ137,"")))</f>
        <v/>
      </c>
      <c r="DF138" s="65" t="str">
        <f t="shared" si="233"/>
        <v/>
      </c>
      <c r="DG138" s="62" t="str">
        <f t="shared" si="234"/>
        <v/>
      </c>
      <c r="DH138" s="108">
        <f t="shared" si="235"/>
        <v>0</v>
      </c>
      <c r="DI138" s="108" t="str">
        <f t="shared" si="236"/>
        <v/>
      </c>
      <c r="DJ138" s="108" t="str">
        <f t="shared" si="237"/>
        <v/>
      </c>
      <c r="DK138" s="108" t="str">
        <f t="shared" si="238"/>
        <v/>
      </c>
      <c r="DL138" s="108" t="str">
        <f t="shared" si="239"/>
        <v/>
      </c>
      <c r="DM138" s="110" t="str">
        <f t="shared" si="240"/>
        <v/>
      </c>
      <c r="DN138" s="120" t="str">
        <f>IF(OR($E138="",$G138=""),"",IF(AND($E$3=6),'Marks Entry 6th'!BK137,IF(AND($E$3=7),'Marks Entry 7th'!BK137,"")))</f>
        <v/>
      </c>
      <c r="DO138" s="120" t="str">
        <f>IF(OR($E138="",$G138=""),"",IF(AND($E$3=6),'Marks Entry 6th'!BL137,IF(AND($E$3=7),'Marks Entry 7th'!BL137,"")))</f>
        <v/>
      </c>
      <c r="DP138" s="120" t="str">
        <f>IF(OR($E138="",$G138=""),"",IF(AND($E$3=6),'Marks Entry 6th'!BM137,IF(AND($E$3=7),'Marks Entry 7th'!BM137,"")))</f>
        <v/>
      </c>
      <c r="DQ138" s="120" t="str">
        <f>IF(OR($E138="",$G138=""),"",IF(AND($E$3=6),'Marks Entry 6th'!BN137,IF(AND($E$3=7),'Marks Entry 7th'!BN137,"")))</f>
        <v/>
      </c>
      <c r="DR138" s="120" t="str">
        <f>IF(OR($E138="",$G138=""),"",IF(AND($E$3=6),'Marks Entry 6th'!BO137,IF(AND($E$3=7),'Marks Entry 7th'!BO137,"")))</f>
        <v/>
      </c>
      <c r="DS138" s="120" t="str">
        <f>IF(OR($E138="",$G138=""),"",IF(AND($E$3=6),'Marks Entry 6th'!BP137,IF(AND($E$3=7),'Marks Entry 7th'!BP137,"")))</f>
        <v/>
      </c>
      <c r="DT138" s="418" t="str">
        <f t="shared" si="241"/>
        <v/>
      </c>
      <c r="DU138" s="120" t="str">
        <f>IF(OR($E138="",$G138=""),"",IF(AND($E$3=6),'Marks Entry 6th'!BQ137,IF(AND($E$3=7),'Marks Entry 7th'!BQ137,"")))</f>
        <v/>
      </c>
      <c r="DV138" s="120" t="str">
        <f>IF(OR($E138="",$G138=""),"",IF(AND($E$3=6),'Marks Entry 6th'!BR137,IF(AND($E$3=7),'Marks Entry 7th'!BR137,"")))</f>
        <v/>
      </c>
      <c r="DW138" s="65" t="str">
        <f t="shared" si="242"/>
        <v/>
      </c>
      <c r="DX138" s="62">
        <f t="shared" si="243"/>
        <v>0</v>
      </c>
      <c r="DY138" s="67" t="str">
        <f>IF(OR($E138="",$G138=""),"",IF(AND($E$3=6),'Marks Entry 6th'!BS137,IF(AND($E$3=7),'Marks Entry 7th'!BS137,"")))</f>
        <v/>
      </c>
      <c r="DZ138" s="67" t="str">
        <f>IF(OR($E138="",$G138=""),"",IF(AND($E$3=6),'Marks Entry 6th'!BT137,IF(AND($E$3=7),'Marks Entry 7th'!BT137,"")))</f>
        <v/>
      </c>
      <c r="EA138" s="65" t="str">
        <f t="shared" si="244"/>
        <v/>
      </c>
      <c r="EB138" s="62" t="str">
        <f t="shared" si="245"/>
        <v/>
      </c>
      <c r="EC138" s="108">
        <f t="shared" si="246"/>
        <v>0</v>
      </c>
      <c r="ED138" s="108" t="str">
        <f t="shared" si="247"/>
        <v/>
      </c>
      <c r="EE138" s="108" t="str">
        <f t="shared" si="248"/>
        <v/>
      </c>
      <c r="EF138" s="108" t="str">
        <f t="shared" si="249"/>
        <v/>
      </c>
      <c r="EG138" s="108" t="str">
        <f t="shared" si="250"/>
        <v/>
      </c>
      <c r="EH138" s="110" t="str">
        <f t="shared" si="251"/>
        <v/>
      </c>
      <c r="EI138" s="52" t="str">
        <f>IF(OR($E138="",$G138=""),"",IF(AND($E$3=6),'Marks Entry 6th'!BU137,IF(AND($E$3=7),'Marks Entry 7th'!BU137,"")))</f>
        <v/>
      </c>
      <c r="EJ138" s="52" t="str">
        <f>IF(OR($E138="",$G138=""),"",IF(AND($E$3=6),'Marks Entry 6th'!BV137,IF(AND($E$3=7),'Marks Entry 7th'!BV137,"")))</f>
        <v/>
      </c>
      <c r="EK138" s="52" t="str">
        <f>IF(OR($E138="",$G138=""),"",IF(AND($E$3=6),'Marks Entry 6th'!BW137,IF(AND($E$3=7),'Marks Entry 7th'!BW137,"")))</f>
        <v/>
      </c>
      <c r="EL138" s="52" t="str">
        <f>IF(OR($E138="",$G138=""),"",IF(AND($E$3=6),'Marks Entry 6th'!BX137,IF(AND($E$3=7),'Marks Entry 7th'!BX137,"")))</f>
        <v/>
      </c>
      <c r="EM138" s="52" t="str">
        <f>IF(OR($E138="",$G138=""),"",IF(AND($E$3=6),'Marks Entry 6th'!BY137,IF(AND($E$3=7),'Marks Entry 7th'!BY137,"")))</f>
        <v/>
      </c>
      <c r="EN138" s="121" t="str">
        <f t="shared" si="252"/>
        <v/>
      </c>
      <c r="EO138" s="122">
        <f t="shared" si="253"/>
        <v>0</v>
      </c>
      <c r="EP138" s="122" t="str">
        <f t="shared" si="254"/>
        <v/>
      </c>
      <c r="EQ138" s="122" t="str">
        <f t="shared" si="255"/>
        <v/>
      </c>
      <c r="ER138" s="109" t="str">
        <f t="shared" si="256"/>
        <v/>
      </c>
      <c r="ES138" s="52" t="str">
        <f>IF(OR($E138="",$G138=""),"",IF(AND($E$3=6),'Marks Entry 6th'!BZ137,IF(AND($E$3=7),'Marks Entry 7th'!BZ137,"")))</f>
        <v/>
      </c>
      <c r="ET138" s="52" t="str">
        <f>IF(OR($E138="",$G138=""),"",IF(AND($E$3=6),'Marks Entry 6th'!CA137,IF(AND($E$3=7),'Marks Entry 7th'!CA137,"")))</f>
        <v/>
      </c>
      <c r="EU138" s="52" t="str">
        <f>IF(OR($E138="",$G138=""),"",IF(AND($E$3=6),'Marks Entry 6th'!CB137,IF(AND($E$3=7),'Marks Entry 7th'!CB137,"")))</f>
        <v/>
      </c>
      <c r="EV138" s="52" t="str">
        <f>IF(OR($E138="",$G138=""),"",IF(AND($E$3=6),'Marks Entry 6th'!CC137,IF(AND($E$3=7),'Marks Entry 7th'!CC137,"")))</f>
        <v/>
      </c>
      <c r="EW138" s="52" t="str">
        <f>IF(OR($E138="",$G138=""),"",IF(AND($E$3=6),'Marks Entry 6th'!CD137,IF(AND($E$3=7),'Marks Entry 7th'!CD137,"")))</f>
        <v/>
      </c>
      <c r="EX138" s="121" t="str">
        <f t="shared" si="257"/>
        <v/>
      </c>
      <c r="EY138" s="122">
        <f t="shared" si="258"/>
        <v>0</v>
      </c>
      <c r="EZ138" s="122" t="str">
        <f t="shared" si="259"/>
        <v/>
      </c>
      <c r="FA138" s="122" t="str">
        <f t="shared" si="260"/>
        <v/>
      </c>
      <c r="FB138" s="109" t="str">
        <f t="shared" si="261"/>
        <v/>
      </c>
      <c r="FC138" s="52" t="str">
        <f>IF(OR($E138="",$G138=""),"",IF(AND($E$3=6),'Marks Entry 6th'!CE137,IF(AND($E$3=7),'Marks Entry 7th'!CE137,"")))</f>
        <v/>
      </c>
      <c r="FD138" s="52" t="str">
        <f>IF(OR($E138="",$G138=""),"",IF(AND($E$3=6),'Marks Entry 6th'!CF137,IF(AND($E$3=7),'Marks Entry 7th'!CF137,"")))</f>
        <v/>
      </c>
      <c r="FE138" s="52" t="str">
        <f>IF(OR($E138="",$G138=""),"",IF(AND($E$3=6),'Marks Entry 6th'!CG137,IF(AND($E$3=7),'Marks Entry 7th'!CG137,"")))</f>
        <v/>
      </c>
      <c r="FF138" s="52" t="str">
        <f>IF(OR($E138="",$G138=""),"",IF(AND($E$3=6),'Marks Entry 6th'!CH137,IF(AND($E$3=7),'Marks Entry 7th'!CH137,"")))</f>
        <v/>
      </c>
      <c r="FG138" s="52" t="str">
        <f>IF(OR($E138="",$G138=""),"",IF(AND($E$3=6),'Marks Entry 6th'!CI137,IF(AND($E$3=7),'Marks Entry 7th'!CI137,"")))</f>
        <v/>
      </c>
      <c r="FH138" s="121" t="str">
        <f t="shared" si="262"/>
        <v/>
      </c>
      <c r="FI138" s="122">
        <f t="shared" si="263"/>
        <v>0</v>
      </c>
      <c r="FJ138" s="122" t="str">
        <f t="shared" si="264"/>
        <v/>
      </c>
      <c r="FK138" s="122" t="str">
        <f t="shared" si="265"/>
        <v/>
      </c>
      <c r="FL138" s="109" t="str">
        <f t="shared" si="266"/>
        <v/>
      </c>
      <c r="FM138" s="361" t="str">
        <f>IF(OR($E138="",$G138=""),"",IF(AND('Marks Entry 6th'!CJ137="",'Marks Entry 7th'!CJ137=""),"",IF(AND($E$3=6),'Marks Entry 6th'!CJ137,IF(AND($E$3=7),'Marks Entry 7th'!CJ137,""))))</f>
        <v/>
      </c>
      <c r="FN138" s="361" t="str">
        <f>IF(OR($E138="",$G138=""),"",IF(AND('Marks Entry 6th'!CK137="",'Marks Entry 7th'!CK137=""),"",IF(AND($E$3=6),'Marks Entry 6th'!CK137,IF(AND($E$3=7),'Marks Entry 7th'!CK137,""))))</f>
        <v/>
      </c>
      <c r="FO138" s="362" t="str">
        <f t="shared" si="267"/>
        <v/>
      </c>
      <c r="FP138" s="109" t="str">
        <f t="shared" si="268"/>
        <v/>
      </c>
      <c r="FQ138" s="361" t="str">
        <f>IF(OR($E138="",$G138=""),"",IF(AND('Marks Entry 6th'!CL137="",'Marks Entry 7th'!CL137=""),"",IF(AND($E$3=6),'Marks Entry 6th'!CL137,IF(AND($E$3=7),'Marks Entry 7th'!CL137,""))))</f>
        <v/>
      </c>
      <c r="FR138" s="361" t="str">
        <f>IF(OR($E138="",$G138=""),"",IF(AND('Marks Entry 6th'!CM137="",'Marks Entry 7th'!CM137=""),"",IF(AND($E$3=6),'Marks Entry 6th'!CM137,IF(AND($E$3=7),'Marks Entry 7th'!CM137,""))))</f>
        <v/>
      </c>
      <c r="FS138" s="362" t="str">
        <f t="shared" si="269"/>
        <v/>
      </c>
      <c r="FT138" s="109" t="str">
        <f t="shared" si="270"/>
        <v/>
      </c>
      <c r="FU138" s="78" t="str">
        <f t="shared" si="271"/>
        <v/>
      </c>
      <c r="FV138" s="328" t="str">
        <f t="shared" si="272"/>
        <v/>
      </c>
      <c r="FW138" s="84" t="str">
        <f t="shared" si="273"/>
        <v/>
      </c>
      <c r="FX138" s="222" t="str">
        <f t="shared" si="274"/>
        <v/>
      </c>
      <c r="FY138" s="85" t="str">
        <f t="shared" si="275"/>
        <v/>
      </c>
      <c r="FZ138" s="327" t="str">
        <f>IFERROR(IF(B138="NSO","NSO",IF(OR(D138="",G138="",F138=""),"",IF(AND(FV138&gt;=36,'Master sheet'!$D$11="Hindi"),"कक्षा क्रमोन्नत",IF(AND(FV138&gt;=36,'Master sheet'!$D$11="English"),"Promoted",IF(AND(FV138&lt;36,'Master sheet'!$D$11="Hindi"),"पुनः परीक्षा","Re-Exam"))))),"")</f>
        <v/>
      </c>
      <c r="GA138" s="53" t="str">
        <f>IF(OR($E138="",$G138=""),"",IF(AND($E$3=6,'Marks Entry 6th'!CN137=""),"",IF(AND($E$3=7,'Marks Entry 7th'!CN137=""),"",IF(AND($E$3=6),'Marks Entry 6th'!CN137,IF(AND($E$3=7),'Marks Entry 7th'!CN137,"")))))</f>
        <v/>
      </c>
      <c r="GB138" s="53" t="str">
        <f>IF(OR($E138="",$G138=""),"",IF(AND($E$3=6,'Marks Entry 6th'!CO137=""),"",IF(AND($E$3=7,'Marks Entry 7th'!CO137=""),"",IF(AND($E$3=6),'Marks Entry 6th'!CO137,IF(AND($E$3=7),'Marks Entry 7th'!CO137,"")))))</f>
        <v/>
      </c>
      <c r="GC138" s="54"/>
      <c r="GK138" s="56">
        <f>IF(AND($E$3=6),'Marks Entry 6th'!I137,IF(AND($E$3=7),'Marks Entry 7th'!I137,""))</f>
        <v>0</v>
      </c>
      <c r="GL138" s="56">
        <f t="shared" si="276"/>
        <v>0</v>
      </c>
    </row>
    <row r="139" spans="1:194" ht="18.95" customHeight="1">
      <c r="A139" s="68">
        <v>132</v>
      </c>
      <c r="B139" s="68" t="str">
        <f>IF(OR(GK139=0,GK139=""),"",IF(AND($E$3=6),'Marks Entry 6th'!I138,IF(AND($E$3=7),'Marks Entry 7th'!I138,"")))</f>
        <v/>
      </c>
      <c r="C139" s="69" t="str">
        <f>IF(OR(B139=0,B139=""),"",IF(AND($E$3=6,'Marks Entry 6th'!B138=""),"",IF(AND($E$3=7,'Marks Entry 7th'!B138=""),"",IF(AND($E$3=6,'Marks Entry 6th'!B138),'Marks Entry 6th'!B138,IF(AND($E$3=7),'Marks Entry 7th'!B138,"")))))</f>
        <v/>
      </c>
      <c r="D139" s="69" t="str">
        <f>IF(OR(B139=0,B139=""),"",IF(AND($E$3=6,'Marks Entry 6th'!C138=""),"",IF(AND($E$3=7,'Marks Entry 7th'!C138=""),"",IF(AND($E$3=6),'Marks Entry 6th'!C138,IF(AND($E$3=7),'Marks Entry 7th'!C138,"")))))</f>
        <v/>
      </c>
      <c r="E139" s="303" t="str">
        <f>IF(OR(B139=0,B139=""),"",IF(AND($E$3=6,'Marks Entry 6th'!E138=""),"",IF(AND($E$3=7,'Marks Entry 7th'!E138=""),"",IF(AND($E$3=6),'Marks Entry 6th'!E138,IF(AND($E$3=7),'Marks Entry 7th'!E138,"")))))</f>
        <v/>
      </c>
      <c r="F139" s="69" t="str">
        <f>IF(OR(B139=0,B139=""),"",IF(AND($E$3=6,'Marks Entry 6th'!D138=""),"",IF(AND($E$3=7,'Marks Entry 7th'!D138=""),"",IF(AND($E$3=6),'Marks Entry 6th'!D138,IF(AND($E$3=7),'Marks Entry 7th'!D138,"")))))</f>
        <v/>
      </c>
      <c r="G139" s="302" t="str">
        <f>IF(OR(B139=0,B139=""),"",IF(AND($E$3=6,'Marks Entry 6th'!F138=""),"",IF(AND($E$3=7,'Marks Entry 7th'!F138=""),"",IF(AND($E$3=6),UPPER('Marks Entry 6th'!F138),IF(AND($E$3=7),UPPER('Marks Entry 7th'!F138),"")))))</f>
        <v/>
      </c>
      <c r="H139" s="302" t="str">
        <f>IF(OR(B139=0,B139=""),"",IF(AND($E$3=6,'Marks Entry 6th'!G138=""),"",IF(AND($E$3=7,'Marks Entry 7th'!G138=""),"",IF(AND($E$3=6),UPPER('Marks Entry 6th'!G138),IF(AND($E$3=7),UPPER('Marks Entry 7th'!G138),"")))))</f>
        <v/>
      </c>
      <c r="I139" s="302" t="str">
        <f>IF(OR(B139=0,B139=""),"",IF(AND($E$3=6,'Marks Entry 6th'!H138=""),"",IF(AND($E$3=7,'Marks Entry 7th'!H138=""),"",IF(AND($E$3=6),UPPER('Marks Entry 6th'!H138),IF(AND($E$3=7),UPPER('Marks Entry 7th'!H138),"")))))</f>
        <v/>
      </c>
      <c r="J139" s="64" t="str">
        <f>IF(OR(B139=0,B139=""),"",IF(AND($E$3=6,'Marks Entry 6th'!J138=""),"",IF(AND($E$3=7,'Marks Entry 7th'!J138=""),"",IF(AND($E$3=6),'Marks Entry 6th'!J138,IF(AND($E$3=7),'Marks Entry 7th'!J138,"")))))</f>
        <v/>
      </c>
      <c r="K139" s="64" t="str">
        <f>IF(OR(B139=0,B139=""),"",IF(AND($E$3=6,'Marks Entry 6th'!K138=""),"",IF(AND($E$3=7,'Marks Entry 7th'!K138=""),"",IF(AND($E$3=6),'Marks Entry 6th'!K138,IF(AND($E$3=7),'Marks Entry 7th'!K138,"")))))</f>
        <v/>
      </c>
      <c r="L139" s="120" t="str">
        <f>IF(OR($E139="",$G139=""),"",IF(AND($E$3=6),'Marks Entry 6th'!L138,IF(AND($E$3=7),'Marks Entry 7th'!L138,"")))</f>
        <v/>
      </c>
      <c r="M139" s="120" t="str">
        <f>IF(OR($E139="",$G139=""),"",IF(AND($E$3=6),'Marks Entry 6th'!M138,IF(AND($E$3=7),'Marks Entry 7th'!M138,"")))</f>
        <v/>
      </c>
      <c r="N139" s="120" t="str">
        <f>IF(OR($E139="",$G139=""),"",IF(AND($E$3=6),'Marks Entry 6th'!N138,IF(AND($E$3=7),'Marks Entry 7th'!N138,"")))</f>
        <v/>
      </c>
      <c r="O139" s="120" t="str">
        <f>IF(OR($E139="",$G139=""),"",IF(AND($E$3=6),'Marks Entry 6th'!O138,IF(AND($E$3=7),'Marks Entry 7th'!O138,"")))</f>
        <v/>
      </c>
      <c r="P139" s="120" t="str">
        <f>IF(OR($E139="",$G139=""),"",IF(AND($E$3=6),'Marks Entry 6th'!P138,IF(AND($E$3=7),'Marks Entry 7th'!P138,"")))</f>
        <v/>
      </c>
      <c r="Q139" s="120" t="str">
        <f>IF(OR($E139="",$G139=""),"",IF(AND($E$3=6),'Marks Entry 6th'!Q138,IF(AND($E$3=7),'Marks Entry 7th'!Q138,"")))</f>
        <v/>
      </c>
      <c r="R139" s="418" t="str">
        <f t="shared" si="186"/>
        <v/>
      </c>
      <c r="S139" s="120" t="str">
        <f>IF(OR($E139="",$G139=""),"",IF(AND($E$3=6),'Marks Entry 6th'!R138,IF(AND($E$3=7),'Marks Entry 7th'!R138,"")))</f>
        <v/>
      </c>
      <c r="T139" s="120" t="str">
        <f>IF(OR($E139="",$G139=""),"",IF(AND($E$3=6),'Marks Entry 6th'!S138,IF(AND($E$3=7),'Marks Entry 7th'!S138,"")))</f>
        <v/>
      </c>
      <c r="U139" s="65" t="str">
        <f t="shared" si="187"/>
        <v/>
      </c>
      <c r="V139" s="62">
        <f t="shared" si="188"/>
        <v>0</v>
      </c>
      <c r="W139" s="67" t="str">
        <f>IF(OR($E139="",$G139=""),"",IF(AND($E$3=6),'Marks Entry 6th'!T138,IF(AND($E$3=7),'Marks Entry 7th'!T138,"")))</f>
        <v/>
      </c>
      <c r="X139" s="67" t="str">
        <f>IF(OR($E139="",$G139=""),"",IF(AND($E$3=6),'Marks Entry 6th'!U138,IF(AND($E$3=7),'Marks Entry 7th'!U138,"")))</f>
        <v/>
      </c>
      <c r="Y139" s="66" t="str">
        <f t="shared" si="189"/>
        <v/>
      </c>
      <c r="Z139" s="62" t="str">
        <f t="shared" si="190"/>
        <v/>
      </c>
      <c r="AA139" s="108">
        <f t="shared" si="191"/>
        <v>0</v>
      </c>
      <c r="AB139" s="108" t="str">
        <f t="shared" si="192"/>
        <v/>
      </c>
      <c r="AC139" s="108" t="str">
        <f t="shared" si="193"/>
        <v/>
      </c>
      <c r="AD139" s="108" t="str">
        <f t="shared" si="194"/>
        <v/>
      </c>
      <c r="AE139" s="108" t="str">
        <f t="shared" si="195"/>
        <v/>
      </c>
      <c r="AF139" s="110" t="str">
        <f t="shared" si="196"/>
        <v/>
      </c>
      <c r="AG139" s="120" t="str">
        <f>IF(OR($E139="",$G139=""),"",IF(AND($E$3=6),'Marks Entry 6th'!V138,IF(AND($E$3=7),'Marks Entry 7th'!V138,"")))</f>
        <v/>
      </c>
      <c r="AH139" s="120" t="str">
        <f>IF(OR($E139="",$G139=""),"",IF(AND($E$3=6),'Marks Entry 6th'!W138,IF(AND($E$3=7),'Marks Entry 7th'!W138,"")))</f>
        <v/>
      </c>
      <c r="AI139" s="120" t="str">
        <f>IF(OR($E139="",$G139=""),"",IF(AND($E$3=6),'Marks Entry 6th'!X138,IF(AND($E$3=7),'Marks Entry 7th'!X138,"")))</f>
        <v/>
      </c>
      <c r="AJ139" s="120" t="str">
        <f>IF(OR($E139="",$G139=""),"",IF(AND($E$3=6),'Marks Entry 6th'!Y138,IF(AND($E$3=7),'Marks Entry 7th'!Y138,"")))</f>
        <v/>
      </c>
      <c r="AK139" s="120" t="str">
        <f>IF(OR($E139="",$G139=""),"",IF(AND($E$3=6),'Marks Entry 6th'!Z138,IF(AND($E$3=7),'Marks Entry 7th'!Z138,"")))</f>
        <v/>
      </c>
      <c r="AL139" s="120" t="str">
        <f>IF(OR($E139="",$G139=""),"",IF(AND($E$3=6),'Marks Entry 6th'!AA138,IF(AND($E$3=7),'Marks Entry 7th'!AA138,"")))</f>
        <v/>
      </c>
      <c r="AM139" s="418" t="str">
        <f t="shared" si="197"/>
        <v/>
      </c>
      <c r="AN139" s="120" t="str">
        <f>IF(OR($E139="",$G139=""),"",IF(AND($E$3=6),'Marks Entry 6th'!AB138,IF(AND($E$3=7),'Marks Entry 7th'!AB138,"")))</f>
        <v/>
      </c>
      <c r="AO139" s="120" t="str">
        <f>IF(OR($E139="",$G139=""),"",IF(AND($E$3=6),'Marks Entry 6th'!AC138,IF(AND($E$3=7),'Marks Entry 7th'!AC138,"")))</f>
        <v/>
      </c>
      <c r="AP139" s="65" t="str">
        <f t="shared" si="198"/>
        <v/>
      </c>
      <c r="AQ139" s="62">
        <f t="shared" si="199"/>
        <v>0</v>
      </c>
      <c r="AR139" s="67" t="str">
        <f>IF(OR($E139="",$G139=""),"",IF(AND($E$3=6),'Marks Entry 6th'!AD138,IF(AND($E$3=7),'Marks Entry 7th'!AD138,"")))</f>
        <v/>
      </c>
      <c r="AS139" s="67" t="str">
        <f>IF(OR($E139="",$G139=""),"",IF(AND($E$3=6),'Marks Entry 6th'!AE138,IF(AND($E$3=7),'Marks Entry 7th'!AE138,"")))</f>
        <v/>
      </c>
      <c r="AT139" s="65" t="str">
        <f t="shared" si="200"/>
        <v/>
      </c>
      <c r="AU139" s="62" t="str">
        <f t="shared" si="201"/>
        <v/>
      </c>
      <c r="AV139" s="108">
        <f t="shared" si="202"/>
        <v>0</v>
      </c>
      <c r="AW139" s="108" t="str">
        <f t="shared" si="203"/>
        <v/>
      </c>
      <c r="AX139" s="108" t="str">
        <f t="shared" si="204"/>
        <v/>
      </c>
      <c r="AY139" s="108" t="str">
        <f t="shared" si="205"/>
        <v/>
      </c>
      <c r="AZ139" s="108" t="str">
        <f t="shared" si="206"/>
        <v/>
      </c>
      <c r="BA139" s="110" t="str">
        <f t="shared" si="207"/>
        <v/>
      </c>
      <c r="BB139" s="310" t="str">
        <f>IF(OR($E139="",$G139=""),"",IF(AND($E$3=6),'Marks Entry 6th'!AF138,IF(AND($E$3=7),'Marks Entry 7th'!AF138,"")))</f>
        <v/>
      </c>
      <c r="BC139" s="120" t="str">
        <f>IF(OR($E139="",$G139=""),"",IF(AND($E$3=6),'Marks Entry 6th'!AG138,IF(AND($E$3=7),'Marks Entry 7th'!AG138,"")))</f>
        <v/>
      </c>
      <c r="BD139" s="120" t="str">
        <f>IF(OR($E139="",$G139=""),"",IF(AND($E$3=6),'Marks Entry 6th'!AH138,IF(AND($E$3=7),'Marks Entry 7th'!AH138,"")))</f>
        <v/>
      </c>
      <c r="BE139" s="120" t="str">
        <f>IF(OR($E139="",$G139=""),"",IF(AND($E$3=6),'Marks Entry 6th'!AI138,IF(AND($E$3=7),'Marks Entry 7th'!AI138,"")))</f>
        <v/>
      </c>
      <c r="BF139" s="120" t="str">
        <f>IF(OR($E139="",$G139=""),"",IF(AND($E$3=6),'Marks Entry 6th'!AJ138,IF(AND($E$3=7),'Marks Entry 7th'!AJ138,"")))</f>
        <v/>
      </c>
      <c r="BG139" s="120" t="str">
        <f>IF(OR($E139="",$G139=""),"",IF(AND($E$3=6),'Marks Entry 6th'!AK138,IF(AND($E$3=7),'Marks Entry 7th'!AK138,"")))</f>
        <v/>
      </c>
      <c r="BH139" s="120" t="str">
        <f>IF(OR($E139="",$G139=""),"",IF(AND($E$3=6),'Marks Entry 6th'!AL138,IF(AND($E$3=7),'Marks Entry 7th'!AL138,"")))</f>
        <v/>
      </c>
      <c r="BI139" s="418" t="str">
        <f t="shared" si="208"/>
        <v/>
      </c>
      <c r="BJ139" s="120" t="str">
        <f>IF(OR($E139="",$G139=""),"",IF(AND($E$3=6),'Marks Entry 6th'!AM138,IF(AND($E$3=7),'Marks Entry 7th'!AM138,"")))</f>
        <v/>
      </c>
      <c r="BK139" s="120" t="str">
        <f>IF(OR($E139="",$G139=""),"",IF(AND($E$3=6),'Marks Entry 6th'!AN138,IF(AND($E$3=7),'Marks Entry 7th'!AN138,"")))</f>
        <v/>
      </c>
      <c r="BL139" s="65" t="str">
        <f t="shared" si="209"/>
        <v/>
      </c>
      <c r="BM139" s="62">
        <f t="shared" si="210"/>
        <v>0</v>
      </c>
      <c r="BN139" s="67" t="str">
        <f>IF(OR($E139="",$G139=""),"",IF(AND($E$3=6),'Marks Entry 6th'!AO138,IF(AND($E$3=7),'Marks Entry 7th'!AO138,"")))</f>
        <v/>
      </c>
      <c r="BO139" s="67" t="str">
        <f>IF(OR($E139="",$G139=""),"",IF(AND($E$3=6),'Marks Entry 6th'!AP138,IF(AND($E$3=7),'Marks Entry 7th'!AP138,"")))</f>
        <v/>
      </c>
      <c r="BP139" s="65" t="str">
        <f t="shared" si="211"/>
        <v/>
      </c>
      <c r="BQ139" s="62" t="str">
        <f t="shared" si="212"/>
        <v/>
      </c>
      <c r="BR139" s="108">
        <f t="shared" si="213"/>
        <v>0</v>
      </c>
      <c r="BS139" s="108" t="str">
        <f t="shared" si="214"/>
        <v/>
      </c>
      <c r="BT139" s="108" t="str">
        <f t="shared" si="215"/>
        <v/>
      </c>
      <c r="BU139" s="108" t="str">
        <f t="shared" si="216"/>
        <v/>
      </c>
      <c r="BV139" s="108" t="str">
        <f t="shared" si="217"/>
        <v/>
      </c>
      <c r="BW139" s="110" t="str">
        <f t="shared" si="218"/>
        <v/>
      </c>
      <c r="BX139" s="120" t="str">
        <f>IF(OR($E139="",$G139=""),"",IF(AND($E$3=6),'Marks Entry 6th'!AQ138,IF(AND($E$3=7),'Marks Entry 7th'!AQ138,"")))</f>
        <v/>
      </c>
      <c r="BY139" s="120" t="str">
        <f>IF(OR($E139="",$G139=""),"",IF(AND($E$3=6),'Marks Entry 6th'!AR138,IF(AND($E$3=7),'Marks Entry 7th'!AR138,"")))</f>
        <v/>
      </c>
      <c r="BZ139" s="120" t="str">
        <f>IF(OR($E139="",$G139=""),"",IF(AND($E$3=6),'Marks Entry 6th'!AS138,IF(AND($E$3=7),'Marks Entry 7th'!AS138,"")))</f>
        <v/>
      </c>
      <c r="CA139" s="120" t="str">
        <f>IF(OR($E139="",$G139=""),"",IF(AND($E$3=6),'Marks Entry 6th'!AT138,IF(AND($E$3=7),'Marks Entry 7th'!AT138,"")))</f>
        <v/>
      </c>
      <c r="CB139" s="120" t="str">
        <f>IF(OR($E139="",$G139=""),"",IF(AND($E$3=6),'Marks Entry 6th'!AU138,IF(AND($E$3=7),'Marks Entry 7th'!AU138,"")))</f>
        <v/>
      </c>
      <c r="CC139" s="120" t="str">
        <f>IF(OR($E139="",$G139=""),"",IF(AND($E$3=6),'Marks Entry 6th'!AV138,IF(AND($E$3=7),'Marks Entry 7th'!AV138,"")))</f>
        <v/>
      </c>
      <c r="CD139" s="418" t="str">
        <f t="shared" si="219"/>
        <v/>
      </c>
      <c r="CE139" s="120" t="str">
        <f>IF(OR($E139="",$G139=""),"",IF(AND($E$3=6),'Marks Entry 6th'!AW138,IF(AND($E$3=7),'Marks Entry 7th'!AW138,"")))</f>
        <v/>
      </c>
      <c r="CF139" s="120" t="str">
        <f>IF(OR($E139="",$G139=""),"",IF(AND($E$3=6),'Marks Entry 6th'!AX138,IF(AND($E$3=7),'Marks Entry 7th'!AX138,"")))</f>
        <v/>
      </c>
      <c r="CG139" s="65" t="str">
        <f t="shared" si="220"/>
        <v/>
      </c>
      <c r="CH139" s="62">
        <f t="shared" si="221"/>
        <v>0</v>
      </c>
      <c r="CI139" s="67" t="str">
        <f>IF(OR($E139="",$G139=""),"",IF(AND($E$3=6),'Marks Entry 6th'!AY138,IF(AND($E$3=7),'Marks Entry 7th'!AY138,"")))</f>
        <v/>
      </c>
      <c r="CJ139" s="67" t="str">
        <f>IF(OR($E139="",$G139=""),"",IF(AND($E$3=6),'Marks Entry 6th'!AZ138,IF(AND($E$3=7),'Marks Entry 7th'!AZ138,"")))</f>
        <v/>
      </c>
      <c r="CK139" s="65" t="str">
        <f t="shared" si="222"/>
        <v/>
      </c>
      <c r="CL139" s="62" t="str">
        <f t="shared" si="223"/>
        <v/>
      </c>
      <c r="CM139" s="108">
        <f t="shared" si="224"/>
        <v>0</v>
      </c>
      <c r="CN139" s="108" t="str">
        <f t="shared" si="225"/>
        <v/>
      </c>
      <c r="CO139" s="108" t="str">
        <f t="shared" si="226"/>
        <v/>
      </c>
      <c r="CP139" s="108" t="str">
        <f t="shared" si="227"/>
        <v/>
      </c>
      <c r="CQ139" s="108" t="str">
        <f t="shared" si="228"/>
        <v/>
      </c>
      <c r="CR139" s="110" t="str">
        <f t="shared" si="229"/>
        <v/>
      </c>
      <c r="CS139" s="120" t="str">
        <f>IF(OR($E139="",$G139=""),"",IF(AND($E$3=6),'Marks Entry 6th'!BA138,IF(AND($E$3=7),'Marks Entry 7th'!BA138,"")))</f>
        <v/>
      </c>
      <c r="CT139" s="120" t="str">
        <f>IF(OR($E139="",$G139=""),"",IF(AND($E$3=6),'Marks Entry 6th'!BB138,IF(AND($E$3=7),'Marks Entry 7th'!BB138,"")))</f>
        <v/>
      </c>
      <c r="CU139" s="120" t="str">
        <f>IF(OR($E139="",$G139=""),"",IF(AND($E$3=6),'Marks Entry 6th'!BC138,IF(AND($E$3=7),'Marks Entry 7th'!BC138,"")))</f>
        <v/>
      </c>
      <c r="CV139" s="120" t="str">
        <f>IF(OR($E139="",$G139=""),"",IF(AND($E$3=6),'Marks Entry 6th'!BD138,IF(AND($E$3=7),'Marks Entry 7th'!BD138,"")))</f>
        <v/>
      </c>
      <c r="CW139" s="120" t="str">
        <f>IF(OR($E139="",$G139=""),"",IF(AND($E$3=6),'Marks Entry 6th'!BE138,IF(AND($E$3=7),'Marks Entry 7th'!BE138,"")))</f>
        <v/>
      </c>
      <c r="CX139" s="120" t="str">
        <f>IF(OR($E139="",$G139=""),"",IF(AND($E$3=6),'Marks Entry 6th'!BF138,IF(AND($E$3=7),'Marks Entry 7th'!BF138,"")))</f>
        <v/>
      </c>
      <c r="CY139" s="418" t="str">
        <f t="shared" si="230"/>
        <v/>
      </c>
      <c r="CZ139" s="120" t="str">
        <f>IF(OR($E139="",$G139=""),"",IF(AND($E$3=6),'Marks Entry 6th'!BG138,IF(AND($E$3=7),'Marks Entry 7th'!BG138,"")))</f>
        <v/>
      </c>
      <c r="DA139" s="120" t="str">
        <f>IF(OR($E139="",$G139=""),"",IF(AND($E$3=6),'Marks Entry 6th'!BH138,IF(AND($E$3=7),'Marks Entry 7th'!BH138,"")))</f>
        <v/>
      </c>
      <c r="DB139" s="65" t="str">
        <f t="shared" si="231"/>
        <v/>
      </c>
      <c r="DC139" s="62">
        <f t="shared" si="232"/>
        <v>0</v>
      </c>
      <c r="DD139" s="67" t="str">
        <f>IF(OR($E139="",$G139=""),"",IF(AND($E$3=6),'Marks Entry 6th'!BI138,IF(AND($E$3=7),'Marks Entry 7th'!BI138,"")))</f>
        <v/>
      </c>
      <c r="DE139" s="67" t="str">
        <f>IF(OR($E139="",$G139=""),"",IF(AND($E$3=6),'Marks Entry 6th'!BJ138,IF(AND($E$3=7),'Marks Entry 7th'!BJ138,"")))</f>
        <v/>
      </c>
      <c r="DF139" s="65" t="str">
        <f t="shared" si="233"/>
        <v/>
      </c>
      <c r="DG139" s="62" t="str">
        <f t="shared" si="234"/>
        <v/>
      </c>
      <c r="DH139" s="108">
        <f t="shared" si="235"/>
        <v>0</v>
      </c>
      <c r="DI139" s="108" t="str">
        <f t="shared" si="236"/>
        <v/>
      </c>
      <c r="DJ139" s="108" t="str">
        <f t="shared" si="237"/>
        <v/>
      </c>
      <c r="DK139" s="108" t="str">
        <f t="shared" si="238"/>
        <v/>
      </c>
      <c r="DL139" s="108" t="str">
        <f t="shared" si="239"/>
        <v/>
      </c>
      <c r="DM139" s="110" t="str">
        <f t="shared" si="240"/>
        <v/>
      </c>
      <c r="DN139" s="120" t="str">
        <f>IF(OR($E139="",$G139=""),"",IF(AND($E$3=6),'Marks Entry 6th'!BK138,IF(AND($E$3=7),'Marks Entry 7th'!BK138,"")))</f>
        <v/>
      </c>
      <c r="DO139" s="120" t="str">
        <f>IF(OR($E139="",$G139=""),"",IF(AND($E$3=6),'Marks Entry 6th'!BL138,IF(AND($E$3=7),'Marks Entry 7th'!BL138,"")))</f>
        <v/>
      </c>
      <c r="DP139" s="120" t="str">
        <f>IF(OR($E139="",$G139=""),"",IF(AND($E$3=6),'Marks Entry 6th'!BM138,IF(AND($E$3=7),'Marks Entry 7th'!BM138,"")))</f>
        <v/>
      </c>
      <c r="DQ139" s="120" t="str">
        <f>IF(OR($E139="",$G139=""),"",IF(AND($E$3=6),'Marks Entry 6th'!BN138,IF(AND($E$3=7),'Marks Entry 7th'!BN138,"")))</f>
        <v/>
      </c>
      <c r="DR139" s="120" t="str">
        <f>IF(OR($E139="",$G139=""),"",IF(AND($E$3=6),'Marks Entry 6th'!BO138,IF(AND($E$3=7),'Marks Entry 7th'!BO138,"")))</f>
        <v/>
      </c>
      <c r="DS139" s="120" t="str">
        <f>IF(OR($E139="",$G139=""),"",IF(AND($E$3=6),'Marks Entry 6th'!BP138,IF(AND($E$3=7),'Marks Entry 7th'!BP138,"")))</f>
        <v/>
      </c>
      <c r="DT139" s="418" t="str">
        <f t="shared" si="241"/>
        <v/>
      </c>
      <c r="DU139" s="120" t="str">
        <f>IF(OR($E139="",$G139=""),"",IF(AND($E$3=6),'Marks Entry 6th'!BQ138,IF(AND($E$3=7),'Marks Entry 7th'!BQ138,"")))</f>
        <v/>
      </c>
      <c r="DV139" s="120" t="str">
        <f>IF(OR($E139="",$G139=""),"",IF(AND($E$3=6),'Marks Entry 6th'!BR138,IF(AND($E$3=7),'Marks Entry 7th'!BR138,"")))</f>
        <v/>
      </c>
      <c r="DW139" s="65" t="str">
        <f t="shared" si="242"/>
        <v/>
      </c>
      <c r="DX139" s="62">
        <f t="shared" si="243"/>
        <v>0</v>
      </c>
      <c r="DY139" s="67" t="str">
        <f>IF(OR($E139="",$G139=""),"",IF(AND($E$3=6),'Marks Entry 6th'!BS138,IF(AND($E$3=7),'Marks Entry 7th'!BS138,"")))</f>
        <v/>
      </c>
      <c r="DZ139" s="67" t="str">
        <f>IF(OR($E139="",$G139=""),"",IF(AND($E$3=6),'Marks Entry 6th'!BT138,IF(AND($E$3=7),'Marks Entry 7th'!BT138,"")))</f>
        <v/>
      </c>
      <c r="EA139" s="65" t="str">
        <f t="shared" si="244"/>
        <v/>
      </c>
      <c r="EB139" s="62" t="str">
        <f t="shared" si="245"/>
        <v/>
      </c>
      <c r="EC139" s="108">
        <f t="shared" si="246"/>
        <v>0</v>
      </c>
      <c r="ED139" s="108" t="str">
        <f t="shared" si="247"/>
        <v/>
      </c>
      <c r="EE139" s="108" t="str">
        <f t="shared" si="248"/>
        <v/>
      </c>
      <c r="EF139" s="108" t="str">
        <f t="shared" si="249"/>
        <v/>
      </c>
      <c r="EG139" s="108" t="str">
        <f t="shared" si="250"/>
        <v/>
      </c>
      <c r="EH139" s="110" t="str">
        <f t="shared" si="251"/>
        <v/>
      </c>
      <c r="EI139" s="52" t="str">
        <f>IF(OR($E139="",$G139=""),"",IF(AND($E$3=6),'Marks Entry 6th'!BU138,IF(AND($E$3=7),'Marks Entry 7th'!BU138,"")))</f>
        <v/>
      </c>
      <c r="EJ139" s="52" t="str">
        <f>IF(OR($E139="",$G139=""),"",IF(AND($E$3=6),'Marks Entry 6th'!BV138,IF(AND($E$3=7),'Marks Entry 7th'!BV138,"")))</f>
        <v/>
      </c>
      <c r="EK139" s="52" t="str">
        <f>IF(OR($E139="",$G139=""),"",IF(AND($E$3=6),'Marks Entry 6th'!BW138,IF(AND($E$3=7),'Marks Entry 7th'!BW138,"")))</f>
        <v/>
      </c>
      <c r="EL139" s="52" t="str">
        <f>IF(OR($E139="",$G139=""),"",IF(AND($E$3=6),'Marks Entry 6th'!BX138,IF(AND($E$3=7),'Marks Entry 7th'!BX138,"")))</f>
        <v/>
      </c>
      <c r="EM139" s="52" t="str">
        <f>IF(OR($E139="",$G139=""),"",IF(AND($E$3=6),'Marks Entry 6th'!BY138,IF(AND($E$3=7),'Marks Entry 7th'!BY138,"")))</f>
        <v/>
      </c>
      <c r="EN139" s="121" t="str">
        <f t="shared" si="252"/>
        <v/>
      </c>
      <c r="EO139" s="122">
        <f t="shared" si="253"/>
        <v>0</v>
      </c>
      <c r="EP139" s="122" t="str">
        <f t="shared" si="254"/>
        <v/>
      </c>
      <c r="EQ139" s="122" t="str">
        <f t="shared" si="255"/>
        <v/>
      </c>
      <c r="ER139" s="109" t="str">
        <f t="shared" si="256"/>
        <v/>
      </c>
      <c r="ES139" s="52" t="str">
        <f>IF(OR($E139="",$G139=""),"",IF(AND($E$3=6),'Marks Entry 6th'!BZ138,IF(AND($E$3=7),'Marks Entry 7th'!BZ138,"")))</f>
        <v/>
      </c>
      <c r="ET139" s="52" t="str">
        <f>IF(OR($E139="",$G139=""),"",IF(AND($E$3=6),'Marks Entry 6th'!CA138,IF(AND($E$3=7),'Marks Entry 7th'!CA138,"")))</f>
        <v/>
      </c>
      <c r="EU139" s="52" t="str">
        <f>IF(OR($E139="",$G139=""),"",IF(AND($E$3=6),'Marks Entry 6th'!CB138,IF(AND($E$3=7),'Marks Entry 7th'!CB138,"")))</f>
        <v/>
      </c>
      <c r="EV139" s="52" t="str">
        <f>IF(OR($E139="",$G139=""),"",IF(AND($E$3=6),'Marks Entry 6th'!CC138,IF(AND($E$3=7),'Marks Entry 7th'!CC138,"")))</f>
        <v/>
      </c>
      <c r="EW139" s="52" t="str">
        <f>IF(OR($E139="",$G139=""),"",IF(AND($E$3=6),'Marks Entry 6th'!CD138,IF(AND($E$3=7),'Marks Entry 7th'!CD138,"")))</f>
        <v/>
      </c>
      <c r="EX139" s="121" t="str">
        <f t="shared" si="257"/>
        <v/>
      </c>
      <c r="EY139" s="122">
        <f t="shared" si="258"/>
        <v>0</v>
      </c>
      <c r="EZ139" s="122" t="str">
        <f t="shared" si="259"/>
        <v/>
      </c>
      <c r="FA139" s="122" t="str">
        <f t="shared" si="260"/>
        <v/>
      </c>
      <c r="FB139" s="109" t="str">
        <f t="shared" si="261"/>
        <v/>
      </c>
      <c r="FC139" s="52" t="str">
        <f>IF(OR($E139="",$G139=""),"",IF(AND($E$3=6),'Marks Entry 6th'!CE138,IF(AND($E$3=7),'Marks Entry 7th'!CE138,"")))</f>
        <v/>
      </c>
      <c r="FD139" s="52" t="str">
        <f>IF(OR($E139="",$G139=""),"",IF(AND($E$3=6),'Marks Entry 6th'!CF138,IF(AND($E$3=7),'Marks Entry 7th'!CF138,"")))</f>
        <v/>
      </c>
      <c r="FE139" s="52" t="str">
        <f>IF(OR($E139="",$G139=""),"",IF(AND($E$3=6),'Marks Entry 6th'!CG138,IF(AND($E$3=7),'Marks Entry 7th'!CG138,"")))</f>
        <v/>
      </c>
      <c r="FF139" s="52" t="str">
        <f>IF(OR($E139="",$G139=""),"",IF(AND($E$3=6),'Marks Entry 6th'!CH138,IF(AND($E$3=7),'Marks Entry 7th'!CH138,"")))</f>
        <v/>
      </c>
      <c r="FG139" s="52" t="str">
        <f>IF(OR($E139="",$G139=""),"",IF(AND($E$3=6),'Marks Entry 6th'!CI138,IF(AND($E$3=7),'Marks Entry 7th'!CI138,"")))</f>
        <v/>
      </c>
      <c r="FH139" s="121" t="str">
        <f t="shared" si="262"/>
        <v/>
      </c>
      <c r="FI139" s="122">
        <f t="shared" si="263"/>
        <v>0</v>
      </c>
      <c r="FJ139" s="122" t="str">
        <f t="shared" si="264"/>
        <v/>
      </c>
      <c r="FK139" s="122" t="str">
        <f t="shared" si="265"/>
        <v/>
      </c>
      <c r="FL139" s="109" t="str">
        <f t="shared" si="266"/>
        <v/>
      </c>
      <c r="FM139" s="361" t="str">
        <f>IF(OR($E139="",$G139=""),"",IF(AND('Marks Entry 6th'!CJ138="",'Marks Entry 7th'!CJ138=""),"",IF(AND($E$3=6),'Marks Entry 6th'!CJ138,IF(AND($E$3=7),'Marks Entry 7th'!CJ138,""))))</f>
        <v/>
      </c>
      <c r="FN139" s="361" t="str">
        <f>IF(OR($E139="",$G139=""),"",IF(AND('Marks Entry 6th'!CK138="",'Marks Entry 7th'!CK138=""),"",IF(AND($E$3=6),'Marks Entry 6th'!CK138,IF(AND($E$3=7),'Marks Entry 7th'!CK138,""))))</f>
        <v/>
      </c>
      <c r="FO139" s="362" t="str">
        <f t="shared" si="267"/>
        <v/>
      </c>
      <c r="FP139" s="109" t="str">
        <f t="shared" si="268"/>
        <v/>
      </c>
      <c r="FQ139" s="361" t="str">
        <f>IF(OR($E139="",$G139=""),"",IF(AND('Marks Entry 6th'!CL138="",'Marks Entry 7th'!CL138=""),"",IF(AND($E$3=6),'Marks Entry 6th'!CL138,IF(AND($E$3=7),'Marks Entry 7th'!CL138,""))))</f>
        <v/>
      </c>
      <c r="FR139" s="361" t="str">
        <f>IF(OR($E139="",$G139=""),"",IF(AND('Marks Entry 6th'!CM138="",'Marks Entry 7th'!CM138=""),"",IF(AND($E$3=6),'Marks Entry 6th'!CM138,IF(AND($E$3=7),'Marks Entry 7th'!CM138,""))))</f>
        <v/>
      </c>
      <c r="FS139" s="362" t="str">
        <f t="shared" si="269"/>
        <v/>
      </c>
      <c r="FT139" s="109" t="str">
        <f t="shared" si="270"/>
        <v/>
      </c>
      <c r="FU139" s="78" t="str">
        <f t="shared" si="271"/>
        <v/>
      </c>
      <c r="FV139" s="328" t="str">
        <f t="shared" si="272"/>
        <v/>
      </c>
      <c r="FW139" s="84" t="str">
        <f t="shared" si="273"/>
        <v/>
      </c>
      <c r="FX139" s="222" t="str">
        <f t="shared" si="274"/>
        <v/>
      </c>
      <c r="FY139" s="85" t="str">
        <f t="shared" si="275"/>
        <v/>
      </c>
      <c r="FZ139" s="327" t="str">
        <f>IFERROR(IF(B139="NSO","NSO",IF(OR(D139="",G139="",F139=""),"",IF(AND(FV139&gt;=36,'Master sheet'!$D$11="Hindi"),"कक्षा क्रमोन्नत",IF(AND(FV139&gt;=36,'Master sheet'!$D$11="English"),"Promoted",IF(AND(FV139&lt;36,'Master sheet'!$D$11="Hindi"),"पुनः परीक्षा","Re-Exam"))))),"")</f>
        <v/>
      </c>
      <c r="GA139" s="53" t="str">
        <f>IF(OR($E139="",$G139=""),"",IF(AND($E$3=6,'Marks Entry 6th'!CN138=""),"",IF(AND($E$3=7,'Marks Entry 7th'!CN138=""),"",IF(AND($E$3=6),'Marks Entry 6th'!CN138,IF(AND($E$3=7),'Marks Entry 7th'!CN138,"")))))</f>
        <v/>
      </c>
      <c r="GB139" s="53" t="str">
        <f>IF(OR($E139="",$G139=""),"",IF(AND($E$3=6,'Marks Entry 6th'!CO138=""),"",IF(AND($E$3=7,'Marks Entry 7th'!CO138=""),"",IF(AND($E$3=6),'Marks Entry 6th'!CO138,IF(AND($E$3=7),'Marks Entry 7th'!CO138,"")))))</f>
        <v/>
      </c>
      <c r="GC139" s="54"/>
      <c r="GK139" s="56">
        <f>IF(AND($E$3=6),'Marks Entry 6th'!I138,IF(AND($E$3=7),'Marks Entry 7th'!I138,""))</f>
        <v>0</v>
      </c>
      <c r="GL139" s="56">
        <f t="shared" si="276"/>
        <v>0</v>
      </c>
    </row>
    <row r="140" spans="1:194" ht="18.95" customHeight="1">
      <c r="A140" s="68">
        <v>133</v>
      </c>
      <c r="B140" s="68" t="str">
        <f>IF(OR(GK140=0,GK140=""),"",IF(AND($E$3=6),'Marks Entry 6th'!I139,IF(AND($E$3=7),'Marks Entry 7th'!I139,"")))</f>
        <v/>
      </c>
      <c r="C140" s="69" t="str">
        <f>IF(OR(B140=0,B140=""),"",IF(AND($E$3=6,'Marks Entry 6th'!B139=""),"",IF(AND($E$3=7,'Marks Entry 7th'!B139=""),"",IF(AND($E$3=6,'Marks Entry 6th'!B139),'Marks Entry 6th'!B139,IF(AND($E$3=7),'Marks Entry 7th'!B139,"")))))</f>
        <v/>
      </c>
      <c r="D140" s="69" t="str">
        <f>IF(OR(B140=0,B140=""),"",IF(AND($E$3=6,'Marks Entry 6th'!C139=""),"",IF(AND($E$3=7,'Marks Entry 7th'!C139=""),"",IF(AND($E$3=6),'Marks Entry 6th'!C139,IF(AND($E$3=7),'Marks Entry 7th'!C139,"")))))</f>
        <v/>
      </c>
      <c r="E140" s="303" t="str">
        <f>IF(OR(B140=0,B140=""),"",IF(AND($E$3=6,'Marks Entry 6th'!E139=""),"",IF(AND($E$3=7,'Marks Entry 7th'!E139=""),"",IF(AND($E$3=6),'Marks Entry 6th'!E139,IF(AND($E$3=7),'Marks Entry 7th'!E139,"")))))</f>
        <v/>
      </c>
      <c r="F140" s="69" t="str">
        <f>IF(OR(B140=0,B140=""),"",IF(AND($E$3=6,'Marks Entry 6th'!D139=""),"",IF(AND($E$3=7,'Marks Entry 7th'!D139=""),"",IF(AND($E$3=6),'Marks Entry 6th'!D139,IF(AND($E$3=7),'Marks Entry 7th'!D139,"")))))</f>
        <v/>
      </c>
      <c r="G140" s="302" t="str">
        <f>IF(OR(B140=0,B140=""),"",IF(AND($E$3=6,'Marks Entry 6th'!F139=""),"",IF(AND($E$3=7,'Marks Entry 7th'!F139=""),"",IF(AND($E$3=6),UPPER('Marks Entry 6th'!F139),IF(AND($E$3=7),UPPER('Marks Entry 7th'!F139),"")))))</f>
        <v/>
      </c>
      <c r="H140" s="302" t="str">
        <f>IF(OR(B140=0,B140=""),"",IF(AND($E$3=6,'Marks Entry 6th'!G139=""),"",IF(AND($E$3=7,'Marks Entry 7th'!G139=""),"",IF(AND($E$3=6),UPPER('Marks Entry 6th'!G139),IF(AND($E$3=7),UPPER('Marks Entry 7th'!G139),"")))))</f>
        <v/>
      </c>
      <c r="I140" s="302" t="str">
        <f>IF(OR(B140=0,B140=""),"",IF(AND($E$3=6,'Marks Entry 6th'!H139=""),"",IF(AND($E$3=7,'Marks Entry 7th'!H139=""),"",IF(AND($E$3=6),UPPER('Marks Entry 6th'!H139),IF(AND($E$3=7),UPPER('Marks Entry 7th'!H139),"")))))</f>
        <v/>
      </c>
      <c r="J140" s="64" t="str">
        <f>IF(OR(B140=0,B140=""),"",IF(AND($E$3=6,'Marks Entry 6th'!J139=""),"",IF(AND($E$3=7,'Marks Entry 7th'!J139=""),"",IF(AND($E$3=6),'Marks Entry 6th'!J139,IF(AND($E$3=7),'Marks Entry 7th'!J139,"")))))</f>
        <v/>
      </c>
      <c r="K140" s="64" t="str">
        <f>IF(OR(B140=0,B140=""),"",IF(AND($E$3=6,'Marks Entry 6th'!K139=""),"",IF(AND($E$3=7,'Marks Entry 7th'!K139=""),"",IF(AND($E$3=6),'Marks Entry 6th'!K139,IF(AND($E$3=7),'Marks Entry 7th'!K139,"")))))</f>
        <v/>
      </c>
      <c r="L140" s="120" t="str">
        <f>IF(OR($E140="",$G140=""),"",IF(AND($E$3=6),'Marks Entry 6th'!L139,IF(AND($E$3=7),'Marks Entry 7th'!L139,"")))</f>
        <v/>
      </c>
      <c r="M140" s="120" t="str">
        <f>IF(OR($E140="",$G140=""),"",IF(AND($E$3=6),'Marks Entry 6th'!M139,IF(AND($E$3=7),'Marks Entry 7th'!M139,"")))</f>
        <v/>
      </c>
      <c r="N140" s="120" t="str">
        <f>IF(OR($E140="",$G140=""),"",IF(AND($E$3=6),'Marks Entry 6th'!N139,IF(AND($E$3=7),'Marks Entry 7th'!N139,"")))</f>
        <v/>
      </c>
      <c r="O140" s="120" t="str">
        <f>IF(OR($E140="",$G140=""),"",IF(AND($E$3=6),'Marks Entry 6th'!O139,IF(AND($E$3=7),'Marks Entry 7th'!O139,"")))</f>
        <v/>
      </c>
      <c r="P140" s="120" t="str">
        <f>IF(OR($E140="",$G140=""),"",IF(AND($E$3=6),'Marks Entry 6th'!P139,IF(AND($E$3=7),'Marks Entry 7th'!P139,"")))</f>
        <v/>
      </c>
      <c r="Q140" s="120" t="str">
        <f>IF(OR($E140="",$G140=""),"",IF(AND($E$3=6),'Marks Entry 6th'!Q139,IF(AND($E$3=7),'Marks Entry 7th'!Q139,"")))</f>
        <v/>
      </c>
      <c r="R140" s="418" t="str">
        <f t="shared" si="186"/>
        <v/>
      </c>
      <c r="S140" s="120" t="str">
        <f>IF(OR($E140="",$G140=""),"",IF(AND($E$3=6),'Marks Entry 6th'!R139,IF(AND($E$3=7),'Marks Entry 7th'!R139,"")))</f>
        <v/>
      </c>
      <c r="T140" s="120" t="str">
        <f>IF(OR($E140="",$G140=""),"",IF(AND($E$3=6),'Marks Entry 6th'!S139,IF(AND($E$3=7),'Marks Entry 7th'!S139,"")))</f>
        <v/>
      </c>
      <c r="U140" s="65" t="str">
        <f t="shared" si="187"/>
        <v/>
      </c>
      <c r="V140" s="62">
        <f t="shared" si="188"/>
        <v>0</v>
      </c>
      <c r="W140" s="67" t="str">
        <f>IF(OR($E140="",$G140=""),"",IF(AND($E$3=6),'Marks Entry 6th'!T139,IF(AND($E$3=7),'Marks Entry 7th'!T139,"")))</f>
        <v/>
      </c>
      <c r="X140" s="67" t="str">
        <f>IF(OR($E140="",$G140=""),"",IF(AND($E$3=6),'Marks Entry 6th'!U139,IF(AND($E$3=7),'Marks Entry 7th'!U139,"")))</f>
        <v/>
      </c>
      <c r="Y140" s="66" t="str">
        <f t="shared" si="189"/>
        <v/>
      </c>
      <c r="Z140" s="62" t="str">
        <f t="shared" si="190"/>
        <v/>
      </c>
      <c r="AA140" s="108">
        <f t="shared" si="191"/>
        <v>0</v>
      </c>
      <c r="AB140" s="108" t="str">
        <f t="shared" si="192"/>
        <v/>
      </c>
      <c r="AC140" s="108" t="str">
        <f t="shared" si="193"/>
        <v/>
      </c>
      <c r="AD140" s="108" t="str">
        <f t="shared" si="194"/>
        <v/>
      </c>
      <c r="AE140" s="108" t="str">
        <f t="shared" si="195"/>
        <v/>
      </c>
      <c r="AF140" s="110" t="str">
        <f t="shared" si="196"/>
        <v/>
      </c>
      <c r="AG140" s="120" t="str">
        <f>IF(OR($E140="",$G140=""),"",IF(AND($E$3=6),'Marks Entry 6th'!V139,IF(AND($E$3=7),'Marks Entry 7th'!V139,"")))</f>
        <v/>
      </c>
      <c r="AH140" s="120" t="str">
        <f>IF(OR($E140="",$G140=""),"",IF(AND($E$3=6),'Marks Entry 6th'!W139,IF(AND($E$3=7),'Marks Entry 7th'!W139,"")))</f>
        <v/>
      </c>
      <c r="AI140" s="120" t="str">
        <f>IF(OR($E140="",$G140=""),"",IF(AND($E$3=6),'Marks Entry 6th'!X139,IF(AND($E$3=7),'Marks Entry 7th'!X139,"")))</f>
        <v/>
      </c>
      <c r="AJ140" s="120" t="str">
        <f>IF(OR($E140="",$G140=""),"",IF(AND($E$3=6),'Marks Entry 6th'!Y139,IF(AND($E$3=7),'Marks Entry 7th'!Y139,"")))</f>
        <v/>
      </c>
      <c r="AK140" s="120" t="str">
        <f>IF(OR($E140="",$G140=""),"",IF(AND($E$3=6),'Marks Entry 6th'!Z139,IF(AND($E$3=7),'Marks Entry 7th'!Z139,"")))</f>
        <v/>
      </c>
      <c r="AL140" s="120" t="str">
        <f>IF(OR($E140="",$G140=""),"",IF(AND($E$3=6),'Marks Entry 6th'!AA139,IF(AND($E$3=7),'Marks Entry 7th'!AA139,"")))</f>
        <v/>
      </c>
      <c r="AM140" s="418" t="str">
        <f t="shared" si="197"/>
        <v/>
      </c>
      <c r="AN140" s="120" t="str">
        <f>IF(OR($E140="",$G140=""),"",IF(AND($E$3=6),'Marks Entry 6th'!AB139,IF(AND($E$3=7),'Marks Entry 7th'!AB139,"")))</f>
        <v/>
      </c>
      <c r="AO140" s="120" t="str">
        <f>IF(OR($E140="",$G140=""),"",IF(AND($E$3=6),'Marks Entry 6th'!AC139,IF(AND($E$3=7),'Marks Entry 7th'!AC139,"")))</f>
        <v/>
      </c>
      <c r="AP140" s="65" t="str">
        <f t="shared" si="198"/>
        <v/>
      </c>
      <c r="AQ140" s="62">
        <f t="shared" si="199"/>
        <v>0</v>
      </c>
      <c r="AR140" s="67" t="str">
        <f>IF(OR($E140="",$G140=""),"",IF(AND($E$3=6),'Marks Entry 6th'!AD139,IF(AND($E$3=7),'Marks Entry 7th'!AD139,"")))</f>
        <v/>
      </c>
      <c r="AS140" s="67" t="str">
        <f>IF(OR($E140="",$G140=""),"",IF(AND($E$3=6),'Marks Entry 6th'!AE139,IF(AND($E$3=7),'Marks Entry 7th'!AE139,"")))</f>
        <v/>
      </c>
      <c r="AT140" s="65" t="str">
        <f t="shared" si="200"/>
        <v/>
      </c>
      <c r="AU140" s="62" t="str">
        <f t="shared" si="201"/>
        <v/>
      </c>
      <c r="AV140" s="108">
        <f t="shared" si="202"/>
        <v>0</v>
      </c>
      <c r="AW140" s="108" t="str">
        <f t="shared" si="203"/>
        <v/>
      </c>
      <c r="AX140" s="108" t="str">
        <f t="shared" si="204"/>
        <v/>
      </c>
      <c r="AY140" s="108" t="str">
        <f t="shared" si="205"/>
        <v/>
      </c>
      <c r="AZ140" s="108" t="str">
        <f t="shared" si="206"/>
        <v/>
      </c>
      <c r="BA140" s="110" t="str">
        <f t="shared" si="207"/>
        <v/>
      </c>
      <c r="BB140" s="310" t="str">
        <f>IF(OR($E140="",$G140=""),"",IF(AND($E$3=6),'Marks Entry 6th'!AF139,IF(AND($E$3=7),'Marks Entry 7th'!AF139,"")))</f>
        <v/>
      </c>
      <c r="BC140" s="120" t="str">
        <f>IF(OR($E140="",$G140=""),"",IF(AND($E$3=6),'Marks Entry 6th'!AG139,IF(AND($E$3=7),'Marks Entry 7th'!AG139,"")))</f>
        <v/>
      </c>
      <c r="BD140" s="120" t="str">
        <f>IF(OR($E140="",$G140=""),"",IF(AND($E$3=6),'Marks Entry 6th'!AH139,IF(AND($E$3=7),'Marks Entry 7th'!AH139,"")))</f>
        <v/>
      </c>
      <c r="BE140" s="120" t="str">
        <f>IF(OR($E140="",$G140=""),"",IF(AND($E$3=6),'Marks Entry 6th'!AI139,IF(AND($E$3=7),'Marks Entry 7th'!AI139,"")))</f>
        <v/>
      </c>
      <c r="BF140" s="120" t="str">
        <f>IF(OR($E140="",$G140=""),"",IF(AND($E$3=6),'Marks Entry 6th'!AJ139,IF(AND($E$3=7),'Marks Entry 7th'!AJ139,"")))</f>
        <v/>
      </c>
      <c r="BG140" s="120" t="str">
        <f>IF(OR($E140="",$G140=""),"",IF(AND($E$3=6),'Marks Entry 6th'!AK139,IF(AND($E$3=7),'Marks Entry 7th'!AK139,"")))</f>
        <v/>
      </c>
      <c r="BH140" s="120" t="str">
        <f>IF(OR($E140="",$G140=""),"",IF(AND($E$3=6),'Marks Entry 6th'!AL139,IF(AND($E$3=7),'Marks Entry 7th'!AL139,"")))</f>
        <v/>
      </c>
      <c r="BI140" s="418" t="str">
        <f t="shared" si="208"/>
        <v/>
      </c>
      <c r="BJ140" s="120" t="str">
        <f>IF(OR($E140="",$G140=""),"",IF(AND($E$3=6),'Marks Entry 6th'!AM139,IF(AND($E$3=7),'Marks Entry 7th'!AM139,"")))</f>
        <v/>
      </c>
      <c r="BK140" s="120" t="str">
        <f>IF(OR($E140="",$G140=""),"",IF(AND($E$3=6),'Marks Entry 6th'!AN139,IF(AND($E$3=7),'Marks Entry 7th'!AN139,"")))</f>
        <v/>
      </c>
      <c r="BL140" s="65" t="str">
        <f t="shared" si="209"/>
        <v/>
      </c>
      <c r="BM140" s="62">
        <f t="shared" si="210"/>
        <v>0</v>
      </c>
      <c r="BN140" s="67" t="str">
        <f>IF(OR($E140="",$G140=""),"",IF(AND($E$3=6),'Marks Entry 6th'!AO139,IF(AND($E$3=7),'Marks Entry 7th'!AO139,"")))</f>
        <v/>
      </c>
      <c r="BO140" s="67" t="str">
        <f>IF(OR($E140="",$G140=""),"",IF(AND($E$3=6),'Marks Entry 6th'!AP139,IF(AND($E$3=7),'Marks Entry 7th'!AP139,"")))</f>
        <v/>
      </c>
      <c r="BP140" s="65" t="str">
        <f t="shared" si="211"/>
        <v/>
      </c>
      <c r="BQ140" s="62" t="str">
        <f t="shared" si="212"/>
        <v/>
      </c>
      <c r="BR140" s="108">
        <f t="shared" si="213"/>
        <v>0</v>
      </c>
      <c r="BS140" s="108" t="str">
        <f t="shared" si="214"/>
        <v/>
      </c>
      <c r="BT140" s="108" t="str">
        <f t="shared" si="215"/>
        <v/>
      </c>
      <c r="BU140" s="108" t="str">
        <f t="shared" si="216"/>
        <v/>
      </c>
      <c r="BV140" s="108" t="str">
        <f t="shared" si="217"/>
        <v/>
      </c>
      <c r="BW140" s="110" t="str">
        <f t="shared" si="218"/>
        <v/>
      </c>
      <c r="BX140" s="120" t="str">
        <f>IF(OR($E140="",$G140=""),"",IF(AND($E$3=6),'Marks Entry 6th'!AQ139,IF(AND($E$3=7),'Marks Entry 7th'!AQ139,"")))</f>
        <v/>
      </c>
      <c r="BY140" s="120" t="str">
        <f>IF(OR($E140="",$G140=""),"",IF(AND($E$3=6),'Marks Entry 6th'!AR139,IF(AND($E$3=7),'Marks Entry 7th'!AR139,"")))</f>
        <v/>
      </c>
      <c r="BZ140" s="120" t="str">
        <f>IF(OR($E140="",$G140=""),"",IF(AND($E$3=6),'Marks Entry 6th'!AS139,IF(AND($E$3=7),'Marks Entry 7th'!AS139,"")))</f>
        <v/>
      </c>
      <c r="CA140" s="120" t="str">
        <f>IF(OR($E140="",$G140=""),"",IF(AND($E$3=6),'Marks Entry 6th'!AT139,IF(AND($E$3=7),'Marks Entry 7th'!AT139,"")))</f>
        <v/>
      </c>
      <c r="CB140" s="120" t="str">
        <f>IF(OR($E140="",$G140=""),"",IF(AND($E$3=6),'Marks Entry 6th'!AU139,IF(AND($E$3=7),'Marks Entry 7th'!AU139,"")))</f>
        <v/>
      </c>
      <c r="CC140" s="120" t="str">
        <f>IF(OR($E140="",$G140=""),"",IF(AND($E$3=6),'Marks Entry 6th'!AV139,IF(AND($E$3=7),'Marks Entry 7th'!AV139,"")))</f>
        <v/>
      </c>
      <c r="CD140" s="418" t="str">
        <f t="shared" si="219"/>
        <v/>
      </c>
      <c r="CE140" s="120" t="str">
        <f>IF(OR($E140="",$G140=""),"",IF(AND($E$3=6),'Marks Entry 6th'!AW139,IF(AND($E$3=7),'Marks Entry 7th'!AW139,"")))</f>
        <v/>
      </c>
      <c r="CF140" s="120" t="str">
        <f>IF(OR($E140="",$G140=""),"",IF(AND($E$3=6),'Marks Entry 6th'!AX139,IF(AND($E$3=7),'Marks Entry 7th'!AX139,"")))</f>
        <v/>
      </c>
      <c r="CG140" s="65" t="str">
        <f t="shared" si="220"/>
        <v/>
      </c>
      <c r="CH140" s="62">
        <f t="shared" si="221"/>
        <v>0</v>
      </c>
      <c r="CI140" s="67" t="str">
        <f>IF(OR($E140="",$G140=""),"",IF(AND($E$3=6),'Marks Entry 6th'!AY139,IF(AND($E$3=7),'Marks Entry 7th'!AY139,"")))</f>
        <v/>
      </c>
      <c r="CJ140" s="67" t="str">
        <f>IF(OR($E140="",$G140=""),"",IF(AND($E$3=6),'Marks Entry 6th'!AZ139,IF(AND($E$3=7),'Marks Entry 7th'!AZ139,"")))</f>
        <v/>
      </c>
      <c r="CK140" s="65" t="str">
        <f t="shared" si="222"/>
        <v/>
      </c>
      <c r="CL140" s="62" t="str">
        <f t="shared" si="223"/>
        <v/>
      </c>
      <c r="CM140" s="108">
        <f t="shared" si="224"/>
        <v>0</v>
      </c>
      <c r="CN140" s="108" t="str">
        <f t="shared" si="225"/>
        <v/>
      </c>
      <c r="CO140" s="108" t="str">
        <f t="shared" si="226"/>
        <v/>
      </c>
      <c r="CP140" s="108" t="str">
        <f t="shared" si="227"/>
        <v/>
      </c>
      <c r="CQ140" s="108" t="str">
        <f t="shared" si="228"/>
        <v/>
      </c>
      <c r="CR140" s="110" t="str">
        <f t="shared" si="229"/>
        <v/>
      </c>
      <c r="CS140" s="120" t="str">
        <f>IF(OR($E140="",$G140=""),"",IF(AND($E$3=6),'Marks Entry 6th'!BA139,IF(AND($E$3=7),'Marks Entry 7th'!BA139,"")))</f>
        <v/>
      </c>
      <c r="CT140" s="120" t="str">
        <f>IF(OR($E140="",$G140=""),"",IF(AND($E$3=6),'Marks Entry 6th'!BB139,IF(AND($E$3=7),'Marks Entry 7th'!BB139,"")))</f>
        <v/>
      </c>
      <c r="CU140" s="120" t="str">
        <f>IF(OR($E140="",$G140=""),"",IF(AND($E$3=6),'Marks Entry 6th'!BC139,IF(AND($E$3=7),'Marks Entry 7th'!BC139,"")))</f>
        <v/>
      </c>
      <c r="CV140" s="120" t="str">
        <f>IF(OR($E140="",$G140=""),"",IF(AND($E$3=6),'Marks Entry 6th'!BD139,IF(AND($E$3=7),'Marks Entry 7th'!BD139,"")))</f>
        <v/>
      </c>
      <c r="CW140" s="120" t="str">
        <f>IF(OR($E140="",$G140=""),"",IF(AND($E$3=6),'Marks Entry 6th'!BE139,IF(AND($E$3=7),'Marks Entry 7th'!BE139,"")))</f>
        <v/>
      </c>
      <c r="CX140" s="120" t="str">
        <f>IF(OR($E140="",$G140=""),"",IF(AND($E$3=6),'Marks Entry 6th'!BF139,IF(AND($E$3=7),'Marks Entry 7th'!BF139,"")))</f>
        <v/>
      </c>
      <c r="CY140" s="418" t="str">
        <f t="shared" si="230"/>
        <v/>
      </c>
      <c r="CZ140" s="120" t="str">
        <f>IF(OR($E140="",$G140=""),"",IF(AND($E$3=6),'Marks Entry 6th'!BG139,IF(AND($E$3=7),'Marks Entry 7th'!BG139,"")))</f>
        <v/>
      </c>
      <c r="DA140" s="120" t="str">
        <f>IF(OR($E140="",$G140=""),"",IF(AND($E$3=6),'Marks Entry 6th'!BH139,IF(AND($E$3=7),'Marks Entry 7th'!BH139,"")))</f>
        <v/>
      </c>
      <c r="DB140" s="65" t="str">
        <f t="shared" si="231"/>
        <v/>
      </c>
      <c r="DC140" s="62">
        <f t="shared" si="232"/>
        <v>0</v>
      </c>
      <c r="DD140" s="67" t="str">
        <f>IF(OR($E140="",$G140=""),"",IF(AND($E$3=6),'Marks Entry 6th'!BI139,IF(AND($E$3=7),'Marks Entry 7th'!BI139,"")))</f>
        <v/>
      </c>
      <c r="DE140" s="67" t="str">
        <f>IF(OR($E140="",$G140=""),"",IF(AND($E$3=6),'Marks Entry 6th'!BJ139,IF(AND($E$3=7),'Marks Entry 7th'!BJ139,"")))</f>
        <v/>
      </c>
      <c r="DF140" s="65" t="str">
        <f t="shared" si="233"/>
        <v/>
      </c>
      <c r="DG140" s="62" t="str">
        <f t="shared" si="234"/>
        <v/>
      </c>
      <c r="DH140" s="108">
        <f t="shared" si="235"/>
        <v>0</v>
      </c>
      <c r="DI140" s="108" t="str">
        <f t="shared" si="236"/>
        <v/>
      </c>
      <c r="DJ140" s="108" t="str">
        <f t="shared" si="237"/>
        <v/>
      </c>
      <c r="DK140" s="108" t="str">
        <f t="shared" si="238"/>
        <v/>
      </c>
      <c r="DL140" s="108" t="str">
        <f t="shared" si="239"/>
        <v/>
      </c>
      <c r="DM140" s="110" t="str">
        <f t="shared" si="240"/>
        <v/>
      </c>
      <c r="DN140" s="120" t="str">
        <f>IF(OR($E140="",$G140=""),"",IF(AND($E$3=6),'Marks Entry 6th'!BK139,IF(AND($E$3=7),'Marks Entry 7th'!BK139,"")))</f>
        <v/>
      </c>
      <c r="DO140" s="120" t="str">
        <f>IF(OR($E140="",$G140=""),"",IF(AND($E$3=6),'Marks Entry 6th'!BL139,IF(AND($E$3=7),'Marks Entry 7th'!BL139,"")))</f>
        <v/>
      </c>
      <c r="DP140" s="120" t="str">
        <f>IF(OR($E140="",$G140=""),"",IF(AND($E$3=6),'Marks Entry 6th'!BM139,IF(AND($E$3=7),'Marks Entry 7th'!BM139,"")))</f>
        <v/>
      </c>
      <c r="DQ140" s="120" t="str">
        <f>IF(OR($E140="",$G140=""),"",IF(AND($E$3=6),'Marks Entry 6th'!BN139,IF(AND($E$3=7),'Marks Entry 7th'!BN139,"")))</f>
        <v/>
      </c>
      <c r="DR140" s="120" t="str">
        <f>IF(OR($E140="",$G140=""),"",IF(AND($E$3=6),'Marks Entry 6th'!BO139,IF(AND($E$3=7),'Marks Entry 7th'!BO139,"")))</f>
        <v/>
      </c>
      <c r="DS140" s="120" t="str">
        <f>IF(OR($E140="",$G140=""),"",IF(AND($E$3=6),'Marks Entry 6th'!BP139,IF(AND($E$3=7),'Marks Entry 7th'!BP139,"")))</f>
        <v/>
      </c>
      <c r="DT140" s="418" t="str">
        <f t="shared" si="241"/>
        <v/>
      </c>
      <c r="DU140" s="120" t="str">
        <f>IF(OR($E140="",$G140=""),"",IF(AND($E$3=6),'Marks Entry 6th'!BQ139,IF(AND($E$3=7),'Marks Entry 7th'!BQ139,"")))</f>
        <v/>
      </c>
      <c r="DV140" s="120" t="str">
        <f>IF(OR($E140="",$G140=""),"",IF(AND($E$3=6),'Marks Entry 6th'!BR139,IF(AND($E$3=7),'Marks Entry 7th'!BR139,"")))</f>
        <v/>
      </c>
      <c r="DW140" s="65" t="str">
        <f t="shared" si="242"/>
        <v/>
      </c>
      <c r="DX140" s="62">
        <f t="shared" si="243"/>
        <v>0</v>
      </c>
      <c r="DY140" s="67" t="str">
        <f>IF(OR($E140="",$G140=""),"",IF(AND($E$3=6),'Marks Entry 6th'!BS139,IF(AND($E$3=7),'Marks Entry 7th'!BS139,"")))</f>
        <v/>
      </c>
      <c r="DZ140" s="67" t="str">
        <f>IF(OR($E140="",$G140=""),"",IF(AND($E$3=6),'Marks Entry 6th'!BT139,IF(AND($E$3=7),'Marks Entry 7th'!BT139,"")))</f>
        <v/>
      </c>
      <c r="EA140" s="65" t="str">
        <f t="shared" si="244"/>
        <v/>
      </c>
      <c r="EB140" s="62" t="str">
        <f t="shared" si="245"/>
        <v/>
      </c>
      <c r="EC140" s="108">
        <f t="shared" si="246"/>
        <v>0</v>
      </c>
      <c r="ED140" s="108" t="str">
        <f t="shared" si="247"/>
        <v/>
      </c>
      <c r="EE140" s="108" t="str">
        <f t="shared" si="248"/>
        <v/>
      </c>
      <c r="EF140" s="108" t="str">
        <f t="shared" si="249"/>
        <v/>
      </c>
      <c r="EG140" s="108" t="str">
        <f t="shared" si="250"/>
        <v/>
      </c>
      <c r="EH140" s="110" t="str">
        <f t="shared" si="251"/>
        <v/>
      </c>
      <c r="EI140" s="52" t="str">
        <f>IF(OR($E140="",$G140=""),"",IF(AND($E$3=6),'Marks Entry 6th'!BU139,IF(AND($E$3=7),'Marks Entry 7th'!BU139,"")))</f>
        <v/>
      </c>
      <c r="EJ140" s="52" t="str">
        <f>IF(OR($E140="",$G140=""),"",IF(AND($E$3=6),'Marks Entry 6th'!BV139,IF(AND($E$3=7),'Marks Entry 7th'!BV139,"")))</f>
        <v/>
      </c>
      <c r="EK140" s="52" t="str">
        <f>IF(OR($E140="",$G140=""),"",IF(AND($E$3=6),'Marks Entry 6th'!BW139,IF(AND($E$3=7),'Marks Entry 7th'!BW139,"")))</f>
        <v/>
      </c>
      <c r="EL140" s="52" t="str">
        <f>IF(OR($E140="",$G140=""),"",IF(AND($E$3=6),'Marks Entry 6th'!BX139,IF(AND($E$3=7),'Marks Entry 7th'!BX139,"")))</f>
        <v/>
      </c>
      <c r="EM140" s="52" t="str">
        <f>IF(OR($E140="",$G140=""),"",IF(AND($E$3=6),'Marks Entry 6th'!BY139,IF(AND($E$3=7),'Marks Entry 7th'!BY139,"")))</f>
        <v/>
      </c>
      <c r="EN140" s="121" t="str">
        <f t="shared" si="252"/>
        <v/>
      </c>
      <c r="EO140" s="122">
        <f t="shared" si="253"/>
        <v>0</v>
      </c>
      <c r="EP140" s="122" t="str">
        <f t="shared" si="254"/>
        <v/>
      </c>
      <c r="EQ140" s="122" t="str">
        <f t="shared" si="255"/>
        <v/>
      </c>
      <c r="ER140" s="109" t="str">
        <f t="shared" si="256"/>
        <v/>
      </c>
      <c r="ES140" s="52" t="str">
        <f>IF(OR($E140="",$G140=""),"",IF(AND($E$3=6),'Marks Entry 6th'!BZ139,IF(AND($E$3=7),'Marks Entry 7th'!BZ139,"")))</f>
        <v/>
      </c>
      <c r="ET140" s="52" t="str">
        <f>IF(OR($E140="",$G140=""),"",IF(AND($E$3=6),'Marks Entry 6th'!CA139,IF(AND($E$3=7),'Marks Entry 7th'!CA139,"")))</f>
        <v/>
      </c>
      <c r="EU140" s="52" t="str">
        <f>IF(OR($E140="",$G140=""),"",IF(AND($E$3=6),'Marks Entry 6th'!CB139,IF(AND($E$3=7),'Marks Entry 7th'!CB139,"")))</f>
        <v/>
      </c>
      <c r="EV140" s="52" t="str">
        <f>IF(OR($E140="",$G140=""),"",IF(AND($E$3=6),'Marks Entry 6th'!CC139,IF(AND($E$3=7),'Marks Entry 7th'!CC139,"")))</f>
        <v/>
      </c>
      <c r="EW140" s="52" t="str">
        <f>IF(OR($E140="",$G140=""),"",IF(AND($E$3=6),'Marks Entry 6th'!CD139,IF(AND($E$3=7),'Marks Entry 7th'!CD139,"")))</f>
        <v/>
      </c>
      <c r="EX140" s="121" t="str">
        <f t="shared" si="257"/>
        <v/>
      </c>
      <c r="EY140" s="122">
        <f t="shared" si="258"/>
        <v>0</v>
      </c>
      <c r="EZ140" s="122" t="str">
        <f t="shared" si="259"/>
        <v/>
      </c>
      <c r="FA140" s="122" t="str">
        <f t="shared" si="260"/>
        <v/>
      </c>
      <c r="FB140" s="109" t="str">
        <f t="shared" si="261"/>
        <v/>
      </c>
      <c r="FC140" s="52" t="str">
        <f>IF(OR($E140="",$G140=""),"",IF(AND($E$3=6),'Marks Entry 6th'!CE139,IF(AND($E$3=7),'Marks Entry 7th'!CE139,"")))</f>
        <v/>
      </c>
      <c r="FD140" s="52" t="str">
        <f>IF(OR($E140="",$G140=""),"",IF(AND($E$3=6),'Marks Entry 6th'!CF139,IF(AND($E$3=7),'Marks Entry 7th'!CF139,"")))</f>
        <v/>
      </c>
      <c r="FE140" s="52" t="str">
        <f>IF(OR($E140="",$G140=""),"",IF(AND($E$3=6),'Marks Entry 6th'!CG139,IF(AND($E$3=7),'Marks Entry 7th'!CG139,"")))</f>
        <v/>
      </c>
      <c r="FF140" s="52" t="str">
        <f>IF(OR($E140="",$G140=""),"",IF(AND($E$3=6),'Marks Entry 6th'!CH139,IF(AND($E$3=7),'Marks Entry 7th'!CH139,"")))</f>
        <v/>
      </c>
      <c r="FG140" s="52" t="str">
        <f>IF(OR($E140="",$G140=""),"",IF(AND($E$3=6),'Marks Entry 6th'!CI139,IF(AND($E$3=7),'Marks Entry 7th'!CI139,"")))</f>
        <v/>
      </c>
      <c r="FH140" s="121" t="str">
        <f t="shared" si="262"/>
        <v/>
      </c>
      <c r="FI140" s="122">
        <f t="shared" si="263"/>
        <v>0</v>
      </c>
      <c r="FJ140" s="122" t="str">
        <f t="shared" si="264"/>
        <v/>
      </c>
      <c r="FK140" s="122" t="str">
        <f t="shared" si="265"/>
        <v/>
      </c>
      <c r="FL140" s="109" t="str">
        <f t="shared" si="266"/>
        <v/>
      </c>
      <c r="FM140" s="361" t="str">
        <f>IF(OR($E140="",$G140=""),"",IF(AND('Marks Entry 6th'!CJ139="",'Marks Entry 7th'!CJ139=""),"",IF(AND($E$3=6),'Marks Entry 6th'!CJ139,IF(AND($E$3=7),'Marks Entry 7th'!CJ139,""))))</f>
        <v/>
      </c>
      <c r="FN140" s="361" t="str">
        <f>IF(OR($E140="",$G140=""),"",IF(AND('Marks Entry 6th'!CK139="",'Marks Entry 7th'!CK139=""),"",IF(AND($E$3=6),'Marks Entry 6th'!CK139,IF(AND($E$3=7),'Marks Entry 7th'!CK139,""))))</f>
        <v/>
      </c>
      <c r="FO140" s="362" t="str">
        <f t="shared" si="267"/>
        <v/>
      </c>
      <c r="FP140" s="109" t="str">
        <f t="shared" si="268"/>
        <v/>
      </c>
      <c r="FQ140" s="361" t="str">
        <f>IF(OR($E140="",$G140=""),"",IF(AND('Marks Entry 6th'!CL139="",'Marks Entry 7th'!CL139=""),"",IF(AND($E$3=6),'Marks Entry 6th'!CL139,IF(AND($E$3=7),'Marks Entry 7th'!CL139,""))))</f>
        <v/>
      </c>
      <c r="FR140" s="361" t="str">
        <f>IF(OR($E140="",$G140=""),"",IF(AND('Marks Entry 6th'!CM139="",'Marks Entry 7th'!CM139=""),"",IF(AND($E$3=6),'Marks Entry 6th'!CM139,IF(AND($E$3=7),'Marks Entry 7th'!CM139,""))))</f>
        <v/>
      </c>
      <c r="FS140" s="362" t="str">
        <f t="shared" si="269"/>
        <v/>
      </c>
      <c r="FT140" s="109" t="str">
        <f t="shared" si="270"/>
        <v/>
      </c>
      <c r="FU140" s="78" t="str">
        <f t="shared" si="271"/>
        <v/>
      </c>
      <c r="FV140" s="328" t="str">
        <f t="shared" si="272"/>
        <v/>
      </c>
      <c r="FW140" s="84" t="str">
        <f t="shared" si="273"/>
        <v/>
      </c>
      <c r="FX140" s="222" t="str">
        <f t="shared" si="274"/>
        <v/>
      </c>
      <c r="FY140" s="85" t="str">
        <f t="shared" si="275"/>
        <v/>
      </c>
      <c r="FZ140" s="327" t="str">
        <f>IFERROR(IF(B140="NSO","NSO",IF(OR(D140="",G140="",F140=""),"",IF(AND(FV140&gt;=36,'Master sheet'!$D$11="Hindi"),"कक्षा क्रमोन्नत",IF(AND(FV140&gt;=36,'Master sheet'!$D$11="English"),"Promoted",IF(AND(FV140&lt;36,'Master sheet'!$D$11="Hindi"),"पुनः परीक्षा","Re-Exam"))))),"")</f>
        <v/>
      </c>
      <c r="GA140" s="53" t="str">
        <f>IF(OR($E140="",$G140=""),"",IF(AND($E$3=6,'Marks Entry 6th'!CN139=""),"",IF(AND($E$3=7,'Marks Entry 7th'!CN139=""),"",IF(AND($E$3=6),'Marks Entry 6th'!CN139,IF(AND($E$3=7),'Marks Entry 7th'!CN139,"")))))</f>
        <v/>
      </c>
      <c r="GB140" s="53" t="str">
        <f>IF(OR($E140="",$G140=""),"",IF(AND($E$3=6,'Marks Entry 6th'!CO139=""),"",IF(AND($E$3=7,'Marks Entry 7th'!CO139=""),"",IF(AND($E$3=6),'Marks Entry 6th'!CO139,IF(AND($E$3=7),'Marks Entry 7th'!CO139,"")))))</f>
        <v/>
      </c>
      <c r="GC140" s="54"/>
      <c r="GK140" s="56">
        <f>IF(AND($E$3=6),'Marks Entry 6th'!I139,IF(AND($E$3=7),'Marks Entry 7th'!I139,""))</f>
        <v>0</v>
      </c>
      <c r="GL140" s="56">
        <f t="shared" si="276"/>
        <v>0</v>
      </c>
    </row>
    <row r="141" spans="1:194" ht="18.95" customHeight="1">
      <c r="A141" s="68">
        <v>134</v>
      </c>
      <c r="B141" s="68" t="str">
        <f>IF(OR(GK141=0,GK141=""),"",IF(AND($E$3=6),'Marks Entry 6th'!I140,IF(AND($E$3=7),'Marks Entry 7th'!I140,"")))</f>
        <v/>
      </c>
      <c r="C141" s="69" t="str">
        <f>IF(OR(B141=0,B141=""),"",IF(AND($E$3=6,'Marks Entry 6th'!B140=""),"",IF(AND($E$3=7,'Marks Entry 7th'!B140=""),"",IF(AND($E$3=6,'Marks Entry 6th'!B140),'Marks Entry 6th'!B140,IF(AND($E$3=7),'Marks Entry 7th'!B140,"")))))</f>
        <v/>
      </c>
      <c r="D141" s="69" t="str">
        <f>IF(OR(B141=0,B141=""),"",IF(AND($E$3=6,'Marks Entry 6th'!C140=""),"",IF(AND($E$3=7,'Marks Entry 7th'!C140=""),"",IF(AND($E$3=6),'Marks Entry 6th'!C140,IF(AND($E$3=7),'Marks Entry 7th'!C140,"")))))</f>
        <v/>
      </c>
      <c r="E141" s="303" t="str">
        <f>IF(OR(B141=0,B141=""),"",IF(AND($E$3=6,'Marks Entry 6th'!E140=""),"",IF(AND($E$3=7,'Marks Entry 7th'!E140=""),"",IF(AND($E$3=6),'Marks Entry 6th'!E140,IF(AND($E$3=7),'Marks Entry 7th'!E140,"")))))</f>
        <v/>
      </c>
      <c r="F141" s="69" t="str">
        <f>IF(OR(B141=0,B141=""),"",IF(AND($E$3=6,'Marks Entry 6th'!D140=""),"",IF(AND($E$3=7,'Marks Entry 7th'!D140=""),"",IF(AND($E$3=6),'Marks Entry 6th'!D140,IF(AND($E$3=7),'Marks Entry 7th'!D140,"")))))</f>
        <v/>
      </c>
      <c r="G141" s="302" t="str">
        <f>IF(OR(B141=0,B141=""),"",IF(AND($E$3=6,'Marks Entry 6th'!F140=""),"",IF(AND($E$3=7,'Marks Entry 7th'!F140=""),"",IF(AND($E$3=6),UPPER('Marks Entry 6th'!F140),IF(AND($E$3=7),UPPER('Marks Entry 7th'!F140),"")))))</f>
        <v/>
      </c>
      <c r="H141" s="302" t="str">
        <f>IF(OR(B141=0,B141=""),"",IF(AND($E$3=6,'Marks Entry 6th'!G140=""),"",IF(AND($E$3=7,'Marks Entry 7th'!G140=""),"",IF(AND($E$3=6),UPPER('Marks Entry 6th'!G140),IF(AND($E$3=7),UPPER('Marks Entry 7th'!G140),"")))))</f>
        <v/>
      </c>
      <c r="I141" s="302" t="str">
        <f>IF(OR(B141=0,B141=""),"",IF(AND($E$3=6,'Marks Entry 6th'!H140=""),"",IF(AND($E$3=7,'Marks Entry 7th'!H140=""),"",IF(AND($E$3=6),UPPER('Marks Entry 6th'!H140),IF(AND($E$3=7),UPPER('Marks Entry 7th'!H140),"")))))</f>
        <v/>
      </c>
      <c r="J141" s="64" t="str">
        <f>IF(OR(B141=0,B141=""),"",IF(AND($E$3=6,'Marks Entry 6th'!J140=""),"",IF(AND($E$3=7,'Marks Entry 7th'!J140=""),"",IF(AND($E$3=6),'Marks Entry 6th'!J140,IF(AND($E$3=7),'Marks Entry 7th'!J140,"")))))</f>
        <v/>
      </c>
      <c r="K141" s="64" t="str">
        <f>IF(OR(B141=0,B141=""),"",IF(AND($E$3=6,'Marks Entry 6th'!K140=""),"",IF(AND($E$3=7,'Marks Entry 7th'!K140=""),"",IF(AND($E$3=6),'Marks Entry 6th'!K140,IF(AND($E$3=7),'Marks Entry 7th'!K140,"")))))</f>
        <v/>
      </c>
      <c r="L141" s="120" t="str">
        <f>IF(OR($E141="",$G141=""),"",IF(AND($E$3=6),'Marks Entry 6th'!L140,IF(AND($E$3=7),'Marks Entry 7th'!L140,"")))</f>
        <v/>
      </c>
      <c r="M141" s="120" t="str">
        <f>IF(OR($E141="",$G141=""),"",IF(AND($E$3=6),'Marks Entry 6th'!M140,IF(AND($E$3=7),'Marks Entry 7th'!M140,"")))</f>
        <v/>
      </c>
      <c r="N141" s="120" t="str">
        <f>IF(OR($E141="",$G141=""),"",IF(AND($E$3=6),'Marks Entry 6th'!N140,IF(AND($E$3=7),'Marks Entry 7th'!N140,"")))</f>
        <v/>
      </c>
      <c r="O141" s="120" t="str">
        <f>IF(OR($E141="",$G141=""),"",IF(AND($E$3=6),'Marks Entry 6th'!O140,IF(AND($E$3=7),'Marks Entry 7th'!O140,"")))</f>
        <v/>
      </c>
      <c r="P141" s="120" t="str">
        <f>IF(OR($E141="",$G141=""),"",IF(AND($E$3=6),'Marks Entry 6th'!P140,IF(AND($E$3=7),'Marks Entry 7th'!P140,"")))</f>
        <v/>
      </c>
      <c r="Q141" s="120" t="str">
        <f>IF(OR($E141="",$G141=""),"",IF(AND($E$3=6),'Marks Entry 6th'!Q140,IF(AND($E$3=7),'Marks Entry 7th'!Q140,"")))</f>
        <v/>
      </c>
      <c r="R141" s="418" t="str">
        <f t="shared" si="186"/>
        <v/>
      </c>
      <c r="S141" s="120" t="str">
        <f>IF(OR($E141="",$G141=""),"",IF(AND($E$3=6),'Marks Entry 6th'!R140,IF(AND($E$3=7),'Marks Entry 7th'!R140,"")))</f>
        <v/>
      </c>
      <c r="T141" s="120" t="str">
        <f>IF(OR($E141="",$G141=""),"",IF(AND($E$3=6),'Marks Entry 6th'!S140,IF(AND($E$3=7),'Marks Entry 7th'!S140,"")))</f>
        <v/>
      </c>
      <c r="U141" s="65" t="str">
        <f t="shared" si="187"/>
        <v/>
      </c>
      <c r="V141" s="62">
        <f t="shared" si="188"/>
        <v>0</v>
      </c>
      <c r="W141" s="67" t="str">
        <f>IF(OR($E141="",$G141=""),"",IF(AND($E$3=6),'Marks Entry 6th'!T140,IF(AND($E$3=7),'Marks Entry 7th'!T140,"")))</f>
        <v/>
      </c>
      <c r="X141" s="67" t="str">
        <f>IF(OR($E141="",$G141=""),"",IF(AND($E$3=6),'Marks Entry 6th'!U140,IF(AND($E$3=7),'Marks Entry 7th'!U140,"")))</f>
        <v/>
      </c>
      <c r="Y141" s="66" t="str">
        <f t="shared" si="189"/>
        <v/>
      </c>
      <c r="Z141" s="62" t="str">
        <f t="shared" si="190"/>
        <v/>
      </c>
      <c r="AA141" s="108">
        <f t="shared" si="191"/>
        <v>0</v>
      </c>
      <c r="AB141" s="108" t="str">
        <f t="shared" si="192"/>
        <v/>
      </c>
      <c r="AC141" s="108" t="str">
        <f t="shared" si="193"/>
        <v/>
      </c>
      <c r="AD141" s="108" t="str">
        <f t="shared" si="194"/>
        <v/>
      </c>
      <c r="AE141" s="108" t="str">
        <f t="shared" si="195"/>
        <v/>
      </c>
      <c r="AF141" s="110" t="str">
        <f t="shared" si="196"/>
        <v/>
      </c>
      <c r="AG141" s="120" t="str">
        <f>IF(OR($E141="",$G141=""),"",IF(AND($E$3=6),'Marks Entry 6th'!V140,IF(AND($E$3=7),'Marks Entry 7th'!V140,"")))</f>
        <v/>
      </c>
      <c r="AH141" s="120" t="str">
        <f>IF(OR($E141="",$G141=""),"",IF(AND($E$3=6),'Marks Entry 6th'!W140,IF(AND($E$3=7),'Marks Entry 7th'!W140,"")))</f>
        <v/>
      </c>
      <c r="AI141" s="120" t="str">
        <f>IF(OR($E141="",$G141=""),"",IF(AND($E$3=6),'Marks Entry 6th'!X140,IF(AND($E$3=7),'Marks Entry 7th'!X140,"")))</f>
        <v/>
      </c>
      <c r="AJ141" s="120" t="str">
        <f>IF(OR($E141="",$G141=""),"",IF(AND($E$3=6),'Marks Entry 6th'!Y140,IF(AND($E$3=7),'Marks Entry 7th'!Y140,"")))</f>
        <v/>
      </c>
      <c r="AK141" s="120" t="str">
        <f>IF(OR($E141="",$G141=""),"",IF(AND($E$3=6),'Marks Entry 6th'!Z140,IF(AND($E$3=7),'Marks Entry 7th'!Z140,"")))</f>
        <v/>
      </c>
      <c r="AL141" s="120" t="str">
        <f>IF(OR($E141="",$G141=""),"",IF(AND($E$3=6),'Marks Entry 6th'!AA140,IF(AND($E$3=7),'Marks Entry 7th'!AA140,"")))</f>
        <v/>
      </c>
      <c r="AM141" s="418" t="str">
        <f t="shared" si="197"/>
        <v/>
      </c>
      <c r="AN141" s="120" t="str">
        <f>IF(OR($E141="",$G141=""),"",IF(AND($E$3=6),'Marks Entry 6th'!AB140,IF(AND($E$3=7),'Marks Entry 7th'!AB140,"")))</f>
        <v/>
      </c>
      <c r="AO141" s="120" t="str">
        <f>IF(OR($E141="",$G141=""),"",IF(AND($E$3=6),'Marks Entry 6th'!AC140,IF(AND($E$3=7),'Marks Entry 7th'!AC140,"")))</f>
        <v/>
      </c>
      <c r="AP141" s="65" t="str">
        <f t="shared" si="198"/>
        <v/>
      </c>
      <c r="AQ141" s="62">
        <f t="shared" si="199"/>
        <v>0</v>
      </c>
      <c r="AR141" s="67" t="str">
        <f>IF(OR($E141="",$G141=""),"",IF(AND($E$3=6),'Marks Entry 6th'!AD140,IF(AND($E$3=7),'Marks Entry 7th'!AD140,"")))</f>
        <v/>
      </c>
      <c r="AS141" s="67" t="str">
        <f>IF(OR($E141="",$G141=""),"",IF(AND($E$3=6),'Marks Entry 6th'!AE140,IF(AND($E$3=7),'Marks Entry 7th'!AE140,"")))</f>
        <v/>
      </c>
      <c r="AT141" s="65" t="str">
        <f t="shared" si="200"/>
        <v/>
      </c>
      <c r="AU141" s="62" t="str">
        <f t="shared" si="201"/>
        <v/>
      </c>
      <c r="AV141" s="108">
        <f t="shared" si="202"/>
        <v>0</v>
      </c>
      <c r="AW141" s="108" t="str">
        <f t="shared" si="203"/>
        <v/>
      </c>
      <c r="AX141" s="108" t="str">
        <f t="shared" si="204"/>
        <v/>
      </c>
      <c r="AY141" s="108" t="str">
        <f t="shared" si="205"/>
        <v/>
      </c>
      <c r="AZ141" s="108" t="str">
        <f t="shared" si="206"/>
        <v/>
      </c>
      <c r="BA141" s="110" t="str">
        <f t="shared" si="207"/>
        <v/>
      </c>
      <c r="BB141" s="310" t="str">
        <f>IF(OR($E141="",$G141=""),"",IF(AND($E$3=6),'Marks Entry 6th'!AF140,IF(AND($E$3=7),'Marks Entry 7th'!AF140,"")))</f>
        <v/>
      </c>
      <c r="BC141" s="120" t="str">
        <f>IF(OR($E141="",$G141=""),"",IF(AND($E$3=6),'Marks Entry 6th'!AG140,IF(AND($E$3=7),'Marks Entry 7th'!AG140,"")))</f>
        <v/>
      </c>
      <c r="BD141" s="120" t="str">
        <f>IF(OR($E141="",$G141=""),"",IF(AND($E$3=6),'Marks Entry 6th'!AH140,IF(AND($E$3=7),'Marks Entry 7th'!AH140,"")))</f>
        <v/>
      </c>
      <c r="BE141" s="120" t="str">
        <f>IF(OR($E141="",$G141=""),"",IF(AND($E$3=6),'Marks Entry 6th'!AI140,IF(AND($E$3=7),'Marks Entry 7th'!AI140,"")))</f>
        <v/>
      </c>
      <c r="BF141" s="120" t="str">
        <f>IF(OR($E141="",$G141=""),"",IF(AND($E$3=6),'Marks Entry 6th'!AJ140,IF(AND($E$3=7),'Marks Entry 7th'!AJ140,"")))</f>
        <v/>
      </c>
      <c r="BG141" s="120" t="str">
        <f>IF(OR($E141="",$G141=""),"",IF(AND($E$3=6),'Marks Entry 6th'!AK140,IF(AND($E$3=7),'Marks Entry 7th'!AK140,"")))</f>
        <v/>
      </c>
      <c r="BH141" s="120" t="str">
        <f>IF(OR($E141="",$G141=""),"",IF(AND($E$3=6),'Marks Entry 6th'!AL140,IF(AND($E$3=7),'Marks Entry 7th'!AL140,"")))</f>
        <v/>
      </c>
      <c r="BI141" s="418" t="str">
        <f t="shared" si="208"/>
        <v/>
      </c>
      <c r="BJ141" s="120" t="str">
        <f>IF(OR($E141="",$G141=""),"",IF(AND($E$3=6),'Marks Entry 6th'!AM140,IF(AND($E$3=7),'Marks Entry 7th'!AM140,"")))</f>
        <v/>
      </c>
      <c r="BK141" s="120" t="str">
        <f>IF(OR($E141="",$G141=""),"",IF(AND($E$3=6),'Marks Entry 6th'!AN140,IF(AND($E$3=7),'Marks Entry 7th'!AN140,"")))</f>
        <v/>
      </c>
      <c r="BL141" s="65" t="str">
        <f t="shared" si="209"/>
        <v/>
      </c>
      <c r="BM141" s="62">
        <f t="shared" si="210"/>
        <v>0</v>
      </c>
      <c r="BN141" s="67" t="str">
        <f>IF(OR($E141="",$G141=""),"",IF(AND($E$3=6),'Marks Entry 6th'!AO140,IF(AND($E$3=7),'Marks Entry 7th'!AO140,"")))</f>
        <v/>
      </c>
      <c r="BO141" s="67" t="str">
        <f>IF(OR($E141="",$G141=""),"",IF(AND($E$3=6),'Marks Entry 6th'!AP140,IF(AND($E$3=7),'Marks Entry 7th'!AP140,"")))</f>
        <v/>
      </c>
      <c r="BP141" s="65" t="str">
        <f t="shared" si="211"/>
        <v/>
      </c>
      <c r="BQ141" s="62" t="str">
        <f t="shared" si="212"/>
        <v/>
      </c>
      <c r="BR141" s="108">
        <f t="shared" si="213"/>
        <v>0</v>
      </c>
      <c r="BS141" s="108" t="str">
        <f t="shared" si="214"/>
        <v/>
      </c>
      <c r="BT141" s="108" t="str">
        <f t="shared" si="215"/>
        <v/>
      </c>
      <c r="BU141" s="108" t="str">
        <f t="shared" si="216"/>
        <v/>
      </c>
      <c r="BV141" s="108" t="str">
        <f t="shared" si="217"/>
        <v/>
      </c>
      <c r="BW141" s="110" t="str">
        <f t="shared" si="218"/>
        <v/>
      </c>
      <c r="BX141" s="120" t="str">
        <f>IF(OR($E141="",$G141=""),"",IF(AND($E$3=6),'Marks Entry 6th'!AQ140,IF(AND($E$3=7),'Marks Entry 7th'!AQ140,"")))</f>
        <v/>
      </c>
      <c r="BY141" s="120" t="str">
        <f>IF(OR($E141="",$G141=""),"",IF(AND($E$3=6),'Marks Entry 6th'!AR140,IF(AND($E$3=7),'Marks Entry 7th'!AR140,"")))</f>
        <v/>
      </c>
      <c r="BZ141" s="120" t="str">
        <f>IF(OR($E141="",$G141=""),"",IF(AND($E$3=6),'Marks Entry 6th'!AS140,IF(AND($E$3=7),'Marks Entry 7th'!AS140,"")))</f>
        <v/>
      </c>
      <c r="CA141" s="120" t="str">
        <f>IF(OR($E141="",$G141=""),"",IF(AND($E$3=6),'Marks Entry 6th'!AT140,IF(AND($E$3=7),'Marks Entry 7th'!AT140,"")))</f>
        <v/>
      </c>
      <c r="CB141" s="120" t="str">
        <f>IF(OR($E141="",$G141=""),"",IF(AND($E$3=6),'Marks Entry 6th'!AU140,IF(AND($E$3=7),'Marks Entry 7th'!AU140,"")))</f>
        <v/>
      </c>
      <c r="CC141" s="120" t="str">
        <f>IF(OR($E141="",$G141=""),"",IF(AND($E$3=6),'Marks Entry 6th'!AV140,IF(AND($E$3=7),'Marks Entry 7th'!AV140,"")))</f>
        <v/>
      </c>
      <c r="CD141" s="418" t="str">
        <f t="shared" si="219"/>
        <v/>
      </c>
      <c r="CE141" s="120" t="str">
        <f>IF(OR($E141="",$G141=""),"",IF(AND($E$3=6),'Marks Entry 6th'!AW140,IF(AND($E$3=7),'Marks Entry 7th'!AW140,"")))</f>
        <v/>
      </c>
      <c r="CF141" s="120" t="str">
        <f>IF(OR($E141="",$G141=""),"",IF(AND($E$3=6),'Marks Entry 6th'!AX140,IF(AND($E$3=7),'Marks Entry 7th'!AX140,"")))</f>
        <v/>
      </c>
      <c r="CG141" s="65" t="str">
        <f t="shared" si="220"/>
        <v/>
      </c>
      <c r="CH141" s="62">
        <f t="shared" si="221"/>
        <v>0</v>
      </c>
      <c r="CI141" s="67" t="str">
        <f>IF(OR($E141="",$G141=""),"",IF(AND($E$3=6),'Marks Entry 6th'!AY140,IF(AND($E$3=7),'Marks Entry 7th'!AY140,"")))</f>
        <v/>
      </c>
      <c r="CJ141" s="67" t="str">
        <f>IF(OR($E141="",$G141=""),"",IF(AND($E$3=6),'Marks Entry 6th'!AZ140,IF(AND($E$3=7),'Marks Entry 7th'!AZ140,"")))</f>
        <v/>
      </c>
      <c r="CK141" s="65" t="str">
        <f t="shared" si="222"/>
        <v/>
      </c>
      <c r="CL141" s="62" t="str">
        <f t="shared" si="223"/>
        <v/>
      </c>
      <c r="CM141" s="108">
        <f t="shared" si="224"/>
        <v>0</v>
      </c>
      <c r="CN141" s="108" t="str">
        <f t="shared" si="225"/>
        <v/>
      </c>
      <c r="CO141" s="108" t="str">
        <f t="shared" si="226"/>
        <v/>
      </c>
      <c r="CP141" s="108" t="str">
        <f t="shared" si="227"/>
        <v/>
      </c>
      <c r="CQ141" s="108" t="str">
        <f t="shared" si="228"/>
        <v/>
      </c>
      <c r="CR141" s="110" t="str">
        <f t="shared" si="229"/>
        <v/>
      </c>
      <c r="CS141" s="120" t="str">
        <f>IF(OR($E141="",$G141=""),"",IF(AND($E$3=6),'Marks Entry 6th'!BA140,IF(AND($E$3=7),'Marks Entry 7th'!BA140,"")))</f>
        <v/>
      </c>
      <c r="CT141" s="120" t="str">
        <f>IF(OR($E141="",$G141=""),"",IF(AND($E$3=6),'Marks Entry 6th'!BB140,IF(AND($E$3=7),'Marks Entry 7th'!BB140,"")))</f>
        <v/>
      </c>
      <c r="CU141" s="120" t="str">
        <f>IF(OR($E141="",$G141=""),"",IF(AND($E$3=6),'Marks Entry 6th'!BC140,IF(AND($E$3=7),'Marks Entry 7th'!BC140,"")))</f>
        <v/>
      </c>
      <c r="CV141" s="120" t="str">
        <f>IF(OR($E141="",$G141=""),"",IF(AND($E$3=6),'Marks Entry 6th'!BD140,IF(AND($E$3=7),'Marks Entry 7th'!BD140,"")))</f>
        <v/>
      </c>
      <c r="CW141" s="120" t="str">
        <f>IF(OR($E141="",$G141=""),"",IF(AND($E$3=6),'Marks Entry 6th'!BE140,IF(AND($E$3=7),'Marks Entry 7th'!BE140,"")))</f>
        <v/>
      </c>
      <c r="CX141" s="120" t="str">
        <f>IF(OR($E141="",$G141=""),"",IF(AND($E$3=6),'Marks Entry 6th'!BF140,IF(AND($E$3=7),'Marks Entry 7th'!BF140,"")))</f>
        <v/>
      </c>
      <c r="CY141" s="418" t="str">
        <f t="shared" si="230"/>
        <v/>
      </c>
      <c r="CZ141" s="120" t="str">
        <f>IF(OR($E141="",$G141=""),"",IF(AND($E$3=6),'Marks Entry 6th'!BG140,IF(AND($E$3=7),'Marks Entry 7th'!BG140,"")))</f>
        <v/>
      </c>
      <c r="DA141" s="120" t="str">
        <f>IF(OR($E141="",$G141=""),"",IF(AND($E$3=6),'Marks Entry 6th'!BH140,IF(AND($E$3=7),'Marks Entry 7th'!BH140,"")))</f>
        <v/>
      </c>
      <c r="DB141" s="65" t="str">
        <f t="shared" si="231"/>
        <v/>
      </c>
      <c r="DC141" s="62">
        <f t="shared" si="232"/>
        <v>0</v>
      </c>
      <c r="DD141" s="67" t="str">
        <f>IF(OR($E141="",$G141=""),"",IF(AND($E$3=6),'Marks Entry 6th'!BI140,IF(AND($E$3=7),'Marks Entry 7th'!BI140,"")))</f>
        <v/>
      </c>
      <c r="DE141" s="67" t="str">
        <f>IF(OR($E141="",$G141=""),"",IF(AND($E$3=6),'Marks Entry 6th'!BJ140,IF(AND($E$3=7),'Marks Entry 7th'!BJ140,"")))</f>
        <v/>
      </c>
      <c r="DF141" s="65" t="str">
        <f t="shared" si="233"/>
        <v/>
      </c>
      <c r="DG141" s="62" t="str">
        <f t="shared" si="234"/>
        <v/>
      </c>
      <c r="DH141" s="108">
        <f t="shared" si="235"/>
        <v>0</v>
      </c>
      <c r="DI141" s="108" t="str">
        <f t="shared" si="236"/>
        <v/>
      </c>
      <c r="DJ141" s="108" t="str">
        <f t="shared" si="237"/>
        <v/>
      </c>
      <c r="DK141" s="108" t="str">
        <f t="shared" si="238"/>
        <v/>
      </c>
      <c r="DL141" s="108" t="str">
        <f t="shared" si="239"/>
        <v/>
      </c>
      <c r="DM141" s="110" t="str">
        <f t="shared" si="240"/>
        <v/>
      </c>
      <c r="DN141" s="120" t="str">
        <f>IF(OR($E141="",$G141=""),"",IF(AND($E$3=6),'Marks Entry 6th'!BK140,IF(AND($E$3=7),'Marks Entry 7th'!BK140,"")))</f>
        <v/>
      </c>
      <c r="DO141" s="120" t="str">
        <f>IF(OR($E141="",$G141=""),"",IF(AND($E$3=6),'Marks Entry 6th'!BL140,IF(AND($E$3=7),'Marks Entry 7th'!BL140,"")))</f>
        <v/>
      </c>
      <c r="DP141" s="120" t="str">
        <f>IF(OR($E141="",$G141=""),"",IF(AND($E$3=6),'Marks Entry 6th'!BM140,IF(AND($E$3=7),'Marks Entry 7th'!BM140,"")))</f>
        <v/>
      </c>
      <c r="DQ141" s="120" t="str">
        <f>IF(OR($E141="",$G141=""),"",IF(AND($E$3=6),'Marks Entry 6th'!BN140,IF(AND($E$3=7),'Marks Entry 7th'!BN140,"")))</f>
        <v/>
      </c>
      <c r="DR141" s="120" t="str">
        <f>IF(OR($E141="",$G141=""),"",IF(AND($E$3=6),'Marks Entry 6th'!BO140,IF(AND($E$3=7),'Marks Entry 7th'!BO140,"")))</f>
        <v/>
      </c>
      <c r="DS141" s="120" t="str">
        <f>IF(OR($E141="",$G141=""),"",IF(AND($E$3=6),'Marks Entry 6th'!BP140,IF(AND($E$3=7),'Marks Entry 7th'!BP140,"")))</f>
        <v/>
      </c>
      <c r="DT141" s="418" t="str">
        <f t="shared" si="241"/>
        <v/>
      </c>
      <c r="DU141" s="120" t="str">
        <f>IF(OR($E141="",$G141=""),"",IF(AND($E$3=6),'Marks Entry 6th'!BQ140,IF(AND($E$3=7),'Marks Entry 7th'!BQ140,"")))</f>
        <v/>
      </c>
      <c r="DV141" s="120" t="str">
        <f>IF(OR($E141="",$G141=""),"",IF(AND($E$3=6),'Marks Entry 6th'!BR140,IF(AND($E$3=7),'Marks Entry 7th'!BR140,"")))</f>
        <v/>
      </c>
      <c r="DW141" s="65" t="str">
        <f t="shared" si="242"/>
        <v/>
      </c>
      <c r="DX141" s="62">
        <f t="shared" si="243"/>
        <v>0</v>
      </c>
      <c r="DY141" s="67" t="str">
        <f>IF(OR($E141="",$G141=""),"",IF(AND($E$3=6),'Marks Entry 6th'!BS140,IF(AND($E$3=7),'Marks Entry 7th'!BS140,"")))</f>
        <v/>
      </c>
      <c r="DZ141" s="67" t="str">
        <f>IF(OR($E141="",$G141=""),"",IF(AND($E$3=6),'Marks Entry 6th'!BT140,IF(AND($E$3=7),'Marks Entry 7th'!BT140,"")))</f>
        <v/>
      </c>
      <c r="EA141" s="65" t="str">
        <f t="shared" si="244"/>
        <v/>
      </c>
      <c r="EB141" s="62" t="str">
        <f t="shared" si="245"/>
        <v/>
      </c>
      <c r="EC141" s="108">
        <f t="shared" si="246"/>
        <v>0</v>
      </c>
      <c r="ED141" s="108" t="str">
        <f t="shared" si="247"/>
        <v/>
      </c>
      <c r="EE141" s="108" t="str">
        <f t="shared" si="248"/>
        <v/>
      </c>
      <c r="EF141" s="108" t="str">
        <f t="shared" si="249"/>
        <v/>
      </c>
      <c r="EG141" s="108" t="str">
        <f t="shared" si="250"/>
        <v/>
      </c>
      <c r="EH141" s="110" t="str">
        <f t="shared" si="251"/>
        <v/>
      </c>
      <c r="EI141" s="52" t="str">
        <f>IF(OR($E141="",$G141=""),"",IF(AND($E$3=6),'Marks Entry 6th'!BU140,IF(AND($E$3=7),'Marks Entry 7th'!BU140,"")))</f>
        <v/>
      </c>
      <c r="EJ141" s="52" t="str">
        <f>IF(OR($E141="",$G141=""),"",IF(AND($E$3=6),'Marks Entry 6th'!BV140,IF(AND($E$3=7),'Marks Entry 7th'!BV140,"")))</f>
        <v/>
      </c>
      <c r="EK141" s="52" t="str">
        <f>IF(OR($E141="",$G141=""),"",IF(AND($E$3=6),'Marks Entry 6th'!BW140,IF(AND($E$3=7),'Marks Entry 7th'!BW140,"")))</f>
        <v/>
      </c>
      <c r="EL141" s="52" t="str">
        <f>IF(OR($E141="",$G141=""),"",IF(AND($E$3=6),'Marks Entry 6th'!BX140,IF(AND($E$3=7),'Marks Entry 7th'!BX140,"")))</f>
        <v/>
      </c>
      <c r="EM141" s="52" t="str">
        <f>IF(OR($E141="",$G141=""),"",IF(AND($E$3=6),'Marks Entry 6th'!BY140,IF(AND($E$3=7),'Marks Entry 7th'!BY140,"")))</f>
        <v/>
      </c>
      <c r="EN141" s="121" t="str">
        <f t="shared" si="252"/>
        <v/>
      </c>
      <c r="EO141" s="122">
        <f t="shared" si="253"/>
        <v>0</v>
      </c>
      <c r="EP141" s="122" t="str">
        <f t="shared" si="254"/>
        <v/>
      </c>
      <c r="EQ141" s="122" t="str">
        <f t="shared" si="255"/>
        <v/>
      </c>
      <c r="ER141" s="109" t="str">
        <f t="shared" si="256"/>
        <v/>
      </c>
      <c r="ES141" s="52" t="str">
        <f>IF(OR($E141="",$G141=""),"",IF(AND($E$3=6),'Marks Entry 6th'!BZ140,IF(AND($E$3=7),'Marks Entry 7th'!BZ140,"")))</f>
        <v/>
      </c>
      <c r="ET141" s="52" t="str">
        <f>IF(OR($E141="",$G141=""),"",IF(AND($E$3=6),'Marks Entry 6th'!CA140,IF(AND($E$3=7),'Marks Entry 7th'!CA140,"")))</f>
        <v/>
      </c>
      <c r="EU141" s="52" t="str">
        <f>IF(OR($E141="",$G141=""),"",IF(AND($E$3=6),'Marks Entry 6th'!CB140,IF(AND($E$3=7),'Marks Entry 7th'!CB140,"")))</f>
        <v/>
      </c>
      <c r="EV141" s="52" t="str">
        <f>IF(OR($E141="",$G141=""),"",IF(AND($E$3=6),'Marks Entry 6th'!CC140,IF(AND($E$3=7),'Marks Entry 7th'!CC140,"")))</f>
        <v/>
      </c>
      <c r="EW141" s="52" t="str">
        <f>IF(OR($E141="",$G141=""),"",IF(AND($E$3=6),'Marks Entry 6th'!CD140,IF(AND($E$3=7),'Marks Entry 7th'!CD140,"")))</f>
        <v/>
      </c>
      <c r="EX141" s="121" t="str">
        <f t="shared" si="257"/>
        <v/>
      </c>
      <c r="EY141" s="122">
        <f t="shared" si="258"/>
        <v>0</v>
      </c>
      <c r="EZ141" s="122" t="str">
        <f t="shared" si="259"/>
        <v/>
      </c>
      <c r="FA141" s="122" t="str">
        <f t="shared" si="260"/>
        <v/>
      </c>
      <c r="FB141" s="109" t="str">
        <f t="shared" si="261"/>
        <v/>
      </c>
      <c r="FC141" s="52" t="str">
        <f>IF(OR($E141="",$G141=""),"",IF(AND($E$3=6),'Marks Entry 6th'!CE140,IF(AND($E$3=7),'Marks Entry 7th'!CE140,"")))</f>
        <v/>
      </c>
      <c r="FD141" s="52" t="str">
        <f>IF(OR($E141="",$G141=""),"",IF(AND($E$3=6),'Marks Entry 6th'!CF140,IF(AND($E$3=7),'Marks Entry 7th'!CF140,"")))</f>
        <v/>
      </c>
      <c r="FE141" s="52" t="str">
        <f>IF(OR($E141="",$G141=""),"",IF(AND($E$3=6),'Marks Entry 6th'!CG140,IF(AND($E$3=7),'Marks Entry 7th'!CG140,"")))</f>
        <v/>
      </c>
      <c r="FF141" s="52" t="str">
        <f>IF(OR($E141="",$G141=""),"",IF(AND($E$3=6),'Marks Entry 6th'!CH140,IF(AND($E$3=7),'Marks Entry 7th'!CH140,"")))</f>
        <v/>
      </c>
      <c r="FG141" s="52" t="str">
        <f>IF(OR($E141="",$G141=""),"",IF(AND($E$3=6),'Marks Entry 6th'!CI140,IF(AND($E$3=7),'Marks Entry 7th'!CI140,"")))</f>
        <v/>
      </c>
      <c r="FH141" s="121" t="str">
        <f t="shared" si="262"/>
        <v/>
      </c>
      <c r="FI141" s="122">
        <f t="shared" si="263"/>
        <v>0</v>
      </c>
      <c r="FJ141" s="122" t="str">
        <f t="shared" si="264"/>
        <v/>
      </c>
      <c r="FK141" s="122" t="str">
        <f t="shared" si="265"/>
        <v/>
      </c>
      <c r="FL141" s="109" t="str">
        <f t="shared" si="266"/>
        <v/>
      </c>
      <c r="FM141" s="361" t="str">
        <f>IF(OR($E141="",$G141=""),"",IF(AND('Marks Entry 6th'!CJ140="",'Marks Entry 7th'!CJ140=""),"",IF(AND($E$3=6),'Marks Entry 6th'!CJ140,IF(AND($E$3=7),'Marks Entry 7th'!CJ140,""))))</f>
        <v/>
      </c>
      <c r="FN141" s="361" t="str">
        <f>IF(OR($E141="",$G141=""),"",IF(AND('Marks Entry 6th'!CK140="",'Marks Entry 7th'!CK140=""),"",IF(AND($E$3=6),'Marks Entry 6th'!CK140,IF(AND($E$3=7),'Marks Entry 7th'!CK140,""))))</f>
        <v/>
      </c>
      <c r="FO141" s="362" t="str">
        <f t="shared" si="267"/>
        <v/>
      </c>
      <c r="FP141" s="109" t="str">
        <f t="shared" si="268"/>
        <v/>
      </c>
      <c r="FQ141" s="361" t="str">
        <f>IF(OR($E141="",$G141=""),"",IF(AND('Marks Entry 6th'!CL140="",'Marks Entry 7th'!CL140=""),"",IF(AND($E$3=6),'Marks Entry 6th'!CL140,IF(AND($E$3=7),'Marks Entry 7th'!CL140,""))))</f>
        <v/>
      </c>
      <c r="FR141" s="361" t="str">
        <f>IF(OR($E141="",$G141=""),"",IF(AND('Marks Entry 6th'!CM140="",'Marks Entry 7th'!CM140=""),"",IF(AND($E$3=6),'Marks Entry 6th'!CM140,IF(AND($E$3=7),'Marks Entry 7th'!CM140,""))))</f>
        <v/>
      </c>
      <c r="FS141" s="362" t="str">
        <f t="shared" si="269"/>
        <v/>
      </c>
      <c r="FT141" s="109" t="str">
        <f t="shared" si="270"/>
        <v/>
      </c>
      <c r="FU141" s="78" t="str">
        <f t="shared" si="271"/>
        <v/>
      </c>
      <c r="FV141" s="328" t="str">
        <f t="shared" si="272"/>
        <v/>
      </c>
      <c r="FW141" s="84" t="str">
        <f t="shared" si="273"/>
        <v/>
      </c>
      <c r="FX141" s="222" t="str">
        <f t="shared" si="274"/>
        <v/>
      </c>
      <c r="FY141" s="85" t="str">
        <f t="shared" si="275"/>
        <v/>
      </c>
      <c r="FZ141" s="327" t="str">
        <f>IFERROR(IF(B141="NSO","NSO",IF(OR(D141="",G141="",F141=""),"",IF(AND(FV141&gt;=36,'Master sheet'!$D$11="Hindi"),"कक्षा क्रमोन्नत",IF(AND(FV141&gt;=36,'Master sheet'!$D$11="English"),"Promoted",IF(AND(FV141&lt;36,'Master sheet'!$D$11="Hindi"),"पुनः परीक्षा","Re-Exam"))))),"")</f>
        <v/>
      </c>
      <c r="GA141" s="53" t="str">
        <f>IF(OR($E141="",$G141=""),"",IF(AND($E$3=6,'Marks Entry 6th'!CN140=""),"",IF(AND($E$3=7,'Marks Entry 7th'!CN140=""),"",IF(AND($E$3=6),'Marks Entry 6th'!CN140,IF(AND($E$3=7),'Marks Entry 7th'!CN140,"")))))</f>
        <v/>
      </c>
      <c r="GB141" s="53" t="str">
        <f>IF(OR($E141="",$G141=""),"",IF(AND($E$3=6,'Marks Entry 6th'!CO140=""),"",IF(AND($E$3=7,'Marks Entry 7th'!CO140=""),"",IF(AND($E$3=6),'Marks Entry 6th'!CO140,IF(AND($E$3=7),'Marks Entry 7th'!CO140,"")))))</f>
        <v/>
      </c>
      <c r="GC141" s="54"/>
      <c r="GK141" s="56">
        <f>IF(AND($E$3=6),'Marks Entry 6th'!I140,IF(AND($E$3=7),'Marks Entry 7th'!I140,""))</f>
        <v>0</v>
      </c>
      <c r="GL141" s="56">
        <f t="shared" si="276"/>
        <v>0</v>
      </c>
    </row>
    <row r="142" spans="1:194" ht="18.95" customHeight="1">
      <c r="A142" s="68">
        <v>135</v>
      </c>
      <c r="B142" s="68" t="str">
        <f>IF(OR(GK142=0,GK142=""),"",IF(AND($E$3=6),'Marks Entry 6th'!I141,IF(AND($E$3=7),'Marks Entry 7th'!I141,"")))</f>
        <v/>
      </c>
      <c r="C142" s="69" t="str">
        <f>IF(OR(B142=0,B142=""),"",IF(AND($E$3=6,'Marks Entry 6th'!B141=""),"",IF(AND($E$3=7,'Marks Entry 7th'!B141=""),"",IF(AND($E$3=6,'Marks Entry 6th'!B141),'Marks Entry 6th'!B141,IF(AND($E$3=7),'Marks Entry 7th'!B141,"")))))</f>
        <v/>
      </c>
      <c r="D142" s="69" t="str">
        <f>IF(OR(B142=0,B142=""),"",IF(AND($E$3=6,'Marks Entry 6th'!C141=""),"",IF(AND($E$3=7,'Marks Entry 7th'!C141=""),"",IF(AND($E$3=6),'Marks Entry 6th'!C141,IF(AND($E$3=7),'Marks Entry 7th'!C141,"")))))</f>
        <v/>
      </c>
      <c r="E142" s="303" t="str">
        <f>IF(OR(B142=0,B142=""),"",IF(AND($E$3=6,'Marks Entry 6th'!E141=""),"",IF(AND($E$3=7,'Marks Entry 7th'!E141=""),"",IF(AND($E$3=6),'Marks Entry 6th'!E141,IF(AND($E$3=7),'Marks Entry 7th'!E141,"")))))</f>
        <v/>
      </c>
      <c r="F142" s="69" t="str">
        <f>IF(OR(B142=0,B142=""),"",IF(AND($E$3=6,'Marks Entry 6th'!D141=""),"",IF(AND($E$3=7,'Marks Entry 7th'!D141=""),"",IF(AND($E$3=6),'Marks Entry 6th'!D141,IF(AND($E$3=7),'Marks Entry 7th'!D141,"")))))</f>
        <v/>
      </c>
      <c r="G142" s="302" t="str">
        <f>IF(OR(B142=0,B142=""),"",IF(AND($E$3=6,'Marks Entry 6th'!F141=""),"",IF(AND($E$3=7,'Marks Entry 7th'!F141=""),"",IF(AND($E$3=6),UPPER('Marks Entry 6th'!F141),IF(AND($E$3=7),UPPER('Marks Entry 7th'!F141),"")))))</f>
        <v/>
      </c>
      <c r="H142" s="302" t="str">
        <f>IF(OR(B142=0,B142=""),"",IF(AND($E$3=6,'Marks Entry 6th'!G141=""),"",IF(AND($E$3=7,'Marks Entry 7th'!G141=""),"",IF(AND($E$3=6),UPPER('Marks Entry 6th'!G141),IF(AND($E$3=7),UPPER('Marks Entry 7th'!G141),"")))))</f>
        <v/>
      </c>
      <c r="I142" s="302" t="str">
        <f>IF(OR(B142=0,B142=""),"",IF(AND($E$3=6,'Marks Entry 6th'!H141=""),"",IF(AND($E$3=7,'Marks Entry 7th'!H141=""),"",IF(AND($E$3=6),UPPER('Marks Entry 6th'!H141),IF(AND($E$3=7),UPPER('Marks Entry 7th'!H141),"")))))</f>
        <v/>
      </c>
      <c r="J142" s="64" t="str">
        <f>IF(OR(B142=0,B142=""),"",IF(AND($E$3=6,'Marks Entry 6th'!J141=""),"",IF(AND($E$3=7,'Marks Entry 7th'!J141=""),"",IF(AND($E$3=6),'Marks Entry 6th'!J141,IF(AND($E$3=7),'Marks Entry 7th'!J141,"")))))</f>
        <v/>
      </c>
      <c r="K142" s="64" t="str">
        <f>IF(OR(B142=0,B142=""),"",IF(AND($E$3=6,'Marks Entry 6th'!K141=""),"",IF(AND($E$3=7,'Marks Entry 7th'!K141=""),"",IF(AND($E$3=6),'Marks Entry 6th'!K141,IF(AND($E$3=7),'Marks Entry 7th'!K141,"")))))</f>
        <v/>
      </c>
      <c r="L142" s="120" t="str">
        <f>IF(OR($E142="",$G142=""),"",IF(AND($E$3=6),'Marks Entry 6th'!L141,IF(AND($E$3=7),'Marks Entry 7th'!L141,"")))</f>
        <v/>
      </c>
      <c r="M142" s="120" t="str">
        <f>IF(OR($E142="",$G142=""),"",IF(AND($E$3=6),'Marks Entry 6th'!M141,IF(AND($E$3=7),'Marks Entry 7th'!M141,"")))</f>
        <v/>
      </c>
      <c r="N142" s="120" t="str">
        <f>IF(OR($E142="",$G142=""),"",IF(AND($E$3=6),'Marks Entry 6th'!N141,IF(AND($E$3=7),'Marks Entry 7th'!N141,"")))</f>
        <v/>
      </c>
      <c r="O142" s="120" t="str">
        <f>IF(OR($E142="",$G142=""),"",IF(AND($E$3=6),'Marks Entry 6th'!O141,IF(AND($E$3=7),'Marks Entry 7th'!O141,"")))</f>
        <v/>
      </c>
      <c r="P142" s="120" t="str">
        <f>IF(OR($E142="",$G142=""),"",IF(AND($E$3=6),'Marks Entry 6th'!P141,IF(AND($E$3=7),'Marks Entry 7th'!P141,"")))</f>
        <v/>
      </c>
      <c r="Q142" s="120" t="str">
        <f>IF(OR($E142="",$G142=""),"",IF(AND($E$3=6),'Marks Entry 6th'!Q141,IF(AND($E$3=7),'Marks Entry 7th'!Q141,"")))</f>
        <v/>
      </c>
      <c r="R142" s="418" t="str">
        <f t="shared" si="186"/>
        <v/>
      </c>
      <c r="S142" s="120" t="str">
        <f>IF(OR($E142="",$G142=""),"",IF(AND($E$3=6),'Marks Entry 6th'!R141,IF(AND($E$3=7),'Marks Entry 7th'!R141,"")))</f>
        <v/>
      </c>
      <c r="T142" s="120" t="str">
        <f>IF(OR($E142="",$G142=""),"",IF(AND($E$3=6),'Marks Entry 6th'!S141,IF(AND($E$3=7),'Marks Entry 7th'!S141,"")))</f>
        <v/>
      </c>
      <c r="U142" s="65" t="str">
        <f t="shared" si="187"/>
        <v/>
      </c>
      <c r="V142" s="62">
        <f t="shared" si="188"/>
        <v>0</v>
      </c>
      <c r="W142" s="67" t="str">
        <f>IF(OR($E142="",$G142=""),"",IF(AND($E$3=6),'Marks Entry 6th'!T141,IF(AND($E$3=7),'Marks Entry 7th'!T141,"")))</f>
        <v/>
      </c>
      <c r="X142" s="67" t="str">
        <f>IF(OR($E142="",$G142=""),"",IF(AND($E$3=6),'Marks Entry 6th'!U141,IF(AND($E$3=7),'Marks Entry 7th'!U141,"")))</f>
        <v/>
      </c>
      <c r="Y142" s="66" t="str">
        <f t="shared" si="189"/>
        <v/>
      </c>
      <c r="Z142" s="62" t="str">
        <f t="shared" si="190"/>
        <v/>
      </c>
      <c r="AA142" s="108">
        <f t="shared" si="191"/>
        <v>0</v>
      </c>
      <c r="AB142" s="108" t="str">
        <f t="shared" si="192"/>
        <v/>
      </c>
      <c r="AC142" s="108" t="str">
        <f t="shared" si="193"/>
        <v/>
      </c>
      <c r="AD142" s="108" t="str">
        <f t="shared" si="194"/>
        <v/>
      </c>
      <c r="AE142" s="108" t="str">
        <f t="shared" si="195"/>
        <v/>
      </c>
      <c r="AF142" s="110" t="str">
        <f t="shared" si="196"/>
        <v/>
      </c>
      <c r="AG142" s="120" t="str">
        <f>IF(OR($E142="",$G142=""),"",IF(AND($E$3=6),'Marks Entry 6th'!V141,IF(AND($E$3=7),'Marks Entry 7th'!V141,"")))</f>
        <v/>
      </c>
      <c r="AH142" s="120" t="str">
        <f>IF(OR($E142="",$G142=""),"",IF(AND($E$3=6),'Marks Entry 6th'!W141,IF(AND($E$3=7),'Marks Entry 7th'!W141,"")))</f>
        <v/>
      </c>
      <c r="AI142" s="120" t="str">
        <f>IF(OR($E142="",$G142=""),"",IF(AND($E$3=6),'Marks Entry 6th'!X141,IF(AND($E$3=7),'Marks Entry 7th'!X141,"")))</f>
        <v/>
      </c>
      <c r="AJ142" s="120" t="str">
        <f>IF(OR($E142="",$G142=""),"",IF(AND($E$3=6),'Marks Entry 6th'!Y141,IF(AND($E$3=7),'Marks Entry 7th'!Y141,"")))</f>
        <v/>
      </c>
      <c r="AK142" s="120" t="str">
        <f>IF(OR($E142="",$G142=""),"",IF(AND($E$3=6),'Marks Entry 6th'!Z141,IF(AND($E$3=7),'Marks Entry 7th'!Z141,"")))</f>
        <v/>
      </c>
      <c r="AL142" s="120" t="str">
        <f>IF(OR($E142="",$G142=""),"",IF(AND($E$3=6),'Marks Entry 6th'!AA141,IF(AND($E$3=7),'Marks Entry 7th'!AA141,"")))</f>
        <v/>
      </c>
      <c r="AM142" s="418" t="str">
        <f t="shared" si="197"/>
        <v/>
      </c>
      <c r="AN142" s="120" t="str">
        <f>IF(OR($E142="",$G142=""),"",IF(AND($E$3=6),'Marks Entry 6th'!AB141,IF(AND($E$3=7),'Marks Entry 7th'!AB141,"")))</f>
        <v/>
      </c>
      <c r="AO142" s="120" t="str">
        <f>IF(OR($E142="",$G142=""),"",IF(AND($E$3=6),'Marks Entry 6th'!AC141,IF(AND($E$3=7),'Marks Entry 7th'!AC141,"")))</f>
        <v/>
      </c>
      <c r="AP142" s="65" t="str">
        <f t="shared" si="198"/>
        <v/>
      </c>
      <c r="AQ142" s="62">
        <f t="shared" si="199"/>
        <v>0</v>
      </c>
      <c r="AR142" s="67" t="str">
        <f>IF(OR($E142="",$G142=""),"",IF(AND($E$3=6),'Marks Entry 6th'!AD141,IF(AND($E$3=7),'Marks Entry 7th'!AD141,"")))</f>
        <v/>
      </c>
      <c r="AS142" s="67" t="str">
        <f>IF(OR($E142="",$G142=""),"",IF(AND($E$3=6),'Marks Entry 6th'!AE141,IF(AND($E$3=7),'Marks Entry 7th'!AE141,"")))</f>
        <v/>
      </c>
      <c r="AT142" s="65" t="str">
        <f t="shared" si="200"/>
        <v/>
      </c>
      <c r="AU142" s="62" t="str">
        <f t="shared" si="201"/>
        <v/>
      </c>
      <c r="AV142" s="108">
        <f t="shared" si="202"/>
        <v>0</v>
      </c>
      <c r="AW142" s="108" t="str">
        <f t="shared" si="203"/>
        <v/>
      </c>
      <c r="AX142" s="108" t="str">
        <f t="shared" si="204"/>
        <v/>
      </c>
      <c r="AY142" s="108" t="str">
        <f t="shared" si="205"/>
        <v/>
      </c>
      <c r="AZ142" s="108" t="str">
        <f t="shared" si="206"/>
        <v/>
      </c>
      <c r="BA142" s="110" t="str">
        <f t="shared" si="207"/>
        <v/>
      </c>
      <c r="BB142" s="310" t="str">
        <f>IF(OR($E142="",$G142=""),"",IF(AND($E$3=6),'Marks Entry 6th'!AF141,IF(AND($E$3=7),'Marks Entry 7th'!AF141,"")))</f>
        <v/>
      </c>
      <c r="BC142" s="120" t="str">
        <f>IF(OR($E142="",$G142=""),"",IF(AND($E$3=6),'Marks Entry 6th'!AG141,IF(AND($E$3=7),'Marks Entry 7th'!AG141,"")))</f>
        <v/>
      </c>
      <c r="BD142" s="120" t="str">
        <f>IF(OR($E142="",$G142=""),"",IF(AND($E$3=6),'Marks Entry 6th'!AH141,IF(AND($E$3=7),'Marks Entry 7th'!AH141,"")))</f>
        <v/>
      </c>
      <c r="BE142" s="120" t="str">
        <f>IF(OR($E142="",$G142=""),"",IF(AND($E$3=6),'Marks Entry 6th'!AI141,IF(AND($E$3=7),'Marks Entry 7th'!AI141,"")))</f>
        <v/>
      </c>
      <c r="BF142" s="120" t="str">
        <f>IF(OR($E142="",$G142=""),"",IF(AND($E$3=6),'Marks Entry 6th'!AJ141,IF(AND($E$3=7),'Marks Entry 7th'!AJ141,"")))</f>
        <v/>
      </c>
      <c r="BG142" s="120" t="str">
        <f>IF(OR($E142="",$G142=""),"",IF(AND($E$3=6),'Marks Entry 6th'!AK141,IF(AND($E$3=7),'Marks Entry 7th'!AK141,"")))</f>
        <v/>
      </c>
      <c r="BH142" s="120" t="str">
        <f>IF(OR($E142="",$G142=""),"",IF(AND($E$3=6),'Marks Entry 6th'!AL141,IF(AND($E$3=7),'Marks Entry 7th'!AL141,"")))</f>
        <v/>
      </c>
      <c r="BI142" s="418" t="str">
        <f t="shared" si="208"/>
        <v/>
      </c>
      <c r="BJ142" s="120" t="str">
        <f>IF(OR($E142="",$G142=""),"",IF(AND($E$3=6),'Marks Entry 6th'!AM141,IF(AND($E$3=7),'Marks Entry 7th'!AM141,"")))</f>
        <v/>
      </c>
      <c r="BK142" s="120" t="str">
        <f>IF(OR($E142="",$G142=""),"",IF(AND($E$3=6),'Marks Entry 6th'!AN141,IF(AND($E$3=7),'Marks Entry 7th'!AN141,"")))</f>
        <v/>
      </c>
      <c r="BL142" s="65" t="str">
        <f t="shared" si="209"/>
        <v/>
      </c>
      <c r="BM142" s="62">
        <f t="shared" si="210"/>
        <v>0</v>
      </c>
      <c r="BN142" s="67" t="str">
        <f>IF(OR($E142="",$G142=""),"",IF(AND($E$3=6),'Marks Entry 6th'!AO141,IF(AND($E$3=7),'Marks Entry 7th'!AO141,"")))</f>
        <v/>
      </c>
      <c r="BO142" s="67" t="str">
        <f>IF(OR($E142="",$G142=""),"",IF(AND($E$3=6),'Marks Entry 6th'!AP141,IF(AND($E$3=7),'Marks Entry 7th'!AP141,"")))</f>
        <v/>
      </c>
      <c r="BP142" s="65" t="str">
        <f t="shared" si="211"/>
        <v/>
      </c>
      <c r="BQ142" s="62" t="str">
        <f t="shared" si="212"/>
        <v/>
      </c>
      <c r="BR142" s="108">
        <f t="shared" si="213"/>
        <v>0</v>
      </c>
      <c r="BS142" s="108" t="str">
        <f t="shared" si="214"/>
        <v/>
      </c>
      <c r="BT142" s="108" t="str">
        <f t="shared" si="215"/>
        <v/>
      </c>
      <c r="BU142" s="108" t="str">
        <f t="shared" si="216"/>
        <v/>
      </c>
      <c r="BV142" s="108" t="str">
        <f t="shared" si="217"/>
        <v/>
      </c>
      <c r="BW142" s="110" t="str">
        <f t="shared" si="218"/>
        <v/>
      </c>
      <c r="BX142" s="120" t="str">
        <f>IF(OR($E142="",$G142=""),"",IF(AND($E$3=6),'Marks Entry 6th'!AQ141,IF(AND($E$3=7),'Marks Entry 7th'!AQ141,"")))</f>
        <v/>
      </c>
      <c r="BY142" s="120" t="str">
        <f>IF(OR($E142="",$G142=""),"",IF(AND($E$3=6),'Marks Entry 6th'!AR141,IF(AND($E$3=7),'Marks Entry 7th'!AR141,"")))</f>
        <v/>
      </c>
      <c r="BZ142" s="120" t="str">
        <f>IF(OR($E142="",$G142=""),"",IF(AND($E$3=6),'Marks Entry 6th'!AS141,IF(AND($E$3=7),'Marks Entry 7th'!AS141,"")))</f>
        <v/>
      </c>
      <c r="CA142" s="120" t="str">
        <f>IF(OR($E142="",$G142=""),"",IF(AND($E$3=6),'Marks Entry 6th'!AT141,IF(AND($E$3=7),'Marks Entry 7th'!AT141,"")))</f>
        <v/>
      </c>
      <c r="CB142" s="120" t="str">
        <f>IF(OR($E142="",$G142=""),"",IF(AND($E$3=6),'Marks Entry 6th'!AU141,IF(AND($E$3=7),'Marks Entry 7th'!AU141,"")))</f>
        <v/>
      </c>
      <c r="CC142" s="120" t="str">
        <f>IF(OR($E142="",$G142=""),"",IF(AND($E$3=6),'Marks Entry 6th'!AV141,IF(AND($E$3=7),'Marks Entry 7th'!AV141,"")))</f>
        <v/>
      </c>
      <c r="CD142" s="418" t="str">
        <f t="shared" si="219"/>
        <v/>
      </c>
      <c r="CE142" s="120" t="str">
        <f>IF(OR($E142="",$G142=""),"",IF(AND($E$3=6),'Marks Entry 6th'!AW141,IF(AND($E$3=7),'Marks Entry 7th'!AW141,"")))</f>
        <v/>
      </c>
      <c r="CF142" s="120" t="str">
        <f>IF(OR($E142="",$G142=""),"",IF(AND($E$3=6),'Marks Entry 6th'!AX141,IF(AND($E$3=7),'Marks Entry 7th'!AX141,"")))</f>
        <v/>
      </c>
      <c r="CG142" s="65" t="str">
        <f t="shared" si="220"/>
        <v/>
      </c>
      <c r="CH142" s="62">
        <f t="shared" si="221"/>
        <v>0</v>
      </c>
      <c r="CI142" s="67" t="str">
        <f>IF(OR($E142="",$G142=""),"",IF(AND($E$3=6),'Marks Entry 6th'!AY141,IF(AND($E$3=7),'Marks Entry 7th'!AY141,"")))</f>
        <v/>
      </c>
      <c r="CJ142" s="67" t="str">
        <f>IF(OR($E142="",$G142=""),"",IF(AND($E$3=6),'Marks Entry 6th'!AZ141,IF(AND($E$3=7),'Marks Entry 7th'!AZ141,"")))</f>
        <v/>
      </c>
      <c r="CK142" s="65" t="str">
        <f t="shared" si="222"/>
        <v/>
      </c>
      <c r="CL142" s="62" t="str">
        <f t="shared" si="223"/>
        <v/>
      </c>
      <c r="CM142" s="108">
        <f t="shared" si="224"/>
        <v>0</v>
      </c>
      <c r="CN142" s="108" t="str">
        <f t="shared" si="225"/>
        <v/>
      </c>
      <c r="CO142" s="108" t="str">
        <f t="shared" si="226"/>
        <v/>
      </c>
      <c r="CP142" s="108" t="str">
        <f t="shared" si="227"/>
        <v/>
      </c>
      <c r="CQ142" s="108" t="str">
        <f t="shared" si="228"/>
        <v/>
      </c>
      <c r="CR142" s="110" t="str">
        <f t="shared" si="229"/>
        <v/>
      </c>
      <c r="CS142" s="120" t="str">
        <f>IF(OR($E142="",$G142=""),"",IF(AND($E$3=6),'Marks Entry 6th'!BA141,IF(AND($E$3=7),'Marks Entry 7th'!BA141,"")))</f>
        <v/>
      </c>
      <c r="CT142" s="120" t="str">
        <f>IF(OR($E142="",$G142=""),"",IF(AND($E$3=6),'Marks Entry 6th'!BB141,IF(AND($E$3=7),'Marks Entry 7th'!BB141,"")))</f>
        <v/>
      </c>
      <c r="CU142" s="120" t="str">
        <f>IF(OR($E142="",$G142=""),"",IF(AND($E$3=6),'Marks Entry 6th'!BC141,IF(AND($E$3=7),'Marks Entry 7th'!BC141,"")))</f>
        <v/>
      </c>
      <c r="CV142" s="120" t="str">
        <f>IF(OR($E142="",$G142=""),"",IF(AND($E$3=6),'Marks Entry 6th'!BD141,IF(AND($E$3=7),'Marks Entry 7th'!BD141,"")))</f>
        <v/>
      </c>
      <c r="CW142" s="120" t="str">
        <f>IF(OR($E142="",$G142=""),"",IF(AND($E$3=6),'Marks Entry 6th'!BE141,IF(AND($E$3=7),'Marks Entry 7th'!BE141,"")))</f>
        <v/>
      </c>
      <c r="CX142" s="120" t="str">
        <f>IF(OR($E142="",$G142=""),"",IF(AND($E$3=6),'Marks Entry 6th'!BF141,IF(AND($E$3=7),'Marks Entry 7th'!BF141,"")))</f>
        <v/>
      </c>
      <c r="CY142" s="418" t="str">
        <f t="shared" si="230"/>
        <v/>
      </c>
      <c r="CZ142" s="120" t="str">
        <f>IF(OR($E142="",$G142=""),"",IF(AND($E$3=6),'Marks Entry 6th'!BG141,IF(AND($E$3=7),'Marks Entry 7th'!BG141,"")))</f>
        <v/>
      </c>
      <c r="DA142" s="120" t="str">
        <f>IF(OR($E142="",$G142=""),"",IF(AND($E$3=6),'Marks Entry 6th'!BH141,IF(AND($E$3=7),'Marks Entry 7th'!BH141,"")))</f>
        <v/>
      </c>
      <c r="DB142" s="65" t="str">
        <f t="shared" si="231"/>
        <v/>
      </c>
      <c r="DC142" s="62">
        <f t="shared" si="232"/>
        <v>0</v>
      </c>
      <c r="DD142" s="67" t="str">
        <f>IF(OR($E142="",$G142=""),"",IF(AND($E$3=6),'Marks Entry 6th'!BI141,IF(AND($E$3=7),'Marks Entry 7th'!BI141,"")))</f>
        <v/>
      </c>
      <c r="DE142" s="67" t="str">
        <f>IF(OR($E142="",$G142=""),"",IF(AND($E$3=6),'Marks Entry 6th'!BJ141,IF(AND($E$3=7),'Marks Entry 7th'!BJ141,"")))</f>
        <v/>
      </c>
      <c r="DF142" s="65" t="str">
        <f t="shared" si="233"/>
        <v/>
      </c>
      <c r="DG142" s="62" t="str">
        <f t="shared" si="234"/>
        <v/>
      </c>
      <c r="DH142" s="108">
        <f t="shared" si="235"/>
        <v>0</v>
      </c>
      <c r="DI142" s="108" t="str">
        <f t="shared" si="236"/>
        <v/>
      </c>
      <c r="DJ142" s="108" t="str">
        <f t="shared" si="237"/>
        <v/>
      </c>
      <c r="DK142" s="108" t="str">
        <f t="shared" si="238"/>
        <v/>
      </c>
      <c r="DL142" s="108" t="str">
        <f t="shared" si="239"/>
        <v/>
      </c>
      <c r="DM142" s="110" t="str">
        <f t="shared" si="240"/>
        <v/>
      </c>
      <c r="DN142" s="120" t="str">
        <f>IF(OR($E142="",$G142=""),"",IF(AND($E$3=6),'Marks Entry 6th'!BK141,IF(AND($E$3=7),'Marks Entry 7th'!BK141,"")))</f>
        <v/>
      </c>
      <c r="DO142" s="120" t="str">
        <f>IF(OR($E142="",$G142=""),"",IF(AND($E$3=6),'Marks Entry 6th'!BL141,IF(AND($E$3=7),'Marks Entry 7th'!BL141,"")))</f>
        <v/>
      </c>
      <c r="DP142" s="120" t="str">
        <f>IF(OR($E142="",$G142=""),"",IF(AND($E$3=6),'Marks Entry 6th'!BM141,IF(AND($E$3=7),'Marks Entry 7th'!BM141,"")))</f>
        <v/>
      </c>
      <c r="DQ142" s="120" t="str">
        <f>IF(OR($E142="",$G142=""),"",IF(AND($E$3=6),'Marks Entry 6th'!BN141,IF(AND($E$3=7),'Marks Entry 7th'!BN141,"")))</f>
        <v/>
      </c>
      <c r="DR142" s="120" t="str">
        <f>IF(OR($E142="",$G142=""),"",IF(AND($E$3=6),'Marks Entry 6th'!BO141,IF(AND($E$3=7),'Marks Entry 7th'!BO141,"")))</f>
        <v/>
      </c>
      <c r="DS142" s="120" t="str">
        <f>IF(OR($E142="",$G142=""),"",IF(AND($E$3=6),'Marks Entry 6th'!BP141,IF(AND($E$3=7),'Marks Entry 7th'!BP141,"")))</f>
        <v/>
      </c>
      <c r="DT142" s="418" t="str">
        <f t="shared" si="241"/>
        <v/>
      </c>
      <c r="DU142" s="120" t="str">
        <f>IF(OR($E142="",$G142=""),"",IF(AND($E$3=6),'Marks Entry 6th'!BQ141,IF(AND($E$3=7),'Marks Entry 7th'!BQ141,"")))</f>
        <v/>
      </c>
      <c r="DV142" s="120" t="str">
        <f>IF(OR($E142="",$G142=""),"",IF(AND($E$3=6),'Marks Entry 6th'!BR141,IF(AND($E$3=7),'Marks Entry 7th'!BR141,"")))</f>
        <v/>
      </c>
      <c r="DW142" s="65" t="str">
        <f t="shared" si="242"/>
        <v/>
      </c>
      <c r="DX142" s="62">
        <f t="shared" si="243"/>
        <v>0</v>
      </c>
      <c r="DY142" s="67" t="str">
        <f>IF(OR($E142="",$G142=""),"",IF(AND($E$3=6),'Marks Entry 6th'!BS141,IF(AND($E$3=7),'Marks Entry 7th'!BS141,"")))</f>
        <v/>
      </c>
      <c r="DZ142" s="67" t="str">
        <f>IF(OR($E142="",$G142=""),"",IF(AND($E$3=6),'Marks Entry 6th'!BT141,IF(AND($E$3=7),'Marks Entry 7th'!BT141,"")))</f>
        <v/>
      </c>
      <c r="EA142" s="65" t="str">
        <f t="shared" si="244"/>
        <v/>
      </c>
      <c r="EB142" s="62" t="str">
        <f t="shared" si="245"/>
        <v/>
      </c>
      <c r="EC142" s="108">
        <f t="shared" si="246"/>
        <v>0</v>
      </c>
      <c r="ED142" s="108" t="str">
        <f t="shared" si="247"/>
        <v/>
      </c>
      <c r="EE142" s="108" t="str">
        <f t="shared" si="248"/>
        <v/>
      </c>
      <c r="EF142" s="108" t="str">
        <f t="shared" si="249"/>
        <v/>
      </c>
      <c r="EG142" s="108" t="str">
        <f t="shared" si="250"/>
        <v/>
      </c>
      <c r="EH142" s="110" t="str">
        <f t="shared" si="251"/>
        <v/>
      </c>
      <c r="EI142" s="52" t="str">
        <f>IF(OR($E142="",$G142=""),"",IF(AND($E$3=6),'Marks Entry 6th'!BU141,IF(AND($E$3=7),'Marks Entry 7th'!BU141,"")))</f>
        <v/>
      </c>
      <c r="EJ142" s="52" t="str">
        <f>IF(OR($E142="",$G142=""),"",IF(AND($E$3=6),'Marks Entry 6th'!BV141,IF(AND($E$3=7),'Marks Entry 7th'!BV141,"")))</f>
        <v/>
      </c>
      <c r="EK142" s="52" t="str">
        <f>IF(OR($E142="",$G142=""),"",IF(AND($E$3=6),'Marks Entry 6th'!BW141,IF(AND($E$3=7),'Marks Entry 7th'!BW141,"")))</f>
        <v/>
      </c>
      <c r="EL142" s="52" t="str">
        <f>IF(OR($E142="",$G142=""),"",IF(AND($E$3=6),'Marks Entry 6th'!BX141,IF(AND($E$3=7),'Marks Entry 7th'!BX141,"")))</f>
        <v/>
      </c>
      <c r="EM142" s="52" t="str">
        <f>IF(OR($E142="",$G142=""),"",IF(AND($E$3=6),'Marks Entry 6th'!BY141,IF(AND($E$3=7),'Marks Entry 7th'!BY141,"")))</f>
        <v/>
      </c>
      <c r="EN142" s="121" t="str">
        <f t="shared" si="252"/>
        <v/>
      </c>
      <c r="EO142" s="122">
        <f t="shared" si="253"/>
        <v>0</v>
      </c>
      <c r="EP142" s="122" t="str">
        <f t="shared" si="254"/>
        <v/>
      </c>
      <c r="EQ142" s="122" t="str">
        <f t="shared" si="255"/>
        <v/>
      </c>
      <c r="ER142" s="109" t="str">
        <f t="shared" si="256"/>
        <v/>
      </c>
      <c r="ES142" s="52" t="str">
        <f>IF(OR($E142="",$G142=""),"",IF(AND($E$3=6),'Marks Entry 6th'!BZ141,IF(AND($E$3=7),'Marks Entry 7th'!BZ141,"")))</f>
        <v/>
      </c>
      <c r="ET142" s="52" t="str">
        <f>IF(OR($E142="",$G142=""),"",IF(AND($E$3=6),'Marks Entry 6th'!CA141,IF(AND($E$3=7),'Marks Entry 7th'!CA141,"")))</f>
        <v/>
      </c>
      <c r="EU142" s="52" t="str">
        <f>IF(OR($E142="",$G142=""),"",IF(AND($E$3=6),'Marks Entry 6th'!CB141,IF(AND($E$3=7),'Marks Entry 7th'!CB141,"")))</f>
        <v/>
      </c>
      <c r="EV142" s="52" t="str">
        <f>IF(OR($E142="",$G142=""),"",IF(AND($E$3=6),'Marks Entry 6th'!CC141,IF(AND($E$3=7),'Marks Entry 7th'!CC141,"")))</f>
        <v/>
      </c>
      <c r="EW142" s="52" t="str">
        <f>IF(OR($E142="",$G142=""),"",IF(AND($E$3=6),'Marks Entry 6th'!CD141,IF(AND($E$3=7),'Marks Entry 7th'!CD141,"")))</f>
        <v/>
      </c>
      <c r="EX142" s="121" t="str">
        <f t="shared" si="257"/>
        <v/>
      </c>
      <c r="EY142" s="122">
        <f t="shared" si="258"/>
        <v>0</v>
      </c>
      <c r="EZ142" s="122" t="str">
        <f t="shared" si="259"/>
        <v/>
      </c>
      <c r="FA142" s="122" t="str">
        <f t="shared" si="260"/>
        <v/>
      </c>
      <c r="FB142" s="109" t="str">
        <f t="shared" si="261"/>
        <v/>
      </c>
      <c r="FC142" s="52" t="str">
        <f>IF(OR($E142="",$G142=""),"",IF(AND($E$3=6),'Marks Entry 6th'!CE141,IF(AND($E$3=7),'Marks Entry 7th'!CE141,"")))</f>
        <v/>
      </c>
      <c r="FD142" s="52" t="str">
        <f>IF(OR($E142="",$G142=""),"",IF(AND($E$3=6),'Marks Entry 6th'!CF141,IF(AND($E$3=7),'Marks Entry 7th'!CF141,"")))</f>
        <v/>
      </c>
      <c r="FE142" s="52" t="str">
        <f>IF(OR($E142="",$G142=""),"",IF(AND($E$3=6),'Marks Entry 6th'!CG141,IF(AND($E$3=7),'Marks Entry 7th'!CG141,"")))</f>
        <v/>
      </c>
      <c r="FF142" s="52" t="str">
        <f>IF(OR($E142="",$G142=""),"",IF(AND($E$3=6),'Marks Entry 6th'!CH141,IF(AND($E$3=7),'Marks Entry 7th'!CH141,"")))</f>
        <v/>
      </c>
      <c r="FG142" s="52" t="str">
        <f>IF(OR($E142="",$G142=""),"",IF(AND($E$3=6),'Marks Entry 6th'!CI141,IF(AND($E$3=7),'Marks Entry 7th'!CI141,"")))</f>
        <v/>
      </c>
      <c r="FH142" s="121" t="str">
        <f t="shared" si="262"/>
        <v/>
      </c>
      <c r="FI142" s="122">
        <f t="shared" si="263"/>
        <v>0</v>
      </c>
      <c r="FJ142" s="122" t="str">
        <f t="shared" si="264"/>
        <v/>
      </c>
      <c r="FK142" s="122" t="str">
        <f t="shared" si="265"/>
        <v/>
      </c>
      <c r="FL142" s="109" t="str">
        <f t="shared" si="266"/>
        <v/>
      </c>
      <c r="FM142" s="361" t="str">
        <f>IF(OR($E142="",$G142=""),"",IF(AND('Marks Entry 6th'!CJ141="",'Marks Entry 7th'!CJ141=""),"",IF(AND($E$3=6),'Marks Entry 6th'!CJ141,IF(AND($E$3=7),'Marks Entry 7th'!CJ141,""))))</f>
        <v/>
      </c>
      <c r="FN142" s="361" t="str">
        <f>IF(OR($E142="",$G142=""),"",IF(AND('Marks Entry 6th'!CK141="",'Marks Entry 7th'!CK141=""),"",IF(AND($E$3=6),'Marks Entry 6th'!CK141,IF(AND($E$3=7),'Marks Entry 7th'!CK141,""))))</f>
        <v/>
      </c>
      <c r="FO142" s="362" t="str">
        <f t="shared" si="267"/>
        <v/>
      </c>
      <c r="FP142" s="109" t="str">
        <f t="shared" si="268"/>
        <v/>
      </c>
      <c r="FQ142" s="361" t="str">
        <f>IF(OR($E142="",$G142=""),"",IF(AND('Marks Entry 6th'!CL141="",'Marks Entry 7th'!CL141=""),"",IF(AND($E$3=6),'Marks Entry 6th'!CL141,IF(AND($E$3=7),'Marks Entry 7th'!CL141,""))))</f>
        <v/>
      </c>
      <c r="FR142" s="361" t="str">
        <f>IF(OR($E142="",$G142=""),"",IF(AND('Marks Entry 6th'!CM141="",'Marks Entry 7th'!CM141=""),"",IF(AND($E$3=6),'Marks Entry 6th'!CM141,IF(AND($E$3=7),'Marks Entry 7th'!CM141,""))))</f>
        <v/>
      </c>
      <c r="FS142" s="362" t="str">
        <f t="shared" si="269"/>
        <v/>
      </c>
      <c r="FT142" s="109" t="str">
        <f t="shared" si="270"/>
        <v/>
      </c>
      <c r="FU142" s="78" t="str">
        <f t="shared" si="271"/>
        <v/>
      </c>
      <c r="FV142" s="328" t="str">
        <f t="shared" si="272"/>
        <v/>
      </c>
      <c r="FW142" s="84" t="str">
        <f t="shared" si="273"/>
        <v/>
      </c>
      <c r="FX142" s="222" t="str">
        <f t="shared" si="274"/>
        <v/>
      </c>
      <c r="FY142" s="85" t="str">
        <f t="shared" si="275"/>
        <v/>
      </c>
      <c r="FZ142" s="327" t="str">
        <f>IFERROR(IF(B142="NSO","NSO",IF(OR(D142="",G142="",F142=""),"",IF(AND(FV142&gt;=36,'Master sheet'!$D$11="Hindi"),"कक्षा क्रमोन्नत",IF(AND(FV142&gt;=36,'Master sheet'!$D$11="English"),"Promoted",IF(AND(FV142&lt;36,'Master sheet'!$D$11="Hindi"),"पुनः परीक्षा","Re-Exam"))))),"")</f>
        <v/>
      </c>
      <c r="GA142" s="53" t="str">
        <f>IF(OR($E142="",$G142=""),"",IF(AND($E$3=6,'Marks Entry 6th'!CN141=""),"",IF(AND($E$3=7,'Marks Entry 7th'!CN141=""),"",IF(AND($E$3=6),'Marks Entry 6th'!CN141,IF(AND($E$3=7),'Marks Entry 7th'!CN141,"")))))</f>
        <v/>
      </c>
      <c r="GB142" s="53" t="str">
        <f>IF(OR($E142="",$G142=""),"",IF(AND($E$3=6,'Marks Entry 6th'!CO141=""),"",IF(AND($E$3=7,'Marks Entry 7th'!CO141=""),"",IF(AND($E$3=6),'Marks Entry 6th'!CO141,IF(AND($E$3=7),'Marks Entry 7th'!CO141,"")))))</f>
        <v/>
      </c>
      <c r="GC142" s="54"/>
      <c r="GK142" s="56">
        <f>IF(AND($E$3=6),'Marks Entry 6th'!I141,IF(AND($E$3=7),'Marks Entry 7th'!I141,""))</f>
        <v>0</v>
      </c>
      <c r="GL142" s="56">
        <f t="shared" si="276"/>
        <v>0</v>
      </c>
    </row>
    <row r="143" spans="1:194" ht="18.95" customHeight="1">
      <c r="A143" s="68">
        <v>136</v>
      </c>
      <c r="B143" s="68" t="str">
        <f>IF(OR(GK143=0,GK143=""),"",IF(AND($E$3=6),'Marks Entry 6th'!I142,IF(AND($E$3=7),'Marks Entry 7th'!I142,"")))</f>
        <v/>
      </c>
      <c r="C143" s="69" t="str">
        <f>IF(OR(B143=0,B143=""),"",IF(AND($E$3=6,'Marks Entry 6th'!B142=""),"",IF(AND($E$3=7,'Marks Entry 7th'!B142=""),"",IF(AND($E$3=6,'Marks Entry 6th'!B142),'Marks Entry 6th'!B142,IF(AND($E$3=7),'Marks Entry 7th'!B142,"")))))</f>
        <v/>
      </c>
      <c r="D143" s="69" t="str">
        <f>IF(OR(B143=0,B143=""),"",IF(AND($E$3=6,'Marks Entry 6th'!C142=""),"",IF(AND($E$3=7,'Marks Entry 7th'!C142=""),"",IF(AND($E$3=6),'Marks Entry 6th'!C142,IF(AND($E$3=7),'Marks Entry 7th'!C142,"")))))</f>
        <v/>
      </c>
      <c r="E143" s="303" t="str">
        <f>IF(OR(B143=0,B143=""),"",IF(AND($E$3=6,'Marks Entry 6th'!E142=""),"",IF(AND($E$3=7,'Marks Entry 7th'!E142=""),"",IF(AND($E$3=6),'Marks Entry 6th'!E142,IF(AND($E$3=7),'Marks Entry 7th'!E142,"")))))</f>
        <v/>
      </c>
      <c r="F143" s="69" t="str">
        <f>IF(OR(B143=0,B143=""),"",IF(AND($E$3=6,'Marks Entry 6th'!D142=""),"",IF(AND($E$3=7,'Marks Entry 7th'!D142=""),"",IF(AND($E$3=6),'Marks Entry 6th'!D142,IF(AND($E$3=7),'Marks Entry 7th'!D142,"")))))</f>
        <v/>
      </c>
      <c r="G143" s="302" t="str">
        <f>IF(OR(B143=0,B143=""),"",IF(AND($E$3=6,'Marks Entry 6th'!F142=""),"",IF(AND($E$3=7,'Marks Entry 7th'!F142=""),"",IF(AND($E$3=6),UPPER('Marks Entry 6th'!F142),IF(AND($E$3=7),UPPER('Marks Entry 7th'!F142),"")))))</f>
        <v/>
      </c>
      <c r="H143" s="302" t="str">
        <f>IF(OR(B143=0,B143=""),"",IF(AND($E$3=6,'Marks Entry 6th'!G142=""),"",IF(AND($E$3=7,'Marks Entry 7th'!G142=""),"",IF(AND($E$3=6),UPPER('Marks Entry 6th'!G142),IF(AND($E$3=7),UPPER('Marks Entry 7th'!G142),"")))))</f>
        <v/>
      </c>
      <c r="I143" s="302" t="str">
        <f>IF(OR(B143=0,B143=""),"",IF(AND($E$3=6,'Marks Entry 6th'!H142=""),"",IF(AND($E$3=7,'Marks Entry 7th'!H142=""),"",IF(AND($E$3=6),UPPER('Marks Entry 6th'!H142),IF(AND($E$3=7),UPPER('Marks Entry 7th'!H142),"")))))</f>
        <v/>
      </c>
      <c r="J143" s="64" t="str">
        <f>IF(OR(B143=0,B143=""),"",IF(AND($E$3=6,'Marks Entry 6th'!J142=""),"",IF(AND($E$3=7,'Marks Entry 7th'!J142=""),"",IF(AND($E$3=6),'Marks Entry 6th'!J142,IF(AND($E$3=7),'Marks Entry 7th'!J142,"")))))</f>
        <v/>
      </c>
      <c r="K143" s="64" t="str">
        <f>IF(OR(B143=0,B143=""),"",IF(AND($E$3=6,'Marks Entry 6th'!K142=""),"",IF(AND($E$3=7,'Marks Entry 7th'!K142=""),"",IF(AND($E$3=6),'Marks Entry 6th'!K142,IF(AND($E$3=7),'Marks Entry 7th'!K142,"")))))</f>
        <v/>
      </c>
      <c r="L143" s="120" t="str">
        <f>IF(OR($E143="",$G143=""),"",IF(AND($E$3=6),'Marks Entry 6th'!L142,IF(AND($E$3=7),'Marks Entry 7th'!L142,"")))</f>
        <v/>
      </c>
      <c r="M143" s="120" t="str">
        <f>IF(OR($E143="",$G143=""),"",IF(AND($E$3=6),'Marks Entry 6th'!M142,IF(AND($E$3=7),'Marks Entry 7th'!M142,"")))</f>
        <v/>
      </c>
      <c r="N143" s="120" t="str">
        <f>IF(OR($E143="",$G143=""),"",IF(AND($E$3=6),'Marks Entry 6th'!N142,IF(AND($E$3=7),'Marks Entry 7th'!N142,"")))</f>
        <v/>
      </c>
      <c r="O143" s="120" t="str">
        <f>IF(OR($E143="",$G143=""),"",IF(AND($E$3=6),'Marks Entry 6th'!O142,IF(AND($E$3=7),'Marks Entry 7th'!O142,"")))</f>
        <v/>
      </c>
      <c r="P143" s="120" t="str">
        <f>IF(OR($E143="",$G143=""),"",IF(AND($E$3=6),'Marks Entry 6th'!P142,IF(AND($E$3=7),'Marks Entry 7th'!P142,"")))</f>
        <v/>
      </c>
      <c r="Q143" s="120" t="str">
        <f>IF(OR($E143="",$G143=""),"",IF(AND($E$3=6),'Marks Entry 6th'!Q142,IF(AND($E$3=7),'Marks Entry 7th'!Q142,"")))</f>
        <v/>
      </c>
      <c r="R143" s="418" t="str">
        <f t="shared" si="186"/>
        <v/>
      </c>
      <c r="S143" s="120" t="str">
        <f>IF(OR($E143="",$G143=""),"",IF(AND($E$3=6),'Marks Entry 6th'!R142,IF(AND($E$3=7),'Marks Entry 7th'!R142,"")))</f>
        <v/>
      </c>
      <c r="T143" s="120" t="str">
        <f>IF(OR($E143="",$G143=""),"",IF(AND($E$3=6),'Marks Entry 6th'!S142,IF(AND($E$3=7),'Marks Entry 7th'!S142,"")))</f>
        <v/>
      </c>
      <c r="U143" s="65" t="str">
        <f t="shared" si="187"/>
        <v/>
      </c>
      <c r="V143" s="62">
        <f t="shared" si="188"/>
        <v>0</v>
      </c>
      <c r="W143" s="67" t="str">
        <f>IF(OR($E143="",$G143=""),"",IF(AND($E$3=6),'Marks Entry 6th'!T142,IF(AND($E$3=7),'Marks Entry 7th'!T142,"")))</f>
        <v/>
      </c>
      <c r="X143" s="67" t="str">
        <f>IF(OR($E143="",$G143=""),"",IF(AND($E$3=6),'Marks Entry 6th'!U142,IF(AND($E$3=7),'Marks Entry 7th'!U142,"")))</f>
        <v/>
      </c>
      <c r="Y143" s="66" t="str">
        <f t="shared" si="189"/>
        <v/>
      </c>
      <c r="Z143" s="62" t="str">
        <f t="shared" si="190"/>
        <v/>
      </c>
      <c r="AA143" s="108">
        <f t="shared" si="191"/>
        <v>0</v>
      </c>
      <c r="AB143" s="108" t="str">
        <f t="shared" si="192"/>
        <v/>
      </c>
      <c r="AC143" s="108" t="str">
        <f t="shared" si="193"/>
        <v/>
      </c>
      <c r="AD143" s="108" t="str">
        <f t="shared" si="194"/>
        <v/>
      </c>
      <c r="AE143" s="108" t="str">
        <f t="shared" si="195"/>
        <v/>
      </c>
      <c r="AF143" s="110" t="str">
        <f t="shared" si="196"/>
        <v/>
      </c>
      <c r="AG143" s="120" t="str">
        <f>IF(OR($E143="",$G143=""),"",IF(AND($E$3=6),'Marks Entry 6th'!V142,IF(AND($E$3=7),'Marks Entry 7th'!V142,"")))</f>
        <v/>
      </c>
      <c r="AH143" s="120" t="str">
        <f>IF(OR($E143="",$G143=""),"",IF(AND($E$3=6),'Marks Entry 6th'!W142,IF(AND($E$3=7),'Marks Entry 7th'!W142,"")))</f>
        <v/>
      </c>
      <c r="AI143" s="120" t="str">
        <f>IF(OR($E143="",$G143=""),"",IF(AND($E$3=6),'Marks Entry 6th'!X142,IF(AND($E$3=7),'Marks Entry 7th'!X142,"")))</f>
        <v/>
      </c>
      <c r="AJ143" s="120" t="str">
        <f>IF(OR($E143="",$G143=""),"",IF(AND($E$3=6),'Marks Entry 6th'!Y142,IF(AND($E$3=7),'Marks Entry 7th'!Y142,"")))</f>
        <v/>
      </c>
      <c r="AK143" s="120" t="str">
        <f>IF(OR($E143="",$G143=""),"",IF(AND($E$3=6),'Marks Entry 6th'!Z142,IF(AND($E$3=7),'Marks Entry 7th'!Z142,"")))</f>
        <v/>
      </c>
      <c r="AL143" s="120" t="str">
        <f>IF(OR($E143="",$G143=""),"",IF(AND($E$3=6),'Marks Entry 6th'!AA142,IF(AND($E$3=7),'Marks Entry 7th'!AA142,"")))</f>
        <v/>
      </c>
      <c r="AM143" s="418" t="str">
        <f t="shared" si="197"/>
        <v/>
      </c>
      <c r="AN143" s="120" t="str">
        <f>IF(OR($E143="",$G143=""),"",IF(AND($E$3=6),'Marks Entry 6th'!AB142,IF(AND($E$3=7),'Marks Entry 7th'!AB142,"")))</f>
        <v/>
      </c>
      <c r="AO143" s="120" t="str">
        <f>IF(OR($E143="",$G143=""),"",IF(AND($E$3=6),'Marks Entry 6th'!AC142,IF(AND($E$3=7),'Marks Entry 7th'!AC142,"")))</f>
        <v/>
      </c>
      <c r="AP143" s="65" t="str">
        <f t="shared" si="198"/>
        <v/>
      </c>
      <c r="AQ143" s="62">
        <f t="shared" si="199"/>
        <v>0</v>
      </c>
      <c r="AR143" s="67" t="str">
        <f>IF(OR($E143="",$G143=""),"",IF(AND($E$3=6),'Marks Entry 6th'!AD142,IF(AND($E$3=7),'Marks Entry 7th'!AD142,"")))</f>
        <v/>
      </c>
      <c r="AS143" s="67" t="str">
        <f>IF(OR($E143="",$G143=""),"",IF(AND($E$3=6),'Marks Entry 6th'!AE142,IF(AND($E$3=7),'Marks Entry 7th'!AE142,"")))</f>
        <v/>
      </c>
      <c r="AT143" s="65" t="str">
        <f t="shared" si="200"/>
        <v/>
      </c>
      <c r="AU143" s="62" t="str">
        <f t="shared" si="201"/>
        <v/>
      </c>
      <c r="AV143" s="108">
        <f t="shared" si="202"/>
        <v>0</v>
      </c>
      <c r="AW143" s="108" t="str">
        <f t="shared" si="203"/>
        <v/>
      </c>
      <c r="AX143" s="108" t="str">
        <f t="shared" si="204"/>
        <v/>
      </c>
      <c r="AY143" s="108" t="str">
        <f t="shared" si="205"/>
        <v/>
      </c>
      <c r="AZ143" s="108" t="str">
        <f t="shared" si="206"/>
        <v/>
      </c>
      <c r="BA143" s="110" t="str">
        <f t="shared" si="207"/>
        <v/>
      </c>
      <c r="BB143" s="310" t="str">
        <f>IF(OR($E143="",$G143=""),"",IF(AND($E$3=6),'Marks Entry 6th'!AF142,IF(AND($E$3=7),'Marks Entry 7th'!AF142,"")))</f>
        <v/>
      </c>
      <c r="BC143" s="120" t="str">
        <f>IF(OR($E143="",$G143=""),"",IF(AND($E$3=6),'Marks Entry 6th'!AG142,IF(AND($E$3=7),'Marks Entry 7th'!AG142,"")))</f>
        <v/>
      </c>
      <c r="BD143" s="120" t="str">
        <f>IF(OR($E143="",$G143=""),"",IF(AND($E$3=6),'Marks Entry 6th'!AH142,IF(AND($E$3=7),'Marks Entry 7th'!AH142,"")))</f>
        <v/>
      </c>
      <c r="BE143" s="120" t="str">
        <f>IF(OR($E143="",$G143=""),"",IF(AND($E$3=6),'Marks Entry 6th'!AI142,IF(AND($E$3=7),'Marks Entry 7th'!AI142,"")))</f>
        <v/>
      </c>
      <c r="BF143" s="120" t="str">
        <f>IF(OR($E143="",$G143=""),"",IF(AND($E$3=6),'Marks Entry 6th'!AJ142,IF(AND($E$3=7),'Marks Entry 7th'!AJ142,"")))</f>
        <v/>
      </c>
      <c r="BG143" s="120" t="str">
        <f>IF(OR($E143="",$G143=""),"",IF(AND($E$3=6),'Marks Entry 6th'!AK142,IF(AND($E$3=7),'Marks Entry 7th'!AK142,"")))</f>
        <v/>
      </c>
      <c r="BH143" s="120" t="str">
        <f>IF(OR($E143="",$G143=""),"",IF(AND($E$3=6),'Marks Entry 6th'!AL142,IF(AND($E$3=7),'Marks Entry 7th'!AL142,"")))</f>
        <v/>
      </c>
      <c r="BI143" s="418" t="str">
        <f t="shared" si="208"/>
        <v/>
      </c>
      <c r="BJ143" s="120" t="str">
        <f>IF(OR($E143="",$G143=""),"",IF(AND($E$3=6),'Marks Entry 6th'!AM142,IF(AND($E$3=7),'Marks Entry 7th'!AM142,"")))</f>
        <v/>
      </c>
      <c r="BK143" s="120" t="str">
        <f>IF(OR($E143="",$G143=""),"",IF(AND($E$3=6),'Marks Entry 6th'!AN142,IF(AND($E$3=7),'Marks Entry 7th'!AN142,"")))</f>
        <v/>
      </c>
      <c r="BL143" s="65" t="str">
        <f t="shared" si="209"/>
        <v/>
      </c>
      <c r="BM143" s="62">
        <f t="shared" si="210"/>
        <v>0</v>
      </c>
      <c r="BN143" s="67" t="str">
        <f>IF(OR($E143="",$G143=""),"",IF(AND($E$3=6),'Marks Entry 6th'!AO142,IF(AND($E$3=7),'Marks Entry 7th'!AO142,"")))</f>
        <v/>
      </c>
      <c r="BO143" s="67" t="str">
        <f>IF(OR($E143="",$G143=""),"",IF(AND($E$3=6),'Marks Entry 6th'!AP142,IF(AND($E$3=7),'Marks Entry 7th'!AP142,"")))</f>
        <v/>
      </c>
      <c r="BP143" s="65" t="str">
        <f t="shared" si="211"/>
        <v/>
      </c>
      <c r="BQ143" s="62" t="str">
        <f t="shared" si="212"/>
        <v/>
      </c>
      <c r="BR143" s="108">
        <f t="shared" si="213"/>
        <v>0</v>
      </c>
      <c r="BS143" s="108" t="str">
        <f t="shared" si="214"/>
        <v/>
      </c>
      <c r="BT143" s="108" t="str">
        <f t="shared" si="215"/>
        <v/>
      </c>
      <c r="BU143" s="108" t="str">
        <f t="shared" si="216"/>
        <v/>
      </c>
      <c r="BV143" s="108" t="str">
        <f t="shared" si="217"/>
        <v/>
      </c>
      <c r="BW143" s="110" t="str">
        <f t="shared" si="218"/>
        <v/>
      </c>
      <c r="BX143" s="120" t="str">
        <f>IF(OR($E143="",$G143=""),"",IF(AND($E$3=6),'Marks Entry 6th'!AQ142,IF(AND($E$3=7),'Marks Entry 7th'!AQ142,"")))</f>
        <v/>
      </c>
      <c r="BY143" s="120" t="str">
        <f>IF(OR($E143="",$G143=""),"",IF(AND($E$3=6),'Marks Entry 6th'!AR142,IF(AND($E$3=7),'Marks Entry 7th'!AR142,"")))</f>
        <v/>
      </c>
      <c r="BZ143" s="120" t="str">
        <f>IF(OR($E143="",$G143=""),"",IF(AND($E$3=6),'Marks Entry 6th'!AS142,IF(AND($E$3=7),'Marks Entry 7th'!AS142,"")))</f>
        <v/>
      </c>
      <c r="CA143" s="120" t="str">
        <f>IF(OR($E143="",$G143=""),"",IF(AND($E$3=6),'Marks Entry 6th'!AT142,IF(AND($E$3=7),'Marks Entry 7th'!AT142,"")))</f>
        <v/>
      </c>
      <c r="CB143" s="120" t="str">
        <f>IF(OR($E143="",$G143=""),"",IF(AND($E$3=6),'Marks Entry 6th'!AU142,IF(AND($E$3=7),'Marks Entry 7th'!AU142,"")))</f>
        <v/>
      </c>
      <c r="CC143" s="120" t="str">
        <f>IF(OR($E143="",$G143=""),"",IF(AND($E$3=6),'Marks Entry 6th'!AV142,IF(AND($E$3=7),'Marks Entry 7th'!AV142,"")))</f>
        <v/>
      </c>
      <c r="CD143" s="418" t="str">
        <f t="shared" si="219"/>
        <v/>
      </c>
      <c r="CE143" s="120" t="str">
        <f>IF(OR($E143="",$G143=""),"",IF(AND($E$3=6),'Marks Entry 6th'!AW142,IF(AND($E$3=7),'Marks Entry 7th'!AW142,"")))</f>
        <v/>
      </c>
      <c r="CF143" s="120" t="str">
        <f>IF(OR($E143="",$G143=""),"",IF(AND($E$3=6),'Marks Entry 6th'!AX142,IF(AND($E$3=7),'Marks Entry 7th'!AX142,"")))</f>
        <v/>
      </c>
      <c r="CG143" s="65" t="str">
        <f t="shared" si="220"/>
        <v/>
      </c>
      <c r="CH143" s="62">
        <f t="shared" si="221"/>
        <v>0</v>
      </c>
      <c r="CI143" s="67" t="str">
        <f>IF(OR($E143="",$G143=""),"",IF(AND($E$3=6),'Marks Entry 6th'!AY142,IF(AND($E$3=7),'Marks Entry 7th'!AY142,"")))</f>
        <v/>
      </c>
      <c r="CJ143" s="67" t="str">
        <f>IF(OR($E143="",$G143=""),"",IF(AND($E$3=6),'Marks Entry 6th'!AZ142,IF(AND($E$3=7),'Marks Entry 7th'!AZ142,"")))</f>
        <v/>
      </c>
      <c r="CK143" s="65" t="str">
        <f t="shared" si="222"/>
        <v/>
      </c>
      <c r="CL143" s="62" t="str">
        <f t="shared" si="223"/>
        <v/>
      </c>
      <c r="CM143" s="108">
        <f t="shared" si="224"/>
        <v>0</v>
      </c>
      <c r="CN143" s="108" t="str">
        <f t="shared" si="225"/>
        <v/>
      </c>
      <c r="CO143" s="108" t="str">
        <f t="shared" si="226"/>
        <v/>
      </c>
      <c r="CP143" s="108" t="str">
        <f t="shared" si="227"/>
        <v/>
      </c>
      <c r="CQ143" s="108" t="str">
        <f t="shared" si="228"/>
        <v/>
      </c>
      <c r="CR143" s="110" t="str">
        <f t="shared" si="229"/>
        <v/>
      </c>
      <c r="CS143" s="120" t="str">
        <f>IF(OR($E143="",$G143=""),"",IF(AND($E$3=6),'Marks Entry 6th'!BA142,IF(AND($E$3=7),'Marks Entry 7th'!BA142,"")))</f>
        <v/>
      </c>
      <c r="CT143" s="120" t="str">
        <f>IF(OR($E143="",$G143=""),"",IF(AND($E$3=6),'Marks Entry 6th'!BB142,IF(AND($E$3=7),'Marks Entry 7th'!BB142,"")))</f>
        <v/>
      </c>
      <c r="CU143" s="120" t="str">
        <f>IF(OR($E143="",$G143=""),"",IF(AND($E$3=6),'Marks Entry 6th'!BC142,IF(AND($E$3=7),'Marks Entry 7th'!BC142,"")))</f>
        <v/>
      </c>
      <c r="CV143" s="120" t="str">
        <f>IF(OR($E143="",$G143=""),"",IF(AND($E$3=6),'Marks Entry 6th'!BD142,IF(AND($E$3=7),'Marks Entry 7th'!BD142,"")))</f>
        <v/>
      </c>
      <c r="CW143" s="120" t="str">
        <f>IF(OR($E143="",$G143=""),"",IF(AND($E$3=6),'Marks Entry 6th'!BE142,IF(AND($E$3=7),'Marks Entry 7th'!BE142,"")))</f>
        <v/>
      </c>
      <c r="CX143" s="120" t="str">
        <f>IF(OR($E143="",$G143=""),"",IF(AND($E$3=6),'Marks Entry 6th'!BF142,IF(AND($E$3=7),'Marks Entry 7th'!BF142,"")))</f>
        <v/>
      </c>
      <c r="CY143" s="418" t="str">
        <f t="shared" si="230"/>
        <v/>
      </c>
      <c r="CZ143" s="120" t="str">
        <f>IF(OR($E143="",$G143=""),"",IF(AND($E$3=6),'Marks Entry 6th'!BG142,IF(AND($E$3=7),'Marks Entry 7th'!BG142,"")))</f>
        <v/>
      </c>
      <c r="DA143" s="120" t="str">
        <f>IF(OR($E143="",$G143=""),"",IF(AND($E$3=6),'Marks Entry 6th'!BH142,IF(AND($E$3=7),'Marks Entry 7th'!BH142,"")))</f>
        <v/>
      </c>
      <c r="DB143" s="65" t="str">
        <f t="shared" si="231"/>
        <v/>
      </c>
      <c r="DC143" s="62">
        <f t="shared" si="232"/>
        <v>0</v>
      </c>
      <c r="DD143" s="67" t="str">
        <f>IF(OR($E143="",$G143=""),"",IF(AND($E$3=6),'Marks Entry 6th'!BI142,IF(AND($E$3=7),'Marks Entry 7th'!BI142,"")))</f>
        <v/>
      </c>
      <c r="DE143" s="67" t="str">
        <f>IF(OR($E143="",$G143=""),"",IF(AND($E$3=6),'Marks Entry 6th'!BJ142,IF(AND($E$3=7),'Marks Entry 7th'!BJ142,"")))</f>
        <v/>
      </c>
      <c r="DF143" s="65" t="str">
        <f t="shared" si="233"/>
        <v/>
      </c>
      <c r="DG143" s="62" t="str">
        <f t="shared" si="234"/>
        <v/>
      </c>
      <c r="DH143" s="108">
        <f t="shared" si="235"/>
        <v>0</v>
      </c>
      <c r="DI143" s="108" t="str">
        <f t="shared" si="236"/>
        <v/>
      </c>
      <c r="DJ143" s="108" t="str">
        <f t="shared" si="237"/>
        <v/>
      </c>
      <c r="DK143" s="108" t="str">
        <f t="shared" si="238"/>
        <v/>
      </c>
      <c r="DL143" s="108" t="str">
        <f t="shared" si="239"/>
        <v/>
      </c>
      <c r="DM143" s="110" t="str">
        <f t="shared" si="240"/>
        <v/>
      </c>
      <c r="DN143" s="120" t="str">
        <f>IF(OR($E143="",$G143=""),"",IF(AND($E$3=6),'Marks Entry 6th'!BK142,IF(AND($E$3=7),'Marks Entry 7th'!BK142,"")))</f>
        <v/>
      </c>
      <c r="DO143" s="120" t="str">
        <f>IF(OR($E143="",$G143=""),"",IF(AND($E$3=6),'Marks Entry 6th'!BL142,IF(AND($E$3=7),'Marks Entry 7th'!BL142,"")))</f>
        <v/>
      </c>
      <c r="DP143" s="120" t="str">
        <f>IF(OR($E143="",$G143=""),"",IF(AND($E$3=6),'Marks Entry 6th'!BM142,IF(AND($E$3=7),'Marks Entry 7th'!BM142,"")))</f>
        <v/>
      </c>
      <c r="DQ143" s="120" t="str">
        <f>IF(OR($E143="",$G143=""),"",IF(AND($E$3=6),'Marks Entry 6th'!BN142,IF(AND($E$3=7),'Marks Entry 7th'!BN142,"")))</f>
        <v/>
      </c>
      <c r="DR143" s="120" t="str">
        <f>IF(OR($E143="",$G143=""),"",IF(AND($E$3=6),'Marks Entry 6th'!BO142,IF(AND($E$3=7),'Marks Entry 7th'!BO142,"")))</f>
        <v/>
      </c>
      <c r="DS143" s="120" t="str">
        <f>IF(OR($E143="",$G143=""),"",IF(AND($E$3=6),'Marks Entry 6th'!BP142,IF(AND($E$3=7),'Marks Entry 7th'!BP142,"")))</f>
        <v/>
      </c>
      <c r="DT143" s="418" t="str">
        <f t="shared" si="241"/>
        <v/>
      </c>
      <c r="DU143" s="120" t="str">
        <f>IF(OR($E143="",$G143=""),"",IF(AND($E$3=6),'Marks Entry 6th'!BQ142,IF(AND($E$3=7),'Marks Entry 7th'!BQ142,"")))</f>
        <v/>
      </c>
      <c r="DV143" s="120" t="str">
        <f>IF(OR($E143="",$G143=""),"",IF(AND($E$3=6),'Marks Entry 6th'!BR142,IF(AND($E$3=7),'Marks Entry 7th'!BR142,"")))</f>
        <v/>
      </c>
      <c r="DW143" s="65" t="str">
        <f t="shared" si="242"/>
        <v/>
      </c>
      <c r="DX143" s="62">
        <f t="shared" si="243"/>
        <v>0</v>
      </c>
      <c r="DY143" s="67" t="str">
        <f>IF(OR($E143="",$G143=""),"",IF(AND($E$3=6),'Marks Entry 6th'!BS142,IF(AND($E$3=7),'Marks Entry 7th'!BS142,"")))</f>
        <v/>
      </c>
      <c r="DZ143" s="67" t="str">
        <f>IF(OR($E143="",$G143=""),"",IF(AND($E$3=6),'Marks Entry 6th'!BT142,IF(AND($E$3=7),'Marks Entry 7th'!BT142,"")))</f>
        <v/>
      </c>
      <c r="EA143" s="65" t="str">
        <f t="shared" si="244"/>
        <v/>
      </c>
      <c r="EB143" s="62" t="str">
        <f t="shared" si="245"/>
        <v/>
      </c>
      <c r="EC143" s="108">
        <f t="shared" si="246"/>
        <v>0</v>
      </c>
      <c r="ED143" s="108" t="str">
        <f t="shared" si="247"/>
        <v/>
      </c>
      <c r="EE143" s="108" t="str">
        <f t="shared" si="248"/>
        <v/>
      </c>
      <c r="EF143" s="108" t="str">
        <f t="shared" si="249"/>
        <v/>
      </c>
      <c r="EG143" s="108" t="str">
        <f t="shared" si="250"/>
        <v/>
      </c>
      <c r="EH143" s="110" t="str">
        <f t="shared" si="251"/>
        <v/>
      </c>
      <c r="EI143" s="52" t="str">
        <f>IF(OR($E143="",$G143=""),"",IF(AND($E$3=6),'Marks Entry 6th'!BU142,IF(AND($E$3=7),'Marks Entry 7th'!BU142,"")))</f>
        <v/>
      </c>
      <c r="EJ143" s="52" t="str">
        <f>IF(OR($E143="",$G143=""),"",IF(AND($E$3=6),'Marks Entry 6th'!BV142,IF(AND($E$3=7),'Marks Entry 7th'!BV142,"")))</f>
        <v/>
      </c>
      <c r="EK143" s="52" t="str">
        <f>IF(OR($E143="",$G143=""),"",IF(AND($E$3=6),'Marks Entry 6th'!BW142,IF(AND($E$3=7),'Marks Entry 7th'!BW142,"")))</f>
        <v/>
      </c>
      <c r="EL143" s="52" t="str">
        <f>IF(OR($E143="",$G143=""),"",IF(AND($E$3=6),'Marks Entry 6th'!BX142,IF(AND($E$3=7),'Marks Entry 7th'!BX142,"")))</f>
        <v/>
      </c>
      <c r="EM143" s="52" t="str">
        <f>IF(OR($E143="",$G143=""),"",IF(AND($E$3=6),'Marks Entry 6th'!BY142,IF(AND($E$3=7),'Marks Entry 7th'!BY142,"")))</f>
        <v/>
      </c>
      <c r="EN143" s="121" t="str">
        <f t="shared" si="252"/>
        <v/>
      </c>
      <c r="EO143" s="122">
        <f t="shared" si="253"/>
        <v>0</v>
      </c>
      <c r="EP143" s="122" t="str">
        <f t="shared" si="254"/>
        <v/>
      </c>
      <c r="EQ143" s="122" t="str">
        <f t="shared" si="255"/>
        <v/>
      </c>
      <c r="ER143" s="109" t="str">
        <f t="shared" si="256"/>
        <v/>
      </c>
      <c r="ES143" s="52" t="str">
        <f>IF(OR($E143="",$G143=""),"",IF(AND($E$3=6),'Marks Entry 6th'!BZ142,IF(AND($E$3=7),'Marks Entry 7th'!BZ142,"")))</f>
        <v/>
      </c>
      <c r="ET143" s="52" t="str">
        <f>IF(OR($E143="",$G143=""),"",IF(AND($E$3=6),'Marks Entry 6th'!CA142,IF(AND($E$3=7),'Marks Entry 7th'!CA142,"")))</f>
        <v/>
      </c>
      <c r="EU143" s="52" t="str">
        <f>IF(OR($E143="",$G143=""),"",IF(AND($E$3=6),'Marks Entry 6th'!CB142,IF(AND($E$3=7),'Marks Entry 7th'!CB142,"")))</f>
        <v/>
      </c>
      <c r="EV143" s="52" t="str">
        <f>IF(OR($E143="",$G143=""),"",IF(AND($E$3=6),'Marks Entry 6th'!CC142,IF(AND($E$3=7),'Marks Entry 7th'!CC142,"")))</f>
        <v/>
      </c>
      <c r="EW143" s="52" t="str">
        <f>IF(OR($E143="",$G143=""),"",IF(AND($E$3=6),'Marks Entry 6th'!CD142,IF(AND($E$3=7),'Marks Entry 7th'!CD142,"")))</f>
        <v/>
      </c>
      <c r="EX143" s="121" t="str">
        <f t="shared" si="257"/>
        <v/>
      </c>
      <c r="EY143" s="122">
        <f t="shared" si="258"/>
        <v>0</v>
      </c>
      <c r="EZ143" s="122" t="str">
        <f t="shared" si="259"/>
        <v/>
      </c>
      <c r="FA143" s="122" t="str">
        <f t="shared" si="260"/>
        <v/>
      </c>
      <c r="FB143" s="109" t="str">
        <f t="shared" si="261"/>
        <v/>
      </c>
      <c r="FC143" s="52" t="str">
        <f>IF(OR($E143="",$G143=""),"",IF(AND($E$3=6),'Marks Entry 6th'!CE142,IF(AND($E$3=7),'Marks Entry 7th'!CE142,"")))</f>
        <v/>
      </c>
      <c r="FD143" s="52" t="str">
        <f>IF(OR($E143="",$G143=""),"",IF(AND($E$3=6),'Marks Entry 6th'!CF142,IF(AND($E$3=7),'Marks Entry 7th'!CF142,"")))</f>
        <v/>
      </c>
      <c r="FE143" s="52" t="str">
        <f>IF(OR($E143="",$G143=""),"",IF(AND($E$3=6),'Marks Entry 6th'!CG142,IF(AND($E$3=7),'Marks Entry 7th'!CG142,"")))</f>
        <v/>
      </c>
      <c r="FF143" s="52" t="str">
        <f>IF(OR($E143="",$G143=""),"",IF(AND($E$3=6),'Marks Entry 6th'!CH142,IF(AND($E$3=7),'Marks Entry 7th'!CH142,"")))</f>
        <v/>
      </c>
      <c r="FG143" s="52" t="str">
        <f>IF(OR($E143="",$G143=""),"",IF(AND($E$3=6),'Marks Entry 6th'!CI142,IF(AND($E$3=7),'Marks Entry 7th'!CI142,"")))</f>
        <v/>
      </c>
      <c r="FH143" s="121" t="str">
        <f t="shared" si="262"/>
        <v/>
      </c>
      <c r="FI143" s="122">
        <f t="shared" si="263"/>
        <v>0</v>
      </c>
      <c r="FJ143" s="122" t="str">
        <f t="shared" si="264"/>
        <v/>
      </c>
      <c r="FK143" s="122" t="str">
        <f t="shared" si="265"/>
        <v/>
      </c>
      <c r="FL143" s="109" t="str">
        <f t="shared" si="266"/>
        <v/>
      </c>
      <c r="FM143" s="361" t="str">
        <f>IF(OR($E143="",$G143=""),"",IF(AND('Marks Entry 6th'!CJ142="",'Marks Entry 7th'!CJ142=""),"",IF(AND($E$3=6),'Marks Entry 6th'!CJ142,IF(AND($E$3=7),'Marks Entry 7th'!CJ142,""))))</f>
        <v/>
      </c>
      <c r="FN143" s="361" t="str">
        <f>IF(OR($E143="",$G143=""),"",IF(AND('Marks Entry 6th'!CK142="",'Marks Entry 7th'!CK142=""),"",IF(AND($E$3=6),'Marks Entry 6th'!CK142,IF(AND($E$3=7),'Marks Entry 7th'!CK142,""))))</f>
        <v/>
      </c>
      <c r="FO143" s="362" t="str">
        <f t="shared" si="267"/>
        <v/>
      </c>
      <c r="FP143" s="109" t="str">
        <f t="shared" si="268"/>
        <v/>
      </c>
      <c r="FQ143" s="361" t="str">
        <f>IF(OR($E143="",$G143=""),"",IF(AND('Marks Entry 6th'!CL142="",'Marks Entry 7th'!CL142=""),"",IF(AND($E$3=6),'Marks Entry 6th'!CL142,IF(AND($E$3=7),'Marks Entry 7th'!CL142,""))))</f>
        <v/>
      </c>
      <c r="FR143" s="361" t="str">
        <f>IF(OR($E143="",$G143=""),"",IF(AND('Marks Entry 6th'!CM142="",'Marks Entry 7th'!CM142=""),"",IF(AND($E$3=6),'Marks Entry 6th'!CM142,IF(AND($E$3=7),'Marks Entry 7th'!CM142,""))))</f>
        <v/>
      </c>
      <c r="FS143" s="362" t="str">
        <f t="shared" si="269"/>
        <v/>
      </c>
      <c r="FT143" s="109" t="str">
        <f t="shared" si="270"/>
        <v/>
      </c>
      <c r="FU143" s="78" t="str">
        <f t="shared" si="271"/>
        <v/>
      </c>
      <c r="FV143" s="328" t="str">
        <f t="shared" si="272"/>
        <v/>
      </c>
      <c r="FW143" s="84" t="str">
        <f t="shared" si="273"/>
        <v/>
      </c>
      <c r="FX143" s="222" t="str">
        <f t="shared" si="274"/>
        <v/>
      </c>
      <c r="FY143" s="85" t="str">
        <f t="shared" si="275"/>
        <v/>
      </c>
      <c r="FZ143" s="327" t="str">
        <f>IFERROR(IF(B143="NSO","NSO",IF(OR(D143="",G143="",F143=""),"",IF(AND(FV143&gt;=36,'Master sheet'!$D$11="Hindi"),"कक्षा क्रमोन्नत",IF(AND(FV143&gt;=36,'Master sheet'!$D$11="English"),"Promoted",IF(AND(FV143&lt;36,'Master sheet'!$D$11="Hindi"),"पुनः परीक्षा","Re-Exam"))))),"")</f>
        <v/>
      </c>
      <c r="GA143" s="53" t="str">
        <f>IF(OR($E143="",$G143=""),"",IF(AND($E$3=6,'Marks Entry 6th'!CN142=""),"",IF(AND($E$3=7,'Marks Entry 7th'!CN142=""),"",IF(AND($E$3=6),'Marks Entry 6th'!CN142,IF(AND($E$3=7),'Marks Entry 7th'!CN142,"")))))</f>
        <v/>
      </c>
      <c r="GB143" s="53" t="str">
        <f>IF(OR($E143="",$G143=""),"",IF(AND($E$3=6,'Marks Entry 6th'!CO142=""),"",IF(AND($E$3=7,'Marks Entry 7th'!CO142=""),"",IF(AND($E$3=6),'Marks Entry 6th'!CO142,IF(AND($E$3=7),'Marks Entry 7th'!CO142,"")))))</f>
        <v/>
      </c>
      <c r="GC143" s="54"/>
      <c r="GK143" s="56">
        <f>IF(AND($E$3=6),'Marks Entry 6th'!I142,IF(AND($E$3=7),'Marks Entry 7th'!I142,""))</f>
        <v>0</v>
      </c>
      <c r="GL143" s="56">
        <f t="shared" si="276"/>
        <v>0</v>
      </c>
    </row>
    <row r="144" spans="1:194" ht="18.95" customHeight="1">
      <c r="A144" s="68">
        <v>137</v>
      </c>
      <c r="B144" s="68" t="str">
        <f>IF(OR(GK144=0,GK144=""),"",IF(AND($E$3=6),'Marks Entry 6th'!I143,IF(AND($E$3=7),'Marks Entry 7th'!I143,"")))</f>
        <v/>
      </c>
      <c r="C144" s="69" t="str">
        <f>IF(OR(B144=0,B144=""),"",IF(AND($E$3=6,'Marks Entry 6th'!B143=""),"",IF(AND($E$3=7,'Marks Entry 7th'!B143=""),"",IF(AND($E$3=6,'Marks Entry 6th'!B143),'Marks Entry 6th'!B143,IF(AND($E$3=7),'Marks Entry 7th'!B143,"")))))</f>
        <v/>
      </c>
      <c r="D144" s="69" t="str">
        <f>IF(OR(B144=0,B144=""),"",IF(AND($E$3=6,'Marks Entry 6th'!C143=""),"",IF(AND($E$3=7,'Marks Entry 7th'!C143=""),"",IF(AND($E$3=6),'Marks Entry 6th'!C143,IF(AND($E$3=7),'Marks Entry 7th'!C143,"")))))</f>
        <v/>
      </c>
      <c r="E144" s="303" t="str">
        <f>IF(OR(B144=0,B144=""),"",IF(AND($E$3=6,'Marks Entry 6th'!E143=""),"",IF(AND($E$3=7,'Marks Entry 7th'!E143=""),"",IF(AND($E$3=6),'Marks Entry 6th'!E143,IF(AND($E$3=7),'Marks Entry 7th'!E143,"")))))</f>
        <v/>
      </c>
      <c r="F144" s="69" t="str">
        <f>IF(OR(B144=0,B144=""),"",IF(AND($E$3=6,'Marks Entry 6th'!D143=""),"",IF(AND($E$3=7,'Marks Entry 7th'!D143=""),"",IF(AND($E$3=6),'Marks Entry 6th'!D143,IF(AND($E$3=7),'Marks Entry 7th'!D143,"")))))</f>
        <v/>
      </c>
      <c r="G144" s="302" t="str">
        <f>IF(OR(B144=0,B144=""),"",IF(AND($E$3=6,'Marks Entry 6th'!F143=""),"",IF(AND($E$3=7,'Marks Entry 7th'!F143=""),"",IF(AND($E$3=6),UPPER('Marks Entry 6th'!F143),IF(AND($E$3=7),UPPER('Marks Entry 7th'!F143),"")))))</f>
        <v/>
      </c>
      <c r="H144" s="302" t="str">
        <f>IF(OR(B144=0,B144=""),"",IF(AND($E$3=6,'Marks Entry 6th'!G143=""),"",IF(AND($E$3=7,'Marks Entry 7th'!G143=""),"",IF(AND($E$3=6),UPPER('Marks Entry 6th'!G143),IF(AND($E$3=7),UPPER('Marks Entry 7th'!G143),"")))))</f>
        <v/>
      </c>
      <c r="I144" s="302" t="str">
        <f>IF(OR(B144=0,B144=""),"",IF(AND($E$3=6,'Marks Entry 6th'!H143=""),"",IF(AND($E$3=7,'Marks Entry 7th'!H143=""),"",IF(AND($E$3=6),UPPER('Marks Entry 6th'!H143),IF(AND($E$3=7),UPPER('Marks Entry 7th'!H143),"")))))</f>
        <v/>
      </c>
      <c r="J144" s="64" t="str">
        <f>IF(OR(B144=0,B144=""),"",IF(AND($E$3=6,'Marks Entry 6th'!J143=""),"",IF(AND($E$3=7,'Marks Entry 7th'!J143=""),"",IF(AND($E$3=6),'Marks Entry 6th'!J143,IF(AND($E$3=7),'Marks Entry 7th'!J143,"")))))</f>
        <v/>
      </c>
      <c r="K144" s="64" t="str">
        <f>IF(OR(B144=0,B144=""),"",IF(AND($E$3=6,'Marks Entry 6th'!K143=""),"",IF(AND($E$3=7,'Marks Entry 7th'!K143=""),"",IF(AND($E$3=6),'Marks Entry 6th'!K143,IF(AND($E$3=7),'Marks Entry 7th'!K143,"")))))</f>
        <v/>
      </c>
      <c r="L144" s="120" t="str">
        <f>IF(OR($E144="",$G144=""),"",IF(AND($E$3=6),'Marks Entry 6th'!L143,IF(AND($E$3=7),'Marks Entry 7th'!L143,"")))</f>
        <v/>
      </c>
      <c r="M144" s="120" t="str">
        <f>IF(OR($E144="",$G144=""),"",IF(AND($E$3=6),'Marks Entry 6th'!M143,IF(AND($E$3=7),'Marks Entry 7th'!M143,"")))</f>
        <v/>
      </c>
      <c r="N144" s="120" t="str">
        <f>IF(OR($E144="",$G144=""),"",IF(AND($E$3=6),'Marks Entry 6th'!N143,IF(AND($E$3=7),'Marks Entry 7th'!N143,"")))</f>
        <v/>
      </c>
      <c r="O144" s="120" t="str">
        <f>IF(OR($E144="",$G144=""),"",IF(AND($E$3=6),'Marks Entry 6th'!O143,IF(AND($E$3=7),'Marks Entry 7th'!O143,"")))</f>
        <v/>
      </c>
      <c r="P144" s="120" t="str">
        <f>IF(OR($E144="",$G144=""),"",IF(AND($E$3=6),'Marks Entry 6th'!P143,IF(AND($E$3=7),'Marks Entry 7th'!P143,"")))</f>
        <v/>
      </c>
      <c r="Q144" s="120" t="str">
        <f>IF(OR($E144="",$G144=""),"",IF(AND($E$3=6),'Marks Entry 6th'!Q143,IF(AND($E$3=7),'Marks Entry 7th'!Q143,"")))</f>
        <v/>
      </c>
      <c r="R144" s="418" t="str">
        <f t="shared" si="186"/>
        <v/>
      </c>
      <c r="S144" s="120" t="str">
        <f>IF(OR($E144="",$G144=""),"",IF(AND($E$3=6),'Marks Entry 6th'!R143,IF(AND($E$3=7),'Marks Entry 7th'!R143,"")))</f>
        <v/>
      </c>
      <c r="T144" s="120" t="str">
        <f>IF(OR($E144="",$G144=""),"",IF(AND($E$3=6),'Marks Entry 6th'!S143,IF(AND($E$3=7),'Marks Entry 7th'!S143,"")))</f>
        <v/>
      </c>
      <c r="U144" s="65" t="str">
        <f t="shared" si="187"/>
        <v/>
      </c>
      <c r="V144" s="62">
        <f t="shared" si="188"/>
        <v>0</v>
      </c>
      <c r="W144" s="67" t="str">
        <f>IF(OR($E144="",$G144=""),"",IF(AND($E$3=6),'Marks Entry 6th'!T143,IF(AND($E$3=7),'Marks Entry 7th'!T143,"")))</f>
        <v/>
      </c>
      <c r="X144" s="67" t="str">
        <f>IF(OR($E144="",$G144=""),"",IF(AND($E$3=6),'Marks Entry 6th'!U143,IF(AND($E$3=7),'Marks Entry 7th'!U143,"")))</f>
        <v/>
      </c>
      <c r="Y144" s="66" t="str">
        <f t="shared" si="189"/>
        <v/>
      </c>
      <c r="Z144" s="62" t="str">
        <f t="shared" si="190"/>
        <v/>
      </c>
      <c r="AA144" s="108">
        <f t="shared" si="191"/>
        <v>0</v>
      </c>
      <c r="AB144" s="108" t="str">
        <f t="shared" si="192"/>
        <v/>
      </c>
      <c r="AC144" s="108" t="str">
        <f t="shared" si="193"/>
        <v/>
      </c>
      <c r="AD144" s="108" t="str">
        <f t="shared" si="194"/>
        <v/>
      </c>
      <c r="AE144" s="108" t="str">
        <f t="shared" si="195"/>
        <v/>
      </c>
      <c r="AF144" s="110" t="str">
        <f t="shared" si="196"/>
        <v/>
      </c>
      <c r="AG144" s="120" t="str">
        <f>IF(OR($E144="",$G144=""),"",IF(AND($E$3=6),'Marks Entry 6th'!V143,IF(AND($E$3=7),'Marks Entry 7th'!V143,"")))</f>
        <v/>
      </c>
      <c r="AH144" s="120" t="str">
        <f>IF(OR($E144="",$G144=""),"",IF(AND($E$3=6),'Marks Entry 6th'!W143,IF(AND($E$3=7),'Marks Entry 7th'!W143,"")))</f>
        <v/>
      </c>
      <c r="AI144" s="120" t="str">
        <f>IF(OR($E144="",$G144=""),"",IF(AND($E$3=6),'Marks Entry 6th'!X143,IF(AND($E$3=7),'Marks Entry 7th'!X143,"")))</f>
        <v/>
      </c>
      <c r="AJ144" s="120" t="str">
        <f>IF(OR($E144="",$G144=""),"",IF(AND($E$3=6),'Marks Entry 6th'!Y143,IF(AND($E$3=7),'Marks Entry 7th'!Y143,"")))</f>
        <v/>
      </c>
      <c r="AK144" s="120" t="str">
        <f>IF(OR($E144="",$G144=""),"",IF(AND($E$3=6),'Marks Entry 6th'!Z143,IF(AND($E$3=7),'Marks Entry 7th'!Z143,"")))</f>
        <v/>
      </c>
      <c r="AL144" s="120" t="str">
        <f>IF(OR($E144="",$G144=""),"",IF(AND($E$3=6),'Marks Entry 6th'!AA143,IF(AND($E$3=7),'Marks Entry 7th'!AA143,"")))</f>
        <v/>
      </c>
      <c r="AM144" s="418" t="str">
        <f t="shared" si="197"/>
        <v/>
      </c>
      <c r="AN144" s="120" t="str">
        <f>IF(OR($E144="",$G144=""),"",IF(AND($E$3=6),'Marks Entry 6th'!AB143,IF(AND($E$3=7),'Marks Entry 7th'!AB143,"")))</f>
        <v/>
      </c>
      <c r="AO144" s="120" t="str">
        <f>IF(OR($E144="",$G144=""),"",IF(AND($E$3=6),'Marks Entry 6th'!AC143,IF(AND($E$3=7),'Marks Entry 7th'!AC143,"")))</f>
        <v/>
      </c>
      <c r="AP144" s="65" t="str">
        <f t="shared" si="198"/>
        <v/>
      </c>
      <c r="AQ144" s="62">
        <f t="shared" si="199"/>
        <v>0</v>
      </c>
      <c r="AR144" s="67" t="str">
        <f>IF(OR($E144="",$G144=""),"",IF(AND($E$3=6),'Marks Entry 6th'!AD143,IF(AND($E$3=7),'Marks Entry 7th'!AD143,"")))</f>
        <v/>
      </c>
      <c r="AS144" s="67" t="str">
        <f>IF(OR($E144="",$G144=""),"",IF(AND($E$3=6),'Marks Entry 6th'!AE143,IF(AND($E$3=7),'Marks Entry 7th'!AE143,"")))</f>
        <v/>
      </c>
      <c r="AT144" s="65" t="str">
        <f t="shared" si="200"/>
        <v/>
      </c>
      <c r="AU144" s="62" t="str">
        <f t="shared" si="201"/>
        <v/>
      </c>
      <c r="AV144" s="108">
        <f t="shared" si="202"/>
        <v>0</v>
      </c>
      <c r="AW144" s="108" t="str">
        <f t="shared" si="203"/>
        <v/>
      </c>
      <c r="AX144" s="108" t="str">
        <f t="shared" si="204"/>
        <v/>
      </c>
      <c r="AY144" s="108" t="str">
        <f t="shared" si="205"/>
        <v/>
      </c>
      <c r="AZ144" s="108" t="str">
        <f t="shared" si="206"/>
        <v/>
      </c>
      <c r="BA144" s="110" t="str">
        <f t="shared" si="207"/>
        <v/>
      </c>
      <c r="BB144" s="310" t="str">
        <f>IF(OR($E144="",$G144=""),"",IF(AND($E$3=6),'Marks Entry 6th'!AF143,IF(AND($E$3=7),'Marks Entry 7th'!AF143,"")))</f>
        <v/>
      </c>
      <c r="BC144" s="120" t="str">
        <f>IF(OR($E144="",$G144=""),"",IF(AND($E$3=6),'Marks Entry 6th'!AG143,IF(AND($E$3=7),'Marks Entry 7th'!AG143,"")))</f>
        <v/>
      </c>
      <c r="BD144" s="120" t="str">
        <f>IF(OR($E144="",$G144=""),"",IF(AND($E$3=6),'Marks Entry 6th'!AH143,IF(AND($E$3=7),'Marks Entry 7th'!AH143,"")))</f>
        <v/>
      </c>
      <c r="BE144" s="120" t="str">
        <f>IF(OR($E144="",$G144=""),"",IF(AND($E$3=6),'Marks Entry 6th'!AI143,IF(AND($E$3=7),'Marks Entry 7th'!AI143,"")))</f>
        <v/>
      </c>
      <c r="BF144" s="120" t="str">
        <f>IF(OR($E144="",$G144=""),"",IF(AND($E$3=6),'Marks Entry 6th'!AJ143,IF(AND($E$3=7),'Marks Entry 7th'!AJ143,"")))</f>
        <v/>
      </c>
      <c r="BG144" s="120" t="str">
        <f>IF(OR($E144="",$G144=""),"",IF(AND($E$3=6),'Marks Entry 6th'!AK143,IF(AND($E$3=7),'Marks Entry 7th'!AK143,"")))</f>
        <v/>
      </c>
      <c r="BH144" s="120" t="str">
        <f>IF(OR($E144="",$G144=""),"",IF(AND($E$3=6),'Marks Entry 6th'!AL143,IF(AND($E$3=7),'Marks Entry 7th'!AL143,"")))</f>
        <v/>
      </c>
      <c r="BI144" s="418" t="str">
        <f t="shared" si="208"/>
        <v/>
      </c>
      <c r="BJ144" s="120" t="str">
        <f>IF(OR($E144="",$G144=""),"",IF(AND($E$3=6),'Marks Entry 6th'!AM143,IF(AND($E$3=7),'Marks Entry 7th'!AM143,"")))</f>
        <v/>
      </c>
      <c r="BK144" s="120" t="str">
        <f>IF(OR($E144="",$G144=""),"",IF(AND($E$3=6),'Marks Entry 6th'!AN143,IF(AND($E$3=7),'Marks Entry 7th'!AN143,"")))</f>
        <v/>
      </c>
      <c r="BL144" s="65" t="str">
        <f t="shared" si="209"/>
        <v/>
      </c>
      <c r="BM144" s="62">
        <f t="shared" si="210"/>
        <v>0</v>
      </c>
      <c r="BN144" s="67" t="str">
        <f>IF(OR($E144="",$G144=""),"",IF(AND($E$3=6),'Marks Entry 6th'!AO143,IF(AND($E$3=7),'Marks Entry 7th'!AO143,"")))</f>
        <v/>
      </c>
      <c r="BO144" s="67" t="str">
        <f>IF(OR($E144="",$G144=""),"",IF(AND($E$3=6),'Marks Entry 6th'!AP143,IF(AND($E$3=7),'Marks Entry 7th'!AP143,"")))</f>
        <v/>
      </c>
      <c r="BP144" s="65" t="str">
        <f t="shared" si="211"/>
        <v/>
      </c>
      <c r="BQ144" s="62" t="str">
        <f t="shared" si="212"/>
        <v/>
      </c>
      <c r="BR144" s="108">
        <f t="shared" si="213"/>
        <v>0</v>
      </c>
      <c r="BS144" s="108" t="str">
        <f t="shared" si="214"/>
        <v/>
      </c>
      <c r="BT144" s="108" t="str">
        <f t="shared" si="215"/>
        <v/>
      </c>
      <c r="BU144" s="108" t="str">
        <f t="shared" si="216"/>
        <v/>
      </c>
      <c r="BV144" s="108" t="str">
        <f t="shared" si="217"/>
        <v/>
      </c>
      <c r="BW144" s="110" t="str">
        <f t="shared" si="218"/>
        <v/>
      </c>
      <c r="BX144" s="120" t="str">
        <f>IF(OR($E144="",$G144=""),"",IF(AND($E$3=6),'Marks Entry 6th'!AQ143,IF(AND($E$3=7),'Marks Entry 7th'!AQ143,"")))</f>
        <v/>
      </c>
      <c r="BY144" s="120" t="str">
        <f>IF(OR($E144="",$G144=""),"",IF(AND($E$3=6),'Marks Entry 6th'!AR143,IF(AND($E$3=7),'Marks Entry 7th'!AR143,"")))</f>
        <v/>
      </c>
      <c r="BZ144" s="120" t="str">
        <f>IF(OR($E144="",$G144=""),"",IF(AND($E$3=6),'Marks Entry 6th'!AS143,IF(AND($E$3=7),'Marks Entry 7th'!AS143,"")))</f>
        <v/>
      </c>
      <c r="CA144" s="120" t="str">
        <f>IF(OR($E144="",$G144=""),"",IF(AND($E$3=6),'Marks Entry 6th'!AT143,IF(AND($E$3=7),'Marks Entry 7th'!AT143,"")))</f>
        <v/>
      </c>
      <c r="CB144" s="120" t="str">
        <f>IF(OR($E144="",$G144=""),"",IF(AND($E$3=6),'Marks Entry 6th'!AU143,IF(AND($E$3=7),'Marks Entry 7th'!AU143,"")))</f>
        <v/>
      </c>
      <c r="CC144" s="120" t="str">
        <f>IF(OR($E144="",$G144=""),"",IF(AND($E$3=6),'Marks Entry 6th'!AV143,IF(AND($E$3=7),'Marks Entry 7th'!AV143,"")))</f>
        <v/>
      </c>
      <c r="CD144" s="418" t="str">
        <f t="shared" si="219"/>
        <v/>
      </c>
      <c r="CE144" s="120" t="str">
        <f>IF(OR($E144="",$G144=""),"",IF(AND($E$3=6),'Marks Entry 6th'!AW143,IF(AND($E$3=7),'Marks Entry 7th'!AW143,"")))</f>
        <v/>
      </c>
      <c r="CF144" s="120" t="str">
        <f>IF(OR($E144="",$G144=""),"",IF(AND($E$3=6),'Marks Entry 6th'!AX143,IF(AND($E$3=7),'Marks Entry 7th'!AX143,"")))</f>
        <v/>
      </c>
      <c r="CG144" s="65" t="str">
        <f t="shared" si="220"/>
        <v/>
      </c>
      <c r="CH144" s="62">
        <f t="shared" si="221"/>
        <v>0</v>
      </c>
      <c r="CI144" s="67" t="str">
        <f>IF(OR($E144="",$G144=""),"",IF(AND($E$3=6),'Marks Entry 6th'!AY143,IF(AND($E$3=7),'Marks Entry 7th'!AY143,"")))</f>
        <v/>
      </c>
      <c r="CJ144" s="67" t="str">
        <f>IF(OR($E144="",$G144=""),"",IF(AND($E$3=6),'Marks Entry 6th'!AZ143,IF(AND($E$3=7),'Marks Entry 7th'!AZ143,"")))</f>
        <v/>
      </c>
      <c r="CK144" s="65" t="str">
        <f t="shared" si="222"/>
        <v/>
      </c>
      <c r="CL144" s="62" t="str">
        <f t="shared" si="223"/>
        <v/>
      </c>
      <c r="CM144" s="108">
        <f t="shared" si="224"/>
        <v>0</v>
      </c>
      <c r="CN144" s="108" t="str">
        <f t="shared" si="225"/>
        <v/>
      </c>
      <c r="CO144" s="108" t="str">
        <f t="shared" si="226"/>
        <v/>
      </c>
      <c r="CP144" s="108" t="str">
        <f t="shared" si="227"/>
        <v/>
      </c>
      <c r="CQ144" s="108" t="str">
        <f t="shared" si="228"/>
        <v/>
      </c>
      <c r="CR144" s="110" t="str">
        <f t="shared" si="229"/>
        <v/>
      </c>
      <c r="CS144" s="120" t="str">
        <f>IF(OR($E144="",$G144=""),"",IF(AND($E$3=6),'Marks Entry 6th'!BA143,IF(AND($E$3=7),'Marks Entry 7th'!BA143,"")))</f>
        <v/>
      </c>
      <c r="CT144" s="120" t="str">
        <f>IF(OR($E144="",$G144=""),"",IF(AND($E$3=6),'Marks Entry 6th'!BB143,IF(AND($E$3=7),'Marks Entry 7th'!BB143,"")))</f>
        <v/>
      </c>
      <c r="CU144" s="120" t="str">
        <f>IF(OR($E144="",$G144=""),"",IF(AND($E$3=6),'Marks Entry 6th'!BC143,IF(AND($E$3=7),'Marks Entry 7th'!BC143,"")))</f>
        <v/>
      </c>
      <c r="CV144" s="120" t="str">
        <f>IF(OR($E144="",$G144=""),"",IF(AND($E$3=6),'Marks Entry 6th'!BD143,IF(AND($E$3=7),'Marks Entry 7th'!BD143,"")))</f>
        <v/>
      </c>
      <c r="CW144" s="120" t="str">
        <f>IF(OR($E144="",$G144=""),"",IF(AND($E$3=6),'Marks Entry 6th'!BE143,IF(AND($E$3=7),'Marks Entry 7th'!BE143,"")))</f>
        <v/>
      </c>
      <c r="CX144" s="120" t="str">
        <f>IF(OR($E144="",$G144=""),"",IF(AND($E$3=6),'Marks Entry 6th'!BF143,IF(AND($E$3=7),'Marks Entry 7th'!BF143,"")))</f>
        <v/>
      </c>
      <c r="CY144" s="418" t="str">
        <f t="shared" si="230"/>
        <v/>
      </c>
      <c r="CZ144" s="120" t="str">
        <f>IF(OR($E144="",$G144=""),"",IF(AND($E$3=6),'Marks Entry 6th'!BG143,IF(AND($E$3=7),'Marks Entry 7th'!BG143,"")))</f>
        <v/>
      </c>
      <c r="DA144" s="120" t="str">
        <f>IF(OR($E144="",$G144=""),"",IF(AND($E$3=6),'Marks Entry 6th'!BH143,IF(AND($E$3=7),'Marks Entry 7th'!BH143,"")))</f>
        <v/>
      </c>
      <c r="DB144" s="65" t="str">
        <f t="shared" si="231"/>
        <v/>
      </c>
      <c r="DC144" s="62">
        <f t="shared" si="232"/>
        <v>0</v>
      </c>
      <c r="DD144" s="67" t="str">
        <f>IF(OR($E144="",$G144=""),"",IF(AND($E$3=6),'Marks Entry 6th'!BI143,IF(AND($E$3=7),'Marks Entry 7th'!BI143,"")))</f>
        <v/>
      </c>
      <c r="DE144" s="67" t="str">
        <f>IF(OR($E144="",$G144=""),"",IF(AND($E$3=6),'Marks Entry 6th'!BJ143,IF(AND($E$3=7),'Marks Entry 7th'!BJ143,"")))</f>
        <v/>
      </c>
      <c r="DF144" s="65" t="str">
        <f t="shared" si="233"/>
        <v/>
      </c>
      <c r="DG144" s="62" t="str">
        <f t="shared" si="234"/>
        <v/>
      </c>
      <c r="DH144" s="108">
        <f t="shared" si="235"/>
        <v>0</v>
      </c>
      <c r="DI144" s="108" t="str">
        <f t="shared" si="236"/>
        <v/>
      </c>
      <c r="DJ144" s="108" t="str">
        <f t="shared" si="237"/>
        <v/>
      </c>
      <c r="DK144" s="108" t="str">
        <f t="shared" si="238"/>
        <v/>
      </c>
      <c r="DL144" s="108" t="str">
        <f t="shared" si="239"/>
        <v/>
      </c>
      <c r="DM144" s="110" t="str">
        <f t="shared" si="240"/>
        <v/>
      </c>
      <c r="DN144" s="120" t="str">
        <f>IF(OR($E144="",$G144=""),"",IF(AND($E$3=6),'Marks Entry 6th'!BK143,IF(AND($E$3=7),'Marks Entry 7th'!BK143,"")))</f>
        <v/>
      </c>
      <c r="DO144" s="120" t="str">
        <f>IF(OR($E144="",$G144=""),"",IF(AND($E$3=6),'Marks Entry 6th'!BL143,IF(AND($E$3=7),'Marks Entry 7th'!BL143,"")))</f>
        <v/>
      </c>
      <c r="DP144" s="120" t="str">
        <f>IF(OR($E144="",$G144=""),"",IF(AND($E$3=6),'Marks Entry 6th'!BM143,IF(AND($E$3=7),'Marks Entry 7th'!BM143,"")))</f>
        <v/>
      </c>
      <c r="DQ144" s="120" t="str">
        <f>IF(OR($E144="",$G144=""),"",IF(AND($E$3=6),'Marks Entry 6th'!BN143,IF(AND($E$3=7),'Marks Entry 7th'!BN143,"")))</f>
        <v/>
      </c>
      <c r="DR144" s="120" t="str">
        <f>IF(OR($E144="",$G144=""),"",IF(AND($E$3=6),'Marks Entry 6th'!BO143,IF(AND($E$3=7),'Marks Entry 7th'!BO143,"")))</f>
        <v/>
      </c>
      <c r="DS144" s="120" t="str">
        <f>IF(OR($E144="",$G144=""),"",IF(AND($E$3=6),'Marks Entry 6th'!BP143,IF(AND($E$3=7),'Marks Entry 7th'!BP143,"")))</f>
        <v/>
      </c>
      <c r="DT144" s="418" t="str">
        <f t="shared" si="241"/>
        <v/>
      </c>
      <c r="DU144" s="120" t="str">
        <f>IF(OR($E144="",$G144=""),"",IF(AND($E$3=6),'Marks Entry 6th'!BQ143,IF(AND($E$3=7),'Marks Entry 7th'!BQ143,"")))</f>
        <v/>
      </c>
      <c r="DV144" s="120" t="str">
        <f>IF(OR($E144="",$G144=""),"",IF(AND($E$3=6),'Marks Entry 6th'!BR143,IF(AND($E$3=7),'Marks Entry 7th'!BR143,"")))</f>
        <v/>
      </c>
      <c r="DW144" s="65" t="str">
        <f t="shared" si="242"/>
        <v/>
      </c>
      <c r="DX144" s="62">
        <f t="shared" si="243"/>
        <v>0</v>
      </c>
      <c r="DY144" s="67" t="str">
        <f>IF(OR($E144="",$G144=""),"",IF(AND($E$3=6),'Marks Entry 6th'!BS143,IF(AND($E$3=7),'Marks Entry 7th'!BS143,"")))</f>
        <v/>
      </c>
      <c r="DZ144" s="67" t="str">
        <f>IF(OR($E144="",$G144=""),"",IF(AND($E$3=6),'Marks Entry 6th'!BT143,IF(AND($E$3=7),'Marks Entry 7th'!BT143,"")))</f>
        <v/>
      </c>
      <c r="EA144" s="65" t="str">
        <f t="shared" si="244"/>
        <v/>
      </c>
      <c r="EB144" s="62" t="str">
        <f t="shared" si="245"/>
        <v/>
      </c>
      <c r="EC144" s="108">
        <f t="shared" si="246"/>
        <v>0</v>
      </c>
      <c r="ED144" s="108" t="str">
        <f t="shared" si="247"/>
        <v/>
      </c>
      <c r="EE144" s="108" t="str">
        <f t="shared" si="248"/>
        <v/>
      </c>
      <c r="EF144" s="108" t="str">
        <f t="shared" si="249"/>
        <v/>
      </c>
      <c r="EG144" s="108" t="str">
        <f t="shared" si="250"/>
        <v/>
      </c>
      <c r="EH144" s="110" t="str">
        <f t="shared" si="251"/>
        <v/>
      </c>
      <c r="EI144" s="52" t="str">
        <f>IF(OR($E144="",$G144=""),"",IF(AND($E$3=6),'Marks Entry 6th'!BU143,IF(AND($E$3=7),'Marks Entry 7th'!BU143,"")))</f>
        <v/>
      </c>
      <c r="EJ144" s="52" t="str">
        <f>IF(OR($E144="",$G144=""),"",IF(AND($E$3=6),'Marks Entry 6th'!BV143,IF(AND($E$3=7),'Marks Entry 7th'!BV143,"")))</f>
        <v/>
      </c>
      <c r="EK144" s="52" t="str">
        <f>IF(OR($E144="",$G144=""),"",IF(AND($E$3=6),'Marks Entry 6th'!BW143,IF(AND($E$3=7),'Marks Entry 7th'!BW143,"")))</f>
        <v/>
      </c>
      <c r="EL144" s="52" t="str">
        <f>IF(OR($E144="",$G144=""),"",IF(AND($E$3=6),'Marks Entry 6th'!BX143,IF(AND($E$3=7),'Marks Entry 7th'!BX143,"")))</f>
        <v/>
      </c>
      <c r="EM144" s="52" t="str">
        <f>IF(OR($E144="",$G144=""),"",IF(AND($E$3=6),'Marks Entry 6th'!BY143,IF(AND($E$3=7),'Marks Entry 7th'!BY143,"")))</f>
        <v/>
      </c>
      <c r="EN144" s="121" t="str">
        <f t="shared" si="252"/>
        <v/>
      </c>
      <c r="EO144" s="122">
        <f t="shared" si="253"/>
        <v>0</v>
      </c>
      <c r="EP144" s="122" t="str">
        <f t="shared" si="254"/>
        <v/>
      </c>
      <c r="EQ144" s="122" t="str">
        <f t="shared" si="255"/>
        <v/>
      </c>
      <c r="ER144" s="109" t="str">
        <f t="shared" si="256"/>
        <v/>
      </c>
      <c r="ES144" s="52" t="str">
        <f>IF(OR($E144="",$G144=""),"",IF(AND($E$3=6),'Marks Entry 6th'!BZ143,IF(AND($E$3=7),'Marks Entry 7th'!BZ143,"")))</f>
        <v/>
      </c>
      <c r="ET144" s="52" t="str">
        <f>IF(OR($E144="",$G144=""),"",IF(AND($E$3=6),'Marks Entry 6th'!CA143,IF(AND($E$3=7),'Marks Entry 7th'!CA143,"")))</f>
        <v/>
      </c>
      <c r="EU144" s="52" t="str">
        <f>IF(OR($E144="",$G144=""),"",IF(AND($E$3=6),'Marks Entry 6th'!CB143,IF(AND($E$3=7),'Marks Entry 7th'!CB143,"")))</f>
        <v/>
      </c>
      <c r="EV144" s="52" t="str">
        <f>IF(OR($E144="",$G144=""),"",IF(AND($E$3=6),'Marks Entry 6th'!CC143,IF(AND($E$3=7),'Marks Entry 7th'!CC143,"")))</f>
        <v/>
      </c>
      <c r="EW144" s="52" t="str">
        <f>IF(OR($E144="",$G144=""),"",IF(AND($E$3=6),'Marks Entry 6th'!CD143,IF(AND($E$3=7),'Marks Entry 7th'!CD143,"")))</f>
        <v/>
      </c>
      <c r="EX144" s="121" t="str">
        <f t="shared" si="257"/>
        <v/>
      </c>
      <c r="EY144" s="122">
        <f t="shared" si="258"/>
        <v>0</v>
      </c>
      <c r="EZ144" s="122" t="str">
        <f t="shared" si="259"/>
        <v/>
      </c>
      <c r="FA144" s="122" t="str">
        <f t="shared" si="260"/>
        <v/>
      </c>
      <c r="FB144" s="109" t="str">
        <f t="shared" si="261"/>
        <v/>
      </c>
      <c r="FC144" s="52" t="str">
        <f>IF(OR($E144="",$G144=""),"",IF(AND($E$3=6),'Marks Entry 6th'!CE143,IF(AND($E$3=7),'Marks Entry 7th'!CE143,"")))</f>
        <v/>
      </c>
      <c r="FD144" s="52" t="str">
        <f>IF(OR($E144="",$G144=""),"",IF(AND($E$3=6),'Marks Entry 6th'!CF143,IF(AND($E$3=7),'Marks Entry 7th'!CF143,"")))</f>
        <v/>
      </c>
      <c r="FE144" s="52" t="str">
        <f>IF(OR($E144="",$G144=""),"",IF(AND($E$3=6),'Marks Entry 6th'!CG143,IF(AND($E$3=7),'Marks Entry 7th'!CG143,"")))</f>
        <v/>
      </c>
      <c r="FF144" s="52" t="str">
        <f>IF(OR($E144="",$G144=""),"",IF(AND($E$3=6),'Marks Entry 6th'!CH143,IF(AND($E$3=7),'Marks Entry 7th'!CH143,"")))</f>
        <v/>
      </c>
      <c r="FG144" s="52" t="str">
        <f>IF(OR($E144="",$G144=""),"",IF(AND($E$3=6),'Marks Entry 6th'!CI143,IF(AND($E$3=7),'Marks Entry 7th'!CI143,"")))</f>
        <v/>
      </c>
      <c r="FH144" s="121" t="str">
        <f t="shared" si="262"/>
        <v/>
      </c>
      <c r="FI144" s="122">
        <f t="shared" si="263"/>
        <v>0</v>
      </c>
      <c r="FJ144" s="122" t="str">
        <f t="shared" si="264"/>
        <v/>
      </c>
      <c r="FK144" s="122" t="str">
        <f t="shared" si="265"/>
        <v/>
      </c>
      <c r="FL144" s="109" t="str">
        <f t="shared" si="266"/>
        <v/>
      </c>
      <c r="FM144" s="361" t="str">
        <f>IF(OR($E144="",$G144=""),"",IF(AND('Marks Entry 6th'!CJ143="",'Marks Entry 7th'!CJ143=""),"",IF(AND($E$3=6),'Marks Entry 6th'!CJ143,IF(AND($E$3=7),'Marks Entry 7th'!CJ143,""))))</f>
        <v/>
      </c>
      <c r="FN144" s="361" t="str">
        <f>IF(OR($E144="",$G144=""),"",IF(AND('Marks Entry 6th'!CK143="",'Marks Entry 7th'!CK143=""),"",IF(AND($E$3=6),'Marks Entry 6th'!CK143,IF(AND($E$3=7),'Marks Entry 7th'!CK143,""))))</f>
        <v/>
      </c>
      <c r="FO144" s="362" t="str">
        <f t="shared" si="267"/>
        <v/>
      </c>
      <c r="FP144" s="109" t="str">
        <f t="shared" si="268"/>
        <v/>
      </c>
      <c r="FQ144" s="361" t="str">
        <f>IF(OR($E144="",$G144=""),"",IF(AND('Marks Entry 6th'!CL143="",'Marks Entry 7th'!CL143=""),"",IF(AND($E$3=6),'Marks Entry 6th'!CL143,IF(AND($E$3=7),'Marks Entry 7th'!CL143,""))))</f>
        <v/>
      </c>
      <c r="FR144" s="361" t="str">
        <f>IF(OR($E144="",$G144=""),"",IF(AND('Marks Entry 6th'!CM143="",'Marks Entry 7th'!CM143=""),"",IF(AND($E$3=6),'Marks Entry 6th'!CM143,IF(AND($E$3=7),'Marks Entry 7th'!CM143,""))))</f>
        <v/>
      </c>
      <c r="FS144" s="362" t="str">
        <f t="shared" si="269"/>
        <v/>
      </c>
      <c r="FT144" s="109" t="str">
        <f t="shared" si="270"/>
        <v/>
      </c>
      <c r="FU144" s="78" t="str">
        <f t="shared" si="271"/>
        <v/>
      </c>
      <c r="FV144" s="328" t="str">
        <f t="shared" si="272"/>
        <v/>
      </c>
      <c r="FW144" s="84" t="str">
        <f t="shared" si="273"/>
        <v/>
      </c>
      <c r="FX144" s="222" t="str">
        <f t="shared" si="274"/>
        <v/>
      </c>
      <c r="FY144" s="85" t="str">
        <f t="shared" si="275"/>
        <v/>
      </c>
      <c r="FZ144" s="327" t="str">
        <f>IFERROR(IF(B144="NSO","NSO",IF(OR(D144="",G144="",F144=""),"",IF(AND(FV144&gt;=36,'Master sheet'!$D$11="Hindi"),"कक्षा क्रमोन्नत",IF(AND(FV144&gt;=36,'Master sheet'!$D$11="English"),"Promoted",IF(AND(FV144&lt;36,'Master sheet'!$D$11="Hindi"),"पुनः परीक्षा","Re-Exam"))))),"")</f>
        <v/>
      </c>
      <c r="GA144" s="53" t="str">
        <f>IF(OR($E144="",$G144=""),"",IF(AND($E$3=6,'Marks Entry 6th'!CN143=""),"",IF(AND($E$3=7,'Marks Entry 7th'!CN143=""),"",IF(AND($E$3=6),'Marks Entry 6th'!CN143,IF(AND($E$3=7),'Marks Entry 7th'!CN143,"")))))</f>
        <v/>
      </c>
      <c r="GB144" s="53" t="str">
        <f>IF(OR($E144="",$G144=""),"",IF(AND($E$3=6,'Marks Entry 6th'!CO143=""),"",IF(AND($E$3=7,'Marks Entry 7th'!CO143=""),"",IF(AND($E$3=6),'Marks Entry 6th'!CO143,IF(AND($E$3=7),'Marks Entry 7th'!CO143,"")))))</f>
        <v/>
      </c>
      <c r="GC144" s="54"/>
      <c r="GK144" s="56">
        <f>IF(AND($E$3=6),'Marks Entry 6th'!I143,IF(AND($E$3=7),'Marks Entry 7th'!I143,""))</f>
        <v>0</v>
      </c>
      <c r="GL144" s="56">
        <f t="shared" si="276"/>
        <v>0</v>
      </c>
    </row>
    <row r="145" spans="1:194" ht="18.95" customHeight="1">
      <c r="A145" s="68">
        <v>138</v>
      </c>
      <c r="B145" s="68" t="str">
        <f>IF(OR(GK145=0,GK145=""),"",IF(AND($E$3=6),'Marks Entry 6th'!I144,IF(AND($E$3=7),'Marks Entry 7th'!I144,"")))</f>
        <v/>
      </c>
      <c r="C145" s="69" t="str">
        <f>IF(OR(B145=0,B145=""),"",IF(AND($E$3=6,'Marks Entry 6th'!B144=""),"",IF(AND($E$3=7,'Marks Entry 7th'!B144=""),"",IF(AND($E$3=6,'Marks Entry 6th'!B144),'Marks Entry 6th'!B144,IF(AND($E$3=7),'Marks Entry 7th'!B144,"")))))</f>
        <v/>
      </c>
      <c r="D145" s="69" t="str">
        <f>IF(OR(B145=0,B145=""),"",IF(AND($E$3=6,'Marks Entry 6th'!C144=""),"",IF(AND($E$3=7,'Marks Entry 7th'!C144=""),"",IF(AND($E$3=6),'Marks Entry 6th'!C144,IF(AND($E$3=7),'Marks Entry 7th'!C144,"")))))</f>
        <v/>
      </c>
      <c r="E145" s="303" t="str">
        <f>IF(OR(B145=0,B145=""),"",IF(AND($E$3=6,'Marks Entry 6th'!E144=""),"",IF(AND($E$3=7,'Marks Entry 7th'!E144=""),"",IF(AND($E$3=6),'Marks Entry 6th'!E144,IF(AND($E$3=7),'Marks Entry 7th'!E144,"")))))</f>
        <v/>
      </c>
      <c r="F145" s="69" t="str">
        <f>IF(OR(B145=0,B145=""),"",IF(AND($E$3=6,'Marks Entry 6th'!D144=""),"",IF(AND($E$3=7,'Marks Entry 7th'!D144=""),"",IF(AND($E$3=6),'Marks Entry 6th'!D144,IF(AND($E$3=7),'Marks Entry 7th'!D144,"")))))</f>
        <v/>
      </c>
      <c r="G145" s="302" t="str">
        <f>IF(OR(B145=0,B145=""),"",IF(AND($E$3=6,'Marks Entry 6th'!F144=""),"",IF(AND($E$3=7,'Marks Entry 7th'!F144=""),"",IF(AND($E$3=6),UPPER('Marks Entry 6th'!F144),IF(AND($E$3=7),UPPER('Marks Entry 7th'!F144),"")))))</f>
        <v/>
      </c>
      <c r="H145" s="302" t="str">
        <f>IF(OR(B145=0,B145=""),"",IF(AND($E$3=6,'Marks Entry 6th'!G144=""),"",IF(AND($E$3=7,'Marks Entry 7th'!G144=""),"",IF(AND($E$3=6),UPPER('Marks Entry 6th'!G144),IF(AND($E$3=7),UPPER('Marks Entry 7th'!G144),"")))))</f>
        <v/>
      </c>
      <c r="I145" s="302" t="str">
        <f>IF(OR(B145=0,B145=""),"",IF(AND($E$3=6,'Marks Entry 6th'!H144=""),"",IF(AND($E$3=7,'Marks Entry 7th'!H144=""),"",IF(AND($E$3=6),UPPER('Marks Entry 6th'!H144),IF(AND($E$3=7),UPPER('Marks Entry 7th'!H144),"")))))</f>
        <v/>
      </c>
      <c r="J145" s="64" t="str">
        <f>IF(OR(B145=0,B145=""),"",IF(AND($E$3=6,'Marks Entry 6th'!J144=""),"",IF(AND($E$3=7,'Marks Entry 7th'!J144=""),"",IF(AND($E$3=6),'Marks Entry 6th'!J144,IF(AND($E$3=7),'Marks Entry 7th'!J144,"")))))</f>
        <v/>
      </c>
      <c r="K145" s="64" t="str">
        <f>IF(OR(B145=0,B145=""),"",IF(AND($E$3=6,'Marks Entry 6th'!K144=""),"",IF(AND($E$3=7,'Marks Entry 7th'!K144=""),"",IF(AND($E$3=6),'Marks Entry 6th'!K144,IF(AND($E$3=7),'Marks Entry 7th'!K144,"")))))</f>
        <v/>
      </c>
      <c r="L145" s="120" t="str">
        <f>IF(OR($E145="",$G145=""),"",IF(AND($E$3=6),'Marks Entry 6th'!L144,IF(AND($E$3=7),'Marks Entry 7th'!L144,"")))</f>
        <v/>
      </c>
      <c r="M145" s="120" t="str">
        <f>IF(OR($E145="",$G145=""),"",IF(AND($E$3=6),'Marks Entry 6th'!M144,IF(AND($E$3=7),'Marks Entry 7th'!M144,"")))</f>
        <v/>
      </c>
      <c r="N145" s="120" t="str">
        <f>IF(OR($E145="",$G145=""),"",IF(AND($E$3=6),'Marks Entry 6th'!N144,IF(AND($E$3=7),'Marks Entry 7th'!N144,"")))</f>
        <v/>
      </c>
      <c r="O145" s="120" t="str">
        <f>IF(OR($E145="",$G145=""),"",IF(AND($E$3=6),'Marks Entry 6th'!O144,IF(AND($E$3=7),'Marks Entry 7th'!O144,"")))</f>
        <v/>
      </c>
      <c r="P145" s="120" t="str">
        <f>IF(OR($E145="",$G145=""),"",IF(AND($E$3=6),'Marks Entry 6th'!P144,IF(AND($E$3=7),'Marks Entry 7th'!P144,"")))</f>
        <v/>
      </c>
      <c r="Q145" s="120" t="str">
        <f>IF(OR($E145="",$G145=""),"",IF(AND($E$3=6),'Marks Entry 6th'!Q144,IF(AND($E$3=7),'Marks Entry 7th'!Q144,"")))</f>
        <v/>
      </c>
      <c r="R145" s="418" t="str">
        <f t="shared" si="186"/>
        <v/>
      </c>
      <c r="S145" s="120" t="str">
        <f>IF(OR($E145="",$G145=""),"",IF(AND($E$3=6),'Marks Entry 6th'!R144,IF(AND($E$3=7),'Marks Entry 7th'!R144,"")))</f>
        <v/>
      </c>
      <c r="T145" s="120" t="str">
        <f>IF(OR($E145="",$G145=""),"",IF(AND($E$3=6),'Marks Entry 6th'!S144,IF(AND($E$3=7),'Marks Entry 7th'!S144,"")))</f>
        <v/>
      </c>
      <c r="U145" s="65" t="str">
        <f t="shared" si="187"/>
        <v/>
      </c>
      <c r="V145" s="62">
        <f t="shared" si="188"/>
        <v>0</v>
      </c>
      <c r="W145" s="67" t="str">
        <f>IF(OR($E145="",$G145=""),"",IF(AND($E$3=6),'Marks Entry 6th'!T144,IF(AND($E$3=7),'Marks Entry 7th'!T144,"")))</f>
        <v/>
      </c>
      <c r="X145" s="67" t="str">
        <f>IF(OR($E145="",$G145=""),"",IF(AND($E$3=6),'Marks Entry 6th'!U144,IF(AND($E$3=7),'Marks Entry 7th'!U144,"")))</f>
        <v/>
      </c>
      <c r="Y145" s="66" t="str">
        <f t="shared" si="189"/>
        <v/>
      </c>
      <c r="Z145" s="62" t="str">
        <f t="shared" si="190"/>
        <v/>
      </c>
      <c r="AA145" s="108">
        <f t="shared" si="191"/>
        <v>0</v>
      </c>
      <c r="AB145" s="108" t="str">
        <f t="shared" si="192"/>
        <v/>
      </c>
      <c r="AC145" s="108" t="str">
        <f t="shared" si="193"/>
        <v/>
      </c>
      <c r="AD145" s="108" t="str">
        <f t="shared" si="194"/>
        <v/>
      </c>
      <c r="AE145" s="108" t="str">
        <f t="shared" si="195"/>
        <v/>
      </c>
      <c r="AF145" s="110" t="str">
        <f t="shared" si="196"/>
        <v/>
      </c>
      <c r="AG145" s="120" t="str">
        <f>IF(OR($E145="",$G145=""),"",IF(AND($E$3=6),'Marks Entry 6th'!V144,IF(AND($E$3=7),'Marks Entry 7th'!V144,"")))</f>
        <v/>
      </c>
      <c r="AH145" s="120" t="str">
        <f>IF(OR($E145="",$G145=""),"",IF(AND($E$3=6),'Marks Entry 6th'!W144,IF(AND($E$3=7),'Marks Entry 7th'!W144,"")))</f>
        <v/>
      </c>
      <c r="AI145" s="120" t="str">
        <f>IF(OR($E145="",$G145=""),"",IF(AND($E$3=6),'Marks Entry 6th'!X144,IF(AND($E$3=7),'Marks Entry 7th'!X144,"")))</f>
        <v/>
      </c>
      <c r="AJ145" s="120" t="str">
        <f>IF(OR($E145="",$G145=""),"",IF(AND($E$3=6),'Marks Entry 6th'!Y144,IF(AND($E$3=7),'Marks Entry 7th'!Y144,"")))</f>
        <v/>
      </c>
      <c r="AK145" s="120" t="str">
        <f>IF(OR($E145="",$G145=""),"",IF(AND($E$3=6),'Marks Entry 6th'!Z144,IF(AND($E$3=7),'Marks Entry 7th'!Z144,"")))</f>
        <v/>
      </c>
      <c r="AL145" s="120" t="str">
        <f>IF(OR($E145="",$G145=""),"",IF(AND($E$3=6),'Marks Entry 6th'!AA144,IF(AND($E$3=7),'Marks Entry 7th'!AA144,"")))</f>
        <v/>
      </c>
      <c r="AM145" s="418" t="str">
        <f t="shared" si="197"/>
        <v/>
      </c>
      <c r="AN145" s="120" t="str">
        <f>IF(OR($E145="",$G145=""),"",IF(AND($E$3=6),'Marks Entry 6th'!AB144,IF(AND($E$3=7),'Marks Entry 7th'!AB144,"")))</f>
        <v/>
      </c>
      <c r="AO145" s="120" t="str">
        <f>IF(OR($E145="",$G145=""),"",IF(AND($E$3=6),'Marks Entry 6th'!AC144,IF(AND($E$3=7),'Marks Entry 7th'!AC144,"")))</f>
        <v/>
      </c>
      <c r="AP145" s="65" t="str">
        <f t="shared" si="198"/>
        <v/>
      </c>
      <c r="AQ145" s="62">
        <f t="shared" si="199"/>
        <v>0</v>
      </c>
      <c r="AR145" s="67" t="str">
        <f>IF(OR($E145="",$G145=""),"",IF(AND($E$3=6),'Marks Entry 6th'!AD144,IF(AND($E$3=7),'Marks Entry 7th'!AD144,"")))</f>
        <v/>
      </c>
      <c r="AS145" s="67" t="str">
        <f>IF(OR($E145="",$G145=""),"",IF(AND($E$3=6),'Marks Entry 6th'!AE144,IF(AND($E$3=7),'Marks Entry 7th'!AE144,"")))</f>
        <v/>
      </c>
      <c r="AT145" s="65" t="str">
        <f t="shared" si="200"/>
        <v/>
      </c>
      <c r="AU145" s="62" t="str">
        <f t="shared" si="201"/>
        <v/>
      </c>
      <c r="AV145" s="108">
        <f t="shared" si="202"/>
        <v>0</v>
      </c>
      <c r="AW145" s="108" t="str">
        <f t="shared" si="203"/>
        <v/>
      </c>
      <c r="AX145" s="108" t="str">
        <f t="shared" si="204"/>
        <v/>
      </c>
      <c r="AY145" s="108" t="str">
        <f t="shared" si="205"/>
        <v/>
      </c>
      <c r="AZ145" s="108" t="str">
        <f t="shared" si="206"/>
        <v/>
      </c>
      <c r="BA145" s="110" t="str">
        <f t="shared" si="207"/>
        <v/>
      </c>
      <c r="BB145" s="310" t="str">
        <f>IF(OR($E145="",$G145=""),"",IF(AND($E$3=6),'Marks Entry 6th'!AF144,IF(AND($E$3=7),'Marks Entry 7th'!AF144,"")))</f>
        <v/>
      </c>
      <c r="BC145" s="120" t="str">
        <f>IF(OR($E145="",$G145=""),"",IF(AND($E$3=6),'Marks Entry 6th'!AG144,IF(AND($E$3=7),'Marks Entry 7th'!AG144,"")))</f>
        <v/>
      </c>
      <c r="BD145" s="120" t="str">
        <f>IF(OR($E145="",$G145=""),"",IF(AND($E$3=6),'Marks Entry 6th'!AH144,IF(AND($E$3=7),'Marks Entry 7th'!AH144,"")))</f>
        <v/>
      </c>
      <c r="BE145" s="120" t="str">
        <f>IF(OR($E145="",$G145=""),"",IF(AND($E$3=6),'Marks Entry 6th'!AI144,IF(AND($E$3=7),'Marks Entry 7th'!AI144,"")))</f>
        <v/>
      </c>
      <c r="BF145" s="120" t="str">
        <f>IF(OR($E145="",$G145=""),"",IF(AND($E$3=6),'Marks Entry 6th'!AJ144,IF(AND($E$3=7),'Marks Entry 7th'!AJ144,"")))</f>
        <v/>
      </c>
      <c r="BG145" s="120" t="str">
        <f>IF(OR($E145="",$G145=""),"",IF(AND($E$3=6),'Marks Entry 6th'!AK144,IF(AND($E$3=7),'Marks Entry 7th'!AK144,"")))</f>
        <v/>
      </c>
      <c r="BH145" s="120" t="str">
        <f>IF(OR($E145="",$G145=""),"",IF(AND($E$3=6),'Marks Entry 6th'!AL144,IF(AND($E$3=7),'Marks Entry 7th'!AL144,"")))</f>
        <v/>
      </c>
      <c r="BI145" s="418" t="str">
        <f t="shared" si="208"/>
        <v/>
      </c>
      <c r="BJ145" s="120" t="str">
        <f>IF(OR($E145="",$G145=""),"",IF(AND($E$3=6),'Marks Entry 6th'!AM144,IF(AND($E$3=7),'Marks Entry 7th'!AM144,"")))</f>
        <v/>
      </c>
      <c r="BK145" s="120" t="str">
        <f>IF(OR($E145="",$G145=""),"",IF(AND($E$3=6),'Marks Entry 6th'!AN144,IF(AND($E$3=7),'Marks Entry 7th'!AN144,"")))</f>
        <v/>
      </c>
      <c r="BL145" s="65" t="str">
        <f t="shared" si="209"/>
        <v/>
      </c>
      <c r="BM145" s="62">
        <f t="shared" si="210"/>
        <v>0</v>
      </c>
      <c r="BN145" s="67" t="str">
        <f>IF(OR($E145="",$G145=""),"",IF(AND($E$3=6),'Marks Entry 6th'!AO144,IF(AND($E$3=7),'Marks Entry 7th'!AO144,"")))</f>
        <v/>
      </c>
      <c r="BO145" s="67" t="str">
        <f>IF(OR($E145="",$G145=""),"",IF(AND($E$3=6),'Marks Entry 6th'!AP144,IF(AND($E$3=7),'Marks Entry 7th'!AP144,"")))</f>
        <v/>
      </c>
      <c r="BP145" s="65" t="str">
        <f t="shared" si="211"/>
        <v/>
      </c>
      <c r="BQ145" s="62" t="str">
        <f t="shared" si="212"/>
        <v/>
      </c>
      <c r="BR145" s="108">
        <f t="shared" si="213"/>
        <v>0</v>
      </c>
      <c r="BS145" s="108" t="str">
        <f t="shared" si="214"/>
        <v/>
      </c>
      <c r="BT145" s="108" t="str">
        <f t="shared" si="215"/>
        <v/>
      </c>
      <c r="BU145" s="108" t="str">
        <f t="shared" si="216"/>
        <v/>
      </c>
      <c r="BV145" s="108" t="str">
        <f t="shared" si="217"/>
        <v/>
      </c>
      <c r="BW145" s="110" t="str">
        <f t="shared" si="218"/>
        <v/>
      </c>
      <c r="BX145" s="120" t="str">
        <f>IF(OR($E145="",$G145=""),"",IF(AND($E$3=6),'Marks Entry 6th'!AQ144,IF(AND($E$3=7),'Marks Entry 7th'!AQ144,"")))</f>
        <v/>
      </c>
      <c r="BY145" s="120" t="str">
        <f>IF(OR($E145="",$G145=""),"",IF(AND($E$3=6),'Marks Entry 6th'!AR144,IF(AND($E$3=7),'Marks Entry 7th'!AR144,"")))</f>
        <v/>
      </c>
      <c r="BZ145" s="120" t="str">
        <f>IF(OR($E145="",$G145=""),"",IF(AND($E$3=6),'Marks Entry 6th'!AS144,IF(AND($E$3=7),'Marks Entry 7th'!AS144,"")))</f>
        <v/>
      </c>
      <c r="CA145" s="120" t="str">
        <f>IF(OR($E145="",$G145=""),"",IF(AND($E$3=6),'Marks Entry 6th'!AT144,IF(AND($E$3=7),'Marks Entry 7th'!AT144,"")))</f>
        <v/>
      </c>
      <c r="CB145" s="120" t="str">
        <f>IF(OR($E145="",$G145=""),"",IF(AND($E$3=6),'Marks Entry 6th'!AU144,IF(AND($E$3=7),'Marks Entry 7th'!AU144,"")))</f>
        <v/>
      </c>
      <c r="CC145" s="120" t="str">
        <f>IF(OR($E145="",$G145=""),"",IF(AND($E$3=6),'Marks Entry 6th'!AV144,IF(AND($E$3=7),'Marks Entry 7th'!AV144,"")))</f>
        <v/>
      </c>
      <c r="CD145" s="418" t="str">
        <f t="shared" si="219"/>
        <v/>
      </c>
      <c r="CE145" s="120" t="str">
        <f>IF(OR($E145="",$G145=""),"",IF(AND($E$3=6),'Marks Entry 6th'!AW144,IF(AND($E$3=7),'Marks Entry 7th'!AW144,"")))</f>
        <v/>
      </c>
      <c r="CF145" s="120" t="str">
        <f>IF(OR($E145="",$G145=""),"",IF(AND($E$3=6),'Marks Entry 6th'!AX144,IF(AND($E$3=7),'Marks Entry 7th'!AX144,"")))</f>
        <v/>
      </c>
      <c r="CG145" s="65" t="str">
        <f t="shared" si="220"/>
        <v/>
      </c>
      <c r="CH145" s="62">
        <f t="shared" si="221"/>
        <v>0</v>
      </c>
      <c r="CI145" s="67" t="str">
        <f>IF(OR($E145="",$G145=""),"",IF(AND($E$3=6),'Marks Entry 6th'!AY144,IF(AND($E$3=7),'Marks Entry 7th'!AY144,"")))</f>
        <v/>
      </c>
      <c r="CJ145" s="67" t="str">
        <f>IF(OR($E145="",$G145=""),"",IF(AND($E$3=6),'Marks Entry 6th'!AZ144,IF(AND($E$3=7),'Marks Entry 7th'!AZ144,"")))</f>
        <v/>
      </c>
      <c r="CK145" s="65" t="str">
        <f t="shared" si="222"/>
        <v/>
      </c>
      <c r="CL145" s="62" t="str">
        <f t="shared" si="223"/>
        <v/>
      </c>
      <c r="CM145" s="108">
        <f t="shared" si="224"/>
        <v>0</v>
      </c>
      <c r="CN145" s="108" t="str">
        <f t="shared" si="225"/>
        <v/>
      </c>
      <c r="CO145" s="108" t="str">
        <f t="shared" si="226"/>
        <v/>
      </c>
      <c r="CP145" s="108" t="str">
        <f t="shared" si="227"/>
        <v/>
      </c>
      <c r="CQ145" s="108" t="str">
        <f t="shared" si="228"/>
        <v/>
      </c>
      <c r="CR145" s="110" t="str">
        <f t="shared" si="229"/>
        <v/>
      </c>
      <c r="CS145" s="120" t="str">
        <f>IF(OR($E145="",$G145=""),"",IF(AND($E$3=6),'Marks Entry 6th'!BA144,IF(AND($E$3=7),'Marks Entry 7th'!BA144,"")))</f>
        <v/>
      </c>
      <c r="CT145" s="120" t="str">
        <f>IF(OR($E145="",$G145=""),"",IF(AND($E$3=6),'Marks Entry 6th'!BB144,IF(AND($E$3=7),'Marks Entry 7th'!BB144,"")))</f>
        <v/>
      </c>
      <c r="CU145" s="120" t="str">
        <f>IF(OR($E145="",$G145=""),"",IF(AND($E$3=6),'Marks Entry 6th'!BC144,IF(AND($E$3=7),'Marks Entry 7th'!BC144,"")))</f>
        <v/>
      </c>
      <c r="CV145" s="120" t="str">
        <f>IF(OR($E145="",$G145=""),"",IF(AND($E$3=6),'Marks Entry 6th'!BD144,IF(AND($E$3=7),'Marks Entry 7th'!BD144,"")))</f>
        <v/>
      </c>
      <c r="CW145" s="120" t="str">
        <f>IF(OR($E145="",$G145=""),"",IF(AND($E$3=6),'Marks Entry 6th'!BE144,IF(AND($E$3=7),'Marks Entry 7th'!BE144,"")))</f>
        <v/>
      </c>
      <c r="CX145" s="120" t="str">
        <f>IF(OR($E145="",$G145=""),"",IF(AND($E$3=6),'Marks Entry 6th'!BF144,IF(AND($E$3=7),'Marks Entry 7th'!BF144,"")))</f>
        <v/>
      </c>
      <c r="CY145" s="418" t="str">
        <f t="shared" si="230"/>
        <v/>
      </c>
      <c r="CZ145" s="120" t="str">
        <f>IF(OR($E145="",$G145=""),"",IF(AND($E$3=6),'Marks Entry 6th'!BG144,IF(AND($E$3=7),'Marks Entry 7th'!BG144,"")))</f>
        <v/>
      </c>
      <c r="DA145" s="120" t="str">
        <f>IF(OR($E145="",$G145=""),"",IF(AND($E$3=6),'Marks Entry 6th'!BH144,IF(AND($E$3=7),'Marks Entry 7th'!BH144,"")))</f>
        <v/>
      </c>
      <c r="DB145" s="65" t="str">
        <f t="shared" si="231"/>
        <v/>
      </c>
      <c r="DC145" s="62">
        <f t="shared" si="232"/>
        <v>0</v>
      </c>
      <c r="DD145" s="67" t="str">
        <f>IF(OR($E145="",$G145=""),"",IF(AND($E$3=6),'Marks Entry 6th'!BI144,IF(AND($E$3=7),'Marks Entry 7th'!BI144,"")))</f>
        <v/>
      </c>
      <c r="DE145" s="67" t="str">
        <f>IF(OR($E145="",$G145=""),"",IF(AND($E$3=6),'Marks Entry 6th'!BJ144,IF(AND($E$3=7),'Marks Entry 7th'!BJ144,"")))</f>
        <v/>
      </c>
      <c r="DF145" s="65" t="str">
        <f t="shared" si="233"/>
        <v/>
      </c>
      <c r="DG145" s="62" t="str">
        <f t="shared" si="234"/>
        <v/>
      </c>
      <c r="DH145" s="108">
        <f t="shared" si="235"/>
        <v>0</v>
      </c>
      <c r="DI145" s="108" t="str">
        <f t="shared" si="236"/>
        <v/>
      </c>
      <c r="DJ145" s="108" t="str">
        <f t="shared" si="237"/>
        <v/>
      </c>
      <c r="DK145" s="108" t="str">
        <f t="shared" si="238"/>
        <v/>
      </c>
      <c r="DL145" s="108" t="str">
        <f t="shared" si="239"/>
        <v/>
      </c>
      <c r="DM145" s="110" t="str">
        <f t="shared" si="240"/>
        <v/>
      </c>
      <c r="DN145" s="120" t="str">
        <f>IF(OR($E145="",$G145=""),"",IF(AND($E$3=6),'Marks Entry 6th'!BK144,IF(AND($E$3=7),'Marks Entry 7th'!BK144,"")))</f>
        <v/>
      </c>
      <c r="DO145" s="120" t="str">
        <f>IF(OR($E145="",$G145=""),"",IF(AND($E$3=6),'Marks Entry 6th'!BL144,IF(AND($E$3=7),'Marks Entry 7th'!BL144,"")))</f>
        <v/>
      </c>
      <c r="DP145" s="120" t="str">
        <f>IF(OR($E145="",$G145=""),"",IF(AND($E$3=6),'Marks Entry 6th'!BM144,IF(AND($E$3=7),'Marks Entry 7th'!BM144,"")))</f>
        <v/>
      </c>
      <c r="DQ145" s="120" t="str">
        <f>IF(OR($E145="",$G145=""),"",IF(AND($E$3=6),'Marks Entry 6th'!BN144,IF(AND($E$3=7),'Marks Entry 7th'!BN144,"")))</f>
        <v/>
      </c>
      <c r="DR145" s="120" t="str">
        <f>IF(OR($E145="",$G145=""),"",IF(AND($E$3=6),'Marks Entry 6th'!BO144,IF(AND($E$3=7),'Marks Entry 7th'!BO144,"")))</f>
        <v/>
      </c>
      <c r="DS145" s="120" t="str">
        <f>IF(OR($E145="",$G145=""),"",IF(AND($E$3=6),'Marks Entry 6th'!BP144,IF(AND($E$3=7),'Marks Entry 7th'!BP144,"")))</f>
        <v/>
      </c>
      <c r="DT145" s="418" t="str">
        <f t="shared" si="241"/>
        <v/>
      </c>
      <c r="DU145" s="120" t="str">
        <f>IF(OR($E145="",$G145=""),"",IF(AND($E$3=6),'Marks Entry 6th'!BQ144,IF(AND($E$3=7),'Marks Entry 7th'!BQ144,"")))</f>
        <v/>
      </c>
      <c r="DV145" s="120" t="str">
        <f>IF(OR($E145="",$G145=""),"",IF(AND($E$3=6),'Marks Entry 6th'!BR144,IF(AND($E$3=7),'Marks Entry 7th'!BR144,"")))</f>
        <v/>
      </c>
      <c r="DW145" s="65" t="str">
        <f t="shared" si="242"/>
        <v/>
      </c>
      <c r="DX145" s="62">
        <f t="shared" si="243"/>
        <v>0</v>
      </c>
      <c r="DY145" s="67" t="str">
        <f>IF(OR($E145="",$G145=""),"",IF(AND($E$3=6),'Marks Entry 6th'!BS144,IF(AND($E$3=7),'Marks Entry 7th'!BS144,"")))</f>
        <v/>
      </c>
      <c r="DZ145" s="67" t="str">
        <f>IF(OR($E145="",$G145=""),"",IF(AND($E$3=6),'Marks Entry 6th'!BT144,IF(AND($E$3=7),'Marks Entry 7th'!BT144,"")))</f>
        <v/>
      </c>
      <c r="EA145" s="65" t="str">
        <f t="shared" si="244"/>
        <v/>
      </c>
      <c r="EB145" s="62" t="str">
        <f t="shared" si="245"/>
        <v/>
      </c>
      <c r="EC145" s="108">
        <f t="shared" si="246"/>
        <v>0</v>
      </c>
      <c r="ED145" s="108" t="str">
        <f t="shared" si="247"/>
        <v/>
      </c>
      <c r="EE145" s="108" t="str">
        <f t="shared" si="248"/>
        <v/>
      </c>
      <c r="EF145" s="108" t="str">
        <f t="shared" si="249"/>
        <v/>
      </c>
      <c r="EG145" s="108" t="str">
        <f t="shared" si="250"/>
        <v/>
      </c>
      <c r="EH145" s="110" t="str">
        <f t="shared" si="251"/>
        <v/>
      </c>
      <c r="EI145" s="52" t="str">
        <f>IF(OR($E145="",$G145=""),"",IF(AND($E$3=6),'Marks Entry 6th'!BU144,IF(AND($E$3=7),'Marks Entry 7th'!BU144,"")))</f>
        <v/>
      </c>
      <c r="EJ145" s="52" t="str">
        <f>IF(OR($E145="",$G145=""),"",IF(AND($E$3=6),'Marks Entry 6th'!BV144,IF(AND($E$3=7),'Marks Entry 7th'!BV144,"")))</f>
        <v/>
      </c>
      <c r="EK145" s="52" t="str">
        <f>IF(OR($E145="",$G145=""),"",IF(AND($E$3=6),'Marks Entry 6th'!BW144,IF(AND($E$3=7),'Marks Entry 7th'!BW144,"")))</f>
        <v/>
      </c>
      <c r="EL145" s="52" t="str">
        <f>IF(OR($E145="",$G145=""),"",IF(AND($E$3=6),'Marks Entry 6th'!BX144,IF(AND($E$3=7),'Marks Entry 7th'!BX144,"")))</f>
        <v/>
      </c>
      <c r="EM145" s="52" t="str">
        <f>IF(OR($E145="",$G145=""),"",IF(AND($E$3=6),'Marks Entry 6th'!BY144,IF(AND($E$3=7),'Marks Entry 7th'!BY144,"")))</f>
        <v/>
      </c>
      <c r="EN145" s="121" t="str">
        <f t="shared" si="252"/>
        <v/>
      </c>
      <c r="EO145" s="122">
        <f t="shared" si="253"/>
        <v>0</v>
      </c>
      <c r="EP145" s="122" t="str">
        <f t="shared" si="254"/>
        <v/>
      </c>
      <c r="EQ145" s="122" t="str">
        <f t="shared" si="255"/>
        <v/>
      </c>
      <c r="ER145" s="109" t="str">
        <f t="shared" si="256"/>
        <v/>
      </c>
      <c r="ES145" s="52" t="str">
        <f>IF(OR($E145="",$G145=""),"",IF(AND($E$3=6),'Marks Entry 6th'!BZ144,IF(AND($E$3=7),'Marks Entry 7th'!BZ144,"")))</f>
        <v/>
      </c>
      <c r="ET145" s="52" t="str">
        <f>IF(OR($E145="",$G145=""),"",IF(AND($E$3=6),'Marks Entry 6th'!CA144,IF(AND($E$3=7),'Marks Entry 7th'!CA144,"")))</f>
        <v/>
      </c>
      <c r="EU145" s="52" t="str">
        <f>IF(OR($E145="",$G145=""),"",IF(AND($E$3=6),'Marks Entry 6th'!CB144,IF(AND($E$3=7),'Marks Entry 7th'!CB144,"")))</f>
        <v/>
      </c>
      <c r="EV145" s="52" t="str">
        <f>IF(OR($E145="",$G145=""),"",IF(AND($E$3=6),'Marks Entry 6th'!CC144,IF(AND($E$3=7),'Marks Entry 7th'!CC144,"")))</f>
        <v/>
      </c>
      <c r="EW145" s="52" t="str">
        <f>IF(OR($E145="",$G145=""),"",IF(AND($E$3=6),'Marks Entry 6th'!CD144,IF(AND($E$3=7),'Marks Entry 7th'!CD144,"")))</f>
        <v/>
      </c>
      <c r="EX145" s="121" t="str">
        <f t="shared" si="257"/>
        <v/>
      </c>
      <c r="EY145" s="122">
        <f t="shared" si="258"/>
        <v>0</v>
      </c>
      <c r="EZ145" s="122" t="str">
        <f t="shared" si="259"/>
        <v/>
      </c>
      <c r="FA145" s="122" t="str">
        <f t="shared" si="260"/>
        <v/>
      </c>
      <c r="FB145" s="109" t="str">
        <f t="shared" si="261"/>
        <v/>
      </c>
      <c r="FC145" s="52" t="str">
        <f>IF(OR($E145="",$G145=""),"",IF(AND($E$3=6),'Marks Entry 6th'!CE144,IF(AND($E$3=7),'Marks Entry 7th'!CE144,"")))</f>
        <v/>
      </c>
      <c r="FD145" s="52" t="str">
        <f>IF(OR($E145="",$G145=""),"",IF(AND($E$3=6),'Marks Entry 6th'!CF144,IF(AND($E$3=7),'Marks Entry 7th'!CF144,"")))</f>
        <v/>
      </c>
      <c r="FE145" s="52" t="str">
        <f>IF(OR($E145="",$G145=""),"",IF(AND($E$3=6),'Marks Entry 6th'!CG144,IF(AND($E$3=7),'Marks Entry 7th'!CG144,"")))</f>
        <v/>
      </c>
      <c r="FF145" s="52" t="str">
        <f>IF(OR($E145="",$G145=""),"",IF(AND($E$3=6),'Marks Entry 6th'!CH144,IF(AND($E$3=7),'Marks Entry 7th'!CH144,"")))</f>
        <v/>
      </c>
      <c r="FG145" s="52" t="str">
        <f>IF(OR($E145="",$G145=""),"",IF(AND($E$3=6),'Marks Entry 6th'!CI144,IF(AND($E$3=7),'Marks Entry 7th'!CI144,"")))</f>
        <v/>
      </c>
      <c r="FH145" s="121" t="str">
        <f t="shared" si="262"/>
        <v/>
      </c>
      <c r="FI145" s="122">
        <f t="shared" si="263"/>
        <v>0</v>
      </c>
      <c r="FJ145" s="122" t="str">
        <f t="shared" si="264"/>
        <v/>
      </c>
      <c r="FK145" s="122" t="str">
        <f t="shared" si="265"/>
        <v/>
      </c>
      <c r="FL145" s="109" t="str">
        <f t="shared" si="266"/>
        <v/>
      </c>
      <c r="FM145" s="361" t="str">
        <f>IF(OR($E145="",$G145=""),"",IF(AND('Marks Entry 6th'!CJ144="",'Marks Entry 7th'!CJ144=""),"",IF(AND($E$3=6),'Marks Entry 6th'!CJ144,IF(AND($E$3=7),'Marks Entry 7th'!CJ144,""))))</f>
        <v/>
      </c>
      <c r="FN145" s="361" t="str">
        <f>IF(OR($E145="",$G145=""),"",IF(AND('Marks Entry 6th'!CK144="",'Marks Entry 7th'!CK144=""),"",IF(AND($E$3=6),'Marks Entry 6th'!CK144,IF(AND($E$3=7),'Marks Entry 7th'!CK144,""))))</f>
        <v/>
      </c>
      <c r="FO145" s="362" t="str">
        <f t="shared" si="267"/>
        <v/>
      </c>
      <c r="FP145" s="109" t="str">
        <f t="shared" si="268"/>
        <v/>
      </c>
      <c r="FQ145" s="361" t="str">
        <f>IF(OR($E145="",$G145=""),"",IF(AND('Marks Entry 6th'!CL144="",'Marks Entry 7th'!CL144=""),"",IF(AND($E$3=6),'Marks Entry 6th'!CL144,IF(AND($E$3=7),'Marks Entry 7th'!CL144,""))))</f>
        <v/>
      </c>
      <c r="FR145" s="361" t="str">
        <f>IF(OR($E145="",$G145=""),"",IF(AND('Marks Entry 6th'!CM144="",'Marks Entry 7th'!CM144=""),"",IF(AND($E$3=6),'Marks Entry 6th'!CM144,IF(AND($E$3=7),'Marks Entry 7th'!CM144,""))))</f>
        <v/>
      </c>
      <c r="FS145" s="362" t="str">
        <f t="shared" si="269"/>
        <v/>
      </c>
      <c r="FT145" s="109" t="str">
        <f t="shared" si="270"/>
        <v/>
      </c>
      <c r="FU145" s="78" t="str">
        <f t="shared" si="271"/>
        <v/>
      </c>
      <c r="FV145" s="328" t="str">
        <f t="shared" si="272"/>
        <v/>
      </c>
      <c r="FW145" s="84" t="str">
        <f t="shared" si="273"/>
        <v/>
      </c>
      <c r="FX145" s="222" t="str">
        <f t="shared" si="274"/>
        <v/>
      </c>
      <c r="FY145" s="85" t="str">
        <f t="shared" si="275"/>
        <v/>
      </c>
      <c r="FZ145" s="327" t="str">
        <f>IFERROR(IF(B145="NSO","NSO",IF(OR(D145="",G145="",F145=""),"",IF(AND(FV145&gt;=36,'Master sheet'!$D$11="Hindi"),"कक्षा क्रमोन्नत",IF(AND(FV145&gt;=36,'Master sheet'!$D$11="English"),"Promoted",IF(AND(FV145&lt;36,'Master sheet'!$D$11="Hindi"),"पुनः परीक्षा","Re-Exam"))))),"")</f>
        <v/>
      </c>
      <c r="GA145" s="53" t="str">
        <f>IF(OR($E145="",$G145=""),"",IF(AND($E$3=6,'Marks Entry 6th'!CN144=""),"",IF(AND($E$3=7,'Marks Entry 7th'!CN144=""),"",IF(AND($E$3=6),'Marks Entry 6th'!CN144,IF(AND($E$3=7),'Marks Entry 7th'!CN144,"")))))</f>
        <v/>
      </c>
      <c r="GB145" s="53" t="str">
        <f>IF(OR($E145="",$G145=""),"",IF(AND($E$3=6,'Marks Entry 6th'!CO144=""),"",IF(AND($E$3=7,'Marks Entry 7th'!CO144=""),"",IF(AND($E$3=6),'Marks Entry 6th'!CO144,IF(AND($E$3=7),'Marks Entry 7th'!CO144,"")))))</f>
        <v/>
      </c>
      <c r="GC145" s="54"/>
      <c r="GK145" s="56">
        <f>IF(AND($E$3=6),'Marks Entry 6th'!I144,IF(AND($E$3=7),'Marks Entry 7th'!I144,""))</f>
        <v>0</v>
      </c>
      <c r="GL145" s="56">
        <f t="shared" si="276"/>
        <v>0</v>
      </c>
    </row>
    <row r="146" spans="1:194" ht="18.95" customHeight="1">
      <c r="A146" s="68">
        <v>139</v>
      </c>
      <c r="B146" s="68" t="str">
        <f>IF(OR(GK146=0,GK146=""),"",IF(AND($E$3=6),'Marks Entry 6th'!I145,IF(AND($E$3=7),'Marks Entry 7th'!I145,"")))</f>
        <v/>
      </c>
      <c r="C146" s="69" t="str">
        <f>IF(OR(B146=0,B146=""),"",IF(AND($E$3=6,'Marks Entry 6th'!B145=""),"",IF(AND($E$3=7,'Marks Entry 7th'!B145=""),"",IF(AND($E$3=6,'Marks Entry 6th'!B145),'Marks Entry 6th'!B145,IF(AND($E$3=7),'Marks Entry 7th'!B145,"")))))</f>
        <v/>
      </c>
      <c r="D146" s="69" t="str">
        <f>IF(OR(B146=0,B146=""),"",IF(AND($E$3=6,'Marks Entry 6th'!C145=""),"",IF(AND($E$3=7,'Marks Entry 7th'!C145=""),"",IF(AND($E$3=6),'Marks Entry 6th'!C145,IF(AND($E$3=7),'Marks Entry 7th'!C145,"")))))</f>
        <v/>
      </c>
      <c r="E146" s="303" t="str">
        <f>IF(OR(B146=0,B146=""),"",IF(AND($E$3=6,'Marks Entry 6th'!E145=""),"",IF(AND($E$3=7,'Marks Entry 7th'!E145=""),"",IF(AND($E$3=6),'Marks Entry 6th'!E145,IF(AND($E$3=7),'Marks Entry 7th'!E145,"")))))</f>
        <v/>
      </c>
      <c r="F146" s="69" t="str">
        <f>IF(OR(B146=0,B146=""),"",IF(AND($E$3=6,'Marks Entry 6th'!D145=""),"",IF(AND($E$3=7,'Marks Entry 7th'!D145=""),"",IF(AND($E$3=6),'Marks Entry 6th'!D145,IF(AND($E$3=7),'Marks Entry 7th'!D145,"")))))</f>
        <v/>
      </c>
      <c r="G146" s="302" t="str">
        <f>IF(OR(B146=0,B146=""),"",IF(AND($E$3=6,'Marks Entry 6th'!F145=""),"",IF(AND($E$3=7,'Marks Entry 7th'!F145=""),"",IF(AND($E$3=6),UPPER('Marks Entry 6th'!F145),IF(AND($E$3=7),UPPER('Marks Entry 7th'!F145),"")))))</f>
        <v/>
      </c>
      <c r="H146" s="302" t="str">
        <f>IF(OR(B146=0,B146=""),"",IF(AND($E$3=6,'Marks Entry 6th'!G145=""),"",IF(AND($E$3=7,'Marks Entry 7th'!G145=""),"",IF(AND($E$3=6),UPPER('Marks Entry 6th'!G145),IF(AND($E$3=7),UPPER('Marks Entry 7th'!G145),"")))))</f>
        <v/>
      </c>
      <c r="I146" s="302" t="str">
        <f>IF(OR(B146=0,B146=""),"",IF(AND($E$3=6,'Marks Entry 6th'!H145=""),"",IF(AND($E$3=7,'Marks Entry 7th'!H145=""),"",IF(AND($E$3=6),UPPER('Marks Entry 6th'!H145),IF(AND($E$3=7),UPPER('Marks Entry 7th'!H145),"")))))</f>
        <v/>
      </c>
      <c r="J146" s="64" t="str">
        <f>IF(OR(B146=0,B146=""),"",IF(AND($E$3=6,'Marks Entry 6th'!J145=""),"",IF(AND($E$3=7,'Marks Entry 7th'!J145=""),"",IF(AND($E$3=6),'Marks Entry 6th'!J145,IF(AND($E$3=7),'Marks Entry 7th'!J145,"")))))</f>
        <v/>
      </c>
      <c r="K146" s="64" t="str">
        <f>IF(OR(B146=0,B146=""),"",IF(AND($E$3=6,'Marks Entry 6th'!K145=""),"",IF(AND($E$3=7,'Marks Entry 7th'!K145=""),"",IF(AND($E$3=6),'Marks Entry 6th'!K145,IF(AND($E$3=7),'Marks Entry 7th'!K145,"")))))</f>
        <v/>
      </c>
      <c r="L146" s="120" t="str">
        <f>IF(OR($E146="",$G146=""),"",IF(AND($E$3=6),'Marks Entry 6th'!L145,IF(AND($E$3=7),'Marks Entry 7th'!L145,"")))</f>
        <v/>
      </c>
      <c r="M146" s="120" t="str">
        <f>IF(OR($E146="",$G146=""),"",IF(AND($E$3=6),'Marks Entry 6th'!M145,IF(AND($E$3=7),'Marks Entry 7th'!M145,"")))</f>
        <v/>
      </c>
      <c r="N146" s="120" t="str">
        <f>IF(OR($E146="",$G146=""),"",IF(AND($E$3=6),'Marks Entry 6th'!N145,IF(AND($E$3=7),'Marks Entry 7th'!N145,"")))</f>
        <v/>
      </c>
      <c r="O146" s="120" t="str">
        <f>IF(OR($E146="",$G146=""),"",IF(AND($E$3=6),'Marks Entry 6th'!O145,IF(AND($E$3=7),'Marks Entry 7th'!O145,"")))</f>
        <v/>
      </c>
      <c r="P146" s="120" t="str">
        <f>IF(OR($E146="",$G146=""),"",IF(AND($E$3=6),'Marks Entry 6th'!P145,IF(AND($E$3=7),'Marks Entry 7th'!P145,"")))</f>
        <v/>
      </c>
      <c r="Q146" s="120" t="str">
        <f>IF(OR($E146="",$G146=""),"",IF(AND($E$3=6),'Marks Entry 6th'!Q145,IF(AND($E$3=7),'Marks Entry 7th'!Q145,"")))</f>
        <v/>
      </c>
      <c r="R146" s="418" t="str">
        <f t="shared" si="186"/>
        <v/>
      </c>
      <c r="S146" s="120" t="str">
        <f>IF(OR($E146="",$G146=""),"",IF(AND($E$3=6),'Marks Entry 6th'!R145,IF(AND($E$3=7),'Marks Entry 7th'!R145,"")))</f>
        <v/>
      </c>
      <c r="T146" s="120" t="str">
        <f>IF(OR($E146="",$G146=""),"",IF(AND($E$3=6),'Marks Entry 6th'!S145,IF(AND($E$3=7),'Marks Entry 7th'!S145,"")))</f>
        <v/>
      </c>
      <c r="U146" s="65" t="str">
        <f t="shared" si="187"/>
        <v/>
      </c>
      <c r="V146" s="62">
        <f t="shared" si="188"/>
        <v>0</v>
      </c>
      <c r="W146" s="67" t="str">
        <f>IF(OR($E146="",$G146=""),"",IF(AND($E$3=6),'Marks Entry 6th'!T145,IF(AND($E$3=7),'Marks Entry 7th'!T145,"")))</f>
        <v/>
      </c>
      <c r="X146" s="67" t="str">
        <f>IF(OR($E146="",$G146=""),"",IF(AND($E$3=6),'Marks Entry 6th'!U145,IF(AND($E$3=7),'Marks Entry 7th'!U145,"")))</f>
        <v/>
      </c>
      <c r="Y146" s="66" t="str">
        <f t="shared" si="189"/>
        <v/>
      </c>
      <c r="Z146" s="62" t="str">
        <f t="shared" si="190"/>
        <v/>
      </c>
      <c r="AA146" s="108">
        <f t="shared" si="191"/>
        <v>0</v>
      </c>
      <c r="AB146" s="108" t="str">
        <f t="shared" si="192"/>
        <v/>
      </c>
      <c r="AC146" s="108" t="str">
        <f t="shared" si="193"/>
        <v/>
      </c>
      <c r="AD146" s="108" t="str">
        <f t="shared" si="194"/>
        <v/>
      </c>
      <c r="AE146" s="108" t="str">
        <f t="shared" si="195"/>
        <v/>
      </c>
      <c r="AF146" s="110" t="str">
        <f t="shared" si="196"/>
        <v/>
      </c>
      <c r="AG146" s="120" t="str">
        <f>IF(OR($E146="",$G146=""),"",IF(AND($E$3=6),'Marks Entry 6th'!V145,IF(AND($E$3=7),'Marks Entry 7th'!V145,"")))</f>
        <v/>
      </c>
      <c r="AH146" s="120" t="str">
        <f>IF(OR($E146="",$G146=""),"",IF(AND($E$3=6),'Marks Entry 6th'!W145,IF(AND($E$3=7),'Marks Entry 7th'!W145,"")))</f>
        <v/>
      </c>
      <c r="AI146" s="120" t="str">
        <f>IF(OR($E146="",$G146=""),"",IF(AND($E$3=6),'Marks Entry 6th'!X145,IF(AND($E$3=7),'Marks Entry 7th'!X145,"")))</f>
        <v/>
      </c>
      <c r="AJ146" s="120" t="str">
        <f>IF(OR($E146="",$G146=""),"",IF(AND($E$3=6),'Marks Entry 6th'!Y145,IF(AND($E$3=7),'Marks Entry 7th'!Y145,"")))</f>
        <v/>
      </c>
      <c r="AK146" s="120" t="str">
        <f>IF(OR($E146="",$G146=""),"",IF(AND($E$3=6),'Marks Entry 6th'!Z145,IF(AND($E$3=7),'Marks Entry 7th'!Z145,"")))</f>
        <v/>
      </c>
      <c r="AL146" s="120" t="str">
        <f>IF(OR($E146="",$G146=""),"",IF(AND($E$3=6),'Marks Entry 6th'!AA145,IF(AND($E$3=7),'Marks Entry 7th'!AA145,"")))</f>
        <v/>
      </c>
      <c r="AM146" s="418" t="str">
        <f t="shared" si="197"/>
        <v/>
      </c>
      <c r="AN146" s="120" t="str">
        <f>IF(OR($E146="",$G146=""),"",IF(AND($E$3=6),'Marks Entry 6th'!AB145,IF(AND($E$3=7),'Marks Entry 7th'!AB145,"")))</f>
        <v/>
      </c>
      <c r="AO146" s="120" t="str">
        <f>IF(OR($E146="",$G146=""),"",IF(AND($E$3=6),'Marks Entry 6th'!AC145,IF(AND($E$3=7),'Marks Entry 7th'!AC145,"")))</f>
        <v/>
      </c>
      <c r="AP146" s="65" t="str">
        <f t="shared" si="198"/>
        <v/>
      </c>
      <c r="AQ146" s="62">
        <f t="shared" si="199"/>
        <v>0</v>
      </c>
      <c r="AR146" s="67" t="str">
        <f>IF(OR($E146="",$G146=""),"",IF(AND($E$3=6),'Marks Entry 6th'!AD145,IF(AND($E$3=7),'Marks Entry 7th'!AD145,"")))</f>
        <v/>
      </c>
      <c r="AS146" s="67" t="str">
        <f>IF(OR($E146="",$G146=""),"",IF(AND($E$3=6),'Marks Entry 6th'!AE145,IF(AND($E$3=7),'Marks Entry 7th'!AE145,"")))</f>
        <v/>
      </c>
      <c r="AT146" s="65" t="str">
        <f t="shared" si="200"/>
        <v/>
      </c>
      <c r="AU146" s="62" t="str">
        <f t="shared" si="201"/>
        <v/>
      </c>
      <c r="AV146" s="108">
        <f t="shared" si="202"/>
        <v>0</v>
      </c>
      <c r="AW146" s="108" t="str">
        <f t="shared" si="203"/>
        <v/>
      </c>
      <c r="AX146" s="108" t="str">
        <f t="shared" si="204"/>
        <v/>
      </c>
      <c r="AY146" s="108" t="str">
        <f t="shared" si="205"/>
        <v/>
      </c>
      <c r="AZ146" s="108" t="str">
        <f t="shared" si="206"/>
        <v/>
      </c>
      <c r="BA146" s="110" t="str">
        <f t="shared" si="207"/>
        <v/>
      </c>
      <c r="BB146" s="310" t="str">
        <f>IF(OR($E146="",$G146=""),"",IF(AND($E$3=6),'Marks Entry 6th'!AF145,IF(AND($E$3=7),'Marks Entry 7th'!AF145,"")))</f>
        <v/>
      </c>
      <c r="BC146" s="120" t="str">
        <f>IF(OR($E146="",$G146=""),"",IF(AND($E$3=6),'Marks Entry 6th'!AG145,IF(AND($E$3=7),'Marks Entry 7th'!AG145,"")))</f>
        <v/>
      </c>
      <c r="BD146" s="120" t="str">
        <f>IF(OR($E146="",$G146=""),"",IF(AND($E$3=6),'Marks Entry 6th'!AH145,IF(AND($E$3=7),'Marks Entry 7th'!AH145,"")))</f>
        <v/>
      </c>
      <c r="BE146" s="120" t="str">
        <f>IF(OR($E146="",$G146=""),"",IF(AND($E$3=6),'Marks Entry 6th'!AI145,IF(AND($E$3=7),'Marks Entry 7th'!AI145,"")))</f>
        <v/>
      </c>
      <c r="BF146" s="120" t="str">
        <f>IF(OR($E146="",$G146=""),"",IF(AND($E$3=6),'Marks Entry 6th'!AJ145,IF(AND($E$3=7),'Marks Entry 7th'!AJ145,"")))</f>
        <v/>
      </c>
      <c r="BG146" s="120" t="str">
        <f>IF(OR($E146="",$G146=""),"",IF(AND($E$3=6),'Marks Entry 6th'!AK145,IF(AND($E$3=7),'Marks Entry 7th'!AK145,"")))</f>
        <v/>
      </c>
      <c r="BH146" s="120" t="str">
        <f>IF(OR($E146="",$G146=""),"",IF(AND($E$3=6),'Marks Entry 6th'!AL145,IF(AND($E$3=7),'Marks Entry 7th'!AL145,"")))</f>
        <v/>
      </c>
      <c r="BI146" s="418" t="str">
        <f t="shared" si="208"/>
        <v/>
      </c>
      <c r="BJ146" s="120" t="str">
        <f>IF(OR($E146="",$G146=""),"",IF(AND($E$3=6),'Marks Entry 6th'!AM145,IF(AND($E$3=7),'Marks Entry 7th'!AM145,"")))</f>
        <v/>
      </c>
      <c r="BK146" s="120" t="str">
        <f>IF(OR($E146="",$G146=""),"",IF(AND($E$3=6),'Marks Entry 6th'!AN145,IF(AND($E$3=7),'Marks Entry 7th'!AN145,"")))</f>
        <v/>
      </c>
      <c r="BL146" s="65" t="str">
        <f t="shared" si="209"/>
        <v/>
      </c>
      <c r="BM146" s="62">
        <f t="shared" si="210"/>
        <v>0</v>
      </c>
      <c r="BN146" s="67" t="str">
        <f>IF(OR($E146="",$G146=""),"",IF(AND($E$3=6),'Marks Entry 6th'!AO145,IF(AND($E$3=7),'Marks Entry 7th'!AO145,"")))</f>
        <v/>
      </c>
      <c r="BO146" s="67" t="str">
        <f>IF(OR($E146="",$G146=""),"",IF(AND($E$3=6),'Marks Entry 6th'!AP145,IF(AND($E$3=7),'Marks Entry 7th'!AP145,"")))</f>
        <v/>
      </c>
      <c r="BP146" s="65" t="str">
        <f t="shared" si="211"/>
        <v/>
      </c>
      <c r="BQ146" s="62" t="str">
        <f t="shared" si="212"/>
        <v/>
      </c>
      <c r="BR146" s="108">
        <f t="shared" si="213"/>
        <v>0</v>
      </c>
      <c r="BS146" s="108" t="str">
        <f t="shared" si="214"/>
        <v/>
      </c>
      <c r="BT146" s="108" t="str">
        <f t="shared" si="215"/>
        <v/>
      </c>
      <c r="BU146" s="108" t="str">
        <f t="shared" si="216"/>
        <v/>
      </c>
      <c r="BV146" s="108" t="str">
        <f t="shared" si="217"/>
        <v/>
      </c>
      <c r="BW146" s="110" t="str">
        <f t="shared" si="218"/>
        <v/>
      </c>
      <c r="BX146" s="120" t="str">
        <f>IF(OR($E146="",$G146=""),"",IF(AND($E$3=6),'Marks Entry 6th'!AQ145,IF(AND($E$3=7),'Marks Entry 7th'!AQ145,"")))</f>
        <v/>
      </c>
      <c r="BY146" s="120" t="str">
        <f>IF(OR($E146="",$G146=""),"",IF(AND($E$3=6),'Marks Entry 6th'!AR145,IF(AND($E$3=7),'Marks Entry 7th'!AR145,"")))</f>
        <v/>
      </c>
      <c r="BZ146" s="120" t="str">
        <f>IF(OR($E146="",$G146=""),"",IF(AND($E$3=6),'Marks Entry 6th'!AS145,IF(AND($E$3=7),'Marks Entry 7th'!AS145,"")))</f>
        <v/>
      </c>
      <c r="CA146" s="120" t="str">
        <f>IF(OR($E146="",$G146=""),"",IF(AND($E$3=6),'Marks Entry 6th'!AT145,IF(AND($E$3=7),'Marks Entry 7th'!AT145,"")))</f>
        <v/>
      </c>
      <c r="CB146" s="120" t="str">
        <f>IF(OR($E146="",$G146=""),"",IF(AND($E$3=6),'Marks Entry 6th'!AU145,IF(AND($E$3=7),'Marks Entry 7th'!AU145,"")))</f>
        <v/>
      </c>
      <c r="CC146" s="120" t="str">
        <f>IF(OR($E146="",$G146=""),"",IF(AND($E$3=6),'Marks Entry 6th'!AV145,IF(AND($E$3=7),'Marks Entry 7th'!AV145,"")))</f>
        <v/>
      </c>
      <c r="CD146" s="418" t="str">
        <f t="shared" si="219"/>
        <v/>
      </c>
      <c r="CE146" s="120" t="str">
        <f>IF(OR($E146="",$G146=""),"",IF(AND($E$3=6),'Marks Entry 6th'!AW145,IF(AND($E$3=7),'Marks Entry 7th'!AW145,"")))</f>
        <v/>
      </c>
      <c r="CF146" s="120" t="str">
        <f>IF(OR($E146="",$G146=""),"",IF(AND($E$3=6),'Marks Entry 6th'!AX145,IF(AND($E$3=7),'Marks Entry 7th'!AX145,"")))</f>
        <v/>
      </c>
      <c r="CG146" s="65" t="str">
        <f t="shared" si="220"/>
        <v/>
      </c>
      <c r="CH146" s="62">
        <f t="shared" si="221"/>
        <v>0</v>
      </c>
      <c r="CI146" s="67" t="str">
        <f>IF(OR($E146="",$G146=""),"",IF(AND($E$3=6),'Marks Entry 6th'!AY145,IF(AND($E$3=7),'Marks Entry 7th'!AY145,"")))</f>
        <v/>
      </c>
      <c r="CJ146" s="67" t="str">
        <f>IF(OR($E146="",$G146=""),"",IF(AND($E$3=6),'Marks Entry 6th'!AZ145,IF(AND($E$3=7),'Marks Entry 7th'!AZ145,"")))</f>
        <v/>
      </c>
      <c r="CK146" s="65" t="str">
        <f t="shared" si="222"/>
        <v/>
      </c>
      <c r="CL146" s="62" t="str">
        <f t="shared" si="223"/>
        <v/>
      </c>
      <c r="CM146" s="108">
        <f t="shared" si="224"/>
        <v>0</v>
      </c>
      <c r="CN146" s="108" t="str">
        <f t="shared" si="225"/>
        <v/>
      </c>
      <c r="CO146" s="108" t="str">
        <f t="shared" si="226"/>
        <v/>
      </c>
      <c r="CP146" s="108" t="str">
        <f t="shared" si="227"/>
        <v/>
      </c>
      <c r="CQ146" s="108" t="str">
        <f t="shared" si="228"/>
        <v/>
      </c>
      <c r="CR146" s="110" t="str">
        <f t="shared" si="229"/>
        <v/>
      </c>
      <c r="CS146" s="120" t="str">
        <f>IF(OR($E146="",$G146=""),"",IF(AND($E$3=6),'Marks Entry 6th'!BA145,IF(AND($E$3=7),'Marks Entry 7th'!BA145,"")))</f>
        <v/>
      </c>
      <c r="CT146" s="120" t="str">
        <f>IF(OR($E146="",$G146=""),"",IF(AND($E$3=6),'Marks Entry 6th'!BB145,IF(AND($E$3=7),'Marks Entry 7th'!BB145,"")))</f>
        <v/>
      </c>
      <c r="CU146" s="120" t="str">
        <f>IF(OR($E146="",$G146=""),"",IF(AND($E$3=6),'Marks Entry 6th'!BC145,IF(AND($E$3=7),'Marks Entry 7th'!BC145,"")))</f>
        <v/>
      </c>
      <c r="CV146" s="120" t="str">
        <f>IF(OR($E146="",$G146=""),"",IF(AND($E$3=6),'Marks Entry 6th'!BD145,IF(AND($E$3=7),'Marks Entry 7th'!BD145,"")))</f>
        <v/>
      </c>
      <c r="CW146" s="120" t="str">
        <f>IF(OR($E146="",$G146=""),"",IF(AND($E$3=6),'Marks Entry 6th'!BE145,IF(AND($E$3=7),'Marks Entry 7th'!BE145,"")))</f>
        <v/>
      </c>
      <c r="CX146" s="120" t="str">
        <f>IF(OR($E146="",$G146=""),"",IF(AND($E$3=6),'Marks Entry 6th'!BF145,IF(AND($E$3=7),'Marks Entry 7th'!BF145,"")))</f>
        <v/>
      </c>
      <c r="CY146" s="418" t="str">
        <f t="shared" si="230"/>
        <v/>
      </c>
      <c r="CZ146" s="120" t="str">
        <f>IF(OR($E146="",$G146=""),"",IF(AND($E$3=6),'Marks Entry 6th'!BG145,IF(AND($E$3=7),'Marks Entry 7th'!BG145,"")))</f>
        <v/>
      </c>
      <c r="DA146" s="120" t="str">
        <f>IF(OR($E146="",$G146=""),"",IF(AND($E$3=6),'Marks Entry 6th'!BH145,IF(AND($E$3=7),'Marks Entry 7th'!BH145,"")))</f>
        <v/>
      </c>
      <c r="DB146" s="65" t="str">
        <f t="shared" si="231"/>
        <v/>
      </c>
      <c r="DC146" s="62">
        <f t="shared" si="232"/>
        <v>0</v>
      </c>
      <c r="DD146" s="67" t="str">
        <f>IF(OR($E146="",$G146=""),"",IF(AND($E$3=6),'Marks Entry 6th'!BI145,IF(AND($E$3=7),'Marks Entry 7th'!BI145,"")))</f>
        <v/>
      </c>
      <c r="DE146" s="67" t="str">
        <f>IF(OR($E146="",$G146=""),"",IF(AND($E$3=6),'Marks Entry 6th'!BJ145,IF(AND($E$3=7),'Marks Entry 7th'!BJ145,"")))</f>
        <v/>
      </c>
      <c r="DF146" s="65" t="str">
        <f t="shared" si="233"/>
        <v/>
      </c>
      <c r="DG146" s="62" t="str">
        <f t="shared" si="234"/>
        <v/>
      </c>
      <c r="DH146" s="108">
        <f t="shared" si="235"/>
        <v>0</v>
      </c>
      <c r="DI146" s="108" t="str">
        <f t="shared" si="236"/>
        <v/>
      </c>
      <c r="DJ146" s="108" t="str">
        <f t="shared" si="237"/>
        <v/>
      </c>
      <c r="DK146" s="108" t="str">
        <f t="shared" si="238"/>
        <v/>
      </c>
      <c r="DL146" s="108" t="str">
        <f t="shared" si="239"/>
        <v/>
      </c>
      <c r="DM146" s="110" t="str">
        <f t="shared" si="240"/>
        <v/>
      </c>
      <c r="DN146" s="120" t="str">
        <f>IF(OR($E146="",$G146=""),"",IF(AND($E$3=6),'Marks Entry 6th'!BK145,IF(AND($E$3=7),'Marks Entry 7th'!BK145,"")))</f>
        <v/>
      </c>
      <c r="DO146" s="120" t="str">
        <f>IF(OR($E146="",$G146=""),"",IF(AND($E$3=6),'Marks Entry 6th'!BL145,IF(AND($E$3=7),'Marks Entry 7th'!BL145,"")))</f>
        <v/>
      </c>
      <c r="DP146" s="120" t="str">
        <f>IF(OR($E146="",$G146=""),"",IF(AND($E$3=6),'Marks Entry 6th'!BM145,IF(AND($E$3=7),'Marks Entry 7th'!BM145,"")))</f>
        <v/>
      </c>
      <c r="DQ146" s="120" t="str">
        <f>IF(OR($E146="",$G146=""),"",IF(AND($E$3=6),'Marks Entry 6th'!BN145,IF(AND($E$3=7),'Marks Entry 7th'!BN145,"")))</f>
        <v/>
      </c>
      <c r="DR146" s="120" t="str">
        <f>IF(OR($E146="",$G146=""),"",IF(AND($E$3=6),'Marks Entry 6th'!BO145,IF(AND($E$3=7),'Marks Entry 7th'!BO145,"")))</f>
        <v/>
      </c>
      <c r="DS146" s="120" t="str">
        <f>IF(OR($E146="",$G146=""),"",IF(AND($E$3=6),'Marks Entry 6th'!BP145,IF(AND($E$3=7),'Marks Entry 7th'!BP145,"")))</f>
        <v/>
      </c>
      <c r="DT146" s="418" t="str">
        <f t="shared" si="241"/>
        <v/>
      </c>
      <c r="DU146" s="120" t="str">
        <f>IF(OR($E146="",$G146=""),"",IF(AND($E$3=6),'Marks Entry 6th'!BQ145,IF(AND($E$3=7),'Marks Entry 7th'!BQ145,"")))</f>
        <v/>
      </c>
      <c r="DV146" s="120" t="str">
        <f>IF(OR($E146="",$G146=""),"",IF(AND($E$3=6),'Marks Entry 6th'!BR145,IF(AND($E$3=7),'Marks Entry 7th'!BR145,"")))</f>
        <v/>
      </c>
      <c r="DW146" s="65" t="str">
        <f t="shared" si="242"/>
        <v/>
      </c>
      <c r="DX146" s="62">
        <f t="shared" si="243"/>
        <v>0</v>
      </c>
      <c r="DY146" s="67" t="str">
        <f>IF(OR($E146="",$G146=""),"",IF(AND($E$3=6),'Marks Entry 6th'!BS145,IF(AND($E$3=7),'Marks Entry 7th'!BS145,"")))</f>
        <v/>
      </c>
      <c r="DZ146" s="67" t="str">
        <f>IF(OR($E146="",$G146=""),"",IF(AND($E$3=6),'Marks Entry 6th'!BT145,IF(AND($E$3=7),'Marks Entry 7th'!BT145,"")))</f>
        <v/>
      </c>
      <c r="EA146" s="65" t="str">
        <f t="shared" si="244"/>
        <v/>
      </c>
      <c r="EB146" s="62" t="str">
        <f t="shared" si="245"/>
        <v/>
      </c>
      <c r="EC146" s="108">
        <f t="shared" si="246"/>
        <v>0</v>
      </c>
      <c r="ED146" s="108" t="str">
        <f t="shared" si="247"/>
        <v/>
      </c>
      <c r="EE146" s="108" t="str">
        <f t="shared" si="248"/>
        <v/>
      </c>
      <c r="EF146" s="108" t="str">
        <f t="shared" si="249"/>
        <v/>
      </c>
      <c r="EG146" s="108" t="str">
        <f t="shared" si="250"/>
        <v/>
      </c>
      <c r="EH146" s="110" t="str">
        <f t="shared" si="251"/>
        <v/>
      </c>
      <c r="EI146" s="52" t="str">
        <f>IF(OR($E146="",$G146=""),"",IF(AND($E$3=6),'Marks Entry 6th'!BU145,IF(AND($E$3=7),'Marks Entry 7th'!BU145,"")))</f>
        <v/>
      </c>
      <c r="EJ146" s="52" t="str">
        <f>IF(OR($E146="",$G146=""),"",IF(AND($E$3=6),'Marks Entry 6th'!BV145,IF(AND($E$3=7),'Marks Entry 7th'!BV145,"")))</f>
        <v/>
      </c>
      <c r="EK146" s="52" t="str">
        <f>IF(OR($E146="",$G146=""),"",IF(AND($E$3=6),'Marks Entry 6th'!BW145,IF(AND($E$3=7),'Marks Entry 7th'!BW145,"")))</f>
        <v/>
      </c>
      <c r="EL146" s="52" t="str">
        <f>IF(OR($E146="",$G146=""),"",IF(AND($E$3=6),'Marks Entry 6th'!BX145,IF(AND($E$3=7),'Marks Entry 7th'!BX145,"")))</f>
        <v/>
      </c>
      <c r="EM146" s="52" t="str">
        <f>IF(OR($E146="",$G146=""),"",IF(AND($E$3=6),'Marks Entry 6th'!BY145,IF(AND($E$3=7),'Marks Entry 7th'!BY145,"")))</f>
        <v/>
      </c>
      <c r="EN146" s="121" t="str">
        <f t="shared" si="252"/>
        <v/>
      </c>
      <c r="EO146" s="122">
        <f t="shared" si="253"/>
        <v>0</v>
      </c>
      <c r="EP146" s="122" t="str">
        <f t="shared" si="254"/>
        <v/>
      </c>
      <c r="EQ146" s="122" t="str">
        <f t="shared" si="255"/>
        <v/>
      </c>
      <c r="ER146" s="109" t="str">
        <f t="shared" si="256"/>
        <v/>
      </c>
      <c r="ES146" s="52" t="str">
        <f>IF(OR($E146="",$G146=""),"",IF(AND($E$3=6),'Marks Entry 6th'!BZ145,IF(AND($E$3=7),'Marks Entry 7th'!BZ145,"")))</f>
        <v/>
      </c>
      <c r="ET146" s="52" t="str">
        <f>IF(OR($E146="",$G146=""),"",IF(AND($E$3=6),'Marks Entry 6th'!CA145,IF(AND($E$3=7),'Marks Entry 7th'!CA145,"")))</f>
        <v/>
      </c>
      <c r="EU146" s="52" t="str">
        <f>IF(OR($E146="",$G146=""),"",IF(AND($E$3=6),'Marks Entry 6th'!CB145,IF(AND($E$3=7),'Marks Entry 7th'!CB145,"")))</f>
        <v/>
      </c>
      <c r="EV146" s="52" t="str">
        <f>IF(OR($E146="",$G146=""),"",IF(AND($E$3=6),'Marks Entry 6th'!CC145,IF(AND($E$3=7),'Marks Entry 7th'!CC145,"")))</f>
        <v/>
      </c>
      <c r="EW146" s="52" t="str">
        <f>IF(OR($E146="",$G146=""),"",IF(AND($E$3=6),'Marks Entry 6th'!CD145,IF(AND($E$3=7),'Marks Entry 7th'!CD145,"")))</f>
        <v/>
      </c>
      <c r="EX146" s="121" t="str">
        <f t="shared" si="257"/>
        <v/>
      </c>
      <c r="EY146" s="122">
        <f t="shared" si="258"/>
        <v>0</v>
      </c>
      <c r="EZ146" s="122" t="str">
        <f t="shared" si="259"/>
        <v/>
      </c>
      <c r="FA146" s="122" t="str">
        <f t="shared" si="260"/>
        <v/>
      </c>
      <c r="FB146" s="109" t="str">
        <f t="shared" si="261"/>
        <v/>
      </c>
      <c r="FC146" s="52" t="str">
        <f>IF(OR($E146="",$G146=""),"",IF(AND($E$3=6),'Marks Entry 6th'!CE145,IF(AND($E$3=7),'Marks Entry 7th'!CE145,"")))</f>
        <v/>
      </c>
      <c r="FD146" s="52" t="str">
        <f>IF(OR($E146="",$G146=""),"",IF(AND($E$3=6),'Marks Entry 6th'!CF145,IF(AND($E$3=7),'Marks Entry 7th'!CF145,"")))</f>
        <v/>
      </c>
      <c r="FE146" s="52" t="str">
        <f>IF(OR($E146="",$G146=""),"",IF(AND($E$3=6),'Marks Entry 6th'!CG145,IF(AND($E$3=7),'Marks Entry 7th'!CG145,"")))</f>
        <v/>
      </c>
      <c r="FF146" s="52" t="str">
        <f>IF(OR($E146="",$G146=""),"",IF(AND($E$3=6),'Marks Entry 6th'!CH145,IF(AND($E$3=7),'Marks Entry 7th'!CH145,"")))</f>
        <v/>
      </c>
      <c r="FG146" s="52" t="str">
        <f>IF(OR($E146="",$G146=""),"",IF(AND($E$3=6),'Marks Entry 6th'!CI145,IF(AND($E$3=7),'Marks Entry 7th'!CI145,"")))</f>
        <v/>
      </c>
      <c r="FH146" s="121" t="str">
        <f t="shared" si="262"/>
        <v/>
      </c>
      <c r="FI146" s="122">
        <f t="shared" si="263"/>
        <v>0</v>
      </c>
      <c r="FJ146" s="122" t="str">
        <f t="shared" si="264"/>
        <v/>
      </c>
      <c r="FK146" s="122" t="str">
        <f t="shared" si="265"/>
        <v/>
      </c>
      <c r="FL146" s="109" t="str">
        <f t="shared" si="266"/>
        <v/>
      </c>
      <c r="FM146" s="361" t="str">
        <f>IF(OR($E146="",$G146=""),"",IF(AND('Marks Entry 6th'!CJ145="",'Marks Entry 7th'!CJ145=""),"",IF(AND($E$3=6),'Marks Entry 6th'!CJ145,IF(AND($E$3=7),'Marks Entry 7th'!CJ145,""))))</f>
        <v/>
      </c>
      <c r="FN146" s="361" t="str">
        <f>IF(OR($E146="",$G146=""),"",IF(AND('Marks Entry 6th'!CK145="",'Marks Entry 7th'!CK145=""),"",IF(AND($E$3=6),'Marks Entry 6th'!CK145,IF(AND($E$3=7),'Marks Entry 7th'!CK145,""))))</f>
        <v/>
      </c>
      <c r="FO146" s="362" t="str">
        <f t="shared" si="267"/>
        <v/>
      </c>
      <c r="FP146" s="109" t="str">
        <f t="shared" si="268"/>
        <v/>
      </c>
      <c r="FQ146" s="361" t="str">
        <f>IF(OR($E146="",$G146=""),"",IF(AND('Marks Entry 6th'!CL145="",'Marks Entry 7th'!CL145=""),"",IF(AND($E$3=6),'Marks Entry 6th'!CL145,IF(AND($E$3=7),'Marks Entry 7th'!CL145,""))))</f>
        <v/>
      </c>
      <c r="FR146" s="361" t="str">
        <f>IF(OR($E146="",$G146=""),"",IF(AND('Marks Entry 6th'!CM145="",'Marks Entry 7th'!CM145=""),"",IF(AND($E$3=6),'Marks Entry 6th'!CM145,IF(AND($E$3=7),'Marks Entry 7th'!CM145,""))))</f>
        <v/>
      </c>
      <c r="FS146" s="362" t="str">
        <f t="shared" si="269"/>
        <v/>
      </c>
      <c r="FT146" s="109" t="str">
        <f t="shared" si="270"/>
        <v/>
      </c>
      <c r="FU146" s="78" t="str">
        <f t="shared" si="271"/>
        <v/>
      </c>
      <c r="FV146" s="328" t="str">
        <f t="shared" si="272"/>
        <v/>
      </c>
      <c r="FW146" s="84" t="str">
        <f t="shared" si="273"/>
        <v/>
      </c>
      <c r="FX146" s="222" t="str">
        <f t="shared" si="274"/>
        <v/>
      </c>
      <c r="FY146" s="85" t="str">
        <f t="shared" si="275"/>
        <v/>
      </c>
      <c r="FZ146" s="327" t="str">
        <f>IFERROR(IF(B146="NSO","NSO",IF(OR(D146="",G146="",F146=""),"",IF(AND(FV146&gt;=36,'Master sheet'!$D$11="Hindi"),"कक्षा क्रमोन्नत",IF(AND(FV146&gt;=36,'Master sheet'!$D$11="English"),"Promoted",IF(AND(FV146&lt;36,'Master sheet'!$D$11="Hindi"),"पुनः परीक्षा","Re-Exam"))))),"")</f>
        <v/>
      </c>
      <c r="GA146" s="53" t="str">
        <f>IF(OR($E146="",$G146=""),"",IF(AND($E$3=6,'Marks Entry 6th'!CN145=""),"",IF(AND($E$3=7,'Marks Entry 7th'!CN145=""),"",IF(AND($E$3=6),'Marks Entry 6th'!CN145,IF(AND($E$3=7),'Marks Entry 7th'!CN145,"")))))</f>
        <v/>
      </c>
      <c r="GB146" s="53" t="str">
        <f>IF(OR($E146="",$G146=""),"",IF(AND($E$3=6,'Marks Entry 6th'!CO145=""),"",IF(AND($E$3=7,'Marks Entry 7th'!CO145=""),"",IF(AND($E$3=6),'Marks Entry 6th'!CO145,IF(AND($E$3=7),'Marks Entry 7th'!CO145,"")))))</f>
        <v/>
      </c>
      <c r="GC146" s="54"/>
      <c r="GK146" s="56">
        <f>IF(AND($E$3=6),'Marks Entry 6th'!I145,IF(AND($E$3=7),'Marks Entry 7th'!I145,""))</f>
        <v>0</v>
      </c>
      <c r="GL146" s="56">
        <f t="shared" si="276"/>
        <v>0</v>
      </c>
    </row>
    <row r="147" spans="1:194" ht="18.95" customHeight="1">
      <c r="A147" s="68">
        <v>140</v>
      </c>
      <c r="B147" s="68" t="str">
        <f>IF(OR(GK147=0,GK147=""),"",IF(AND($E$3=6),'Marks Entry 6th'!I146,IF(AND($E$3=7),'Marks Entry 7th'!I146,"")))</f>
        <v/>
      </c>
      <c r="C147" s="69" t="str">
        <f>IF(OR(B147=0,B147=""),"",IF(AND($E$3=6,'Marks Entry 6th'!B146=""),"",IF(AND($E$3=7,'Marks Entry 7th'!B146=""),"",IF(AND($E$3=6,'Marks Entry 6th'!B146),'Marks Entry 6th'!B146,IF(AND($E$3=7),'Marks Entry 7th'!B146,"")))))</f>
        <v/>
      </c>
      <c r="D147" s="69" t="str">
        <f>IF(OR(B147=0,B147=""),"",IF(AND($E$3=6,'Marks Entry 6th'!C146=""),"",IF(AND($E$3=7,'Marks Entry 7th'!C146=""),"",IF(AND($E$3=6),'Marks Entry 6th'!C146,IF(AND($E$3=7),'Marks Entry 7th'!C146,"")))))</f>
        <v/>
      </c>
      <c r="E147" s="303" t="str">
        <f>IF(OR(B147=0,B147=""),"",IF(AND($E$3=6,'Marks Entry 6th'!E146=""),"",IF(AND($E$3=7,'Marks Entry 7th'!E146=""),"",IF(AND($E$3=6),'Marks Entry 6th'!E146,IF(AND($E$3=7),'Marks Entry 7th'!E146,"")))))</f>
        <v/>
      </c>
      <c r="F147" s="69" t="str">
        <f>IF(OR(B147=0,B147=""),"",IF(AND($E$3=6,'Marks Entry 6th'!D146=""),"",IF(AND($E$3=7,'Marks Entry 7th'!D146=""),"",IF(AND($E$3=6),'Marks Entry 6th'!D146,IF(AND($E$3=7),'Marks Entry 7th'!D146,"")))))</f>
        <v/>
      </c>
      <c r="G147" s="302" t="str">
        <f>IF(OR(B147=0,B147=""),"",IF(AND($E$3=6,'Marks Entry 6th'!F146=""),"",IF(AND($E$3=7,'Marks Entry 7th'!F146=""),"",IF(AND($E$3=6),UPPER('Marks Entry 6th'!F146),IF(AND($E$3=7),UPPER('Marks Entry 7th'!F146),"")))))</f>
        <v/>
      </c>
      <c r="H147" s="302" t="str">
        <f>IF(OR(B147=0,B147=""),"",IF(AND($E$3=6,'Marks Entry 6th'!G146=""),"",IF(AND($E$3=7,'Marks Entry 7th'!G146=""),"",IF(AND($E$3=6),UPPER('Marks Entry 6th'!G146),IF(AND($E$3=7),UPPER('Marks Entry 7th'!G146),"")))))</f>
        <v/>
      </c>
      <c r="I147" s="302" t="str">
        <f>IF(OR(B147=0,B147=""),"",IF(AND($E$3=6,'Marks Entry 6th'!H146=""),"",IF(AND($E$3=7,'Marks Entry 7th'!H146=""),"",IF(AND($E$3=6),UPPER('Marks Entry 6th'!H146),IF(AND($E$3=7),UPPER('Marks Entry 7th'!H146),"")))))</f>
        <v/>
      </c>
      <c r="J147" s="64" t="str">
        <f>IF(OR(B147=0,B147=""),"",IF(AND($E$3=6,'Marks Entry 6th'!J146=""),"",IF(AND($E$3=7,'Marks Entry 7th'!J146=""),"",IF(AND($E$3=6),'Marks Entry 6th'!J146,IF(AND($E$3=7),'Marks Entry 7th'!J146,"")))))</f>
        <v/>
      </c>
      <c r="K147" s="64" t="str">
        <f>IF(OR(B147=0,B147=""),"",IF(AND($E$3=6,'Marks Entry 6th'!K146=""),"",IF(AND($E$3=7,'Marks Entry 7th'!K146=""),"",IF(AND($E$3=6),'Marks Entry 6th'!K146,IF(AND($E$3=7),'Marks Entry 7th'!K146,"")))))</f>
        <v/>
      </c>
      <c r="L147" s="120" t="str">
        <f>IF(OR($E147="",$G147=""),"",IF(AND($E$3=6),'Marks Entry 6th'!L146,IF(AND($E$3=7),'Marks Entry 7th'!L146,"")))</f>
        <v/>
      </c>
      <c r="M147" s="120" t="str">
        <f>IF(OR($E147="",$G147=""),"",IF(AND($E$3=6),'Marks Entry 6th'!M146,IF(AND($E$3=7),'Marks Entry 7th'!M146,"")))</f>
        <v/>
      </c>
      <c r="N147" s="120" t="str">
        <f>IF(OR($E147="",$G147=""),"",IF(AND($E$3=6),'Marks Entry 6th'!N146,IF(AND($E$3=7),'Marks Entry 7th'!N146,"")))</f>
        <v/>
      </c>
      <c r="O147" s="120" t="str">
        <f>IF(OR($E147="",$G147=""),"",IF(AND($E$3=6),'Marks Entry 6th'!O146,IF(AND($E$3=7),'Marks Entry 7th'!O146,"")))</f>
        <v/>
      </c>
      <c r="P147" s="120" t="str">
        <f>IF(OR($E147="",$G147=""),"",IF(AND($E$3=6),'Marks Entry 6th'!P146,IF(AND($E$3=7),'Marks Entry 7th'!P146,"")))</f>
        <v/>
      </c>
      <c r="Q147" s="120" t="str">
        <f>IF(OR($E147="",$G147=""),"",IF(AND($E$3=6),'Marks Entry 6th'!Q146,IF(AND($E$3=7),'Marks Entry 7th'!Q146,"")))</f>
        <v/>
      </c>
      <c r="R147" s="418" t="str">
        <f t="shared" si="186"/>
        <v/>
      </c>
      <c r="S147" s="120" t="str">
        <f>IF(OR($E147="",$G147=""),"",IF(AND($E$3=6),'Marks Entry 6th'!R146,IF(AND($E$3=7),'Marks Entry 7th'!R146,"")))</f>
        <v/>
      </c>
      <c r="T147" s="120" t="str">
        <f>IF(OR($E147="",$G147=""),"",IF(AND($E$3=6),'Marks Entry 6th'!S146,IF(AND($E$3=7),'Marks Entry 7th'!S146,"")))</f>
        <v/>
      </c>
      <c r="U147" s="65" t="str">
        <f t="shared" si="187"/>
        <v/>
      </c>
      <c r="V147" s="62">
        <f t="shared" si="188"/>
        <v>0</v>
      </c>
      <c r="W147" s="67" t="str">
        <f>IF(OR($E147="",$G147=""),"",IF(AND($E$3=6),'Marks Entry 6th'!T146,IF(AND($E$3=7),'Marks Entry 7th'!T146,"")))</f>
        <v/>
      </c>
      <c r="X147" s="67" t="str">
        <f>IF(OR($E147="",$G147=""),"",IF(AND($E$3=6),'Marks Entry 6th'!U146,IF(AND($E$3=7),'Marks Entry 7th'!U146,"")))</f>
        <v/>
      </c>
      <c r="Y147" s="66" t="str">
        <f t="shared" si="189"/>
        <v/>
      </c>
      <c r="Z147" s="62" t="str">
        <f t="shared" si="190"/>
        <v/>
      </c>
      <c r="AA147" s="108">
        <f t="shared" si="191"/>
        <v>0</v>
      </c>
      <c r="AB147" s="108" t="str">
        <f t="shared" si="192"/>
        <v/>
      </c>
      <c r="AC147" s="108" t="str">
        <f t="shared" si="193"/>
        <v/>
      </c>
      <c r="AD147" s="108" t="str">
        <f t="shared" si="194"/>
        <v/>
      </c>
      <c r="AE147" s="108" t="str">
        <f t="shared" si="195"/>
        <v/>
      </c>
      <c r="AF147" s="110" t="str">
        <f t="shared" si="196"/>
        <v/>
      </c>
      <c r="AG147" s="120" t="str">
        <f>IF(OR($E147="",$G147=""),"",IF(AND($E$3=6),'Marks Entry 6th'!V146,IF(AND($E$3=7),'Marks Entry 7th'!V146,"")))</f>
        <v/>
      </c>
      <c r="AH147" s="120" t="str">
        <f>IF(OR($E147="",$G147=""),"",IF(AND($E$3=6),'Marks Entry 6th'!W146,IF(AND($E$3=7),'Marks Entry 7th'!W146,"")))</f>
        <v/>
      </c>
      <c r="AI147" s="120" t="str">
        <f>IF(OR($E147="",$G147=""),"",IF(AND($E$3=6),'Marks Entry 6th'!X146,IF(AND($E$3=7),'Marks Entry 7th'!X146,"")))</f>
        <v/>
      </c>
      <c r="AJ147" s="120" t="str">
        <f>IF(OR($E147="",$G147=""),"",IF(AND($E$3=6),'Marks Entry 6th'!Y146,IF(AND($E$3=7),'Marks Entry 7th'!Y146,"")))</f>
        <v/>
      </c>
      <c r="AK147" s="120" t="str">
        <f>IF(OR($E147="",$G147=""),"",IF(AND($E$3=6),'Marks Entry 6th'!Z146,IF(AND($E$3=7),'Marks Entry 7th'!Z146,"")))</f>
        <v/>
      </c>
      <c r="AL147" s="120" t="str">
        <f>IF(OR($E147="",$G147=""),"",IF(AND($E$3=6),'Marks Entry 6th'!AA146,IF(AND($E$3=7),'Marks Entry 7th'!AA146,"")))</f>
        <v/>
      </c>
      <c r="AM147" s="418" t="str">
        <f t="shared" si="197"/>
        <v/>
      </c>
      <c r="AN147" s="120" t="str">
        <f>IF(OR($E147="",$G147=""),"",IF(AND($E$3=6),'Marks Entry 6th'!AB146,IF(AND($E$3=7),'Marks Entry 7th'!AB146,"")))</f>
        <v/>
      </c>
      <c r="AO147" s="120" t="str">
        <f>IF(OR($E147="",$G147=""),"",IF(AND($E$3=6),'Marks Entry 6th'!AC146,IF(AND($E$3=7),'Marks Entry 7th'!AC146,"")))</f>
        <v/>
      </c>
      <c r="AP147" s="65" t="str">
        <f t="shared" si="198"/>
        <v/>
      </c>
      <c r="AQ147" s="62">
        <f t="shared" si="199"/>
        <v>0</v>
      </c>
      <c r="AR147" s="67" t="str">
        <f>IF(OR($E147="",$G147=""),"",IF(AND($E$3=6),'Marks Entry 6th'!AD146,IF(AND($E$3=7),'Marks Entry 7th'!AD146,"")))</f>
        <v/>
      </c>
      <c r="AS147" s="67" t="str">
        <f>IF(OR($E147="",$G147=""),"",IF(AND($E$3=6),'Marks Entry 6th'!AE146,IF(AND($E$3=7),'Marks Entry 7th'!AE146,"")))</f>
        <v/>
      </c>
      <c r="AT147" s="65" t="str">
        <f t="shared" si="200"/>
        <v/>
      </c>
      <c r="AU147" s="62" t="str">
        <f t="shared" si="201"/>
        <v/>
      </c>
      <c r="AV147" s="108">
        <f t="shared" si="202"/>
        <v>0</v>
      </c>
      <c r="AW147" s="108" t="str">
        <f t="shared" si="203"/>
        <v/>
      </c>
      <c r="AX147" s="108" t="str">
        <f t="shared" si="204"/>
        <v/>
      </c>
      <c r="AY147" s="108" t="str">
        <f t="shared" si="205"/>
        <v/>
      </c>
      <c r="AZ147" s="108" t="str">
        <f t="shared" si="206"/>
        <v/>
      </c>
      <c r="BA147" s="110" t="str">
        <f t="shared" si="207"/>
        <v/>
      </c>
      <c r="BB147" s="310" t="str">
        <f>IF(OR($E147="",$G147=""),"",IF(AND($E$3=6),'Marks Entry 6th'!AF146,IF(AND($E$3=7),'Marks Entry 7th'!AF146,"")))</f>
        <v/>
      </c>
      <c r="BC147" s="120" t="str">
        <f>IF(OR($E147="",$G147=""),"",IF(AND($E$3=6),'Marks Entry 6th'!AG146,IF(AND($E$3=7),'Marks Entry 7th'!AG146,"")))</f>
        <v/>
      </c>
      <c r="BD147" s="120" t="str">
        <f>IF(OR($E147="",$G147=""),"",IF(AND($E$3=6),'Marks Entry 6th'!AH146,IF(AND($E$3=7),'Marks Entry 7th'!AH146,"")))</f>
        <v/>
      </c>
      <c r="BE147" s="120" t="str">
        <f>IF(OR($E147="",$G147=""),"",IF(AND($E$3=6),'Marks Entry 6th'!AI146,IF(AND($E$3=7),'Marks Entry 7th'!AI146,"")))</f>
        <v/>
      </c>
      <c r="BF147" s="120" t="str">
        <f>IF(OR($E147="",$G147=""),"",IF(AND($E$3=6),'Marks Entry 6th'!AJ146,IF(AND($E$3=7),'Marks Entry 7th'!AJ146,"")))</f>
        <v/>
      </c>
      <c r="BG147" s="120" t="str">
        <f>IF(OR($E147="",$G147=""),"",IF(AND($E$3=6),'Marks Entry 6th'!AK146,IF(AND($E$3=7),'Marks Entry 7th'!AK146,"")))</f>
        <v/>
      </c>
      <c r="BH147" s="120" t="str">
        <f>IF(OR($E147="",$G147=""),"",IF(AND($E$3=6),'Marks Entry 6th'!AL146,IF(AND($E$3=7),'Marks Entry 7th'!AL146,"")))</f>
        <v/>
      </c>
      <c r="BI147" s="418" t="str">
        <f t="shared" si="208"/>
        <v/>
      </c>
      <c r="BJ147" s="120" t="str">
        <f>IF(OR($E147="",$G147=""),"",IF(AND($E$3=6),'Marks Entry 6th'!AM146,IF(AND($E$3=7),'Marks Entry 7th'!AM146,"")))</f>
        <v/>
      </c>
      <c r="BK147" s="120" t="str">
        <f>IF(OR($E147="",$G147=""),"",IF(AND($E$3=6),'Marks Entry 6th'!AN146,IF(AND($E$3=7),'Marks Entry 7th'!AN146,"")))</f>
        <v/>
      </c>
      <c r="BL147" s="65" t="str">
        <f t="shared" si="209"/>
        <v/>
      </c>
      <c r="BM147" s="62">
        <f t="shared" si="210"/>
        <v>0</v>
      </c>
      <c r="BN147" s="67" t="str">
        <f>IF(OR($E147="",$G147=""),"",IF(AND($E$3=6),'Marks Entry 6th'!AO146,IF(AND($E$3=7),'Marks Entry 7th'!AO146,"")))</f>
        <v/>
      </c>
      <c r="BO147" s="67" t="str">
        <f>IF(OR($E147="",$G147=""),"",IF(AND($E$3=6),'Marks Entry 6th'!AP146,IF(AND($E$3=7),'Marks Entry 7th'!AP146,"")))</f>
        <v/>
      </c>
      <c r="BP147" s="65" t="str">
        <f t="shared" si="211"/>
        <v/>
      </c>
      <c r="BQ147" s="62" t="str">
        <f t="shared" si="212"/>
        <v/>
      </c>
      <c r="BR147" s="108">
        <f t="shared" si="213"/>
        <v>0</v>
      </c>
      <c r="BS147" s="108" t="str">
        <f t="shared" si="214"/>
        <v/>
      </c>
      <c r="BT147" s="108" t="str">
        <f t="shared" si="215"/>
        <v/>
      </c>
      <c r="BU147" s="108" t="str">
        <f t="shared" si="216"/>
        <v/>
      </c>
      <c r="BV147" s="108" t="str">
        <f t="shared" si="217"/>
        <v/>
      </c>
      <c r="BW147" s="110" t="str">
        <f t="shared" si="218"/>
        <v/>
      </c>
      <c r="BX147" s="120" t="str">
        <f>IF(OR($E147="",$G147=""),"",IF(AND($E$3=6),'Marks Entry 6th'!AQ146,IF(AND($E$3=7),'Marks Entry 7th'!AQ146,"")))</f>
        <v/>
      </c>
      <c r="BY147" s="120" t="str">
        <f>IF(OR($E147="",$G147=""),"",IF(AND($E$3=6),'Marks Entry 6th'!AR146,IF(AND($E$3=7),'Marks Entry 7th'!AR146,"")))</f>
        <v/>
      </c>
      <c r="BZ147" s="120" t="str">
        <f>IF(OR($E147="",$G147=""),"",IF(AND($E$3=6),'Marks Entry 6th'!AS146,IF(AND($E$3=7),'Marks Entry 7th'!AS146,"")))</f>
        <v/>
      </c>
      <c r="CA147" s="120" t="str">
        <f>IF(OR($E147="",$G147=""),"",IF(AND($E$3=6),'Marks Entry 6th'!AT146,IF(AND($E$3=7),'Marks Entry 7th'!AT146,"")))</f>
        <v/>
      </c>
      <c r="CB147" s="120" t="str">
        <f>IF(OR($E147="",$G147=""),"",IF(AND($E$3=6),'Marks Entry 6th'!AU146,IF(AND($E$3=7),'Marks Entry 7th'!AU146,"")))</f>
        <v/>
      </c>
      <c r="CC147" s="120" t="str">
        <f>IF(OR($E147="",$G147=""),"",IF(AND($E$3=6),'Marks Entry 6th'!AV146,IF(AND($E$3=7),'Marks Entry 7th'!AV146,"")))</f>
        <v/>
      </c>
      <c r="CD147" s="418" t="str">
        <f t="shared" si="219"/>
        <v/>
      </c>
      <c r="CE147" s="120" t="str">
        <f>IF(OR($E147="",$G147=""),"",IF(AND($E$3=6),'Marks Entry 6th'!AW146,IF(AND($E$3=7),'Marks Entry 7th'!AW146,"")))</f>
        <v/>
      </c>
      <c r="CF147" s="120" t="str">
        <f>IF(OR($E147="",$G147=""),"",IF(AND($E$3=6),'Marks Entry 6th'!AX146,IF(AND($E$3=7),'Marks Entry 7th'!AX146,"")))</f>
        <v/>
      </c>
      <c r="CG147" s="65" t="str">
        <f t="shared" si="220"/>
        <v/>
      </c>
      <c r="CH147" s="62">
        <f t="shared" si="221"/>
        <v>0</v>
      </c>
      <c r="CI147" s="67" t="str">
        <f>IF(OR($E147="",$G147=""),"",IF(AND($E$3=6),'Marks Entry 6th'!AY146,IF(AND($E$3=7),'Marks Entry 7th'!AY146,"")))</f>
        <v/>
      </c>
      <c r="CJ147" s="67" t="str">
        <f>IF(OR($E147="",$G147=""),"",IF(AND($E$3=6),'Marks Entry 6th'!AZ146,IF(AND($E$3=7),'Marks Entry 7th'!AZ146,"")))</f>
        <v/>
      </c>
      <c r="CK147" s="65" t="str">
        <f t="shared" si="222"/>
        <v/>
      </c>
      <c r="CL147" s="62" t="str">
        <f t="shared" si="223"/>
        <v/>
      </c>
      <c r="CM147" s="108">
        <f t="shared" si="224"/>
        <v>0</v>
      </c>
      <c r="CN147" s="108" t="str">
        <f t="shared" si="225"/>
        <v/>
      </c>
      <c r="CO147" s="108" t="str">
        <f t="shared" si="226"/>
        <v/>
      </c>
      <c r="CP147" s="108" t="str">
        <f t="shared" si="227"/>
        <v/>
      </c>
      <c r="CQ147" s="108" t="str">
        <f t="shared" si="228"/>
        <v/>
      </c>
      <c r="CR147" s="110" t="str">
        <f t="shared" si="229"/>
        <v/>
      </c>
      <c r="CS147" s="120" t="str">
        <f>IF(OR($E147="",$G147=""),"",IF(AND($E$3=6),'Marks Entry 6th'!BA146,IF(AND($E$3=7),'Marks Entry 7th'!BA146,"")))</f>
        <v/>
      </c>
      <c r="CT147" s="120" t="str">
        <f>IF(OR($E147="",$G147=""),"",IF(AND($E$3=6),'Marks Entry 6th'!BB146,IF(AND($E$3=7),'Marks Entry 7th'!BB146,"")))</f>
        <v/>
      </c>
      <c r="CU147" s="120" t="str">
        <f>IF(OR($E147="",$G147=""),"",IF(AND($E$3=6),'Marks Entry 6th'!BC146,IF(AND($E$3=7),'Marks Entry 7th'!BC146,"")))</f>
        <v/>
      </c>
      <c r="CV147" s="120" t="str">
        <f>IF(OR($E147="",$G147=""),"",IF(AND($E$3=6),'Marks Entry 6th'!BD146,IF(AND($E$3=7),'Marks Entry 7th'!BD146,"")))</f>
        <v/>
      </c>
      <c r="CW147" s="120" t="str">
        <f>IF(OR($E147="",$G147=""),"",IF(AND($E$3=6),'Marks Entry 6th'!BE146,IF(AND($E$3=7),'Marks Entry 7th'!BE146,"")))</f>
        <v/>
      </c>
      <c r="CX147" s="120" t="str">
        <f>IF(OR($E147="",$G147=""),"",IF(AND($E$3=6),'Marks Entry 6th'!BF146,IF(AND($E$3=7),'Marks Entry 7th'!BF146,"")))</f>
        <v/>
      </c>
      <c r="CY147" s="418" t="str">
        <f t="shared" si="230"/>
        <v/>
      </c>
      <c r="CZ147" s="120" t="str">
        <f>IF(OR($E147="",$G147=""),"",IF(AND($E$3=6),'Marks Entry 6th'!BG146,IF(AND($E$3=7),'Marks Entry 7th'!BG146,"")))</f>
        <v/>
      </c>
      <c r="DA147" s="120" t="str">
        <f>IF(OR($E147="",$G147=""),"",IF(AND($E$3=6),'Marks Entry 6th'!BH146,IF(AND($E$3=7),'Marks Entry 7th'!BH146,"")))</f>
        <v/>
      </c>
      <c r="DB147" s="65" t="str">
        <f t="shared" si="231"/>
        <v/>
      </c>
      <c r="DC147" s="62">
        <f t="shared" si="232"/>
        <v>0</v>
      </c>
      <c r="DD147" s="67" t="str">
        <f>IF(OR($E147="",$G147=""),"",IF(AND($E$3=6),'Marks Entry 6th'!BI146,IF(AND($E$3=7),'Marks Entry 7th'!BI146,"")))</f>
        <v/>
      </c>
      <c r="DE147" s="67" t="str">
        <f>IF(OR($E147="",$G147=""),"",IF(AND($E$3=6),'Marks Entry 6th'!BJ146,IF(AND($E$3=7),'Marks Entry 7th'!BJ146,"")))</f>
        <v/>
      </c>
      <c r="DF147" s="65" t="str">
        <f t="shared" si="233"/>
        <v/>
      </c>
      <c r="DG147" s="62" t="str">
        <f t="shared" si="234"/>
        <v/>
      </c>
      <c r="DH147" s="108">
        <f t="shared" si="235"/>
        <v>0</v>
      </c>
      <c r="DI147" s="108" t="str">
        <f t="shared" si="236"/>
        <v/>
      </c>
      <c r="DJ147" s="108" t="str">
        <f t="shared" si="237"/>
        <v/>
      </c>
      <c r="DK147" s="108" t="str">
        <f t="shared" si="238"/>
        <v/>
      </c>
      <c r="DL147" s="108" t="str">
        <f t="shared" si="239"/>
        <v/>
      </c>
      <c r="DM147" s="110" t="str">
        <f t="shared" si="240"/>
        <v/>
      </c>
      <c r="DN147" s="120" t="str">
        <f>IF(OR($E147="",$G147=""),"",IF(AND($E$3=6),'Marks Entry 6th'!BK146,IF(AND($E$3=7),'Marks Entry 7th'!BK146,"")))</f>
        <v/>
      </c>
      <c r="DO147" s="120" t="str">
        <f>IF(OR($E147="",$G147=""),"",IF(AND($E$3=6),'Marks Entry 6th'!BL146,IF(AND($E$3=7),'Marks Entry 7th'!BL146,"")))</f>
        <v/>
      </c>
      <c r="DP147" s="120" t="str">
        <f>IF(OR($E147="",$G147=""),"",IF(AND($E$3=6),'Marks Entry 6th'!BM146,IF(AND($E$3=7),'Marks Entry 7th'!BM146,"")))</f>
        <v/>
      </c>
      <c r="DQ147" s="120" t="str">
        <f>IF(OR($E147="",$G147=""),"",IF(AND($E$3=6),'Marks Entry 6th'!BN146,IF(AND($E$3=7),'Marks Entry 7th'!BN146,"")))</f>
        <v/>
      </c>
      <c r="DR147" s="120" t="str">
        <f>IF(OR($E147="",$G147=""),"",IF(AND($E$3=6),'Marks Entry 6th'!BO146,IF(AND($E$3=7),'Marks Entry 7th'!BO146,"")))</f>
        <v/>
      </c>
      <c r="DS147" s="120" t="str">
        <f>IF(OR($E147="",$G147=""),"",IF(AND($E$3=6),'Marks Entry 6th'!BP146,IF(AND($E$3=7),'Marks Entry 7th'!BP146,"")))</f>
        <v/>
      </c>
      <c r="DT147" s="418" t="str">
        <f t="shared" si="241"/>
        <v/>
      </c>
      <c r="DU147" s="120" t="str">
        <f>IF(OR($E147="",$G147=""),"",IF(AND($E$3=6),'Marks Entry 6th'!BQ146,IF(AND($E$3=7),'Marks Entry 7th'!BQ146,"")))</f>
        <v/>
      </c>
      <c r="DV147" s="120" t="str">
        <f>IF(OR($E147="",$G147=""),"",IF(AND($E$3=6),'Marks Entry 6th'!BR146,IF(AND($E$3=7),'Marks Entry 7th'!BR146,"")))</f>
        <v/>
      </c>
      <c r="DW147" s="65" t="str">
        <f t="shared" si="242"/>
        <v/>
      </c>
      <c r="DX147" s="62">
        <f t="shared" si="243"/>
        <v>0</v>
      </c>
      <c r="DY147" s="67" t="str">
        <f>IF(OR($E147="",$G147=""),"",IF(AND($E$3=6),'Marks Entry 6th'!BS146,IF(AND($E$3=7),'Marks Entry 7th'!BS146,"")))</f>
        <v/>
      </c>
      <c r="DZ147" s="67" t="str">
        <f>IF(OR($E147="",$G147=""),"",IF(AND($E$3=6),'Marks Entry 6th'!BT146,IF(AND($E$3=7),'Marks Entry 7th'!BT146,"")))</f>
        <v/>
      </c>
      <c r="EA147" s="65" t="str">
        <f t="shared" si="244"/>
        <v/>
      </c>
      <c r="EB147" s="62" t="str">
        <f t="shared" si="245"/>
        <v/>
      </c>
      <c r="EC147" s="108">
        <f t="shared" si="246"/>
        <v>0</v>
      </c>
      <c r="ED147" s="108" t="str">
        <f t="shared" si="247"/>
        <v/>
      </c>
      <c r="EE147" s="108" t="str">
        <f t="shared" si="248"/>
        <v/>
      </c>
      <c r="EF147" s="108" t="str">
        <f t="shared" si="249"/>
        <v/>
      </c>
      <c r="EG147" s="108" t="str">
        <f t="shared" si="250"/>
        <v/>
      </c>
      <c r="EH147" s="110" t="str">
        <f t="shared" si="251"/>
        <v/>
      </c>
      <c r="EI147" s="52" t="str">
        <f>IF(OR($E147="",$G147=""),"",IF(AND($E$3=6),'Marks Entry 6th'!BU146,IF(AND($E$3=7),'Marks Entry 7th'!BU146,"")))</f>
        <v/>
      </c>
      <c r="EJ147" s="52" t="str">
        <f>IF(OR($E147="",$G147=""),"",IF(AND($E$3=6),'Marks Entry 6th'!BV146,IF(AND($E$3=7),'Marks Entry 7th'!BV146,"")))</f>
        <v/>
      </c>
      <c r="EK147" s="52" t="str">
        <f>IF(OR($E147="",$G147=""),"",IF(AND($E$3=6),'Marks Entry 6th'!BW146,IF(AND($E$3=7),'Marks Entry 7th'!BW146,"")))</f>
        <v/>
      </c>
      <c r="EL147" s="52" t="str">
        <f>IF(OR($E147="",$G147=""),"",IF(AND($E$3=6),'Marks Entry 6th'!BX146,IF(AND($E$3=7),'Marks Entry 7th'!BX146,"")))</f>
        <v/>
      </c>
      <c r="EM147" s="52" t="str">
        <f>IF(OR($E147="",$G147=""),"",IF(AND($E$3=6),'Marks Entry 6th'!BY146,IF(AND($E$3=7),'Marks Entry 7th'!BY146,"")))</f>
        <v/>
      </c>
      <c r="EN147" s="121" t="str">
        <f t="shared" si="252"/>
        <v/>
      </c>
      <c r="EO147" s="122">
        <f t="shared" si="253"/>
        <v>0</v>
      </c>
      <c r="EP147" s="122" t="str">
        <f t="shared" si="254"/>
        <v/>
      </c>
      <c r="EQ147" s="122" t="str">
        <f t="shared" si="255"/>
        <v/>
      </c>
      <c r="ER147" s="109" t="str">
        <f t="shared" si="256"/>
        <v/>
      </c>
      <c r="ES147" s="52" t="str">
        <f>IF(OR($E147="",$G147=""),"",IF(AND($E$3=6),'Marks Entry 6th'!BZ146,IF(AND($E$3=7),'Marks Entry 7th'!BZ146,"")))</f>
        <v/>
      </c>
      <c r="ET147" s="52" t="str">
        <f>IF(OR($E147="",$G147=""),"",IF(AND($E$3=6),'Marks Entry 6th'!CA146,IF(AND($E$3=7),'Marks Entry 7th'!CA146,"")))</f>
        <v/>
      </c>
      <c r="EU147" s="52" t="str">
        <f>IF(OR($E147="",$G147=""),"",IF(AND($E$3=6),'Marks Entry 6th'!CB146,IF(AND($E$3=7),'Marks Entry 7th'!CB146,"")))</f>
        <v/>
      </c>
      <c r="EV147" s="52" t="str">
        <f>IF(OR($E147="",$G147=""),"",IF(AND($E$3=6),'Marks Entry 6th'!CC146,IF(AND($E$3=7),'Marks Entry 7th'!CC146,"")))</f>
        <v/>
      </c>
      <c r="EW147" s="52" t="str">
        <f>IF(OR($E147="",$G147=""),"",IF(AND($E$3=6),'Marks Entry 6th'!CD146,IF(AND($E$3=7),'Marks Entry 7th'!CD146,"")))</f>
        <v/>
      </c>
      <c r="EX147" s="121" t="str">
        <f t="shared" si="257"/>
        <v/>
      </c>
      <c r="EY147" s="122">
        <f t="shared" si="258"/>
        <v>0</v>
      </c>
      <c r="EZ147" s="122" t="str">
        <f t="shared" si="259"/>
        <v/>
      </c>
      <c r="FA147" s="122" t="str">
        <f t="shared" si="260"/>
        <v/>
      </c>
      <c r="FB147" s="109" t="str">
        <f t="shared" si="261"/>
        <v/>
      </c>
      <c r="FC147" s="52" t="str">
        <f>IF(OR($E147="",$G147=""),"",IF(AND($E$3=6),'Marks Entry 6th'!CE146,IF(AND($E$3=7),'Marks Entry 7th'!CE146,"")))</f>
        <v/>
      </c>
      <c r="FD147" s="52" t="str">
        <f>IF(OR($E147="",$G147=""),"",IF(AND($E$3=6),'Marks Entry 6th'!CF146,IF(AND($E$3=7),'Marks Entry 7th'!CF146,"")))</f>
        <v/>
      </c>
      <c r="FE147" s="52" t="str">
        <f>IF(OR($E147="",$G147=""),"",IF(AND($E$3=6),'Marks Entry 6th'!CG146,IF(AND($E$3=7),'Marks Entry 7th'!CG146,"")))</f>
        <v/>
      </c>
      <c r="FF147" s="52" t="str">
        <f>IF(OR($E147="",$G147=""),"",IF(AND($E$3=6),'Marks Entry 6th'!CH146,IF(AND($E$3=7),'Marks Entry 7th'!CH146,"")))</f>
        <v/>
      </c>
      <c r="FG147" s="52" t="str">
        <f>IF(OR($E147="",$G147=""),"",IF(AND($E$3=6),'Marks Entry 6th'!CI146,IF(AND($E$3=7),'Marks Entry 7th'!CI146,"")))</f>
        <v/>
      </c>
      <c r="FH147" s="121" t="str">
        <f t="shared" si="262"/>
        <v/>
      </c>
      <c r="FI147" s="122">
        <f t="shared" si="263"/>
        <v>0</v>
      </c>
      <c r="FJ147" s="122" t="str">
        <f t="shared" si="264"/>
        <v/>
      </c>
      <c r="FK147" s="122" t="str">
        <f t="shared" si="265"/>
        <v/>
      </c>
      <c r="FL147" s="109" t="str">
        <f t="shared" si="266"/>
        <v/>
      </c>
      <c r="FM147" s="361" t="str">
        <f>IF(OR($E147="",$G147=""),"",IF(AND('Marks Entry 6th'!CJ146="",'Marks Entry 7th'!CJ146=""),"",IF(AND($E$3=6),'Marks Entry 6th'!CJ146,IF(AND($E$3=7),'Marks Entry 7th'!CJ146,""))))</f>
        <v/>
      </c>
      <c r="FN147" s="361" t="str">
        <f>IF(OR($E147="",$G147=""),"",IF(AND('Marks Entry 6th'!CK146="",'Marks Entry 7th'!CK146=""),"",IF(AND($E$3=6),'Marks Entry 6th'!CK146,IF(AND($E$3=7),'Marks Entry 7th'!CK146,""))))</f>
        <v/>
      </c>
      <c r="FO147" s="362" t="str">
        <f t="shared" si="267"/>
        <v/>
      </c>
      <c r="FP147" s="109" t="str">
        <f t="shared" si="268"/>
        <v/>
      </c>
      <c r="FQ147" s="361" t="str">
        <f>IF(OR($E147="",$G147=""),"",IF(AND('Marks Entry 6th'!CL146="",'Marks Entry 7th'!CL146=""),"",IF(AND($E$3=6),'Marks Entry 6th'!CL146,IF(AND($E$3=7),'Marks Entry 7th'!CL146,""))))</f>
        <v/>
      </c>
      <c r="FR147" s="361" t="str">
        <f>IF(OR($E147="",$G147=""),"",IF(AND('Marks Entry 6th'!CM146="",'Marks Entry 7th'!CM146=""),"",IF(AND($E$3=6),'Marks Entry 6th'!CM146,IF(AND($E$3=7),'Marks Entry 7th'!CM146,""))))</f>
        <v/>
      </c>
      <c r="FS147" s="362" t="str">
        <f t="shared" si="269"/>
        <v/>
      </c>
      <c r="FT147" s="109" t="str">
        <f t="shared" si="270"/>
        <v/>
      </c>
      <c r="FU147" s="78" t="str">
        <f t="shared" si="271"/>
        <v/>
      </c>
      <c r="FV147" s="328" t="str">
        <f t="shared" si="272"/>
        <v/>
      </c>
      <c r="FW147" s="84" t="str">
        <f t="shared" si="273"/>
        <v/>
      </c>
      <c r="FX147" s="222" t="str">
        <f t="shared" si="274"/>
        <v/>
      </c>
      <c r="FY147" s="85" t="str">
        <f t="shared" si="275"/>
        <v/>
      </c>
      <c r="FZ147" s="327" t="str">
        <f>IFERROR(IF(B147="NSO","NSO",IF(OR(D147="",G147="",F147=""),"",IF(AND(FV147&gt;=36,'Master sheet'!$D$11="Hindi"),"कक्षा क्रमोन्नत",IF(AND(FV147&gt;=36,'Master sheet'!$D$11="English"),"Promoted",IF(AND(FV147&lt;36,'Master sheet'!$D$11="Hindi"),"पुनः परीक्षा","Re-Exam"))))),"")</f>
        <v/>
      </c>
      <c r="GA147" s="53" t="str">
        <f>IF(OR($E147="",$G147=""),"",IF(AND($E$3=6,'Marks Entry 6th'!CN146=""),"",IF(AND($E$3=7,'Marks Entry 7th'!CN146=""),"",IF(AND($E$3=6),'Marks Entry 6th'!CN146,IF(AND($E$3=7),'Marks Entry 7th'!CN146,"")))))</f>
        <v/>
      </c>
      <c r="GB147" s="53" t="str">
        <f>IF(OR($E147="",$G147=""),"",IF(AND($E$3=6,'Marks Entry 6th'!CO146=""),"",IF(AND($E$3=7,'Marks Entry 7th'!CO146=""),"",IF(AND($E$3=6),'Marks Entry 6th'!CO146,IF(AND($E$3=7),'Marks Entry 7th'!CO146,"")))))</f>
        <v/>
      </c>
      <c r="GC147" s="54"/>
      <c r="GK147" s="56">
        <f>IF(AND($E$3=6),'Marks Entry 6th'!I146,IF(AND($E$3=7),'Marks Entry 7th'!I146,""))</f>
        <v>0</v>
      </c>
      <c r="GL147" s="56">
        <f t="shared" si="276"/>
        <v>0</v>
      </c>
    </row>
    <row r="148" spans="1:194" ht="18.95" customHeight="1">
      <c r="A148" s="68">
        <v>141</v>
      </c>
      <c r="B148" s="68" t="str">
        <f>IF(OR(GK148=0,GK148=""),"",IF(AND($E$3=6),'Marks Entry 6th'!I147,IF(AND($E$3=7),'Marks Entry 7th'!I147,"")))</f>
        <v/>
      </c>
      <c r="C148" s="69" t="str">
        <f>IF(OR(B148=0,B148=""),"",IF(AND($E$3=6,'Marks Entry 6th'!B147=""),"",IF(AND($E$3=7,'Marks Entry 7th'!B147=""),"",IF(AND($E$3=6,'Marks Entry 6th'!B147),'Marks Entry 6th'!B147,IF(AND($E$3=7),'Marks Entry 7th'!B147,"")))))</f>
        <v/>
      </c>
      <c r="D148" s="69" t="str">
        <f>IF(OR(B148=0,B148=""),"",IF(AND($E$3=6,'Marks Entry 6th'!C147=""),"",IF(AND($E$3=7,'Marks Entry 7th'!C147=""),"",IF(AND($E$3=6),'Marks Entry 6th'!C147,IF(AND($E$3=7),'Marks Entry 7th'!C147,"")))))</f>
        <v/>
      </c>
      <c r="E148" s="303" t="str">
        <f>IF(OR(B148=0,B148=""),"",IF(AND($E$3=6,'Marks Entry 6th'!E147=""),"",IF(AND($E$3=7,'Marks Entry 7th'!E147=""),"",IF(AND($E$3=6),'Marks Entry 6th'!E147,IF(AND($E$3=7),'Marks Entry 7th'!E147,"")))))</f>
        <v/>
      </c>
      <c r="F148" s="69" t="str">
        <f>IF(OR(B148=0,B148=""),"",IF(AND($E$3=6,'Marks Entry 6th'!D147=""),"",IF(AND($E$3=7,'Marks Entry 7th'!D147=""),"",IF(AND($E$3=6),'Marks Entry 6th'!D147,IF(AND($E$3=7),'Marks Entry 7th'!D147,"")))))</f>
        <v/>
      </c>
      <c r="G148" s="302" t="str">
        <f>IF(OR(B148=0,B148=""),"",IF(AND($E$3=6,'Marks Entry 6th'!F147=""),"",IF(AND($E$3=7,'Marks Entry 7th'!F147=""),"",IF(AND($E$3=6),UPPER('Marks Entry 6th'!F147),IF(AND($E$3=7),UPPER('Marks Entry 7th'!F147),"")))))</f>
        <v/>
      </c>
      <c r="H148" s="302" t="str">
        <f>IF(OR(B148=0,B148=""),"",IF(AND($E$3=6,'Marks Entry 6th'!G147=""),"",IF(AND($E$3=7,'Marks Entry 7th'!G147=""),"",IF(AND($E$3=6),UPPER('Marks Entry 6th'!G147),IF(AND($E$3=7),UPPER('Marks Entry 7th'!G147),"")))))</f>
        <v/>
      </c>
      <c r="I148" s="302" t="str">
        <f>IF(OR(B148=0,B148=""),"",IF(AND($E$3=6,'Marks Entry 6th'!H147=""),"",IF(AND($E$3=7,'Marks Entry 7th'!H147=""),"",IF(AND($E$3=6),UPPER('Marks Entry 6th'!H147),IF(AND($E$3=7),UPPER('Marks Entry 7th'!H147),"")))))</f>
        <v/>
      </c>
      <c r="J148" s="64" t="str">
        <f>IF(OR(B148=0,B148=""),"",IF(AND($E$3=6,'Marks Entry 6th'!J147=""),"",IF(AND($E$3=7,'Marks Entry 7th'!J147=""),"",IF(AND($E$3=6),'Marks Entry 6th'!J147,IF(AND($E$3=7),'Marks Entry 7th'!J147,"")))))</f>
        <v/>
      </c>
      <c r="K148" s="64" t="str">
        <f>IF(OR(B148=0,B148=""),"",IF(AND($E$3=6,'Marks Entry 6th'!K147=""),"",IF(AND($E$3=7,'Marks Entry 7th'!K147=""),"",IF(AND($E$3=6),'Marks Entry 6th'!K147,IF(AND($E$3=7),'Marks Entry 7th'!K147,"")))))</f>
        <v/>
      </c>
      <c r="L148" s="120" t="str">
        <f>IF(OR($E148="",$G148=""),"",IF(AND($E$3=6),'Marks Entry 6th'!L147,IF(AND($E$3=7),'Marks Entry 7th'!L147,"")))</f>
        <v/>
      </c>
      <c r="M148" s="120" t="str">
        <f>IF(OR($E148="",$G148=""),"",IF(AND($E$3=6),'Marks Entry 6th'!M147,IF(AND($E$3=7),'Marks Entry 7th'!M147,"")))</f>
        <v/>
      </c>
      <c r="N148" s="120" t="str">
        <f>IF(OR($E148="",$G148=""),"",IF(AND($E$3=6),'Marks Entry 6th'!N147,IF(AND($E$3=7),'Marks Entry 7th'!N147,"")))</f>
        <v/>
      </c>
      <c r="O148" s="120" t="str">
        <f>IF(OR($E148="",$G148=""),"",IF(AND($E$3=6),'Marks Entry 6th'!O147,IF(AND($E$3=7),'Marks Entry 7th'!O147,"")))</f>
        <v/>
      </c>
      <c r="P148" s="120" t="str">
        <f>IF(OR($E148="",$G148=""),"",IF(AND($E$3=6),'Marks Entry 6th'!P147,IF(AND($E$3=7),'Marks Entry 7th'!P147,"")))</f>
        <v/>
      </c>
      <c r="Q148" s="120" t="str">
        <f>IF(OR($E148="",$G148=""),"",IF(AND($E$3=6),'Marks Entry 6th'!Q147,IF(AND($E$3=7),'Marks Entry 7th'!Q147,"")))</f>
        <v/>
      </c>
      <c r="R148" s="418" t="str">
        <f t="shared" si="186"/>
        <v/>
      </c>
      <c r="S148" s="120" t="str">
        <f>IF(OR($E148="",$G148=""),"",IF(AND($E$3=6),'Marks Entry 6th'!R147,IF(AND($E$3=7),'Marks Entry 7th'!R147,"")))</f>
        <v/>
      </c>
      <c r="T148" s="120" t="str">
        <f>IF(OR($E148="",$G148=""),"",IF(AND($E$3=6),'Marks Entry 6th'!S147,IF(AND($E$3=7),'Marks Entry 7th'!S147,"")))</f>
        <v/>
      </c>
      <c r="U148" s="65" t="str">
        <f t="shared" si="187"/>
        <v/>
      </c>
      <c r="V148" s="62">
        <f t="shared" si="188"/>
        <v>0</v>
      </c>
      <c r="W148" s="67" t="str">
        <f>IF(OR($E148="",$G148=""),"",IF(AND($E$3=6),'Marks Entry 6th'!T147,IF(AND($E$3=7),'Marks Entry 7th'!T147,"")))</f>
        <v/>
      </c>
      <c r="X148" s="67" t="str">
        <f>IF(OR($E148="",$G148=""),"",IF(AND($E$3=6),'Marks Entry 6th'!U147,IF(AND($E$3=7),'Marks Entry 7th'!U147,"")))</f>
        <v/>
      </c>
      <c r="Y148" s="66" t="str">
        <f t="shared" si="189"/>
        <v/>
      </c>
      <c r="Z148" s="62" t="str">
        <f t="shared" si="190"/>
        <v/>
      </c>
      <c r="AA148" s="108">
        <f t="shared" si="191"/>
        <v>0</v>
      </c>
      <c r="AB148" s="108" t="str">
        <f t="shared" si="192"/>
        <v/>
      </c>
      <c r="AC148" s="108" t="str">
        <f t="shared" si="193"/>
        <v/>
      </c>
      <c r="AD148" s="108" t="str">
        <f t="shared" si="194"/>
        <v/>
      </c>
      <c r="AE148" s="108" t="str">
        <f t="shared" si="195"/>
        <v/>
      </c>
      <c r="AF148" s="110" t="str">
        <f t="shared" si="196"/>
        <v/>
      </c>
      <c r="AG148" s="120" t="str">
        <f>IF(OR($E148="",$G148=""),"",IF(AND($E$3=6),'Marks Entry 6th'!V147,IF(AND($E$3=7),'Marks Entry 7th'!V147,"")))</f>
        <v/>
      </c>
      <c r="AH148" s="120" t="str">
        <f>IF(OR($E148="",$G148=""),"",IF(AND($E$3=6),'Marks Entry 6th'!W147,IF(AND($E$3=7),'Marks Entry 7th'!W147,"")))</f>
        <v/>
      </c>
      <c r="AI148" s="120" t="str">
        <f>IF(OR($E148="",$G148=""),"",IF(AND($E$3=6),'Marks Entry 6th'!X147,IF(AND($E$3=7),'Marks Entry 7th'!X147,"")))</f>
        <v/>
      </c>
      <c r="AJ148" s="120" t="str">
        <f>IF(OR($E148="",$G148=""),"",IF(AND($E$3=6),'Marks Entry 6th'!Y147,IF(AND($E$3=7),'Marks Entry 7th'!Y147,"")))</f>
        <v/>
      </c>
      <c r="AK148" s="120" t="str">
        <f>IF(OR($E148="",$G148=""),"",IF(AND($E$3=6),'Marks Entry 6th'!Z147,IF(AND($E$3=7),'Marks Entry 7th'!Z147,"")))</f>
        <v/>
      </c>
      <c r="AL148" s="120" t="str">
        <f>IF(OR($E148="",$G148=""),"",IF(AND($E$3=6),'Marks Entry 6th'!AA147,IF(AND($E$3=7),'Marks Entry 7th'!AA147,"")))</f>
        <v/>
      </c>
      <c r="AM148" s="418" t="str">
        <f t="shared" si="197"/>
        <v/>
      </c>
      <c r="AN148" s="120" t="str">
        <f>IF(OR($E148="",$G148=""),"",IF(AND($E$3=6),'Marks Entry 6th'!AB147,IF(AND($E$3=7),'Marks Entry 7th'!AB147,"")))</f>
        <v/>
      </c>
      <c r="AO148" s="120" t="str">
        <f>IF(OR($E148="",$G148=""),"",IF(AND($E$3=6),'Marks Entry 6th'!AC147,IF(AND($E$3=7),'Marks Entry 7th'!AC147,"")))</f>
        <v/>
      </c>
      <c r="AP148" s="65" t="str">
        <f t="shared" si="198"/>
        <v/>
      </c>
      <c r="AQ148" s="62">
        <f t="shared" si="199"/>
        <v>0</v>
      </c>
      <c r="AR148" s="67" t="str">
        <f>IF(OR($E148="",$G148=""),"",IF(AND($E$3=6),'Marks Entry 6th'!AD147,IF(AND($E$3=7),'Marks Entry 7th'!AD147,"")))</f>
        <v/>
      </c>
      <c r="AS148" s="67" t="str">
        <f>IF(OR($E148="",$G148=""),"",IF(AND($E$3=6),'Marks Entry 6th'!AE147,IF(AND($E$3=7),'Marks Entry 7th'!AE147,"")))</f>
        <v/>
      </c>
      <c r="AT148" s="65" t="str">
        <f t="shared" si="200"/>
        <v/>
      </c>
      <c r="AU148" s="62" t="str">
        <f t="shared" si="201"/>
        <v/>
      </c>
      <c r="AV148" s="108">
        <f t="shared" si="202"/>
        <v>0</v>
      </c>
      <c r="AW148" s="108" t="str">
        <f t="shared" si="203"/>
        <v/>
      </c>
      <c r="AX148" s="108" t="str">
        <f t="shared" si="204"/>
        <v/>
      </c>
      <c r="AY148" s="108" t="str">
        <f t="shared" si="205"/>
        <v/>
      </c>
      <c r="AZ148" s="108" t="str">
        <f t="shared" si="206"/>
        <v/>
      </c>
      <c r="BA148" s="110" t="str">
        <f t="shared" si="207"/>
        <v/>
      </c>
      <c r="BB148" s="310" t="str">
        <f>IF(OR($E148="",$G148=""),"",IF(AND($E$3=6),'Marks Entry 6th'!AF147,IF(AND($E$3=7),'Marks Entry 7th'!AF147,"")))</f>
        <v/>
      </c>
      <c r="BC148" s="120" t="str">
        <f>IF(OR($E148="",$G148=""),"",IF(AND($E$3=6),'Marks Entry 6th'!AG147,IF(AND($E$3=7),'Marks Entry 7th'!AG147,"")))</f>
        <v/>
      </c>
      <c r="BD148" s="120" t="str">
        <f>IF(OR($E148="",$G148=""),"",IF(AND($E$3=6),'Marks Entry 6th'!AH147,IF(AND($E$3=7),'Marks Entry 7th'!AH147,"")))</f>
        <v/>
      </c>
      <c r="BE148" s="120" t="str">
        <f>IF(OR($E148="",$G148=""),"",IF(AND($E$3=6),'Marks Entry 6th'!AI147,IF(AND($E$3=7),'Marks Entry 7th'!AI147,"")))</f>
        <v/>
      </c>
      <c r="BF148" s="120" t="str">
        <f>IF(OR($E148="",$G148=""),"",IF(AND($E$3=6),'Marks Entry 6th'!AJ147,IF(AND($E$3=7),'Marks Entry 7th'!AJ147,"")))</f>
        <v/>
      </c>
      <c r="BG148" s="120" t="str">
        <f>IF(OR($E148="",$G148=""),"",IF(AND($E$3=6),'Marks Entry 6th'!AK147,IF(AND($E$3=7),'Marks Entry 7th'!AK147,"")))</f>
        <v/>
      </c>
      <c r="BH148" s="120" t="str">
        <f>IF(OR($E148="",$G148=""),"",IF(AND($E$3=6),'Marks Entry 6th'!AL147,IF(AND($E$3=7),'Marks Entry 7th'!AL147,"")))</f>
        <v/>
      </c>
      <c r="BI148" s="418" t="str">
        <f t="shared" si="208"/>
        <v/>
      </c>
      <c r="BJ148" s="120" t="str">
        <f>IF(OR($E148="",$G148=""),"",IF(AND($E$3=6),'Marks Entry 6th'!AM147,IF(AND($E$3=7),'Marks Entry 7th'!AM147,"")))</f>
        <v/>
      </c>
      <c r="BK148" s="120" t="str">
        <f>IF(OR($E148="",$G148=""),"",IF(AND($E$3=6),'Marks Entry 6th'!AN147,IF(AND($E$3=7),'Marks Entry 7th'!AN147,"")))</f>
        <v/>
      </c>
      <c r="BL148" s="65" t="str">
        <f t="shared" si="209"/>
        <v/>
      </c>
      <c r="BM148" s="62">
        <f t="shared" si="210"/>
        <v>0</v>
      </c>
      <c r="BN148" s="67" t="str">
        <f>IF(OR($E148="",$G148=""),"",IF(AND($E$3=6),'Marks Entry 6th'!AO147,IF(AND($E$3=7),'Marks Entry 7th'!AO147,"")))</f>
        <v/>
      </c>
      <c r="BO148" s="67" t="str">
        <f>IF(OR($E148="",$G148=""),"",IF(AND($E$3=6),'Marks Entry 6th'!AP147,IF(AND($E$3=7),'Marks Entry 7th'!AP147,"")))</f>
        <v/>
      </c>
      <c r="BP148" s="65" t="str">
        <f t="shared" si="211"/>
        <v/>
      </c>
      <c r="BQ148" s="62" t="str">
        <f t="shared" si="212"/>
        <v/>
      </c>
      <c r="BR148" s="108">
        <f t="shared" si="213"/>
        <v>0</v>
      </c>
      <c r="BS148" s="108" t="str">
        <f t="shared" si="214"/>
        <v/>
      </c>
      <c r="BT148" s="108" t="str">
        <f t="shared" si="215"/>
        <v/>
      </c>
      <c r="BU148" s="108" t="str">
        <f t="shared" si="216"/>
        <v/>
      </c>
      <c r="BV148" s="108" t="str">
        <f t="shared" si="217"/>
        <v/>
      </c>
      <c r="BW148" s="110" t="str">
        <f t="shared" si="218"/>
        <v/>
      </c>
      <c r="BX148" s="120" t="str">
        <f>IF(OR($E148="",$G148=""),"",IF(AND($E$3=6),'Marks Entry 6th'!AQ147,IF(AND($E$3=7),'Marks Entry 7th'!AQ147,"")))</f>
        <v/>
      </c>
      <c r="BY148" s="120" t="str">
        <f>IF(OR($E148="",$G148=""),"",IF(AND($E$3=6),'Marks Entry 6th'!AR147,IF(AND($E$3=7),'Marks Entry 7th'!AR147,"")))</f>
        <v/>
      </c>
      <c r="BZ148" s="120" t="str">
        <f>IF(OR($E148="",$G148=""),"",IF(AND($E$3=6),'Marks Entry 6th'!AS147,IF(AND($E$3=7),'Marks Entry 7th'!AS147,"")))</f>
        <v/>
      </c>
      <c r="CA148" s="120" t="str">
        <f>IF(OR($E148="",$G148=""),"",IF(AND($E$3=6),'Marks Entry 6th'!AT147,IF(AND($E$3=7),'Marks Entry 7th'!AT147,"")))</f>
        <v/>
      </c>
      <c r="CB148" s="120" t="str">
        <f>IF(OR($E148="",$G148=""),"",IF(AND($E$3=6),'Marks Entry 6th'!AU147,IF(AND($E$3=7),'Marks Entry 7th'!AU147,"")))</f>
        <v/>
      </c>
      <c r="CC148" s="120" t="str">
        <f>IF(OR($E148="",$G148=""),"",IF(AND($E$3=6),'Marks Entry 6th'!AV147,IF(AND($E$3=7),'Marks Entry 7th'!AV147,"")))</f>
        <v/>
      </c>
      <c r="CD148" s="418" t="str">
        <f t="shared" si="219"/>
        <v/>
      </c>
      <c r="CE148" s="120" t="str">
        <f>IF(OR($E148="",$G148=""),"",IF(AND($E$3=6),'Marks Entry 6th'!AW147,IF(AND($E$3=7),'Marks Entry 7th'!AW147,"")))</f>
        <v/>
      </c>
      <c r="CF148" s="120" t="str">
        <f>IF(OR($E148="",$G148=""),"",IF(AND($E$3=6),'Marks Entry 6th'!AX147,IF(AND($E$3=7),'Marks Entry 7th'!AX147,"")))</f>
        <v/>
      </c>
      <c r="CG148" s="65" t="str">
        <f t="shared" si="220"/>
        <v/>
      </c>
      <c r="CH148" s="62">
        <f t="shared" si="221"/>
        <v>0</v>
      </c>
      <c r="CI148" s="67" t="str">
        <f>IF(OR($E148="",$G148=""),"",IF(AND($E$3=6),'Marks Entry 6th'!AY147,IF(AND($E$3=7),'Marks Entry 7th'!AY147,"")))</f>
        <v/>
      </c>
      <c r="CJ148" s="67" t="str">
        <f>IF(OR($E148="",$G148=""),"",IF(AND($E$3=6),'Marks Entry 6th'!AZ147,IF(AND($E$3=7),'Marks Entry 7th'!AZ147,"")))</f>
        <v/>
      </c>
      <c r="CK148" s="65" t="str">
        <f t="shared" si="222"/>
        <v/>
      </c>
      <c r="CL148" s="62" t="str">
        <f t="shared" si="223"/>
        <v/>
      </c>
      <c r="CM148" s="108">
        <f t="shared" si="224"/>
        <v>0</v>
      </c>
      <c r="CN148" s="108" t="str">
        <f t="shared" si="225"/>
        <v/>
      </c>
      <c r="CO148" s="108" t="str">
        <f t="shared" si="226"/>
        <v/>
      </c>
      <c r="CP148" s="108" t="str">
        <f t="shared" si="227"/>
        <v/>
      </c>
      <c r="CQ148" s="108" t="str">
        <f t="shared" si="228"/>
        <v/>
      </c>
      <c r="CR148" s="110" t="str">
        <f t="shared" si="229"/>
        <v/>
      </c>
      <c r="CS148" s="120" t="str">
        <f>IF(OR($E148="",$G148=""),"",IF(AND($E$3=6),'Marks Entry 6th'!BA147,IF(AND($E$3=7),'Marks Entry 7th'!BA147,"")))</f>
        <v/>
      </c>
      <c r="CT148" s="120" t="str">
        <f>IF(OR($E148="",$G148=""),"",IF(AND($E$3=6),'Marks Entry 6th'!BB147,IF(AND($E$3=7),'Marks Entry 7th'!BB147,"")))</f>
        <v/>
      </c>
      <c r="CU148" s="120" t="str">
        <f>IF(OR($E148="",$G148=""),"",IF(AND($E$3=6),'Marks Entry 6th'!BC147,IF(AND($E$3=7),'Marks Entry 7th'!BC147,"")))</f>
        <v/>
      </c>
      <c r="CV148" s="120" t="str">
        <f>IF(OR($E148="",$G148=""),"",IF(AND($E$3=6),'Marks Entry 6th'!BD147,IF(AND($E$3=7),'Marks Entry 7th'!BD147,"")))</f>
        <v/>
      </c>
      <c r="CW148" s="120" t="str">
        <f>IF(OR($E148="",$G148=""),"",IF(AND($E$3=6),'Marks Entry 6th'!BE147,IF(AND($E$3=7),'Marks Entry 7th'!BE147,"")))</f>
        <v/>
      </c>
      <c r="CX148" s="120" t="str">
        <f>IF(OR($E148="",$G148=""),"",IF(AND($E$3=6),'Marks Entry 6th'!BF147,IF(AND($E$3=7),'Marks Entry 7th'!BF147,"")))</f>
        <v/>
      </c>
      <c r="CY148" s="418" t="str">
        <f t="shared" si="230"/>
        <v/>
      </c>
      <c r="CZ148" s="120" t="str">
        <f>IF(OR($E148="",$G148=""),"",IF(AND($E$3=6),'Marks Entry 6th'!BG147,IF(AND($E$3=7),'Marks Entry 7th'!BG147,"")))</f>
        <v/>
      </c>
      <c r="DA148" s="120" t="str">
        <f>IF(OR($E148="",$G148=""),"",IF(AND($E$3=6),'Marks Entry 6th'!BH147,IF(AND($E$3=7),'Marks Entry 7th'!BH147,"")))</f>
        <v/>
      </c>
      <c r="DB148" s="65" t="str">
        <f t="shared" si="231"/>
        <v/>
      </c>
      <c r="DC148" s="62">
        <f t="shared" si="232"/>
        <v>0</v>
      </c>
      <c r="DD148" s="67" t="str">
        <f>IF(OR($E148="",$G148=""),"",IF(AND($E$3=6),'Marks Entry 6th'!BI147,IF(AND($E$3=7),'Marks Entry 7th'!BI147,"")))</f>
        <v/>
      </c>
      <c r="DE148" s="67" t="str">
        <f>IF(OR($E148="",$G148=""),"",IF(AND($E$3=6),'Marks Entry 6th'!BJ147,IF(AND($E$3=7),'Marks Entry 7th'!BJ147,"")))</f>
        <v/>
      </c>
      <c r="DF148" s="65" t="str">
        <f t="shared" si="233"/>
        <v/>
      </c>
      <c r="DG148" s="62" t="str">
        <f t="shared" si="234"/>
        <v/>
      </c>
      <c r="DH148" s="108">
        <f t="shared" si="235"/>
        <v>0</v>
      </c>
      <c r="DI148" s="108" t="str">
        <f t="shared" si="236"/>
        <v/>
      </c>
      <c r="DJ148" s="108" t="str">
        <f t="shared" si="237"/>
        <v/>
      </c>
      <c r="DK148" s="108" t="str">
        <f t="shared" si="238"/>
        <v/>
      </c>
      <c r="DL148" s="108" t="str">
        <f t="shared" si="239"/>
        <v/>
      </c>
      <c r="DM148" s="110" t="str">
        <f t="shared" si="240"/>
        <v/>
      </c>
      <c r="DN148" s="120" t="str">
        <f>IF(OR($E148="",$G148=""),"",IF(AND($E$3=6),'Marks Entry 6th'!BK147,IF(AND($E$3=7),'Marks Entry 7th'!BK147,"")))</f>
        <v/>
      </c>
      <c r="DO148" s="120" t="str">
        <f>IF(OR($E148="",$G148=""),"",IF(AND($E$3=6),'Marks Entry 6th'!BL147,IF(AND($E$3=7),'Marks Entry 7th'!BL147,"")))</f>
        <v/>
      </c>
      <c r="DP148" s="120" t="str">
        <f>IF(OR($E148="",$G148=""),"",IF(AND($E$3=6),'Marks Entry 6th'!BM147,IF(AND($E$3=7),'Marks Entry 7th'!BM147,"")))</f>
        <v/>
      </c>
      <c r="DQ148" s="120" t="str">
        <f>IF(OR($E148="",$G148=""),"",IF(AND($E$3=6),'Marks Entry 6th'!BN147,IF(AND($E$3=7),'Marks Entry 7th'!BN147,"")))</f>
        <v/>
      </c>
      <c r="DR148" s="120" t="str">
        <f>IF(OR($E148="",$G148=""),"",IF(AND($E$3=6),'Marks Entry 6th'!BO147,IF(AND($E$3=7),'Marks Entry 7th'!BO147,"")))</f>
        <v/>
      </c>
      <c r="DS148" s="120" t="str">
        <f>IF(OR($E148="",$G148=""),"",IF(AND($E$3=6),'Marks Entry 6th'!BP147,IF(AND($E$3=7),'Marks Entry 7th'!BP147,"")))</f>
        <v/>
      </c>
      <c r="DT148" s="418" t="str">
        <f t="shared" si="241"/>
        <v/>
      </c>
      <c r="DU148" s="120" t="str">
        <f>IF(OR($E148="",$G148=""),"",IF(AND($E$3=6),'Marks Entry 6th'!BQ147,IF(AND($E$3=7),'Marks Entry 7th'!BQ147,"")))</f>
        <v/>
      </c>
      <c r="DV148" s="120" t="str">
        <f>IF(OR($E148="",$G148=""),"",IF(AND($E$3=6),'Marks Entry 6th'!BR147,IF(AND($E$3=7),'Marks Entry 7th'!BR147,"")))</f>
        <v/>
      </c>
      <c r="DW148" s="65" t="str">
        <f t="shared" si="242"/>
        <v/>
      </c>
      <c r="DX148" s="62">
        <f t="shared" si="243"/>
        <v>0</v>
      </c>
      <c r="DY148" s="67" t="str">
        <f>IF(OR($E148="",$G148=""),"",IF(AND($E$3=6),'Marks Entry 6th'!BS147,IF(AND($E$3=7),'Marks Entry 7th'!BS147,"")))</f>
        <v/>
      </c>
      <c r="DZ148" s="67" t="str">
        <f>IF(OR($E148="",$G148=""),"",IF(AND($E$3=6),'Marks Entry 6th'!BT147,IF(AND($E$3=7),'Marks Entry 7th'!BT147,"")))</f>
        <v/>
      </c>
      <c r="EA148" s="65" t="str">
        <f t="shared" si="244"/>
        <v/>
      </c>
      <c r="EB148" s="62" t="str">
        <f t="shared" si="245"/>
        <v/>
      </c>
      <c r="EC148" s="108">
        <f t="shared" si="246"/>
        <v>0</v>
      </c>
      <c r="ED148" s="108" t="str">
        <f t="shared" si="247"/>
        <v/>
      </c>
      <c r="EE148" s="108" t="str">
        <f t="shared" si="248"/>
        <v/>
      </c>
      <c r="EF148" s="108" t="str">
        <f t="shared" si="249"/>
        <v/>
      </c>
      <c r="EG148" s="108" t="str">
        <f t="shared" si="250"/>
        <v/>
      </c>
      <c r="EH148" s="110" t="str">
        <f t="shared" si="251"/>
        <v/>
      </c>
      <c r="EI148" s="52" t="str">
        <f>IF(OR($E148="",$G148=""),"",IF(AND($E$3=6),'Marks Entry 6th'!BU147,IF(AND($E$3=7),'Marks Entry 7th'!BU147,"")))</f>
        <v/>
      </c>
      <c r="EJ148" s="52" t="str">
        <f>IF(OR($E148="",$G148=""),"",IF(AND($E$3=6),'Marks Entry 6th'!BV147,IF(AND($E$3=7),'Marks Entry 7th'!BV147,"")))</f>
        <v/>
      </c>
      <c r="EK148" s="52" t="str">
        <f>IF(OR($E148="",$G148=""),"",IF(AND($E$3=6),'Marks Entry 6th'!BW147,IF(AND($E$3=7),'Marks Entry 7th'!BW147,"")))</f>
        <v/>
      </c>
      <c r="EL148" s="52" t="str">
        <f>IF(OR($E148="",$G148=""),"",IF(AND($E$3=6),'Marks Entry 6th'!BX147,IF(AND($E$3=7),'Marks Entry 7th'!BX147,"")))</f>
        <v/>
      </c>
      <c r="EM148" s="52" t="str">
        <f>IF(OR($E148="",$G148=""),"",IF(AND($E$3=6),'Marks Entry 6th'!BY147,IF(AND($E$3=7),'Marks Entry 7th'!BY147,"")))</f>
        <v/>
      </c>
      <c r="EN148" s="121" t="str">
        <f t="shared" si="252"/>
        <v/>
      </c>
      <c r="EO148" s="122">
        <f t="shared" si="253"/>
        <v>0</v>
      </c>
      <c r="EP148" s="122" t="str">
        <f t="shared" si="254"/>
        <v/>
      </c>
      <c r="EQ148" s="122" t="str">
        <f t="shared" si="255"/>
        <v/>
      </c>
      <c r="ER148" s="109" t="str">
        <f t="shared" si="256"/>
        <v/>
      </c>
      <c r="ES148" s="52" t="str">
        <f>IF(OR($E148="",$G148=""),"",IF(AND($E$3=6),'Marks Entry 6th'!BZ147,IF(AND($E$3=7),'Marks Entry 7th'!BZ147,"")))</f>
        <v/>
      </c>
      <c r="ET148" s="52" t="str">
        <f>IF(OR($E148="",$G148=""),"",IF(AND($E$3=6),'Marks Entry 6th'!CA147,IF(AND($E$3=7),'Marks Entry 7th'!CA147,"")))</f>
        <v/>
      </c>
      <c r="EU148" s="52" t="str">
        <f>IF(OR($E148="",$G148=""),"",IF(AND($E$3=6),'Marks Entry 6th'!CB147,IF(AND($E$3=7),'Marks Entry 7th'!CB147,"")))</f>
        <v/>
      </c>
      <c r="EV148" s="52" t="str">
        <f>IF(OR($E148="",$G148=""),"",IF(AND($E$3=6),'Marks Entry 6th'!CC147,IF(AND($E$3=7),'Marks Entry 7th'!CC147,"")))</f>
        <v/>
      </c>
      <c r="EW148" s="52" t="str">
        <f>IF(OR($E148="",$G148=""),"",IF(AND($E$3=6),'Marks Entry 6th'!CD147,IF(AND($E$3=7),'Marks Entry 7th'!CD147,"")))</f>
        <v/>
      </c>
      <c r="EX148" s="121" t="str">
        <f t="shared" si="257"/>
        <v/>
      </c>
      <c r="EY148" s="122">
        <f t="shared" si="258"/>
        <v>0</v>
      </c>
      <c r="EZ148" s="122" t="str">
        <f t="shared" si="259"/>
        <v/>
      </c>
      <c r="FA148" s="122" t="str">
        <f t="shared" si="260"/>
        <v/>
      </c>
      <c r="FB148" s="109" t="str">
        <f t="shared" si="261"/>
        <v/>
      </c>
      <c r="FC148" s="52" t="str">
        <f>IF(OR($E148="",$G148=""),"",IF(AND($E$3=6),'Marks Entry 6th'!CE147,IF(AND($E$3=7),'Marks Entry 7th'!CE147,"")))</f>
        <v/>
      </c>
      <c r="FD148" s="52" t="str">
        <f>IF(OR($E148="",$G148=""),"",IF(AND($E$3=6),'Marks Entry 6th'!CF147,IF(AND($E$3=7),'Marks Entry 7th'!CF147,"")))</f>
        <v/>
      </c>
      <c r="FE148" s="52" t="str">
        <f>IF(OR($E148="",$G148=""),"",IF(AND($E$3=6),'Marks Entry 6th'!CG147,IF(AND($E$3=7),'Marks Entry 7th'!CG147,"")))</f>
        <v/>
      </c>
      <c r="FF148" s="52" t="str">
        <f>IF(OR($E148="",$G148=""),"",IF(AND($E$3=6),'Marks Entry 6th'!CH147,IF(AND($E$3=7),'Marks Entry 7th'!CH147,"")))</f>
        <v/>
      </c>
      <c r="FG148" s="52" t="str">
        <f>IF(OR($E148="",$G148=""),"",IF(AND($E$3=6),'Marks Entry 6th'!CI147,IF(AND($E$3=7),'Marks Entry 7th'!CI147,"")))</f>
        <v/>
      </c>
      <c r="FH148" s="121" t="str">
        <f t="shared" si="262"/>
        <v/>
      </c>
      <c r="FI148" s="122">
        <f t="shared" si="263"/>
        <v>0</v>
      </c>
      <c r="FJ148" s="122" t="str">
        <f t="shared" si="264"/>
        <v/>
      </c>
      <c r="FK148" s="122" t="str">
        <f t="shared" si="265"/>
        <v/>
      </c>
      <c r="FL148" s="109" t="str">
        <f t="shared" si="266"/>
        <v/>
      </c>
      <c r="FM148" s="361" t="str">
        <f>IF(OR($E148="",$G148=""),"",IF(AND('Marks Entry 6th'!CJ147="",'Marks Entry 7th'!CJ147=""),"",IF(AND($E$3=6),'Marks Entry 6th'!CJ147,IF(AND($E$3=7),'Marks Entry 7th'!CJ147,""))))</f>
        <v/>
      </c>
      <c r="FN148" s="361" t="str">
        <f>IF(OR($E148="",$G148=""),"",IF(AND('Marks Entry 6th'!CK147="",'Marks Entry 7th'!CK147=""),"",IF(AND($E$3=6),'Marks Entry 6th'!CK147,IF(AND($E$3=7),'Marks Entry 7th'!CK147,""))))</f>
        <v/>
      </c>
      <c r="FO148" s="362" t="str">
        <f t="shared" si="267"/>
        <v/>
      </c>
      <c r="FP148" s="109" t="str">
        <f t="shared" si="268"/>
        <v/>
      </c>
      <c r="FQ148" s="361" t="str">
        <f>IF(OR($E148="",$G148=""),"",IF(AND('Marks Entry 6th'!CL147="",'Marks Entry 7th'!CL147=""),"",IF(AND($E$3=6),'Marks Entry 6th'!CL147,IF(AND($E$3=7),'Marks Entry 7th'!CL147,""))))</f>
        <v/>
      </c>
      <c r="FR148" s="361" t="str">
        <f>IF(OR($E148="",$G148=""),"",IF(AND('Marks Entry 6th'!CM147="",'Marks Entry 7th'!CM147=""),"",IF(AND($E$3=6),'Marks Entry 6th'!CM147,IF(AND($E$3=7),'Marks Entry 7th'!CM147,""))))</f>
        <v/>
      </c>
      <c r="FS148" s="362" t="str">
        <f t="shared" si="269"/>
        <v/>
      </c>
      <c r="FT148" s="109" t="str">
        <f t="shared" si="270"/>
        <v/>
      </c>
      <c r="FU148" s="78" t="str">
        <f t="shared" si="271"/>
        <v/>
      </c>
      <c r="FV148" s="328" t="str">
        <f t="shared" si="272"/>
        <v/>
      </c>
      <c r="FW148" s="84" t="str">
        <f t="shared" si="273"/>
        <v/>
      </c>
      <c r="FX148" s="222" t="str">
        <f t="shared" si="274"/>
        <v/>
      </c>
      <c r="FY148" s="85" t="str">
        <f t="shared" si="275"/>
        <v/>
      </c>
      <c r="FZ148" s="327" t="str">
        <f>IFERROR(IF(B148="NSO","NSO",IF(OR(D148="",G148="",F148=""),"",IF(AND(FV148&gt;=36,'Master sheet'!$D$11="Hindi"),"कक्षा क्रमोन्नत",IF(AND(FV148&gt;=36,'Master sheet'!$D$11="English"),"Promoted",IF(AND(FV148&lt;36,'Master sheet'!$D$11="Hindi"),"पुनः परीक्षा","Re-Exam"))))),"")</f>
        <v/>
      </c>
      <c r="GA148" s="53" t="str">
        <f>IF(OR($E148="",$G148=""),"",IF(AND($E$3=6,'Marks Entry 6th'!CN147=""),"",IF(AND($E$3=7,'Marks Entry 7th'!CN147=""),"",IF(AND($E$3=6),'Marks Entry 6th'!CN147,IF(AND($E$3=7),'Marks Entry 7th'!CN147,"")))))</f>
        <v/>
      </c>
      <c r="GB148" s="53" t="str">
        <f>IF(OR($E148="",$G148=""),"",IF(AND($E$3=6,'Marks Entry 6th'!CO147=""),"",IF(AND($E$3=7,'Marks Entry 7th'!CO147=""),"",IF(AND($E$3=6),'Marks Entry 6th'!CO147,IF(AND($E$3=7),'Marks Entry 7th'!CO147,"")))))</f>
        <v/>
      </c>
      <c r="GC148" s="54"/>
      <c r="GK148" s="56">
        <f>IF(AND($E$3=6),'Marks Entry 6th'!I147,IF(AND($E$3=7),'Marks Entry 7th'!I147,""))</f>
        <v>0</v>
      </c>
      <c r="GL148" s="56">
        <f t="shared" si="276"/>
        <v>0</v>
      </c>
    </row>
    <row r="149" spans="1:194" ht="18.95" customHeight="1">
      <c r="A149" s="68">
        <v>142</v>
      </c>
      <c r="B149" s="68" t="str">
        <f>IF(OR(GK149=0,GK149=""),"",IF(AND($E$3=6),'Marks Entry 6th'!I148,IF(AND($E$3=7),'Marks Entry 7th'!I148,"")))</f>
        <v/>
      </c>
      <c r="C149" s="69" t="str">
        <f>IF(OR(B149=0,B149=""),"",IF(AND($E$3=6,'Marks Entry 6th'!B148=""),"",IF(AND($E$3=7,'Marks Entry 7th'!B148=""),"",IF(AND($E$3=6,'Marks Entry 6th'!B148),'Marks Entry 6th'!B148,IF(AND($E$3=7),'Marks Entry 7th'!B148,"")))))</f>
        <v/>
      </c>
      <c r="D149" s="69" t="str">
        <f>IF(OR(B149=0,B149=""),"",IF(AND($E$3=6,'Marks Entry 6th'!C148=""),"",IF(AND($E$3=7,'Marks Entry 7th'!C148=""),"",IF(AND($E$3=6),'Marks Entry 6th'!C148,IF(AND($E$3=7),'Marks Entry 7th'!C148,"")))))</f>
        <v/>
      </c>
      <c r="E149" s="303" t="str">
        <f>IF(OR(B149=0,B149=""),"",IF(AND($E$3=6,'Marks Entry 6th'!E148=""),"",IF(AND($E$3=7,'Marks Entry 7th'!E148=""),"",IF(AND($E$3=6),'Marks Entry 6th'!E148,IF(AND($E$3=7),'Marks Entry 7th'!E148,"")))))</f>
        <v/>
      </c>
      <c r="F149" s="69" t="str">
        <f>IF(OR(B149=0,B149=""),"",IF(AND($E$3=6,'Marks Entry 6th'!D148=""),"",IF(AND($E$3=7,'Marks Entry 7th'!D148=""),"",IF(AND($E$3=6),'Marks Entry 6th'!D148,IF(AND($E$3=7),'Marks Entry 7th'!D148,"")))))</f>
        <v/>
      </c>
      <c r="G149" s="302" t="str">
        <f>IF(OR(B149=0,B149=""),"",IF(AND($E$3=6,'Marks Entry 6th'!F148=""),"",IF(AND($E$3=7,'Marks Entry 7th'!F148=""),"",IF(AND($E$3=6),UPPER('Marks Entry 6th'!F148),IF(AND($E$3=7),UPPER('Marks Entry 7th'!F148),"")))))</f>
        <v/>
      </c>
      <c r="H149" s="302" t="str">
        <f>IF(OR(B149=0,B149=""),"",IF(AND($E$3=6,'Marks Entry 6th'!G148=""),"",IF(AND($E$3=7,'Marks Entry 7th'!G148=""),"",IF(AND($E$3=6),UPPER('Marks Entry 6th'!G148),IF(AND($E$3=7),UPPER('Marks Entry 7th'!G148),"")))))</f>
        <v/>
      </c>
      <c r="I149" s="302" t="str">
        <f>IF(OR(B149=0,B149=""),"",IF(AND($E$3=6,'Marks Entry 6th'!H148=""),"",IF(AND($E$3=7,'Marks Entry 7th'!H148=""),"",IF(AND($E$3=6),UPPER('Marks Entry 6th'!H148),IF(AND($E$3=7),UPPER('Marks Entry 7th'!H148),"")))))</f>
        <v/>
      </c>
      <c r="J149" s="64" t="str">
        <f>IF(OR(B149=0,B149=""),"",IF(AND($E$3=6,'Marks Entry 6th'!J148=""),"",IF(AND($E$3=7,'Marks Entry 7th'!J148=""),"",IF(AND($E$3=6),'Marks Entry 6th'!J148,IF(AND($E$3=7),'Marks Entry 7th'!J148,"")))))</f>
        <v/>
      </c>
      <c r="K149" s="64" t="str">
        <f>IF(OR(B149=0,B149=""),"",IF(AND($E$3=6,'Marks Entry 6th'!K148=""),"",IF(AND($E$3=7,'Marks Entry 7th'!K148=""),"",IF(AND($E$3=6),'Marks Entry 6th'!K148,IF(AND($E$3=7),'Marks Entry 7th'!K148,"")))))</f>
        <v/>
      </c>
      <c r="L149" s="120" t="str">
        <f>IF(OR($E149="",$G149=""),"",IF(AND($E$3=6),'Marks Entry 6th'!L148,IF(AND($E$3=7),'Marks Entry 7th'!L148,"")))</f>
        <v/>
      </c>
      <c r="M149" s="120" t="str">
        <f>IF(OR($E149="",$G149=""),"",IF(AND($E$3=6),'Marks Entry 6th'!M148,IF(AND($E$3=7),'Marks Entry 7th'!M148,"")))</f>
        <v/>
      </c>
      <c r="N149" s="120" t="str">
        <f>IF(OR($E149="",$G149=""),"",IF(AND($E$3=6),'Marks Entry 6th'!N148,IF(AND($E$3=7),'Marks Entry 7th'!N148,"")))</f>
        <v/>
      </c>
      <c r="O149" s="120" t="str">
        <f>IF(OR($E149="",$G149=""),"",IF(AND($E$3=6),'Marks Entry 6th'!O148,IF(AND($E$3=7),'Marks Entry 7th'!O148,"")))</f>
        <v/>
      </c>
      <c r="P149" s="120" t="str">
        <f>IF(OR($E149="",$G149=""),"",IF(AND($E$3=6),'Marks Entry 6th'!P148,IF(AND($E$3=7),'Marks Entry 7th'!P148,"")))</f>
        <v/>
      </c>
      <c r="Q149" s="120" t="str">
        <f>IF(OR($E149="",$G149=""),"",IF(AND($E$3=6),'Marks Entry 6th'!Q148,IF(AND($E$3=7),'Marks Entry 7th'!Q148,"")))</f>
        <v/>
      </c>
      <c r="R149" s="418" t="str">
        <f t="shared" si="186"/>
        <v/>
      </c>
      <c r="S149" s="120" t="str">
        <f>IF(OR($E149="",$G149=""),"",IF(AND($E$3=6),'Marks Entry 6th'!R148,IF(AND($E$3=7),'Marks Entry 7th'!R148,"")))</f>
        <v/>
      </c>
      <c r="T149" s="120" t="str">
        <f>IF(OR($E149="",$G149=""),"",IF(AND($E$3=6),'Marks Entry 6th'!S148,IF(AND($E$3=7),'Marks Entry 7th'!S148,"")))</f>
        <v/>
      </c>
      <c r="U149" s="65" t="str">
        <f t="shared" si="187"/>
        <v/>
      </c>
      <c r="V149" s="62">
        <f t="shared" si="188"/>
        <v>0</v>
      </c>
      <c r="W149" s="67" t="str">
        <f>IF(OR($E149="",$G149=""),"",IF(AND($E$3=6),'Marks Entry 6th'!T148,IF(AND($E$3=7),'Marks Entry 7th'!T148,"")))</f>
        <v/>
      </c>
      <c r="X149" s="67" t="str">
        <f>IF(OR($E149="",$G149=""),"",IF(AND($E$3=6),'Marks Entry 6th'!U148,IF(AND($E$3=7),'Marks Entry 7th'!U148,"")))</f>
        <v/>
      </c>
      <c r="Y149" s="66" t="str">
        <f t="shared" si="189"/>
        <v/>
      </c>
      <c r="Z149" s="62" t="str">
        <f t="shared" si="190"/>
        <v/>
      </c>
      <c r="AA149" s="108">
        <f t="shared" si="191"/>
        <v>0</v>
      </c>
      <c r="AB149" s="108" t="str">
        <f t="shared" si="192"/>
        <v/>
      </c>
      <c r="AC149" s="108" t="str">
        <f t="shared" si="193"/>
        <v/>
      </c>
      <c r="AD149" s="108" t="str">
        <f t="shared" si="194"/>
        <v/>
      </c>
      <c r="AE149" s="108" t="str">
        <f t="shared" si="195"/>
        <v/>
      </c>
      <c r="AF149" s="110" t="str">
        <f t="shared" si="196"/>
        <v/>
      </c>
      <c r="AG149" s="120" t="str">
        <f>IF(OR($E149="",$G149=""),"",IF(AND($E$3=6),'Marks Entry 6th'!V148,IF(AND($E$3=7),'Marks Entry 7th'!V148,"")))</f>
        <v/>
      </c>
      <c r="AH149" s="120" t="str">
        <f>IF(OR($E149="",$G149=""),"",IF(AND($E$3=6),'Marks Entry 6th'!W148,IF(AND($E$3=7),'Marks Entry 7th'!W148,"")))</f>
        <v/>
      </c>
      <c r="AI149" s="120" t="str">
        <f>IF(OR($E149="",$G149=""),"",IF(AND($E$3=6),'Marks Entry 6th'!X148,IF(AND($E$3=7),'Marks Entry 7th'!X148,"")))</f>
        <v/>
      </c>
      <c r="AJ149" s="120" t="str">
        <f>IF(OR($E149="",$G149=""),"",IF(AND($E$3=6),'Marks Entry 6th'!Y148,IF(AND($E$3=7),'Marks Entry 7th'!Y148,"")))</f>
        <v/>
      </c>
      <c r="AK149" s="120" t="str">
        <f>IF(OR($E149="",$G149=""),"",IF(AND($E$3=6),'Marks Entry 6th'!Z148,IF(AND($E$3=7),'Marks Entry 7th'!Z148,"")))</f>
        <v/>
      </c>
      <c r="AL149" s="120" t="str">
        <f>IF(OR($E149="",$G149=""),"",IF(AND($E$3=6),'Marks Entry 6th'!AA148,IF(AND($E$3=7),'Marks Entry 7th'!AA148,"")))</f>
        <v/>
      </c>
      <c r="AM149" s="418" t="str">
        <f t="shared" si="197"/>
        <v/>
      </c>
      <c r="AN149" s="120" t="str">
        <f>IF(OR($E149="",$G149=""),"",IF(AND($E$3=6),'Marks Entry 6th'!AB148,IF(AND($E$3=7),'Marks Entry 7th'!AB148,"")))</f>
        <v/>
      </c>
      <c r="AO149" s="120" t="str">
        <f>IF(OR($E149="",$G149=""),"",IF(AND($E$3=6),'Marks Entry 6th'!AC148,IF(AND($E$3=7),'Marks Entry 7th'!AC148,"")))</f>
        <v/>
      </c>
      <c r="AP149" s="65" t="str">
        <f t="shared" si="198"/>
        <v/>
      </c>
      <c r="AQ149" s="62">
        <f t="shared" si="199"/>
        <v>0</v>
      </c>
      <c r="AR149" s="67" t="str">
        <f>IF(OR($E149="",$G149=""),"",IF(AND($E$3=6),'Marks Entry 6th'!AD148,IF(AND($E$3=7),'Marks Entry 7th'!AD148,"")))</f>
        <v/>
      </c>
      <c r="AS149" s="67" t="str">
        <f>IF(OR($E149="",$G149=""),"",IF(AND($E$3=6),'Marks Entry 6th'!AE148,IF(AND($E$3=7),'Marks Entry 7th'!AE148,"")))</f>
        <v/>
      </c>
      <c r="AT149" s="65" t="str">
        <f t="shared" si="200"/>
        <v/>
      </c>
      <c r="AU149" s="62" t="str">
        <f t="shared" si="201"/>
        <v/>
      </c>
      <c r="AV149" s="108">
        <f t="shared" si="202"/>
        <v>0</v>
      </c>
      <c r="AW149" s="108" t="str">
        <f t="shared" si="203"/>
        <v/>
      </c>
      <c r="AX149" s="108" t="str">
        <f t="shared" si="204"/>
        <v/>
      </c>
      <c r="AY149" s="108" t="str">
        <f t="shared" si="205"/>
        <v/>
      </c>
      <c r="AZ149" s="108" t="str">
        <f t="shared" si="206"/>
        <v/>
      </c>
      <c r="BA149" s="110" t="str">
        <f t="shared" si="207"/>
        <v/>
      </c>
      <c r="BB149" s="310" t="str">
        <f>IF(OR($E149="",$G149=""),"",IF(AND($E$3=6),'Marks Entry 6th'!AF148,IF(AND($E$3=7),'Marks Entry 7th'!AF148,"")))</f>
        <v/>
      </c>
      <c r="BC149" s="120" t="str">
        <f>IF(OR($E149="",$G149=""),"",IF(AND($E$3=6),'Marks Entry 6th'!AG148,IF(AND($E$3=7),'Marks Entry 7th'!AG148,"")))</f>
        <v/>
      </c>
      <c r="BD149" s="120" t="str">
        <f>IF(OR($E149="",$G149=""),"",IF(AND($E$3=6),'Marks Entry 6th'!AH148,IF(AND($E$3=7),'Marks Entry 7th'!AH148,"")))</f>
        <v/>
      </c>
      <c r="BE149" s="120" t="str">
        <f>IF(OR($E149="",$G149=""),"",IF(AND($E$3=6),'Marks Entry 6th'!AI148,IF(AND($E$3=7),'Marks Entry 7th'!AI148,"")))</f>
        <v/>
      </c>
      <c r="BF149" s="120" t="str">
        <f>IF(OR($E149="",$G149=""),"",IF(AND($E$3=6),'Marks Entry 6th'!AJ148,IF(AND($E$3=7),'Marks Entry 7th'!AJ148,"")))</f>
        <v/>
      </c>
      <c r="BG149" s="120" t="str">
        <f>IF(OR($E149="",$G149=""),"",IF(AND($E$3=6),'Marks Entry 6th'!AK148,IF(AND($E$3=7),'Marks Entry 7th'!AK148,"")))</f>
        <v/>
      </c>
      <c r="BH149" s="120" t="str">
        <f>IF(OR($E149="",$G149=""),"",IF(AND($E$3=6),'Marks Entry 6th'!AL148,IF(AND($E$3=7),'Marks Entry 7th'!AL148,"")))</f>
        <v/>
      </c>
      <c r="BI149" s="418" t="str">
        <f t="shared" si="208"/>
        <v/>
      </c>
      <c r="BJ149" s="120" t="str">
        <f>IF(OR($E149="",$G149=""),"",IF(AND($E$3=6),'Marks Entry 6th'!AM148,IF(AND($E$3=7),'Marks Entry 7th'!AM148,"")))</f>
        <v/>
      </c>
      <c r="BK149" s="120" t="str">
        <f>IF(OR($E149="",$G149=""),"",IF(AND($E$3=6),'Marks Entry 6th'!AN148,IF(AND($E$3=7),'Marks Entry 7th'!AN148,"")))</f>
        <v/>
      </c>
      <c r="BL149" s="65" t="str">
        <f t="shared" si="209"/>
        <v/>
      </c>
      <c r="BM149" s="62">
        <f t="shared" si="210"/>
        <v>0</v>
      </c>
      <c r="BN149" s="67" t="str">
        <f>IF(OR($E149="",$G149=""),"",IF(AND($E$3=6),'Marks Entry 6th'!AO148,IF(AND($E$3=7),'Marks Entry 7th'!AO148,"")))</f>
        <v/>
      </c>
      <c r="BO149" s="67" t="str">
        <f>IF(OR($E149="",$G149=""),"",IF(AND($E$3=6),'Marks Entry 6th'!AP148,IF(AND($E$3=7),'Marks Entry 7th'!AP148,"")))</f>
        <v/>
      </c>
      <c r="BP149" s="65" t="str">
        <f t="shared" si="211"/>
        <v/>
      </c>
      <c r="BQ149" s="62" t="str">
        <f t="shared" si="212"/>
        <v/>
      </c>
      <c r="BR149" s="108">
        <f t="shared" si="213"/>
        <v>0</v>
      </c>
      <c r="BS149" s="108" t="str">
        <f t="shared" si="214"/>
        <v/>
      </c>
      <c r="BT149" s="108" t="str">
        <f t="shared" si="215"/>
        <v/>
      </c>
      <c r="BU149" s="108" t="str">
        <f t="shared" si="216"/>
        <v/>
      </c>
      <c r="BV149" s="108" t="str">
        <f t="shared" si="217"/>
        <v/>
      </c>
      <c r="BW149" s="110" t="str">
        <f t="shared" si="218"/>
        <v/>
      </c>
      <c r="BX149" s="120" t="str">
        <f>IF(OR($E149="",$G149=""),"",IF(AND($E$3=6),'Marks Entry 6th'!AQ148,IF(AND($E$3=7),'Marks Entry 7th'!AQ148,"")))</f>
        <v/>
      </c>
      <c r="BY149" s="120" t="str">
        <f>IF(OR($E149="",$G149=""),"",IF(AND($E$3=6),'Marks Entry 6th'!AR148,IF(AND($E$3=7),'Marks Entry 7th'!AR148,"")))</f>
        <v/>
      </c>
      <c r="BZ149" s="120" t="str">
        <f>IF(OR($E149="",$G149=""),"",IF(AND($E$3=6),'Marks Entry 6th'!AS148,IF(AND($E$3=7),'Marks Entry 7th'!AS148,"")))</f>
        <v/>
      </c>
      <c r="CA149" s="120" t="str">
        <f>IF(OR($E149="",$G149=""),"",IF(AND($E$3=6),'Marks Entry 6th'!AT148,IF(AND($E$3=7),'Marks Entry 7th'!AT148,"")))</f>
        <v/>
      </c>
      <c r="CB149" s="120" t="str">
        <f>IF(OR($E149="",$G149=""),"",IF(AND($E$3=6),'Marks Entry 6th'!AU148,IF(AND($E$3=7),'Marks Entry 7th'!AU148,"")))</f>
        <v/>
      </c>
      <c r="CC149" s="120" t="str">
        <f>IF(OR($E149="",$G149=""),"",IF(AND($E$3=6),'Marks Entry 6th'!AV148,IF(AND($E$3=7),'Marks Entry 7th'!AV148,"")))</f>
        <v/>
      </c>
      <c r="CD149" s="418" t="str">
        <f t="shared" si="219"/>
        <v/>
      </c>
      <c r="CE149" s="120" t="str">
        <f>IF(OR($E149="",$G149=""),"",IF(AND($E$3=6),'Marks Entry 6th'!AW148,IF(AND($E$3=7),'Marks Entry 7th'!AW148,"")))</f>
        <v/>
      </c>
      <c r="CF149" s="120" t="str">
        <f>IF(OR($E149="",$G149=""),"",IF(AND($E$3=6),'Marks Entry 6th'!AX148,IF(AND($E$3=7),'Marks Entry 7th'!AX148,"")))</f>
        <v/>
      </c>
      <c r="CG149" s="65" t="str">
        <f t="shared" si="220"/>
        <v/>
      </c>
      <c r="CH149" s="62">
        <f t="shared" si="221"/>
        <v>0</v>
      </c>
      <c r="CI149" s="67" t="str">
        <f>IF(OR($E149="",$G149=""),"",IF(AND($E$3=6),'Marks Entry 6th'!AY148,IF(AND($E$3=7),'Marks Entry 7th'!AY148,"")))</f>
        <v/>
      </c>
      <c r="CJ149" s="67" t="str">
        <f>IF(OR($E149="",$G149=""),"",IF(AND($E$3=6),'Marks Entry 6th'!AZ148,IF(AND($E$3=7),'Marks Entry 7th'!AZ148,"")))</f>
        <v/>
      </c>
      <c r="CK149" s="65" t="str">
        <f t="shared" si="222"/>
        <v/>
      </c>
      <c r="CL149" s="62" t="str">
        <f t="shared" si="223"/>
        <v/>
      </c>
      <c r="CM149" s="108">
        <f t="shared" si="224"/>
        <v>0</v>
      </c>
      <c r="CN149" s="108" t="str">
        <f t="shared" si="225"/>
        <v/>
      </c>
      <c r="CO149" s="108" t="str">
        <f t="shared" si="226"/>
        <v/>
      </c>
      <c r="CP149" s="108" t="str">
        <f t="shared" si="227"/>
        <v/>
      </c>
      <c r="CQ149" s="108" t="str">
        <f t="shared" si="228"/>
        <v/>
      </c>
      <c r="CR149" s="110" t="str">
        <f t="shared" si="229"/>
        <v/>
      </c>
      <c r="CS149" s="120" t="str">
        <f>IF(OR($E149="",$G149=""),"",IF(AND($E$3=6),'Marks Entry 6th'!BA148,IF(AND($E$3=7),'Marks Entry 7th'!BA148,"")))</f>
        <v/>
      </c>
      <c r="CT149" s="120" t="str">
        <f>IF(OR($E149="",$G149=""),"",IF(AND($E$3=6),'Marks Entry 6th'!BB148,IF(AND($E$3=7),'Marks Entry 7th'!BB148,"")))</f>
        <v/>
      </c>
      <c r="CU149" s="120" t="str">
        <f>IF(OR($E149="",$G149=""),"",IF(AND($E$3=6),'Marks Entry 6th'!BC148,IF(AND($E$3=7),'Marks Entry 7th'!BC148,"")))</f>
        <v/>
      </c>
      <c r="CV149" s="120" t="str">
        <f>IF(OR($E149="",$G149=""),"",IF(AND($E$3=6),'Marks Entry 6th'!BD148,IF(AND($E$3=7),'Marks Entry 7th'!BD148,"")))</f>
        <v/>
      </c>
      <c r="CW149" s="120" t="str">
        <f>IF(OR($E149="",$G149=""),"",IF(AND($E$3=6),'Marks Entry 6th'!BE148,IF(AND($E$3=7),'Marks Entry 7th'!BE148,"")))</f>
        <v/>
      </c>
      <c r="CX149" s="120" t="str">
        <f>IF(OR($E149="",$G149=""),"",IF(AND($E$3=6),'Marks Entry 6th'!BF148,IF(AND($E$3=7),'Marks Entry 7th'!BF148,"")))</f>
        <v/>
      </c>
      <c r="CY149" s="418" t="str">
        <f t="shared" si="230"/>
        <v/>
      </c>
      <c r="CZ149" s="120" t="str">
        <f>IF(OR($E149="",$G149=""),"",IF(AND($E$3=6),'Marks Entry 6th'!BG148,IF(AND($E$3=7),'Marks Entry 7th'!BG148,"")))</f>
        <v/>
      </c>
      <c r="DA149" s="120" t="str">
        <f>IF(OR($E149="",$G149=""),"",IF(AND($E$3=6),'Marks Entry 6th'!BH148,IF(AND($E$3=7),'Marks Entry 7th'!BH148,"")))</f>
        <v/>
      </c>
      <c r="DB149" s="65" t="str">
        <f t="shared" si="231"/>
        <v/>
      </c>
      <c r="DC149" s="62">
        <f t="shared" si="232"/>
        <v>0</v>
      </c>
      <c r="DD149" s="67" t="str">
        <f>IF(OR($E149="",$G149=""),"",IF(AND($E$3=6),'Marks Entry 6th'!BI148,IF(AND($E$3=7),'Marks Entry 7th'!BI148,"")))</f>
        <v/>
      </c>
      <c r="DE149" s="67" t="str">
        <f>IF(OR($E149="",$G149=""),"",IF(AND($E$3=6),'Marks Entry 6th'!BJ148,IF(AND($E$3=7),'Marks Entry 7th'!BJ148,"")))</f>
        <v/>
      </c>
      <c r="DF149" s="65" t="str">
        <f t="shared" si="233"/>
        <v/>
      </c>
      <c r="DG149" s="62" t="str">
        <f t="shared" si="234"/>
        <v/>
      </c>
      <c r="DH149" s="108">
        <f t="shared" si="235"/>
        <v>0</v>
      </c>
      <c r="DI149" s="108" t="str">
        <f t="shared" si="236"/>
        <v/>
      </c>
      <c r="DJ149" s="108" t="str">
        <f t="shared" si="237"/>
        <v/>
      </c>
      <c r="DK149" s="108" t="str">
        <f t="shared" si="238"/>
        <v/>
      </c>
      <c r="DL149" s="108" t="str">
        <f t="shared" si="239"/>
        <v/>
      </c>
      <c r="DM149" s="110" t="str">
        <f t="shared" si="240"/>
        <v/>
      </c>
      <c r="DN149" s="120" t="str">
        <f>IF(OR($E149="",$G149=""),"",IF(AND($E$3=6),'Marks Entry 6th'!BK148,IF(AND($E$3=7),'Marks Entry 7th'!BK148,"")))</f>
        <v/>
      </c>
      <c r="DO149" s="120" t="str">
        <f>IF(OR($E149="",$G149=""),"",IF(AND($E$3=6),'Marks Entry 6th'!BL148,IF(AND($E$3=7),'Marks Entry 7th'!BL148,"")))</f>
        <v/>
      </c>
      <c r="DP149" s="120" t="str">
        <f>IF(OR($E149="",$G149=""),"",IF(AND($E$3=6),'Marks Entry 6th'!BM148,IF(AND($E$3=7),'Marks Entry 7th'!BM148,"")))</f>
        <v/>
      </c>
      <c r="DQ149" s="120" t="str">
        <f>IF(OR($E149="",$G149=""),"",IF(AND($E$3=6),'Marks Entry 6th'!BN148,IF(AND($E$3=7),'Marks Entry 7th'!BN148,"")))</f>
        <v/>
      </c>
      <c r="DR149" s="120" t="str">
        <f>IF(OR($E149="",$G149=""),"",IF(AND($E$3=6),'Marks Entry 6th'!BO148,IF(AND($E$3=7),'Marks Entry 7th'!BO148,"")))</f>
        <v/>
      </c>
      <c r="DS149" s="120" t="str">
        <f>IF(OR($E149="",$G149=""),"",IF(AND($E$3=6),'Marks Entry 6th'!BP148,IF(AND($E$3=7),'Marks Entry 7th'!BP148,"")))</f>
        <v/>
      </c>
      <c r="DT149" s="418" t="str">
        <f t="shared" si="241"/>
        <v/>
      </c>
      <c r="DU149" s="120" t="str">
        <f>IF(OR($E149="",$G149=""),"",IF(AND($E$3=6),'Marks Entry 6th'!BQ148,IF(AND($E$3=7),'Marks Entry 7th'!BQ148,"")))</f>
        <v/>
      </c>
      <c r="DV149" s="120" t="str">
        <f>IF(OR($E149="",$G149=""),"",IF(AND($E$3=6),'Marks Entry 6th'!BR148,IF(AND($E$3=7),'Marks Entry 7th'!BR148,"")))</f>
        <v/>
      </c>
      <c r="DW149" s="65" t="str">
        <f t="shared" si="242"/>
        <v/>
      </c>
      <c r="DX149" s="62">
        <f t="shared" si="243"/>
        <v>0</v>
      </c>
      <c r="DY149" s="67" t="str">
        <f>IF(OR($E149="",$G149=""),"",IF(AND($E$3=6),'Marks Entry 6th'!BS148,IF(AND($E$3=7),'Marks Entry 7th'!BS148,"")))</f>
        <v/>
      </c>
      <c r="DZ149" s="67" t="str">
        <f>IF(OR($E149="",$G149=""),"",IF(AND($E$3=6),'Marks Entry 6th'!BT148,IF(AND($E$3=7),'Marks Entry 7th'!BT148,"")))</f>
        <v/>
      </c>
      <c r="EA149" s="65" t="str">
        <f t="shared" si="244"/>
        <v/>
      </c>
      <c r="EB149" s="62" t="str">
        <f t="shared" si="245"/>
        <v/>
      </c>
      <c r="EC149" s="108">
        <f t="shared" si="246"/>
        <v>0</v>
      </c>
      <c r="ED149" s="108" t="str">
        <f t="shared" si="247"/>
        <v/>
      </c>
      <c r="EE149" s="108" t="str">
        <f t="shared" si="248"/>
        <v/>
      </c>
      <c r="EF149" s="108" t="str">
        <f t="shared" si="249"/>
        <v/>
      </c>
      <c r="EG149" s="108" t="str">
        <f t="shared" si="250"/>
        <v/>
      </c>
      <c r="EH149" s="110" t="str">
        <f t="shared" si="251"/>
        <v/>
      </c>
      <c r="EI149" s="52" t="str">
        <f>IF(OR($E149="",$G149=""),"",IF(AND($E$3=6),'Marks Entry 6th'!BU148,IF(AND($E$3=7),'Marks Entry 7th'!BU148,"")))</f>
        <v/>
      </c>
      <c r="EJ149" s="52" t="str">
        <f>IF(OR($E149="",$G149=""),"",IF(AND($E$3=6),'Marks Entry 6th'!BV148,IF(AND($E$3=7),'Marks Entry 7th'!BV148,"")))</f>
        <v/>
      </c>
      <c r="EK149" s="52" t="str">
        <f>IF(OR($E149="",$G149=""),"",IF(AND($E$3=6),'Marks Entry 6th'!BW148,IF(AND($E$3=7),'Marks Entry 7th'!BW148,"")))</f>
        <v/>
      </c>
      <c r="EL149" s="52" t="str">
        <f>IF(OR($E149="",$G149=""),"",IF(AND($E$3=6),'Marks Entry 6th'!BX148,IF(AND($E$3=7),'Marks Entry 7th'!BX148,"")))</f>
        <v/>
      </c>
      <c r="EM149" s="52" t="str">
        <f>IF(OR($E149="",$G149=""),"",IF(AND($E$3=6),'Marks Entry 6th'!BY148,IF(AND($E$3=7),'Marks Entry 7th'!BY148,"")))</f>
        <v/>
      </c>
      <c r="EN149" s="121" t="str">
        <f t="shared" si="252"/>
        <v/>
      </c>
      <c r="EO149" s="122">
        <f t="shared" si="253"/>
        <v>0</v>
      </c>
      <c r="EP149" s="122" t="str">
        <f t="shared" si="254"/>
        <v/>
      </c>
      <c r="EQ149" s="122" t="str">
        <f t="shared" si="255"/>
        <v/>
      </c>
      <c r="ER149" s="109" t="str">
        <f t="shared" si="256"/>
        <v/>
      </c>
      <c r="ES149" s="52" t="str">
        <f>IF(OR($E149="",$G149=""),"",IF(AND($E$3=6),'Marks Entry 6th'!BZ148,IF(AND($E$3=7),'Marks Entry 7th'!BZ148,"")))</f>
        <v/>
      </c>
      <c r="ET149" s="52" t="str">
        <f>IF(OR($E149="",$G149=""),"",IF(AND($E$3=6),'Marks Entry 6th'!CA148,IF(AND($E$3=7),'Marks Entry 7th'!CA148,"")))</f>
        <v/>
      </c>
      <c r="EU149" s="52" t="str">
        <f>IF(OR($E149="",$G149=""),"",IF(AND($E$3=6),'Marks Entry 6th'!CB148,IF(AND($E$3=7),'Marks Entry 7th'!CB148,"")))</f>
        <v/>
      </c>
      <c r="EV149" s="52" t="str">
        <f>IF(OR($E149="",$G149=""),"",IF(AND($E$3=6),'Marks Entry 6th'!CC148,IF(AND($E$3=7),'Marks Entry 7th'!CC148,"")))</f>
        <v/>
      </c>
      <c r="EW149" s="52" t="str">
        <f>IF(OR($E149="",$G149=""),"",IF(AND($E$3=6),'Marks Entry 6th'!CD148,IF(AND($E$3=7),'Marks Entry 7th'!CD148,"")))</f>
        <v/>
      </c>
      <c r="EX149" s="121" t="str">
        <f t="shared" si="257"/>
        <v/>
      </c>
      <c r="EY149" s="122">
        <f t="shared" si="258"/>
        <v>0</v>
      </c>
      <c r="EZ149" s="122" t="str">
        <f t="shared" si="259"/>
        <v/>
      </c>
      <c r="FA149" s="122" t="str">
        <f t="shared" si="260"/>
        <v/>
      </c>
      <c r="FB149" s="109" t="str">
        <f t="shared" si="261"/>
        <v/>
      </c>
      <c r="FC149" s="52" t="str">
        <f>IF(OR($E149="",$G149=""),"",IF(AND($E$3=6),'Marks Entry 6th'!CE148,IF(AND($E$3=7),'Marks Entry 7th'!CE148,"")))</f>
        <v/>
      </c>
      <c r="FD149" s="52" t="str">
        <f>IF(OR($E149="",$G149=""),"",IF(AND($E$3=6),'Marks Entry 6th'!CF148,IF(AND($E$3=7),'Marks Entry 7th'!CF148,"")))</f>
        <v/>
      </c>
      <c r="FE149" s="52" t="str">
        <f>IF(OR($E149="",$G149=""),"",IF(AND($E$3=6),'Marks Entry 6th'!CG148,IF(AND($E$3=7),'Marks Entry 7th'!CG148,"")))</f>
        <v/>
      </c>
      <c r="FF149" s="52" t="str">
        <f>IF(OR($E149="",$G149=""),"",IF(AND($E$3=6),'Marks Entry 6th'!CH148,IF(AND($E$3=7),'Marks Entry 7th'!CH148,"")))</f>
        <v/>
      </c>
      <c r="FG149" s="52" t="str">
        <f>IF(OR($E149="",$G149=""),"",IF(AND($E$3=6),'Marks Entry 6th'!CI148,IF(AND($E$3=7),'Marks Entry 7th'!CI148,"")))</f>
        <v/>
      </c>
      <c r="FH149" s="121" t="str">
        <f t="shared" si="262"/>
        <v/>
      </c>
      <c r="FI149" s="122">
        <f t="shared" si="263"/>
        <v>0</v>
      </c>
      <c r="FJ149" s="122" t="str">
        <f t="shared" si="264"/>
        <v/>
      </c>
      <c r="FK149" s="122" t="str">
        <f t="shared" si="265"/>
        <v/>
      </c>
      <c r="FL149" s="109" t="str">
        <f t="shared" si="266"/>
        <v/>
      </c>
      <c r="FM149" s="361" t="str">
        <f>IF(OR($E149="",$G149=""),"",IF(AND('Marks Entry 6th'!CJ148="",'Marks Entry 7th'!CJ148=""),"",IF(AND($E$3=6),'Marks Entry 6th'!CJ148,IF(AND($E$3=7),'Marks Entry 7th'!CJ148,""))))</f>
        <v/>
      </c>
      <c r="FN149" s="361" t="str">
        <f>IF(OR($E149="",$G149=""),"",IF(AND('Marks Entry 6th'!CK148="",'Marks Entry 7th'!CK148=""),"",IF(AND($E$3=6),'Marks Entry 6th'!CK148,IF(AND($E$3=7),'Marks Entry 7th'!CK148,""))))</f>
        <v/>
      </c>
      <c r="FO149" s="362" t="str">
        <f t="shared" si="267"/>
        <v/>
      </c>
      <c r="FP149" s="109" t="str">
        <f t="shared" si="268"/>
        <v/>
      </c>
      <c r="FQ149" s="361" t="str">
        <f>IF(OR($E149="",$G149=""),"",IF(AND('Marks Entry 6th'!CL148="",'Marks Entry 7th'!CL148=""),"",IF(AND($E$3=6),'Marks Entry 6th'!CL148,IF(AND($E$3=7),'Marks Entry 7th'!CL148,""))))</f>
        <v/>
      </c>
      <c r="FR149" s="361" t="str">
        <f>IF(OR($E149="",$G149=""),"",IF(AND('Marks Entry 6th'!CM148="",'Marks Entry 7th'!CM148=""),"",IF(AND($E$3=6),'Marks Entry 6th'!CM148,IF(AND($E$3=7),'Marks Entry 7th'!CM148,""))))</f>
        <v/>
      </c>
      <c r="FS149" s="362" t="str">
        <f t="shared" si="269"/>
        <v/>
      </c>
      <c r="FT149" s="109" t="str">
        <f t="shared" si="270"/>
        <v/>
      </c>
      <c r="FU149" s="78" t="str">
        <f t="shared" si="271"/>
        <v/>
      </c>
      <c r="FV149" s="328" t="str">
        <f t="shared" si="272"/>
        <v/>
      </c>
      <c r="FW149" s="84" t="str">
        <f t="shared" si="273"/>
        <v/>
      </c>
      <c r="FX149" s="222" t="str">
        <f t="shared" si="274"/>
        <v/>
      </c>
      <c r="FY149" s="85" t="str">
        <f t="shared" si="275"/>
        <v/>
      </c>
      <c r="FZ149" s="327" t="str">
        <f>IFERROR(IF(B149="NSO","NSO",IF(OR(D149="",G149="",F149=""),"",IF(AND(FV149&gt;=36,'Master sheet'!$D$11="Hindi"),"कक्षा क्रमोन्नत",IF(AND(FV149&gt;=36,'Master sheet'!$D$11="English"),"Promoted",IF(AND(FV149&lt;36,'Master sheet'!$D$11="Hindi"),"पुनः परीक्षा","Re-Exam"))))),"")</f>
        <v/>
      </c>
      <c r="GA149" s="53" t="str">
        <f>IF(OR($E149="",$G149=""),"",IF(AND($E$3=6,'Marks Entry 6th'!CN148=""),"",IF(AND($E$3=7,'Marks Entry 7th'!CN148=""),"",IF(AND($E$3=6),'Marks Entry 6th'!CN148,IF(AND($E$3=7),'Marks Entry 7th'!CN148,"")))))</f>
        <v/>
      </c>
      <c r="GB149" s="53" t="str">
        <f>IF(OR($E149="",$G149=""),"",IF(AND($E$3=6,'Marks Entry 6th'!CO148=""),"",IF(AND($E$3=7,'Marks Entry 7th'!CO148=""),"",IF(AND($E$3=6),'Marks Entry 6th'!CO148,IF(AND($E$3=7),'Marks Entry 7th'!CO148,"")))))</f>
        <v/>
      </c>
      <c r="GC149" s="54"/>
      <c r="GK149" s="56">
        <f>IF(AND($E$3=6),'Marks Entry 6th'!I148,IF(AND($E$3=7),'Marks Entry 7th'!I148,""))</f>
        <v>0</v>
      </c>
      <c r="GL149" s="56">
        <f t="shared" si="276"/>
        <v>0</v>
      </c>
    </row>
    <row r="150" spans="1:194" ht="18.95" customHeight="1">
      <c r="A150" s="68">
        <v>143</v>
      </c>
      <c r="B150" s="68" t="str">
        <f>IF(OR(GK150=0,GK150=""),"",IF(AND($E$3=6),'Marks Entry 6th'!I149,IF(AND($E$3=7),'Marks Entry 7th'!I149,"")))</f>
        <v/>
      </c>
      <c r="C150" s="69" t="str">
        <f>IF(OR(B150=0,B150=""),"",IF(AND($E$3=6,'Marks Entry 6th'!B149=""),"",IF(AND($E$3=7,'Marks Entry 7th'!B149=""),"",IF(AND($E$3=6,'Marks Entry 6th'!B149),'Marks Entry 6th'!B149,IF(AND($E$3=7),'Marks Entry 7th'!B149,"")))))</f>
        <v/>
      </c>
      <c r="D150" s="69" t="str">
        <f>IF(OR(B150=0,B150=""),"",IF(AND($E$3=6,'Marks Entry 6th'!C149=""),"",IF(AND($E$3=7,'Marks Entry 7th'!C149=""),"",IF(AND($E$3=6),'Marks Entry 6th'!C149,IF(AND($E$3=7),'Marks Entry 7th'!C149,"")))))</f>
        <v/>
      </c>
      <c r="E150" s="303" t="str">
        <f>IF(OR(B150=0,B150=""),"",IF(AND($E$3=6,'Marks Entry 6th'!E149=""),"",IF(AND($E$3=7,'Marks Entry 7th'!E149=""),"",IF(AND($E$3=6),'Marks Entry 6th'!E149,IF(AND($E$3=7),'Marks Entry 7th'!E149,"")))))</f>
        <v/>
      </c>
      <c r="F150" s="69" t="str">
        <f>IF(OR(B150=0,B150=""),"",IF(AND($E$3=6,'Marks Entry 6th'!D149=""),"",IF(AND($E$3=7,'Marks Entry 7th'!D149=""),"",IF(AND($E$3=6),'Marks Entry 6th'!D149,IF(AND($E$3=7),'Marks Entry 7th'!D149,"")))))</f>
        <v/>
      </c>
      <c r="G150" s="302" t="str">
        <f>IF(OR(B150=0,B150=""),"",IF(AND($E$3=6,'Marks Entry 6th'!F149=""),"",IF(AND($E$3=7,'Marks Entry 7th'!F149=""),"",IF(AND($E$3=6),UPPER('Marks Entry 6th'!F149),IF(AND($E$3=7),UPPER('Marks Entry 7th'!F149),"")))))</f>
        <v/>
      </c>
      <c r="H150" s="302" t="str">
        <f>IF(OR(B150=0,B150=""),"",IF(AND($E$3=6,'Marks Entry 6th'!G149=""),"",IF(AND($E$3=7,'Marks Entry 7th'!G149=""),"",IF(AND($E$3=6),UPPER('Marks Entry 6th'!G149),IF(AND($E$3=7),UPPER('Marks Entry 7th'!G149),"")))))</f>
        <v/>
      </c>
      <c r="I150" s="302" t="str">
        <f>IF(OR(B150=0,B150=""),"",IF(AND($E$3=6,'Marks Entry 6th'!H149=""),"",IF(AND($E$3=7,'Marks Entry 7th'!H149=""),"",IF(AND($E$3=6),UPPER('Marks Entry 6th'!H149),IF(AND($E$3=7),UPPER('Marks Entry 7th'!H149),"")))))</f>
        <v/>
      </c>
      <c r="J150" s="64" t="str">
        <f>IF(OR(B150=0,B150=""),"",IF(AND($E$3=6,'Marks Entry 6th'!J149=""),"",IF(AND($E$3=7,'Marks Entry 7th'!J149=""),"",IF(AND($E$3=6),'Marks Entry 6th'!J149,IF(AND($E$3=7),'Marks Entry 7th'!J149,"")))))</f>
        <v/>
      </c>
      <c r="K150" s="64" t="str">
        <f>IF(OR(B150=0,B150=""),"",IF(AND($E$3=6,'Marks Entry 6th'!K149=""),"",IF(AND($E$3=7,'Marks Entry 7th'!K149=""),"",IF(AND($E$3=6),'Marks Entry 6th'!K149,IF(AND($E$3=7),'Marks Entry 7th'!K149,"")))))</f>
        <v/>
      </c>
      <c r="L150" s="120" t="str">
        <f>IF(OR($E150="",$G150=""),"",IF(AND($E$3=6),'Marks Entry 6th'!L149,IF(AND($E$3=7),'Marks Entry 7th'!L149,"")))</f>
        <v/>
      </c>
      <c r="M150" s="120" t="str">
        <f>IF(OR($E150="",$G150=""),"",IF(AND($E$3=6),'Marks Entry 6th'!M149,IF(AND($E$3=7),'Marks Entry 7th'!M149,"")))</f>
        <v/>
      </c>
      <c r="N150" s="120" t="str">
        <f>IF(OR($E150="",$G150=""),"",IF(AND($E$3=6),'Marks Entry 6th'!N149,IF(AND($E$3=7),'Marks Entry 7th'!N149,"")))</f>
        <v/>
      </c>
      <c r="O150" s="120" t="str">
        <f>IF(OR($E150="",$G150=""),"",IF(AND($E$3=6),'Marks Entry 6th'!O149,IF(AND($E$3=7),'Marks Entry 7th'!O149,"")))</f>
        <v/>
      </c>
      <c r="P150" s="120" t="str">
        <f>IF(OR($E150="",$G150=""),"",IF(AND($E$3=6),'Marks Entry 6th'!P149,IF(AND($E$3=7),'Marks Entry 7th'!P149,"")))</f>
        <v/>
      </c>
      <c r="Q150" s="120" t="str">
        <f>IF(OR($E150="",$G150=""),"",IF(AND($E$3=6),'Marks Entry 6th'!Q149,IF(AND($E$3=7),'Marks Entry 7th'!Q149,"")))</f>
        <v/>
      </c>
      <c r="R150" s="418" t="str">
        <f t="shared" si="186"/>
        <v/>
      </c>
      <c r="S150" s="120" t="str">
        <f>IF(OR($E150="",$G150=""),"",IF(AND($E$3=6),'Marks Entry 6th'!R149,IF(AND($E$3=7),'Marks Entry 7th'!R149,"")))</f>
        <v/>
      </c>
      <c r="T150" s="120" t="str">
        <f>IF(OR($E150="",$G150=""),"",IF(AND($E$3=6),'Marks Entry 6th'!S149,IF(AND($E$3=7),'Marks Entry 7th'!S149,"")))</f>
        <v/>
      </c>
      <c r="U150" s="65" t="str">
        <f t="shared" si="187"/>
        <v/>
      </c>
      <c r="V150" s="62">
        <f t="shared" si="188"/>
        <v>0</v>
      </c>
      <c r="W150" s="67" t="str">
        <f>IF(OR($E150="",$G150=""),"",IF(AND($E$3=6),'Marks Entry 6th'!T149,IF(AND($E$3=7),'Marks Entry 7th'!T149,"")))</f>
        <v/>
      </c>
      <c r="X150" s="67" t="str">
        <f>IF(OR($E150="",$G150=""),"",IF(AND($E$3=6),'Marks Entry 6th'!U149,IF(AND($E$3=7),'Marks Entry 7th'!U149,"")))</f>
        <v/>
      </c>
      <c r="Y150" s="66" t="str">
        <f t="shared" si="189"/>
        <v/>
      </c>
      <c r="Z150" s="62" t="str">
        <f t="shared" si="190"/>
        <v/>
      </c>
      <c r="AA150" s="108">
        <f t="shared" si="191"/>
        <v>0</v>
      </c>
      <c r="AB150" s="108" t="str">
        <f t="shared" si="192"/>
        <v/>
      </c>
      <c r="AC150" s="108" t="str">
        <f t="shared" si="193"/>
        <v/>
      </c>
      <c r="AD150" s="108" t="str">
        <f t="shared" si="194"/>
        <v/>
      </c>
      <c r="AE150" s="108" t="str">
        <f t="shared" si="195"/>
        <v/>
      </c>
      <c r="AF150" s="110" t="str">
        <f t="shared" si="196"/>
        <v/>
      </c>
      <c r="AG150" s="120" t="str">
        <f>IF(OR($E150="",$G150=""),"",IF(AND($E$3=6),'Marks Entry 6th'!V149,IF(AND($E$3=7),'Marks Entry 7th'!V149,"")))</f>
        <v/>
      </c>
      <c r="AH150" s="120" t="str">
        <f>IF(OR($E150="",$G150=""),"",IF(AND($E$3=6),'Marks Entry 6th'!W149,IF(AND($E$3=7),'Marks Entry 7th'!W149,"")))</f>
        <v/>
      </c>
      <c r="AI150" s="120" t="str">
        <f>IF(OR($E150="",$G150=""),"",IF(AND($E$3=6),'Marks Entry 6th'!X149,IF(AND($E$3=7),'Marks Entry 7th'!X149,"")))</f>
        <v/>
      </c>
      <c r="AJ150" s="120" t="str">
        <f>IF(OR($E150="",$G150=""),"",IF(AND($E$3=6),'Marks Entry 6th'!Y149,IF(AND($E$3=7),'Marks Entry 7th'!Y149,"")))</f>
        <v/>
      </c>
      <c r="AK150" s="120" t="str">
        <f>IF(OR($E150="",$G150=""),"",IF(AND($E$3=6),'Marks Entry 6th'!Z149,IF(AND($E$3=7),'Marks Entry 7th'!Z149,"")))</f>
        <v/>
      </c>
      <c r="AL150" s="120" t="str">
        <f>IF(OR($E150="",$G150=""),"",IF(AND($E$3=6),'Marks Entry 6th'!AA149,IF(AND($E$3=7),'Marks Entry 7th'!AA149,"")))</f>
        <v/>
      </c>
      <c r="AM150" s="418" t="str">
        <f t="shared" si="197"/>
        <v/>
      </c>
      <c r="AN150" s="120" t="str">
        <f>IF(OR($E150="",$G150=""),"",IF(AND($E$3=6),'Marks Entry 6th'!AB149,IF(AND($E$3=7),'Marks Entry 7th'!AB149,"")))</f>
        <v/>
      </c>
      <c r="AO150" s="120" t="str">
        <f>IF(OR($E150="",$G150=""),"",IF(AND($E$3=6),'Marks Entry 6th'!AC149,IF(AND($E$3=7),'Marks Entry 7th'!AC149,"")))</f>
        <v/>
      </c>
      <c r="AP150" s="65" t="str">
        <f t="shared" si="198"/>
        <v/>
      </c>
      <c r="AQ150" s="62">
        <f t="shared" si="199"/>
        <v>0</v>
      </c>
      <c r="AR150" s="67" t="str">
        <f>IF(OR($E150="",$G150=""),"",IF(AND($E$3=6),'Marks Entry 6th'!AD149,IF(AND($E$3=7),'Marks Entry 7th'!AD149,"")))</f>
        <v/>
      </c>
      <c r="AS150" s="67" t="str">
        <f>IF(OR($E150="",$G150=""),"",IF(AND($E$3=6),'Marks Entry 6th'!AE149,IF(AND($E$3=7),'Marks Entry 7th'!AE149,"")))</f>
        <v/>
      </c>
      <c r="AT150" s="65" t="str">
        <f t="shared" si="200"/>
        <v/>
      </c>
      <c r="AU150" s="62" t="str">
        <f t="shared" si="201"/>
        <v/>
      </c>
      <c r="AV150" s="108">
        <f t="shared" si="202"/>
        <v>0</v>
      </c>
      <c r="AW150" s="108" t="str">
        <f t="shared" si="203"/>
        <v/>
      </c>
      <c r="AX150" s="108" t="str">
        <f t="shared" si="204"/>
        <v/>
      </c>
      <c r="AY150" s="108" t="str">
        <f t="shared" si="205"/>
        <v/>
      </c>
      <c r="AZ150" s="108" t="str">
        <f t="shared" si="206"/>
        <v/>
      </c>
      <c r="BA150" s="110" t="str">
        <f t="shared" si="207"/>
        <v/>
      </c>
      <c r="BB150" s="310" t="str">
        <f>IF(OR($E150="",$G150=""),"",IF(AND($E$3=6),'Marks Entry 6th'!AF149,IF(AND($E$3=7),'Marks Entry 7th'!AF149,"")))</f>
        <v/>
      </c>
      <c r="BC150" s="120" t="str">
        <f>IF(OR($E150="",$G150=""),"",IF(AND($E$3=6),'Marks Entry 6th'!AG149,IF(AND($E$3=7),'Marks Entry 7th'!AG149,"")))</f>
        <v/>
      </c>
      <c r="BD150" s="120" t="str">
        <f>IF(OR($E150="",$G150=""),"",IF(AND($E$3=6),'Marks Entry 6th'!AH149,IF(AND($E$3=7),'Marks Entry 7th'!AH149,"")))</f>
        <v/>
      </c>
      <c r="BE150" s="120" t="str">
        <f>IF(OR($E150="",$G150=""),"",IF(AND($E$3=6),'Marks Entry 6th'!AI149,IF(AND($E$3=7),'Marks Entry 7th'!AI149,"")))</f>
        <v/>
      </c>
      <c r="BF150" s="120" t="str">
        <f>IF(OR($E150="",$G150=""),"",IF(AND($E$3=6),'Marks Entry 6th'!AJ149,IF(AND($E$3=7),'Marks Entry 7th'!AJ149,"")))</f>
        <v/>
      </c>
      <c r="BG150" s="120" t="str">
        <f>IF(OR($E150="",$G150=""),"",IF(AND($E$3=6),'Marks Entry 6th'!AK149,IF(AND($E$3=7),'Marks Entry 7th'!AK149,"")))</f>
        <v/>
      </c>
      <c r="BH150" s="120" t="str">
        <f>IF(OR($E150="",$G150=""),"",IF(AND($E$3=6),'Marks Entry 6th'!AL149,IF(AND($E$3=7),'Marks Entry 7th'!AL149,"")))</f>
        <v/>
      </c>
      <c r="BI150" s="418" t="str">
        <f t="shared" si="208"/>
        <v/>
      </c>
      <c r="BJ150" s="120" t="str">
        <f>IF(OR($E150="",$G150=""),"",IF(AND($E$3=6),'Marks Entry 6th'!AM149,IF(AND($E$3=7),'Marks Entry 7th'!AM149,"")))</f>
        <v/>
      </c>
      <c r="BK150" s="120" t="str">
        <f>IF(OR($E150="",$G150=""),"",IF(AND($E$3=6),'Marks Entry 6th'!AN149,IF(AND($E$3=7),'Marks Entry 7th'!AN149,"")))</f>
        <v/>
      </c>
      <c r="BL150" s="65" t="str">
        <f t="shared" si="209"/>
        <v/>
      </c>
      <c r="BM150" s="62">
        <f t="shared" si="210"/>
        <v>0</v>
      </c>
      <c r="BN150" s="67" t="str">
        <f>IF(OR($E150="",$G150=""),"",IF(AND($E$3=6),'Marks Entry 6th'!AO149,IF(AND($E$3=7),'Marks Entry 7th'!AO149,"")))</f>
        <v/>
      </c>
      <c r="BO150" s="67" t="str">
        <f>IF(OR($E150="",$G150=""),"",IF(AND($E$3=6),'Marks Entry 6th'!AP149,IF(AND($E$3=7),'Marks Entry 7th'!AP149,"")))</f>
        <v/>
      </c>
      <c r="BP150" s="65" t="str">
        <f t="shared" si="211"/>
        <v/>
      </c>
      <c r="BQ150" s="62" t="str">
        <f t="shared" si="212"/>
        <v/>
      </c>
      <c r="BR150" s="108">
        <f t="shared" si="213"/>
        <v>0</v>
      </c>
      <c r="BS150" s="108" t="str">
        <f t="shared" si="214"/>
        <v/>
      </c>
      <c r="BT150" s="108" t="str">
        <f t="shared" si="215"/>
        <v/>
      </c>
      <c r="BU150" s="108" t="str">
        <f t="shared" si="216"/>
        <v/>
      </c>
      <c r="BV150" s="108" t="str">
        <f t="shared" si="217"/>
        <v/>
      </c>
      <c r="BW150" s="110" t="str">
        <f t="shared" si="218"/>
        <v/>
      </c>
      <c r="BX150" s="120" t="str">
        <f>IF(OR($E150="",$G150=""),"",IF(AND($E$3=6),'Marks Entry 6th'!AQ149,IF(AND($E$3=7),'Marks Entry 7th'!AQ149,"")))</f>
        <v/>
      </c>
      <c r="BY150" s="120" t="str">
        <f>IF(OR($E150="",$G150=""),"",IF(AND($E$3=6),'Marks Entry 6th'!AR149,IF(AND($E$3=7),'Marks Entry 7th'!AR149,"")))</f>
        <v/>
      </c>
      <c r="BZ150" s="120" t="str">
        <f>IF(OR($E150="",$G150=""),"",IF(AND($E$3=6),'Marks Entry 6th'!AS149,IF(AND($E$3=7),'Marks Entry 7th'!AS149,"")))</f>
        <v/>
      </c>
      <c r="CA150" s="120" t="str">
        <f>IF(OR($E150="",$G150=""),"",IF(AND($E$3=6),'Marks Entry 6th'!AT149,IF(AND($E$3=7),'Marks Entry 7th'!AT149,"")))</f>
        <v/>
      </c>
      <c r="CB150" s="120" t="str">
        <f>IF(OR($E150="",$G150=""),"",IF(AND($E$3=6),'Marks Entry 6th'!AU149,IF(AND($E$3=7),'Marks Entry 7th'!AU149,"")))</f>
        <v/>
      </c>
      <c r="CC150" s="120" t="str">
        <f>IF(OR($E150="",$G150=""),"",IF(AND($E$3=6),'Marks Entry 6th'!AV149,IF(AND($E$3=7),'Marks Entry 7th'!AV149,"")))</f>
        <v/>
      </c>
      <c r="CD150" s="418" t="str">
        <f t="shared" si="219"/>
        <v/>
      </c>
      <c r="CE150" s="120" t="str">
        <f>IF(OR($E150="",$G150=""),"",IF(AND($E$3=6),'Marks Entry 6th'!AW149,IF(AND($E$3=7),'Marks Entry 7th'!AW149,"")))</f>
        <v/>
      </c>
      <c r="CF150" s="120" t="str">
        <f>IF(OR($E150="",$G150=""),"",IF(AND($E$3=6),'Marks Entry 6th'!AX149,IF(AND($E$3=7),'Marks Entry 7th'!AX149,"")))</f>
        <v/>
      </c>
      <c r="CG150" s="65" t="str">
        <f t="shared" si="220"/>
        <v/>
      </c>
      <c r="CH150" s="62">
        <f t="shared" si="221"/>
        <v>0</v>
      </c>
      <c r="CI150" s="67" t="str">
        <f>IF(OR($E150="",$G150=""),"",IF(AND($E$3=6),'Marks Entry 6th'!AY149,IF(AND($E$3=7),'Marks Entry 7th'!AY149,"")))</f>
        <v/>
      </c>
      <c r="CJ150" s="67" t="str">
        <f>IF(OR($E150="",$G150=""),"",IF(AND($E$3=6),'Marks Entry 6th'!AZ149,IF(AND($E$3=7),'Marks Entry 7th'!AZ149,"")))</f>
        <v/>
      </c>
      <c r="CK150" s="65" t="str">
        <f t="shared" si="222"/>
        <v/>
      </c>
      <c r="CL150" s="62" t="str">
        <f t="shared" si="223"/>
        <v/>
      </c>
      <c r="CM150" s="108">
        <f t="shared" si="224"/>
        <v>0</v>
      </c>
      <c r="CN150" s="108" t="str">
        <f t="shared" si="225"/>
        <v/>
      </c>
      <c r="CO150" s="108" t="str">
        <f t="shared" si="226"/>
        <v/>
      </c>
      <c r="CP150" s="108" t="str">
        <f t="shared" si="227"/>
        <v/>
      </c>
      <c r="CQ150" s="108" t="str">
        <f t="shared" si="228"/>
        <v/>
      </c>
      <c r="CR150" s="110" t="str">
        <f t="shared" si="229"/>
        <v/>
      </c>
      <c r="CS150" s="120" t="str">
        <f>IF(OR($E150="",$G150=""),"",IF(AND($E$3=6),'Marks Entry 6th'!BA149,IF(AND($E$3=7),'Marks Entry 7th'!BA149,"")))</f>
        <v/>
      </c>
      <c r="CT150" s="120" t="str">
        <f>IF(OR($E150="",$G150=""),"",IF(AND($E$3=6),'Marks Entry 6th'!BB149,IF(AND($E$3=7),'Marks Entry 7th'!BB149,"")))</f>
        <v/>
      </c>
      <c r="CU150" s="120" t="str">
        <f>IF(OR($E150="",$G150=""),"",IF(AND($E$3=6),'Marks Entry 6th'!BC149,IF(AND($E$3=7),'Marks Entry 7th'!BC149,"")))</f>
        <v/>
      </c>
      <c r="CV150" s="120" t="str">
        <f>IF(OR($E150="",$G150=""),"",IF(AND($E$3=6),'Marks Entry 6th'!BD149,IF(AND($E$3=7),'Marks Entry 7th'!BD149,"")))</f>
        <v/>
      </c>
      <c r="CW150" s="120" t="str">
        <f>IF(OR($E150="",$G150=""),"",IF(AND($E$3=6),'Marks Entry 6th'!BE149,IF(AND($E$3=7),'Marks Entry 7th'!BE149,"")))</f>
        <v/>
      </c>
      <c r="CX150" s="120" t="str">
        <f>IF(OR($E150="",$G150=""),"",IF(AND($E$3=6),'Marks Entry 6th'!BF149,IF(AND($E$3=7),'Marks Entry 7th'!BF149,"")))</f>
        <v/>
      </c>
      <c r="CY150" s="418" t="str">
        <f t="shared" si="230"/>
        <v/>
      </c>
      <c r="CZ150" s="120" t="str">
        <f>IF(OR($E150="",$G150=""),"",IF(AND($E$3=6),'Marks Entry 6th'!BG149,IF(AND($E$3=7),'Marks Entry 7th'!BG149,"")))</f>
        <v/>
      </c>
      <c r="DA150" s="120" t="str">
        <f>IF(OR($E150="",$G150=""),"",IF(AND($E$3=6),'Marks Entry 6th'!BH149,IF(AND($E$3=7),'Marks Entry 7th'!BH149,"")))</f>
        <v/>
      </c>
      <c r="DB150" s="65" t="str">
        <f t="shared" si="231"/>
        <v/>
      </c>
      <c r="DC150" s="62">
        <f t="shared" si="232"/>
        <v>0</v>
      </c>
      <c r="DD150" s="67" t="str">
        <f>IF(OR($E150="",$G150=""),"",IF(AND($E$3=6),'Marks Entry 6th'!BI149,IF(AND($E$3=7),'Marks Entry 7th'!BI149,"")))</f>
        <v/>
      </c>
      <c r="DE150" s="67" t="str">
        <f>IF(OR($E150="",$G150=""),"",IF(AND($E$3=6),'Marks Entry 6th'!BJ149,IF(AND($E$3=7),'Marks Entry 7th'!BJ149,"")))</f>
        <v/>
      </c>
      <c r="DF150" s="65" t="str">
        <f t="shared" si="233"/>
        <v/>
      </c>
      <c r="DG150" s="62" t="str">
        <f t="shared" si="234"/>
        <v/>
      </c>
      <c r="DH150" s="108">
        <f t="shared" si="235"/>
        <v>0</v>
      </c>
      <c r="DI150" s="108" t="str">
        <f t="shared" si="236"/>
        <v/>
      </c>
      <c r="DJ150" s="108" t="str">
        <f t="shared" si="237"/>
        <v/>
      </c>
      <c r="DK150" s="108" t="str">
        <f t="shared" si="238"/>
        <v/>
      </c>
      <c r="DL150" s="108" t="str">
        <f t="shared" si="239"/>
        <v/>
      </c>
      <c r="DM150" s="110" t="str">
        <f t="shared" si="240"/>
        <v/>
      </c>
      <c r="DN150" s="120" t="str">
        <f>IF(OR($E150="",$G150=""),"",IF(AND($E$3=6),'Marks Entry 6th'!BK149,IF(AND($E$3=7),'Marks Entry 7th'!BK149,"")))</f>
        <v/>
      </c>
      <c r="DO150" s="120" t="str">
        <f>IF(OR($E150="",$G150=""),"",IF(AND($E$3=6),'Marks Entry 6th'!BL149,IF(AND($E$3=7),'Marks Entry 7th'!BL149,"")))</f>
        <v/>
      </c>
      <c r="DP150" s="120" t="str">
        <f>IF(OR($E150="",$G150=""),"",IF(AND($E$3=6),'Marks Entry 6th'!BM149,IF(AND($E$3=7),'Marks Entry 7th'!BM149,"")))</f>
        <v/>
      </c>
      <c r="DQ150" s="120" t="str">
        <f>IF(OR($E150="",$G150=""),"",IF(AND($E$3=6),'Marks Entry 6th'!BN149,IF(AND($E$3=7),'Marks Entry 7th'!BN149,"")))</f>
        <v/>
      </c>
      <c r="DR150" s="120" t="str">
        <f>IF(OR($E150="",$G150=""),"",IF(AND($E$3=6),'Marks Entry 6th'!BO149,IF(AND($E$3=7),'Marks Entry 7th'!BO149,"")))</f>
        <v/>
      </c>
      <c r="DS150" s="120" t="str">
        <f>IF(OR($E150="",$G150=""),"",IF(AND($E$3=6),'Marks Entry 6th'!BP149,IF(AND($E$3=7),'Marks Entry 7th'!BP149,"")))</f>
        <v/>
      </c>
      <c r="DT150" s="418" t="str">
        <f t="shared" si="241"/>
        <v/>
      </c>
      <c r="DU150" s="120" t="str">
        <f>IF(OR($E150="",$G150=""),"",IF(AND($E$3=6),'Marks Entry 6th'!BQ149,IF(AND($E$3=7),'Marks Entry 7th'!BQ149,"")))</f>
        <v/>
      </c>
      <c r="DV150" s="120" t="str">
        <f>IF(OR($E150="",$G150=""),"",IF(AND($E$3=6),'Marks Entry 6th'!BR149,IF(AND($E$3=7),'Marks Entry 7th'!BR149,"")))</f>
        <v/>
      </c>
      <c r="DW150" s="65" t="str">
        <f t="shared" si="242"/>
        <v/>
      </c>
      <c r="DX150" s="62">
        <f t="shared" si="243"/>
        <v>0</v>
      </c>
      <c r="DY150" s="67" t="str">
        <f>IF(OR($E150="",$G150=""),"",IF(AND($E$3=6),'Marks Entry 6th'!BS149,IF(AND($E$3=7),'Marks Entry 7th'!BS149,"")))</f>
        <v/>
      </c>
      <c r="DZ150" s="67" t="str">
        <f>IF(OR($E150="",$G150=""),"",IF(AND($E$3=6),'Marks Entry 6th'!BT149,IF(AND($E$3=7),'Marks Entry 7th'!BT149,"")))</f>
        <v/>
      </c>
      <c r="EA150" s="65" t="str">
        <f t="shared" si="244"/>
        <v/>
      </c>
      <c r="EB150" s="62" t="str">
        <f t="shared" si="245"/>
        <v/>
      </c>
      <c r="EC150" s="108">
        <f t="shared" si="246"/>
        <v>0</v>
      </c>
      <c r="ED150" s="108" t="str">
        <f t="shared" si="247"/>
        <v/>
      </c>
      <c r="EE150" s="108" t="str">
        <f t="shared" si="248"/>
        <v/>
      </c>
      <c r="EF150" s="108" t="str">
        <f t="shared" si="249"/>
        <v/>
      </c>
      <c r="EG150" s="108" t="str">
        <f t="shared" si="250"/>
        <v/>
      </c>
      <c r="EH150" s="110" t="str">
        <f t="shared" si="251"/>
        <v/>
      </c>
      <c r="EI150" s="52" t="str">
        <f>IF(OR($E150="",$G150=""),"",IF(AND($E$3=6),'Marks Entry 6th'!BU149,IF(AND($E$3=7),'Marks Entry 7th'!BU149,"")))</f>
        <v/>
      </c>
      <c r="EJ150" s="52" t="str">
        <f>IF(OR($E150="",$G150=""),"",IF(AND($E$3=6),'Marks Entry 6th'!BV149,IF(AND($E$3=7),'Marks Entry 7th'!BV149,"")))</f>
        <v/>
      </c>
      <c r="EK150" s="52" t="str">
        <f>IF(OR($E150="",$G150=""),"",IF(AND($E$3=6),'Marks Entry 6th'!BW149,IF(AND($E$3=7),'Marks Entry 7th'!BW149,"")))</f>
        <v/>
      </c>
      <c r="EL150" s="52" t="str">
        <f>IF(OR($E150="",$G150=""),"",IF(AND($E$3=6),'Marks Entry 6th'!BX149,IF(AND($E$3=7),'Marks Entry 7th'!BX149,"")))</f>
        <v/>
      </c>
      <c r="EM150" s="52" t="str">
        <f>IF(OR($E150="",$G150=""),"",IF(AND($E$3=6),'Marks Entry 6th'!BY149,IF(AND($E$3=7),'Marks Entry 7th'!BY149,"")))</f>
        <v/>
      </c>
      <c r="EN150" s="121" t="str">
        <f t="shared" si="252"/>
        <v/>
      </c>
      <c r="EO150" s="122">
        <f t="shared" si="253"/>
        <v>0</v>
      </c>
      <c r="EP150" s="122" t="str">
        <f t="shared" si="254"/>
        <v/>
      </c>
      <c r="EQ150" s="122" t="str">
        <f t="shared" si="255"/>
        <v/>
      </c>
      <c r="ER150" s="109" t="str">
        <f t="shared" si="256"/>
        <v/>
      </c>
      <c r="ES150" s="52" t="str">
        <f>IF(OR($E150="",$G150=""),"",IF(AND($E$3=6),'Marks Entry 6th'!BZ149,IF(AND($E$3=7),'Marks Entry 7th'!BZ149,"")))</f>
        <v/>
      </c>
      <c r="ET150" s="52" t="str">
        <f>IF(OR($E150="",$G150=""),"",IF(AND($E$3=6),'Marks Entry 6th'!CA149,IF(AND($E$3=7),'Marks Entry 7th'!CA149,"")))</f>
        <v/>
      </c>
      <c r="EU150" s="52" t="str">
        <f>IF(OR($E150="",$G150=""),"",IF(AND($E$3=6),'Marks Entry 6th'!CB149,IF(AND($E$3=7),'Marks Entry 7th'!CB149,"")))</f>
        <v/>
      </c>
      <c r="EV150" s="52" t="str">
        <f>IF(OR($E150="",$G150=""),"",IF(AND($E$3=6),'Marks Entry 6th'!CC149,IF(AND($E$3=7),'Marks Entry 7th'!CC149,"")))</f>
        <v/>
      </c>
      <c r="EW150" s="52" t="str">
        <f>IF(OR($E150="",$G150=""),"",IF(AND($E$3=6),'Marks Entry 6th'!CD149,IF(AND($E$3=7),'Marks Entry 7th'!CD149,"")))</f>
        <v/>
      </c>
      <c r="EX150" s="121" t="str">
        <f t="shared" si="257"/>
        <v/>
      </c>
      <c r="EY150" s="122">
        <f t="shared" si="258"/>
        <v>0</v>
      </c>
      <c r="EZ150" s="122" t="str">
        <f t="shared" si="259"/>
        <v/>
      </c>
      <c r="FA150" s="122" t="str">
        <f t="shared" si="260"/>
        <v/>
      </c>
      <c r="FB150" s="109" t="str">
        <f t="shared" si="261"/>
        <v/>
      </c>
      <c r="FC150" s="52" t="str">
        <f>IF(OR($E150="",$G150=""),"",IF(AND($E$3=6),'Marks Entry 6th'!CE149,IF(AND($E$3=7),'Marks Entry 7th'!CE149,"")))</f>
        <v/>
      </c>
      <c r="FD150" s="52" t="str">
        <f>IF(OR($E150="",$G150=""),"",IF(AND($E$3=6),'Marks Entry 6th'!CF149,IF(AND($E$3=7),'Marks Entry 7th'!CF149,"")))</f>
        <v/>
      </c>
      <c r="FE150" s="52" t="str">
        <f>IF(OR($E150="",$G150=""),"",IF(AND($E$3=6),'Marks Entry 6th'!CG149,IF(AND($E$3=7),'Marks Entry 7th'!CG149,"")))</f>
        <v/>
      </c>
      <c r="FF150" s="52" t="str">
        <f>IF(OR($E150="",$G150=""),"",IF(AND($E$3=6),'Marks Entry 6th'!CH149,IF(AND($E$3=7),'Marks Entry 7th'!CH149,"")))</f>
        <v/>
      </c>
      <c r="FG150" s="52" t="str">
        <f>IF(OR($E150="",$G150=""),"",IF(AND($E$3=6),'Marks Entry 6th'!CI149,IF(AND($E$3=7),'Marks Entry 7th'!CI149,"")))</f>
        <v/>
      </c>
      <c r="FH150" s="121" t="str">
        <f t="shared" si="262"/>
        <v/>
      </c>
      <c r="FI150" s="122">
        <f t="shared" si="263"/>
        <v>0</v>
      </c>
      <c r="FJ150" s="122" t="str">
        <f t="shared" si="264"/>
        <v/>
      </c>
      <c r="FK150" s="122" t="str">
        <f t="shared" si="265"/>
        <v/>
      </c>
      <c r="FL150" s="109" t="str">
        <f t="shared" si="266"/>
        <v/>
      </c>
      <c r="FM150" s="361" t="str">
        <f>IF(OR($E150="",$G150=""),"",IF(AND('Marks Entry 6th'!CJ149="",'Marks Entry 7th'!CJ149=""),"",IF(AND($E$3=6),'Marks Entry 6th'!CJ149,IF(AND($E$3=7),'Marks Entry 7th'!CJ149,""))))</f>
        <v/>
      </c>
      <c r="FN150" s="361" t="str">
        <f>IF(OR($E150="",$G150=""),"",IF(AND('Marks Entry 6th'!CK149="",'Marks Entry 7th'!CK149=""),"",IF(AND($E$3=6),'Marks Entry 6th'!CK149,IF(AND($E$3=7),'Marks Entry 7th'!CK149,""))))</f>
        <v/>
      </c>
      <c r="FO150" s="362" t="str">
        <f t="shared" si="267"/>
        <v/>
      </c>
      <c r="FP150" s="109" t="str">
        <f t="shared" si="268"/>
        <v/>
      </c>
      <c r="FQ150" s="361" t="str">
        <f>IF(OR($E150="",$G150=""),"",IF(AND('Marks Entry 6th'!CL149="",'Marks Entry 7th'!CL149=""),"",IF(AND($E$3=6),'Marks Entry 6th'!CL149,IF(AND($E$3=7),'Marks Entry 7th'!CL149,""))))</f>
        <v/>
      </c>
      <c r="FR150" s="361" t="str">
        <f>IF(OR($E150="",$G150=""),"",IF(AND('Marks Entry 6th'!CM149="",'Marks Entry 7th'!CM149=""),"",IF(AND($E$3=6),'Marks Entry 6th'!CM149,IF(AND($E$3=7),'Marks Entry 7th'!CM149,""))))</f>
        <v/>
      </c>
      <c r="FS150" s="362" t="str">
        <f t="shared" si="269"/>
        <v/>
      </c>
      <c r="FT150" s="109" t="str">
        <f t="shared" si="270"/>
        <v/>
      </c>
      <c r="FU150" s="78" t="str">
        <f t="shared" si="271"/>
        <v/>
      </c>
      <c r="FV150" s="328" t="str">
        <f t="shared" si="272"/>
        <v/>
      </c>
      <c r="FW150" s="84" t="str">
        <f t="shared" si="273"/>
        <v/>
      </c>
      <c r="FX150" s="222" t="str">
        <f t="shared" si="274"/>
        <v/>
      </c>
      <c r="FY150" s="85" t="str">
        <f t="shared" si="275"/>
        <v/>
      </c>
      <c r="FZ150" s="327" t="str">
        <f>IFERROR(IF(B150="NSO","NSO",IF(OR(D150="",G150="",F150=""),"",IF(AND(FV150&gt;=36,'Master sheet'!$D$11="Hindi"),"कक्षा क्रमोन्नत",IF(AND(FV150&gt;=36,'Master sheet'!$D$11="English"),"Promoted",IF(AND(FV150&lt;36,'Master sheet'!$D$11="Hindi"),"पुनः परीक्षा","Re-Exam"))))),"")</f>
        <v/>
      </c>
      <c r="GA150" s="53" t="str">
        <f>IF(OR($E150="",$G150=""),"",IF(AND($E$3=6,'Marks Entry 6th'!CN149=""),"",IF(AND($E$3=7,'Marks Entry 7th'!CN149=""),"",IF(AND($E$3=6),'Marks Entry 6th'!CN149,IF(AND($E$3=7),'Marks Entry 7th'!CN149,"")))))</f>
        <v/>
      </c>
      <c r="GB150" s="53" t="str">
        <f>IF(OR($E150="",$G150=""),"",IF(AND($E$3=6,'Marks Entry 6th'!CO149=""),"",IF(AND($E$3=7,'Marks Entry 7th'!CO149=""),"",IF(AND($E$3=6),'Marks Entry 6th'!CO149,IF(AND($E$3=7),'Marks Entry 7th'!CO149,"")))))</f>
        <v/>
      </c>
      <c r="GC150" s="54"/>
      <c r="GK150" s="56">
        <f>IF(AND($E$3=6),'Marks Entry 6th'!I149,IF(AND($E$3=7),'Marks Entry 7th'!I149,""))</f>
        <v>0</v>
      </c>
      <c r="GL150" s="56">
        <f t="shared" si="276"/>
        <v>0</v>
      </c>
    </row>
    <row r="151" spans="1:194" ht="18.95" customHeight="1">
      <c r="A151" s="68">
        <v>144</v>
      </c>
      <c r="B151" s="68" t="str">
        <f>IF(OR(GK151=0,GK151=""),"",IF(AND($E$3=6),'Marks Entry 6th'!I150,IF(AND($E$3=7),'Marks Entry 7th'!I150,"")))</f>
        <v/>
      </c>
      <c r="C151" s="69" t="str">
        <f>IF(OR(B151=0,B151=""),"",IF(AND($E$3=6,'Marks Entry 6th'!B150=""),"",IF(AND($E$3=7,'Marks Entry 7th'!B150=""),"",IF(AND($E$3=6,'Marks Entry 6th'!B150),'Marks Entry 6th'!B150,IF(AND($E$3=7),'Marks Entry 7th'!B150,"")))))</f>
        <v/>
      </c>
      <c r="D151" s="69" t="str">
        <f>IF(OR(B151=0,B151=""),"",IF(AND($E$3=6,'Marks Entry 6th'!C150=""),"",IF(AND($E$3=7,'Marks Entry 7th'!C150=""),"",IF(AND($E$3=6),'Marks Entry 6th'!C150,IF(AND($E$3=7),'Marks Entry 7th'!C150,"")))))</f>
        <v/>
      </c>
      <c r="E151" s="303" t="str">
        <f>IF(OR(B151=0,B151=""),"",IF(AND($E$3=6,'Marks Entry 6th'!E150=""),"",IF(AND($E$3=7,'Marks Entry 7th'!E150=""),"",IF(AND($E$3=6),'Marks Entry 6th'!E150,IF(AND($E$3=7),'Marks Entry 7th'!E150,"")))))</f>
        <v/>
      </c>
      <c r="F151" s="69" t="str">
        <f>IF(OR(B151=0,B151=""),"",IF(AND($E$3=6,'Marks Entry 6th'!D150=""),"",IF(AND($E$3=7,'Marks Entry 7th'!D150=""),"",IF(AND($E$3=6),'Marks Entry 6th'!D150,IF(AND($E$3=7),'Marks Entry 7th'!D150,"")))))</f>
        <v/>
      </c>
      <c r="G151" s="302" t="str">
        <f>IF(OR(B151=0,B151=""),"",IF(AND($E$3=6,'Marks Entry 6th'!F150=""),"",IF(AND($E$3=7,'Marks Entry 7th'!F150=""),"",IF(AND($E$3=6),UPPER('Marks Entry 6th'!F150),IF(AND($E$3=7),UPPER('Marks Entry 7th'!F150),"")))))</f>
        <v/>
      </c>
      <c r="H151" s="302" t="str">
        <f>IF(OR(B151=0,B151=""),"",IF(AND($E$3=6,'Marks Entry 6th'!G150=""),"",IF(AND($E$3=7,'Marks Entry 7th'!G150=""),"",IF(AND($E$3=6),UPPER('Marks Entry 6th'!G150),IF(AND($E$3=7),UPPER('Marks Entry 7th'!G150),"")))))</f>
        <v/>
      </c>
      <c r="I151" s="302" t="str">
        <f>IF(OR(B151=0,B151=""),"",IF(AND($E$3=6,'Marks Entry 6th'!H150=""),"",IF(AND($E$3=7,'Marks Entry 7th'!H150=""),"",IF(AND($E$3=6),UPPER('Marks Entry 6th'!H150),IF(AND($E$3=7),UPPER('Marks Entry 7th'!H150),"")))))</f>
        <v/>
      </c>
      <c r="J151" s="64" t="str">
        <f>IF(OR(B151=0,B151=""),"",IF(AND($E$3=6,'Marks Entry 6th'!J150=""),"",IF(AND($E$3=7,'Marks Entry 7th'!J150=""),"",IF(AND($E$3=6),'Marks Entry 6th'!J150,IF(AND($E$3=7),'Marks Entry 7th'!J150,"")))))</f>
        <v/>
      </c>
      <c r="K151" s="64" t="str">
        <f>IF(OR(B151=0,B151=""),"",IF(AND($E$3=6,'Marks Entry 6th'!K150=""),"",IF(AND($E$3=7,'Marks Entry 7th'!K150=""),"",IF(AND($E$3=6),'Marks Entry 6th'!K150,IF(AND($E$3=7),'Marks Entry 7th'!K150,"")))))</f>
        <v/>
      </c>
      <c r="L151" s="120" t="str">
        <f>IF(OR($E151="",$G151=""),"",IF(AND($E$3=6),'Marks Entry 6th'!L150,IF(AND($E$3=7),'Marks Entry 7th'!L150,"")))</f>
        <v/>
      </c>
      <c r="M151" s="120" t="str">
        <f>IF(OR($E151="",$G151=""),"",IF(AND($E$3=6),'Marks Entry 6th'!M150,IF(AND($E$3=7),'Marks Entry 7th'!M150,"")))</f>
        <v/>
      </c>
      <c r="N151" s="120" t="str">
        <f>IF(OR($E151="",$G151=""),"",IF(AND($E$3=6),'Marks Entry 6th'!N150,IF(AND($E$3=7),'Marks Entry 7th'!N150,"")))</f>
        <v/>
      </c>
      <c r="O151" s="120" t="str">
        <f>IF(OR($E151="",$G151=""),"",IF(AND($E$3=6),'Marks Entry 6th'!O150,IF(AND($E$3=7),'Marks Entry 7th'!O150,"")))</f>
        <v/>
      </c>
      <c r="P151" s="120" t="str">
        <f>IF(OR($E151="",$G151=""),"",IF(AND($E$3=6),'Marks Entry 6th'!P150,IF(AND($E$3=7),'Marks Entry 7th'!P150,"")))</f>
        <v/>
      </c>
      <c r="Q151" s="120" t="str">
        <f>IF(OR($E151="",$G151=""),"",IF(AND($E$3=6),'Marks Entry 6th'!Q150,IF(AND($E$3=7),'Marks Entry 7th'!Q150,"")))</f>
        <v/>
      </c>
      <c r="R151" s="418" t="str">
        <f t="shared" si="186"/>
        <v/>
      </c>
      <c r="S151" s="120" t="str">
        <f>IF(OR($E151="",$G151=""),"",IF(AND($E$3=6),'Marks Entry 6th'!R150,IF(AND($E$3=7),'Marks Entry 7th'!R150,"")))</f>
        <v/>
      </c>
      <c r="T151" s="120" t="str">
        <f>IF(OR($E151="",$G151=""),"",IF(AND($E$3=6),'Marks Entry 6th'!S150,IF(AND($E$3=7),'Marks Entry 7th'!S150,"")))</f>
        <v/>
      </c>
      <c r="U151" s="65" t="str">
        <f t="shared" si="187"/>
        <v/>
      </c>
      <c r="V151" s="62">
        <f t="shared" si="188"/>
        <v>0</v>
      </c>
      <c r="W151" s="67" t="str">
        <f>IF(OR($E151="",$G151=""),"",IF(AND($E$3=6),'Marks Entry 6th'!T150,IF(AND($E$3=7),'Marks Entry 7th'!T150,"")))</f>
        <v/>
      </c>
      <c r="X151" s="67" t="str">
        <f>IF(OR($E151="",$G151=""),"",IF(AND($E$3=6),'Marks Entry 6th'!U150,IF(AND($E$3=7),'Marks Entry 7th'!U150,"")))</f>
        <v/>
      </c>
      <c r="Y151" s="66" t="str">
        <f t="shared" si="189"/>
        <v/>
      </c>
      <c r="Z151" s="62" t="str">
        <f t="shared" si="190"/>
        <v/>
      </c>
      <c r="AA151" s="108">
        <f t="shared" si="191"/>
        <v>0</v>
      </c>
      <c r="AB151" s="108" t="str">
        <f t="shared" si="192"/>
        <v/>
      </c>
      <c r="AC151" s="108" t="str">
        <f t="shared" si="193"/>
        <v/>
      </c>
      <c r="AD151" s="108" t="str">
        <f t="shared" si="194"/>
        <v/>
      </c>
      <c r="AE151" s="108" t="str">
        <f t="shared" si="195"/>
        <v/>
      </c>
      <c r="AF151" s="110" t="str">
        <f t="shared" si="196"/>
        <v/>
      </c>
      <c r="AG151" s="120" t="str">
        <f>IF(OR($E151="",$G151=""),"",IF(AND($E$3=6),'Marks Entry 6th'!V150,IF(AND($E$3=7),'Marks Entry 7th'!V150,"")))</f>
        <v/>
      </c>
      <c r="AH151" s="120" t="str">
        <f>IF(OR($E151="",$G151=""),"",IF(AND($E$3=6),'Marks Entry 6th'!W150,IF(AND($E$3=7),'Marks Entry 7th'!W150,"")))</f>
        <v/>
      </c>
      <c r="AI151" s="120" t="str">
        <f>IF(OR($E151="",$G151=""),"",IF(AND($E$3=6),'Marks Entry 6th'!X150,IF(AND($E$3=7),'Marks Entry 7th'!X150,"")))</f>
        <v/>
      </c>
      <c r="AJ151" s="120" t="str">
        <f>IF(OR($E151="",$G151=""),"",IF(AND($E$3=6),'Marks Entry 6th'!Y150,IF(AND($E$3=7),'Marks Entry 7th'!Y150,"")))</f>
        <v/>
      </c>
      <c r="AK151" s="120" t="str">
        <f>IF(OR($E151="",$G151=""),"",IF(AND($E$3=6),'Marks Entry 6th'!Z150,IF(AND($E$3=7),'Marks Entry 7th'!Z150,"")))</f>
        <v/>
      </c>
      <c r="AL151" s="120" t="str">
        <f>IF(OR($E151="",$G151=""),"",IF(AND($E$3=6),'Marks Entry 6th'!AA150,IF(AND($E$3=7),'Marks Entry 7th'!AA150,"")))</f>
        <v/>
      </c>
      <c r="AM151" s="418" t="str">
        <f t="shared" si="197"/>
        <v/>
      </c>
      <c r="AN151" s="120" t="str">
        <f>IF(OR($E151="",$G151=""),"",IF(AND($E$3=6),'Marks Entry 6th'!AB150,IF(AND($E$3=7),'Marks Entry 7th'!AB150,"")))</f>
        <v/>
      </c>
      <c r="AO151" s="120" t="str">
        <f>IF(OR($E151="",$G151=""),"",IF(AND($E$3=6),'Marks Entry 6th'!AC150,IF(AND($E$3=7),'Marks Entry 7th'!AC150,"")))</f>
        <v/>
      </c>
      <c r="AP151" s="65" t="str">
        <f t="shared" si="198"/>
        <v/>
      </c>
      <c r="AQ151" s="62">
        <f t="shared" si="199"/>
        <v>0</v>
      </c>
      <c r="AR151" s="67" t="str">
        <f>IF(OR($E151="",$G151=""),"",IF(AND($E$3=6),'Marks Entry 6th'!AD150,IF(AND($E$3=7),'Marks Entry 7th'!AD150,"")))</f>
        <v/>
      </c>
      <c r="AS151" s="67" t="str">
        <f>IF(OR($E151="",$G151=""),"",IF(AND($E$3=6),'Marks Entry 6th'!AE150,IF(AND($E$3=7),'Marks Entry 7th'!AE150,"")))</f>
        <v/>
      </c>
      <c r="AT151" s="65" t="str">
        <f t="shared" si="200"/>
        <v/>
      </c>
      <c r="AU151" s="62" t="str">
        <f t="shared" si="201"/>
        <v/>
      </c>
      <c r="AV151" s="108">
        <f t="shared" si="202"/>
        <v>0</v>
      </c>
      <c r="AW151" s="108" t="str">
        <f t="shared" si="203"/>
        <v/>
      </c>
      <c r="AX151" s="108" t="str">
        <f t="shared" si="204"/>
        <v/>
      </c>
      <c r="AY151" s="108" t="str">
        <f t="shared" si="205"/>
        <v/>
      </c>
      <c r="AZ151" s="108" t="str">
        <f t="shared" si="206"/>
        <v/>
      </c>
      <c r="BA151" s="110" t="str">
        <f t="shared" si="207"/>
        <v/>
      </c>
      <c r="BB151" s="310" t="str">
        <f>IF(OR($E151="",$G151=""),"",IF(AND($E$3=6),'Marks Entry 6th'!AF150,IF(AND($E$3=7),'Marks Entry 7th'!AF150,"")))</f>
        <v/>
      </c>
      <c r="BC151" s="120" t="str">
        <f>IF(OR($E151="",$G151=""),"",IF(AND($E$3=6),'Marks Entry 6th'!AG150,IF(AND($E$3=7),'Marks Entry 7th'!AG150,"")))</f>
        <v/>
      </c>
      <c r="BD151" s="120" t="str">
        <f>IF(OR($E151="",$G151=""),"",IF(AND($E$3=6),'Marks Entry 6th'!AH150,IF(AND($E$3=7),'Marks Entry 7th'!AH150,"")))</f>
        <v/>
      </c>
      <c r="BE151" s="120" t="str">
        <f>IF(OR($E151="",$G151=""),"",IF(AND($E$3=6),'Marks Entry 6th'!AI150,IF(AND($E$3=7),'Marks Entry 7th'!AI150,"")))</f>
        <v/>
      </c>
      <c r="BF151" s="120" t="str">
        <f>IF(OR($E151="",$G151=""),"",IF(AND($E$3=6),'Marks Entry 6th'!AJ150,IF(AND($E$3=7),'Marks Entry 7th'!AJ150,"")))</f>
        <v/>
      </c>
      <c r="BG151" s="120" t="str">
        <f>IF(OR($E151="",$G151=""),"",IF(AND($E$3=6),'Marks Entry 6th'!AK150,IF(AND($E$3=7),'Marks Entry 7th'!AK150,"")))</f>
        <v/>
      </c>
      <c r="BH151" s="120" t="str">
        <f>IF(OR($E151="",$G151=""),"",IF(AND($E$3=6),'Marks Entry 6th'!AL150,IF(AND($E$3=7),'Marks Entry 7th'!AL150,"")))</f>
        <v/>
      </c>
      <c r="BI151" s="418" t="str">
        <f t="shared" si="208"/>
        <v/>
      </c>
      <c r="BJ151" s="120" t="str">
        <f>IF(OR($E151="",$G151=""),"",IF(AND($E$3=6),'Marks Entry 6th'!AM150,IF(AND($E$3=7),'Marks Entry 7th'!AM150,"")))</f>
        <v/>
      </c>
      <c r="BK151" s="120" t="str">
        <f>IF(OR($E151="",$G151=""),"",IF(AND($E$3=6),'Marks Entry 6th'!AN150,IF(AND($E$3=7),'Marks Entry 7th'!AN150,"")))</f>
        <v/>
      </c>
      <c r="BL151" s="65" t="str">
        <f t="shared" si="209"/>
        <v/>
      </c>
      <c r="BM151" s="62">
        <f t="shared" si="210"/>
        <v>0</v>
      </c>
      <c r="BN151" s="67" t="str">
        <f>IF(OR($E151="",$G151=""),"",IF(AND($E$3=6),'Marks Entry 6th'!AO150,IF(AND($E$3=7),'Marks Entry 7th'!AO150,"")))</f>
        <v/>
      </c>
      <c r="BO151" s="67" t="str">
        <f>IF(OR($E151="",$G151=""),"",IF(AND($E$3=6),'Marks Entry 6th'!AP150,IF(AND($E$3=7),'Marks Entry 7th'!AP150,"")))</f>
        <v/>
      </c>
      <c r="BP151" s="65" t="str">
        <f t="shared" si="211"/>
        <v/>
      </c>
      <c r="BQ151" s="62" t="str">
        <f t="shared" si="212"/>
        <v/>
      </c>
      <c r="BR151" s="108">
        <f t="shared" si="213"/>
        <v>0</v>
      </c>
      <c r="BS151" s="108" t="str">
        <f t="shared" si="214"/>
        <v/>
      </c>
      <c r="BT151" s="108" t="str">
        <f t="shared" si="215"/>
        <v/>
      </c>
      <c r="BU151" s="108" t="str">
        <f t="shared" si="216"/>
        <v/>
      </c>
      <c r="BV151" s="108" t="str">
        <f t="shared" si="217"/>
        <v/>
      </c>
      <c r="BW151" s="110" t="str">
        <f t="shared" si="218"/>
        <v/>
      </c>
      <c r="BX151" s="120" t="str">
        <f>IF(OR($E151="",$G151=""),"",IF(AND($E$3=6),'Marks Entry 6th'!AQ150,IF(AND($E$3=7),'Marks Entry 7th'!AQ150,"")))</f>
        <v/>
      </c>
      <c r="BY151" s="120" t="str">
        <f>IF(OR($E151="",$G151=""),"",IF(AND($E$3=6),'Marks Entry 6th'!AR150,IF(AND($E$3=7),'Marks Entry 7th'!AR150,"")))</f>
        <v/>
      </c>
      <c r="BZ151" s="120" t="str">
        <f>IF(OR($E151="",$G151=""),"",IF(AND($E$3=6),'Marks Entry 6th'!AS150,IF(AND($E$3=7),'Marks Entry 7th'!AS150,"")))</f>
        <v/>
      </c>
      <c r="CA151" s="120" t="str">
        <f>IF(OR($E151="",$G151=""),"",IF(AND($E$3=6),'Marks Entry 6th'!AT150,IF(AND($E$3=7),'Marks Entry 7th'!AT150,"")))</f>
        <v/>
      </c>
      <c r="CB151" s="120" t="str">
        <f>IF(OR($E151="",$G151=""),"",IF(AND($E$3=6),'Marks Entry 6th'!AU150,IF(AND($E$3=7),'Marks Entry 7th'!AU150,"")))</f>
        <v/>
      </c>
      <c r="CC151" s="120" t="str">
        <f>IF(OR($E151="",$G151=""),"",IF(AND($E$3=6),'Marks Entry 6th'!AV150,IF(AND($E$3=7),'Marks Entry 7th'!AV150,"")))</f>
        <v/>
      </c>
      <c r="CD151" s="418" t="str">
        <f t="shared" si="219"/>
        <v/>
      </c>
      <c r="CE151" s="120" t="str">
        <f>IF(OR($E151="",$G151=""),"",IF(AND($E$3=6),'Marks Entry 6th'!AW150,IF(AND($E$3=7),'Marks Entry 7th'!AW150,"")))</f>
        <v/>
      </c>
      <c r="CF151" s="120" t="str">
        <f>IF(OR($E151="",$G151=""),"",IF(AND($E$3=6),'Marks Entry 6th'!AX150,IF(AND($E$3=7),'Marks Entry 7th'!AX150,"")))</f>
        <v/>
      </c>
      <c r="CG151" s="65" t="str">
        <f t="shared" si="220"/>
        <v/>
      </c>
      <c r="CH151" s="62">
        <f t="shared" si="221"/>
        <v>0</v>
      </c>
      <c r="CI151" s="67" t="str">
        <f>IF(OR($E151="",$G151=""),"",IF(AND($E$3=6),'Marks Entry 6th'!AY150,IF(AND($E$3=7),'Marks Entry 7th'!AY150,"")))</f>
        <v/>
      </c>
      <c r="CJ151" s="67" t="str">
        <f>IF(OR($E151="",$G151=""),"",IF(AND($E$3=6),'Marks Entry 6th'!AZ150,IF(AND($E$3=7),'Marks Entry 7th'!AZ150,"")))</f>
        <v/>
      </c>
      <c r="CK151" s="65" t="str">
        <f t="shared" si="222"/>
        <v/>
      </c>
      <c r="CL151" s="62" t="str">
        <f t="shared" si="223"/>
        <v/>
      </c>
      <c r="CM151" s="108">
        <f t="shared" si="224"/>
        <v>0</v>
      </c>
      <c r="CN151" s="108" t="str">
        <f t="shared" si="225"/>
        <v/>
      </c>
      <c r="CO151" s="108" t="str">
        <f t="shared" si="226"/>
        <v/>
      </c>
      <c r="CP151" s="108" t="str">
        <f t="shared" si="227"/>
        <v/>
      </c>
      <c r="CQ151" s="108" t="str">
        <f t="shared" si="228"/>
        <v/>
      </c>
      <c r="CR151" s="110" t="str">
        <f t="shared" si="229"/>
        <v/>
      </c>
      <c r="CS151" s="120" t="str">
        <f>IF(OR($E151="",$G151=""),"",IF(AND($E$3=6),'Marks Entry 6th'!BA150,IF(AND($E$3=7),'Marks Entry 7th'!BA150,"")))</f>
        <v/>
      </c>
      <c r="CT151" s="120" t="str">
        <f>IF(OR($E151="",$G151=""),"",IF(AND($E$3=6),'Marks Entry 6th'!BB150,IF(AND($E$3=7),'Marks Entry 7th'!BB150,"")))</f>
        <v/>
      </c>
      <c r="CU151" s="120" t="str">
        <f>IF(OR($E151="",$G151=""),"",IF(AND($E$3=6),'Marks Entry 6th'!BC150,IF(AND($E$3=7),'Marks Entry 7th'!BC150,"")))</f>
        <v/>
      </c>
      <c r="CV151" s="120" t="str">
        <f>IF(OR($E151="",$G151=""),"",IF(AND($E$3=6),'Marks Entry 6th'!BD150,IF(AND($E$3=7),'Marks Entry 7th'!BD150,"")))</f>
        <v/>
      </c>
      <c r="CW151" s="120" t="str">
        <f>IF(OR($E151="",$G151=""),"",IF(AND($E$3=6),'Marks Entry 6th'!BE150,IF(AND($E$3=7),'Marks Entry 7th'!BE150,"")))</f>
        <v/>
      </c>
      <c r="CX151" s="120" t="str">
        <f>IF(OR($E151="",$G151=""),"",IF(AND($E$3=6),'Marks Entry 6th'!BF150,IF(AND($E$3=7),'Marks Entry 7th'!BF150,"")))</f>
        <v/>
      </c>
      <c r="CY151" s="418" t="str">
        <f t="shared" si="230"/>
        <v/>
      </c>
      <c r="CZ151" s="120" t="str">
        <f>IF(OR($E151="",$G151=""),"",IF(AND($E$3=6),'Marks Entry 6th'!BG150,IF(AND($E$3=7),'Marks Entry 7th'!BG150,"")))</f>
        <v/>
      </c>
      <c r="DA151" s="120" t="str">
        <f>IF(OR($E151="",$G151=""),"",IF(AND($E$3=6),'Marks Entry 6th'!BH150,IF(AND($E$3=7),'Marks Entry 7th'!BH150,"")))</f>
        <v/>
      </c>
      <c r="DB151" s="65" t="str">
        <f t="shared" si="231"/>
        <v/>
      </c>
      <c r="DC151" s="62">
        <f t="shared" si="232"/>
        <v>0</v>
      </c>
      <c r="DD151" s="67" t="str">
        <f>IF(OR($E151="",$G151=""),"",IF(AND($E$3=6),'Marks Entry 6th'!BI150,IF(AND($E$3=7),'Marks Entry 7th'!BI150,"")))</f>
        <v/>
      </c>
      <c r="DE151" s="67" t="str">
        <f>IF(OR($E151="",$G151=""),"",IF(AND($E$3=6),'Marks Entry 6th'!BJ150,IF(AND($E$3=7),'Marks Entry 7th'!BJ150,"")))</f>
        <v/>
      </c>
      <c r="DF151" s="65" t="str">
        <f t="shared" si="233"/>
        <v/>
      </c>
      <c r="DG151" s="62" t="str">
        <f t="shared" si="234"/>
        <v/>
      </c>
      <c r="DH151" s="108">
        <f t="shared" si="235"/>
        <v>0</v>
      </c>
      <c r="DI151" s="108" t="str">
        <f t="shared" si="236"/>
        <v/>
      </c>
      <c r="DJ151" s="108" t="str">
        <f t="shared" si="237"/>
        <v/>
      </c>
      <c r="DK151" s="108" t="str">
        <f t="shared" si="238"/>
        <v/>
      </c>
      <c r="DL151" s="108" t="str">
        <f t="shared" si="239"/>
        <v/>
      </c>
      <c r="DM151" s="110" t="str">
        <f t="shared" si="240"/>
        <v/>
      </c>
      <c r="DN151" s="120" t="str">
        <f>IF(OR($E151="",$G151=""),"",IF(AND($E$3=6),'Marks Entry 6th'!BK150,IF(AND($E$3=7),'Marks Entry 7th'!BK150,"")))</f>
        <v/>
      </c>
      <c r="DO151" s="120" t="str">
        <f>IF(OR($E151="",$G151=""),"",IF(AND($E$3=6),'Marks Entry 6th'!BL150,IF(AND($E$3=7),'Marks Entry 7th'!BL150,"")))</f>
        <v/>
      </c>
      <c r="DP151" s="120" t="str">
        <f>IF(OR($E151="",$G151=""),"",IF(AND($E$3=6),'Marks Entry 6th'!BM150,IF(AND($E$3=7),'Marks Entry 7th'!BM150,"")))</f>
        <v/>
      </c>
      <c r="DQ151" s="120" t="str">
        <f>IF(OR($E151="",$G151=""),"",IF(AND($E$3=6),'Marks Entry 6th'!BN150,IF(AND($E$3=7),'Marks Entry 7th'!BN150,"")))</f>
        <v/>
      </c>
      <c r="DR151" s="120" t="str">
        <f>IF(OR($E151="",$G151=""),"",IF(AND($E$3=6),'Marks Entry 6th'!BO150,IF(AND($E$3=7),'Marks Entry 7th'!BO150,"")))</f>
        <v/>
      </c>
      <c r="DS151" s="120" t="str">
        <f>IF(OR($E151="",$G151=""),"",IF(AND($E$3=6),'Marks Entry 6th'!BP150,IF(AND($E$3=7),'Marks Entry 7th'!BP150,"")))</f>
        <v/>
      </c>
      <c r="DT151" s="418" t="str">
        <f t="shared" si="241"/>
        <v/>
      </c>
      <c r="DU151" s="120" t="str">
        <f>IF(OR($E151="",$G151=""),"",IF(AND($E$3=6),'Marks Entry 6th'!BQ150,IF(AND($E$3=7),'Marks Entry 7th'!BQ150,"")))</f>
        <v/>
      </c>
      <c r="DV151" s="120" t="str">
        <f>IF(OR($E151="",$G151=""),"",IF(AND($E$3=6),'Marks Entry 6th'!BR150,IF(AND($E$3=7),'Marks Entry 7th'!BR150,"")))</f>
        <v/>
      </c>
      <c r="DW151" s="65" t="str">
        <f t="shared" si="242"/>
        <v/>
      </c>
      <c r="DX151" s="62">
        <f t="shared" si="243"/>
        <v>0</v>
      </c>
      <c r="DY151" s="67" t="str">
        <f>IF(OR($E151="",$G151=""),"",IF(AND($E$3=6),'Marks Entry 6th'!BS150,IF(AND($E$3=7),'Marks Entry 7th'!BS150,"")))</f>
        <v/>
      </c>
      <c r="DZ151" s="67" t="str">
        <f>IF(OR($E151="",$G151=""),"",IF(AND($E$3=6),'Marks Entry 6th'!BT150,IF(AND($E$3=7),'Marks Entry 7th'!BT150,"")))</f>
        <v/>
      </c>
      <c r="EA151" s="65" t="str">
        <f t="shared" si="244"/>
        <v/>
      </c>
      <c r="EB151" s="62" t="str">
        <f t="shared" si="245"/>
        <v/>
      </c>
      <c r="EC151" s="108">
        <f t="shared" si="246"/>
        <v>0</v>
      </c>
      <c r="ED151" s="108" t="str">
        <f t="shared" si="247"/>
        <v/>
      </c>
      <c r="EE151" s="108" t="str">
        <f t="shared" si="248"/>
        <v/>
      </c>
      <c r="EF151" s="108" t="str">
        <f t="shared" si="249"/>
        <v/>
      </c>
      <c r="EG151" s="108" t="str">
        <f t="shared" si="250"/>
        <v/>
      </c>
      <c r="EH151" s="110" t="str">
        <f t="shared" si="251"/>
        <v/>
      </c>
      <c r="EI151" s="52" t="str">
        <f>IF(OR($E151="",$G151=""),"",IF(AND($E$3=6),'Marks Entry 6th'!BU150,IF(AND($E$3=7),'Marks Entry 7th'!BU150,"")))</f>
        <v/>
      </c>
      <c r="EJ151" s="52" t="str">
        <f>IF(OR($E151="",$G151=""),"",IF(AND($E$3=6),'Marks Entry 6th'!BV150,IF(AND($E$3=7),'Marks Entry 7th'!BV150,"")))</f>
        <v/>
      </c>
      <c r="EK151" s="52" t="str">
        <f>IF(OR($E151="",$G151=""),"",IF(AND($E$3=6),'Marks Entry 6th'!BW150,IF(AND($E$3=7),'Marks Entry 7th'!BW150,"")))</f>
        <v/>
      </c>
      <c r="EL151" s="52" t="str">
        <f>IF(OR($E151="",$G151=""),"",IF(AND($E$3=6),'Marks Entry 6th'!BX150,IF(AND($E$3=7),'Marks Entry 7th'!BX150,"")))</f>
        <v/>
      </c>
      <c r="EM151" s="52" t="str">
        <f>IF(OR($E151="",$G151=""),"",IF(AND($E$3=6),'Marks Entry 6th'!BY150,IF(AND($E$3=7),'Marks Entry 7th'!BY150,"")))</f>
        <v/>
      </c>
      <c r="EN151" s="121" t="str">
        <f t="shared" si="252"/>
        <v/>
      </c>
      <c r="EO151" s="122">
        <f t="shared" si="253"/>
        <v>0</v>
      </c>
      <c r="EP151" s="122" t="str">
        <f t="shared" si="254"/>
        <v/>
      </c>
      <c r="EQ151" s="122" t="str">
        <f t="shared" si="255"/>
        <v/>
      </c>
      <c r="ER151" s="109" t="str">
        <f t="shared" si="256"/>
        <v/>
      </c>
      <c r="ES151" s="52" t="str">
        <f>IF(OR($E151="",$G151=""),"",IF(AND($E$3=6),'Marks Entry 6th'!BZ150,IF(AND($E$3=7),'Marks Entry 7th'!BZ150,"")))</f>
        <v/>
      </c>
      <c r="ET151" s="52" t="str">
        <f>IF(OR($E151="",$G151=""),"",IF(AND($E$3=6),'Marks Entry 6th'!CA150,IF(AND($E$3=7),'Marks Entry 7th'!CA150,"")))</f>
        <v/>
      </c>
      <c r="EU151" s="52" t="str">
        <f>IF(OR($E151="",$G151=""),"",IF(AND($E$3=6),'Marks Entry 6th'!CB150,IF(AND($E$3=7),'Marks Entry 7th'!CB150,"")))</f>
        <v/>
      </c>
      <c r="EV151" s="52" t="str">
        <f>IF(OR($E151="",$G151=""),"",IF(AND($E$3=6),'Marks Entry 6th'!CC150,IF(AND($E$3=7),'Marks Entry 7th'!CC150,"")))</f>
        <v/>
      </c>
      <c r="EW151" s="52" t="str">
        <f>IF(OR($E151="",$G151=""),"",IF(AND($E$3=6),'Marks Entry 6th'!CD150,IF(AND($E$3=7),'Marks Entry 7th'!CD150,"")))</f>
        <v/>
      </c>
      <c r="EX151" s="121" t="str">
        <f t="shared" si="257"/>
        <v/>
      </c>
      <c r="EY151" s="122">
        <f t="shared" si="258"/>
        <v>0</v>
      </c>
      <c r="EZ151" s="122" t="str">
        <f t="shared" si="259"/>
        <v/>
      </c>
      <c r="FA151" s="122" t="str">
        <f t="shared" si="260"/>
        <v/>
      </c>
      <c r="FB151" s="109" t="str">
        <f t="shared" si="261"/>
        <v/>
      </c>
      <c r="FC151" s="52" t="str">
        <f>IF(OR($E151="",$G151=""),"",IF(AND($E$3=6),'Marks Entry 6th'!CE150,IF(AND($E$3=7),'Marks Entry 7th'!CE150,"")))</f>
        <v/>
      </c>
      <c r="FD151" s="52" t="str">
        <f>IF(OR($E151="",$G151=""),"",IF(AND($E$3=6),'Marks Entry 6th'!CF150,IF(AND($E$3=7),'Marks Entry 7th'!CF150,"")))</f>
        <v/>
      </c>
      <c r="FE151" s="52" t="str">
        <f>IF(OR($E151="",$G151=""),"",IF(AND($E$3=6),'Marks Entry 6th'!CG150,IF(AND($E$3=7),'Marks Entry 7th'!CG150,"")))</f>
        <v/>
      </c>
      <c r="FF151" s="52" t="str">
        <f>IF(OR($E151="",$G151=""),"",IF(AND($E$3=6),'Marks Entry 6th'!CH150,IF(AND($E$3=7),'Marks Entry 7th'!CH150,"")))</f>
        <v/>
      </c>
      <c r="FG151" s="52" t="str">
        <f>IF(OR($E151="",$G151=""),"",IF(AND($E$3=6),'Marks Entry 6th'!CI150,IF(AND($E$3=7),'Marks Entry 7th'!CI150,"")))</f>
        <v/>
      </c>
      <c r="FH151" s="121" t="str">
        <f t="shared" si="262"/>
        <v/>
      </c>
      <c r="FI151" s="122">
        <f t="shared" si="263"/>
        <v>0</v>
      </c>
      <c r="FJ151" s="122" t="str">
        <f t="shared" si="264"/>
        <v/>
      </c>
      <c r="FK151" s="122" t="str">
        <f t="shared" si="265"/>
        <v/>
      </c>
      <c r="FL151" s="109" t="str">
        <f t="shared" si="266"/>
        <v/>
      </c>
      <c r="FM151" s="361" t="str">
        <f>IF(OR($E151="",$G151=""),"",IF(AND('Marks Entry 6th'!CJ150="",'Marks Entry 7th'!CJ150=""),"",IF(AND($E$3=6),'Marks Entry 6th'!CJ150,IF(AND($E$3=7),'Marks Entry 7th'!CJ150,""))))</f>
        <v/>
      </c>
      <c r="FN151" s="361" t="str">
        <f>IF(OR($E151="",$G151=""),"",IF(AND('Marks Entry 6th'!CK150="",'Marks Entry 7th'!CK150=""),"",IF(AND($E$3=6),'Marks Entry 6th'!CK150,IF(AND($E$3=7),'Marks Entry 7th'!CK150,""))))</f>
        <v/>
      </c>
      <c r="FO151" s="362" t="str">
        <f t="shared" si="267"/>
        <v/>
      </c>
      <c r="FP151" s="109" t="str">
        <f t="shared" si="268"/>
        <v/>
      </c>
      <c r="FQ151" s="361" t="str">
        <f>IF(OR($E151="",$G151=""),"",IF(AND('Marks Entry 6th'!CL150="",'Marks Entry 7th'!CL150=""),"",IF(AND($E$3=6),'Marks Entry 6th'!CL150,IF(AND($E$3=7),'Marks Entry 7th'!CL150,""))))</f>
        <v/>
      </c>
      <c r="FR151" s="361" t="str">
        <f>IF(OR($E151="",$G151=""),"",IF(AND('Marks Entry 6th'!CM150="",'Marks Entry 7th'!CM150=""),"",IF(AND($E$3=6),'Marks Entry 6th'!CM150,IF(AND($E$3=7),'Marks Entry 7th'!CM150,""))))</f>
        <v/>
      </c>
      <c r="FS151" s="362" t="str">
        <f t="shared" si="269"/>
        <v/>
      </c>
      <c r="FT151" s="109" t="str">
        <f t="shared" si="270"/>
        <v/>
      </c>
      <c r="FU151" s="78" t="str">
        <f t="shared" si="271"/>
        <v/>
      </c>
      <c r="FV151" s="328" t="str">
        <f t="shared" si="272"/>
        <v/>
      </c>
      <c r="FW151" s="84" t="str">
        <f t="shared" si="273"/>
        <v/>
      </c>
      <c r="FX151" s="222" t="str">
        <f t="shared" si="274"/>
        <v/>
      </c>
      <c r="FY151" s="85" t="str">
        <f t="shared" si="275"/>
        <v/>
      </c>
      <c r="FZ151" s="327" t="str">
        <f>IFERROR(IF(B151="NSO","NSO",IF(OR(D151="",G151="",F151=""),"",IF(AND(FV151&gt;=36,'Master sheet'!$D$11="Hindi"),"कक्षा क्रमोन्नत",IF(AND(FV151&gt;=36,'Master sheet'!$D$11="English"),"Promoted",IF(AND(FV151&lt;36,'Master sheet'!$D$11="Hindi"),"पुनः परीक्षा","Re-Exam"))))),"")</f>
        <v/>
      </c>
      <c r="GA151" s="53" t="str">
        <f>IF(OR($E151="",$G151=""),"",IF(AND($E$3=6,'Marks Entry 6th'!CN150=""),"",IF(AND($E$3=7,'Marks Entry 7th'!CN150=""),"",IF(AND($E$3=6),'Marks Entry 6th'!CN150,IF(AND($E$3=7),'Marks Entry 7th'!CN150,"")))))</f>
        <v/>
      </c>
      <c r="GB151" s="53" t="str">
        <f>IF(OR($E151="",$G151=""),"",IF(AND($E$3=6,'Marks Entry 6th'!CO150=""),"",IF(AND($E$3=7,'Marks Entry 7th'!CO150=""),"",IF(AND($E$3=6),'Marks Entry 6th'!CO150,IF(AND($E$3=7),'Marks Entry 7th'!CO150,"")))))</f>
        <v/>
      </c>
      <c r="GC151" s="54"/>
      <c r="GK151" s="56">
        <f>IF(AND($E$3=6),'Marks Entry 6th'!I150,IF(AND($E$3=7),'Marks Entry 7th'!I150,""))</f>
        <v>0</v>
      </c>
      <c r="GL151" s="56">
        <f t="shared" si="276"/>
        <v>0</v>
      </c>
    </row>
    <row r="152" spans="1:194" ht="18.95" customHeight="1">
      <c r="A152" s="68">
        <v>145</v>
      </c>
      <c r="B152" s="68" t="str">
        <f>IF(OR(GK152=0,GK152=""),"",IF(AND($E$3=6),'Marks Entry 6th'!I151,IF(AND($E$3=7),'Marks Entry 7th'!I151,"")))</f>
        <v/>
      </c>
      <c r="C152" s="69" t="str">
        <f>IF(OR(B152=0,B152=""),"",IF(AND($E$3=6,'Marks Entry 6th'!B151=""),"",IF(AND($E$3=7,'Marks Entry 7th'!B151=""),"",IF(AND($E$3=6,'Marks Entry 6th'!B151),'Marks Entry 6th'!B151,IF(AND($E$3=7),'Marks Entry 7th'!B151,"")))))</f>
        <v/>
      </c>
      <c r="D152" s="69" t="str">
        <f>IF(OR(B152=0,B152=""),"",IF(AND($E$3=6,'Marks Entry 6th'!C151=""),"",IF(AND($E$3=7,'Marks Entry 7th'!C151=""),"",IF(AND($E$3=6),'Marks Entry 6th'!C151,IF(AND($E$3=7),'Marks Entry 7th'!C151,"")))))</f>
        <v/>
      </c>
      <c r="E152" s="303" t="str">
        <f>IF(OR(B152=0,B152=""),"",IF(AND($E$3=6,'Marks Entry 6th'!E151=""),"",IF(AND($E$3=7,'Marks Entry 7th'!E151=""),"",IF(AND($E$3=6),'Marks Entry 6th'!E151,IF(AND($E$3=7),'Marks Entry 7th'!E151,"")))))</f>
        <v/>
      </c>
      <c r="F152" s="69" t="str">
        <f>IF(OR(B152=0,B152=""),"",IF(AND($E$3=6,'Marks Entry 6th'!D151=""),"",IF(AND($E$3=7,'Marks Entry 7th'!D151=""),"",IF(AND($E$3=6),'Marks Entry 6th'!D151,IF(AND($E$3=7),'Marks Entry 7th'!D151,"")))))</f>
        <v/>
      </c>
      <c r="G152" s="302" t="str">
        <f>IF(OR(B152=0,B152=""),"",IF(AND($E$3=6,'Marks Entry 6th'!F151=""),"",IF(AND($E$3=7,'Marks Entry 7th'!F151=""),"",IF(AND($E$3=6),UPPER('Marks Entry 6th'!F151),IF(AND($E$3=7),UPPER('Marks Entry 7th'!F151),"")))))</f>
        <v/>
      </c>
      <c r="H152" s="302" t="str">
        <f>IF(OR(B152=0,B152=""),"",IF(AND($E$3=6,'Marks Entry 6th'!G151=""),"",IF(AND($E$3=7,'Marks Entry 7th'!G151=""),"",IF(AND($E$3=6),UPPER('Marks Entry 6th'!G151),IF(AND($E$3=7),UPPER('Marks Entry 7th'!G151),"")))))</f>
        <v/>
      </c>
      <c r="I152" s="302" t="str">
        <f>IF(OR(B152=0,B152=""),"",IF(AND($E$3=6,'Marks Entry 6th'!H151=""),"",IF(AND($E$3=7,'Marks Entry 7th'!H151=""),"",IF(AND($E$3=6),UPPER('Marks Entry 6th'!H151),IF(AND($E$3=7),UPPER('Marks Entry 7th'!H151),"")))))</f>
        <v/>
      </c>
      <c r="J152" s="64" t="str">
        <f>IF(OR(B152=0,B152=""),"",IF(AND($E$3=6,'Marks Entry 6th'!J151=""),"",IF(AND($E$3=7,'Marks Entry 7th'!J151=""),"",IF(AND($E$3=6),'Marks Entry 6th'!J151,IF(AND($E$3=7),'Marks Entry 7th'!J151,"")))))</f>
        <v/>
      </c>
      <c r="K152" s="64" t="str">
        <f>IF(OR(B152=0,B152=""),"",IF(AND($E$3=6,'Marks Entry 6th'!K151=""),"",IF(AND($E$3=7,'Marks Entry 7th'!K151=""),"",IF(AND($E$3=6),'Marks Entry 6th'!K151,IF(AND($E$3=7),'Marks Entry 7th'!K151,"")))))</f>
        <v/>
      </c>
      <c r="L152" s="120" t="str">
        <f>IF(OR($E152="",$G152=""),"",IF(AND($E$3=6),'Marks Entry 6th'!L151,IF(AND($E$3=7),'Marks Entry 7th'!L151,"")))</f>
        <v/>
      </c>
      <c r="M152" s="120" t="str">
        <f>IF(OR($E152="",$G152=""),"",IF(AND($E$3=6),'Marks Entry 6th'!M151,IF(AND($E$3=7),'Marks Entry 7th'!M151,"")))</f>
        <v/>
      </c>
      <c r="N152" s="120" t="str">
        <f>IF(OR($E152="",$G152=""),"",IF(AND($E$3=6),'Marks Entry 6th'!N151,IF(AND($E$3=7),'Marks Entry 7th'!N151,"")))</f>
        <v/>
      </c>
      <c r="O152" s="120" t="str">
        <f>IF(OR($E152="",$G152=""),"",IF(AND($E$3=6),'Marks Entry 6th'!O151,IF(AND($E$3=7),'Marks Entry 7th'!O151,"")))</f>
        <v/>
      </c>
      <c r="P152" s="120" t="str">
        <f>IF(OR($E152="",$G152=""),"",IF(AND($E$3=6),'Marks Entry 6th'!P151,IF(AND($E$3=7),'Marks Entry 7th'!P151,"")))</f>
        <v/>
      </c>
      <c r="Q152" s="120" t="str">
        <f>IF(OR($E152="",$G152=""),"",IF(AND($E$3=6),'Marks Entry 6th'!Q151,IF(AND($E$3=7),'Marks Entry 7th'!Q151,"")))</f>
        <v/>
      </c>
      <c r="R152" s="418" t="str">
        <f t="shared" si="186"/>
        <v/>
      </c>
      <c r="S152" s="120" t="str">
        <f>IF(OR($E152="",$G152=""),"",IF(AND($E$3=6),'Marks Entry 6th'!R151,IF(AND($E$3=7),'Marks Entry 7th'!R151,"")))</f>
        <v/>
      </c>
      <c r="T152" s="120" t="str">
        <f>IF(OR($E152="",$G152=""),"",IF(AND($E$3=6),'Marks Entry 6th'!S151,IF(AND($E$3=7),'Marks Entry 7th'!S151,"")))</f>
        <v/>
      </c>
      <c r="U152" s="65" t="str">
        <f t="shared" si="187"/>
        <v/>
      </c>
      <c r="V152" s="62">
        <f t="shared" si="188"/>
        <v>0</v>
      </c>
      <c r="W152" s="67" t="str">
        <f>IF(OR($E152="",$G152=""),"",IF(AND($E$3=6),'Marks Entry 6th'!T151,IF(AND($E$3=7),'Marks Entry 7th'!T151,"")))</f>
        <v/>
      </c>
      <c r="X152" s="67" t="str">
        <f>IF(OR($E152="",$G152=""),"",IF(AND($E$3=6),'Marks Entry 6th'!U151,IF(AND($E$3=7),'Marks Entry 7th'!U151,"")))</f>
        <v/>
      </c>
      <c r="Y152" s="66" t="str">
        <f t="shared" si="189"/>
        <v/>
      </c>
      <c r="Z152" s="62" t="str">
        <f t="shared" si="190"/>
        <v/>
      </c>
      <c r="AA152" s="108">
        <f t="shared" si="191"/>
        <v>0</v>
      </c>
      <c r="AB152" s="108" t="str">
        <f t="shared" si="192"/>
        <v/>
      </c>
      <c r="AC152" s="108" t="str">
        <f t="shared" si="193"/>
        <v/>
      </c>
      <c r="AD152" s="108" t="str">
        <f t="shared" si="194"/>
        <v/>
      </c>
      <c r="AE152" s="108" t="str">
        <f t="shared" si="195"/>
        <v/>
      </c>
      <c r="AF152" s="110" t="str">
        <f t="shared" si="196"/>
        <v/>
      </c>
      <c r="AG152" s="120" t="str">
        <f>IF(OR($E152="",$G152=""),"",IF(AND($E$3=6),'Marks Entry 6th'!V151,IF(AND($E$3=7),'Marks Entry 7th'!V151,"")))</f>
        <v/>
      </c>
      <c r="AH152" s="120" t="str">
        <f>IF(OR($E152="",$G152=""),"",IF(AND($E$3=6),'Marks Entry 6th'!W151,IF(AND($E$3=7),'Marks Entry 7th'!W151,"")))</f>
        <v/>
      </c>
      <c r="AI152" s="120" t="str">
        <f>IF(OR($E152="",$G152=""),"",IF(AND($E$3=6),'Marks Entry 6th'!X151,IF(AND($E$3=7),'Marks Entry 7th'!X151,"")))</f>
        <v/>
      </c>
      <c r="AJ152" s="120" t="str">
        <f>IF(OR($E152="",$G152=""),"",IF(AND($E$3=6),'Marks Entry 6th'!Y151,IF(AND($E$3=7),'Marks Entry 7th'!Y151,"")))</f>
        <v/>
      </c>
      <c r="AK152" s="120" t="str">
        <f>IF(OR($E152="",$G152=""),"",IF(AND($E$3=6),'Marks Entry 6th'!Z151,IF(AND($E$3=7),'Marks Entry 7th'!Z151,"")))</f>
        <v/>
      </c>
      <c r="AL152" s="120" t="str">
        <f>IF(OR($E152="",$G152=""),"",IF(AND($E$3=6),'Marks Entry 6th'!AA151,IF(AND($E$3=7),'Marks Entry 7th'!AA151,"")))</f>
        <v/>
      </c>
      <c r="AM152" s="418" t="str">
        <f t="shared" si="197"/>
        <v/>
      </c>
      <c r="AN152" s="120" t="str">
        <f>IF(OR($E152="",$G152=""),"",IF(AND($E$3=6),'Marks Entry 6th'!AB151,IF(AND($E$3=7),'Marks Entry 7th'!AB151,"")))</f>
        <v/>
      </c>
      <c r="AO152" s="120" t="str">
        <f>IF(OR($E152="",$G152=""),"",IF(AND($E$3=6),'Marks Entry 6th'!AC151,IF(AND($E$3=7),'Marks Entry 7th'!AC151,"")))</f>
        <v/>
      </c>
      <c r="AP152" s="65" t="str">
        <f t="shared" si="198"/>
        <v/>
      </c>
      <c r="AQ152" s="62">
        <f t="shared" si="199"/>
        <v>0</v>
      </c>
      <c r="AR152" s="67" t="str">
        <f>IF(OR($E152="",$G152=""),"",IF(AND($E$3=6),'Marks Entry 6th'!AD151,IF(AND($E$3=7),'Marks Entry 7th'!AD151,"")))</f>
        <v/>
      </c>
      <c r="AS152" s="67" t="str">
        <f>IF(OR($E152="",$G152=""),"",IF(AND($E$3=6),'Marks Entry 6th'!AE151,IF(AND($E$3=7),'Marks Entry 7th'!AE151,"")))</f>
        <v/>
      </c>
      <c r="AT152" s="65" t="str">
        <f t="shared" si="200"/>
        <v/>
      </c>
      <c r="AU152" s="62" t="str">
        <f t="shared" si="201"/>
        <v/>
      </c>
      <c r="AV152" s="108">
        <f t="shared" si="202"/>
        <v>0</v>
      </c>
      <c r="AW152" s="108" t="str">
        <f t="shared" si="203"/>
        <v/>
      </c>
      <c r="AX152" s="108" t="str">
        <f t="shared" si="204"/>
        <v/>
      </c>
      <c r="AY152" s="108" t="str">
        <f t="shared" si="205"/>
        <v/>
      </c>
      <c r="AZ152" s="108" t="str">
        <f t="shared" si="206"/>
        <v/>
      </c>
      <c r="BA152" s="110" t="str">
        <f t="shared" si="207"/>
        <v/>
      </c>
      <c r="BB152" s="310" t="str">
        <f>IF(OR($E152="",$G152=""),"",IF(AND($E$3=6),'Marks Entry 6th'!AF151,IF(AND($E$3=7),'Marks Entry 7th'!AF151,"")))</f>
        <v/>
      </c>
      <c r="BC152" s="120" t="str">
        <f>IF(OR($E152="",$G152=""),"",IF(AND($E$3=6),'Marks Entry 6th'!AG151,IF(AND($E$3=7),'Marks Entry 7th'!AG151,"")))</f>
        <v/>
      </c>
      <c r="BD152" s="120" t="str">
        <f>IF(OR($E152="",$G152=""),"",IF(AND($E$3=6),'Marks Entry 6th'!AH151,IF(AND($E$3=7),'Marks Entry 7th'!AH151,"")))</f>
        <v/>
      </c>
      <c r="BE152" s="120" t="str">
        <f>IF(OR($E152="",$G152=""),"",IF(AND($E$3=6),'Marks Entry 6th'!AI151,IF(AND($E$3=7),'Marks Entry 7th'!AI151,"")))</f>
        <v/>
      </c>
      <c r="BF152" s="120" t="str">
        <f>IF(OR($E152="",$G152=""),"",IF(AND($E$3=6),'Marks Entry 6th'!AJ151,IF(AND($E$3=7),'Marks Entry 7th'!AJ151,"")))</f>
        <v/>
      </c>
      <c r="BG152" s="120" t="str">
        <f>IF(OR($E152="",$G152=""),"",IF(AND($E$3=6),'Marks Entry 6th'!AK151,IF(AND($E$3=7),'Marks Entry 7th'!AK151,"")))</f>
        <v/>
      </c>
      <c r="BH152" s="120" t="str">
        <f>IF(OR($E152="",$G152=""),"",IF(AND($E$3=6),'Marks Entry 6th'!AL151,IF(AND($E$3=7),'Marks Entry 7th'!AL151,"")))</f>
        <v/>
      </c>
      <c r="BI152" s="418" t="str">
        <f t="shared" si="208"/>
        <v/>
      </c>
      <c r="BJ152" s="120" t="str">
        <f>IF(OR($E152="",$G152=""),"",IF(AND($E$3=6),'Marks Entry 6th'!AM151,IF(AND($E$3=7),'Marks Entry 7th'!AM151,"")))</f>
        <v/>
      </c>
      <c r="BK152" s="120" t="str">
        <f>IF(OR($E152="",$G152=""),"",IF(AND($E$3=6),'Marks Entry 6th'!AN151,IF(AND($E$3=7),'Marks Entry 7th'!AN151,"")))</f>
        <v/>
      </c>
      <c r="BL152" s="65" t="str">
        <f t="shared" si="209"/>
        <v/>
      </c>
      <c r="BM152" s="62">
        <f t="shared" si="210"/>
        <v>0</v>
      </c>
      <c r="BN152" s="67" t="str">
        <f>IF(OR($E152="",$G152=""),"",IF(AND($E$3=6),'Marks Entry 6th'!AO151,IF(AND($E$3=7),'Marks Entry 7th'!AO151,"")))</f>
        <v/>
      </c>
      <c r="BO152" s="67" t="str">
        <f>IF(OR($E152="",$G152=""),"",IF(AND($E$3=6),'Marks Entry 6th'!AP151,IF(AND($E$3=7),'Marks Entry 7th'!AP151,"")))</f>
        <v/>
      </c>
      <c r="BP152" s="65" t="str">
        <f t="shared" si="211"/>
        <v/>
      </c>
      <c r="BQ152" s="62" t="str">
        <f t="shared" si="212"/>
        <v/>
      </c>
      <c r="BR152" s="108">
        <f t="shared" si="213"/>
        <v>0</v>
      </c>
      <c r="BS152" s="108" t="str">
        <f t="shared" si="214"/>
        <v/>
      </c>
      <c r="BT152" s="108" t="str">
        <f t="shared" si="215"/>
        <v/>
      </c>
      <c r="BU152" s="108" t="str">
        <f t="shared" si="216"/>
        <v/>
      </c>
      <c r="BV152" s="108" t="str">
        <f t="shared" si="217"/>
        <v/>
      </c>
      <c r="BW152" s="110" t="str">
        <f t="shared" si="218"/>
        <v/>
      </c>
      <c r="BX152" s="120" t="str">
        <f>IF(OR($E152="",$G152=""),"",IF(AND($E$3=6),'Marks Entry 6th'!AQ151,IF(AND($E$3=7),'Marks Entry 7th'!AQ151,"")))</f>
        <v/>
      </c>
      <c r="BY152" s="120" t="str">
        <f>IF(OR($E152="",$G152=""),"",IF(AND($E$3=6),'Marks Entry 6th'!AR151,IF(AND($E$3=7),'Marks Entry 7th'!AR151,"")))</f>
        <v/>
      </c>
      <c r="BZ152" s="120" t="str">
        <f>IF(OR($E152="",$G152=""),"",IF(AND($E$3=6),'Marks Entry 6th'!AS151,IF(AND($E$3=7),'Marks Entry 7th'!AS151,"")))</f>
        <v/>
      </c>
      <c r="CA152" s="120" t="str">
        <f>IF(OR($E152="",$G152=""),"",IF(AND($E$3=6),'Marks Entry 6th'!AT151,IF(AND($E$3=7),'Marks Entry 7th'!AT151,"")))</f>
        <v/>
      </c>
      <c r="CB152" s="120" t="str">
        <f>IF(OR($E152="",$G152=""),"",IF(AND($E$3=6),'Marks Entry 6th'!AU151,IF(AND($E$3=7),'Marks Entry 7th'!AU151,"")))</f>
        <v/>
      </c>
      <c r="CC152" s="120" t="str">
        <f>IF(OR($E152="",$G152=""),"",IF(AND($E$3=6),'Marks Entry 6th'!AV151,IF(AND($E$3=7),'Marks Entry 7th'!AV151,"")))</f>
        <v/>
      </c>
      <c r="CD152" s="418" t="str">
        <f t="shared" si="219"/>
        <v/>
      </c>
      <c r="CE152" s="120" t="str">
        <f>IF(OR($E152="",$G152=""),"",IF(AND($E$3=6),'Marks Entry 6th'!AW151,IF(AND($E$3=7),'Marks Entry 7th'!AW151,"")))</f>
        <v/>
      </c>
      <c r="CF152" s="120" t="str">
        <f>IF(OR($E152="",$G152=""),"",IF(AND($E$3=6),'Marks Entry 6th'!AX151,IF(AND($E$3=7),'Marks Entry 7th'!AX151,"")))</f>
        <v/>
      </c>
      <c r="CG152" s="65" t="str">
        <f t="shared" si="220"/>
        <v/>
      </c>
      <c r="CH152" s="62">
        <f t="shared" si="221"/>
        <v>0</v>
      </c>
      <c r="CI152" s="67" t="str">
        <f>IF(OR($E152="",$G152=""),"",IF(AND($E$3=6),'Marks Entry 6th'!AY151,IF(AND($E$3=7),'Marks Entry 7th'!AY151,"")))</f>
        <v/>
      </c>
      <c r="CJ152" s="67" t="str">
        <f>IF(OR($E152="",$G152=""),"",IF(AND($E$3=6),'Marks Entry 6th'!AZ151,IF(AND($E$3=7),'Marks Entry 7th'!AZ151,"")))</f>
        <v/>
      </c>
      <c r="CK152" s="65" t="str">
        <f t="shared" si="222"/>
        <v/>
      </c>
      <c r="CL152" s="62" t="str">
        <f t="shared" si="223"/>
        <v/>
      </c>
      <c r="CM152" s="108">
        <f t="shared" si="224"/>
        <v>0</v>
      </c>
      <c r="CN152" s="108" t="str">
        <f t="shared" si="225"/>
        <v/>
      </c>
      <c r="CO152" s="108" t="str">
        <f t="shared" si="226"/>
        <v/>
      </c>
      <c r="CP152" s="108" t="str">
        <f t="shared" si="227"/>
        <v/>
      </c>
      <c r="CQ152" s="108" t="str">
        <f t="shared" si="228"/>
        <v/>
      </c>
      <c r="CR152" s="110" t="str">
        <f t="shared" si="229"/>
        <v/>
      </c>
      <c r="CS152" s="120" t="str">
        <f>IF(OR($E152="",$G152=""),"",IF(AND($E$3=6),'Marks Entry 6th'!BA151,IF(AND($E$3=7),'Marks Entry 7th'!BA151,"")))</f>
        <v/>
      </c>
      <c r="CT152" s="120" t="str">
        <f>IF(OR($E152="",$G152=""),"",IF(AND($E$3=6),'Marks Entry 6th'!BB151,IF(AND($E$3=7),'Marks Entry 7th'!BB151,"")))</f>
        <v/>
      </c>
      <c r="CU152" s="120" t="str">
        <f>IF(OR($E152="",$G152=""),"",IF(AND($E$3=6),'Marks Entry 6th'!BC151,IF(AND($E$3=7),'Marks Entry 7th'!BC151,"")))</f>
        <v/>
      </c>
      <c r="CV152" s="120" t="str">
        <f>IF(OR($E152="",$G152=""),"",IF(AND($E$3=6),'Marks Entry 6th'!BD151,IF(AND($E$3=7),'Marks Entry 7th'!BD151,"")))</f>
        <v/>
      </c>
      <c r="CW152" s="120" t="str">
        <f>IF(OR($E152="",$G152=""),"",IF(AND($E$3=6),'Marks Entry 6th'!BE151,IF(AND($E$3=7),'Marks Entry 7th'!BE151,"")))</f>
        <v/>
      </c>
      <c r="CX152" s="120" t="str">
        <f>IF(OR($E152="",$G152=""),"",IF(AND($E$3=6),'Marks Entry 6th'!BF151,IF(AND($E$3=7),'Marks Entry 7th'!BF151,"")))</f>
        <v/>
      </c>
      <c r="CY152" s="418" t="str">
        <f t="shared" si="230"/>
        <v/>
      </c>
      <c r="CZ152" s="120" t="str">
        <f>IF(OR($E152="",$G152=""),"",IF(AND($E$3=6),'Marks Entry 6th'!BG151,IF(AND($E$3=7),'Marks Entry 7th'!BG151,"")))</f>
        <v/>
      </c>
      <c r="DA152" s="120" t="str">
        <f>IF(OR($E152="",$G152=""),"",IF(AND($E$3=6),'Marks Entry 6th'!BH151,IF(AND($E$3=7),'Marks Entry 7th'!BH151,"")))</f>
        <v/>
      </c>
      <c r="DB152" s="65" t="str">
        <f t="shared" si="231"/>
        <v/>
      </c>
      <c r="DC152" s="62">
        <f t="shared" si="232"/>
        <v>0</v>
      </c>
      <c r="DD152" s="67" t="str">
        <f>IF(OR($E152="",$G152=""),"",IF(AND($E$3=6),'Marks Entry 6th'!BI151,IF(AND($E$3=7),'Marks Entry 7th'!BI151,"")))</f>
        <v/>
      </c>
      <c r="DE152" s="67" t="str">
        <f>IF(OR($E152="",$G152=""),"",IF(AND($E$3=6),'Marks Entry 6th'!BJ151,IF(AND($E$3=7),'Marks Entry 7th'!BJ151,"")))</f>
        <v/>
      </c>
      <c r="DF152" s="65" t="str">
        <f t="shared" si="233"/>
        <v/>
      </c>
      <c r="DG152" s="62" t="str">
        <f t="shared" si="234"/>
        <v/>
      </c>
      <c r="DH152" s="108">
        <f t="shared" si="235"/>
        <v>0</v>
      </c>
      <c r="DI152" s="108" t="str">
        <f t="shared" si="236"/>
        <v/>
      </c>
      <c r="DJ152" s="108" t="str">
        <f t="shared" si="237"/>
        <v/>
      </c>
      <c r="DK152" s="108" t="str">
        <f t="shared" si="238"/>
        <v/>
      </c>
      <c r="DL152" s="108" t="str">
        <f t="shared" si="239"/>
        <v/>
      </c>
      <c r="DM152" s="110" t="str">
        <f t="shared" si="240"/>
        <v/>
      </c>
      <c r="DN152" s="120" t="str">
        <f>IF(OR($E152="",$G152=""),"",IF(AND($E$3=6),'Marks Entry 6th'!BK151,IF(AND($E$3=7),'Marks Entry 7th'!BK151,"")))</f>
        <v/>
      </c>
      <c r="DO152" s="120" t="str">
        <f>IF(OR($E152="",$G152=""),"",IF(AND($E$3=6),'Marks Entry 6th'!BL151,IF(AND($E$3=7),'Marks Entry 7th'!BL151,"")))</f>
        <v/>
      </c>
      <c r="DP152" s="120" t="str">
        <f>IF(OR($E152="",$G152=""),"",IF(AND($E$3=6),'Marks Entry 6th'!BM151,IF(AND($E$3=7),'Marks Entry 7th'!BM151,"")))</f>
        <v/>
      </c>
      <c r="DQ152" s="120" t="str">
        <f>IF(OR($E152="",$G152=""),"",IF(AND($E$3=6),'Marks Entry 6th'!BN151,IF(AND($E$3=7),'Marks Entry 7th'!BN151,"")))</f>
        <v/>
      </c>
      <c r="DR152" s="120" t="str">
        <f>IF(OR($E152="",$G152=""),"",IF(AND($E$3=6),'Marks Entry 6th'!BO151,IF(AND($E$3=7),'Marks Entry 7th'!BO151,"")))</f>
        <v/>
      </c>
      <c r="DS152" s="120" t="str">
        <f>IF(OR($E152="",$G152=""),"",IF(AND($E$3=6),'Marks Entry 6th'!BP151,IF(AND($E$3=7),'Marks Entry 7th'!BP151,"")))</f>
        <v/>
      </c>
      <c r="DT152" s="418" t="str">
        <f t="shared" si="241"/>
        <v/>
      </c>
      <c r="DU152" s="120" t="str">
        <f>IF(OR($E152="",$G152=""),"",IF(AND($E$3=6),'Marks Entry 6th'!BQ151,IF(AND($E$3=7),'Marks Entry 7th'!BQ151,"")))</f>
        <v/>
      </c>
      <c r="DV152" s="120" t="str">
        <f>IF(OR($E152="",$G152=""),"",IF(AND($E$3=6),'Marks Entry 6th'!BR151,IF(AND($E$3=7),'Marks Entry 7th'!BR151,"")))</f>
        <v/>
      </c>
      <c r="DW152" s="65" t="str">
        <f t="shared" si="242"/>
        <v/>
      </c>
      <c r="DX152" s="62">
        <f t="shared" si="243"/>
        <v>0</v>
      </c>
      <c r="DY152" s="67" t="str">
        <f>IF(OR($E152="",$G152=""),"",IF(AND($E$3=6),'Marks Entry 6th'!BS151,IF(AND($E$3=7),'Marks Entry 7th'!BS151,"")))</f>
        <v/>
      </c>
      <c r="DZ152" s="67" t="str">
        <f>IF(OR($E152="",$G152=""),"",IF(AND($E$3=6),'Marks Entry 6th'!BT151,IF(AND($E$3=7),'Marks Entry 7th'!BT151,"")))</f>
        <v/>
      </c>
      <c r="EA152" s="65" t="str">
        <f t="shared" si="244"/>
        <v/>
      </c>
      <c r="EB152" s="62" t="str">
        <f t="shared" si="245"/>
        <v/>
      </c>
      <c r="EC152" s="108">
        <f t="shared" si="246"/>
        <v>0</v>
      </c>
      <c r="ED152" s="108" t="str">
        <f t="shared" si="247"/>
        <v/>
      </c>
      <c r="EE152" s="108" t="str">
        <f t="shared" si="248"/>
        <v/>
      </c>
      <c r="EF152" s="108" t="str">
        <f t="shared" si="249"/>
        <v/>
      </c>
      <c r="EG152" s="108" t="str">
        <f t="shared" si="250"/>
        <v/>
      </c>
      <c r="EH152" s="110" t="str">
        <f t="shared" si="251"/>
        <v/>
      </c>
      <c r="EI152" s="52" t="str">
        <f>IF(OR($E152="",$G152=""),"",IF(AND($E$3=6),'Marks Entry 6th'!BU151,IF(AND($E$3=7),'Marks Entry 7th'!BU151,"")))</f>
        <v/>
      </c>
      <c r="EJ152" s="52" t="str">
        <f>IF(OR($E152="",$G152=""),"",IF(AND($E$3=6),'Marks Entry 6th'!BV151,IF(AND($E$3=7),'Marks Entry 7th'!BV151,"")))</f>
        <v/>
      </c>
      <c r="EK152" s="52" t="str">
        <f>IF(OR($E152="",$G152=""),"",IF(AND($E$3=6),'Marks Entry 6th'!BW151,IF(AND($E$3=7),'Marks Entry 7th'!BW151,"")))</f>
        <v/>
      </c>
      <c r="EL152" s="52" t="str">
        <f>IF(OR($E152="",$G152=""),"",IF(AND($E$3=6),'Marks Entry 6th'!BX151,IF(AND($E$3=7),'Marks Entry 7th'!BX151,"")))</f>
        <v/>
      </c>
      <c r="EM152" s="52" t="str">
        <f>IF(OR($E152="",$G152=""),"",IF(AND($E$3=6),'Marks Entry 6th'!BY151,IF(AND($E$3=7),'Marks Entry 7th'!BY151,"")))</f>
        <v/>
      </c>
      <c r="EN152" s="121" t="str">
        <f t="shared" si="252"/>
        <v/>
      </c>
      <c r="EO152" s="122">
        <f t="shared" si="253"/>
        <v>0</v>
      </c>
      <c r="EP152" s="122" t="str">
        <f t="shared" si="254"/>
        <v/>
      </c>
      <c r="EQ152" s="122" t="str">
        <f t="shared" si="255"/>
        <v/>
      </c>
      <c r="ER152" s="109" t="str">
        <f t="shared" si="256"/>
        <v/>
      </c>
      <c r="ES152" s="52" t="str">
        <f>IF(OR($E152="",$G152=""),"",IF(AND($E$3=6),'Marks Entry 6th'!BZ151,IF(AND($E$3=7),'Marks Entry 7th'!BZ151,"")))</f>
        <v/>
      </c>
      <c r="ET152" s="52" t="str">
        <f>IF(OR($E152="",$G152=""),"",IF(AND($E$3=6),'Marks Entry 6th'!CA151,IF(AND($E$3=7),'Marks Entry 7th'!CA151,"")))</f>
        <v/>
      </c>
      <c r="EU152" s="52" t="str">
        <f>IF(OR($E152="",$G152=""),"",IF(AND($E$3=6),'Marks Entry 6th'!CB151,IF(AND($E$3=7),'Marks Entry 7th'!CB151,"")))</f>
        <v/>
      </c>
      <c r="EV152" s="52" t="str">
        <f>IF(OR($E152="",$G152=""),"",IF(AND($E$3=6),'Marks Entry 6th'!CC151,IF(AND($E$3=7),'Marks Entry 7th'!CC151,"")))</f>
        <v/>
      </c>
      <c r="EW152" s="52" t="str">
        <f>IF(OR($E152="",$G152=""),"",IF(AND($E$3=6),'Marks Entry 6th'!CD151,IF(AND($E$3=7),'Marks Entry 7th'!CD151,"")))</f>
        <v/>
      </c>
      <c r="EX152" s="121" t="str">
        <f t="shared" si="257"/>
        <v/>
      </c>
      <c r="EY152" s="122">
        <f t="shared" si="258"/>
        <v>0</v>
      </c>
      <c r="EZ152" s="122" t="str">
        <f t="shared" si="259"/>
        <v/>
      </c>
      <c r="FA152" s="122" t="str">
        <f t="shared" si="260"/>
        <v/>
      </c>
      <c r="FB152" s="109" t="str">
        <f t="shared" si="261"/>
        <v/>
      </c>
      <c r="FC152" s="52" t="str">
        <f>IF(OR($E152="",$G152=""),"",IF(AND($E$3=6),'Marks Entry 6th'!CE151,IF(AND($E$3=7),'Marks Entry 7th'!CE151,"")))</f>
        <v/>
      </c>
      <c r="FD152" s="52" t="str">
        <f>IF(OR($E152="",$G152=""),"",IF(AND($E$3=6),'Marks Entry 6th'!CF151,IF(AND($E$3=7),'Marks Entry 7th'!CF151,"")))</f>
        <v/>
      </c>
      <c r="FE152" s="52" t="str">
        <f>IF(OR($E152="",$G152=""),"",IF(AND($E$3=6),'Marks Entry 6th'!CG151,IF(AND($E$3=7),'Marks Entry 7th'!CG151,"")))</f>
        <v/>
      </c>
      <c r="FF152" s="52" t="str">
        <f>IF(OR($E152="",$G152=""),"",IF(AND($E$3=6),'Marks Entry 6th'!CH151,IF(AND($E$3=7),'Marks Entry 7th'!CH151,"")))</f>
        <v/>
      </c>
      <c r="FG152" s="52" t="str">
        <f>IF(OR($E152="",$G152=""),"",IF(AND($E$3=6),'Marks Entry 6th'!CI151,IF(AND($E$3=7),'Marks Entry 7th'!CI151,"")))</f>
        <v/>
      </c>
      <c r="FH152" s="121" t="str">
        <f t="shared" si="262"/>
        <v/>
      </c>
      <c r="FI152" s="122">
        <f t="shared" si="263"/>
        <v>0</v>
      </c>
      <c r="FJ152" s="122" t="str">
        <f t="shared" si="264"/>
        <v/>
      </c>
      <c r="FK152" s="122" t="str">
        <f t="shared" si="265"/>
        <v/>
      </c>
      <c r="FL152" s="109" t="str">
        <f t="shared" si="266"/>
        <v/>
      </c>
      <c r="FM152" s="361" t="str">
        <f>IF(OR($E152="",$G152=""),"",IF(AND('Marks Entry 6th'!CJ151="",'Marks Entry 7th'!CJ151=""),"",IF(AND($E$3=6),'Marks Entry 6th'!CJ151,IF(AND($E$3=7),'Marks Entry 7th'!CJ151,""))))</f>
        <v/>
      </c>
      <c r="FN152" s="361" t="str">
        <f>IF(OR($E152="",$G152=""),"",IF(AND('Marks Entry 6th'!CK151="",'Marks Entry 7th'!CK151=""),"",IF(AND($E$3=6),'Marks Entry 6th'!CK151,IF(AND($E$3=7),'Marks Entry 7th'!CK151,""))))</f>
        <v/>
      </c>
      <c r="FO152" s="362" t="str">
        <f t="shared" si="267"/>
        <v/>
      </c>
      <c r="FP152" s="109" t="str">
        <f t="shared" si="268"/>
        <v/>
      </c>
      <c r="FQ152" s="361" t="str">
        <f>IF(OR($E152="",$G152=""),"",IF(AND('Marks Entry 6th'!CL151="",'Marks Entry 7th'!CL151=""),"",IF(AND($E$3=6),'Marks Entry 6th'!CL151,IF(AND($E$3=7),'Marks Entry 7th'!CL151,""))))</f>
        <v/>
      </c>
      <c r="FR152" s="361" t="str">
        <f>IF(OR($E152="",$G152=""),"",IF(AND('Marks Entry 6th'!CM151="",'Marks Entry 7th'!CM151=""),"",IF(AND($E$3=6),'Marks Entry 6th'!CM151,IF(AND($E$3=7),'Marks Entry 7th'!CM151,""))))</f>
        <v/>
      </c>
      <c r="FS152" s="362" t="str">
        <f t="shared" si="269"/>
        <v/>
      </c>
      <c r="FT152" s="109" t="str">
        <f t="shared" si="270"/>
        <v/>
      </c>
      <c r="FU152" s="78" t="str">
        <f t="shared" si="271"/>
        <v/>
      </c>
      <c r="FV152" s="328" t="str">
        <f t="shared" si="272"/>
        <v/>
      </c>
      <c r="FW152" s="84" t="str">
        <f t="shared" si="273"/>
        <v/>
      </c>
      <c r="FX152" s="222" t="str">
        <f t="shared" si="274"/>
        <v/>
      </c>
      <c r="FY152" s="85" t="str">
        <f t="shared" si="275"/>
        <v/>
      </c>
      <c r="FZ152" s="327" t="str">
        <f>IFERROR(IF(B152="NSO","NSO",IF(OR(D152="",G152="",F152=""),"",IF(AND(FV152&gt;=36,'Master sheet'!$D$11="Hindi"),"कक्षा क्रमोन्नत",IF(AND(FV152&gt;=36,'Master sheet'!$D$11="English"),"Promoted",IF(AND(FV152&lt;36,'Master sheet'!$D$11="Hindi"),"पुनः परीक्षा","Re-Exam"))))),"")</f>
        <v/>
      </c>
      <c r="GA152" s="53" t="str">
        <f>IF(OR($E152="",$G152=""),"",IF(AND($E$3=6,'Marks Entry 6th'!CN151=""),"",IF(AND($E$3=7,'Marks Entry 7th'!CN151=""),"",IF(AND($E$3=6),'Marks Entry 6th'!CN151,IF(AND($E$3=7),'Marks Entry 7th'!CN151,"")))))</f>
        <v/>
      </c>
      <c r="GB152" s="53" t="str">
        <f>IF(OR($E152="",$G152=""),"",IF(AND($E$3=6,'Marks Entry 6th'!CO151=""),"",IF(AND($E$3=7,'Marks Entry 7th'!CO151=""),"",IF(AND($E$3=6),'Marks Entry 6th'!CO151,IF(AND($E$3=7),'Marks Entry 7th'!CO151,"")))))</f>
        <v/>
      </c>
      <c r="GC152" s="54"/>
      <c r="GK152" s="56">
        <f>IF(AND($E$3=6),'Marks Entry 6th'!I151,IF(AND($E$3=7),'Marks Entry 7th'!I151,""))</f>
        <v>0</v>
      </c>
      <c r="GL152" s="56">
        <f t="shared" si="276"/>
        <v>0</v>
      </c>
    </row>
    <row r="153" spans="1:194" ht="18.95" customHeight="1">
      <c r="A153" s="68">
        <v>146</v>
      </c>
      <c r="B153" s="68" t="str">
        <f>IF(OR(GK153=0,GK153=""),"",IF(AND($E$3=6),'Marks Entry 6th'!I152,IF(AND($E$3=7),'Marks Entry 7th'!I152,"")))</f>
        <v/>
      </c>
      <c r="C153" s="69" t="str">
        <f>IF(OR(B153=0,B153=""),"",IF(AND($E$3=6,'Marks Entry 6th'!B152=""),"",IF(AND($E$3=7,'Marks Entry 7th'!B152=""),"",IF(AND($E$3=6,'Marks Entry 6th'!B152),'Marks Entry 6th'!B152,IF(AND($E$3=7),'Marks Entry 7th'!B152,"")))))</f>
        <v/>
      </c>
      <c r="D153" s="69" t="str">
        <f>IF(OR(B153=0,B153=""),"",IF(AND($E$3=6,'Marks Entry 6th'!C152=""),"",IF(AND($E$3=7,'Marks Entry 7th'!C152=""),"",IF(AND($E$3=6),'Marks Entry 6th'!C152,IF(AND($E$3=7),'Marks Entry 7th'!C152,"")))))</f>
        <v/>
      </c>
      <c r="E153" s="303" t="str">
        <f>IF(OR(B153=0,B153=""),"",IF(AND($E$3=6,'Marks Entry 6th'!E152=""),"",IF(AND($E$3=7,'Marks Entry 7th'!E152=""),"",IF(AND($E$3=6),'Marks Entry 6th'!E152,IF(AND($E$3=7),'Marks Entry 7th'!E152,"")))))</f>
        <v/>
      </c>
      <c r="F153" s="69" t="str">
        <f>IF(OR(B153=0,B153=""),"",IF(AND($E$3=6,'Marks Entry 6th'!D152=""),"",IF(AND($E$3=7,'Marks Entry 7th'!D152=""),"",IF(AND($E$3=6),'Marks Entry 6th'!D152,IF(AND($E$3=7),'Marks Entry 7th'!D152,"")))))</f>
        <v/>
      </c>
      <c r="G153" s="302" t="str">
        <f>IF(OR(B153=0,B153=""),"",IF(AND($E$3=6,'Marks Entry 6th'!F152=""),"",IF(AND($E$3=7,'Marks Entry 7th'!F152=""),"",IF(AND($E$3=6),UPPER('Marks Entry 6th'!F152),IF(AND($E$3=7),UPPER('Marks Entry 7th'!F152),"")))))</f>
        <v/>
      </c>
      <c r="H153" s="302" t="str">
        <f>IF(OR(B153=0,B153=""),"",IF(AND($E$3=6,'Marks Entry 6th'!G152=""),"",IF(AND($E$3=7,'Marks Entry 7th'!G152=""),"",IF(AND($E$3=6),UPPER('Marks Entry 6th'!G152),IF(AND($E$3=7),UPPER('Marks Entry 7th'!G152),"")))))</f>
        <v/>
      </c>
      <c r="I153" s="302" t="str">
        <f>IF(OR(B153=0,B153=""),"",IF(AND($E$3=6,'Marks Entry 6th'!H152=""),"",IF(AND($E$3=7,'Marks Entry 7th'!H152=""),"",IF(AND($E$3=6),UPPER('Marks Entry 6th'!H152),IF(AND($E$3=7),UPPER('Marks Entry 7th'!H152),"")))))</f>
        <v/>
      </c>
      <c r="J153" s="64" t="str">
        <f>IF(OR(B153=0,B153=""),"",IF(AND($E$3=6,'Marks Entry 6th'!J152=""),"",IF(AND($E$3=7,'Marks Entry 7th'!J152=""),"",IF(AND($E$3=6),'Marks Entry 6th'!J152,IF(AND($E$3=7),'Marks Entry 7th'!J152,"")))))</f>
        <v/>
      </c>
      <c r="K153" s="64" t="str">
        <f>IF(OR(B153=0,B153=""),"",IF(AND($E$3=6,'Marks Entry 6th'!K152=""),"",IF(AND($E$3=7,'Marks Entry 7th'!K152=""),"",IF(AND($E$3=6),'Marks Entry 6th'!K152,IF(AND($E$3=7),'Marks Entry 7th'!K152,"")))))</f>
        <v/>
      </c>
      <c r="L153" s="120" t="str">
        <f>IF(OR($E153="",$G153=""),"",IF(AND($E$3=6),'Marks Entry 6th'!L152,IF(AND($E$3=7),'Marks Entry 7th'!L152,"")))</f>
        <v/>
      </c>
      <c r="M153" s="120" t="str">
        <f>IF(OR($E153="",$G153=""),"",IF(AND($E$3=6),'Marks Entry 6th'!M152,IF(AND($E$3=7),'Marks Entry 7th'!M152,"")))</f>
        <v/>
      </c>
      <c r="N153" s="120" t="str">
        <f>IF(OR($E153="",$G153=""),"",IF(AND($E$3=6),'Marks Entry 6th'!N152,IF(AND($E$3=7),'Marks Entry 7th'!N152,"")))</f>
        <v/>
      </c>
      <c r="O153" s="120" t="str">
        <f>IF(OR($E153="",$G153=""),"",IF(AND($E$3=6),'Marks Entry 6th'!O152,IF(AND($E$3=7),'Marks Entry 7th'!O152,"")))</f>
        <v/>
      </c>
      <c r="P153" s="120" t="str">
        <f>IF(OR($E153="",$G153=""),"",IF(AND($E$3=6),'Marks Entry 6th'!P152,IF(AND($E$3=7),'Marks Entry 7th'!P152,"")))</f>
        <v/>
      </c>
      <c r="Q153" s="120" t="str">
        <f>IF(OR($E153="",$G153=""),"",IF(AND($E$3=6),'Marks Entry 6th'!Q152,IF(AND($E$3=7),'Marks Entry 7th'!Q152,"")))</f>
        <v/>
      </c>
      <c r="R153" s="418" t="str">
        <f t="shared" si="186"/>
        <v/>
      </c>
      <c r="S153" s="120" t="str">
        <f>IF(OR($E153="",$G153=""),"",IF(AND($E$3=6),'Marks Entry 6th'!R152,IF(AND($E$3=7),'Marks Entry 7th'!R152,"")))</f>
        <v/>
      </c>
      <c r="T153" s="120" t="str">
        <f>IF(OR($E153="",$G153=""),"",IF(AND($E$3=6),'Marks Entry 6th'!S152,IF(AND($E$3=7),'Marks Entry 7th'!S152,"")))</f>
        <v/>
      </c>
      <c r="U153" s="65" t="str">
        <f t="shared" si="187"/>
        <v/>
      </c>
      <c r="V153" s="62">
        <f t="shared" si="188"/>
        <v>0</v>
      </c>
      <c r="W153" s="67" t="str">
        <f>IF(OR($E153="",$G153=""),"",IF(AND($E$3=6),'Marks Entry 6th'!T152,IF(AND($E$3=7),'Marks Entry 7th'!T152,"")))</f>
        <v/>
      </c>
      <c r="X153" s="67" t="str">
        <f>IF(OR($E153="",$G153=""),"",IF(AND($E$3=6),'Marks Entry 6th'!U152,IF(AND($E$3=7),'Marks Entry 7th'!U152,"")))</f>
        <v/>
      </c>
      <c r="Y153" s="66" t="str">
        <f t="shared" si="189"/>
        <v/>
      </c>
      <c r="Z153" s="62" t="str">
        <f t="shared" si="190"/>
        <v/>
      </c>
      <c r="AA153" s="108">
        <f t="shared" si="191"/>
        <v>0</v>
      </c>
      <c r="AB153" s="108" t="str">
        <f t="shared" si="192"/>
        <v/>
      </c>
      <c r="AC153" s="108" t="str">
        <f t="shared" si="193"/>
        <v/>
      </c>
      <c r="AD153" s="108" t="str">
        <f t="shared" si="194"/>
        <v/>
      </c>
      <c r="AE153" s="108" t="str">
        <f t="shared" si="195"/>
        <v/>
      </c>
      <c r="AF153" s="110" t="str">
        <f t="shared" si="196"/>
        <v/>
      </c>
      <c r="AG153" s="120" t="str">
        <f>IF(OR($E153="",$G153=""),"",IF(AND($E$3=6),'Marks Entry 6th'!V152,IF(AND($E$3=7),'Marks Entry 7th'!V152,"")))</f>
        <v/>
      </c>
      <c r="AH153" s="120" t="str">
        <f>IF(OR($E153="",$G153=""),"",IF(AND($E$3=6),'Marks Entry 6th'!W152,IF(AND($E$3=7),'Marks Entry 7th'!W152,"")))</f>
        <v/>
      </c>
      <c r="AI153" s="120" t="str">
        <f>IF(OR($E153="",$G153=""),"",IF(AND($E$3=6),'Marks Entry 6th'!X152,IF(AND($E$3=7),'Marks Entry 7th'!X152,"")))</f>
        <v/>
      </c>
      <c r="AJ153" s="120" t="str">
        <f>IF(OR($E153="",$G153=""),"",IF(AND($E$3=6),'Marks Entry 6th'!Y152,IF(AND($E$3=7),'Marks Entry 7th'!Y152,"")))</f>
        <v/>
      </c>
      <c r="AK153" s="120" t="str">
        <f>IF(OR($E153="",$G153=""),"",IF(AND($E$3=6),'Marks Entry 6th'!Z152,IF(AND($E$3=7),'Marks Entry 7th'!Z152,"")))</f>
        <v/>
      </c>
      <c r="AL153" s="120" t="str">
        <f>IF(OR($E153="",$G153=""),"",IF(AND($E$3=6),'Marks Entry 6th'!AA152,IF(AND($E$3=7),'Marks Entry 7th'!AA152,"")))</f>
        <v/>
      </c>
      <c r="AM153" s="418" t="str">
        <f t="shared" si="197"/>
        <v/>
      </c>
      <c r="AN153" s="120" t="str">
        <f>IF(OR($E153="",$G153=""),"",IF(AND($E$3=6),'Marks Entry 6th'!AB152,IF(AND($E$3=7),'Marks Entry 7th'!AB152,"")))</f>
        <v/>
      </c>
      <c r="AO153" s="120" t="str">
        <f>IF(OR($E153="",$G153=""),"",IF(AND($E$3=6),'Marks Entry 6th'!AC152,IF(AND($E$3=7),'Marks Entry 7th'!AC152,"")))</f>
        <v/>
      </c>
      <c r="AP153" s="65" t="str">
        <f t="shared" si="198"/>
        <v/>
      </c>
      <c r="AQ153" s="62">
        <f t="shared" si="199"/>
        <v>0</v>
      </c>
      <c r="AR153" s="67" t="str">
        <f>IF(OR($E153="",$G153=""),"",IF(AND($E$3=6),'Marks Entry 6th'!AD152,IF(AND($E$3=7),'Marks Entry 7th'!AD152,"")))</f>
        <v/>
      </c>
      <c r="AS153" s="67" t="str">
        <f>IF(OR($E153="",$G153=""),"",IF(AND($E$3=6),'Marks Entry 6th'!AE152,IF(AND($E$3=7),'Marks Entry 7th'!AE152,"")))</f>
        <v/>
      </c>
      <c r="AT153" s="65" t="str">
        <f t="shared" si="200"/>
        <v/>
      </c>
      <c r="AU153" s="62" t="str">
        <f t="shared" si="201"/>
        <v/>
      </c>
      <c r="AV153" s="108">
        <f t="shared" si="202"/>
        <v>0</v>
      </c>
      <c r="AW153" s="108" t="str">
        <f t="shared" si="203"/>
        <v/>
      </c>
      <c r="AX153" s="108" t="str">
        <f t="shared" si="204"/>
        <v/>
      </c>
      <c r="AY153" s="108" t="str">
        <f t="shared" si="205"/>
        <v/>
      </c>
      <c r="AZ153" s="108" t="str">
        <f t="shared" si="206"/>
        <v/>
      </c>
      <c r="BA153" s="110" t="str">
        <f t="shared" si="207"/>
        <v/>
      </c>
      <c r="BB153" s="310" t="str">
        <f>IF(OR($E153="",$G153=""),"",IF(AND($E$3=6),'Marks Entry 6th'!AF152,IF(AND($E$3=7),'Marks Entry 7th'!AF152,"")))</f>
        <v/>
      </c>
      <c r="BC153" s="120" t="str">
        <f>IF(OR($E153="",$G153=""),"",IF(AND($E$3=6),'Marks Entry 6th'!AG152,IF(AND($E$3=7),'Marks Entry 7th'!AG152,"")))</f>
        <v/>
      </c>
      <c r="BD153" s="120" t="str">
        <f>IF(OR($E153="",$G153=""),"",IF(AND($E$3=6),'Marks Entry 6th'!AH152,IF(AND($E$3=7),'Marks Entry 7th'!AH152,"")))</f>
        <v/>
      </c>
      <c r="BE153" s="120" t="str">
        <f>IF(OR($E153="",$G153=""),"",IF(AND($E$3=6),'Marks Entry 6th'!AI152,IF(AND($E$3=7),'Marks Entry 7th'!AI152,"")))</f>
        <v/>
      </c>
      <c r="BF153" s="120" t="str">
        <f>IF(OR($E153="",$G153=""),"",IF(AND($E$3=6),'Marks Entry 6th'!AJ152,IF(AND($E$3=7),'Marks Entry 7th'!AJ152,"")))</f>
        <v/>
      </c>
      <c r="BG153" s="120" t="str">
        <f>IF(OR($E153="",$G153=""),"",IF(AND($E$3=6),'Marks Entry 6th'!AK152,IF(AND($E$3=7),'Marks Entry 7th'!AK152,"")))</f>
        <v/>
      </c>
      <c r="BH153" s="120" t="str">
        <f>IF(OR($E153="",$G153=""),"",IF(AND($E$3=6),'Marks Entry 6th'!AL152,IF(AND($E$3=7),'Marks Entry 7th'!AL152,"")))</f>
        <v/>
      </c>
      <c r="BI153" s="418" t="str">
        <f t="shared" si="208"/>
        <v/>
      </c>
      <c r="BJ153" s="120" t="str">
        <f>IF(OR($E153="",$G153=""),"",IF(AND($E$3=6),'Marks Entry 6th'!AM152,IF(AND($E$3=7),'Marks Entry 7th'!AM152,"")))</f>
        <v/>
      </c>
      <c r="BK153" s="120" t="str">
        <f>IF(OR($E153="",$G153=""),"",IF(AND($E$3=6),'Marks Entry 6th'!AN152,IF(AND($E$3=7),'Marks Entry 7th'!AN152,"")))</f>
        <v/>
      </c>
      <c r="BL153" s="65" t="str">
        <f t="shared" si="209"/>
        <v/>
      </c>
      <c r="BM153" s="62">
        <f t="shared" si="210"/>
        <v>0</v>
      </c>
      <c r="BN153" s="67" t="str">
        <f>IF(OR($E153="",$G153=""),"",IF(AND($E$3=6),'Marks Entry 6th'!AO152,IF(AND($E$3=7),'Marks Entry 7th'!AO152,"")))</f>
        <v/>
      </c>
      <c r="BO153" s="67" t="str">
        <f>IF(OR($E153="",$G153=""),"",IF(AND($E$3=6),'Marks Entry 6th'!AP152,IF(AND($E$3=7),'Marks Entry 7th'!AP152,"")))</f>
        <v/>
      </c>
      <c r="BP153" s="65" t="str">
        <f t="shared" si="211"/>
        <v/>
      </c>
      <c r="BQ153" s="62" t="str">
        <f t="shared" si="212"/>
        <v/>
      </c>
      <c r="BR153" s="108">
        <f t="shared" si="213"/>
        <v>0</v>
      </c>
      <c r="BS153" s="108" t="str">
        <f t="shared" si="214"/>
        <v/>
      </c>
      <c r="BT153" s="108" t="str">
        <f t="shared" si="215"/>
        <v/>
      </c>
      <c r="BU153" s="108" t="str">
        <f t="shared" si="216"/>
        <v/>
      </c>
      <c r="BV153" s="108" t="str">
        <f t="shared" si="217"/>
        <v/>
      </c>
      <c r="BW153" s="110" t="str">
        <f t="shared" si="218"/>
        <v/>
      </c>
      <c r="BX153" s="120" t="str">
        <f>IF(OR($E153="",$G153=""),"",IF(AND($E$3=6),'Marks Entry 6th'!AQ152,IF(AND($E$3=7),'Marks Entry 7th'!AQ152,"")))</f>
        <v/>
      </c>
      <c r="BY153" s="120" t="str">
        <f>IF(OR($E153="",$G153=""),"",IF(AND($E$3=6),'Marks Entry 6th'!AR152,IF(AND($E$3=7),'Marks Entry 7th'!AR152,"")))</f>
        <v/>
      </c>
      <c r="BZ153" s="120" t="str">
        <f>IF(OR($E153="",$G153=""),"",IF(AND($E$3=6),'Marks Entry 6th'!AS152,IF(AND($E$3=7),'Marks Entry 7th'!AS152,"")))</f>
        <v/>
      </c>
      <c r="CA153" s="120" t="str">
        <f>IF(OR($E153="",$G153=""),"",IF(AND($E$3=6),'Marks Entry 6th'!AT152,IF(AND($E$3=7),'Marks Entry 7th'!AT152,"")))</f>
        <v/>
      </c>
      <c r="CB153" s="120" t="str">
        <f>IF(OR($E153="",$G153=""),"",IF(AND($E$3=6),'Marks Entry 6th'!AU152,IF(AND($E$3=7),'Marks Entry 7th'!AU152,"")))</f>
        <v/>
      </c>
      <c r="CC153" s="120" t="str">
        <f>IF(OR($E153="",$G153=""),"",IF(AND($E$3=6),'Marks Entry 6th'!AV152,IF(AND($E$3=7),'Marks Entry 7th'!AV152,"")))</f>
        <v/>
      </c>
      <c r="CD153" s="418" t="str">
        <f t="shared" si="219"/>
        <v/>
      </c>
      <c r="CE153" s="120" t="str">
        <f>IF(OR($E153="",$G153=""),"",IF(AND($E$3=6),'Marks Entry 6th'!AW152,IF(AND($E$3=7),'Marks Entry 7th'!AW152,"")))</f>
        <v/>
      </c>
      <c r="CF153" s="120" t="str">
        <f>IF(OR($E153="",$G153=""),"",IF(AND($E$3=6),'Marks Entry 6th'!AX152,IF(AND($E$3=7),'Marks Entry 7th'!AX152,"")))</f>
        <v/>
      </c>
      <c r="CG153" s="65" t="str">
        <f t="shared" si="220"/>
        <v/>
      </c>
      <c r="CH153" s="62">
        <f t="shared" si="221"/>
        <v>0</v>
      </c>
      <c r="CI153" s="67" t="str">
        <f>IF(OR($E153="",$G153=""),"",IF(AND($E$3=6),'Marks Entry 6th'!AY152,IF(AND($E$3=7),'Marks Entry 7th'!AY152,"")))</f>
        <v/>
      </c>
      <c r="CJ153" s="67" t="str">
        <f>IF(OR($E153="",$G153=""),"",IF(AND($E$3=6),'Marks Entry 6th'!AZ152,IF(AND($E$3=7),'Marks Entry 7th'!AZ152,"")))</f>
        <v/>
      </c>
      <c r="CK153" s="65" t="str">
        <f t="shared" si="222"/>
        <v/>
      </c>
      <c r="CL153" s="62" t="str">
        <f t="shared" si="223"/>
        <v/>
      </c>
      <c r="CM153" s="108">
        <f t="shared" si="224"/>
        <v>0</v>
      </c>
      <c r="CN153" s="108" t="str">
        <f t="shared" si="225"/>
        <v/>
      </c>
      <c r="CO153" s="108" t="str">
        <f t="shared" si="226"/>
        <v/>
      </c>
      <c r="CP153" s="108" t="str">
        <f t="shared" si="227"/>
        <v/>
      </c>
      <c r="CQ153" s="108" t="str">
        <f t="shared" si="228"/>
        <v/>
      </c>
      <c r="CR153" s="110" t="str">
        <f t="shared" si="229"/>
        <v/>
      </c>
      <c r="CS153" s="120" t="str">
        <f>IF(OR($E153="",$G153=""),"",IF(AND($E$3=6),'Marks Entry 6th'!BA152,IF(AND($E$3=7),'Marks Entry 7th'!BA152,"")))</f>
        <v/>
      </c>
      <c r="CT153" s="120" t="str">
        <f>IF(OR($E153="",$G153=""),"",IF(AND($E$3=6),'Marks Entry 6th'!BB152,IF(AND($E$3=7),'Marks Entry 7th'!BB152,"")))</f>
        <v/>
      </c>
      <c r="CU153" s="120" t="str">
        <f>IF(OR($E153="",$G153=""),"",IF(AND($E$3=6),'Marks Entry 6th'!BC152,IF(AND($E$3=7),'Marks Entry 7th'!BC152,"")))</f>
        <v/>
      </c>
      <c r="CV153" s="120" t="str">
        <f>IF(OR($E153="",$G153=""),"",IF(AND($E$3=6),'Marks Entry 6th'!BD152,IF(AND($E$3=7),'Marks Entry 7th'!BD152,"")))</f>
        <v/>
      </c>
      <c r="CW153" s="120" t="str">
        <f>IF(OR($E153="",$G153=""),"",IF(AND($E$3=6),'Marks Entry 6th'!BE152,IF(AND($E$3=7),'Marks Entry 7th'!BE152,"")))</f>
        <v/>
      </c>
      <c r="CX153" s="120" t="str">
        <f>IF(OR($E153="",$G153=""),"",IF(AND($E$3=6),'Marks Entry 6th'!BF152,IF(AND($E$3=7),'Marks Entry 7th'!BF152,"")))</f>
        <v/>
      </c>
      <c r="CY153" s="418" t="str">
        <f t="shared" si="230"/>
        <v/>
      </c>
      <c r="CZ153" s="120" t="str">
        <f>IF(OR($E153="",$G153=""),"",IF(AND($E$3=6),'Marks Entry 6th'!BG152,IF(AND($E$3=7),'Marks Entry 7th'!BG152,"")))</f>
        <v/>
      </c>
      <c r="DA153" s="120" t="str">
        <f>IF(OR($E153="",$G153=""),"",IF(AND($E$3=6),'Marks Entry 6th'!BH152,IF(AND($E$3=7),'Marks Entry 7th'!BH152,"")))</f>
        <v/>
      </c>
      <c r="DB153" s="65" t="str">
        <f t="shared" si="231"/>
        <v/>
      </c>
      <c r="DC153" s="62">
        <f t="shared" si="232"/>
        <v>0</v>
      </c>
      <c r="DD153" s="67" t="str">
        <f>IF(OR($E153="",$G153=""),"",IF(AND($E$3=6),'Marks Entry 6th'!BI152,IF(AND($E$3=7),'Marks Entry 7th'!BI152,"")))</f>
        <v/>
      </c>
      <c r="DE153" s="67" t="str">
        <f>IF(OR($E153="",$G153=""),"",IF(AND($E$3=6),'Marks Entry 6th'!BJ152,IF(AND($E$3=7),'Marks Entry 7th'!BJ152,"")))</f>
        <v/>
      </c>
      <c r="DF153" s="65" t="str">
        <f t="shared" si="233"/>
        <v/>
      </c>
      <c r="DG153" s="62" t="str">
        <f t="shared" si="234"/>
        <v/>
      </c>
      <c r="DH153" s="108">
        <f t="shared" si="235"/>
        <v>0</v>
      </c>
      <c r="DI153" s="108" t="str">
        <f t="shared" si="236"/>
        <v/>
      </c>
      <c r="DJ153" s="108" t="str">
        <f t="shared" si="237"/>
        <v/>
      </c>
      <c r="DK153" s="108" t="str">
        <f t="shared" si="238"/>
        <v/>
      </c>
      <c r="DL153" s="108" t="str">
        <f t="shared" si="239"/>
        <v/>
      </c>
      <c r="DM153" s="110" t="str">
        <f t="shared" si="240"/>
        <v/>
      </c>
      <c r="DN153" s="120" t="str">
        <f>IF(OR($E153="",$G153=""),"",IF(AND($E$3=6),'Marks Entry 6th'!BK152,IF(AND($E$3=7),'Marks Entry 7th'!BK152,"")))</f>
        <v/>
      </c>
      <c r="DO153" s="120" t="str">
        <f>IF(OR($E153="",$G153=""),"",IF(AND($E$3=6),'Marks Entry 6th'!BL152,IF(AND($E$3=7),'Marks Entry 7th'!BL152,"")))</f>
        <v/>
      </c>
      <c r="DP153" s="120" t="str">
        <f>IF(OR($E153="",$G153=""),"",IF(AND($E$3=6),'Marks Entry 6th'!BM152,IF(AND($E$3=7),'Marks Entry 7th'!BM152,"")))</f>
        <v/>
      </c>
      <c r="DQ153" s="120" t="str">
        <f>IF(OR($E153="",$G153=""),"",IF(AND($E$3=6),'Marks Entry 6th'!BN152,IF(AND($E$3=7),'Marks Entry 7th'!BN152,"")))</f>
        <v/>
      </c>
      <c r="DR153" s="120" t="str">
        <f>IF(OR($E153="",$G153=""),"",IF(AND($E$3=6),'Marks Entry 6th'!BO152,IF(AND($E$3=7),'Marks Entry 7th'!BO152,"")))</f>
        <v/>
      </c>
      <c r="DS153" s="120" t="str">
        <f>IF(OR($E153="",$G153=""),"",IF(AND($E$3=6),'Marks Entry 6th'!BP152,IF(AND($E$3=7),'Marks Entry 7th'!BP152,"")))</f>
        <v/>
      </c>
      <c r="DT153" s="418" t="str">
        <f t="shared" si="241"/>
        <v/>
      </c>
      <c r="DU153" s="120" t="str">
        <f>IF(OR($E153="",$G153=""),"",IF(AND($E$3=6),'Marks Entry 6th'!BQ152,IF(AND($E$3=7),'Marks Entry 7th'!BQ152,"")))</f>
        <v/>
      </c>
      <c r="DV153" s="120" t="str">
        <f>IF(OR($E153="",$G153=""),"",IF(AND($E$3=6),'Marks Entry 6th'!BR152,IF(AND($E$3=7),'Marks Entry 7th'!BR152,"")))</f>
        <v/>
      </c>
      <c r="DW153" s="65" t="str">
        <f t="shared" si="242"/>
        <v/>
      </c>
      <c r="DX153" s="62">
        <f t="shared" si="243"/>
        <v>0</v>
      </c>
      <c r="DY153" s="67" t="str">
        <f>IF(OR($E153="",$G153=""),"",IF(AND($E$3=6),'Marks Entry 6th'!BS152,IF(AND($E$3=7),'Marks Entry 7th'!BS152,"")))</f>
        <v/>
      </c>
      <c r="DZ153" s="67" t="str">
        <f>IF(OR($E153="",$G153=""),"",IF(AND($E$3=6),'Marks Entry 6th'!BT152,IF(AND($E$3=7),'Marks Entry 7th'!BT152,"")))</f>
        <v/>
      </c>
      <c r="EA153" s="65" t="str">
        <f t="shared" si="244"/>
        <v/>
      </c>
      <c r="EB153" s="62" t="str">
        <f t="shared" si="245"/>
        <v/>
      </c>
      <c r="EC153" s="108">
        <f t="shared" si="246"/>
        <v>0</v>
      </c>
      <c r="ED153" s="108" t="str">
        <f t="shared" si="247"/>
        <v/>
      </c>
      <c r="EE153" s="108" t="str">
        <f t="shared" si="248"/>
        <v/>
      </c>
      <c r="EF153" s="108" t="str">
        <f t="shared" si="249"/>
        <v/>
      </c>
      <c r="EG153" s="108" t="str">
        <f t="shared" si="250"/>
        <v/>
      </c>
      <c r="EH153" s="110" t="str">
        <f t="shared" si="251"/>
        <v/>
      </c>
      <c r="EI153" s="52" t="str">
        <f>IF(OR($E153="",$G153=""),"",IF(AND($E$3=6),'Marks Entry 6th'!BU152,IF(AND($E$3=7),'Marks Entry 7th'!BU152,"")))</f>
        <v/>
      </c>
      <c r="EJ153" s="52" t="str">
        <f>IF(OR($E153="",$G153=""),"",IF(AND($E$3=6),'Marks Entry 6th'!BV152,IF(AND($E$3=7),'Marks Entry 7th'!BV152,"")))</f>
        <v/>
      </c>
      <c r="EK153" s="52" t="str">
        <f>IF(OR($E153="",$G153=""),"",IF(AND($E$3=6),'Marks Entry 6th'!BW152,IF(AND($E$3=7),'Marks Entry 7th'!BW152,"")))</f>
        <v/>
      </c>
      <c r="EL153" s="52" t="str">
        <f>IF(OR($E153="",$G153=""),"",IF(AND($E$3=6),'Marks Entry 6th'!BX152,IF(AND($E$3=7),'Marks Entry 7th'!BX152,"")))</f>
        <v/>
      </c>
      <c r="EM153" s="52" t="str">
        <f>IF(OR($E153="",$G153=""),"",IF(AND($E$3=6),'Marks Entry 6th'!BY152,IF(AND($E$3=7),'Marks Entry 7th'!BY152,"")))</f>
        <v/>
      </c>
      <c r="EN153" s="121" t="str">
        <f t="shared" si="252"/>
        <v/>
      </c>
      <c r="EO153" s="122">
        <f t="shared" si="253"/>
        <v>0</v>
      </c>
      <c r="EP153" s="122" t="str">
        <f t="shared" si="254"/>
        <v/>
      </c>
      <c r="EQ153" s="122" t="str">
        <f t="shared" si="255"/>
        <v/>
      </c>
      <c r="ER153" s="109" t="str">
        <f t="shared" si="256"/>
        <v/>
      </c>
      <c r="ES153" s="52" t="str">
        <f>IF(OR($E153="",$G153=""),"",IF(AND($E$3=6),'Marks Entry 6th'!BZ152,IF(AND($E$3=7),'Marks Entry 7th'!BZ152,"")))</f>
        <v/>
      </c>
      <c r="ET153" s="52" t="str">
        <f>IF(OR($E153="",$G153=""),"",IF(AND($E$3=6),'Marks Entry 6th'!CA152,IF(AND($E$3=7),'Marks Entry 7th'!CA152,"")))</f>
        <v/>
      </c>
      <c r="EU153" s="52" t="str">
        <f>IF(OR($E153="",$G153=""),"",IF(AND($E$3=6),'Marks Entry 6th'!CB152,IF(AND($E$3=7),'Marks Entry 7th'!CB152,"")))</f>
        <v/>
      </c>
      <c r="EV153" s="52" t="str">
        <f>IF(OR($E153="",$G153=""),"",IF(AND($E$3=6),'Marks Entry 6th'!CC152,IF(AND($E$3=7),'Marks Entry 7th'!CC152,"")))</f>
        <v/>
      </c>
      <c r="EW153" s="52" t="str">
        <f>IF(OR($E153="",$G153=""),"",IF(AND($E$3=6),'Marks Entry 6th'!CD152,IF(AND($E$3=7),'Marks Entry 7th'!CD152,"")))</f>
        <v/>
      </c>
      <c r="EX153" s="121" t="str">
        <f t="shared" si="257"/>
        <v/>
      </c>
      <c r="EY153" s="122">
        <f t="shared" si="258"/>
        <v>0</v>
      </c>
      <c r="EZ153" s="122" t="str">
        <f t="shared" si="259"/>
        <v/>
      </c>
      <c r="FA153" s="122" t="str">
        <f t="shared" si="260"/>
        <v/>
      </c>
      <c r="FB153" s="109" t="str">
        <f t="shared" si="261"/>
        <v/>
      </c>
      <c r="FC153" s="52" t="str">
        <f>IF(OR($E153="",$G153=""),"",IF(AND($E$3=6),'Marks Entry 6th'!CE152,IF(AND($E$3=7),'Marks Entry 7th'!CE152,"")))</f>
        <v/>
      </c>
      <c r="FD153" s="52" t="str">
        <f>IF(OR($E153="",$G153=""),"",IF(AND($E$3=6),'Marks Entry 6th'!CF152,IF(AND($E$3=7),'Marks Entry 7th'!CF152,"")))</f>
        <v/>
      </c>
      <c r="FE153" s="52" t="str">
        <f>IF(OR($E153="",$G153=""),"",IF(AND($E$3=6),'Marks Entry 6th'!CG152,IF(AND($E$3=7),'Marks Entry 7th'!CG152,"")))</f>
        <v/>
      </c>
      <c r="FF153" s="52" t="str">
        <f>IF(OR($E153="",$G153=""),"",IF(AND($E$3=6),'Marks Entry 6th'!CH152,IF(AND($E$3=7),'Marks Entry 7th'!CH152,"")))</f>
        <v/>
      </c>
      <c r="FG153" s="52" t="str">
        <f>IF(OR($E153="",$G153=""),"",IF(AND($E$3=6),'Marks Entry 6th'!CI152,IF(AND($E$3=7),'Marks Entry 7th'!CI152,"")))</f>
        <v/>
      </c>
      <c r="FH153" s="121" t="str">
        <f t="shared" si="262"/>
        <v/>
      </c>
      <c r="FI153" s="122">
        <f t="shared" si="263"/>
        <v>0</v>
      </c>
      <c r="FJ153" s="122" t="str">
        <f t="shared" si="264"/>
        <v/>
      </c>
      <c r="FK153" s="122" t="str">
        <f t="shared" si="265"/>
        <v/>
      </c>
      <c r="FL153" s="109" t="str">
        <f t="shared" si="266"/>
        <v/>
      </c>
      <c r="FM153" s="361" t="str">
        <f>IF(OR($E153="",$G153=""),"",IF(AND('Marks Entry 6th'!CJ152="",'Marks Entry 7th'!CJ152=""),"",IF(AND($E$3=6),'Marks Entry 6th'!CJ152,IF(AND($E$3=7),'Marks Entry 7th'!CJ152,""))))</f>
        <v/>
      </c>
      <c r="FN153" s="361" t="str">
        <f>IF(OR($E153="",$G153=""),"",IF(AND('Marks Entry 6th'!CK152="",'Marks Entry 7th'!CK152=""),"",IF(AND($E$3=6),'Marks Entry 6th'!CK152,IF(AND($E$3=7),'Marks Entry 7th'!CK152,""))))</f>
        <v/>
      </c>
      <c r="FO153" s="362" t="str">
        <f t="shared" si="267"/>
        <v/>
      </c>
      <c r="FP153" s="109" t="str">
        <f t="shared" si="268"/>
        <v/>
      </c>
      <c r="FQ153" s="361" t="str">
        <f>IF(OR($E153="",$G153=""),"",IF(AND('Marks Entry 6th'!CL152="",'Marks Entry 7th'!CL152=""),"",IF(AND($E$3=6),'Marks Entry 6th'!CL152,IF(AND($E$3=7),'Marks Entry 7th'!CL152,""))))</f>
        <v/>
      </c>
      <c r="FR153" s="361" t="str">
        <f>IF(OR($E153="",$G153=""),"",IF(AND('Marks Entry 6th'!CM152="",'Marks Entry 7th'!CM152=""),"",IF(AND($E$3=6),'Marks Entry 6th'!CM152,IF(AND($E$3=7),'Marks Entry 7th'!CM152,""))))</f>
        <v/>
      </c>
      <c r="FS153" s="362" t="str">
        <f t="shared" si="269"/>
        <v/>
      </c>
      <c r="FT153" s="109" t="str">
        <f t="shared" si="270"/>
        <v/>
      </c>
      <c r="FU153" s="78" t="str">
        <f t="shared" si="271"/>
        <v/>
      </c>
      <c r="FV153" s="328" t="str">
        <f t="shared" si="272"/>
        <v/>
      </c>
      <c r="FW153" s="84" t="str">
        <f t="shared" si="273"/>
        <v/>
      </c>
      <c r="FX153" s="222" t="str">
        <f t="shared" si="274"/>
        <v/>
      </c>
      <c r="FY153" s="85" t="str">
        <f t="shared" si="275"/>
        <v/>
      </c>
      <c r="FZ153" s="327" t="str">
        <f>IFERROR(IF(B153="NSO","NSO",IF(OR(D153="",G153="",F153=""),"",IF(AND(FV153&gt;=36,'Master sheet'!$D$11="Hindi"),"कक्षा क्रमोन्नत",IF(AND(FV153&gt;=36,'Master sheet'!$D$11="English"),"Promoted",IF(AND(FV153&lt;36,'Master sheet'!$D$11="Hindi"),"पुनः परीक्षा","Re-Exam"))))),"")</f>
        <v/>
      </c>
      <c r="GA153" s="53" t="str">
        <f>IF(OR($E153="",$G153=""),"",IF(AND($E$3=6,'Marks Entry 6th'!CN152=""),"",IF(AND($E$3=7,'Marks Entry 7th'!CN152=""),"",IF(AND($E$3=6),'Marks Entry 6th'!CN152,IF(AND($E$3=7),'Marks Entry 7th'!CN152,"")))))</f>
        <v/>
      </c>
      <c r="GB153" s="53" t="str">
        <f>IF(OR($E153="",$G153=""),"",IF(AND($E$3=6,'Marks Entry 6th'!CO152=""),"",IF(AND($E$3=7,'Marks Entry 7th'!CO152=""),"",IF(AND($E$3=6),'Marks Entry 6th'!CO152,IF(AND($E$3=7),'Marks Entry 7th'!CO152,"")))))</f>
        <v/>
      </c>
      <c r="GC153" s="54"/>
      <c r="GK153" s="56">
        <f>IF(AND($E$3=6),'Marks Entry 6th'!I152,IF(AND($E$3=7),'Marks Entry 7th'!I152,""))</f>
        <v>0</v>
      </c>
      <c r="GL153" s="56">
        <f t="shared" si="276"/>
        <v>0</v>
      </c>
    </row>
    <row r="154" spans="1:194" ht="18.95" customHeight="1">
      <c r="A154" s="68">
        <v>147</v>
      </c>
      <c r="B154" s="68" t="str">
        <f>IF(OR(GK154=0,GK154=""),"",IF(AND($E$3=6),'Marks Entry 6th'!I153,IF(AND($E$3=7),'Marks Entry 7th'!I153,"")))</f>
        <v/>
      </c>
      <c r="C154" s="69" t="str">
        <f>IF(OR(B154=0,B154=""),"",IF(AND($E$3=6,'Marks Entry 6th'!B153=""),"",IF(AND($E$3=7,'Marks Entry 7th'!B153=""),"",IF(AND($E$3=6,'Marks Entry 6th'!B153),'Marks Entry 6th'!B153,IF(AND($E$3=7),'Marks Entry 7th'!B153,"")))))</f>
        <v/>
      </c>
      <c r="D154" s="69" t="str">
        <f>IF(OR(B154=0,B154=""),"",IF(AND($E$3=6,'Marks Entry 6th'!C153=""),"",IF(AND($E$3=7,'Marks Entry 7th'!C153=""),"",IF(AND($E$3=6),'Marks Entry 6th'!C153,IF(AND($E$3=7),'Marks Entry 7th'!C153,"")))))</f>
        <v/>
      </c>
      <c r="E154" s="303" t="str">
        <f>IF(OR(B154=0,B154=""),"",IF(AND($E$3=6,'Marks Entry 6th'!E153=""),"",IF(AND($E$3=7,'Marks Entry 7th'!E153=""),"",IF(AND($E$3=6),'Marks Entry 6th'!E153,IF(AND($E$3=7),'Marks Entry 7th'!E153,"")))))</f>
        <v/>
      </c>
      <c r="F154" s="69" t="str">
        <f>IF(OR(B154=0,B154=""),"",IF(AND($E$3=6,'Marks Entry 6th'!D153=""),"",IF(AND($E$3=7,'Marks Entry 7th'!D153=""),"",IF(AND($E$3=6),'Marks Entry 6th'!D153,IF(AND($E$3=7),'Marks Entry 7th'!D153,"")))))</f>
        <v/>
      </c>
      <c r="G154" s="302" t="str">
        <f>IF(OR(B154=0,B154=""),"",IF(AND($E$3=6,'Marks Entry 6th'!F153=""),"",IF(AND($E$3=7,'Marks Entry 7th'!F153=""),"",IF(AND($E$3=6),UPPER('Marks Entry 6th'!F153),IF(AND($E$3=7),UPPER('Marks Entry 7th'!F153),"")))))</f>
        <v/>
      </c>
      <c r="H154" s="302" t="str">
        <f>IF(OR(B154=0,B154=""),"",IF(AND($E$3=6,'Marks Entry 6th'!G153=""),"",IF(AND($E$3=7,'Marks Entry 7th'!G153=""),"",IF(AND($E$3=6),UPPER('Marks Entry 6th'!G153),IF(AND($E$3=7),UPPER('Marks Entry 7th'!G153),"")))))</f>
        <v/>
      </c>
      <c r="I154" s="302" t="str">
        <f>IF(OR(B154=0,B154=""),"",IF(AND($E$3=6,'Marks Entry 6th'!H153=""),"",IF(AND($E$3=7,'Marks Entry 7th'!H153=""),"",IF(AND($E$3=6),UPPER('Marks Entry 6th'!H153),IF(AND($E$3=7),UPPER('Marks Entry 7th'!H153),"")))))</f>
        <v/>
      </c>
      <c r="J154" s="64" t="str">
        <f>IF(OR(B154=0,B154=""),"",IF(AND($E$3=6,'Marks Entry 6th'!J153=""),"",IF(AND($E$3=7,'Marks Entry 7th'!J153=""),"",IF(AND($E$3=6),'Marks Entry 6th'!J153,IF(AND($E$3=7),'Marks Entry 7th'!J153,"")))))</f>
        <v/>
      </c>
      <c r="K154" s="64" t="str">
        <f>IF(OR(B154=0,B154=""),"",IF(AND($E$3=6,'Marks Entry 6th'!K153=""),"",IF(AND($E$3=7,'Marks Entry 7th'!K153=""),"",IF(AND($E$3=6),'Marks Entry 6th'!K153,IF(AND($E$3=7),'Marks Entry 7th'!K153,"")))))</f>
        <v/>
      </c>
      <c r="L154" s="120" t="str">
        <f>IF(OR($E154="",$G154=""),"",IF(AND($E$3=6),'Marks Entry 6th'!L153,IF(AND($E$3=7),'Marks Entry 7th'!L153,"")))</f>
        <v/>
      </c>
      <c r="M154" s="120" t="str">
        <f>IF(OR($E154="",$G154=""),"",IF(AND($E$3=6),'Marks Entry 6th'!M153,IF(AND($E$3=7),'Marks Entry 7th'!M153,"")))</f>
        <v/>
      </c>
      <c r="N154" s="120" t="str">
        <f>IF(OR($E154="",$G154=""),"",IF(AND($E$3=6),'Marks Entry 6th'!N153,IF(AND($E$3=7),'Marks Entry 7th'!N153,"")))</f>
        <v/>
      </c>
      <c r="O154" s="120" t="str">
        <f>IF(OR($E154="",$G154=""),"",IF(AND($E$3=6),'Marks Entry 6th'!O153,IF(AND($E$3=7),'Marks Entry 7th'!O153,"")))</f>
        <v/>
      </c>
      <c r="P154" s="120" t="str">
        <f>IF(OR($E154="",$G154=""),"",IF(AND($E$3=6),'Marks Entry 6th'!P153,IF(AND($E$3=7),'Marks Entry 7th'!P153,"")))</f>
        <v/>
      </c>
      <c r="Q154" s="120" t="str">
        <f>IF(OR($E154="",$G154=""),"",IF(AND($E$3=6),'Marks Entry 6th'!Q153,IF(AND($E$3=7),'Marks Entry 7th'!Q153,"")))</f>
        <v/>
      </c>
      <c r="R154" s="418" t="str">
        <f t="shared" si="186"/>
        <v/>
      </c>
      <c r="S154" s="120" t="str">
        <f>IF(OR($E154="",$G154=""),"",IF(AND($E$3=6),'Marks Entry 6th'!R153,IF(AND($E$3=7),'Marks Entry 7th'!R153,"")))</f>
        <v/>
      </c>
      <c r="T154" s="120" t="str">
        <f>IF(OR($E154="",$G154=""),"",IF(AND($E$3=6),'Marks Entry 6th'!S153,IF(AND($E$3=7),'Marks Entry 7th'!S153,"")))</f>
        <v/>
      </c>
      <c r="U154" s="65" t="str">
        <f t="shared" si="187"/>
        <v/>
      </c>
      <c r="V154" s="62">
        <f t="shared" si="188"/>
        <v>0</v>
      </c>
      <c r="W154" s="67" t="str">
        <f>IF(OR($E154="",$G154=""),"",IF(AND($E$3=6),'Marks Entry 6th'!T153,IF(AND($E$3=7),'Marks Entry 7th'!T153,"")))</f>
        <v/>
      </c>
      <c r="X154" s="67" t="str">
        <f>IF(OR($E154="",$G154=""),"",IF(AND($E$3=6),'Marks Entry 6th'!U153,IF(AND($E$3=7),'Marks Entry 7th'!U153,"")))</f>
        <v/>
      </c>
      <c r="Y154" s="66" t="str">
        <f t="shared" si="189"/>
        <v/>
      </c>
      <c r="Z154" s="62" t="str">
        <f t="shared" si="190"/>
        <v/>
      </c>
      <c r="AA154" s="108">
        <f t="shared" si="191"/>
        <v>0</v>
      </c>
      <c r="AB154" s="108" t="str">
        <f t="shared" si="192"/>
        <v/>
      </c>
      <c r="AC154" s="108" t="str">
        <f t="shared" si="193"/>
        <v/>
      </c>
      <c r="AD154" s="108" t="str">
        <f t="shared" si="194"/>
        <v/>
      </c>
      <c r="AE154" s="108" t="str">
        <f t="shared" si="195"/>
        <v/>
      </c>
      <c r="AF154" s="110" t="str">
        <f t="shared" si="196"/>
        <v/>
      </c>
      <c r="AG154" s="120" t="str">
        <f>IF(OR($E154="",$G154=""),"",IF(AND($E$3=6),'Marks Entry 6th'!V153,IF(AND($E$3=7),'Marks Entry 7th'!V153,"")))</f>
        <v/>
      </c>
      <c r="AH154" s="120" t="str">
        <f>IF(OR($E154="",$G154=""),"",IF(AND($E$3=6),'Marks Entry 6th'!W153,IF(AND($E$3=7),'Marks Entry 7th'!W153,"")))</f>
        <v/>
      </c>
      <c r="AI154" s="120" t="str">
        <f>IF(OR($E154="",$G154=""),"",IF(AND($E$3=6),'Marks Entry 6th'!X153,IF(AND($E$3=7),'Marks Entry 7th'!X153,"")))</f>
        <v/>
      </c>
      <c r="AJ154" s="120" t="str">
        <f>IF(OR($E154="",$G154=""),"",IF(AND($E$3=6),'Marks Entry 6th'!Y153,IF(AND($E$3=7),'Marks Entry 7th'!Y153,"")))</f>
        <v/>
      </c>
      <c r="AK154" s="120" t="str">
        <f>IF(OR($E154="",$G154=""),"",IF(AND($E$3=6),'Marks Entry 6th'!Z153,IF(AND($E$3=7),'Marks Entry 7th'!Z153,"")))</f>
        <v/>
      </c>
      <c r="AL154" s="120" t="str">
        <f>IF(OR($E154="",$G154=""),"",IF(AND($E$3=6),'Marks Entry 6th'!AA153,IF(AND($E$3=7),'Marks Entry 7th'!AA153,"")))</f>
        <v/>
      </c>
      <c r="AM154" s="418" t="str">
        <f t="shared" si="197"/>
        <v/>
      </c>
      <c r="AN154" s="120" t="str">
        <f>IF(OR($E154="",$G154=""),"",IF(AND($E$3=6),'Marks Entry 6th'!AB153,IF(AND($E$3=7),'Marks Entry 7th'!AB153,"")))</f>
        <v/>
      </c>
      <c r="AO154" s="120" t="str">
        <f>IF(OR($E154="",$G154=""),"",IF(AND($E$3=6),'Marks Entry 6th'!AC153,IF(AND($E$3=7),'Marks Entry 7th'!AC153,"")))</f>
        <v/>
      </c>
      <c r="AP154" s="65" t="str">
        <f t="shared" si="198"/>
        <v/>
      </c>
      <c r="AQ154" s="62">
        <f t="shared" si="199"/>
        <v>0</v>
      </c>
      <c r="AR154" s="67" t="str">
        <f>IF(OR($E154="",$G154=""),"",IF(AND($E$3=6),'Marks Entry 6th'!AD153,IF(AND($E$3=7),'Marks Entry 7th'!AD153,"")))</f>
        <v/>
      </c>
      <c r="AS154" s="67" t="str">
        <f>IF(OR($E154="",$G154=""),"",IF(AND($E$3=6),'Marks Entry 6th'!AE153,IF(AND($E$3=7),'Marks Entry 7th'!AE153,"")))</f>
        <v/>
      </c>
      <c r="AT154" s="65" t="str">
        <f t="shared" si="200"/>
        <v/>
      </c>
      <c r="AU154" s="62" t="str">
        <f t="shared" si="201"/>
        <v/>
      </c>
      <c r="AV154" s="108">
        <f t="shared" si="202"/>
        <v>0</v>
      </c>
      <c r="AW154" s="108" t="str">
        <f t="shared" si="203"/>
        <v/>
      </c>
      <c r="AX154" s="108" t="str">
        <f t="shared" si="204"/>
        <v/>
      </c>
      <c r="AY154" s="108" t="str">
        <f t="shared" si="205"/>
        <v/>
      </c>
      <c r="AZ154" s="108" t="str">
        <f t="shared" si="206"/>
        <v/>
      </c>
      <c r="BA154" s="110" t="str">
        <f t="shared" si="207"/>
        <v/>
      </c>
      <c r="BB154" s="310" t="str">
        <f>IF(OR($E154="",$G154=""),"",IF(AND($E$3=6),'Marks Entry 6th'!AF153,IF(AND($E$3=7),'Marks Entry 7th'!AF153,"")))</f>
        <v/>
      </c>
      <c r="BC154" s="120" t="str">
        <f>IF(OR($E154="",$G154=""),"",IF(AND($E$3=6),'Marks Entry 6th'!AG153,IF(AND($E$3=7),'Marks Entry 7th'!AG153,"")))</f>
        <v/>
      </c>
      <c r="BD154" s="120" t="str">
        <f>IF(OR($E154="",$G154=""),"",IF(AND($E$3=6),'Marks Entry 6th'!AH153,IF(AND($E$3=7),'Marks Entry 7th'!AH153,"")))</f>
        <v/>
      </c>
      <c r="BE154" s="120" t="str">
        <f>IF(OR($E154="",$G154=""),"",IF(AND($E$3=6),'Marks Entry 6th'!AI153,IF(AND($E$3=7),'Marks Entry 7th'!AI153,"")))</f>
        <v/>
      </c>
      <c r="BF154" s="120" t="str">
        <f>IF(OR($E154="",$G154=""),"",IF(AND($E$3=6),'Marks Entry 6th'!AJ153,IF(AND($E$3=7),'Marks Entry 7th'!AJ153,"")))</f>
        <v/>
      </c>
      <c r="BG154" s="120" t="str">
        <f>IF(OR($E154="",$G154=""),"",IF(AND($E$3=6),'Marks Entry 6th'!AK153,IF(AND($E$3=7),'Marks Entry 7th'!AK153,"")))</f>
        <v/>
      </c>
      <c r="BH154" s="120" t="str">
        <f>IF(OR($E154="",$G154=""),"",IF(AND($E$3=6),'Marks Entry 6th'!AL153,IF(AND($E$3=7),'Marks Entry 7th'!AL153,"")))</f>
        <v/>
      </c>
      <c r="BI154" s="418" t="str">
        <f t="shared" si="208"/>
        <v/>
      </c>
      <c r="BJ154" s="120" t="str">
        <f>IF(OR($E154="",$G154=""),"",IF(AND($E$3=6),'Marks Entry 6th'!AM153,IF(AND($E$3=7),'Marks Entry 7th'!AM153,"")))</f>
        <v/>
      </c>
      <c r="BK154" s="120" t="str">
        <f>IF(OR($E154="",$G154=""),"",IF(AND($E$3=6),'Marks Entry 6th'!AN153,IF(AND($E$3=7),'Marks Entry 7th'!AN153,"")))</f>
        <v/>
      </c>
      <c r="BL154" s="65" t="str">
        <f t="shared" si="209"/>
        <v/>
      </c>
      <c r="BM154" s="62">
        <f t="shared" si="210"/>
        <v>0</v>
      </c>
      <c r="BN154" s="67" t="str">
        <f>IF(OR($E154="",$G154=""),"",IF(AND($E$3=6),'Marks Entry 6th'!AO153,IF(AND($E$3=7),'Marks Entry 7th'!AO153,"")))</f>
        <v/>
      </c>
      <c r="BO154" s="67" t="str">
        <f>IF(OR($E154="",$G154=""),"",IF(AND($E$3=6),'Marks Entry 6th'!AP153,IF(AND($E$3=7),'Marks Entry 7th'!AP153,"")))</f>
        <v/>
      </c>
      <c r="BP154" s="65" t="str">
        <f t="shared" si="211"/>
        <v/>
      </c>
      <c r="BQ154" s="62" t="str">
        <f t="shared" si="212"/>
        <v/>
      </c>
      <c r="BR154" s="108">
        <f t="shared" si="213"/>
        <v>0</v>
      </c>
      <c r="BS154" s="108" t="str">
        <f t="shared" si="214"/>
        <v/>
      </c>
      <c r="BT154" s="108" t="str">
        <f t="shared" si="215"/>
        <v/>
      </c>
      <c r="BU154" s="108" t="str">
        <f t="shared" si="216"/>
        <v/>
      </c>
      <c r="BV154" s="108" t="str">
        <f t="shared" si="217"/>
        <v/>
      </c>
      <c r="BW154" s="110" t="str">
        <f t="shared" si="218"/>
        <v/>
      </c>
      <c r="BX154" s="120" t="str">
        <f>IF(OR($E154="",$G154=""),"",IF(AND($E$3=6),'Marks Entry 6th'!AQ153,IF(AND($E$3=7),'Marks Entry 7th'!AQ153,"")))</f>
        <v/>
      </c>
      <c r="BY154" s="120" t="str">
        <f>IF(OR($E154="",$G154=""),"",IF(AND($E$3=6),'Marks Entry 6th'!AR153,IF(AND($E$3=7),'Marks Entry 7th'!AR153,"")))</f>
        <v/>
      </c>
      <c r="BZ154" s="120" t="str">
        <f>IF(OR($E154="",$G154=""),"",IF(AND($E$3=6),'Marks Entry 6th'!AS153,IF(AND($E$3=7),'Marks Entry 7th'!AS153,"")))</f>
        <v/>
      </c>
      <c r="CA154" s="120" t="str">
        <f>IF(OR($E154="",$G154=""),"",IF(AND($E$3=6),'Marks Entry 6th'!AT153,IF(AND($E$3=7),'Marks Entry 7th'!AT153,"")))</f>
        <v/>
      </c>
      <c r="CB154" s="120" t="str">
        <f>IF(OR($E154="",$G154=""),"",IF(AND($E$3=6),'Marks Entry 6th'!AU153,IF(AND($E$3=7),'Marks Entry 7th'!AU153,"")))</f>
        <v/>
      </c>
      <c r="CC154" s="120" t="str">
        <f>IF(OR($E154="",$G154=""),"",IF(AND($E$3=6),'Marks Entry 6th'!AV153,IF(AND($E$3=7),'Marks Entry 7th'!AV153,"")))</f>
        <v/>
      </c>
      <c r="CD154" s="418" t="str">
        <f t="shared" si="219"/>
        <v/>
      </c>
      <c r="CE154" s="120" t="str">
        <f>IF(OR($E154="",$G154=""),"",IF(AND($E$3=6),'Marks Entry 6th'!AW153,IF(AND($E$3=7),'Marks Entry 7th'!AW153,"")))</f>
        <v/>
      </c>
      <c r="CF154" s="120" t="str">
        <f>IF(OR($E154="",$G154=""),"",IF(AND($E$3=6),'Marks Entry 6th'!AX153,IF(AND($E$3=7),'Marks Entry 7th'!AX153,"")))</f>
        <v/>
      </c>
      <c r="CG154" s="65" t="str">
        <f t="shared" si="220"/>
        <v/>
      </c>
      <c r="CH154" s="62">
        <f t="shared" si="221"/>
        <v>0</v>
      </c>
      <c r="CI154" s="67" t="str">
        <f>IF(OR($E154="",$G154=""),"",IF(AND($E$3=6),'Marks Entry 6th'!AY153,IF(AND($E$3=7),'Marks Entry 7th'!AY153,"")))</f>
        <v/>
      </c>
      <c r="CJ154" s="67" t="str">
        <f>IF(OR($E154="",$G154=""),"",IF(AND($E$3=6),'Marks Entry 6th'!AZ153,IF(AND($E$3=7),'Marks Entry 7th'!AZ153,"")))</f>
        <v/>
      </c>
      <c r="CK154" s="65" t="str">
        <f t="shared" si="222"/>
        <v/>
      </c>
      <c r="CL154" s="62" t="str">
        <f t="shared" si="223"/>
        <v/>
      </c>
      <c r="CM154" s="108">
        <f t="shared" si="224"/>
        <v>0</v>
      </c>
      <c r="CN154" s="108" t="str">
        <f t="shared" si="225"/>
        <v/>
      </c>
      <c r="CO154" s="108" t="str">
        <f t="shared" si="226"/>
        <v/>
      </c>
      <c r="CP154" s="108" t="str">
        <f t="shared" si="227"/>
        <v/>
      </c>
      <c r="CQ154" s="108" t="str">
        <f t="shared" si="228"/>
        <v/>
      </c>
      <c r="CR154" s="110" t="str">
        <f t="shared" si="229"/>
        <v/>
      </c>
      <c r="CS154" s="120" t="str">
        <f>IF(OR($E154="",$G154=""),"",IF(AND($E$3=6),'Marks Entry 6th'!BA153,IF(AND($E$3=7),'Marks Entry 7th'!BA153,"")))</f>
        <v/>
      </c>
      <c r="CT154" s="120" t="str">
        <f>IF(OR($E154="",$G154=""),"",IF(AND($E$3=6),'Marks Entry 6th'!BB153,IF(AND($E$3=7),'Marks Entry 7th'!BB153,"")))</f>
        <v/>
      </c>
      <c r="CU154" s="120" t="str">
        <f>IF(OR($E154="",$G154=""),"",IF(AND($E$3=6),'Marks Entry 6th'!BC153,IF(AND($E$3=7),'Marks Entry 7th'!BC153,"")))</f>
        <v/>
      </c>
      <c r="CV154" s="120" t="str">
        <f>IF(OR($E154="",$G154=""),"",IF(AND($E$3=6),'Marks Entry 6th'!BD153,IF(AND($E$3=7),'Marks Entry 7th'!BD153,"")))</f>
        <v/>
      </c>
      <c r="CW154" s="120" t="str">
        <f>IF(OR($E154="",$G154=""),"",IF(AND($E$3=6),'Marks Entry 6th'!BE153,IF(AND($E$3=7),'Marks Entry 7th'!BE153,"")))</f>
        <v/>
      </c>
      <c r="CX154" s="120" t="str">
        <f>IF(OR($E154="",$G154=""),"",IF(AND($E$3=6),'Marks Entry 6th'!BF153,IF(AND($E$3=7),'Marks Entry 7th'!BF153,"")))</f>
        <v/>
      </c>
      <c r="CY154" s="418" t="str">
        <f t="shared" si="230"/>
        <v/>
      </c>
      <c r="CZ154" s="120" t="str">
        <f>IF(OR($E154="",$G154=""),"",IF(AND($E$3=6),'Marks Entry 6th'!BG153,IF(AND($E$3=7),'Marks Entry 7th'!BG153,"")))</f>
        <v/>
      </c>
      <c r="DA154" s="120" t="str">
        <f>IF(OR($E154="",$G154=""),"",IF(AND($E$3=6),'Marks Entry 6th'!BH153,IF(AND($E$3=7),'Marks Entry 7th'!BH153,"")))</f>
        <v/>
      </c>
      <c r="DB154" s="65" t="str">
        <f t="shared" si="231"/>
        <v/>
      </c>
      <c r="DC154" s="62">
        <f t="shared" si="232"/>
        <v>0</v>
      </c>
      <c r="DD154" s="67" t="str">
        <f>IF(OR($E154="",$G154=""),"",IF(AND($E$3=6),'Marks Entry 6th'!BI153,IF(AND($E$3=7),'Marks Entry 7th'!BI153,"")))</f>
        <v/>
      </c>
      <c r="DE154" s="67" t="str">
        <f>IF(OR($E154="",$G154=""),"",IF(AND($E$3=6),'Marks Entry 6th'!BJ153,IF(AND($E$3=7),'Marks Entry 7th'!BJ153,"")))</f>
        <v/>
      </c>
      <c r="DF154" s="65" t="str">
        <f t="shared" si="233"/>
        <v/>
      </c>
      <c r="DG154" s="62" t="str">
        <f t="shared" si="234"/>
        <v/>
      </c>
      <c r="DH154" s="108">
        <f t="shared" si="235"/>
        <v>0</v>
      </c>
      <c r="DI154" s="108" t="str">
        <f t="shared" si="236"/>
        <v/>
      </c>
      <c r="DJ154" s="108" t="str">
        <f t="shared" si="237"/>
        <v/>
      </c>
      <c r="DK154" s="108" t="str">
        <f t="shared" si="238"/>
        <v/>
      </c>
      <c r="DL154" s="108" t="str">
        <f t="shared" si="239"/>
        <v/>
      </c>
      <c r="DM154" s="110" t="str">
        <f t="shared" si="240"/>
        <v/>
      </c>
      <c r="DN154" s="120" t="str">
        <f>IF(OR($E154="",$G154=""),"",IF(AND($E$3=6),'Marks Entry 6th'!BK153,IF(AND($E$3=7),'Marks Entry 7th'!BK153,"")))</f>
        <v/>
      </c>
      <c r="DO154" s="120" t="str">
        <f>IF(OR($E154="",$G154=""),"",IF(AND($E$3=6),'Marks Entry 6th'!BL153,IF(AND($E$3=7),'Marks Entry 7th'!BL153,"")))</f>
        <v/>
      </c>
      <c r="DP154" s="120" t="str">
        <f>IF(OR($E154="",$G154=""),"",IF(AND($E$3=6),'Marks Entry 6th'!BM153,IF(AND($E$3=7),'Marks Entry 7th'!BM153,"")))</f>
        <v/>
      </c>
      <c r="DQ154" s="120" t="str">
        <f>IF(OR($E154="",$G154=""),"",IF(AND($E$3=6),'Marks Entry 6th'!BN153,IF(AND($E$3=7),'Marks Entry 7th'!BN153,"")))</f>
        <v/>
      </c>
      <c r="DR154" s="120" t="str">
        <f>IF(OR($E154="",$G154=""),"",IF(AND($E$3=6),'Marks Entry 6th'!BO153,IF(AND($E$3=7),'Marks Entry 7th'!BO153,"")))</f>
        <v/>
      </c>
      <c r="DS154" s="120" t="str">
        <f>IF(OR($E154="",$G154=""),"",IF(AND($E$3=6),'Marks Entry 6th'!BP153,IF(AND($E$3=7),'Marks Entry 7th'!BP153,"")))</f>
        <v/>
      </c>
      <c r="DT154" s="418" t="str">
        <f t="shared" si="241"/>
        <v/>
      </c>
      <c r="DU154" s="120" t="str">
        <f>IF(OR($E154="",$G154=""),"",IF(AND($E$3=6),'Marks Entry 6th'!BQ153,IF(AND($E$3=7),'Marks Entry 7th'!BQ153,"")))</f>
        <v/>
      </c>
      <c r="DV154" s="120" t="str">
        <f>IF(OR($E154="",$G154=""),"",IF(AND($E$3=6),'Marks Entry 6th'!BR153,IF(AND($E$3=7),'Marks Entry 7th'!BR153,"")))</f>
        <v/>
      </c>
      <c r="DW154" s="65" t="str">
        <f t="shared" si="242"/>
        <v/>
      </c>
      <c r="DX154" s="62">
        <f t="shared" si="243"/>
        <v>0</v>
      </c>
      <c r="DY154" s="67" t="str">
        <f>IF(OR($E154="",$G154=""),"",IF(AND($E$3=6),'Marks Entry 6th'!BS153,IF(AND($E$3=7),'Marks Entry 7th'!BS153,"")))</f>
        <v/>
      </c>
      <c r="DZ154" s="67" t="str">
        <f>IF(OR($E154="",$G154=""),"",IF(AND($E$3=6),'Marks Entry 6th'!BT153,IF(AND($E$3=7),'Marks Entry 7th'!BT153,"")))</f>
        <v/>
      </c>
      <c r="EA154" s="65" t="str">
        <f t="shared" si="244"/>
        <v/>
      </c>
      <c r="EB154" s="62" t="str">
        <f t="shared" si="245"/>
        <v/>
      </c>
      <c r="EC154" s="108">
        <f t="shared" si="246"/>
        <v>0</v>
      </c>
      <c r="ED154" s="108" t="str">
        <f t="shared" si="247"/>
        <v/>
      </c>
      <c r="EE154" s="108" t="str">
        <f t="shared" si="248"/>
        <v/>
      </c>
      <c r="EF154" s="108" t="str">
        <f t="shared" si="249"/>
        <v/>
      </c>
      <c r="EG154" s="108" t="str">
        <f t="shared" si="250"/>
        <v/>
      </c>
      <c r="EH154" s="110" t="str">
        <f t="shared" si="251"/>
        <v/>
      </c>
      <c r="EI154" s="52" t="str">
        <f>IF(OR($E154="",$G154=""),"",IF(AND($E$3=6),'Marks Entry 6th'!BU153,IF(AND($E$3=7),'Marks Entry 7th'!BU153,"")))</f>
        <v/>
      </c>
      <c r="EJ154" s="52" t="str">
        <f>IF(OR($E154="",$G154=""),"",IF(AND($E$3=6),'Marks Entry 6th'!BV153,IF(AND($E$3=7),'Marks Entry 7th'!BV153,"")))</f>
        <v/>
      </c>
      <c r="EK154" s="52" t="str">
        <f>IF(OR($E154="",$G154=""),"",IF(AND($E$3=6),'Marks Entry 6th'!BW153,IF(AND($E$3=7),'Marks Entry 7th'!BW153,"")))</f>
        <v/>
      </c>
      <c r="EL154" s="52" t="str">
        <f>IF(OR($E154="",$G154=""),"",IF(AND($E$3=6),'Marks Entry 6th'!BX153,IF(AND($E$3=7),'Marks Entry 7th'!BX153,"")))</f>
        <v/>
      </c>
      <c r="EM154" s="52" t="str">
        <f>IF(OR($E154="",$G154=""),"",IF(AND($E$3=6),'Marks Entry 6th'!BY153,IF(AND($E$3=7),'Marks Entry 7th'!BY153,"")))</f>
        <v/>
      </c>
      <c r="EN154" s="121" t="str">
        <f t="shared" si="252"/>
        <v/>
      </c>
      <c r="EO154" s="122">
        <f t="shared" si="253"/>
        <v>0</v>
      </c>
      <c r="EP154" s="122" t="str">
        <f t="shared" si="254"/>
        <v/>
      </c>
      <c r="EQ154" s="122" t="str">
        <f t="shared" si="255"/>
        <v/>
      </c>
      <c r="ER154" s="109" t="str">
        <f t="shared" si="256"/>
        <v/>
      </c>
      <c r="ES154" s="52" t="str">
        <f>IF(OR($E154="",$G154=""),"",IF(AND($E$3=6),'Marks Entry 6th'!BZ153,IF(AND($E$3=7),'Marks Entry 7th'!BZ153,"")))</f>
        <v/>
      </c>
      <c r="ET154" s="52" t="str">
        <f>IF(OR($E154="",$G154=""),"",IF(AND($E$3=6),'Marks Entry 6th'!CA153,IF(AND($E$3=7),'Marks Entry 7th'!CA153,"")))</f>
        <v/>
      </c>
      <c r="EU154" s="52" t="str">
        <f>IF(OR($E154="",$G154=""),"",IF(AND($E$3=6),'Marks Entry 6th'!CB153,IF(AND($E$3=7),'Marks Entry 7th'!CB153,"")))</f>
        <v/>
      </c>
      <c r="EV154" s="52" t="str">
        <f>IF(OR($E154="",$G154=""),"",IF(AND($E$3=6),'Marks Entry 6th'!CC153,IF(AND($E$3=7),'Marks Entry 7th'!CC153,"")))</f>
        <v/>
      </c>
      <c r="EW154" s="52" t="str">
        <f>IF(OR($E154="",$G154=""),"",IF(AND($E$3=6),'Marks Entry 6th'!CD153,IF(AND($E$3=7),'Marks Entry 7th'!CD153,"")))</f>
        <v/>
      </c>
      <c r="EX154" s="121" t="str">
        <f t="shared" si="257"/>
        <v/>
      </c>
      <c r="EY154" s="122">
        <f t="shared" si="258"/>
        <v>0</v>
      </c>
      <c r="EZ154" s="122" t="str">
        <f t="shared" si="259"/>
        <v/>
      </c>
      <c r="FA154" s="122" t="str">
        <f t="shared" si="260"/>
        <v/>
      </c>
      <c r="FB154" s="109" t="str">
        <f t="shared" si="261"/>
        <v/>
      </c>
      <c r="FC154" s="52" t="str">
        <f>IF(OR($E154="",$G154=""),"",IF(AND($E$3=6),'Marks Entry 6th'!CE153,IF(AND($E$3=7),'Marks Entry 7th'!CE153,"")))</f>
        <v/>
      </c>
      <c r="FD154" s="52" t="str">
        <f>IF(OR($E154="",$G154=""),"",IF(AND($E$3=6),'Marks Entry 6th'!CF153,IF(AND($E$3=7),'Marks Entry 7th'!CF153,"")))</f>
        <v/>
      </c>
      <c r="FE154" s="52" t="str">
        <f>IF(OR($E154="",$G154=""),"",IF(AND($E$3=6),'Marks Entry 6th'!CG153,IF(AND($E$3=7),'Marks Entry 7th'!CG153,"")))</f>
        <v/>
      </c>
      <c r="FF154" s="52" t="str">
        <f>IF(OR($E154="",$G154=""),"",IF(AND($E$3=6),'Marks Entry 6th'!CH153,IF(AND($E$3=7),'Marks Entry 7th'!CH153,"")))</f>
        <v/>
      </c>
      <c r="FG154" s="52" t="str">
        <f>IF(OR($E154="",$G154=""),"",IF(AND($E$3=6),'Marks Entry 6th'!CI153,IF(AND($E$3=7),'Marks Entry 7th'!CI153,"")))</f>
        <v/>
      </c>
      <c r="FH154" s="121" t="str">
        <f t="shared" si="262"/>
        <v/>
      </c>
      <c r="FI154" s="122">
        <f t="shared" si="263"/>
        <v>0</v>
      </c>
      <c r="FJ154" s="122" t="str">
        <f t="shared" si="264"/>
        <v/>
      </c>
      <c r="FK154" s="122" t="str">
        <f t="shared" si="265"/>
        <v/>
      </c>
      <c r="FL154" s="109" t="str">
        <f t="shared" si="266"/>
        <v/>
      </c>
      <c r="FM154" s="361" t="str">
        <f>IF(OR($E154="",$G154=""),"",IF(AND('Marks Entry 6th'!CJ153="",'Marks Entry 7th'!CJ153=""),"",IF(AND($E$3=6),'Marks Entry 6th'!CJ153,IF(AND($E$3=7),'Marks Entry 7th'!CJ153,""))))</f>
        <v/>
      </c>
      <c r="FN154" s="361" t="str">
        <f>IF(OR($E154="",$G154=""),"",IF(AND('Marks Entry 6th'!CK153="",'Marks Entry 7th'!CK153=""),"",IF(AND($E$3=6),'Marks Entry 6th'!CK153,IF(AND($E$3=7),'Marks Entry 7th'!CK153,""))))</f>
        <v/>
      </c>
      <c r="FO154" s="362" t="str">
        <f t="shared" si="267"/>
        <v/>
      </c>
      <c r="FP154" s="109" t="str">
        <f t="shared" si="268"/>
        <v/>
      </c>
      <c r="FQ154" s="361" t="str">
        <f>IF(OR($E154="",$G154=""),"",IF(AND('Marks Entry 6th'!CL153="",'Marks Entry 7th'!CL153=""),"",IF(AND($E$3=6),'Marks Entry 6th'!CL153,IF(AND($E$3=7),'Marks Entry 7th'!CL153,""))))</f>
        <v/>
      </c>
      <c r="FR154" s="361" t="str">
        <f>IF(OR($E154="",$G154=""),"",IF(AND('Marks Entry 6th'!CM153="",'Marks Entry 7th'!CM153=""),"",IF(AND($E$3=6),'Marks Entry 6th'!CM153,IF(AND($E$3=7),'Marks Entry 7th'!CM153,""))))</f>
        <v/>
      </c>
      <c r="FS154" s="362" t="str">
        <f t="shared" si="269"/>
        <v/>
      </c>
      <c r="FT154" s="109" t="str">
        <f t="shared" si="270"/>
        <v/>
      </c>
      <c r="FU154" s="78" t="str">
        <f t="shared" si="271"/>
        <v/>
      </c>
      <c r="FV154" s="328" t="str">
        <f t="shared" si="272"/>
        <v/>
      </c>
      <c r="FW154" s="84" t="str">
        <f t="shared" si="273"/>
        <v/>
      </c>
      <c r="FX154" s="222" t="str">
        <f t="shared" si="274"/>
        <v/>
      </c>
      <c r="FY154" s="85" t="str">
        <f t="shared" si="275"/>
        <v/>
      </c>
      <c r="FZ154" s="327" t="str">
        <f>IFERROR(IF(B154="NSO","NSO",IF(OR(D154="",G154="",F154=""),"",IF(AND(FV154&gt;=36,'Master sheet'!$D$11="Hindi"),"कक्षा क्रमोन्नत",IF(AND(FV154&gt;=36,'Master sheet'!$D$11="English"),"Promoted",IF(AND(FV154&lt;36,'Master sheet'!$D$11="Hindi"),"पुनः परीक्षा","Re-Exam"))))),"")</f>
        <v/>
      </c>
      <c r="GA154" s="53" t="str">
        <f>IF(OR($E154="",$G154=""),"",IF(AND($E$3=6,'Marks Entry 6th'!CN153=""),"",IF(AND($E$3=7,'Marks Entry 7th'!CN153=""),"",IF(AND($E$3=6),'Marks Entry 6th'!CN153,IF(AND($E$3=7),'Marks Entry 7th'!CN153,"")))))</f>
        <v/>
      </c>
      <c r="GB154" s="53" t="str">
        <f>IF(OR($E154="",$G154=""),"",IF(AND($E$3=6,'Marks Entry 6th'!CO153=""),"",IF(AND($E$3=7,'Marks Entry 7th'!CO153=""),"",IF(AND($E$3=6),'Marks Entry 6th'!CO153,IF(AND($E$3=7),'Marks Entry 7th'!CO153,"")))))</f>
        <v/>
      </c>
      <c r="GC154" s="54"/>
      <c r="GK154" s="56">
        <f>IF(AND($E$3=6),'Marks Entry 6th'!I153,IF(AND($E$3=7),'Marks Entry 7th'!I153,""))</f>
        <v>0</v>
      </c>
      <c r="GL154" s="56">
        <f t="shared" si="276"/>
        <v>0</v>
      </c>
    </row>
    <row r="155" spans="1:194" ht="18.95" customHeight="1">
      <c r="A155" s="68">
        <v>148</v>
      </c>
      <c r="B155" s="68" t="str">
        <f>IF(OR(GK155=0,GK155=""),"",IF(AND($E$3=6),'Marks Entry 6th'!I154,IF(AND($E$3=7),'Marks Entry 7th'!I154,"")))</f>
        <v/>
      </c>
      <c r="C155" s="69" t="str">
        <f>IF(OR(B155=0,B155=""),"",IF(AND($E$3=6,'Marks Entry 6th'!B154=""),"",IF(AND($E$3=7,'Marks Entry 7th'!B154=""),"",IF(AND($E$3=6,'Marks Entry 6th'!B154),'Marks Entry 6th'!B154,IF(AND($E$3=7),'Marks Entry 7th'!B154,"")))))</f>
        <v/>
      </c>
      <c r="D155" s="69" t="str">
        <f>IF(OR(B155=0,B155=""),"",IF(AND($E$3=6,'Marks Entry 6th'!C154=""),"",IF(AND($E$3=7,'Marks Entry 7th'!C154=""),"",IF(AND($E$3=6),'Marks Entry 6th'!C154,IF(AND($E$3=7),'Marks Entry 7th'!C154,"")))))</f>
        <v/>
      </c>
      <c r="E155" s="303" t="str">
        <f>IF(OR(B155=0,B155=""),"",IF(AND($E$3=6,'Marks Entry 6th'!E154=""),"",IF(AND($E$3=7,'Marks Entry 7th'!E154=""),"",IF(AND($E$3=6),'Marks Entry 6th'!E154,IF(AND($E$3=7),'Marks Entry 7th'!E154,"")))))</f>
        <v/>
      </c>
      <c r="F155" s="69" t="str">
        <f>IF(OR(B155=0,B155=""),"",IF(AND($E$3=6,'Marks Entry 6th'!D154=""),"",IF(AND($E$3=7,'Marks Entry 7th'!D154=""),"",IF(AND($E$3=6),'Marks Entry 6th'!D154,IF(AND($E$3=7),'Marks Entry 7th'!D154,"")))))</f>
        <v/>
      </c>
      <c r="G155" s="302" t="str">
        <f>IF(OR(B155=0,B155=""),"",IF(AND($E$3=6,'Marks Entry 6th'!F154=""),"",IF(AND($E$3=7,'Marks Entry 7th'!F154=""),"",IF(AND($E$3=6),UPPER('Marks Entry 6th'!F154),IF(AND($E$3=7),UPPER('Marks Entry 7th'!F154),"")))))</f>
        <v/>
      </c>
      <c r="H155" s="302" t="str">
        <f>IF(OR(B155=0,B155=""),"",IF(AND($E$3=6,'Marks Entry 6th'!G154=""),"",IF(AND($E$3=7,'Marks Entry 7th'!G154=""),"",IF(AND($E$3=6),UPPER('Marks Entry 6th'!G154),IF(AND($E$3=7),UPPER('Marks Entry 7th'!G154),"")))))</f>
        <v/>
      </c>
      <c r="I155" s="302" t="str">
        <f>IF(OR(B155=0,B155=""),"",IF(AND($E$3=6,'Marks Entry 6th'!H154=""),"",IF(AND($E$3=7,'Marks Entry 7th'!H154=""),"",IF(AND($E$3=6),UPPER('Marks Entry 6th'!H154),IF(AND($E$3=7),UPPER('Marks Entry 7th'!H154),"")))))</f>
        <v/>
      </c>
      <c r="J155" s="64" t="str">
        <f>IF(OR(B155=0,B155=""),"",IF(AND($E$3=6,'Marks Entry 6th'!J154=""),"",IF(AND($E$3=7,'Marks Entry 7th'!J154=""),"",IF(AND($E$3=6),'Marks Entry 6th'!J154,IF(AND($E$3=7),'Marks Entry 7th'!J154,"")))))</f>
        <v/>
      </c>
      <c r="K155" s="64" t="str">
        <f>IF(OR(B155=0,B155=""),"",IF(AND($E$3=6,'Marks Entry 6th'!K154=""),"",IF(AND($E$3=7,'Marks Entry 7th'!K154=""),"",IF(AND($E$3=6),'Marks Entry 6th'!K154,IF(AND($E$3=7),'Marks Entry 7th'!K154,"")))))</f>
        <v/>
      </c>
      <c r="L155" s="120" t="str">
        <f>IF(OR($E155="",$G155=""),"",IF(AND($E$3=6),'Marks Entry 6th'!L154,IF(AND($E$3=7),'Marks Entry 7th'!L154,"")))</f>
        <v/>
      </c>
      <c r="M155" s="120" t="str">
        <f>IF(OR($E155="",$G155=""),"",IF(AND($E$3=6),'Marks Entry 6th'!M154,IF(AND($E$3=7),'Marks Entry 7th'!M154,"")))</f>
        <v/>
      </c>
      <c r="N155" s="120" t="str">
        <f>IF(OR($E155="",$G155=""),"",IF(AND($E$3=6),'Marks Entry 6th'!N154,IF(AND($E$3=7),'Marks Entry 7th'!N154,"")))</f>
        <v/>
      </c>
      <c r="O155" s="120" t="str">
        <f>IF(OR($E155="",$G155=""),"",IF(AND($E$3=6),'Marks Entry 6th'!O154,IF(AND($E$3=7),'Marks Entry 7th'!O154,"")))</f>
        <v/>
      </c>
      <c r="P155" s="120" t="str">
        <f>IF(OR($E155="",$G155=""),"",IF(AND($E$3=6),'Marks Entry 6th'!P154,IF(AND($E$3=7),'Marks Entry 7th'!P154,"")))</f>
        <v/>
      </c>
      <c r="Q155" s="120" t="str">
        <f>IF(OR($E155="",$G155=""),"",IF(AND($E$3=6),'Marks Entry 6th'!Q154,IF(AND($E$3=7),'Marks Entry 7th'!Q154,"")))</f>
        <v/>
      </c>
      <c r="R155" s="418" t="str">
        <f t="shared" si="186"/>
        <v/>
      </c>
      <c r="S155" s="120" t="str">
        <f>IF(OR($E155="",$G155=""),"",IF(AND($E$3=6),'Marks Entry 6th'!R154,IF(AND($E$3=7),'Marks Entry 7th'!R154,"")))</f>
        <v/>
      </c>
      <c r="T155" s="120" t="str">
        <f>IF(OR($E155="",$G155=""),"",IF(AND($E$3=6),'Marks Entry 6th'!S154,IF(AND($E$3=7),'Marks Entry 7th'!S154,"")))</f>
        <v/>
      </c>
      <c r="U155" s="65" t="str">
        <f t="shared" si="187"/>
        <v/>
      </c>
      <c r="V155" s="62">
        <f t="shared" si="188"/>
        <v>0</v>
      </c>
      <c r="W155" s="67" t="str">
        <f>IF(OR($E155="",$G155=""),"",IF(AND($E$3=6),'Marks Entry 6th'!T154,IF(AND($E$3=7),'Marks Entry 7th'!T154,"")))</f>
        <v/>
      </c>
      <c r="X155" s="67" t="str">
        <f>IF(OR($E155="",$G155=""),"",IF(AND($E$3=6),'Marks Entry 6th'!U154,IF(AND($E$3=7),'Marks Entry 7th'!U154,"")))</f>
        <v/>
      </c>
      <c r="Y155" s="66" t="str">
        <f t="shared" si="189"/>
        <v/>
      </c>
      <c r="Z155" s="62" t="str">
        <f t="shared" si="190"/>
        <v/>
      </c>
      <c r="AA155" s="108">
        <f t="shared" si="191"/>
        <v>0</v>
      </c>
      <c r="AB155" s="108" t="str">
        <f t="shared" si="192"/>
        <v/>
      </c>
      <c r="AC155" s="108" t="str">
        <f t="shared" si="193"/>
        <v/>
      </c>
      <c r="AD155" s="108" t="str">
        <f t="shared" si="194"/>
        <v/>
      </c>
      <c r="AE155" s="108" t="str">
        <f t="shared" si="195"/>
        <v/>
      </c>
      <c r="AF155" s="110" t="str">
        <f t="shared" si="196"/>
        <v/>
      </c>
      <c r="AG155" s="120" t="str">
        <f>IF(OR($E155="",$G155=""),"",IF(AND($E$3=6),'Marks Entry 6th'!V154,IF(AND($E$3=7),'Marks Entry 7th'!V154,"")))</f>
        <v/>
      </c>
      <c r="AH155" s="120" t="str">
        <f>IF(OR($E155="",$G155=""),"",IF(AND($E$3=6),'Marks Entry 6th'!W154,IF(AND($E$3=7),'Marks Entry 7th'!W154,"")))</f>
        <v/>
      </c>
      <c r="AI155" s="120" t="str">
        <f>IF(OR($E155="",$G155=""),"",IF(AND($E$3=6),'Marks Entry 6th'!X154,IF(AND($E$3=7),'Marks Entry 7th'!X154,"")))</f>
        <v/>
      </c>
      <c r="AJ155" s="120" t="str">
        <f>IF(OR($E155="",$G155=""),"",IF(AND($E$3=6),'Marks Entry 6th'!Y154,IF(AND($E$3=7),'Marks Entry 7th'!Y154,"")))</f>
        <v/>
      </c>
      <c r="AK155" s="120" t="str">
        <f>IF(OR($E155="",$G155=""),"",IF(AND($E$3=6),'Marks Entry 6th'!Z154,IF(AND($E$3=7),'Marks Entry 7th'!Z154,"")))</f>
        <v/>
      </c>
      <c r="AL155" s="120" t="str">
        <f>IF(OR($E155="",$G155=""),"",IF(AND($E$3=6),'Marks Entry 6th'!AA154,IF(AND($E$3=7),'Marks Entry 7th'!AA154,"")))</f>
        <v/>
      </c>
      <c r="AM155" s="418" t="str">
        <f t="shared" si="197"/>
        <v/>
      </c>
      <c r="AN155" s="120" t="str">
        <f>IF(OR($E155="",$G155=""),"",IF(AND($E$3=6),'Marks Entry 6th'!AB154,IF(AND($E$3=7),'Marks Entry 7th'!AB154,"")))</f>
        <v/>
      </c>
      <c r="AO155" s="120" t="str">
        <f>IF(OR($E155="",$G155=""),"",IF(AND($E$3=6),'Marks Entry 6th'!AC154,IF(AND($E$3=7),'Marks Entry 7th'!AC154,"")))</f>
        <v/>
      </c>
      <c r="AP155" s="65" t="str">
        <f t="shared" si="198"/>
        <v/>
      </c>
      <c r="AQ155" s="62">
        <f t="shared" si="199"/>
        <v>0</v>
      </c>
      <c r="AR155" s="67" t="str">
        <f>IF(OR($E155="",$G155=""),"",IF(AND($E$3=6),'Marks Entry 6th'!AD154,IF(AND($E$3=7),'Marks Entry 7th'!AD154,"")))</f>
        <v/>
      </c>
      <c r="AS155" s="67" t="str">
        <f>IF(OR($E155="",$G155=""),"",IF(AND($E$3=6),'Marks Entry 6th'!AE154,IF(AND($E$3=7),'Marks Entry 7th'!AE154,"")))</f>
        <v/>
      </c>
      <c r="AT155" s="65" t="str">
        <f t="shared" si="200"/>
        <v/>
      </c>
      <c r="AU155" s="62" t="str">
        <f t="shared" si="201"/>
        <v/>
      </c>
      <c r="AV155" s="108">
        <f t="shared" si="202"/>
        <v>0</v>
      </c>
      <c r="AW155" s="108" t="str">
        <f t="shared" si="203"/>
        <v/>
      </c>
      <c r="AX155" s="108" t="str">
        <f t="shared" si="204"/>
        <v/>
      </c>
      <c r="AY155" s="108" t="str">
        <f t="shared" si="205"/>
        <v/>
      </c>
      <c r="AZ155" s="108" t="str">
        <f t="shared" si="206"/>
        <v/>
      </c>
      <c r="BA155" s="110" t="str">
        <f t="shared" si="207"/>
        <v/>
      </c>
      <c r="BB155" s="310" t="str">
        <f>IF(OR($E155="",$G155=""),"",IF(AND($E$3=6),'Marks Entry 6th'!AF154,IF(AND($E$3=7),'Marks Entry 7th'!AF154,"")))</f>
        <v/>
      </c>
      <c r="BC155" s="120" t="str">
        <f>IF(OR($E155="",$G155=""),"",IF(AND($E$3=6),'Marks Entry 6th'!AG154,IF(AND($E$3=7),'Marks Entry 7th'!AG154,"")))</f>
        <v/>
      </c>
      <c r="BD155" s="120" t="str">
        <f>IF(OR($E155="",$G155=""),"",IF(AND($E$3=6),'Marks Entry 6th'!AH154,IF(AND($E$3=7),'Marks Entry 7th'!AH154,"")))</f>
        <v/>
      </c>
      <c r="BE155" s="120" t="str">
        <f>IF(OR($E155="",$G155=""),"",IF(AND($E$3=6),'Marks Entry 6th'!AI154,IF(AND($E$3=7),'Marks Entry 7th'!AI154,"")))</f>
        <v/>
      </c>
      <c r="BF155" s="120" t="str">
        <f>IF(OR($E155="",$G155=""),"",IF(AND($E$3=6),'Marks Entry 6th'!AJ154,IF(AND($E$3=7),'Marks Entry 7th'!AJ154,"")))</f>
        <v/>
      </c>
      <c r="BG155" s="120" t="str">
        <f>IF(OR($E155="",$G155=""),"",IF(AND($E$3=6),'Marks Entry 6th'!AK154,IF(AND($E$3=7),'Marks Entry 7th'!AK154,"")))</f>
        <v/>
      </c>
      <c r="BH155" s="120" t="str">
        <f>IF(OR($E155="",$G155=""),"",IF(AND($E$3=6),'Marks Entry 6th'!AL154,IF(AND($E$3=7),'Marks Entry 7th'!AL154,"")))</f>
        <v/>
      </c>
      <c r="BI155" s="418" t="str">
        <f t="shared" si="208"/>
        <v/>
      </c>
      <c r="BJ155" s="120" t="str">
        <f>IF(OR($E155="",$G155=""),"",IF(AND($E$3=6),'Marks Entry 6th'!AM154,IF(AND($E$3=7),'Marks Entry 7th'!AM154,"")))</f>
        <v/>
      </c>
      <c r="BK155" s="120" t="str">
        <f>IF(OR($E155="",$G155=""),"",IF(AND($E$3=6),'Marks Entry 6th'!AN154,IF(AND($E$3=7),'Marks Entry 7th'!AN154,"")))</f>
        <v/>
      </c>
      <c r="BL155" s="65" t="str">
        <f t="shared" si="209"/>
        <v/>
      </c>
      <c r="BM155" s="62">
        <f t="shared" si="210"/>
        <v>0</v>
      </c>
      <c r="BN155" s="67" t="str">
        <f>IF(OR($E155="",$G155=""),"",IF(AND($E$3=6),'Marks Entry 6th'!AO154,IF(AND($E$3=7),'Marks Entry 7th'!AO154,"")))</f>
        <v/>
      </c>
      <c r="BO155" s="67" t="str">
        <f>IF(OR($E155="",$G155=""),"",IF(AND($E$3=6),'Marks Entry 6th'!AP154,IF(AND($E$3=7),'Marks Entry 7th'!AP154,"")))</f>
        <v/>
      </c>
      <c r="BP155" s="65" t="str">
        <f t="shared" si="211"/>
        <v/>
      </c>
      <c r="BQ155" s="62" t="str">
        <f t="shared" si="212"/>
        <v/>
      </c>
      <c r="BR155" s="108">
        <f t="shared" si="213"/>
        <v>0</v>
      </c>
      <c r="BS155" s="108" t="str">
        <f t="shared" si="214"/>
        <v/>
      </c>
      <c r="BT155" s="108" t="str">
        <f t="shared" si="215"/>
        <v/>
      </c>
      <c r="BU155" s="108" t="str">
        <f t="shared" si="216"/>
        <v/>
      </c>
      <c r="BV155" s="108" t="str">
        <f t="shared" si="217"/>
        <v/>
      </c>
      <c r="BW155" s="110" t="str">
        <f t="shared" si="218"/>
        <v/>
      </c>
      <c r="BX155" s="120" t="str">
        <f>IF(OR($E155="",$G155=""),"",IF(AND($E$3=6),'Marks Entry 6th'!AQ154,IF(AND($E$3=7),'Marks Entry 7th'!AQ154,"")))</f>
        <v/>
      </c>
      <c r="BY155" s="120" t="str">
        <f>IF(OR($E155="",$G155=""),"",IF(AND($E$3=6),'Marks Entry 6th'!AR154,IF(AND($E$3=7),'Marks Entry 7th'!AR154,"")))</f>
        <v/>
      </c>
      <c r="BZ155" s="120" t="str">
        <f>IF(OR($E155="",$G155=""),"",IF(AND($E$3=6),'Marks Entry 6th'!AS154,IF(AND($E$3=7),'Marks Entry 7th'!AS154,"")))</f>
        <v/>
      </c>
      <c r="CA155" s="120" t="str">
        <f>IF(OR($E155="",$G155=""),"",IF(AND($E$3=6),'Marks Entry 6th'!AT154,IF(AND($E$3=7),'Marks Entry 7th'!AT154,"")))</f>
        <v/>
      </c>
      <c r="CB155" s="120" t="str">
        <f>IF(OR($E155="",$G155=""),"",IF(AND($E$3=6),'Marks Entry 6th'!AU154,IF(AND($E$3=7),'Marks Entry 7th'!AU154,"")))</f>
        <v/>
      </c>
      <c r="CC155" s="120" t="str">
        <f>IF(OR($E155="",$G155=""),"",IF(AND($E$3=6),'Marks Entry 6th'!AV154,IF(AND($E$3=7),'Marks Entry 7th'!AV154,"")))</f>
        <v/>
      </c>
      <c r="CD155" s="418" t="str">
        <f t="shared" si="219"/>
        <v/>
      </c>
      <c r="CE155" s="120" t="str">
        <f>IF(OR($E155="",$G155=""),"",IF(AND($E$3=6),'Marks Entry 6th'!AW154,IF(AND($E$3=7),'Marks Entry 7th'!AW154,"")))</f>
        <v/>
      </c>
      <c r="CF155" s="120" t="str">
        <f>IF(OR($E155="",$G155=""),"",IF(AND($E$3=6),'Marks Entry 6th'!AX154,IF(AND($E$3=7),'Marks Entry 7th'!AX154,"")))</f>
        <v/>
      </c>
      <c r="CG155" s="65" t="str">
        <f t="shared" si="220"/>
        <v/>
      </c>
      <c r="CH155" s="62">
        <f t="shared" si="221"/>
        <v>0</v>
      </c>
      <c r="CI155" s="67" t="str">
        <f>IF(OR($E155="",$G155=""),"",IF(AND($E$3=6),'Marks Entry 6th'!AY154,IF(AND($E$3=7),'Marks Entry 7th'!AY154,"")))</f>
        <v/>
      </c>
      <c r="CJ155" s="67" t="str">
        <f>IF(OR($E155="",$G155=""),"",IF(AND($E$3=6),'Marks Entry 6th'!AZ154,IF(AND($E$3=7),'Marks Entry 7th'!AZ154,"")))</f>
        <v/>
      </c>
      <c r="CK155" s="65" t="str">
        <f t="shared" si="222"/>
        <v/>
      </c>
      <c r="CL155" s="62" t="str">
        <f t="shared" si="223"/>
        <v/>
      </c>
      <c r="CM155" s="108">
        <f t="shared" si="224"/>
        <v>0</v>
      </c>
      <c r="CN155" s="108" t="str">
        <f t="shared" si="225"/>
        <v/>
      </c>
      <c r="CO155" s="108" t="str">
        <f t="shared" si="226"/>
        <v/>
      </c>
      <c r="CP155" s="108" t="str">
        <f t="shared" si="227"/>
        <v/>
      </c>
      <c r="CQ155" s="108" t="str">
        <f t="shared" si="228"/>
        <v/>
      </c>
      <c r="CR155" s="110" t="str">
        <f t="shared" si="229"/>
        <v/>
      </c>
      <c r="CS155" s="120" t="str">
        <f>IF(OR($E155="",$G155=""),"",IF(AND($E$3=6),'Marks Entry 6th'!BA154,IF(AND($E$3=7),'Marks Entry 7th'!BA154,"")))</f>
        <v/>
      </c>
      <c r="CT155" s="120" t="str">
        <f>IF(OR($E155="",$G155=""),"",IF(AND($E$3=6),'Marks Entry 6th'!BB154,IF(AND($E$3=7),'Marks Entry 7th'!BB154,"")))</f>
        <v/>
      </c>
      <c r="CU155" s="120" t="str">
        <f>IF(OR($E155="",$G155=""),"",IF(AND($E$3=6),'Marks Entry 6th'!BC154,IF(AND($E$3=7),'Marks Entry 7th'!BC154,"")))</f>
        <v/>
      </c>
      <c r="CV155" s="120" t="str">
        <f>IF(OR($E155="",$G155=""),"",IF(AND($E$3=6),'Marks Entry 6th'!BD154,IF(AND($E$3=7),'Marks Entry 7th'!BD154,"")))</f>
        <v/>
      </c>
      <c r="CW155" s="120" t="str">
        <f>IF(OR($E155="",$G155=""),"",IF(AND($E$3=6),'Marks Entry 6th'!BE154,IF(AND($E$3=7),'Marks Entry 7th'!BE154,"")))</f>
        <v/>
      </c>
      <c r="CX155" s="120" t="str">
        <f>IF(OR($E155="",$G155=""),"",IF(AND($E$3=6),'Marks Entry 6th'!BF154,IF(AND($E$3=7),'Marks Entry 7th'!BF154,"")))</f>
        <v/>
      </c>
      <c r="CY155" s="418" t="str">
        <f t="shared" si="230"/>
        <v/>
      </c>
      <c r="CZ155" s="120" t="str">
        <f>IF(OR($E155="",$G155=""),"",IF(AND($E$3=6),'Marks Entry 6th'!BG154,IF(AND($E$3=7),'Marks Entry 7th'!BG154,"")))</f>
        <v/>
      </c>
      <c r="DA155" s="120" t="str">
        <f>IF(OR($E155="",$G155=""),"",IF(AND($E$3=6),'Marks Entry 6th'!BH154,IF(AND($E$3=7),'Marks Entry 7th'!BH154,"")))</f>
        <v/>
      </c>
      <c r="DB155" s="65" t="str">
        <f t="shared" si="231"/>
        <v/>
      </c>
      <c r="DC155" s="62">
        <f t="shared" si="232"/>
        <v>0</v>
      </c>
      <c r="DD155" s="67" t="str">
        <f>IF(OR($E155="",$G155=""),"",IF(AND($E$3=6),'Marks Entry 6th'!BI154,IF(AND($E$3=7),'Marks Entry 7th'!BI154,"")))</f>
        <v/>
      </c>
      <c r="DE155" s="67" t="str">
        <f>IF(OR($E155="",$G155=""),"",IF(AND($E$3=6),'Marks Entry 6th'!BJ154,IF(AND($E$3=7),'Marks Entry 7th'!BJ154,"")))</f>
        <v/>
      </c>
      <c r="DF155" s="65" t="str">
        <f t="shared" si="233"/>
        <v/>
      </c>
      <c r="DG155" s="62" t="str">
        <f t="shared" si="234"/>
        <v/>
      </c>
      <c r="DH155" s="108">
        <f t="shared" si="235"/>
        <v>0</v>
      </c>
      <c r="DI155" s="108" t="str">
        <f t="shared" si="236"/>
        <v/>
      </c>
      <c r="DJ155" s="108" t="str">
        <f t="shared" si="237"/>
        <v/>
      </c>
      <c r="DK155" s="108" t="str">
        <f t="shared" si="238"/>
        <v/>
      </c>
      <c r="DL155" s="108" t="str">
        <f t="shared" si="239"/>
        <v/>
      </c>
      <c r="DM155" s="110" t="str">
        <f t="shared" si="240"/>
        <v/>
      </c>
      <c r="DN155" s="120" t="str">
        <f>IF(OR($E155="",$G155=""),"",IF(AND($E$3=6),'Marks Entry 6th'!BK154,IF(AND($E$3=7),'Marks Entry 7th'!BK154,"")))</f>
        <v/>
      </c>
      <c r="DO155" s="120" t="str">
        <f>IF(OR($E155="",$G155=""),"",IF(AND($E$3=6),'Marks Entry 6th'!BL154,IF(AND($E$3=7),'Marks Entry 7th'!BL154,"")))</f>
        <v/>
      </c>
      <c r="DP155" s="120" t="str">
        <f>IF(OR($E155="",$G155=""),"",IF(AND($E$3=6),'Marks Entry 6th'!BM154,IF(AND($E$3=7),'Marks Entry 7th'!BM154,"")))</f>
        <v/>
      </c>
      <c r="DQ155" s="120" t="str">
        <f>IF(OR($E155="",$G155=""),"",IF(AND($E$3=6),'Marks Entry 6th'!BN154,IF(AND($E$3=7),'Marks Entry 7th'!BN154,"")))</f>
        <v/>
      </c>
      <c r="DR155" s="120" t="str">
        <f>IF(OR($E155="",$G155=""),"",IF(AND($E$3=6),'Marks Entry 6th'!BO154,IF(AND($E$3=7),'Marks Entry 7th'!BO154,"")))</f>
        <v/>
      </c>
      <c r="DS155" s="120" t="str">
        <f>IF(OR($E155="",$G155=""),"",IF(AND($E$3=6),'Marks Entry 6th'!BP154,IF(AND($E$3=7),'Marks Entry 7th'!BP154,"")))</f>
        <v/>
      </c>
      <c r="DT155" s="418" t="str">
        <f t="shared" si="241"/>
        <v/>
      </c>
      <c r="DU155" s="120" t="str">
        <f>IF(OR($E155="",$G155=""),"",IF(AND($E$3=6),'Marks Entry 6th'!BQ154,IF(AND($E$3=7),'Marks Entry 7th'!BQ154,"")))</f>
        <v/>
      </c>
      <c r="DV155" s="120" t="str">
        <f>IF(OR($E155="",$G155=""),"",IF(AND($E$3=6),'Marks Entry 6th'!BR154,IF(AND($E$3=7),'Marks Entry 7th'!BR154,"")))</f>
        <v/>
      </c>
      <c r="DW155" s="65" t="str">
        <f t="shared" si="242"/>
        <v/>
      </c>
      <c r="DX155" s="62">
        <f t="shared" si="243"/>
        <v>0</v>
      </c>
      <c r="DY155" s="67" t="str">
        <f>IF(OR($E155="",$G155=""),"",IF(AND($E$3=6),'Marks Entry 6th'!BS154,IF(AND($E$3=7),'Marks Entry 7th'!BS154,"")))</f>
        <v/>
      </c>
      <c r="DZ155" s="67" t="str">
        <f>IF(OR($E155="",$G155=""),"",IF(AND($E$3=6),'Marks Entry 6th'!BT154,IF(AND($E$3=7),'Marks Entry 7th'!BT154,"")))</f>
        <v/>
      </c>
      <c r="EA155" s="65" t="str">
        <f t="shared" si="244"/>
        <v/>
      </c>
      <c r="EB155" s="62" t="str">
        <f t="shared" si="245"/>
        <v/>
      </c>
      <c r="EC155" s="108">
        <f t="shared" si="246"/>
        <v>0</v>
      </c>
      <c r="ED155" s="108" t="str">
        <f t="shared" si="247"/>
        <v/>
      </c>
      <c r="EE155" s="108" t="str">
        <f t="shared" si="248"/>
        <v/>
      </c>
      <c r="EF155" s="108" t="str">
        <f t="shared" si="249"/>
        <v/>
      </c>
      <c r="EG155" s="108" t="str">
        <f t="shared" si="250"/>
        <v/>
      </c>
      <c r="EH155" s="110" t="str">
        <f t="shared" si="251"/>
        <v/>
      </c>
      <c r="EI155" s="52" t="str">
        <f>IF(OR($E155="",$G155=""),"",IF(AND($E$3=6),'Marks Entry 6th'!BU154,IF(AND($E$3=7),'Marks Entry 7th'!BU154,"")))</f>
        <v/>
      </c>
      <c r="EJ155" s="52" t="str">
        <f>IF(OR($E155="",$G155=""),"",IF(AND($E$3=6),'Marks Entry 6th'!BV154,IF(AND($E$3=7),'Marks Entry 7th'!BV154,"")))</f>
        <v/>
      </c>
      <c r="EK155" s="52" t="str">
        <f>IF(OR($E155="",$G155=""),"",IF(AND($E$3=6),'Marks Entry 6th'!BW154,IF(AND($E$3=7),'Marks Entry 7th'!BW154,"")))</f>
        <v/>
      </c>
      <c r="EL155" s="52" t="str">
        <f>IF(OR($E155="",$G155=""),"",IF(AND($E$3=6),'Marks Entry 6th'!BX154,IF(AND($E$3=7),'Marks Entry 7th'!BX154,"")))</f>
        <v/>
      </c>
      <c r="EM155" s="52" t="str">
        <f>IF(OR($E155="",$G155=""),"",IF(AND($E$3=6),'Marks Entry 6th'!BY154,IF(AND($E$3=7),'Marks Entry 7th'!BY154,"")))</f>
        <v/>
      </c>
      <c r="EN155" s="121" t="str">
        <f t="shared" si="252"/>
        <v/>
      </c>
      <c r="EO155" s="122">
        <f t="shared" si="253"/>
        <v>0</v>
      </c>
      <c r="EP155" s="122" t="str">
        <f t="shared" si="254"/>
        <v/>
      </c>
      <c r="EQ155" s="122" t="str">
        <f t="shared" si="255"/>
        <v/>
      </c>
      <c r="ER155" s="109" t="str">
        <f t="shared" si="256"/>
        <v/>
      </c>
      <c r="ES155" s="52" t="str">
        <f>IF(OR($E155="",$G155=""),"",IF(AND($E$3=6),'Marks Entry 6th'!BZ154,IF(AND($E$3=7),'Marks Entry 7th'!BZ154,"")))</f>
        <v/>
      </c>
      <c r="ET155" s="52" t="str">
        <f>IF(OR($E155="",$G155=""),"",IF(AND($E$3=6),'Marks Entry 6th'!CA154,IF(AND($E$3=7),'Marks Entry 7th'!CA154,"")))</f>
        <v/>
      </c>
      <c r="EU155" s="52" t="str">
        <f>IF(OR($E155="",$G155=""),"",IF(AND($E$3=6),'Marks Entry 6th'!CB154,IF(AND($E$3=7),'Marks Entry 7th'!CB154,"")))</f>
        <v/>
      </c>
      <c r="EV155" s="52" t="str">
        <f>IF(OR($E155="",$G155=""),"",IF(AND($E$3=6),'Marks Entry 6th'!CC154,IF(AND($E$3=7),'Marks Entry 7th'!CC154,"")))</f>
        <v/>
      </c>
      <c r="EW155" s="52" t="str">
        <f>IF(OR($E155="",$G155=""),"",IF(AND($E$3=6),'Marks Entry 6th'!CD154,IF(AND($E$3=7),'Marks Entry 7th'!CD154,"")))</f>
        <v/>
      </c>
      <c r="EX155" s="121" t="str">
        <f t="shared" si="257"/>
        <v/>
      </c>
      <c r="EY155" s="122">
        <f t="shared" si="258"/>
        <v>0</v>
      </c>
      <c r="EZ155" s="122" t="str">
        <f t="shared" si="259"/>
        <v/>
      </c>
      <c r="FA155" s="122" t="str">
        <f t="shared" si="260"/>
        <v/>
      </c>
      <c r="FB155" s="109" t="str">
        <f t="shared" si="261"/>
        <v/>
      </c>
      <c r="FC155" s="52" t="str">
        <f>IF(OR($E155="",$G155=""),"",IF(AND($E$3=6),'Marks Entry 6th'!CE154,IF(AND($E$3=7),'Marks Entry 7th'!CE154,"")))</f>
        <v/>
      </c>
      <c r="FD155" s="52" t="str">
        <f>IF(OR($E155="",$G155=""),"",IF(AND($E$3=6),'Marks Entry 6th'!CF154,IF(AND($E$3=7),'Marks Entry 7th'!CF154,"")))</f>
        <v/>
      </c>
      <c r="FE155" s="52" t="str">
        <f>IF(OR($E155="",$G155=""),"",IF(AND($E$3=6),'Marks Entry 6th'!CG154,IF(AND($E$3=7),'Marks Entry 7th'!CG154,"")))</f>
        <v/>
      </c>
      <c r="FF155" s="52" t="str">
        <f>IF(OR($E155="",$G155=""),"",IF(AND($E$3=6),'Marks Entry 6th'!CH154,IF(AND($E$3=7),'Marks Entry 7th'!CH154,"")))</f>
        <v/>
      </c>
      <c r="FG155" s="52" t="str">
        <f>IF(OR($E155="",$G155=""),"",IF(AND($E$3=6),'Marks Entry 6th'!CI154,IF(AND($E$3=7),'Marks Entry 7th'!CI154,"")))</f>
        <v/>
      </c>
      <c r="FH155" s="121" t="str">
        <f t="shared" si="262"/>
        <v/>
      </c>
      <c r="FI155" s="122">
        <f t="shared" si="263"/>
        <v>0</v>
      </c>
      <c r="FJ155" s="122" t="str">
        <f t="shared" si="264"/>
        <v/>
      </c>
      <c r="FK155" s="122" t="str">
        <f t="shared" si="265"/>
        <v/>
      </c>
      <c r="FL155" s="109" t="str">
        <f t="shared" si="266"/>
        <v/>
      </c>
      <c r="FM155" s="361" t="str">
        <f>IF(OR($E155="",$G155=""),"",IF(AND('Marks Entry 6th'!CJ154="",'Marks Entry 7th'!CJ154=""),"",IF(AND($E$3=6),'Marks Entry 6th'!CJ154,IF(AND($E$3=7),'Marks Entry 7th'!CJ154,""))))</f>
        <v/>
      </c>
      <c r="FN155" s="361" t="str">
        <f>IF(OR($E155="",$G155=""),"",IF(AND('Marks Entry 6th'!CK154="",'Marks Entry 7th'!CK154=""),"",IF(AND($E$3=6),'Marks Entry 6th'!CK154,IF(AND($E$3=7),'Marks Entry 7th'!CK154,""))))</f>
        <v/>
      </c>
      <c r="FO155" s="362" t="str">
        <f t="shared" si="267"/>
        <v/>
      </c>
      <c r="FP155" s="109" t="str">
        <f t="shared" si="268"/>
        <v/>
      </c>
      <c r="FQ155" s="361" t="str">
        <f>IF(OR($E155="",$G155=""),"",IF(AND('Marks Entry 6th'!CL154="",'Marks Entry 7th'!CL154=""),"",IF(AND($E$3=6),'Marks Entry 6th'!CL154,IF(AND($E$3=7),'Marks Entry 7th'!CL154,""))))</f>
        <v/>
      </c>
      <c r="FR155" s="361" t="str">
        <f>IF(OR($E155="",$G155=""),"",IF(AND('Marks Entry 6th'!CM154="",'Marks Entry 7th'!CM154=""),"",IF(AND($E$3=6),'Marks Entry 6th'!CM154,IF(AND($E$3=7),'Marks Entry 7th'!CM154,""))))</f>
        <v/>
      </c>
      <c r="FS155" s="362" t="str">
        <f t="shared" si="269"/>
        <v/>
      </c>
      <c r="FT155" s="109" t="str">
        <f t="shared" si="270"/>
        <v/>
      </c>
      <c r="FU155" s="78" t="str">
        <f t="shared" si="271"/>
        <v/>
      </c>
      <c r="FV155" s="328" t="str">
        <f t="shared" si="272"/>
        <v/>
      </c>
      <c r="FW155" s="84" t="str">
        <f t="shared" si="273"/>
        <v/>
      </c>
      <c r="FX155" s="222" t="str">
        <f t="shared" si="274"/>
        <v/>
      </c>
      <c r="FY155" s="85" t="str">
        <f t="shared" si="275"/>
        <v/>
      </c>
      <c r="FZ155" s="327" t="str">
        <f>IFERROR(IF(B155="NSO","NSO",IF(OR(D155="",G155="",F155=""),"",IF(AND(FV155&gt;=36,'Master sheet'!$D$11="Hindi"),"कक्षा क्रमोन्नत",IF(AND(FV155&gt;=36,'Master sheet'!$D$11="English"),"Promoted",IF(AND(FV155&lt;36,'Master sheet'!$D$11="Hindi"),"पुनः परीक्षा","Re-Exam"))))),"")</f>
        <v/>
      </c>
      <c r="GA155" s="53" t="str">
        <f>IF(OR($E155="",$G155=""),"",IF(AND($E$3=6,'Marks Entry 6th'!CN154=""),"",IF(AND($E$3=7,'Marks Entry 7th'!CN154=""),"",IF(AND($E$3=6),'Marks Entry 6th'!CN154,IF(AND($E$3=7),'Marks Entry 7th'!CN154,"")))))</f>
        <v/>
      </c>
      <c r="GB155" s="53" t="str">
        <f>IF(OR($E155="",$G155=""),"",IF(AND($E$3=6,'Marks Entry 6th'!CO154=""),"",IF(AND($E$3=7,'Marks Entry 7th'!CO154=""),"",IF(AND($E$3=6),'Marks Entry 6th'!CO154,IF(AND($E$3=7),'Marks Entry 7th'!CO154,"")))))</f>
        <v/>
      </c>
      <c r="GC155" s="54"/>
      <c r="GK155" s="56">
        <f>IF(AND($E$3=6),'Marks Entry 6th'!I154,IF(AND($E$3=7),'Marks Entry 7th'!I154,""))</f>
        <v>0</v>
      </c>
      <c r="GL155" s="56">
        <f t="shared" si="276"/>
        <v>0</v>
      </c>
    </row>
    <row r="156" spans="1:194" ht="18.95" customHeight="1">
      <c r="A156" s="68">
        <v>149</v>
      </c>
      <c r="B156" s="68" t="str">
        <f>IF(OR(GK156=0,GK156=""),"",IF(AND($E$3=6),'Marks Entry 6th'!I155,IF(AND($E$3=7),'Marks Entry 7th'!I155,"")))</f>
        <v/>
      </c>
      <c r="C156" s="69" t="str">
        <f>IF(OR(B156=0,B156=""),"",IF(AND($E$3=6,'Marks Entry 6th'!B155=""),"",IF(AND($E$3=7,'Marks Entry 7th'!B155=""),"",IF(AND($E$3=6,'Marks Entry 6th'!B155),'Marks Entry 6th'!B155,IF(AND($E$3=7),'Marks Entry 7th'!B155,"")))))</f>
        <v/>
      </c>
      <c r="D156" s="69" t="str">
        <f>IF(OR(B156=0,B156=""),"",IF(AND($E$3=6,'Marks Entry 6th'!C155=""),"",IF(AND($E$3=7,'Marks Entry 7th'!C155=""),"",IF(AND($E$3=6),'Marks Entry 6th'!C155,IF(AND($E$3=7),'Marks Entry 7th'!C155,"")))))</f>
        <v/>
      </c>
      <c r="E156" s="303" t="str">
        <f>IF(OR(B156=0,B156=""),"",IF(AND($E$3=6,'Marks Entry 6th'!E155=""),"",IF(AND($E$3=7,'Marks Entry 7th'!E155=""),"",IF(AND($E$3=6),'Marks Entry 6th'!E155,IF(AND($E$3=7),'Marks Entry 7th'!E155,"")))))</f>
        <v/>
      </c>
      <c r="F156" s="69" t="str">
        <f>IF(OR(B156=0,B156=""),"",IF(AND($E$3=6,'Marks Entry 6th'!D155=""),"",IF(AND($E$3=7,'Marks Entry 7th'!D155=""),"",IF(AND($E$3=6),'Marks Entry 6th'!D155,IF(AND($E$3=7),'Marks Entry 7th'!D155,"")))))</f>
        <v/>
      </c>
      <c r="G156" s="302" t="str">
        <f>IF(OR(B156=0,B156=""),"",IF(AND($E$3=6,'Marks Entry 6th'!F155=""),"",IF(AND($E$3=7,'Marks Entry 7th'!F155=""),"",IF(AND($E$3=6),UPPER('Marks Entry 6th'!F155),IF(AND($E$3=7),UPPER('Marks Entry 7th'!F155),"")))))</f>
        <v/>
      </c>
      <c r="H156" s="302" t="str">
        <f>IF(OR(B156=0,B156=""),"",IF(AND($E$3=6,'Marks Entry 6th'!G155=""),"",IF(AND($E$3=7,'Marks Entry 7th'!G155=""),"",IF(AND($E$3=6),UPPER('Marks Entry 6th'!G155),IF(AND($E$3=7),UPPER('Marks Entry 7th'!G155),"")))))</f>
        <v/>
      </c>
      <c r="I156" s="302" t="str">
        <f>IF(OR(B156=0,B156=""),"",IF(AND($E$3=6,'Marks Entry 6th'!H155=""),"",IF(AND($E$3=7,'Marks Entry 7th'!H155=""),"",IF(AND($E$3=6),UPPER('Marks Entry 6th'!H155),IF(AND($E$3=7),UPPER('Marks Entry 7th'!H155),"")))))</f>
        <v/>
      </c>
      <c r="J156" s="64" t="str">
        <f>IF(OR(B156=0,B156=""),"",IF(AND($E$3=6,'Marks Entry 6th'!J155=""),"",IF(AND($E$3=7,'Marks Entry 7th'!J155=""),"",IF(AND($E$3=6),'Marks Entry 6th'!J155,IF(AND($E$3=7),'Marks Entry 7th'!J155,"")))))</f>
        <v/>
      </c>
      <c r="K156" s="64" t="str">
        <f>IF(OR(B156=0,B156=""),"",IF(AND($E$3=6,'Marks Entry 6th'!K155=""),"",IF(AND($E$3=7,'Marks Entry 7th'!K155=""),"",IF(AND($E$3=6),'Marks Entry 6th'!K155,IF(AND($E$3=7),'Marks Entry 7th'!K155,"")))))</f>
        <v/>
      </c>
      <c r="L156" s="120" t="str">
        <f>IF(OR($E156="",$G156=""),"",IF(AND($E$3=6),'Marks Entry 6th'!L155,IF(AND($E$3=7),'Marks Entry 7th'!L155,"")))</f>
        <v/>
      </c>
      <c r="M156" s="120" t="str">
        <f>IF(OR($E156="",$G156=""),"",IF(AND($E$3=6),'Marks Entry 6th'!M155,IF(AND($E$3=7),'Marks Entry 7th'!M155,"")))</f>
        <v/>
      </c>
      <c r="N156" s="120" t="str">
        <f>IF(OR($E156="",$G156=""),"",IF(AND($E$3=6),'Marks Entry 6th'!N155,IF(AND($E$3=7),'Marks Entry 7th'!N155,"")))</f>
        <v/>
      </c>
      <c r="O156" s="120" t="str">
        <f>IF(OR($E156="",$G156=""),"",IF(AND($E$3=6),'Marks Entry 6th'!O155,IF(AND($E$3=7),'Marks Entry 7th'!O155,"")))</f>
        <v/>
      </c>
      <c r="P156" s="120" t="str">
        <f>IF(OR($E156="",$G156=""),"",IF(AND($E$3=6),'Marks Entry 6th'!P155,IF(AND($E$3=7),'Marks Entry 7th'!P155,"")))</f>
        <v/>
      </c>
      <c r="Q156" s="120" t="str">
        <f>IF(OR($E156="",$G156=""),"",IF(AND($E$3=6),'Marks Entry 6th'!Q155,IF(AND($E$3=7),'Marks Entry 7th'!Q155,"")))</f>
        <v/>
      </c>
      <c r="R156" s="418" t="str">
        <f t="shared" si="186"/>
        <v/>
      </c>
      <c r="S156" s="120" t="str">
        <f>IF(OR($E156="",$G156=""),"",IF(AND($E$3=6),'Marks Entry 6th'!R155,IF(AND($E$3=7),'Marks Entry 7th'!R155,"")))</f>
        <v/>
      </c>
      <c r="T156" s="120" t="str">
        <f>IF(OR($E156="",$G156=""),"",IF(AND($E$3=6),'Marks Entry 6th'!S155,IF(AND($E$3=7),'Marks Entry 7th'!S155,"")))</f>
        <v/>
      </c>
      <c r="U156" s="65" t="str">
        <f t="shared" si="187"/>
        <v/>
      </c>
      <c r="V156" s="62">
        <f t="shared" si="188"/>
        <v>0</v>
      </c>
      <c r="W156" s="67" t="str">
        <f>IF(OR($E156="",$G156=""),"",IF(AND($E$3=6),'Marks Entry 6th'!T155,IF(AND($E$3=7),'Marks Entry 7th'!T155,"")))</f>
        <v/>
      </c>
      <c r="X156" s="67" t="str">
        <f>IF(OR($E156="",$G156=""),"",IF(AND($E$3=6),'Marks Entry 6th'!U155,IF(AND($E$3=7),'Marks Entry 7th'!U155,"")))</f>
        <v/>
      </c>
      <c r="Y156" s="66" t="str">
        <f t="shared" si="189"/>
        <v/>
      </c>
      <c r="Z156" s="62" t="str">
        <f t="shared" si="190"/>
        <v/>
      </c>
      <c r="AA156" s="108">
        <f t="shared" si="191"/>
        <v>0</v>
      </c>
      <c r="AB156" s="108" t="str">
        <f t="shared" si="192"/>
        <v/>
      </c>
      <c r="AC156" s="108" t="str">
        <f t="shared" si="193"/>
        <v/>
      </c>
      <c r="AD156" s="108" t="str">
        <f t="shared" si="194"/>
        <v/>
      </c>
      <c r="AE156" s="108" t="str">
        <f t="shared" si="195"/>
        <v/>
      </c>
      <c r="AF156" s="110" t="str">
        <f t="shared" si="196"/>
        <v/>
      </c>
      <c r="AG156" s="120" t="str">
        <f>IF(OR($E156="",$G156=""),"",IF(AND($E$3=6),'Marks Entry 6th'!V155,IF(AND($E$3=7),'Marks Entry 7th'!V155,"")))</f>
        <v/>
      </c>
      <c r="AH156" s="120" t="str">
        <f>IF(OR($E156="",$G156=""),"",IF(AND($E$3=6),'Marks Entry 6th'!W155,IF(AND($E$3=7),'Marks Entry 7th'!W155,"")))</f>
        <v/>
      </c>
      <c r="AI156" s="120" t="str">
        <f>IF(OR($E156="",$G156=""),"",IF(AND($E$3=6),'Marks Entry 6th'!X155,IF(AND($E$3=7),'Marks Entry 7th'!X155,"")))</f>
        <v/>
      </c>
      <c r="AJ156" s="120" t="str">
        <f>IF(OR($E156="",$G156=""),"",IF(AND($E$3=6),'Marks Entry 6th'!Y155,IF(AND($E$3=7),'Marks Entry 7th'!Y155,"")))</f>
        <v/>
      </c>
      <c r="AK156" s="120" t="str">
        <f>IF(OR($E156="",$G156=""),"",IF(AND($E$3=6),'Marks Entry 6th'!Z155,IF(AND($E$3=7),'Marks Entry 7th'!Z155,"")))</f>
        <v/>
      </c>
      <c r="AL156" s="120" t="str">
        <f>IF(OR($E156="",$G156=""),"",IF(AND($E$3=6),'Marks Entry 6th'!AA155,IF(AND($E$3=7),'Marks Entry 7th'!AA155,"")))</f>
        <v/>
      </c>
      <c r="AM156" s="418" t="str">
        <f t="shared" si="197"/>
        <v/>
      </c>
      <c r="AN156" s="120" t="str">
        <f>IF(OR($E156="",$G156=""),"",IF(AND($E$3=6),'Marks Entry 6th'!AB155,IF(AND($E$3=7),'Marks Entry 7th'!AB155,"")))</f>
        <v/>
      </c>
      <c r="AO156" s="120" t="str">
        <f>IF(OR($E156="",$G156=""),"",IF(AND($E$3=6),'Marks Entry 6th'!AC155,IF(AND($E$3=7),'Marks Entry 7th'!AC155,"")))</f>
        <v/>
      </c>
      <c r="AP156" s="65" t="str">
        <f t="shared" si="198"/>
        <v/>
      </c>
      <c r="AQ156" s="62">
        <f t="shared" si="199"/>
        <v>0</v>
      </c>
      <c r="AR156" s="67" t="str">
        <f>IF(OR($E156="",$G156=""),"",IF(AND($E$3=6),'Marks Entry 6th'!AD155,IF(AND($E$3=7),'Marks Entry 7th'!AD155,"")))</f>
        <v/>
      </c>
      <c r="AS156" s="67" t="str">
        <f>IF(OR($E156="",$G156=""),"",IF(AND($E$3=6),'Marks Entry 6th'!AE155,IF(AND($E$3=7),'Marks Entry 7th'!AE155,"")))</f>
        <v/>
      </c>
      <c r="AT156" s="65" t="str">
        <f t="shared" si="200"/>
        <v/>
      </c>
      <c r="AU156" s="62" t="str">
        <f t="shared" si="201"/>
        <v/>
      </c>
      <c r="AV156" s="108">
        <f t="shared" si="202"/>
        <v>0</v>
      </c>
      <c r="AW156" s="108" t="str">
        <f t="shared" si="203"/>
        <v/>
      </c>
      <c r="AX156" s="108" t="str">
        <f t="shared" si="204"/>
        <v/>
      </c>
      <c r="AY156" s="108" t="str">
        <f t="shared" si="205"/>
        <v/>
      </c>
      <c r="AZ156" s="108" t="str">
        <f t="shared" si="206"/>
        <v/>
      </c>
      <c r="BA156" s="110" t="str">
        <f t="shared" si="207"/>
        <v/>
      </c>
      <c r="BB156" s="310" t="str">
        <f>IF(OR($E156="",$G156=""),"",IF(AND($E$3=6),'Marks Entry 6th'!AF155,IF(AND($E$3=7),'Marks Entry 7th'!AF155,"")))</f>
        <v/>
      </c>
      <c r="BC156" s="120" t="str">
        <f>IF(OR($E156="",$G156=""),"",IF(AND($E$3=6),'Marks Entry 6th'!AG155,IF(AND($E$3=7),'Marks Entry 7th'!AG155,"")))</f>
        <v/>
      </c>
      <c r="BD156" s="120" t="str">
        <f>IF(OR($E156="",$G156=""),"",IF(AND($E$3=6),'Marks Entry 6th'!AH155,IF(AND($E$3=7),'Marks Entry 7th'!AH155,"")))</f>
        <v/>
      </c>
      <c r="BE156" s="120" t="str">
        <f>IF(OR($E156="",$G156=""),"",IF(AND($E$3=6),'Marks Entry 6th'!AI155,IF(AND($E$3=7),'Marks Entry 7th'!AI155,"")))</f>
        <v/>
      </c>
      <c r="BF156" s="120" t="str">
        <f>IF(OR($E156="",$G156=""),"",IF(AND($E$3=6),'Marks Entry 6th'!AJ155,IF(AND($E$3=7),'Marks Entry 7th'!AJ155,"")))</f>
        <v/>
      </c>
      <c r="BG156" s="120" t="str">
        <f>IF(OR($E156="",$G156=""),"",IF(AND($E$3=6),'Marks Entry 6th'!AK155,IF(AND($E$3=7),'Marks Entry 7th'!AK155,"")))</f>
        <v/>
      </c>
      <c r="BH156" s="120" t="str">
        <f>IF(OR($E156="",$G156=""),"",IF(AND($E$3=6),'Marks Entry 6th'!AL155,IF(AND($E$3=7),'Marks Entry 7th'!AL155,"")))</f>
        <v/>
      </c>
      <c r="BI156" s="418" t="str">
        <f t="shared" si="208"/>
        <v/>
      </c>
      <c r="BJ156" s="120" t="str">
        <f>IF(OR($E156="",$G156=""),"",IF(AND($E$3=6),'Marks Entry 6th'!AM155,IF(AND($E$3=7),'Marks Entry 7th'!AM155,"")))</f>
        <v/>
      </c>
      <c r="BK156" s="120" t="str">
        <f>IF(OR($E156="",$G156=""),"",IF(AND($E$3=6),'Marks Entry 6th'!AN155,IF(AND($E$3=7),'Marks Entry 7th'!AN155,"")))</f>
        <v/>
      </c>
      <c r="BL156" s="65" t="str">
        <f t="shared" si="209"/>
        <v/>
      </c>
      <c r="BM156" s="62">
        <f t="shared" si="210"/>
        <v>0</v>
      </c>
      <c r="BN156" s="67" t="str">
        <f>IF(OR($E156="",$G156=""),"",IF(AND($E$3=6),'Marks Entry 6th'!AO155,IF(AND($E$3=7),'Marks Entry 7th'!AO155,"")))</f>
        <v/>
      </c>
      <c r="BO156" s="67" t="str">
        <f>IF(OR($E156="",$G156=""),"",IF(AND($E$3=6),'Marks Entry 6th'!AP155,IF(AND($E$3=7),'Marks Entry 7th'!AP155,"")))</f>
        <v/>
      </c>
      <c r="BP156" s="65" t="str">
        <f t="shared" si="211"/>
        <v/>
      </c>
      <c r="BQ156" s="62" t="str">
        <f t="shared" si="212"/>
        <v/>
      </c>
      <c r="BR156" s="108">
        <f t="shared" si="213"/>
        <v>0</v>
      </c>
      <c r="BS156" s="108" t="str">
        <f t="shared" si="214"/>
        <v/>
      </c>
      <c r="BT156" s="108" t="str">
        <f t="shared" si="215"/>
        <v/>
      </c>
      <c r="BU156" s="108" t="str">
        <f t="shared" si="216"/>
        <v/>
      </c>
      <c r="BV156" s="108" t="str">
        <f t="shared" si="217"/>
        <v/>
      </c>
      <c r="BW156" s="110" t="str">
        <f t="shared" si="218"/>
        <v/>
      </c>
      <c r="BX156" s="120" t="str">
        <f>IF(OR($E156="",$G156=""),"",IF(AND($E$3=6),'Marks Entry 6th'!AQ155,IF(AND($E$3=7),'Marks Entry 7th'!AQ155,"")))</f>
        <v/>
      </c>
      <c r="BY156" s="120" t="str">
        <f>IF(OR($E156="",$G156=""),"",IF(AND($E$3=6),'Marks Entry 6th'!AR155,IF(AND($E$3=7),'Marks Entry 7th'!AR155,"")))</f>
        <v/>
      </c>
      <c r="BZ156" s="120" t="str">
        <f>IF(OR($E156="",$G156=""),"",IF(AND($E$3=6),'Marks Entry 6th'!AS155,IF(AND($E$3=7),'Marks Entry 7th'!AS155,"")))</f>
        <v/>
      </c>
      <c r="CA156" s="120" t="str">
        <f>IF(OR($E156="",$G156=""),"",IF(AND($E$3=6),'Marks Entry 6th'!AT155,IF(AND($E$3=7),'Marks Entry 7th'!AT155,"")))</f>
        <v/>
      </c>
      <c r="CB156" s="120" t="str">
        <f>IF(OR($E156="",$G156=""),"",IF(AND($E$3=6),'Marks Entry 6th'!AU155,IF(AND($E$3=7),'Marks Entry 7th'!AU155,"")))</f>
        <v/>
      </c>
      <c r="CC156" s="120" t="str">
        <f>IF(OR($E156="",$G156=""),"",IF(AND($E$3=6),'Marks Entry 6th'!AV155,IF(AND($E$3=7),'Marks Entry 7th'!AV155,"")))</f>
        <v/>
      </c>
      <c r="CD156" s="418" t="str">
        <f t="shared" si="219"/>
        <v/>
      </c>
      <c r="CE156" s="120" t="str">
        <f>IF(OR($E156="",$G156=""),"",IF(AND($E$3=6),'Marks Entry 6th'!AW155,IF(AND($E$3=7),'Marks Entry 7th'!AW155,"")))</f>
        <v/>
      </c>
      <c r="CF156" s="120" t="str">
        <f>IF(OR($E156="",$G156=""),"",IF(AND($E$3=6),'Marks Entry 6th'!AX155,IF(AND($E$3=7),'Marks Entry 7th'!AX155,"")))</f>
        <v/>
      </c>
      <c r="CG156" s="65" t="str">
        <f t="shared" si="220"/>
        <v/>
      </c>
      <c r="CH156" s="62">
        <f t="shared" si="221"/>
        <v>0</v>
      </c>
      <c r="CI156" s="67" t="str">
        <f>IF(OR($E156="",$G156=""),"",IF(AND($E$3=6),'Marks Entry 6th'!AY155,IF(AND($E$3=7),'Marks Entry 7th'!AY155,"")))</f>
        <v/>
      </c>
      <c r="CJ156" s="67" t="str">
        <f>IF(OR($E156="",$G156=""),"",IF(AND($E$3=6),'Marks Entry 6th'!AZ155,IF(AND($E$3=7),'Marks Entry 7th'!AZ155,"")))</f>
        <v/>
      </c>
      <c r="CK156" s="65" t="str">
        <f t="shared" si="222"/>
        <v/>
      </c>
      <c r="CL156" s="62" t="str">
        <f t="shared" si="223"/>
        <v/>
      </c>
      <c r="CM156" s="108">
        <f t="shared" si="224"/>
        <v>0</v>
      </c>
      <c r="CN156" s="108" t="str">
        <f t="shared" si="225"/>
        <v/>
      </c>
      <c r="CO156" s="108" t="str">
        <f t="shared" si="226"/>
        <v/>
      </c>
      <c r="CP156" s="108" t="str">
        <f t="shared" si="227"/>
        <v/>
      </c>
      <c r="CQ156" s="108" t="str">
        <f t="shared" si="228"/>
        <v/>
      </c>
      <c r="CR156" s="110" t="str">
        <f t="shared" si="229"/>
        <v/>
      </c>
      <c r="CS156" s="120" t="str">
        <f>IF(OR($E156="",$G156=""),"",IF(AND($E$3=6),'Marks Entry 6th'!BA155,IF(AND($E$3=7),'Marks Entry 7th'!BA155,"")))</f>
        <v/>
      </c>
      <c r="CT156" s="120" t="str">
        <f>IF(OR($E156="",$G156=""),"",IF(AND($E$3=6),'Marks Entry 6th'!BB155,IF(AND($E$3=7),'Marks Entry 7th'!BB155,"")))</f>
        <v/>
      </c>
      <c r="CU156" s="120" t="str">
        <f>IF(OR($E156="",$G156=""),"",IF(AND($E$3=6),'Marks Entry 6th'!BC155,IF(AND($E$3=7),'Marks Entry 7th'!BC155,"")))</f>
        <v/>
      </c>
      <c r="CV156" s="120" t="str">
        <f>IF(OR($E156="",$G156=""),"",IF(AND($E$3=6),'Marks Entry 6th'!BD155,IF(AND($E$3=7),'Marks Entry 7th'!BD155,"")))</f>
        <v/>
      </c>
      <c r="CW156" s="120" t="str">
        <f>IF(OR($E156="",$G156=""),"",IF(AND($E$3=6),'Marks Entry 6th'!BE155,IF(AND($E$3=7),'Marks Entry 7th'!BE155,"")))</f>
        <v/>
      </c>
      <c r="CX156" s="120" t="str">
        <f>IF(OR($E156="",$G156=""),"",IF(AND($E$3=6),'Marks Entry 6th'!BF155,IF(AND($E$3=7),'Marks Entry 7th'!BF155,"")))</f>
        <v/>
      </c>
      <c r="CY156" s="418" t="str">
        <f t="shared" si="230"/>
        <v/>
      </c>
      <c r="CZ156" s="120" t="str">
        <f>IF(OR($E156="",$G156=""),"",IF(AND($E$3=6),'Marks Entry 6th'!BG155,IF(AND($E$3=7),'Marks Entry 7th'!BG155,"")))</f>
        <v/>
      </c>
      <c r="DA156" s="120" t="str">
        <f>IF(OR($E156="",$G156=""),"",IF(AND($E$3=6),'Marks Entry 6th'!BH155,IF(AND($E$3=7),'Marks Entry 7th'!BH155,"")))</f>
        <v/>
      </c>
      <c r="DB156" s="65" t="str">
        <f t="shared" si="231"/>
        <v/>
      </c>
      <c r="DC156" s="62">
        <f t="shared" si="232"/>
        <v>0</v>
      </c>
      <c r="DD156" s="67" t="str">
        <f>IF(OR($E156="",$G156=""),"",IF(AND($E$3=6),'Marks Entry 6th'!BI155,IF(AND($E$3=7),'Marks Entry 7th'!BI155,"")))</f>
        <v/>
      </c>
      <c r="DE156" s="67" t="str">
        <f>IF(OR($E156="",$G156=""),"",IF(AND($E$3=6),'Marks Entry 6th'!BJ155,IF(AND($E$3=7),'Marks Entry 7th'!BJ155,"")))</f>
        <v/>
      </c>
      <c r="DF156" s="65" t="str">
        <f t="shared" si="233"/>
        <v/>
      </c>
      <c r="DG156" s="62" t="str">
        <f t="shared" si="234"/>
        <v/>
      </c>
      <c r="DH156" s="108">
        <f t="shared" si="235"/>
        <v>0</v>
      </c>
      <c r="DI156" s="108" t="str">
        <f t="shared" si="236"/>
        <v/>
      </c>
      <c r="DJ156" s="108" t="str">
        <f t="shared" si="237"/>
        <v/>
      </c>
      <c r="DK156" s="108" t="str">
        <f t="shared" si="238"/>
        <v/>
      </c>
      <c r="DL156" s="108" t="str">
        <f t="shared" si="239"/>
        <v/>
      </c>
      <c r="DM156" s="110" t="str">
        <f t="shared" si="240"/>
        <v/>
      </c>
      <c r="DN156" s="120" t="str">
        <f>IF(OR($E156="",$G156=""),"",IF(AND($E$3=6),'Marks Entry 6th'!BK155,IF(AND($E$3=7),'Marks Entry 7th'!BK155,"")))</f>
        <v/>
      </c>
      <c r="DO156" s="120" t="str">
        <f>IF(OR($E156="",$G156=""),"",IF(AND($E$3=6),'Marks Entry 6th'!BL155,IF(AND($E$3=7),'Marks Entry 7th'!BL155,"")))</f>
        <v/>
      </c>
      <c r="DP156" s="120" t="str">
        <f>IF(OR($E156="",$G156=""),"",IF(AND($E$3=6),'Marks Entry 6th'!BM155,IF(AND($E$3=7),'Marks Entry 7th'!BM155,"")))</f>
        <v/>
      </c>
      <c r="DQ156" s="120" t="str">
        <f>IF(OR($E156="",$G156=""),"",IF(AND($E$3=6),'Marks Entry 6th'!BN155,IF(AND($E$3=7),'Marks Entry 7th'!BN155,"")))</f>
        <v/>
      </c>
      <c r="DR156" s="120" t="str">
        <f>IF(OR($E156="",$G156=""),"",IF(AND($E$3=6),'Marks Entry 6th'!BO155,IF(AND($E$3=7),'Marks Entry 7th'!BO155,"")))</f>
        <v/>
      </c>
      <c r="DS156" s="120" t="str">
        <f>IF(OR($E156="",$G156=""),"",IF(AND($E$3=6),'Marks Entry 6th'!BP155,IF(AND($E$3=7),'Marks Entry 7th'!BP155,"")))</f>
        <v/>
      </c>
      <c r="DT156" s="418" t="str">
        <f t="shared" si="241"/>
        <v/>
      </c>
      <c r="DU156" s="120" t="str">
        <f>IF(OR($E156="",$G156=""),"",IF(AND($E$3=6),'Marks Entry 6th'!BQ155,IF(AND($E$3=7),'Marks Entry 7th'!BQ155,"")))</f>
        <v/>
      </c>
      <c r="DV156" s="120" t="str">
        <f>IF(OR($E156="",$G156=""),"",IF(AND($E$3=6),'Marks Entry 6th'!BR155,IF(AND($E$3=7),'Marks Entry 7th'!BR155,"")))</f>
        <v/>
      </c>
      <c r="DW156" s="65" t="str">
        <f t="shared" si="242"/>
        <v/>
      </c>
      <c r="DX156" s="62">
        <f t="shared" si="243"/>
        <v>0</v>
      </c>
      <c r="DY156" s="67" t="str">
        <f>IF(OR($E156="",$G156=""),"",IF(AND($E$3=6),'Marks Entry 6th'!BS155,IF(AND($E$3=7),'Marks Entry 7th'!BS155,"")))</f>
        <v/>
      </c>
      <c r="DZ156" s="67" t="str">
        <f>IF(OR($E156="",$G156=""),"",IF(AND($E$3=6),'Marks Entry 6th'!BT155,IF(AND($E$3=7),'Marks Entry 7th'!BT155,"")))</f>
        <v/>
      </c>
      <c r="EA156" s="65" t="str">
        <f t="shared" si="244"/>
        <v/>
      </c>
      <c r="EB156" s="62" t="str">
        <f t="shared" si="245"/>
        <v/>
      </c>
      <c r="EC156" s="108">
        <f t="shared" si="246"/>
        <v>0</v>
      </c>
      <c r="ED156" s="108" t="str">
        <f t="shared" si="247"/>
        <v/>
      </c>
      <c r="EE156" s="108" t="str">
        <f t="shared" si="248"/>
        <v/>
      </c>
      <c r="EF156" s="108" t="str">
        <f t="shared" si="249"/>
        <v/>
      </c>
      <c r="EG156" s="108" t="str">
        <f t="shared" si="250"/>
        <v/>
      </c>
      <c r="EH156" s="110" t="str">
        <f t="shared" si="251"/>
        <v/>
      </c>
      <c r="EI156" s="52" t="str">
        <f>IF(OR($E156="",$G156=""),"",IF(AND($E$3=6),'Marks Entry 6th'!BU155,IF(AND($E$3=7),'Marks Entry 7th'!BU155,"")))</f>
        <v/>
      </c>
      <c r="EJ156" s="52" t="str">
        <f>IF(OR($E156="",$G156=""),"",IF(AND($E$3=6),'Marks Entry 6th'!BV155,IF(AND($E$3=7),'Marks Entry 7th'!BV155,"")))</f>
        <v/>
      </c>
      <c r="EK156" s="52" t="str">
        <f>IF(OR($E156="",$G156=""),"",IF(AND($E$3=6),'Marks Entry 6th'!BW155,IF(AND($E$3=7),'Marks Entry 7th'!BW155,"")))</f>
        <v/>
      </c>
      <c r="EL156" s="52" t="str">
        <f>IF(OR($E156="",$G156=""),"",IF(AND($E$3=6),'Marks Entry 6th'!BX155,IF(AND($E$3=7),'Marks Entry 7th'!BX155,"")))</f>
        <v/>
      </c>
      <c r="EM156" s="52" t="str">
        <f>IF(OR($E156="",$G156=""),"",IF(AND($E$3=6),'Marks Entry 6th'!BY155,IF(AND($E$3=7),'Marks Entry 7th'!BY155,"")))</f>
        <v/>
      </c>
      <c r="EN156" s="121" t="str">
        <f t="shared" si="252"/>
        <v/>
      </c>
      <c r="EO156" s="122">
        <f t="shared" si="253"/>
        <v>0</v>
      </c>
      <c r="EP156" s="122" t="str">
        <f t="shared" si="254"/>
        <v/>
      </c>
      <c r="EQ156" s="122" t="str">
        <f t="shared" si="255"/>
        <v/>
      </c>
      <c r="ER156" s="109" t="str">
        <f t="shared" si="256"/>
        <v/>
      </c>
      <c r="ES156" s="52" t="str">
        <f>IF(OR($E156="",$G156=""),"",IF(AND($E$3=6),'Marks Entry 6th'!BZ155,IF(AND($E$3=7),'Marks Entry 7th'!BZ155,"")))</f>
        <v/>
      </c>
      <c r="ET156" s="52" t="str">
        <f>IF(OR($E156="",$G156=""),"",IF(AND($E$3=6),'Marks Entry 6th'!CA155,IF(AND($E$3=7),'Marks Entry 7th'!CA155,"")))</f>
        <v/>
      </c>
      <c r="EU156" s="52" t="str">
        <f>IF(OR($E156="",$G156=""),"",IF(AND($E$3=6),'Marks Entry 6th'!CB155,IF(AND($E$3=7),'Marks Entry 7th'!CB155,"")))</f>
        <v/>
      </c>
      <c r="EV156" s="52" t="str">
        <f>IF(OR($E156="",$G156=""),"",IF(AND($E$3=6),'Marks Entry 6th'!CC155,IF(AND($E$3=7),'Marks Entry 7th'!CC155,"")))</f>
        <v/>
      </c>
      <c r="EW156" s="52" t="str">
        <f>IF(OR($E156="",$G156=""),"",IF(AND($E$3=6),'Marks Entry 6th'!CD155,IF(AND($E$3=7),'Marks Entry 7th'!CD155,"")))</f>
        <v/>
      </c>
      <c r="EX156" s="121" t="str">
        <f t="shared" si="257"/>
        <v/>
      </c>
      <c r="EY156" s="122">
        <f t="shared" si="258"/>
        <v>0</v>
      </c>
      <c r="EZ156" s="122" t="str">
        <f t="shared" si="259"/>
        <v/>
      </c>
      <c r="FA156" s="122" t="str">
        <f t="shared" si="260"/>
        <v/>
      </c>
      <c r="FB156" s="109" t="str">
        <f t="shared" si="261"/>
        <v/>
      </c>
      <c r="FC156" s="52" t="str">
        <f>IF(OR($E156="",$G156=""),"",IF(AND($E$3=6),'Marks Entry 6th'!CE155,IF(AND($E$3=7),'Marks Entry 7th'!CE155,"")))</f>
        <v/>
      </c>
      <c r="FD156" s="52" t="str">
        <f>IF(OR($E156="",$G156=""),"",IF(AND($E$3=6),'Marks Entry 6th'!CF155,IF(AND($E$3=7),'Marks Entry 7th'!CF155,"")))</f>
        <v/>
      </c>
      <c r="FE156" s="52" t="str">
        <f>IF(OR($E156="",$G156=""),"",IF(AND($E$3=6),'Marks Entry 6th'!CG155,IF(AND($E$3=7),'Marks Entry 7th'!CG155,"")))</f>
        <v/>
      </c>
      <c r="FF156" s="52" t="str">
        <f>IF(OR($E156="",$G156=""),"",IF(AND($E$3=6),'Marks Entry 6th'!CH155,IF(AND($E$3=7),'Marks Entry 7th'!CH155,"")))</f>
        <v/>
      </c>
      <c r="FG156" s="52" t="str">
        <f>IF(OR($E156="",$G156=""),"",IF(AND($E$3=6),'Marks Entry 6th'!CI155,IF(AND($E$3=7),'Marks Entry 7th'!CI155,"")))</f>
        <v/>
      </c>
      <c r="FH156" s="121" t="str">
        <f t="shared" si="262"/>
        <v/>
      </c>
      <c r="FI156" s="122">
        <f t="shared" si="263"/>
        <v>0</v>
      </c>
      <c r="FJ156" s="122" t="str">
        <f t="shared" si="264"/>
        <v/>
      </c>
      <c r="FK156" s="122" t="str">
        <f t="shared" si="265"/>
        <v/>
      </c>
      <c r="FL156" s="109" t="str">
        <f t="shared" si="266"/>
        <v/>
      </c>
      <c r="FM156" s="361" t="str">
        <f>IF(OR($E156="",$G156=""),"",IF(AND('Marks Entry 6th'!CJ155="",'Marks Entry 7th'!CJ155=""),"",IF(AND($E$3=6),'Marks Entry 6th'!CJ155,IF(AND($E$3=7),'Marks Entry 7th'!CJ155,""))))</f>
        <v/>
      </c>
      <c r="FN156" s="361" t="str">
        <f>IF(OR($E156="",$G156=""),"",IF(AND('Marks Entry 6th'!CK155="",'Marks Entry 7th'!CK155=""),"",IF(AND($E$3=6),'Marks Entry 6th'!CK155,IF(AND($E$3=7),'Marks Entry 7th'!CK155,""))))</f>
        <v/>
      </c>
      <c r="FO156" s="362" t="str">
        <f t="shared" si="267"/>
        <v/>
      </c>
      <c r="FP156" s="109" t="str">
        <f t="shared" si="268"/>
        <v/>
      </c>
      <c r="FQ156" s="361" t="str">
        <f>IF(OR($E156="",$G156=""),"",IF(AND('Marks Entry 6th'!CL155="",'Marks Entry 7th'!CL155=""),"",IF(AND($E$3=6),'Marks Entry 6th'!CL155,IF(AND($E$3=7),'Marks Entry 7th'!CL155,""))))</f>
        <v/>
      </c>
      <c r="FR156" s="361" t="str">
        <f>IF(OR($E156="",$G156=""),"",IF(AND('Marks Entry 6th'!CM155="",'Marks Entry 7th'!CM155=""),"",IF(AND($E$3=6),'Marks Entry 6th'!CM155,IF(AND($E$3=7),'Marks Entry 7th'!CM155,""))))</f>
        <v/>
      </c>
      <c r="FS156" s="362" t="str">
        <f t="shared" si="269"/>
        <v/>
      </c>
      <c r="FT156" s="109" t="str">
        <f t="shared" si="270"/>
        <v/>
      </c>
      <c r="FU156" s="78" t="str">
        <f t="shared" si="271"/>
        <v/>
      </c>
      <c r="FV156" s="328" t="str">
        <f t="shared" si="272"/>
        <v/>
      </c>
      <c r="FW156" s="84" t="str">
        <f t="shared" si="273"/>
        <v/>
      </c>
      <c r="FX156" s="222" t="str">
        <f t="shared" si="274"/>
        <v/>
      </c>
      <c r="FY156" s="85" t="str">
        <f t="shared" si="275"/>
        <v/>
      </c>
      <c r="FZ156" s="327" t="str">
        <f>IFERROR(IF(B156="NSO","NSO",IF(OR(D156="",G156="",F156=""),"",IF(AND(FV156&gt;=36,'Master sheet'!$D$11="Hindi"),"कक्षा क्रमोन्नत",IF(AND(FV156&gt;=36,'Master sheet'!$D$11="English"),"Promoted",IF(AND(FV156&lt;36,'Master sheet'!$D$11="Hindi"),"पुनः परीक्षा","Re-Exam"))))),"")</f>
        <v/>
      </c>
      <c r="GA156" s="53" t="str">
        <f>IF(OR($E156="",$G156=""),"",IF(AND($E$3=6,'Marks Entry 6th'!CN155=""),"",IF(AND($E$3=7,'Marks Entry 7th'!CN155=""),"",IF(AND($E$3=6),'Marks Entry 6th'!CN155,IF(AND($E$3=7),'Marks Entry 7th'!CN155,"")))))</f>
        <v/>
      </c>
      <c r="GB156" s="53" t="str">
        <f>IF(OR($E156="",$G156=""),"",IF(AND($E$3=6,'Marks Entry 6th'!CO155=""),"",IF(AND($E$3=7,'Marks Entry 7th'!CO155=""),"",IF(AND($E$3=6),'Marks Entry 6th'!CO155,IF(AND($E$3=7),'Marks Entry 7th'!CO155,"")))))</f>
        <v/>
      </c>
      <c r="GC156" s="54"/>
      <c r="GK156" s="56">
        <f>IF(AND($E$3=6),'Marks Entry 6th'!I155,IF(AND($E$3=7),'Marks Entry 7th'!I155,""))</f>
        <v>0</v>
      </c>
      <c r="GL156" s="56">
        <f t="shared" si="276"/>
        <v>0</v>
      </c>
    </row>
    <row r="157" spans="1:194" ht="18.95" customHeight="1">
      <c r="A157" s="68">
        <v>150</v>
      </c>
      <c r="B157" s="68" t="str">
        <f>IF(OR(GK157=0,GK157=""),"",IF(AND($E$3=6),'Marks Entry 6th'!I156,IF(AND($E$3=7),'Marks Entry 7th'!I156,"")))</f>
        <v/>
      </c>
      <c r="C157" s="69" t="str">
        <f>IF(OR(B157=0,B157=""),"",IF(AND($E$3=6,'Marks Entry 6th'!B156=""),"",IF(AND($E$3=7,'Marks Entry 7th'!B156=""),"",IF(AND($E$3=6,'Marks Entry 6th'!B156),'Marks Entry 6th'!B156,IF(AND($E$3=7),'Marks Entry 7th'!B156,"")))))</f>
        <v/>
      </c>
      <c r="D157" s="69" t="str">
        <f>IF(OR(B157=0,B157=""),"",IF(AND($E$3=6,'Marks Entry 6th'!C156=""),"",IF(AND($E$3=7,'Marks Entry 7th'!C156=""),"",IF(AND($E$3=6),'Marks Entry 6th'!C156,IF(AND($E$3=7),'Marks Entry 7th'!C156,"")))))</f>
        <v/>
      </c>
      <c r="E157" s="303" t="str">
        <f>IF(OR(B157=0,B157=""),"",IF(AND($E$3=6,'Marks Entry 6th'!E156=""),"",IF(AND($E$3=7,'Marks Entry 7th'!E156=""),"",IF(AND($E$3=6),'Marks Entry 6th'!E156,IF(AND($E$3=7),'Marks Entry 7th'!E156,"")))))</f>
        <v/>
      </c>
      <c r="F157" s="69" t="str">
        <f>IF(OR(B157=0,B157=""),"",IF(AND($E$3=6,'Marks Entry 6th'!D156=""),"",IF(AND($E$3=7,'Marks Entry 7th'!D156=""),"",IF(AND($E$3=6),'Marks Entry 6th'!D156,IF(AND($E$3=7),'Marks Entry 7th'!D156,"")))))</f>
        <v/>
      </c>
      <c r="G157" s="302" t="str">
        <f>IF(OR(B157=0,B157=""),"",IF(AND($E$3=6,'Marks Entry 6th'!F156=""),"",IF(AND($E$3=7,'Marks Entry 7th'!F156=""),"",IF(AND($E$3=6),UPPER('Marks Entry 6th'!F156),IF(AND($E$3=7),UPPER('Marks Entry 7th'!F156),"")))))</f>
        <v/>
      </c>
      <c r="H157" s="302" t="str">
        <f>IF(OR(B157=0,B157=""),"",IF(AND($E$3=6,'Marks Entry 6th'!G156=""),"",IF(AND($E$3=7,'Marks Entry 7th'!G156=""),"",IF(AND($E$3=6),UPPER('Marks Entry 6th'!G156),IF(AND($E$3=7),UPPER('Marks Entry 7th'!G156),"")))))</f>
        <v/>
      </c>
      <c r="I157" s="302" t="str">
        <f>IF(OR(B157=0,B157=""),"",IF(AND($E$3=6,'Marks Entry 6th'!H156=""),"",IF(AND($E$3=7,'Marks Entry 7th'!H156=""),"",IF(AND($E$3=6),UPPER('Marks Entry 6th'!H156),IF(AND($E$3=7),UPPER('Marks Entry 7th'!H156),"")))))</f>
        <v/>
      </c>
      <c r="J157" s="64" t="str">
        <f>IF(OR(B157=0,B157=""),"",IF(AND($E$3=6,'Marks Entry 6th'!J156=""),"",IF(AND($E$3=7,'Marks Entry 7th'!J156=""),"",IF(AND($E$3=6),'Marks Entry 6th'!J156,IF(AND($E$3=7),'Marks Entry 7th'!J156,"")))))</f>
        <v/>
      </c>
      <c r="K157" s="64" t="str">
        <f>IF(OR(B157=0,B157=""),"",IF(AND($E$3=6,'Marks Entry 6th'!K156=""),"",IF(AND($E$3=7,'Marks Entry 7th'!K156=""),"",IF(AND($E$3=6),'Marks Entry 6th'!K156,IF(AND($E$3=7),'Marks Entry 7th'!K156,"")))))</f>
        <v/>
      </c>
      <c r="L157" s="120" t="str">
        <f>IF(OR($E157="",$G157=""),"",IF(AND($E$3=6),'Marks Entry 6th'!L156,IF(AND($E$3=7),'Marks Entry 7th'!L156,"")))</f>
        <v/>
      </c>
      <c r="M157" s="120" t="str">
        <f>IF(OR($E157="",$G157=""),"",IF(AND($E$3=6),'Marks Entry 6th'!M156,IF(AND($E$3=7),'Marks Entry 7th'!M156,"")))</f>
        <v/>
      </c>
      <c r="N157" s="120" t="str">
        <f>IF(OR($E157="",$G157=""),"",IF(AND($E$3=6),'Marks Entry 6th'!N156,IF(AND($E$3=7),'Marks Entry 7th'!N156,"")))</f>
        <v/>
      </c>
      <c r="O157" s="120" t="str">
        <f>IF(OR($E157="",$G157=""),"",IF(AND($E$3=6),'Marks Entry 6th'!O156,IF(AND($E$3=7),'Marks Entry 7th'!O156,"")))</f>
        <v/>
      </c>
      <c r="P157" s="120" t="str">
        <f>IF(OR($E157="",$G157=""),"",IF(AND($E$3=6),'Marks Entry 6th'!P156,IF(AND($E$3=7),'Marks Entry 7th'!P156,"")))</f>
        <v/>
      </c>
      <c r="Q157" s="120" t="str">
        <f>IF(OR($E157="",$G157=""),"",IF(AND($E$3=6),'Marks Entry 6th'!Q156,IF(AND($E$3=7),'Marks Entry 7th'!Q156,"")))</f>
        <v/>
      </c>
      <c r="R157" s="418" t="str">
        <f t="shared" si="186"/>
        <v/>
      </c>
      <c r="S157" s="120" t="str">
        <f>IF(OR($E157="",$G157=""),"",IF(AND($E$3=6),'Marks Entry 6th'!R156,IF(AND($E$3=7),'Marks Entry 7th'!R156,"")))</f>
        <v/>
      </c>
      <c r="T157" s="120" t="str">
        <f>IF(OR($E157="",$G157=""),"",IF(AND($E$3=6),'Marks Entry 6th'!S156,IF(AND($E$3=7),'Marks Entry 7th'!S156,"")))</f>
        <v/>
      </c>
      <c r="U157" s="65" t="str">
        <f t="shared" si="187"/>
        <v/>
      </c>
      <c r="V157" s="62">
        <f t="shared" si="188"/>
        <v>0</v>
      </c>
      <c r="W157" s="67" t="str">
        <f>IF(OR($E157="",$G157=""),"",IF(AND($E$3=6),'Marks Entry 6th'!T156,IF(AND($E$3=7),'Marks Entry 7th'!T156,"")))</f>
        <v/>
      </c>
      <c r="X157" s="67" t="str">
        <f>IF(OR($E157="",$G157=""),"",IF(AND($E$3=6),'Marks Entry 6th'!U156,IF(AND($E$3=7),'Marks Entry 7th'!U156,"")))</f>
        <v/>
      </c>
      <c r="Y157" s="66" t="str">
        <f t="shared" si="189"/>
        <v/>
      </c>
      <c r="Z157" s="62" t="str">
        <f t="shared" si="190"/>
        <v/>
      </c>
      <c r="AA157" s="108">
        <f t="shared" si="191"/>
        <v>0</v>
      </c>
      <c r="AB157" s="108" t="str">
        <f t="shared" si="192"/>
        <v/>
      </c>
      <c r="AC157" s="108" t="str">
        <f t="shared" si="193"/>
        <v/>
      </c>
      <c r="AD157" s="108" t="str">
        <f t="shared" si="194"/>
        <v/>
      </c>
      <c r="AE157" s="108" t="str">
        <f t="shared" si="195"/>
        <v/>
      </c>
      <c r="AF157" s="110" t="str">
        <f t="shared" si="196"/>
        <v/>
      </c>
      <c r="AG157" s="120" t="str">
        <f>IF(OR($E157="",$G157=""),"",IF(AND($E$3=6),'Marks Entry 6th'!V156,IF(AND($E$3=7),'Marks Entry 7th'!V156,"")))</f>
        <v/>
      </c>
      <c r="AH157" s="120" t="str">
        <f>IF(OR($E157="",$G157=""),"",IF(AND($E$3=6),'Marks Entry 6th'!W156,IF(AND($E$3=7),'Marks Entry 7th'!W156,"")))</f>
        <v/>
      </c>
      <c r="AI157" s="120" t="str">
        <f>IF(OR($E157="",$G157=""),"",IF(AND($E$3=6),'Marks Entry 6th'!X156,IF(AND($E$3=7),'Marks Entry 7th'!X156,"")))</f>
        <v/>
      </c>
      <c r="AJ157" s="120" t="str">
        <f>IF(OR($E157="",$G157=""),"",IF(AND($E$3=6),'Marks Entry 6th'!Y156,IF(AND($E$3=7),'Marks Entry 7th'!Y156,"")))</f>
        <v/>
      </c>
      <c r="AK157" s="120" t="str">
        <f>IF(OR($E157="",$G157=""),"",IF(AND($E$3=6),'Marks Entry 6th'!Z156,IF(AND($E$3=7),'Marks Entry 7th'!Z156,"")))</f>
        <v/>
      </c>
      <c r="AL157" s="120" t="str">
        <f>IF(OR($E157="",$G157=""),"",IF(AND($E$3=6),'Marks Entry 6th'!AA156,IF(AND($E$3=7),'Marks Entry 7th'!AA156,"")))</f>
        <v/>
      </c>
      <c r="AM157" s="418" t="str">
        <f t="shared" si="197"/>
        <v/>
      </c>
      <c r="AN157" s="120" t="str">
        <f>IF(OR($E157="",$G157=""),"",IF(AND($E$3=6),'Marks Entry 6th'!AB156,IF(AND($E$3=7),'Marks Entry 7th'!AB156,"")))</f>
        <v/>
      </c>
      <c r="AO157" s="120" t="str">
        <f>IF(OR($E157="",$G157=""),"",IF(AND($E$3=6),'Marks Entry 6th'!AC156,IF(AND($E$3=7),'Marks Entry 7th'!AC156,"")))</f>
        <v/>
      </c>
      <c r="AP157" s="65" t="str">
        <f t="shared" si="198"/>
        <v/>
      </c>
      <c r="AQ157" s="62">
        <f t="shared" si="199"/>
        <v>0</v>
      </c>
      <c r="AR157" s="67" t="str">
        <f>IF(OR($E157="",$G157=""),"",IF(AND($E$3=6),'Marks Entry 6th'!AD156,IF(AND($E$3=7),'Marks Entry 7th'!AD156,"")))</f>
        <v/>
      </c>
      <c r="AS157" s="67" t="str">
        <f>IF(OR($E157="",$G157=""),"",IF(AND($E$3=6),'Marks Entry 6th'!AE156,IF(AND($E$3=7),'Marks Entry 7th'!AE156,"")))</f>
        <v/>
      </c>
      <c r="AT157" s="65" t="str">
        <f t="shared" si="200"/>
        <v/>
      </c>
      <c r="AU157" s="62" t="str">
        <f t="shared" si="201"/>
        <v/>
      </c>
      <c r="AV157" s="108">
        <f t="shared" si="202"/>
        <v>0</v>
      </c>
      <c r="AW157" s="108" t="str">
        <f t="shared" si="203"/>
        <v/>
      </c>
      <c r="AX157" s="108" t="str">
        <f t="shared" si="204"/>
        <v/>
      </c>
      <c r="AY157" s="108" t="str">
        <f t="shared" si="205"/>
        <v/>
      </c>
      <c r="AZ157" s="108" t="str">
        <f t="shared" si="206"/>
        <v/>
      </c>
      <c r="BA157" s="110" t="str">
        <f t="shared" si="207"/>
        <v/>
      </c>
      <c r="BB157" s="310" t="str">
        <f>IF(OR($E157="",$G157=""),"",IF(AND($E$3=6),'Marks Entry 6th'!AF156,IF(AND($E$3=7),'Marks Entry 7th'!AF156,"")))</f>
        <v/>
      </c>
      <c r="BC157" s="120" t="str">
        <f>IF(OR($E157="",$G157=""),"",IF(AND($E$3=6),'Marks Entry 6th'!AG156,IF(AND($E$3=7),'Marks Entry 7th'!AG156,"")))</f>
        <v/>
      </c>
      <c r="BD157" s="120" t="str">
        <f>IF(OR($E157="",$G157=""),"",IF(AND($E$3=6),'Marks Entry 6th'!AH156,IF(AND($E$3=7),'Marks Entry 7th'!AH156,"")))</f>
        <v/>
      </c>
      <c r="BE157" s="120" t="str">
        <f>IF(OR($E157="",$G157=""),"",IF(AND($E$3=6),'Marks Entry 6th'!AI156,IF(AND($E$3=7),'Marks Entry 7th'!AI156,"")))</f>
        <v/>
      </c>
      <c r="BF157" s="120" t="str">
        <f>IF(OR($E157="",$G157=""),"",IF(AND($E$3=6),'Marks Entry 6th'!AJ156,IF(AND($E$3=7),'Marks Entry 7th'!AJ156,"")))</f>
        <v/>
      </c>
      <c r="BG157" s="120" t="str">
        <f>IF(OR($E157="",$G157=""),"",IF(AND($E$3=6),'Marks Entry 6th'!AK156,IF(AND($E$3=7),'Marks Entry 7th'!AK156,"")))</f>
        <v/>
      </c>
      <c r="BH157" s="120" t="str">
        <f>IF(OR($E157="",$G157=""),"",IF(AND($E$3=6),'Marks Entry 6th'!AL156,IF(AND($E$3=7),'Marks Entry 7th'!AL156,"")))</f>
        <v/>
      </c>
      <c r="BI157" s="418" t="str">
        <f t="shared" si="208"/>
        <v/>
      </c>
      <c r="BJ157" s="120" t="str">
        <f>IF(OR($E157="",$G157=""),"",IF(AND($E$3=6),'Marks Entry 6th'!AM156,IF(AND($E$3=7),'Marks Entry 7th'!AM156,"")))</f>
        <v/>
      </c>
      <c r="BK157" s="120" t="str">
        <f>IF(OR($E157="",$G157=""),"",IF(AND($E$3=6),'Marks Entry 6th'!AN156,IF(AND($E$3=7),'Marks Entry 7th'!AN156,"")))</f>
        <v/>
      </c>
      <c r="BL157" s="65" t="str">
        <f t="shared" si="209"/>
        <v/>
      </c>
      <c r="BM157" s="62">
        <f t="shared" si="210"/>
        <v>0</v>
      </c>
      <c r="BN157" s="67" t="str">
        <f>IF(OR($E157="",$G157=""),"",IF(AND($E$3=6),'Marks Entry 6th'!AO156,IF(AND($E$3=7),'Marks Entry 7th'!AO156,"")))</f>
        <v/>
      </c>
      <c r="BO157" s="67" t="str">
        <f>IF(OR($E157="",$G157=""),"",IF(AND($E$3=6),'Marks Entry 6th'!AP156,IF(AND($E$3=7),'Marks Entry 7th'!AP156,"")))</f>
        <v/>
      </c>
      <c r="BP157" s="65" t="str">
        <f t="shared" si="211"/>
        <v/>
      </c>
      <c r="BQ157" s="62" t="str">
        <f t="shared" si="212"/>
        <v/>
      </c>
      <c r="BR157" s="108">
        <f t="shared" si="213"/>
        <v>0</v>
      </c>
      <c r="BS157" s="108" t="str">
        <f t="shared" si="214"/>
        <v/>
      </c>
      <c r="BT157" s="108" t="str">
        <f t="shared" si="215"/>
        <v/>
      </c>
      <c r="BU157" s="108" t="str">
        <f t="shared" si="216"/>
        <v/>
      </c>
      <c r="BV157" s="108" t="str">
        <f t="shared" si="217"/>
        <v/>
      </c>
      <c r="BW157" s="110" t="str">
        <f t="shared" si="218"/>
        <v/>
      </c>
      <c r="BX157" s="120" t="str">
        <f>IF(OR($E157="",$G157=""),"",IF(AND($E$3=6),'Marks Entry 6th'!AQ156,IF(AND($E$3=7),'Marks Entry 7th'!AQ156,"")))</f>
        <v/>
      </c>
      <c r="BY157" s="120" t="str">
        <f>IF(OR($E157="",$G157=""),"",IF(AND($E$3=6),'Marks Entry 6th'!AR156,IF(AND($E$3=7),'Marks Entry 7th'!AR156,"")))</f>
        <v/>
      </c>
      <c r="BZ157" s="120" t="str">
        <f>IF(OR($E157="",$G157=""),"",IF(AND($E$3=6),'Marks Entry 6th'!AS156,IF(AND($E$3=7),'Marks Entry 7th'!AS156,"")))</f>
        <v/>
      </c>
      <c r="CA157" s="120" t="str">
        <f>IF(OR($E157="",$G157=""),"",IF(AND($E$3=6),'Marks Entry 6th'!AT156,IF(AND($E$3=7),'Marks Entry 7th'!AT156,"")))</f>
        <v/>
      </c>
      <c r="CB157" s="120" t="str">
        <f>IF(OR($E157="",$G157=""),"",IF(AND($E$3=6),'Marks Entry 6th'!AU156,IF(AND($E$3=7),'Marks Entry 7th'!AU156,"")))</f>
        <v/>
      </c>
      <c r="CC157" s="120" t="str">
        <f>IF(OR($E157="",$G157=""),"",IF(AND($E$3=6),'Marks Entry 6th'!AV156,IF(AND($E$3=7),'Marks Entry 7th'!AV156,"")))</f>
        <v/>
      </c>
      <c r="CD157" s="418" t="str">
        <f t="shared" si="219"/>
        <v/>
      </c>
      <c r="CE157" s="120" t="str">
        <f>IF(OR($E157="",$G157=""),"",IF(AND($E$3=6),'Marks Entry 6th'!AW156,IF(AND($E$3=7),'Marks Entry 7th'!AW156,"")))</f>
        <v/>
      </c>
      <c r="CF157" s="120" t="str">
        <f>IF(OR($E157="",$G157=""),"",IF(AND($E$3=6),'Marks Entry 6th'!AX156,IF(AND($E$3=7),'Marks Entry 7th'!AX156,"")))</f>
        <v/>
      </c>
      <c r="CG157" s="65" t="str">
        <f t="shared" si="220"/>
        <v/>
      </c>
      <c r="CH157" s="62">
        <f t="shared" si="221"/>
        <v>0</v>
      </c>
      <c r="CI157" s="67" t="str">
        <f>IF(OR($E157="",$G157=""),"",IF(AND($E$3=6),'Marks Entry 6th'!AY156,IF(AND($E$3=7),'Marks Entry 7th'!AY156,"")))</f>
        <v/>
      </c>
      <c r="CJ157" s="67" t="str">
        <f>IF(OR($E157="",$G157=""),"",IF(AND($E$3=6),'Marks Entry 6th'!AZ156,IF(AND($E$3=7),'Marks Entry 7th'!AZ156,"")))</f>
        <v/>
      </c>
      <c r="CK157" s="65" t="str">
        <f t="shared" si="222"/>
        <v/>
      </c>
      <c r="CL157" s="62" t="str">
        <f t="shared" si="223"/>
        <v/>
      </c>
      <c r="CM157" s="108">
        <f t="shared" si="224"/>
        <v>0</v>
      </c>
      <c r="CN157" s="108" t="str">
        <f t="shared" si="225"/>
        <v/>
      </c>
      <c r="CO157" s="108" t="str">
        <f t="shared" si="226"/>
        <v/>
      </c>
      <c r="CP157" s="108" t="str">
        <f t="shared" si="227"/>
        <v/>
      </c>
      <c r="CQ157" s="108" t="str">
        <f t="shared" si="228"/>
        <v/>
      </c>
      <c r="CR157" s="110" t="str">
        <f t="shared" si="229"/>
        <v/>
      </c>
      <c r="CS157" s="120" t="str">
        <f>IF(OR($E157="",$G157=""),"",IF(AND($E$3=6),'Marks Entry 6th'!BA156,IF(AND($E$3=7),'Marks Entry 7th'!BA156,"")))</f>
        <v/>
      </c>
      <c r="CT157" s="120" t="str">
        <f>IF(OR($E157="",$G157=""),"",IF(AND($E$3=6),'Marks Entry 6th'!BB156,IF(AND($E$3=7),'Marks Entry 7th'!BB156,"")))</f>
        <v/>
      </c>
      <c r="CU157" s="120" t="str">
        <f>IF(OR($E157="",$G157=""),"",IF(AND($E$3=6),'Marks Entry 6th'!BC156,IF(AND($E$3=7),'Marks Entry 7th'!BC156,"")))</f>
        <v/>
      </c>
      <c r="CV157" s="120" t="str">
        <f>IF(OR($E157="",$G157=""),"",IF(AND($E$3=6),'Marks Entry 6th'!BD156,IF(AND($E$3=7),'Marks Entry 7th'!BD156,"")))</f>
        <v/>
      </c>
      <c r="CW157" s="120" t="str">
        <f>IF(OR($E157="",$G157=""),"",IF(AND($E$3=6),'Marks Entry 6th'!BE156,IF(AND($E$3=7),'Marks Entry 7th'!BE156,"")))</f>
        <v/>
      </c>
      <c r="CX157" s="120" t="str">
        <f>IF(OR($E157="",$G157=""),"",IF(AND($E$3=6),'Marks Entry 6th'!BF156,IF(AND($E$3=7),'Marks Entry 7th'!BF156,"")))</f>
        <v/>
      </c>
      <c r="CY157" s="418" t="str">
        <f t="shared" si="230"/>
        <v/>
      </c>
      <c r="CZ157" s="120" t="str">
        <f>IF(OR($E157="",$G157=""),"",IF(AND($E$3=6),'Marks Entry 6th'!BG156,IF(AND($E$3=7),'Marks Entry 7th'!BG156,"")))</f>
        <v/>
      </c>
      <c r="DA157" s="120" t="str">
        <f>IF(OR($E157="",$G157=""),"",IF(AND($E$3=6),'Marks Entry 6th'!BH156,IF(AND($E$3=7),'Marks Entry 7th'!BH156,"")))</f>
        <v/>
      </c>
      <c r="DB157" s="65" t="str">
        <f t="shared" si="231"/>
        <v/>
      </c>
      <c r="DC157" s="62">
        <f t="shared" si="232"/>
        <v>0</v>
      </c>
      <c r="DD157" s="67" t="str">
        <f>IF(OR($E157="",$G157=""),"",IF(AND($E$3=6),'Marks Entry 6th'!BI156,IF(AND($E$3=7),'Marks Entry 7th'!BI156,"")))</f>
        <v/>
      </c>
      <c r="DE157" s="67" t="str">
        <f>IF(OR($E157="",$G157=""),"",IF(AND($E$3=6),'Marks Entry 6th'!BJ156,IF(AND($E$3=7),'Marks Entry 7th'!BJ156,"")))</f>
        <v/>
      </c>
      <c r="DF157" s="65" t="str">
        <f t="shared" si="233"/>
        <v/>
      </c>
      <c r="DG157" s="62" t="str">
        <f t="shared" si="234"/>
        <v/>
      </c>
      <c r="DH157" s="108">
        <f t="shared" si="235"/>
        <v>0</v>
      </c>
      <c r="DI157" s="108" t="str">
        <f t="shared" si="236"/>
        <v/>
      </c>
      <c r="DJ157" s="108" t="str">
        <f t="shared" si="237"/>
        <v/>
      </c>
      <c r="DK157" s="108" t="str">
        <f t="shared" si="238"/>
        <v/>
      </c>
      <c r="DL157" s="108" t="str">
        <f t="shared" si="239"/>
        <v/>
      </c>
      <c r="DM157" s="110" t="str">
        <f t="shared" si="240"/>
        <v/>
      </c>
      <c r="DN157" s="120" t="str">
        <f>IF(OR($E157="",$G157=""),"",IF(AND($E$3=6),'Marks Entry 6th'!BK156,IF(AND($E$3=7),'Marks Entry 7th'!BK156,"")))</f>
        <v/>
      </c>
      <c r="DO157" s="120" t="str">
        <f>IF(OR($E157="",$G157=""),"",IF(AND($E$3=6),'Marks Entry 6th'!BL156,IF(AND($E$3=7),'Marks Entry 7th'!BL156,"")))</f>
        <v/>
      </c>
      <c r="DP157" s="120" t="str">
        <f>IF(OR($E157="",$G157=""),"",IF(AND($E$3=6),'Marks Entry 6th'!BM156,IF(AND($E$3=7),'Marks Entry 7th'!BM156,"")))</f>
        <v/>
      </c>
      <c r="DQ157" s="120" t="str">
        <f>IF(OR($E157="",$G157=""),"",IF(AND($E$3=6),'Marks Entry 6th'!BN156,IF(AND($E$3=7),'Marks Entry 7th'!BN156,"")))</f>
        <v/>
      </c>
      <c r="DR157" s="120" t="str">
        <f>IF(OR($E157="",$G157=""),"",IF(AND($E$3=6),'Marks Entry 6th'!BO156,IF(AND($E$3=7),'Marks Entry 7th'!BO156,"")))</f>
        <v/>
      </c>
      <c r="DS157" s="120" t="str">
        <f>IF(OR($E157="",$G157=""),"",IF(AND($E$3=6),'Marks Entry 6th'!BP156,IF(AND($E$3=7),'Marks Entry 7th'!BP156,"")))</f>
        <v/>
      </c>
      <c r="DT157" s="418" t="str">
        <f t="shared" si="241"/>
        <v/>
      </c>
      <c r="DU157" s="120" t="str">
        <f>IF(OR($E157="",$G157=""),"",IF(AND($E$3=6),'Marks Entry 6th'!BQ156,IF(AND($E$3=7),'Marks Entry 7th'!BQ156,"")))</f>
        <v/>
      </c>
      <c r="DV157" s="120" t="str">
        <f>IF(OR($E157="",$G157=""),"",IF(AND($E$3=6),'Marks Entry 6th'!BR156,IF(AND($E$3=7),'Marks Entry 7th'!BR156,"")))</f>
        <v/>
      </c>
      <c r="DW157" s="65" t="str">
        <f t="shared" si="242"/>
        <v/>
      </c>
      <c r="DX157" s="62">
        <f t="shared" si="243"/>
        <v>0</v>
      </c>
      <c r="DY157" s="67" t="str">
        <f>IF(OR($E157="",$G157=""),"",IF(AND($E$3=6),'Marks Entry 6th'!BS156,IF(AND($E$3=7),'Marks Entry 7th'!BS156,"")))</f>
        <v/>
      </c>
      <c r="DZ157" s="67" t="str">
        <f>IF(OR($E157="",$G157=""),"",IF(AND($E$3=6),'Marks Entry 6th'!BT156,IF(AND($E$3=7),'Marks Entry 7th'!BT156,"")))</f>
        <v/>
      </c>
      <c r="EA157" s="65" t="str">
        <f t="shared" si="244"/>
        <v/>
      </c>
      <c r="EB157" s="62" t="str">
        <f t="shared" si="245"/>
        <v/>
      </c>
      <c r="EC157" s="108">
        <f t="shared" si="246"/>
        <v>0</v>
      </c>
      <c r="ED157" s="108" t="str">
        <f t="shared" si="247"/>
        <v/>
      </c>
      <c r="EE157" s="108" t="str">
        <f t="shared" si="248"/>
        <v/>
      </c>
      <c r="EF157" s="108" t="str">
        <f t="shared" si="249"/>
        <v/>
      </c>
      <c r="EG157" s="108" t="str">
        <f t="shared" si="250"/>
        <v/>
      </c>
      <c r="EH157" s="110" t="str">
        <f t="shared" si="251"/>
        <v/>
      </c>
      <c r="EI157" s="52" t="str">
        <f>IF(OR($E157="",$G157=""),"",IF(AND($E$3=6),'Marks Entry 6th'!BU156,IF(AND($E$3=7),'Marks Entry 7th'!BU156,"")))</f>
        <v/>
      </c>
      <c r="EJ157" s="52" t="str">
        <f>IF(OR($E157="",$G157=""),"",IF(AND($E$3=6),'Marks Entry 6th'!BV156,IF(AND($E$3=7),'Marks Entry 7th'!BV156,"")))</f>
        <v/>
      </c>
      <c r="EK157" s="52" t="str">
        <f>IF(OR($E157="",$G157=""),"",IF(AND($E$3=6),'Marks Entry 6th'!BW156,IF(AND($E$3=7),'Marks Entry 7th'!BW156,"")))</f>
        <v/>
      </c>
      <c r="EL157" s="52" t="str">
        <f>IF(OR($E157="",$G157=""),"",IF(AND($E$3=6),'Marks Entry 6th'!BX156,IF(AND($E$3=7),'Marks Entry 7th'!BX156,"")))</f>
        <v/>
      </c>
      <c r="EM157" s="52" t="str">
        <f>IF(OR($E157="",$G157=""),"",IF(AND($E$3=6),'Marks Entry 6th'!BY156,IF(AND($E$3=7),'Marks Entry 7th'!BY156,"")))</f>
        <v/>
      </c>
      <c r="EN157" s="121" t="str">
        <f t="shared" si="252"/>
        <v/>
      </c>
      <c r="EO157" s="122">
        <f t="shared" si="253"/>
        <v>0</v>
      </c>
      <c r="EP157" s="122" t="str">
        <f t="shared" si="254"/>
        <v/>
      </c>
      <c r="EQ157" s="122" t="str">
        <f t="shared" si="255"/>
        <v/>
      </c>
      <c r="ER157" s="109" t="str">
        <f t="shared" si="256"/>
        <v/>
      </c>
      <c r="ES157" s="52" t="str">
        <f>IF(OR($E157="",$G157=""),"",IF(AND($E$3=6),'Marks Entry 6th'!BZ156,IF(AND($E$3=7),'Marks Entry 7th'!BZ156,"")))</f>
        <v/>
      </c>
      <c r="ET157" s="52" t="str">
        <f>IF(OR($E157="",$G157=""),"",IF(AND($E$3=6),'Marks Entry 6th'!CA156,IF(AND($E$3=7),'Marks Entry 7th'!CA156,"")))</f>
        <v/>
      </c>
      <c r="EU157" s="52" t="str">
        <f>IF(OR($E157="",$G157=""),"",IF(AND($E$3=6),'Marks Entry 6th'!CB156,IF(AND($E$3=7),'Marks Entry 7th'!CB156,"")))</f>
        <v/>
      </c>
      <c r="EV157" s="52" t="str">
        <f>IF(OR($E157="",$G157=""),"",IF(AND($E$3=6),'Marks Entry 6th'!CC156,IF(AND($E$3=7),'Marks Entry 7th'!CC156,"")))</f>
        <v/>
      </c>
      <c r="EW157" s="52" t="str">
        <f>IF(OR($E157="",$G157=""),"",IF(AND($E$3=6),'Marks Entry 6th'!CD156,IF(AND($E$3=7),'Marks Entry 7th'!CD156,"")))</f>
        <v/>
      </c>
      <c r="EX157" s="121" t="str">
        <f t="shared" si="257"/>
        <v/>
      </c>
      <c r="EY157" s="122">
        <f t="shared" si="258"/>
        <v>0</v>
      </c>
      <c r="EZ157" s="122" t="str">
        <f t="shared" si="259"/>
        <v/>
      </c>
      <c r="FA157" s="122" t="str">
        <f t="shared" si="260"/>
        <v/>
      </c>
      <c r="FB157" s="109" t="str">
        <f t="shared" si="261"/>
        <v/>
      </c>
      <c r="FC157" s="52" t="str">
        <f>IF(OR($E157="",$G157=""),"",IF(AND($E$3=6),'Marks Entry 6th'!CE156,IF(AND($E$3=7),'Marks Entry 7th'!CE156,"")))</f>
        <v/>
      </c>
      <c r="FD157" s="52" t="str">
        <f>IF(OR($E157="",$G157=""),"",IF(AND($E$3=6),'Marks Entry 6th'!CF156,IF(AND($E$3=7),'Marks Entry 7th'!CF156,"")))</f>
        <v/>
      </c>
      <c r="FE157" s="52" t="str">
        <f>IF(OR($E157="",$G157=""),"",IF(AND($E$3=6),'Marks Entry 6th'!CG156,IF(AND($E$3=7),'Marks Entry 7th'!CG156,"")))</f>
        <v/>
      </c>
      <c r="FF157" s="52" t="str">
        <f>IF(OR($E157="",$G157=""),"",IF(AND($E$3=6),'Marks Entry 6th'!CH156,IF(AND($E$3=7),'Marks Entry 7th'!CH156,"")))</f>
        <v/>
      </c>
      <c r="FG157" s="52" t="str">
        <f>IF(OR($E157="",$G157=""),"",IF(AND($E$3=6),'Marks Entry 6th'!CI156,IF(AND($E$3=7),'Marks Entry 7th'!CI156,"")))</f>
        <v/>
      </c>
      <c r="FH157" s="121" t="str">
        <f t="shared" si="262"/>
        <v/>
      </c>
      <c r="FI157" s="122">
        <f t="shared" si="263"/>
        <v>0</v>
      </c>
      <c r="FJ157" s="122" t="str">
        <f t="shared" si="264"/>
        <v/>
      </c>
      <c r="FK157" s="122" t="str">
        <f t="shared" si="265"/>
        <v/>
      </c>
      <c r="FL157" s="109" t="str">
        <f t="shared" si="266"/>
        <v/>
      </c>
      <c r="FM157" s="361" t="str">
        <f>IF(OR($E157="",$G157=""),"",IF(AND('Marks Entry 6th'!CJ156="",'Marks Entry 7th'!CJ156=""),"",IF(AND($E$3=6),'Marks Entry 6th'!CJ156,IF(AND($E$3=7),'Marks Entry 7th'!CJ156,""))))</f>
        <v/>
      </c>
      <c r="FN157" s="361" t="str">
        <f>IF(OR($E157="",$G157=""),"",IF(AND('Marks Entry 6th'!CK156="",'Marks Entry 7th'!CK156=""),"",IF(AND($E$3=6),'Marks Entry 6th'!CK156,IF(AND($E$3=7),'Marks Entry 7th'!CK156,""))))</f>
        <v/>
      </c>
      <c r="FO157" s="362" t="str">
        <f t="shared" si="267"/>
        <v/>
      </c>
      <c r="FP157" s="109" t="str">
        <f t="shared" si="268"/>
        <v/>
      </c>
      <c r="FQ157" s="361" t="str">
        <f>IF(OR($E157="",$G157=""),"",IF(AND('Marks Entry 6th'!CL156="",'Marks Entry 7th'!CL156=""),"",IF(AND($E$3=6),'Marks Entry 6th'!CL156,IF(AND($E$3=7),'Marks Entry 7th'!CL156,""))))</f>
        <v/>
      </c>
      <c r="FR157" s="361" t="str">
        <f>IF(OR($E157="",$G157=""),"",IF(AND('Marks Entry 6th'!CM156="",'Marks Entry 7th'!CM156=""),"",IF(AND($E$3=6),'Marks Entry 6th'!CM156,IF(AND($E$3=7),'Marks Entry 7th'!CM156,""))))</f>
        <v/>
      </c>
      <c r="FS157" s="362" t="str">
        <f t="shared" si="269"/>
        <v/>
      </c>
      <c r="FT157" s="109" t="str">
        <f t="shared" si="270"/>
        <v/>
      </c>
      <c r="FU157" s="78" t="str">
        <f t="shared" si="271"/>
        <v/>
      </c>
      <c r="FV157" s="328" t="str">
        <f t="shared" si="272"/>
        <v/>
      </c>
      <c r="FW157" s="84" t="str">
        <f t="shared" si="273"/>
        <v/>
      </c>
      <c r="FX157" s="222" t="str">
        <f t="shared" si="274"/>
        <v/>
      </c>
      <c r="FY157" s="85" t="str">
        <f t="shared" si="275"/>
        <v/>
      </c>
      <c r="FZ157" s="327" t="str">
        <f>IFERROR(IF(B157="NSO","NSO",IF(OR(D157="",G157="",F157=""),"",IF(AND(FV157&gt;=36,'Master sheet'!$D$11="Hindi"),"कक्षा क्रमोन्नत",IF(AND(FV157&gt;=36,'Master sheet'!$D$11="English"),"Promoted",IF(AND(FV157&lt;36,'Master sheet'!$D$11="Hindi"),"पुनः परीक्षा","Re-Exam"))))),"")</f>
        <v/>
      </c>
      <c r="GA157" s="53" t="str">
        <f>IF(OR($E157="",$G157=""),"",IF(AND($E$3=6,'Marks Entry 6th'!CN156=""),"",IF(AND($E$3=7,'Marks Entry 7th'!CN156=""),"",IF(AND($E$3=6),'Marks Entry 6th'!CN156,IF(AND($E$3=7),'Marks Entry 7th'!CN156,"")))))</f>
        <v/>
      </c>
      <c r="GB157" s="53" t="str">
        <f>IF(OR($E157="",$G157=""),"",IF(AND($E$3=6,'Marks Entry 6th'!CO156=""),"",IF(AND($E$3=7,'Marks Entry 7th'!CO156=""),"",IF(AND($E$3=6),'Marks Entry 6th'!CO156,IF(AND($E$3=7),'Marks Entry 7th'!CO156,"")))))</f>
        <v/>
      </c>
      <c r="GC157" s="54"/>
      <c r="GK157" s="56">
        <f>IF(AND($E$3=6),'Marks Entry 6th'!I156,IF(AND($E$3=7),'Marks Entry 7th'!I156,""))</f>
        <v>0</v>
      </c>
      <c r="GL157" s="56">
        <f t="shared" si="276"/>
        <v>0</v>
      </c>
    </row>
    <row r="158" spans="1:194" ht="18.95" customHeight="1">
      <c r="A158" s="68">
        <v>151</v>
      </c>
      <c r="B158" s="68" t="str">
        <f>IF(OR(GK158=0,GK158=""),"",IF(AND($E$3=6),'Marks Entry 6th'!I157,IF(AND($E$3=7),'Marks Entry 7th'!I157,"")))</f>
        <v/>
      </c>
      <c r="C158" s="69" t="str">
        <f>IF(OR(B158=0,B158=""),"",IF(AND($E$3=6,'Marks Entry 6th'!B157=""),"",IF(AND($E$3=7,'Marks Entry 7th'!B157=""),"",IF(AND($E$3=6,'Marks Entry 6th'!B157),'Marks Entry 6th'!B157,IF(AND($E$3=7),'Marks Entry 7th'!B157,"")))))</f>
        <v/>
      </c>
      <c r="D158" s="69" t="str">
        <f>IF(OR(B158=0,B158=""),"",IF(AND($E$3=6,'Marks Entry 6th'!C157=""),"",IF(AND($E$3=7,'Marks Entry 7th'!C157=""),"",IF(AND($E$3=6),'Marks Entry 6th'!C157,IF(AND($E$3=7),'Marks Entry 7th'!C157,"")))))</f>
        <v/>
      </c>
      <c r="E158" s="303" t="str">
        <f>IF(OR(B158=0,B158=""),"",IF(AND($E$3=6,'Marks Entry 6th'!E157=""),"",IF(AND($E$3=7,'Marks Entry 7th'!E157=""),"",IF(AND($E$3=6),'Marks Entry 6th'!E157,IF(AND($E$3=7),'Marks Entry 7th'!E157,"")))))</f>
        <v/>
      </c>
      <c r="F158" s="69" t="str">
        <f>IF(OR(B158=0,B158=""),"",IF(AND($E$3=6,'Marks Entry 6th'!D157=""),"",IF(AND($E$3=7,'Marks Entry 7th'!D157=""),"",IF(AND($E$3=6),'Marks Entry 6th'!D157,IF(AND($E$3=7),'Marks Entry 7th'!D157,"")))))</f>
        <v/>
      </c>
      <c r="G158" s="302" t="str">
        <f>IF(OR(B158=0,B158=""),"",IF(AND($E$3=6,'Marks Entry 6th'!F157=""),"",IF(AND($E$3=7,'Marks Entry 7th'!F157=""),"",IF(AND($E$3=6),UPPER('Marks Entry 6th'!F157),IF(AND($E$3=7),UPPER('Marks Entry 7th'!F157),"")))))</f>
        <v/>
      </c>
      <c r="H158" s="302" t="str">
        <f>IF(OR(B158=0,B158=""),"",IF(AND($E$3=6,'Marks Entry 6th'!G157=""),"",IF(AND($E$3=7,'Marks Entry 7th'!G157=""),"",IF(AND($E$3=6),UPPER('Marks Entry 6th'!G157),IF(AND($E$3=7),UPPER('Marks Entry 7th'!G157),"")))))</f>
        <v/>
      </c>
      <c r="I158" s="302" t="str">
        <f>IF(OR(B158=0,B158=""),"",IF(AND($E$3=6,'Marks Entry 6th'!H157=""),"",IF(AND($E$3=7,'Marks Entry 7th'!H157=""),"",IF(AND($E$3=6),UPPER('Marks Entry 6th'!H157),IF(AND($E$3=7),UPPER('Marks Entry 7th'!H157),"")))))</f>
        <v/>
      </c>
      <c r="J158" s="64" t="str">
        <f>IF(OR(B158=0,B158=""),"",IF(AND($E$3=6,'Marks Entry 6th'!J157=""),"",IF(AND($E$3=7,'Marks Entry 7th'!J157=""),"",IF(AND($E$3=6),'Marks Entry 6th'!J157,IF(AND($E$3=7),'Marks Entry 7th'!J157,"")))))</f>
        <v/>
      </c>
      <c r="K158" s="64" t="str">
        <f>IF(OR(B158=0,B158=""),"",IF(AND($E$3=6,'Marks Entry 6th'!K157=""),"",IF(AND($E$3=7,'Marks Entry 7th'!K157=""),"",IF(AND($E$3=6),'Marks Entry 6th'!K157,IF(AND($E$3=7),'Marks Entry 7th'!K157,"")))))</f>
        <v/>
      </c>
      <c r="L158" s="120" t="str">
        <f>IF(OR($E158="",$G158=""),"",IF(AND($E$3=6),'Marks Entry 6th'!L157,IF(AND($E$3=7),'Marks Entry 7th'!L157,"")))</f>
        <v/>
      </c>
      <c r="M158" s="120" t="str">
        <f>IF(OR($E158="",$G158=""),"",IF(AND($E$3=6),'Marks Entry 6th'!M157,IF(AND($E$3=7),'Marks Entry 7th'!M157,"")))</f>
        <v/>
      </c>
      <c r="N158" s="120" t="str">
        <f>IF(OR($E158="",$G158=""),"",IF(AND($E$3=6),'Marks Entry 6th'!N157,IF(AND($E$3=7),'Marks Entry 7th'!N157,"")))</f>
        <v/>
      </c>
      <c r="O158" s="120" t="str">
        <f>IF(OR($E158="",$G158=""),"",IF(AND($E$3=6),'Marks Entry 6th'!O157,IF(AND($E$3=7),'Marks Entry 7th'!O157,"")))</f>
        <v/>
      </c>
      <c r="P158" s="120" t="str">
        <f>IF(OR($E158="",$G158=""),"",IF(AND($E$3=6),'Marks Entry 6th'!P157,IF(AND($E$3=7),'Marks Entry 7th'!P157,"")))</f>
        <v/>
      </c>
      <c r="Q158" s="120" t="str">
        <f>IF(OR($E158="",$G158=""),"",IF(AND($E$3=6),'Marks Entry 6th'!Q157,IF(AND($E$3=7),'Marks Entry 7th'!Q157,"")))</f>
        <v/>
      </c>
      <c r="R158" s="418" t="str">
        <f t="shared" si="186"/>
        <v/>
      </c>
      <c r="S158" s="120" t="str">
        <f>IF(OR($E158="",$G158=""),"",IF(AND($E$3=6),'Marks Entry 6th'!R157,IF(AND($E$3=7),'Marks Entry 7th'!R157,"")))</f>
        <v/>
      </c>
      <c r="T158" s="120" t="str">
        <f>IF(OR($E158="",$G158=""),"",IF(AND($E$3=6),'Marks Entry 6th'!S157,IF(AND($E$3=7),'Marks Entry 7th'!S157,"")))</f>
        <v/>
      </c>
      <c r="U158" s="65" t="str">
        <f t="shared" si="187"/>
        <v/>
      </c>
      <c r="V158" s="62">
        <f t="shared" si="188"/>
        <v>0</v>
      </c>
      <c r="W158" s="67" t="str">
        <f>IF(OR($E158="",$G158=""),"",IF(AND($E$3=6),'Marks Entry 6th'!T157,IF(AND($E$3=7),'Marks Entry 7th'!T157,"")))</f>
        <v/>
      </c>
      <c r="X158" s="67" t="str">
        <f>IF(OR($E158="",$G158=""),"",IF(AND($E$3=6),'Marks Entry 6th'!U157,IF(AND($E$3=7),'Marks Entry 7th'!U157,"")))</f>
        <v/>
      </c>
      <c r="Y158" s="66" t="str">
        <f t="shared" si="189"/>
        <v/>
      </c>
      <c r="Z158" s="62" t="str">
        <f t="shared" si="190"/>
        <v/>
      </c>
      <c r="AA158" s="108">
        <f t="shared" si="191"/>
        <v>0</v>
      </c>
      <c r="AB158" s="108" t="str">
        <f t="shared" si="192"/>
        <v/>
      </c>
      <c r="AC158" s="108" t="str">
        <f t="shared" si="193"/>
        <v/>
      </c>
      <c r="AD158" s="108" t="str">
        <f t="shared" si="194"/>
        <v/>
      </c>
      <c r="AE158" s="108" t="str">
        <f t="shared" si="195"/>
        <v/>
      </c>
      <c r="AF158" s="110" t="str">
        <f t="shared" si="196"/>
        <v/>
      </c>
      <c r="AG158" s="120" t="str">
        <f>IF(OR($E158="",$G158=""),"",IF(AND($E$3=6),'Marks Entry 6th'!V157,IF(AND($E$3=7),'Marks Entry 7th'!V157,"")))</f>
        <v/>
      </c>
      <c r="AH158" s="120" t="str">
        <f>IF(OR($E158="",$G158=""),"",IF(AND($E$3=6),'Marks Entry 6th'!W157,IF(AND($E$3=7),'Marks Entry 7th'!W157,"")))</f>
        <v/>
      </c>
      <c r="AI158" s="120" t="str">
        <f>IF(OR($E158="",$G158=""),"",IF(AND($E$3=6),'Marks Entry 6th'!X157,IF(AND($E$3=7),'Marks Entry 7th'!X157,"")))</f>
        <v/>
      </c>
      <c r="AJ158" s="120" t="str">
        <f>IF(OR($E158="",$G158=""),"",IF(AND($E$3=6),'Marks Entry 6th'!Y157,IF(AND($E$3=7),'Marks Entry 7th'!Y157,"")))</f>
        <v/>
      </c>
      <c r="AK158" s="120" t="str">
        <f>IF(OR($E158="",$G158=""),"",IF(AND($E$3=6),'Marks Entry 6th'!Z157,IF(AND($E$3=7),'Marks Entry 7th'!Z157,"")))</f>
        <v/>
      </c>
      <c r="AL158" s="120" t="str">
        <f>IF(OR($E158="",$G158=""),"",IF(AND($E$3=6),'Marks Entry 6th'!AA157,IF(AND($E$3=7),'Marks Entry 7th'!AA157,"")))</f>
        <v/>
      </c>
      <c r="AM158" s="418" t="str">
        <f t="shared" si="197"/>
        <v/>
      </c>
      <c r="AN158" s="120" t="str">
        <f>IF(OR($E158="",$G158=""),"",IF(AND($E$3=6),'Marks Entry 6th'!AB157,IF(AND($E$3=7),'Marks Entry 7th'!AB157,"")))</f>
        <v/>
      </c>
      <c r="AO158" s="120" t="str">
        <f>IF(OR($E158="",$G158=""),"",IF(AND($E$3=6),'Marks Entry 6th'!AC157,IF(AND($E$3=7),'Marks Entry 7th'!AC157,"")))</f>
        <v/>
      </c>
      <c r="AP158" s="65" t="str">
        <f t="shared" si="198"/>
        <v/>
      </c>
      <c r="AQ158" s="62">
        <f t="shared" si="199"/>
        <v>0</v>
      </c>
      <c r="AR158" s="67" t="str">
        <f>IF(OR($E158="",$G158=""),"",IF(AND($E$3=6),'Marks Entry 6th'!AD157,IF(AND($E$3=7),'Marks Entry 7th'!AD157,"")))</f>
        <v/>
      </c>
      <c r="AS158" s="67" t="str">
        <f>IF(OR($E158="",$G158=""),"",IF(AND($E$3=6),'Marks Entry 6th'!AE157,IF(AND($E$3=7),'Marks Entry 7th'!AE157,"")))</f>
        <v/>
      </c>
      <c r="AT158" s="65" t="str">
        <f t="shared" si="200"/>
        <v/>
      </c>
      <c r="AU158" s="62" t="str">
        <f t="shared" si="201"/>
        <v/>
      </c>
      <c r="AV158" s="108">
        <f t="shared" si="202"/>
        <v>0</v>
      </c>
      <c r="AW158" s="108" t="str">
        <f t="shared" si="203"/>
        <v/>
      </c>
      <c r="AX158" s="108" t="str">
        <f t="shared" si="204"/>
        <v/>
      </c>
      <c r="AY158" s="108" t="str">
        <f t="shared" si="205"/>
        <v/>
      </c>
      <c r="AZ158" s="108" t="str">
        <f t="shared" si="206"/>
        <v/>
      </c>
      <c r="BA158" s="110" t="str">
        <f t="shared" si="207"/>
        <v/>
      </c>
      <c r="BB158" s="310" t="str">
        <f>IF(OR($E158="",$G158=""),"",IF(AND($E$3=6),'Marks Entry 6th'!AF157,IF(AND($E$3=7),'Marks Entry 7th'!AF157,"")))</f>
        <v/>
      </c>
      <c r="BC158" s="120" t="str">
        <f>IF(OR($E158="",$G158=""),"",IF(AND($E$3=6),'Marks Entry 6th'!AG157,IF(AND($E$3=7),'Marks Entry 7th'!AG157,"")))</f>
        <v/>
      </c>
      <c r="BD158" s="120" t="str">
        <f>IF(OR($E158="",$G158=""),"",IF(AND($E$3=6),'Marks Entry 6th'!AH157,IF(AND($E$3=7),'Marks Entry 7th'!AH157,"")))</f>
        <v/>
      </c>
      <c r="BE158" s="120" t="str">
        <f>IF(OR($E158="",$G158=""),"",IF(AND($E$3=6),'Marks Entry 6th'!AI157,IF(AND($E$3=7),'Marks Entry 7th'!AI157,"")))</f>
        <v/>
      </c>
      <c r="BF158" s="120" t="str">
        <f>IF(OR($E158="",$G158=""),"",IF(AND($E$3=6),'Marks Entry 6th'!AJ157,IF(AND($E$3=7),'Marks Entry 7th'!AJ157,"")))</f>
        <v/>
      </c>
      <c r="BG158" s="120" t="str">
        <f>IF(OR($E158="",$G158=""),"",IF(AND($E$3=6),'Marks Entry 6th'!AK157,IF(AND($E$3=7),'Marks Entry 7th'!AK157,"")))</f>
        <v/>
      </c>
      <c r="BH158" s="120" t="str">
        <f>IF(OR($E158="",$G158=""),"",IF(AND($E$3=6),'Marks Entry 6th'!AL157,IF(AND($E$3=7),'Marks Entry 7th'!AL157,"")))</f>
        <v/>
      </c>
      <c r="BI158" s="418" t="str">
        <f t="shared" si="208"/>
        <v/>
      </c>
      <c r="BJ158" s="120" t="str">
        <f>IF(OR($E158="",$G158=""),"",IF(AND($E$3=6),'Marks Entry 6th'!AM157,IF(AND($E$3=7),'Marks Entry 7th'!AM157,"")))</f>
        <v/>
      </c>
      <c r="BK158" s="120" t="str">
        <f>IF(OR($E158="",$G158=""),"",IF(AND($E$3=6),'Marks Entry 6th'!AN157,IF(AND($E$3=7),'Marks Entry 7th'!AN157,"")))</f>
        <v/>
      </c>
      <c r="BL158" s="65" t="str">
        <f t="shared" si="209"/>
        <v/>
      </c>
      <c r="BM158" s="62">
        <f t="shared" si="210"/>
        <v>0</v>
      </c>
      <c r="BN158" s="67" t="str">
        <f>IF(OR($E158="",$G158=""),"",IF(AND($E$3=6),'Marks Entry 6th'!AO157,IF(AND($E$3=7),'Marks Entry 7th'!AO157,"")))</f>
        <v/>
      </c>
      <c r="BO158" s="67" t="str">
        <f>IF(OR($E158="",$G158=""),"",IF(AND($E$3=6),'Marks Entry 6th'!AP157,IF(AND($E$3=7),'Marks Entry 7th'!AP157,"")))</f>
        <v/>
      </c>
      <c r="BP158" s="65" t="str">
        <f t="shared" si="211"/>
        <v/>
      </c>
      <c r="BQ158" s="62" t="str">
        <f t="shared" si="212"/>
        <v/>
      </c>
      <c r="BR158" s="108">
        <f t="shared" si="213"/>
        <v>0</v>
      </c>
      <c r="BS158" s="108" t="str">
        <f t="shared" si="214"/>
        <v/>
      </c>
      <c r="BT158" s="108" t="str">
        <f t="shared" si="215"/>
        <v/>
      </c>
      <c r="BU158" s="108" t="str">
        <f t="shared" si="216"/>
        <v/>
      </c>
      <c r="BV158" s="108" t="str">
        <f t="shared" si="217"/>
        <v/>
      </c>
      <c r="BW158" s="110" t="str">
        <f t="shared" si="218"/>
        <v/>
      </c>
      <c r="BX158" s="120" t="str">
        <f>IF(OR($E158="",$G158=""),"",IF(AND($E$3=6),'Marks Entry 6th'!AQ157,IF(AND($E$3=7),'Marks Entry 7th'!AQ157,"")))</f>
        <v/>
      </c>
      <c r="BY158" s="120" t="str">
        <f>IF(OR($E158="",$G158=""),"",IF(AND($E$3=6),'Marks Entry 6th'!AR157,IF(AND($E$3=7),'Marks Entry 7th'!AR157,"")))</f>
        <v/>
      </c>
      <c r="BZ158" s="120" t="str">
        <f>IF(OR($E158="",$G158=""),"",IF(AND($E$3=6),'Marks Entry 6th'!AS157,IF(AND($E$3=7),'Marks Entry 7th'!AS157,"")))</f>
        <v/>
      </c>
      <c r="CA158" s="120" t="str">
        <f>IF(OR($E158="",$G158=""),"",IF(AND($E$3=6),'Marks Entry 6th'!AT157,IF(AND($E$3=7),'Marks Entry 7th'!AT157,"")))</f>
        <v/>
      </c>
      <c r="CB158" s="120" t="str">
        <f>IF(OR($E158="",$G158=""),"",IF(AND($E$3=6),'Marks Entry 6th'!AU157,IF(AND($E$3=7),'Marks Entry 7th'!AU157,"")))</f>
        <v/>
      </c>
      <c r="CC158" s="120" t="str">
        <f>IF(OR($E158="",$G158=""),"",IF(AND($E$3=6),'Marks Entry 6th'!AV157,IF(AND($E$3=7),'Marks Entry 7th'!AV157,"")))</f>
        <v/>
      </c>
      <c r="CD158" s="418" t="str">
        <f t="shared" si="219"/>
        <v/>
      </c>
      <c r="CE158" s="120" t="str">
        <f>IF(OR($E158="",$G158=""),"",IF(AND($E$3=6),'Marks Entry 6th'!AW157,IF(AND($E$3=7),'Marks Entry 7th'!AW157,"")))</f>
        <v/>
      </c>
      <c r="CF158" s="120" t="str">
        <f>IF(OR($E158="",$G158=""),"",IF(AND($E$3=6),'Marks Entry 6th'!AX157,IF(AND($E$3=7),'Marks Entry 7th'!AX157,"")))</f>
        <v/>
      </c>
      <c r="CG158" s="65" t="str">
        <f t="shared" si="220"/>
        <v/>
      </c>
      <c r="CH158" s="62">
        <f t="shared" si="221"/>
        <v>0</v>
      </c>
      <c r="CI158" s="67" t="str">
        <f>IF(OR($E158="",$G158=""),"",IF(AND($E$3=6),'Marks Entry 6th'!AY157,IF(AND($E$3=7),'Marks Entry 7th'!AY157,"")))</f>
        <v/>
      </c>
      <c r="CJ158" s="67" t="str">
        <f>IF(OR($E158="",$G158=""),"",IF(AND($E$3=6),'Marks Entry 6th'!AZ157,IF(AND($E$3=7),'Marks Entry 7th'!AZ157,"")))</f>
        <v/>
      </c>
      <c r="CK158" s="65" t="str">
        <f t="shared" si="222"/>
        <v/>
      </c>
      <c r="CL158" s="62" t="str">
        <f t="shared" si="223"/>
        <v/>
      </c>
      <c r="CM158" s="108">
        <f t="shared" si="224"/>
        <v>0</v>
      </c>
      <c r="CN158" s="108" t="str">
        <f t="shared" si="225"/>
        <v/>
      </c>
      <c r="CO158" s="108" t="str">
        <f t="shared" si="226"/>
        <v/>
      </c>
      <c r="CP158" s="108" t="str">
        <f t="shared" si="227"/>
        <v/>
      </c>
      <c r="CQ158" s="108" t="str">
        <f t="shared" si="228"/>
        <v/>
      </c>
      <c r="CR158" s="110" t="str">
        <f t="shared" si="229"/>
        <v/>
      </c>
      <c r="CS158" s="120" t="str">
        <f>IF(OR($E158="",$G158=""),"",IF(AND($E$3=6),'Marks Entry 6th'!BA157,IF(AND($E$3=7),'Marks Entry 7th'!BA157,"")))</f>
        <v/>
      </c>
      <c r="CT158" s="120" t="str">
        <f>IF(OR($E158="",$G158=""),"",IF(AND($E$3=6),'Marks Entry 6th'!BB157,IF(AND($E$3=7),'Marks Entry 7th'!BB157,"")))</f>
        <v/>
      </c>
      <c r="CU158" s="120" t="str">
        <f>IF(OR($E158="",$G158=""),"",IF(AND($E$3=6),'Marks Entry 6th'!BC157,IF(AND($E$3=7),'Marks Entry 7th'!BC157,"")))</f>
        <v/>
      </c>
      <c r="CV158" s="120" t="str">
        <f>IF(OR($E158="",$G158=""),"",IF(AND($E$3=6),'Marks Entry 6th'!BD157,IF(AND($E$3=7),'Marks Entry 7th'!BD157,"")))</f>
        <v/>
      </c>
      <c r="CW158" s="120" t="str">
        <f>IF(OR($E158="",$G158=""),"",IF(AND($E$3=6),'Marks Entry 6th'!BE157,IF(AND($E$3=7),'Marks Entry 7th'!BE157,"")))</f>
        <v/>
      </c>
      <c r="CX158" s="120" t="str">
        <f>IF(OR($E158="",$G158=""),"",IF(AND($E$3=6),'Marks Entry 6th'!BF157,IF(AND($E$3=7),'Marks Entry 7th'!BF157,"")))</f>
        <v/>
      </c>
      <c r="CY158" s="418" t="str">
        <f t="shared" si="230"/>
        <v/>
      </c>
      <c r="CZ158" s="120" t="str">
        <f>IF(OR($E158="",$G158=""),"",IF(AND($E$3=6),'Marks Entry 6th'!BG157,IF(AND($E$3=7),'Marks Entry 7th'!BG157,"")))</f>
        <v/>
      </c>
      <c r="DA158" s="120" t="str">
        <f>IF(OR($E158="",$G158=""),"",IF(AND($E$3=6),'Marks Entry 6th'!BH157,IF(AND($E$3=7),'Marks Entry 7th'!BH157,"")))</f>
        <v/>
      </c>
      <c r="DB158" s="65" t="str">
        <f t="shared" si="231"/>
        <v/>
      </c>
      <c r="DC158" s="62">
        <f t="shared" si="232"/>
        <v>0</v>
      </c>
      <c r="DD158" s="67" t="str">
        <f>IF(OR($E158="",$G158=""),"",IF(AND($E$3=6),'Marks Entry 6th'!BI157,IF(AND($E$3=7),'Marks Entry 7th'!BI157,"")))</f>
        <v/>
      </c>
      <c r="DE158" s="67" t="str">
        <f>IF(OR($E158="",$G158=""),"",IF(AND($E$3=6),'Marks Entry 6th'!BJ157,IF(AND($E$3=7),'Marks Entry 7th'!BJ157,"")))</f>
        <v/>
      </c>
      <c r="DF158" s="65" t="str">
        <f t="shared" si="233"/>
        <v/>
      </c>
      <c r="DG158" s="62" t="str">
        <f t="shared" si="234"/>
        <v/>
      </c>
      <c r="DH158" s="108">
        <f t="shared" si="235"/>
        <v>0</v>
      </c>
      <c r="DI158" s="108" t="str">
        <f t="shared" si="236"/>
        <v/>
      </c>
      <c r="DJ158" s="108" t="str">
        <f t="shared" si="237"/>
        <v/>
      </c>
      <c r="DK158" s="108" t="str">
        <f t="shared" si="238"/>
        <v/>
      </c>
      <c r="DL158" s="108" t="str">
        <f t="shared" si="239"/>
        <v/>
      </c>
      <c r="DM158" s="110" t="str">
        <f t="shared" si="240"/>
        <v/>
      </c>
      <c r="DN158" s="120" t="str">
        <f>IF(OR($E158="",$G158=""),"",IF(AND($E$3=6),'Marks Entry 6th'!BK157,IF(AND($E$3=7),'Marks Entry 7th'!BK157,"")))</f>
        <v/>
      </c>
      <c r="DO158" s="120" t="str">
        <f>IF(OR($E158="",$G158=""),"",IF(AND($E$3=6),'Marks Entry 6th'!BL157,IF(AND($E$3=7),'Marks Entry 7th'!BL157,"")))</f>
        <v/>
      </c>
      <c r="DP158" s="120" t="str">
        <f>IF(OR($E158="",$G158=""),"",IF(AND($E$3=6),'Marks Entry 6th'!BM157,IF(AND($E$3=7),'Marks Entry 7th'!BM157,"")))</f>
        <v/>
      </c>
      <c r="DQ158" s="120" t="str">
        <f>IF(OR($E158="",$G158=""),"",IF(AND($E$3=6),'Marks Entry 6th'!BN157,IF(AND($E$3=7),'Marks Entry 7th'!BN157,"")))</f>
        <v/>
      </c>
      <c r="DR158" s="120" t="str">
        <f>IF(OR($E158="",$G158=""),"",IF(AND($E$3=6),'Marks Entry 6th'!BO157,IF(AND($E$3=7),'Marks Entry 7th'!BO157,"")))</f>
        <v/>
      </c>
      <c r="DS158" s="120" t="str">
        <f>IF(OR($E158="",$G158=""),"",IF(AND($E$3=6),'Marks Entry 6th'!BP157,IF(AND($E$3=7),'Marks Entry 7th'!BP157,"")))</f>
        <v/>
      </c>
      <c r="DT158" s="418" t="str">
        <f t="shared" si="241"/>
        <v/>
      </c>
      <c r="DU158" s="120" t="str">
        <f>IF(OR($E158="",$G158=""),"",IF(AND($E$3=6),'Marks Entry 6th'!BQ157,IF(AND($E$3=7),'Marks Entry 7th'!BQ157,"")))</f>
        <v/>
      </c>
      <c r="DV158" s="120" t="str">
        <f>IF(OR($E158="",$G158=""),"",IF(AND($E$3=6),'Marks Entry 6th'!BR157,IF(AND($E$3=7),'Marks Entry 7th'!BR157,"")))</f>
        <v/>
      </c>
      <c r="DW158" s="65" t="str">
        <f t="shared" si="242"/>
        <v/>
      </c>
      <c r="DX158" s="62">
        <f t="shared" si="243"/>
        <v>0</v>
      </c>
      <c r="DY158" s="67" t="str">
        <f>IF(OR($E158="",$G158=""),"",IF(AND($E$3=6),'Marks Entry 6th'!BS157,IF(AND($E$3=7),'Marks Entry 7th'!BS157,"")))</f>
        <v/>
      </c>
      <c r="DZ158" s="67" t="str">
        <f>IF(OR($E158="",$G158=""),"",IF(AND($E$3=6),'Marks Entry 6th'!BT157,IF(AND($E$3=7),'Marks Entry 7th'!BT157,"")))</f>
        <v/>
      </c>
      <c r="EA158" s="65" t="str">
        <f t="shared" si="244"/>
        <v/>
      </c>
      <c r="EB158" s="62" t="str">
        <f t="shared" si="245"/>
        <v/>
      </c>
      <c r="EC158" s="108">
        <f t="shared" si="246"/>
        <v>0</v>
      </c>
      <c r="ED158" s="108" t="str">
        <f t="shared" si="247"/>
        <v/>
      </c>
      <c r="EE158" s="108" t="str">
        <f t="shared" si="248"/>
        <v/>
      </c>
      <c r="EF158" s="108" t="str">
        <f t="shared" si="249"/>
        <v/>
      </c>
      <c r="EG158" s="108" t="str">
        <f t="shared" si="250"/>
        <v/>
      </c>
      <c r="EH158" s="110" t="str">
        <f t="shared" si="251"/>
        <v/>
      </c>
      <c r="EI158" s="52" t="str">
        <f>IF(OR($E158="",$G158=""),"",IF(AND($E$3=6),'Marks Entry 6th'!BU157,IF(AND($E$3=7),'Marks Entry 7th'!BU157,"")))</f>
        <v/>
      </c>
      <c r="EJ158" s="52" t="str">
        <f>IF(OR($E158="",$G158=""),"",IF(AND($E$3=6),'Marks Entry 6th'!BV157,IF(AND($E$3=7),'Marks Entry 7th'!BV157,"")))</f>
        <v/>
      </c>
      <c r="EK158" s="52" t="str">
        <f>IF(OR($E158="",$G158=""),"",IF(AND($E$3=6),'Marks Entry 6th'!BW157,IF(AND($E$3=7),'Marks Entry 7th'!BW157,"")))</f>
        <v/>
      </c>
      <c r="EL158" s="52" t="str">
        <f>IF(OR($E158="",$G158=""),"",IF(AND($E$3=6),'Marks Entry 6th'!BX157,IF(AND($E$3=7),'Marks Entry 7th'!BX157,"")))</f>
        <v/>
      </c>
      <c r="EM158" s="52" t="str">
        <f>IF(OR($E158="",$G158=""),"",IF(AND($E$3=6),'Marks Entry 6th'!BY157,IF(AND($E$3=7),'Marks Entry 7th'!BY157,"")))</f>
        <v/>
      </c>
      <c r="EN158" s="121" t="str">
        <f t="shared" si="252"/>
        <v/>
      </c>
      <c r="EO158" s="122">
        <f t="shared" si="253"/>
        <v>0</v>
      </c>
      <c r="EP158" s="122" t="str">
        <f t="shared" si="254"/>
        <v/>
      </c>
      <c r="EQ158" s="122" t="str">
        <f t="shared" si="255"/>
        <v/>
      </c>
      <c r="ER158" s="109" t="str">
        <f t="shared" si="256"/>
        <v/>
      </c>
      <c r="ES158" s="52" t="str">
        <f>IF(OR($E158="",$G158=""),"",IF(AND($E$3=6),'Marks Entry 6th'!BZ157,IF(AND($E$3=7),'Marks Entry 7th'!BZ157,"")))</f>
        <v/>
      </c>
      <c r="ET158" s="52" t="str">
        <f>IF(OR($E158="",$G158=""),"",IF(AND($E$3=6),'Marks Entry 6th'!CA157,IF(AND($E$3=7),'Marks Entry 7th'!CA157,"")))</f>
        <v/>
      </c>
      <c r="EU158" s="52" t="str">
        <f>IF(OR($E158="",$G158=""),"",IF(AND($E$3=6),'Marks Entry 6th'!CB157,IF(AND($E$3=7),'Marks Entry 7th'!CB157,"")))</f>
        <v/>
      </c>
      <c r="EV158" s="52" t="str">
        <f>IF(OR($E158="",$G158=""),"",IF(AND($E$3=6),'Marks Entry 6th'!CC157,IF(AND($E$3=7),'Marks Entry 7th'!CC157,"")))</f>
        <v/>
      </c>
      <c r="EW158" s="52" t="str">
        <f>IF(OR($E158="",$G158=""),"",IF(AND($E$3=6),'Marks Entry 6th'!CD157,IF(AND($E$3=7),'Marks Entry 7th'!CD157,"")))</f>
        <v/>
      </c>
      <c r="EX158" s="121" t="str">
        <f t="shared" si="257"/>
        <v/>
      </c>
      <c r="EY158" s="122">
        <f t="shared" si="258"/>
        <v>0</v>
      </c>
      <c r="EZ158" s="122" t="str">
        <f t="shared" si="259"/>
        <v/>
      </c>
      <c r="FA158" s="122" t="str">
        <f t="shared" si="260"/>
        <v/>
      </c>
      <c r="FB158" s="109" t="str">
        <f t="shared" si="261"/>
        <v/>
      </c>
      <c r="FC158" s="52" t="str">
        <f>IF(OR($E158="",$G158=""),"",IF(AND($E$3=6),'Marks Entry 6th'!CE157,IF(AND($E$3=7),'Marks Entry 7th'!CE157,"")))</f>
        <v/>
      </c>
      <c r="FD158" s="52" t="str">
        <f>IF(OR($E158="",$G158=""),"",IF(AND($E$3=6),'Marks Entry 6th'!CF157,IF(AND($E$3=7),'Marks Entry 7th'!CF157,"")))</f>
        <v/>
      </c>
      <c r="FE158" s="52" t="str">
        <f>IF(OR($E158="",$G158=""),"",IF(AND($E$3=6),'Marks Entry 6th'!CG157,IF(AND($E$3=7),'Marks Entry 7th'!CG157,"")))</f>
        <v/>
      </c>
      <c r="FF158" s="52" t="str">
        <f>IF(OR($E158="",$G158=""),"",IF(AND($E$3=6),'Marks Entry 6th'!CH157,IF(AND($E$3=7),'Marks Entry 7th'!CH157,"")))</f>
        <v/>
      </c>
      <c r="FG158" s="52" t="str">
        <f>IF(OR($E158="",$G158=""),"",IF(AND($E$3=6),'Marks Entry 6th'!CI157,IF(AND($E$3=7),'Marks Entry 7th'!CI157,"")))</f>
        <v/>
      </c>
      <c r="FH158" s="121" t="str">
        <f t="shared" si="262"/>
        <v/>
      </c>
      <c r="FI158" s="122">
        <f t="shared" si="263"/>
        <v>0</v>
      </c>
      <c r="FJ158" s="122" t="str">
        <f t="shared" si="264"/>
        <v/>
      </c>
      <c r="FK158" s="122" t="str">
        <f t="shared" si="265"/>
        <v/>
      </c>
      <c r="FL158" s="109" t="str">
        <f t="shared" si="266"/>
        <v/>
      </c>
      <c r="FM158" s="361" t="str">
        <f>IF(OR($E158="",$G158=""),"",IF(AND('Marks Entry 6th'!CJ157="",'Marks Entry 7th'!CJ157=""),"",IF(AND($E$3=6),'Marks Entry 6th'!CJ157,IF(AND($E$3=7),'Marks Entry 7th'!CJ157,""))))</f>
        <v/>
      </c>
      <c r="FN158" s="361" t="str">
        <f>IF(OR($E158="",$G158=""),"",IF(AND('Marks Entry 6th'!CK157="",'Marks Entry 7th'!CK157=""),"",IF(AND($E$3=6),'Marks Entry 6th'!CK157,IF(AND($E$3=7),'Marks Entry 7th'!CK157,""))))</f>
        <v/>
      </c>
      <c r="FO158" s="362" t="str">
        <f t="shared" si="267"/>
        <v/>
      </c>
      <c r="FP158" s="109" t="str">
        <f t="shared" si="268"/>
        <v/>
      </c>
      <c r="FQ158" s="361" t="str">
        <f>IF(OR($E158="",$G158=""),"",IF(AND('Marks Entry 6th'!CL157="",'Marks Entry 7th'!CL157=""),"",IF(AND($E$3=6),'Marks Entry 6th'!CL157,IF(AND($E$3=7),'Marks Entry 7th'!CL157,""))))</f>
        <v/>
      </c>
      <c r="FR158" s="361" t="str">
        <f>IF(OR($E158="",$G158=""),"",IF(AND('Marks Entry 6th'!CM157="",'Marks Entry 7th'!CM157=""),"",IF(AND($E$3=6),'Marks Entry 6th'!CM157,IF(AND($E$3=7),'Marks Entry 7th'!CM157,""))))</f>
        <v/>
      </c>
      <c r="FS158" s="362" t="str">
        <f t="shared" si="269"/>
        <v/>
      </c>
      <c r="FT158" s="109" t="str">
        <f t="shared" si="270"/>
        <v/>
      </c>
      <c r="FU158" s="78" t="str">
        <f t="shared" si="271"/>
        <v/>
      </c>
      <c r="FV158" s="328" t="str">
        <f t="shared" si="272"/>
        <v/>
      </c>
      <c r="FW158" s="84" t="str">
        <f t="shared" si="273"/>
        <v/>
      </c>
      <c r="FX158" s="222" t="str">
        <f t="shared" si="274"/>
        <v/>
      </c>
      <c r="FY158" s="85" t="str">
        <f t="shared" si="275"/>
        <v/>
      </c>
      <c r="FZ158" s="327" t="str">
        <f>IFERROR(IF(B158="NSO","NSO",IF(OR(D158="",G158="",F158=""),"",IF(AND(FV158&gt;=36,'Master sheet'!$D$11="Hindi"),"कक्षा क्रमोन्नत",IF(AND(FV158&gt;=36,'Master sheet'!$D$11="English"),"Promoted",IF(AND(FV158&lt;36,'Master sheet'!$D$11="Hindi"),"पुनः परीक्षा","Re-Exam"))))),"")</f>
        <v/>
      </c>
      <c r="GA158" s="53" t="str">
        <f>IF(OR($E158="",$G158=""),"",IF(AND($E$3=6,'Marks Entry 6th'!CN157=""),"",IF(AND($E$3=7,'Marks Entry 7th'!CN157=""),"",IF(AND($E$3=6),'Marks Entry 6th'!CN157,IF(AND($E$3=7),'Marks Entry 7th'!CN157,"")))))</f>
        <v/>
      </c>
      <c r="GB158" s="53" t="str">
        <f>IF(OR($E158="",$G158=""),"",IF(AND($E$3=6,'Marks Entry 6th'!CO157=""),"",IF(AND($E$3=7,'Marks Entry 7th'!CO157=""),"",IF(AND($E$3=6),'Marks Entry 6th'!CO157,IF(AND($E$3=7),'Marks Entry 7th'!CO157,"")))))</f>
        <v/>
      </c>
      <c r="GC158" s="54"/>
      <c r="GK158" s="56">
        <f>IF(AND($E$3=6),'Marks Entry 6th'!I157,IF(AND($E$3=7),'Marks Entry 7th'!I157,""))</f>
        <v>0</v>
      </c>
      <c r="GL158" s="56">
        <f t="shared" si="276"/>
        <v>0</v>
      </c>
    </row>
    <row r="159" spans="1:194" ht="18.95" customHeight="1">
      <c r="A159" s="68">
        <v>152</v>
      </c>
      <c r="B159" s="68" t="str">
        <f>IF(OR(GK159=0,GK159=""),"",IF(AND($E$3=6),'Marks Entry 6th'!I158,IF(AND($E$3=7),'Marks Entry 7th'!I158,"")))</f>
        <v/>
      </c>
      <c r="C159" s="69" t="str">
        <f>IF(OR(B159=0,B159=""),"",IF(AND($E$3=6,'Marks Entry 6th'!B158=""),"",IF(AND($E$3=7,'Marks Entry 7th'!B158=""),"",IF(AND($E$3=6,'Marks Entry 6th'!B158),'Marks Entry 6th'!B158,IF(AND($E$3=7),'Marks Entry 7th'!B158,"")))))</f>
        <v/>
      </c>
      <c r="D159" s="69" t="str">
        <f>IF(OR(B159=0,B159=""),"",IF(AND($E$3=6,'Marks Entry 6th'!C158=""),"",IF(AND($E$3=7,'Marks Entry 7th'!C158=""),"",IF(AND($E$3=6),'Marks Entry 6th'!C158,IF(AND($E$3=7),'Marks Entry 7th'!C158,"")))))</f>
        <v/>
      </c>
      <c r="E159" s="303" t="str">
        <f>IF(OR(B159=0,B159=""),"",IF(AND($E$3=6,'Marks Entry 6th'!E158=""),"",IF(AND($E$3=7,'Marks Entry 7th'!E158=""),"",IF(AND($E$3=6),'Marks Entry 6th'!E158,IF(AND($E$3=7),'Marks Entry 7th'!E158,"")))))</f>
        <v/>
      </c>
      <c r="F159" s="69" t="str">
        <f>IF(OR(B159=0,B159=""),"",IF(AND($E$3=6,'Marks Entry 6th'!D158=""),"",IF(AND($E$3=7,'Marks Entry 7th'!D158=""),"",IF(AND($E$3=6),'Marks Entry 6th'!D158,IF(AND($E$3=7),'Marks Entry 7th'!D158,"")))))</f>
        <v/>
      </c>
      <c r="G159" s="302" t="str">
        <f>IF(OR(B159=0,B159=""),"",IF(AND($E$3=6,'Marks Entry 6th'!F158=""),"",IF(AND($E$3=7,'Marks Entry 7th'!F158=""),"",IF(AND($E$3=6),UPPER('Marks Entry 6th'!F158),IF(AND($E$3=7),UPPER('Marks Entry 7th'!F158),"")))))</f>
        <v/>
      </c>
      <c r="H159" s="302" t="str">
        <f>IF(OR(B159=0,B159=""),"",IF(AND($E$3=6,'Marks Entry 6th'!G158=""),"",IF(AND($E$3=7,'Marks Entry 7th'!G158=""),"",IF(AND($E$3=6),UPPER('Marks Entry 6th'!G158),IF(AND($E$3=7),UPPER('Marks Entry 7th'!G158),"")))))</f>
        <v/>
      </c>
      <c r="I159" s="302" t="str">
        <f>IF(OR(B159=0,B159=""),"",IF(AND($E$3=6,'Marks Entry 6th'!H158=""),"",IF(AND($E$3=7,'Marks Entry 7th'!H158=""),"",IF(AND($E$3=6),UPPER('Marks Entry 6th'!H158),IF(AND($E$3=7),UPPER('Marks Entry 7th'!H158),"")))))</f>
        <v/>
      </c>
      <c r="J159" s="64" t="str">
        <f>IF(OR(B159=0,B159=""),"",IF(AND($E$3=6,'Marks Entry 6th'!J158=""),"",IF(AND($E$3=7,'Marks Entry 7th'!J158=""),"",IF(AND($E$3=6),'Marks Entry 6th'!J158,IF(AND($E$3=7),'Marks Entry 7th'!J158,"")))))</f>
        <v/>
      </c>
      <c r="K159" s="64" t="str">
        <f>IF(OR(B159=0,B159=""),"",IF(AND($E$3=6,'Marks Entry 6th'!K158=""),"",IF(AND($E$3=7,'Marks Entry 7th'!K158=""),"",IF(AND($E$3=6),'Marks Entry 6th'!K158,IF(AND($E$3=7),'Marks Entry 7th'!K158,"")))))</f>
        <v/>
      </c>
      <c r="L159" s="120" t="str">
        <f>IF(OR($E159="",$G159=""),"",IF(AND($E$3=6),'Marks Entry 6th'!L158,IF(AND($E$3=7),'Marks Entry 7th'!L158,"")))</f>
        <v/>
      </c>
      <c r="M159" s="120" t="str">
        <f>IF(OR($E159="",$G159=""),"",IF(AND($E$3=6),'Marks Entry 6th'!M158,IF(AND($E$3=7),'Marks Entry 7th'!M158,"")))</f>
        <v/>
      </c>
      <c r="N159" s="120" t="str">
        <f>IF(OR($E159="",$G159=""),"",IF(AND($E$3=6),'Marks Entry 6th'!N158,IF(AND($E$3=7),'Marks Entry 7th'!N158,"")))</f>
        <v/>
      </c>
      <c r="O159" s="120" t="str">
        <f>IF(OR($E159="",$G159=""),"",IF(AND($E$3=6),'Marks Entry 6th'!O158,IF(AND($E$3=7),'Marks Entry 7th'!O158,"")))</f>
        <v/>
      </c>
      <c r="P159" s="120" t="str">
        <f>IF(OR($E159="",$G159=""),"",IF(AND($E$3=6),'Marks Entry 6th'!P158,IF(AND($E$3=7),'Marks Entry 7th'!P158,"")))</f>
        <v/>
      </c>
      <c r="Q159" s="120" t="str">
        <f>IF(OR($E159="",$G159=""),"",IF(AND($E$3=6),'Marks Entry 6th'!Q158,IF(AND($E$3=7),'Marks Entry 7th'!Q158,"")))</f>
        <v/>
      </c>
      <c r="R159" s="418" t="str">
        <f t="shared" si="186"/>
        <v/>
      </c>
      <c r="S159" s="120" t="str">
        <f>IF(OR($E159="",$G159=""),"",IF(AND($E$3=6),'Marks Entry 6th'!R158,IF(AND($E$3=7),'Marks Entry 7th'!R158,"")))</f>
        <v/>
      </c>
      <c r="T159" s="120" t="str">
        <f>IF(OR($E159="",$G159=""),"",IF(AND($E$3=6),'Marks Entry 6th'!S158,IF(AND($E$3=7),'Marks Entry 7th'!S158,"")))</f>
        <v/>
      </c>
      <c r="U159" s="65" t="str">
        <f t="shared" si="187"/>
        <v/>
      </c>
      <c r="V159" s="62">
        <f t="shared" si="188"/>
        <v>0</v>
      </c>
      <c r="W159" s="67" t="str">
        <f>IF(OR($E159="",$G159=""),"",IF(AND($E$3=6),'Marks Entry 6th'!T158,IF(AND($E$3=7),'Marks Entry 7th'!T158,"")))</f>
        <v/>
      </c>
      <c r="X159" s="67" t="str">
        <f>IF(OR($E159="",$G159=""),"",IF(AND($E$3=6),'Marks Entry 6th'!U158,IF(AND($E$3=7),'Marks Entry 7th'!U158,"")))</f>
        <v/>
      </c>
      <c r="Y159" s="66" t="str">
        <f t="shared" si="189"/>
        <v/>
      </c>
      <c r="Z159" s="62" t="str">
        <f t="shared" si="190"/>
        <v/>
      </c>
      <c r="AA159" s="108">
        <f t="shared" si="191"/>
        <v>0</v>
      </c>
      <c r="AB159" s="108" t="str">
        <f t="shared" si="192"/>
        <v/>
      </c>
      <c r="AC159" s="108" t="str">
        <f t="shared" si="193"/>
        <v/>
      </c>
      <c r="AD159" s="108" t="str">
        <f t="shared" si="194"/>
        <v/>
      </c>
      <c r="AE159" s="108" t="str">
        <f t="shared" si="195"/>
        <v/>
      </c>
      <c r="AF159" s="110" t="str">
        <f t="shared" si="196"/>
        <v/>
      </c>
      <c r="AG159" s="120" t="str">
        <f>IF(OR($E159="",$G159=""),"",IF(AND($E$3=6),'Marks Entry 6th'!V158,IF(AND($E$3=7),'Marks Entry 7th'!V158,"")))</f>
        <v/>
      </c>
      <c r="AH159" s="120" t="str">
        <f>IF(OR($E159="",$G159=""),"",IF(AND($E$3=6),'Marks Entry 6th'!W158,IF(AND($E$3=7),'Marks Entry 7th'!W158,"")))</f>
        <v/>
      </c>
      <c r="AI159" s="120" t="str">
        <f>IF(OR($E159="",$G159=""),"",IF(AND($E$3=6),'Marks Entry 6th'!X158,IF(AND($E$3=7),'Marks Entry 7th'!X158,"")))</f>
        <v/>
      </c>
      <c r="AJ159" s="120" t="str">
        <f>IF(OR($E159="",$G159=""),"",IF(AND($E$3=6),'Marks Entry 6th'!Y158,IF(AND($E$3=7),'Marks Entry 7th'!Y158,"")))</f>
        <v/>
      </c>
      <c r="AK159" s="120" t="str">
        <f>IF(OR($E159="",$G159=""),"",IF(AND($E$3=6),'Marks Entry 6th'!Z158,IF(AND($E$3=7),'Marks Entry 7th'!Z158,"")))</f>
        <v/>
      </c>
      <c r="AL159" s="120" t="str">
        <f>IF(OR($E159="",$G159=""),"",IF(AND($E$3=6),'Marks Entry 6th'!AA158,IF(AND($E$3=7),'Marks Entry 7th'!AA158,"")))</f>
        <v/>
      </c>
      <c r="AM159" s="418" t="str">
        <f t="shared" si="197"/>
        <v/>
      </c>
      <c r="AN159" s="120" t="str">
        <f>IF(OR($E159="",$G159=""),"",IF(AND($E$3=6),'Marks Entry 6th'!AB158,IF(AND($E$3=7),'Marks Entry 7th'!AB158,"")))</f>
        <v/>
      </c>
      <c r="AO159" s="120" t="str">
        <f>IF(OR($E159="",$G159=""),"",IF(AND($E$3=6),'Marks Entry 6th'!AC158,IF(AND($E$3=7),'Marks Entry 7th'!AC158,"")))</f>
        <v/>
      </c>
      <c r="AP159" s="65" t="str">
        <f t="shared" si="198"/>
        <v/>
      </c>
      <c r="AQ159" s="62">
        <f t="shared" si="199"/>
        <v>0</v>
      </c>
      <c r="AR159" s="67" t="str">
        <f>IF(OR($E159="",$G159=""),"",IF(AND($E$3=6),'Marks Entry 6th'!AD158,IF(AND($E$3=7),'Marks Entry 7th'!AD158,"")))</f>
        <v/>
      </c>
      <c r="AS159" s="67" t="str">
        <f>IF(OR($E159="",$G159=""),"",IF(AND($E$3=6),'Marks Entry 6th'!AE158,IF(AND($E$3=7),'Marks Entry 7th'!AE158,"")))</f>
        <v/>
      </c>
      <c r="AT159" s="65" t="str">
        <f t="shared" si="200"/>
        <v/>
      </c>
      <c r="AU159" s="62" t="str">
        <f t="shared" si="201"/>
        <v/>
      </c>
      <c r="AV159" s="108">
        <f t="shared" si="202"/>
        <v>0</v>
      </c>
      <c r="AW159" s="108" t="str">
        <f t="shared" si="203"/>
        <v/>
      </c>
      <c r="AX159" s="108" t="str">
        <f t="shared" si="204"/>
        <v/>
      </c>
      <c r="AY159" s="108" t="str">
        <f t="shared" si="205"/>
        <v/>
      </c>
      <c r="AZ159" s="108" t="str">
        <f t="shared" si="206"/>
        <v/>
      </c>
      <c r="BA159" s="110" t="str">
        <f t="shared" si="207"/>
        <v/>
      </c>
      <c r="BB159" s="310" t="str">
        <f>IF(OR($E159="",$G159=""),"",IF(AND($E$3=6),'Marks Entry 6th'!AF158,IF(AND($E$3=7),'Marks Entry 7th'!AF158,"")))</f>
        <v/>
      </c>
      <c r="BC159" s="120" t="str">
        <f>IF(OR($E159="",$G159=""),"",IF(AND($E$3=6),'Marks Entry 6th'!AG158,IF(AND($E$3=7),'Marks Entry 7th'!AG158,"")))</f>
        <v/>
      </c>
      <c r="BD159" s="120" t="str">
        <f>IF(OR($E159="",$G159=""),"",IF(AND($E$3=6),'Marks Entry 6th'!AH158,IF(AND($E$3=7),'Marks Entry 7th'!AH158,"")))</f>
        <v/>
      </c>
      <c r="BE159" s="120" t="str">
        <f>IF(OR($E159="",$G159=""),"",IF(AND($E$3=6),'Marks Entry 6th'!AI158,IF(AND($E$3=7),'Marks Entry 7th'!AI158,"")))</f>
        <v/>
      </c>
      <c r="BF159" s="120" t="str">
        <f>IF(OR($E159="",$G159=""),"",IF(AND($E$3=6),'Marks Entry 6th'!AJ158,IF(AND($E$3=7),'Marks Entry 7th'!AJ158,"")))</f>
        <v/>
      </c>
      <c r="BG159" s="120" t="str">
        <f>IF(OR($E159="",$G159=""),"",IF(AND($E$3=6),'Marks Entry 6th'!AK158,IF(AND($E$3=7),'Marks Entry 7th'!AK158,"")))</f>
        <v/>
      </c>
      <c r="BH159" s="120" t="str">
        <f>IF(OR($E159="",$G159=""),"",IF(AND($E$3=6),'Marks Entry 6th'!AL158,IF(AND($E$3=7),'Marks Entry 7th'!AL158,"")))</f>
        <v/>
      </c>
      <c r="BI159" s="418" t="str">
        <f t="shared" si="208"/>
        <v/>
      </c>
      <c r="BJ159" s="120" t="str">
        <f>IF(OR($E159="",$G159=""),"",IF(AND($E$3=6),'Marks Entry 6th'!AM158,IF(AND($E$3=7),'Marks Entry 7th'!AM158,"")))</f>
        <v/>
      </c>
      <c r="BK159" s="120" t="str">
        <f>IF(OR($E159="",$G159=""),"",IF(AND($E$3=6),'Marks Entry 6th'!AN158,IF(AND($E$3=7),'Marks Entry 7th'!AN158,"")))</f>
        <v/>
      </c>
      <c r="BL159" s="65" t="str">
        <f t="shared" si="209"/>
        <v/>
      </c>
      <c r="BM159" s="62">
        <f t="shared" si="210"/>
        <v>0</v>
      </c>
      <c r="BN159" s="67" t="str">
        <f>IF(OR($E159="",$G159=""),"",IF(AND($E$3=6),'Marks Entry 6th'!AO158,IF(AND($E$3=7),'Marks Entry 7th'!AO158,"")))</f>
        <v/>
      </c>
      <c r="BO159" s="67" t="str">
        <f>IF(OR($E159="",$G159=""),"",IF(AND($E$3=6),'Marks Entry 6th'!AP158,IF(AND($E$3=7),'Marks Entry 7th'!AP158,"")))</f>
        <v/>
      </c>
      <c r="BP159" s="65" t="str">
        <f t="shared" si="211"/>
        <v/>
      </c>
      <c r="BQ159" s="62" t="str">
        <f t="shared" si="212"/>
        <v/>
      </c>
      <c r="BR159" s="108">
        <f t="shared" si="213"/>
        <v>0</v>
      </c>
      <c r="BS159" s="108" t="str">
        <f t="shared" si="214"/>
        <v/>
      </c>
      <c r="BT159" s="108" t="str">
        <f t="shared" si="215"/>
        <v/>
      </c>
      <c r="BU159" s="108" t="str">
        <f t="shared" si="216"/>
        <v/>
      </c>
      <c r="BV159" s="108" t="str">
        <f t="shared" si="217"/>
        <v/>
      </c>
      <c r="BW159" s="110" t="str">
        <f t="shared" si="218"/>
        <v/>
      </c>
      <c r="BX159" s="120" t="str">
        <f>IF(OR($E159="",$G159=""),"",IF(AND($E$3=6),'Marks Entry 6th'!AQ158,IF(AND($E$3=7),'Marks Entry 7th'!AQ158,"")))</f>
        <v/>
      </c>
      <c r="BY159" s="120" t="str">
        <f>IF(OR($E159="",$G159=""),"",IF(AND($E$3=6),'Marks Entry 6th'!AR158,IF(AND($E$3=7),'Marks Entry 7th'!AR158,"")))</f>
        <v/>
      </c>
      <c r="BZ159" s="120" t="str">
        <f>IF(OR($E159="",$G159=""),"",IF(AND($E$3=6),'Marks Entry 6th'!AS158,IF(AND($E$3=7),'Marks Entry 7th'!AS158,"")))</f>
        <v/>
      </c>
      <c r="CA159" s="120" t="str">
        <f>IF(OR($E159="",$G159=""),"",IF(AND($E$3=6),'Marks Entry 6th'!AT158,IF(AND($E$3=7),'Marks Entry 7th'!AT158,"")))</f>
        <v/>
      </c>
      <c r="CB159" s="120" t="str">
        <f>IF(OR($E159="",$G159=""),"",IF(AND($E$3=6),'Marks Entry 6th'!AU158,IF(AND($E$3=7),'Marks Entry 7th'!AU158,"")))</f>
        <v/>
      </c>
      <c r="CC159" s="120" t="str">
        <f>IF(OR($E159="",$G159=""),"",IF(AND($E$3=6),'Marks Entry 6th'!AV158,IF(AND($E$3=7),'Marks Entry 7th'!AV158,"")))</f>
        <v/>
      </c>
      <c r="CD159" s="418" t="str">
        <f t="shared" si="219"/>
        <v/>
      </c>
      <c r="CE159" s="120" t="str">
        <f>IF(OR($E159="",$G159=""),"",IF(AND($E$3=6),'Marks Entry 6th'!AW158,IF(AND($E$3=7),'Marks Entry 7th'!AW158,"")))</f>
        <v/>
      </c>
      <c r="CF159" s="120" t="str">
        <f>IF(OR($E159="",$G159=""),"",IF(AND($E$3=6),'Marks Entry 6th'!AX158,IF(AND($E$3=7),'Marks Entry 7th'!AX158,"")))</f>
        <v/>
      </c>
      <c r="CG159" s="65" t="str">
        <f t="shared" si="220"/>
        <v/>
      </c>
      <c r="CH159" s="62">
        <f t="shared" si="221"/>
        <v>0</v>
      </c>
      <c r="CI159" s="67" t="str">
        <f>IF(OR($E159="",$G159=""),"",IF(AND($E$3=6),'Marks Entry 6th'!AY158,IF(AND($E$3=7),'Marks Entry 7th'!AY158,"")))</f>
        <v/>
      </c>
      <c r="CJ159" s="67" t="str">
        <f>IF(OR($E159="",$G159=""),"",IF(AND($E$3=6),'Marks Entry 6th'!AZ158,IF(AND($E$3=7),'Marks Entry 7th'!AZ158,"")))</f>
        <v/>
      </c>
      <c r="CK159" s="65" t="str">
        <f t="shared" si="222"/>
        <v/>
      </c>
      <c r="CL159" s="62" t="str">
        <f t="shared" si="223"/>
        <v/>
      </c>
      <c r="CM159" s="108">
        <f t="shared" si="224"/>
        <v>0</v>
      </c>
      <c r="CN159" s="108" t="str">
        <f t="shared" si="225"/>
        <v/>
      </c>
      <c r="CO159" s="108" t="str">
        <f t="shared" si="226"/>
        <v/>
      </c>
      <c r="CP159" s="108" t="str">
        <f t="shared" si="227"/>
        <v/>
      </c>
      <c r="CQ159" s="108" t="str">
        <f t="shared" si="228"/>
        <v/>
      </c>
      <c r="CR159" s="110" t="str">
        <f t="shared" si="229"/>
        <v/>
      </c>
      <c r="CS159" s="120" t="str">
        <f>IF(OR($E159="",$G159=""),"",IF(AND($E$3=6),'Marks Entry 6th'!BA158,IF(AND($E$3=7),'Marks Entry 7th'!BA158,"")))</f>
        <v/>
      </c>
      <c r="CT159" s="120" t="str">
        <f>IF(OR($E159="",$G159=""),"",IF(AND($E$3=6),'Marks Entry 6th'!BB158,IF(AND($E$3=7),'Marks Entry 7th'!BB158,"")))</f>
        <v/>
      </c>
      <c r="CU159" s="120" t="str">
        <f>IF(OR($E159="",$G159=""),"",IF(AND($E$3=6),'Marks Entry 6th'!BC158,IF(AND($E$3=7),'Marks Entry 7th'!BC158,"")))</f>
        <v/>
      </c>
      <c r="CV159" s="120" t="str">
        <f>IF(OR($E159="",$G159=""),"",IF(AND($E$3=6),'Marks Entry 6th'!BD158,IF(AND($E$3=7),'Marks Entry 7th'!BD158,"")))</f>
        <v/>
      </c>
      <c r="CW159" s="120" t="str">
        <f>IF(OR($E159="",$G159=""),"",IF(AND($E$3=6),'Marks Entry 6th'!BE158,IF(AND($E$3=7),'Marks Entry 7th'!BE158,"")))</f>
        <v/>
      </c>
      <c r="CX159" s="120" t="str">
        <f>IF(OR($E159="",$G159=""),"",IF(AND($E$3=6),'Marks Entry 6th'!BF158,IF(AND($E$3=7),'Marks Entry 7th'!BF158,"")))</f>
        <v/>
      </c>
      <c r="CY159" s="418" t="str">
        <f t="shared" si="230"/>
        <v/>
      </c>
      <c r="CZ159" s="120" t="str">
        <f>IF(OR($E159="",$G159=""),"",IF(AND($E$3=6),'Marks Entry 6th'!BG158,IF(AND($E$3=7),'Marks Entry 7th'!BG158,"")))</f>
        <v/>
      </c>
      <c r="DA159" s="120" t="str">
        <f>IF(OR($E159="",$G159=""),"",IF(AND($E$3=6),'Marks Entry 6th'!BH158,IF(AND($E$3=7),'Marks Entry 7th'!BH158,"")))</f>
        <v/>
      </c>
      <c r="DB159" s="65" t="str">
        <f t="shared" si="231"/>
        <v/>
      </c>
      <c r="DC159" s="62">
        <f t="shared" si="232"/>
        <v>0</v>
      </c>
      <c r="DD159" s="67" t="str">
        <f>IF(OR($E159="",$G159=""),"",IF(AND($E$3=6),'Marks Entry 6th'!BI158,IF(AND($E$3=7),'Marks Entry 7th'!BI158,"")))</f>
        <v/>
      </c>
      <c r="DE159" s="67" t="str">
        <f>IF(OR($E159="",$G159=""),"",IF(AND($E$3=6),'Marks Entry 6th'!BJ158,IF(AND($E$3=7),'Marks Entry 7th'!BJ158,"")))</f>
        <v/>
      </c>
      <c r="DF159" s="65" t="str">
        <f t="shared" si="233"/>
        <v/>
      </c>
      <c r="DG159" s="62" t="str">
        <f t="shared" si="234"/>
        <v/>
      </c>
      <c r="DH159" s="108">
        <f t="shared" si="235"/>
        <v>0</v>
      </c>
      <c r="DI159" s="108" t="str">
        <f t="shared" si="236"/>
        <v/>
      </c>
      <c r="DJ159" s="108" t="str">
        <f t="shared" si="237"/>
        <v/>
      </c>
      <c r="DK159" s="108" t="str">
        <f t="shared" si="238"/>
        <v/>
      </c>
      <c r="DL159" s="108" t="str">
        <f t="shared" si="239"/>
        <v/>
      </c>
      <c r="DM159" s="110" t="str">
        <f t="shared" si="240"/>
        <v/>
      </c>
      <c r="DN159" s="120" t="str">
        <f>IF(OR($E159="",$G159=""),"",IF(AND($E$3=6),'Marks Entry 6th'!BK158,IF(AND($E$3=7),'Marks Entry 7th'!BK158,"")))</f>
        <v/>
      </c>
      <c r="DO159" s="120" t="str">
        <f>IF(OR($E159="",$G159=""),"",IF(AND($E$3=6),'Marks Entry 6th'!BL158,IF(AND($E$3=7),'Marks Entry 7th'!BL158,"")))</f>
        <v/>
      </c>
      <c r="DP159" s="120" t="str">
        <f>IF(OR($E159="",$G159=""),"",IF(AND($E$3=6),'Marks Entry 6th'!BM158,IF(AND($E$3=7),'Marks Entry 7th'!BM158,"")))</f>
        <v/>
      </c>
      <c r="DQ159" s="120" t="str">
        <f>IF(OR($E159="",$G159=""),"",IF(AND($E$3=6),'Marks Entry 6th'!BN158,IF(AND($E$3=7),'Marks Entry 7th'!BN158,"")))</f>
        <v/>
      </c>
      <c r="DR159" s="120" t="str">
        <f>IF(OR($E159="",$G159=""),"",IF(AND($E$3=6),'Marks Entry 6th'!BO158,IF(AND($E$3=7),'Marks Entry 7th'!BO158,"")))</f>
        <v/>
      </c>
      <c r="DS159" s="120" t="str">
        <f>IF(OR($E159="",$G159=""),"",IF(AND($E$3=6),'Marks Entry 6th'!BP158,IF(AND($E$3=7),'Marks Entry 7th'!BP158,"")))</f>
        <v/>
      </c>
      <c r="DT159" s="418" t="str">
        <f t="shared" si="241"/>
        <v/>
      </c>
      <c r="DU159" s="120" t="str">
        <f>IF(OR($E159="",$G159=""),"",IF(AND($E$3=6),'Marks Entry 6th'!BQ158,IF(AND($E$3=7),'Marks Entry 7th'!BQ158,"")))</f>
        <v/>
      </c>
      <c r="DV159" s="120" t="str">
        <f>IF(OR($E159="",$G159=""),"",IF(AND($E$3=6),'Marks Entry 6th'!BR158,IF(AND($E$3=7),'Marks Entry 7th'!BR158,"")))</f>
        <v/>
      </c>
      <c r="DW159" s="65" t="str">
        <f t="shared" si="242"/>
        <v/>
      </c>
      <c r="DX159" s="62">
        <f t="shared" si="243"/>
        <v>0</v>
      </c>
      <c r="DY159" s="67" t="str">
        <f>IF(OR($E159="",$G159=""),"",IF(AND($E$3=6),'Marks Entry 6th'!BS158,IF(AND($E$3=7),'Marks Entry 7th'!BS158,"")))</f>
        <v/>
      </c>
      <c r="DZ159" s="67" t="str">
        <f>IF(OR($E159="",$G159=""),"",IF(AND($E$3=6),'Marks Entry 6th'!BT158,IF(AND($E$3=7),'Marks Entry 7th'!BT158,"")))</f>
        <v/>
      </c>
      <c r="EA159" s="65" t="str">
        <f t="shared" si="244"/>
        <v/>
      </c>
      <c r="EB159" s="62" t="str">
        <f t="shared" si="245"/>
        <v/>
      </c>
      <c r="EC159" s="108">
        <f t="shared" si="246"/>
        <v>0</v>
      </c>
      <c r="ED159" s="108" t="str">
        <f t="shared" si="247"/>
        <v/>
      </c>
      <c r="EE159" s="108" t="str">
        <f t="shared" si="248"/>
        <v/>
      </c>
      <c r="EF159" s="108" t="str">
        <f t="shared" si="249"/>
        <v/>
      </c>
      <c r="EG159" s="108" t="str">
        <f t="shared" si="250"/>
        <v/>
      </c>
      <c r="EH159" s="110" t="str">
        <f t="shared" si="251"/>
        <v/>
      </c>
      <c r="EI159" s="52" t="str">
        <f>IF(OR($E159="",$G159=""),"",IF(AND($E$3=6),'Marks Entry 6th'!BU158,IF(AND($E$3=7),'Marks Entry 7th'!BU158,"")))</f>
        <v/>
      </c>
      <c r="EJ159" s="52" t="str">
        <f>IF(OR($E159="",$G159=""),"",IF(AND($E$3=6),'Marks Entry 6th'!BV158,IF(AND($E$3=7),'Marks Entry 7th'!BV158,"")))</f>
        <v/>
      </c>
      <c r="EK159" s="52" t="str">
        <f>IF(OR($E159="",$G159=""),"",IF(AND($E$3=6),'Marks Entry 6th'!BW158,IF(AND($E$3=7),'Marks Entry 7th'!BW158,"")))</f>
        <v/>
      </c>
      <c r="EL159" s="52" t="str">
        <f>IF(OR($E159="",$G159=""),"",IF(AND($E$3=6),'Marks Entry 6th'!BX158,IF(AND($E$3=7),'Marks Entry 7th'!BX158,"")))</f>
        <v/>
      </c>
      <c r="EM159" s="52" t="str">
        <f>IF(OR($E159="",$G159=""),"",IF(AND($E$3=6),'Marks Entry 6th'!BY158,IF(AND($E$3=7),'Marks Entry 7th'!BY158,"")))</f>
        <v/>
      </c>
      <c r="EN159" s="121" t="str">
        <f t="shared" si="252"/>
        <v/>
      </c>
      <c r="EO159" s="122">
        <f t="shared" si="253"/>
        <v>0</v>
      </c>
      <c r="EP159" s="122" t="str">
        <f t="shared" si="254"/>
        <v/>
      </c>
      <c r="EQ159" s="122" t="str">
        <f t="shared" si="255"/>
        <v/>
      </c>
      <c r="ER159" s="109" t="str">
        <f t="shared" si="256"/>
        <v/>
      </c>
      <c r="ES159" s="52" t="str">
        <f>IF(OR($E159="",$G159=""),"",IF(AND($E$3=6),'Marks Entry 6th'!BZ158,IF(AND($E$3=7),'Marks Entry 7th'!BZ158,"")))</f>
        <v/>
      </c>
      <c r="ET159" s="52" t="str">
        <f>IF(OR($E159="",$G159=""),"",IF(AND($E$3=6),'Marks Entry 6th'!CA158,IF(AND($E$3=7),'Marks Entry 7th'!CA158,"")))</f>
        <v/>
      </c>
      <c r="EU159" s="52" t="str">
        <f>IF(OR($E159="",$G159=""),"",IF(AND($E$3=6),'Marks Entry 6th'!CB158,IF(AND($E$3=7),'Marks Entry 7th'!CB158,"")))</f>
        <v/>
      </c>
      <c r="EV159" s="52" t="str">
        <f>IF(OR($E159="",$G159=""),"",IF(AND($E$3=6),'Marks Entry 6th'!CC158,IF(AND($E$3=7),'Marks Entry 7th'!CC158,"")))</f>
        <v/>
      </c>
      <c r="EW159" s="52" t="str">
        <f>IF(OR($E159="",$G159=""),"",IF(AND($E$3=6),'Marks Entry 6th'!CD158,IF(AND($E$3=7),'Marks Entry 7th'!CD158,"")))</f>
        <v/>
      </c>
      <c r="EX159" s="121" t="str">
        <f t="shared" si="257"/>
        <v/>
      </c>
      <c r="EY159" s="122">
        <f t="shared" si="258"/>
        <v>0</v>
      </c>
      <c r="EZ159" s="122" t="str">
        <f t="shared" si="259"/>
        <v/>
      </c>
      <c r="FA159" s="122" t="str">
        <f t="shared" si="260"/>
        <v/>
      </c>
      <c r="FB159" s="109" t="str">
        <f t="shared" si="261"/>
        <v/>
      </c>
      <c r="FC159" s="52" t="str">
        <f>IF(OR($E159="",$G159=""),"",IF(AND($E$3=6),'Marks Entry 6th'!CE158,IF(AND($E$3=7),'Marks Entry 7th'!CE158,"")))</f>
        <v/>
      </c>
      <c r="FD159" s="52" t="str">
        <f>IF(OR($E159="",$G159=""),"",IF(AND($E$3=6),'Marks Entry 6th'!CF158,IF(AND($E$3=7),'Marks Entry 7th'!CF158,"")))</f>
        <v/>
      </c>
      <c r="FE159" s="52" t="str">
        <f>IF(OR($E159="",$G159=""),"",IF(AND($E$3=6),'Marks Entry 6th'!CG158,IF(AND($E$3=7),'Marks Entry 7th'!CG158,"")))</f>
        <v/>
      </c>
      <c r="FF159" s="52" t="str">
        <f>IF(OR($E159="",$G159=""),"",IF(AND($E$3=6),'Marks Entry 6th'!CH158,IF(AND($E$3=7),'Marks Entry 7th'!CH158,"")))</f>
        <v/>
      </c>
      <c r="FG159" s="52" t="str">
        <f>IF(OR($E159="",$G159=""),"",IF(AND($E$3=6),'Marks Entry 6th'!CI158,IF(AND($E$3=7),'Marks Entry 7th'!CI158,"")))</f>
        <v/>
      </c>
      <c r="FH159" s="121" t="str">
        <f t="shared" si="262"/>
        <v/>
      </c>
      <c r="FI159" s="122">
        <f t="shared" si="263"/>
        <v>0</v>
      </c>
      <c r="FJ159" s="122" t="str">
        <f t="shared" si="264"/>
        <v/>
      </c>
      <c r="FK159" s="122" t="str">
        <f t="shared" si="265"/>
        <v/>
      </c>
      <c r="FL159" s="109" t="str">
        <f t="shared" si="266"/>
        <v/>
      </c>
      <c r="FM159" s="361" t="str">
        <f>IF(OR($E159="",$G159=""),"",IF(AND('Marks Entry 6th'!CJ158="",'Marks Entry 7th'!CJ158=""),"",IF(AND($E$3=6),'Marks Entry 6th'!CJ158,IF(AND($E$3=7),'Marks Entry 7th'!CJ158,""))))</f>
        <v/>
      </c>
      <c r="FN159" s="361" t="str">
        <f>IF(OR($E159="",$G159=""),"",IF(AND('Marks Entry 6th'!CK158="",'Marks Entry 7th'!CK158=""),"",IF(AND($E$3=6),'Marks Entry 6th'!CK158,IF(AND($E$3=7),'Marks Entry 7th'!CK158,""))))</f>
        <v/>
      </c>
      <c r="FO159" s="362" t="str">
        <f t="shared" si="267"/>
        <v/>
      </c>
      <c r="FP159" s="109" t="str">
        <f t="shared" si="268"/>
        <v/>
      </c>
      <c r="FQ159" s="361" t="str">
        <f>IF(OR($E159="",$G159=""),"",IF(AND('Marks Entry 6th'!CL158="",'Marks Entry 7th'!CL158=""),"",IF(AND($E$3=6),'Marks Entry 6th'!CL158,IF(AND($E$3=7),'Marks Entry 7th'!CL158,""))))</f>
        <v/>
      </c>
      <c r="FR159" s="361" t="str">
        <f>IF(OR($E159="",$G159=""),"",IF(AND('Marks Entry 6th'!CM158="",'Marks Entry 7th'!CM158=""),"",IF(AND($E$3=6),'Marks Entry 6th'!CM158,IF(AND($E$3=7),'Marks Entry 7th'!CM158,""))))</f>
        <v/>
      </c>
      <c r="FS159" s="362" t="str">
        <f t="shared" si="269"/>
        <v/>
      </c>
      <c r="FT159" s="109" t="str">
        <f t="shared" si="270"/>
        <v/>
      </c>
      <c r="FU159" s="78" t="str">
        <f t="shared" si="271"/>
        <v/>
      </c>
      <c r="FV159" s="328" t="str">
        <f t="shared" si="272"/>
        <v/>
      </c>
      <c r="FW159" s="84" t="str">
        <f t="shared" si="273"/>
        <v/>
      </c>
      <c r="FX159" s="222" t="str">
        <f t="shared" si="274"/>
        <v/>
      </c>
      <c r="FY159" s="85" t="str">
        <f t="shared" si="275"/>
        <v/>
      </c>
      <c r="FZ159" s="327" t="str">
        <f>IFERROR(IF(B159="NSO","NSO",IF(OR(D159="",G159="",F159=""),"",IF(AND(FV159&gt;=36,'Master sheet'!$D$11="Hindi"),"कक्षा क्रमोन्नत",IF(AND(FV159&gt;=36,'Master sheet'!$D$11="English"),"Promoted",IF(AND(FV159&lt;36,'Master sheet'!$D$11="Hindi"),"पुनः परीक्षा","Re-Exam"))))),"")</f>
        <v/>
      </c>
      <c r="GA159" s="53" t="str">
        <f>IF(OR($E159="",$G159=""),"",IF(AND($E$3=6,'Marks Entry 6th'!CN158=""),"",IF(AND($E$3=7,'Marks Entry 7th'!CN158=""),"",IF(AND($E$3=6),'Marks Entry 6th'!CN158,IF(AND($E$3=7),'Marks Entry 7th'!CN158,"")))))</f>
        <v/>
      </c>
      <c r="GB159" s="53" t="str">
        <f>IF(OR($E159="",$G159=""),"",IF(AND($E$3=6,'Marks Entry 6th'!CO158=""),"",IF(AND($E$3=7,'Marks Entry 7th'!CO158=""),"",IF(AND($E$3=6),'Marks Entry 6th'!CO158,IF(AND($E$3=7),'Marks Entry 7th'!CO158,"")))))</f>
        <v/>
      </c>
      <c r="GC159" s="54"/>
      <c r="GK159" s="56">
        <f>IF(AND($E$3=6),'Marks Entry 6th'!I158,IF(AND($E$3=7),'Marks Entry 7th'!I158,""))</f>
        <v>0</v>
      </c>
      <c r="GL159" s="56">
        <f t="shared" si="276"/>
        <v>0</v>
      </c>
    </row>
    <row r="160" spans="1:194" ht="18.95" customHeight="1">
      <c r="A160" s="68">
        <v>153</v>
      </c>
      <c r="B160" s="68" t="str">
        <f>IF(OR(GK160=0,GK160=""),"",IF(AND($E$3=6),'Marks Entry 6th'!I159,IF(AND($E$3=7),'Marks Entry 7th'!I159,"")))</f>
        <v/>
      </c>
      <c r="C160" s="69" t="str">
        <f>IF(OR(B160=0,B160=""),"",IF(AND($E$3=6,'Marks Entry 6th'!B159=""),"",IF(AND($E$3=7,'Marks Entry 7th'!B159=""),"",IF(AND($E$3=6,'Marks Entry 6th'!B159),'Marks Entry 6th'!B159,IF(AND($E$3=7),'Marks Entry 7th'!B159,"")))))</f>
        <v/>
      </c>
      <c r="D160" s="69" t="str">
        <f>IF(OR(B160=0,B160=""),"",IF(AND($E$3=6,'Marks Entry 6th'!C159=""),"",IF(AND($E$3=7,'Marks Entry 7th'!C159=""),"",IF(AND($E$3=6),'Marks Entry 6th'!C159,IF(AND($E$3=7),'Marks Entry 7th'!C159,"")))))</f>
        <v/>
      </c>
      <c r="E160" s="303" t="str">
        <f>IF(OR(B160=0,B160=""),"",IF(AND($E$3=6,'Marks Entry 6th'!E159=""),"",IF(AND($E$3=7,'Marks Entry 7th'!E159=""),"",IF(AND($E$3=6),'Marks Entry 6th'!E159,IF(AND($E$3=7),'Marks Entry 7th'!E159,"")))))</f>
        <v/>
      </c>
      <c r="F160" s="69" t="str">
        <f>IF(OR(B160=0,B160=""),"",IF(AND($E$3=6,'Marks Entry 6th'!D159=""),"",IF(AND($E$3=7,'Marks Entry 7th'!D159=""),"",IF(AND($E$3=6),'Marks Entry 6th'!D159,IF(AND($E$3=7),'Marks Entry 7th'!D159,"")))))</f>
        <v/>
      </c>
      <c r="G160" s="302" t="str">
        <f>IF(OR(B160=0,B160=""),"",IF(AND($E$3=6,'Marks Entry 6th'!F159=""),"",IF(AND($E$3=7,'Marks Entry 7th'!F159=""),"",IF(AND($E$3=6),UPPER('Marks Entry 6th'!F159),IF(AND($E$3=7),UPPER('Marks Entry 7th'!F159),"")))))</f>
        <v/>
      </c>
      <c r="H160" s="302" t="str">
        <f>IF(OR(B160=0,B160=""),"",IF(AND($E$3=6,'Marks Entry 6th'!G159=""),"",IF(AND($E$3=7,'Marks Entry 7th'!G159=""),"",IF(AND($E$3=6),UPPER('Marks Entry 6th'!G159),IF(AND($E$3=7),UPPER('Marks Entry 7th'!G159),"")))))</f>
        <v/>
      </c>
      <c r="I160" s="302" t="str">
        <f>IF(OR(B160=0,B160=""),"",IF(AND($E$3=6,'Marks Entry 6th'!H159=""),"",IF(AND($E$3=7,'Marks Entry 7th'!H159=""),"",IF(AND($E$3=6),UPPER('Marks Entry 6th'!H159),IF(AND($E$3=7),UPPER('Marks Entry 7th'!H159),"")))))</f>
        <v/>
      </c>
      <c r="J160" s="64" t="str">
        <f>IF(OR(B160=0,B160=""),"",IF(AND($E$3=6,'Marks Entry 6th'!J159=""),"",IF(AND($E$3=7,'Marks Entry 7th'!J159=""),"",IF(AND($E$3=6),'Marks Entry 6th'!J159,IF(AND($E$3=7),'Marks Entry 7th'!J159,"")))))</f>
        <v/>
      </c>
      <c r="K160" s="64" t="str">
        <f>IF(OR(B160=0,B160=""),"",IF(AND($E$3=6,'Marks Entry 6th'!K159=""),"",IF(AND($E$3=7,'Marks Entry 7th'!K159=""),"",IF(AND($E$3=6),'Marks Entry 6th'!K159,IF(AND($E$3=7),'Marks Entry 7th'!K159,"")))))</f>
        <v/>
      </c>
      <c r="L160" s="120" t="str">
        <f>IF(OR($E160="",$G160=""),"",IF(AND($E$3=6),'Marks Entry 6th'!L159,IF(AND($E$3=7),'Marks Entry 7th'!L159,"")))</f>
        <v/>
      </c>
      <c r="M160" s="120" t="str">
        <f>IF(OR($E160="",$G160=""),"",IF(AND($E$3=6),'Marks Entry 6th'!M159,IF(AND($E$3=7),'Marks Entry 7th'!M159,"")))</f>
        <v/>
      </c>
      <c r="N160" s="120" t="str">
        <f>IF(OR($E160="",$G160=""),"",IF(AND($E$3=6),'Marks Entry 6th'!N159,IF(AND($E$3=7),'Marks Entry 7th'!N159,"")))</f>
        <v/>
      </c>
      <c r="O160" s="120" t="str">
        <f>IF(OR($E160="",$G160=""),"",IF(AND($E$3=6),'Marks Entry 6th'!O159,IF(AND($E$3=7),'Marks Entry 7th'!O159,"")))</f>
        <v/>
      </c>
      <c r="P160" s="120" t="str">
        <f>IF(OR($E160="",$G160=""),"",IF(AND($E$3=6),'Marks Entry 6th'!P159,IF(AND($E$3=7),'Marks Entry 7th'!P159,"")))</f>
        <v/>
      </c>
      <c r="Q160" s="120" t="str">
        <f>IF(OR($E160="",$G160=""),"",IF(AND($E$3=6),'Marks Entry 6th'!Q159,IF(AND($E$3=7),'Marks Entry 7th'!Q159,"")))</f>
        <v/>
      </c>
      <c r="R160" s="418" t="str">
        <f t="shared" si="186"/>
        <v/>
      </c>
      <c r="S160" s="120" t="str">
        <f>IF(OR($E160="",$G160=""),"",IF(AND($E$3=6),'Marks Entry 6th'!R159,IF(AND($E$3=7),'Marks Entry 7th'!R159,"")))</f>
        <v/>
      </c>
      <c r="T160" s="120" t="str">
        <f>IF(OR($E160="",$G160=""),"",IF(AND($E$3=6),'Marks Entry 6th'!S159,IF(AND($E$3=7),'Marks Entry 7th'!S159,"")))</f>
        <v/>
      </c>
      <c r="U160" s="65" t="str">
        <f t="shared" si="187"/>
        <v/>
      </c>
      <c r="V160" s="62">
        <f t="shared" si="188"/>
        <v>0</v>
      </c>
      <c r="W160" s="67" t="str">
        <f>IF(OR($E160="",$G160=""),"",IF(AND($E$3=6),'Marks Entry 6th'!T159,IF(AND($E$3=7),'Marks Entry 7th'!T159,"")))</f>
        <v/>
      </c>
      <c r="X160" s="67" t="str">
        <f>IF(OR($E160="",$G160=""),"",IF(AND($E$3=6),'Marks Entry 6th'!U159,IF(AND($E$3=7),'Marks Entry 7th'!U159,"")))</f>
        <v/>
      </c>
      <c r="Y160" s="66" t="str">
        <f t="shared" si="189"/>
        <v/>
      </c>
      <c r="Z160" s="62" t="str">
        <f t="shared" si="190"/>
        <v/>
      </c>
      <c r="AA160" s="108">
        <f t="shared" si="191"/>
        <v>0</v>
      </c>
      <c r="AB160" s="108" t="str">
        <f t="shared" si="192"/>
        <v/>
      </c>
      <c r="AC160" s="108" t="str">
        <f t="shared" si="193"/>
        <v/>
      </c>
      <c r="AD160" s="108" t="str">
        <f t="shared" si="194"/>
        <v/>
      </c>
      <c r="AE160" s="108" t="str">
        <f t="shared" si="195"/>
        <v/>
      </c>
      <c r="AF160" s="110" t="str">
        <f t="shared" si="196"/>
        <v/>
      </c>
      <c r="AG160" s="120" t="str">
        <f>IF(OR($E160="",$G160=""),"",IF(AND($E$3=6),'Marks Entry 6th'!V159,IF(AND($E$3=7),'Marks Entry 7th'!V159,"")))</f>
        <v/>
      </c>
      <c r="AH160" s="120" t="str">
        <f>IF(OR($E160="",$G160=""),"",IF(AND($E$3=6),'Marks Entry 6th'!W159,IF(AND($E$3=7),'Marks Entry 7th'!W159,"")))</f>
        <v/>
      </c>
      <c r="AI160" s="120" t="str">
        <f>IF(OR($E160="",$G160=""),"",IF(AND($E$3=6),'Marks Entry 6th'!X159,IF(AND($E$3=7),'Marks Entry 7th'!X159,"")))</f>
        <v/>
      </c>
      <c r="AJ160" s="120" t="str">
        <f>IF(OR($E160="",$G160=""),"",IF(AND($E$3=6),'Marks Entry 6th'!Y159,IF(AND($E$3=7),'Marks Entry 7th'!Y159,"")))</f>
        <v/>
      </c>
      <c r="AK160" s="120" t="str">
        <f>IF(OR($E160="",$G160=""),"",IF(AND($E$3=6),'Marks Entry 6th'!Z159,IF(AND($E$3=7),'Marks Entry 7th'!Z159,"")))</f>
        <v/>
      </c>
      <c r="AL160" s="120" t="str">
        <f>IF(OR($E160="",$G160=""),"",IF(AND($E$3=6),'Marks Entry 6th'!AA159,IF(AND($E$3=7),'Marks Entry 7th'!AA159,"")))</f>
        <v/>
      </c>
      <c r="AM160" s="418" t="str">
        <f t="shared" si="197"/>
        <v/>
      </c>
      <c r="AN160" s="120" t="str">
        <f>IF(OR($E160="",$G160=""),"",IF(AND($E$3=6),'Marks Entry 6th'!AB159,IF(AND($E$3=7),'Marks Entry 7th'!AB159,"")))</f>
        <v/>
      </c>
      <c r="AO160" s="120" t="str">
        <f>IF(OR($E160="",$G160=""),"",IF(AND($E$3=6),'Marks Entry 6th'!AC159,IF(AND($E$3=7),'Marks Entry 7th'!AC159,"")))</f>
        <v/>
      </c>
      <c r="AP160" s="65" t="str">
        <f t="shared" si="198"/>
        <v/>
      </c>
      <c r="AQ160" s="62">
        <f t="shared" si="199"/>
        <v>0</v>
      </c>
      <c r="AR160" s="67" t="str">
        <f>IF(OR($E160="",$G160=""),"",IF(AND($E$3=6),'Marks Entry 6th'!AD159,IF(AND($E$3=7),'Marks Entry 7th'!AD159,"")))</f>
        <v/>
      </c>
      <c r="AS160" s="67" t="str">
        <f>IF(OR($E160="",$G160=""),"",IF(AND($E$3=6),'Marks Entry 6th'!AE159,IF(AND($E$3=7),'Marks Entry 7th'!AE159,"")))</f>
        <v/>
      </c>
      <c r="AT160" s="65" t="str">
        <f t="shared" si="200"/>
        <v/>
      </c>
      <c r="AU160" s="62" t="str">
        <f t="shared" si="201"/>
        <v/>
      </c>
      <c r="AV160" s="108">
        <f t="shared" si="202"/>
        <v>0</v>
      </c>
      <c r="AW160" s="108" t="str">
        <f t="shared" si="203"/>
        <v/>
      </c>
      <c r="AX160" s="108" t="str">
        <f t="shared" si="204"/>
        <v/>
      </c>
      <c r="AY160" s="108" t="str">
        <f t="shared" si="205"/>
        <v/>
      </c>
      <c r="AZ160" s="108" t="str">
        <f t="shared" si="206"/>
        <v/>
      </c>
      <c r="BA160" s="110" t="str">
        <f t="shared" si="207"/>
        <v/>
      </c>
      <c r="BB160" s="310" t="str">
        <f>IF(OR($E160="",$G160=""),"",IF(AND($E$3=6),'Marks Entry 6th'!AF159,IF(AND($E$3=7),'Marks Entry 7th'!AF159,"")))</f>
        <v/>
      </c>
      <c r="BC160" s="120" t="str">
        <f>IF(OR($E160="",$G160=""),"",IF(AND($E$3=6),'Marks Entry 6th'!AG159,IF(AND($E$3=7),'Marks Entry 7th'!AG159,"")))</f>
        <v/>
      </c>
      <c r="BD160" s="120" t="str">
        <f>IF(OR($E160="",$G160=""),"",IF(AND($E$3=6),'Marks Entry 6th'!AH159,IF(AND($E$3=7),'Marks Entry 7th'!AH159,"")))</f>
        <v/>
      </c>
      <c r="BE160" s="120" t="str">
        <f>IF(OR($E160="",$G160=""),"",IF(AND($E$3=6),'Marks Entry 6th'!AI159,IF(AND($E$3=7),'Marks Entry 7th'!AI159,"")))</f>
        <v/>
      </c>
      <c r="BF160" s="120" t="str">
        <f>IF(OR($E160="",$G160=""),"",IF(AND($E$3=6),'Marks Entry 6th'!AJ159,IF(AND($E$3=7),'Marks Entry 7th'!AJ159,"")))</f>
        <v/>
      </c>
      <c r="BG160" s="120" t="str">
        <f>IF(OR($E160="",$G160=""),"",IF(AND($E$3=6),'Marks Entry 6th'!AK159,IF(AND($E$3=7),'Marks Entry 7th'!AK159,"")))</f>
        <v/>
      </c>
      <c r="BH160" s="120" t="str">
        <f>IF(OR($E160="",$G160=""),"",IF(AND($E$3=6),'Marks Entry 6th'!AL159,IF(AND($E$3=7),'Marks Entry 7th'!AL159,"")))</f>
        <v/>
      </c>
      <c r="BI160" s="418" t="str">
        <f t="shared" si="208"/>
        <v/>
      </c>
      <c r="BJ160" s="120" t="str">
        <f>IF(OR($E160="",$G160=""),"",IF(AND($E$3=6),'Marks Entry 6th'!AM159,IF(AND($E$3=7),'Marks Entry 7th'!AM159,"")))</f>
        <v/>
      </c>
      <c r="BK160" s="120" t="str">
        <f>IF(OR($E160="",$G160=""),"",IF(AND($E$3=6),'Marks Entry 6th'!AN159,IF(AND($E$3=7),'Marks Entry 7th'!AN159,"")))</f>
        <v/>
      </c>
      <c r="BL160" s="65" t="str">
        <f t="shared" si="209"/>
        <v/>
      </c>
      <c r="BM160" s="62">
        <f t="shared" si="210"/>
        <v>0</v>
      </c>
      <c r="BN160" s="67" t="str">
        <f>IF(OR($E160="",$G160=""),"",IF(AND($E$3=6),'Marks Entry 6th'!AO159,IF(AND($E$3=7),'Marks Entry 7th'!AO159,"")))</f>
        <v/>
      </c>
      <c r="BO160" s="67" t="str">
        <f>IF(OR($E160="",$G160=""),"",IF(AND($E$3=6),'Marks Entry 6th'!AP159,IF(AND($E$3=7),'Marks Entry 7th'!AP159,"")))</f>
        <v/>
      </c>
      <c r="BP160" s="65" t="str">
        <f t="shared" si="211"/>
        <v/>
      </c>
      <c r="BQ160" s="62" t="str">
        <f t="shared" si="212"/>
        <v/>
      </c>
      <c r="BR160" s="108">
        <f t="shared" si="213"/>
        <v>0</v>
      </c>
      <c r="BS160" s="108" t="str">
        <f t="shared" si="214"/>
        <v/>
      </c>
      <c r="BT160" s="108" t="str">
        <f t="shared" si="215"/>
        <v/>
      </c>
      <c r="BU160" s="108" t="str">
        <f t="shared" si="216"/>
        <v/>
      </c>
      <c r="BV160" s="108" t="str">
        <f t="shared" si="217"/>
        <v/>
      </c>
      <c r="BW160" s="110" t="str">
        <f t="shared" si="218"/>
        <v/>
      </c>
      <c r="BX160" s="120" t="str">
        <f>IF(OR($E160="",$G160=""),"",IF(AND($E$3=6),'Marks Entry 6th'!AQ159,IF(AND($E$3=7),'Marks Entry 7th'!AQ159,"")))</f>
        <v/>
      </c>
      <c r="BY160" s="120" t="str">
        <f>IF(OR($E160="",$G160=""),"",IF(AND($E$3=6),'Marks Entry 6th'!AR159,IF(AND($E$3=7),'Marks Entry 7th'!AR159,"")))</f>
        <v/>
      </c>
      <c r="BZ160" s="120" t="str">
        <f>IF(OR($E160="",$G160=""),"",IF(AND($E$3=6),'Marks Entry 6th'!AS159,IF(AND($E$3=7),'Marks Entry 7th'!AS159,"")))</f>
        <v/>
      </c>
      <c r="CA160" s="120" t="str">
        <f>IF(OR($E160="",$G160=""),"",IF(AND($E$3=6),'Marks Entry 6th'!AT159,IF(AND($E$3=7),'Marks Entry 7th'!AT159,"")))</f>
        <v/>
      </c>
      <c r="CB160" s="120" t="str">
        <f>IF(OR($E160="",$G160=""),"",IF(AND($E$3=6),'Marks Entry 6th'!AU159,IF(AND($E$3=7),'Marks Entry 7th'!AU159,"")))</f>
        <v/>
      </c>
      <c r="CC160" s="120" t="str">
        <f>IF(OR($E160="",$G160=""),"",IF(AND($E$3=6),'Marks Entry 6th'!AV159,IF(AND($E$3=7),'Marks Entry 7th'!AV159,"")))</f>
        <v/>
      </c>
      <c r="CD160" s="418" t="str">
        <f t="shared" si="219"/>
        <v/>
      </c>
      <c r="CE160" s="120" t="str">
        <f>IF(OR($E160="",$G160=""),"",IF(AND($E$3=6),'Marks Entry 6th'!AW159,IF(AND($E$3=7),'Marks Entry 7th'!AW159,"")))</f>
        <v/>
      </c>
      <c r="CF160" s="120" t="str">
        <f>IF(OR($E160="",$G160=""),"",IF(AND($E$3=6),'Marks Entry 6th'!AX159,IF(AND($E$3=7),'Marks Entry 7th'!AX159,"")))</f>
        <v/>
      </c>
      <c r="CG160" s="65" t="str">
        <f t="shared" si="220"/>
        <v/>
      </c>
      <c r="CH160" s="62">
        <f t="shared" si="221"/>
        <v>0</v>
      </c>
      <c r="CI160" s="67" t="str">
        <f>IF(OR($E160="",$G160=""),"",IF(AND($E$3=6),'Marks Entry 6th'!AY159,IF(AND($E$3=7),'Marks Entry 7th'!AY159,"")))</f>
        <v/>
      </c>
      <c r="CJ160" s="67" t="str">
        <f>IF(OR($E160="",$G160=""),"",IF(AND($E$3=6),'Marks Entry 6th'!AZ159,IF(AND($E$3=7),'Marks Entry 7th'!AZ159,"")))</f>
        <v/>
      </c>
      <c r="CK160" s="65" t="str">
        <f t="shared" si="222"/>
        <v/>
      </c>
      <c r="CL160" s="62" t="str">
        <f t="shared" si="223"/>
        <v/>
      </c>
      <c r="CM160" s="108">
        <f t="shared" si="224"/>
        <v>0</v>
      </c>
      <c r="CN160" s="108" t="str">
        <f t="shared" si="225"/>
        <v/>
      </c>
      <c r="CO160" s="108" t="str">
        <f t="shared" si="226"/>
        <v/>
      </c>
      <c r="CP160" s="108" t="str">
        <f t="shared" si="227"/>
        <v/>
      </c>
      <c r="CQ160" s="108" t="str">
        <f t="shared" si="228"/>
        <v/>
      </c>
      <c r="CR160" s="110" t="str">
        <f t="shared" si="229"/>
        <v/>
      </c>
      <c r="CS160" s="120" t="str">
        <f>IF(OR($E160="",$G160=""),"",IF(AND($E$3=6),'Marks Entry 6th'!BA159,IF(AND($E$3=7),'Marks Entry 7th'!BA159,"")))</f>
        <v/>
      </c>
      <c r="CT160" s="120" t="str">
        <f>IF(OR($E160="",$G160=""),"",IF(AND($E$3=6),'Marks Entry 6th'!BB159,IF(AND($E$3=7),'Marks Entry 7th'!BB159,"")))</f>
        <v/>
      </c>
      <c r="CU160" s="120" t="str">
        <f>IF(OR($E160="",$G160=""),"",IF(AND($E$3=6),'Marks Entry 6th'!BC159,IF(AND($E$3=7),'Marks Entry 7th'!BC159,"")))</f>
        <v/>
      </c>
      <c r="CV160" s="120" t="str">
        <f>IF(OR($E160="",$G160=""),"",IF(AND($E$3=6),'Marks Entry 6th'!BD159,IF(AND($E$3=7),'Marks Entry 7th'!BD159,"")))</f>
        <v/>
      </c>
      <c r="CW160" s="120" t="str">
        <f>IF(OR($E160="",$G160=""),"",IF(AND($E$3=6),'Marks Entry 6th'!BE159,IF(AND($E$3=7),'Marks Entry 7th'!BE159,"")))</f>
        <v/>
      </c>
      <c r="CX160" s="120" t="str">
        <f>IF(OR($E160="",$G160=""),"",IF(AND($E$3=6),'Marks Entry 6th'!BF159,IF(AND($E$3=7),'Marks Entry 7th'!BF159,"")))</f>
        <v/>
      </c>
      <c r="CY160" s="418" t="str">
        <f t="shared" si="230"/>
        <v/>
      </c>
      <c r="CZ160" s="120" t="str">
        <f>IF(OR($E160="",$G160=""),"",IF(AND($E$3=6),'Marks Entry 6th'!BG159,IF(AND($E$3=7),'Marks Entry 7th'!BG159,"")))</f>
        <v/>
      </c>
      <c r="DA160" s="120" t="str">
        <f>IF(OR($E160="",$G160=""),"",IF(AND($E$3=6),'Marks Entry 6th'!BH159,IF(AND($E$3=7),'Marks Entry 7th'!BH159,"")))</f>
        <v/>
      </c>
      <c r="DB160" s="65" t="str">
        <f t="shared" si="231"/>
        <v/>
      </c>
      <c r="DC160" s="62">
        <f t="shared" si="232"/>
        <v>0</v>
      </c>
      <c r="DD160" s="67" t="str">
        <f>IF(OR($E160="",$G160=""),"",IF(AND($E$3=6),'Marks Entry 6th'!BI159,IF(AND($E$3=7),'Marks Entry 7th'!BI159,"")))</f>
        <v/>
      </c>
      <c r="DE160" s="67" t="str">
        <f>IF(OR($E160="",$G160=""),"",IF(AND($E$3=6),'Marks Entry 6th'!BJ159,IF(AND($E$3=7),'Marks Entry 7th'!BJ159,"")))</f>
        <v/>
      </c>
      <c r="DF160" s="65" t="str">
        <f t="shared" si="233"/>
        <v/>
      </c>
      <c r="DG160" s="62" t="str">
        <f t="shared" si="234"/>
        <v/>
      </c>
      <c r="DH160" s="108">
        <f t="shared" si="235"/>
        <v>0</v>
      </c>
      <c r="DI160" s="108" t="str">
        <f t="shared" si="236"/>
        <v/>
      </c>
      <c r="DJ160" s="108" t="str">
        <f t="shared" si="237"/>
        <v/>
      </c>
      <c r="DK160" s="108" t="str">
        <f t="shared" si="238"/>
        <v/>
      </c>
      <c r="DL160" s="108" t="str">
        <f t="shared" si="239"/>
        <v/>
      </c>
      <c r="DM160" s="110" t="str">
        <f t="shared" si="240"/>
        <v/>
      </c>
      <c r="DN160" s="120" t="str">
        <f>IF(OR($E160="",$G160=""),"",IF(AND($E$3=6),'Marks Entry 6th'!BK159,IF(AND($E$3=7),'Marks Entry 7th'!BK159,"")))</f>
        <v/>
      </c>
      <c r="DO160" s="120" t="str">
        <f>IF(OR($E160="",$G160=""),"",IF(AND($E$3=6),'Marks Entry 6th'!BL159,IF(AND($E$3=7),'Marks Entry 7th'!BL159,"")))</f>
        <v/>
      </c>
      <c r="DP160" s="120" t="str">
        <f>IF(OR($E160="",$G160=""),"",IF(AND($E$3=6),'Marks Entry 6th'!BM159,IF(AND($E$3=7),'Marks Entry 7th'!BM159,"")))</f>
        <v/>
      </c>
      <c r="DQ160" s="120" t="str">
        <f>IF(OR($E160="",$G160=""),"",IF(AND($E$3=6),'Marks Entry 6th'!BN159,IF(AND($E$3=7),'Marks Entry 7th'!BN159,"")))</f>
        <v/>
      </c>
      <c r="DR160" s="120" t="str">
        <f>IF(OR($E160="",$G160=""),"",IF(AND($E$3=6),'Marks Entry 6th'!BO159,IF(AND($E$3=7),'Marks Entry 7th'!BO159,"")))</f>
        <v/>
      </c>
      <c r="DS160" s="120" t="str">
        <f>IF(OR($E160="",$G160=""),"",IF(AND($E$3=6),'Marks Entry 6th'!BP159,IF(AND($E$3=7),'Marks Entry 7th'!BP159,"")))</f>
        <v/>
      </c>
      <c r="DT160" s="418" t="str">
        <f t="shared" si="241"/>
        <v/>
      </c>
      <c r="DU160" s="120" t="str">
        <f>IF(OR($E160="",$G160=""),"",IF(AND($E$3=6),'Marks Entry 6th'!BQ159,IF(AND($E$3=7),'Marks Entry 7th'!BQ159,"")))</f>
        <v/>
      </c>
      <c r="DV160" s="120" t="str">
        <f>IF(OR($E160="",$G160=""),"",IF(AND($E$3=6),'Marks Entry 6th'!BR159,IF(AND($E$3=7),'Marks Entry 7th'!BR159,"")))</f>
        <v/>
      </c>
      <c r="DW160" s="65" t="str">
        <f t="shared" si="242"/>
        <v/>
      </c>
      <c r="DX160" s="62">
        <f t="shared" si="243"/>
        <v>0</v>
      </c>
      <c r="DY160" s="67" t="str">
        <f>IF(OR($E160="",$G160=""),"",IF(AND($E$3=6),'Marks Entry 6th'!BS159,IF(AND($E$3=7),'Marks Entry 7th'!BS159,"")))</f>
        <v/>
      </c>
      <c r="DZ160" s="67" t="str">
        <f>IF(OR($E160="",$G160=""),"",IF(AND($E$3=6),'Marks Entry 6th'!BT159,IF(AND($E$3=7),'Marks Entry 7th'!BT159,"")))</f>
        <v/>
      </c>
      <c r="EA160" s="65" t="str">
        <f t="shared" si="244"/>
        <v/>
      </c>
      <c r="EB160" s="62" t="str">
        <f t="shared" si="245"/>
        <v/>
      </c>
      <c r="EC160" s="108">
        <f t="shared" si="246"/>
        <v>0</v>
      </c>
      <c r="ED160" s="108" t="str">
        <f t="shared" si="247"/>
        <v/>
      </c>
      <c r="EE160" s="108" t="str">
        <f t="shared" si="248"/>
        <v/>
      </c>
      <c r="EF160" s="108" t="str">
        <f t="shared" si="249"/>
        <v/>
      </c>
      <c r="EG160" s="108" t="str">
        <f t="shared" si="250"/>
        <v/>
      </c>
      <c r="EH160" s="110" t="str">
        <f t="shared" si="251"/>
        <v/>
      </c>
      <c r="EI160" s="52" t="str">
        <f>IF(OR($E160="",$G160=""),"",IF(AND($E$3=6),'Marks Entry 6th'!BU159,IF(AND($E$3=7),'Marks Entry 7th'!BU159,"")))</f>
        <v/>
      </c>
      <c r="EJ160" s="52" t="str">
        <f>IF(OR($E160="",$G160=""),"",IF(AND($E$3=6),'Marks Entry 6th'!BV159,IF(AND($E$3=7),'Marks Entry 7th'!BV159,"")))</f>
        <v/>
      </c>
      <c r="EK160" s="52" t="str">
        <f>IF(OR($E160="",$G160=""),"",IF(AND($E$3=6),'Marks Entry 6th'!BW159,IF(AND($E$3=7),'Marks Entry 7th'!BW159,"")))</f>
        <v/>
      </c>
      <c r="EL160" s="52" t="str">
        <f>IF(OR($E160="",$G160=""),"",IF(AND($E$3=6),'Marks Entry 6th'!BX159,IF(AND($E$3=7),'Marks Entry 7th'!BX159,"")))</f>
        <v/>
      </c>
      <c r="EM160" s="52" t="str">
        <f>IF(OR($E160="",$G160=""),"",IF(AND($E$3=6),'Marks Entry 6th'!BY159,IF(AND($E$3=7),'Marks Entry 7th'!BY159,"")))</f>
        <v/>
      </c>
      <c r="EN160" s="121" t="str">
        <f t="shared" si="252"/>
        <v/>
      </c>
      <c r="EO160" s="122">
        <f t="shared" si="253"/>
        <v>0</v>
      </c>
      <c r="EP160" s="122" t="str">
        <f t="shared" si="254"/>
        <v/>
      </c>
      <c r="EQ160" s="122" t="str">
        <f t="shared" si="255"/>
        <v/>
      </c>
      <c r="ER160" s="109" t="str">
        <f t="shared" si="256"/>
        <v/>
      </c>
      <c r="ES160" s="52" t="str">
        <f>IF(OR($E160="",$G160=""),"",IF(AND($E$3=6),'Marks Entry 6th'!BZ159,IF(AND($E$3=7),'Marks Entry 7th'!BZ159,"")))</f>
        <v/>
      </c>
      <c r="ET160" s="52" t="str">
        <f>IF(OR($E160="",$G160=""),"",IF(AND($E$3=6),'Marks Entry 6th'!CA159,IF(AND($E$3=7),'Marks Entry 7th'!CA159,"")))</f>
        <v/>
      </c>
      <c r="EU160" s="52" t="str">
        <f>IF(OR($E160="",$G160=""),"",IF(AND($E$3=6),'Marks Entry 6th'!CB159,IF(AND($E$3=7),'Marks Entry 7th'!CB159,"")))</f>
        <v/>
      </c>
      <c r="EV160" s="52" t="str">
        <f>IF(OR($E160="",$G160=""),"",IF(AND($E$3=6),'Marks Entry 6th'!CC159,IF(AND($E$3=7),'Marks Entry 7th'!CC159,"")))</f>
        <v/>
      </c>
      <c r="EW160" s="52" t="str">
        <f>IF(OR($E160="",$G160=""),"",IF(AND($E$3=6),'Marks Entry 6th'!CD159,IF(AND($E$3=7),'Marks Entry 7th'!CD159,"")))</f>
        <v/>
      </c>
      <c r="EX160" s="121" t="str">
        <f t="shared" si="257"/>
        <v/>
      </c>
      <c r="EY160" s="122">
        <f t="shared" si="258"/>
        <v>0</v>
      </c>
      <c r="EZ160" s="122" t="str">
        <f t="shared" si="259"/>
        <v/>
      </c>
      <c r="FA160" s="122" t="str">
        <f t="shared" si="260"/>
        <v/>
      </c>
      <c r="FB160" s="109" t="str">
        <f t="shared" si="261"/>
        <v/>
      </c>
      <c r="FC160" s="52" t="str">
        <f>IF(OR($E160="",$G160=""),"",IF(AND($E$3=6),'Marks Entry 6th'!CE159,IF(AND($E$3=7),'Marks Entry 7th'!CE159,"")))</f>
        <v/>
      </c>
      <c r="FD160" s="52" t="str">
        <f>IF(OR($E160="",$G160=""),"",IF(AND($E$3=6),'Marks Entry 6th'!CF159,IF(AND($E$3=7),'Marks Entry 7th'!CF159,"")))</f>
        <v/>
      </c>
      <c r="FE160" s="52" t="str">
        <f>IF(OR($E160="",$G160=""),"",IF(AND($E$3=6),'Marks Entry 6th'!CG159,IF(AND($E$3=7),'Marks Entry 7th'!CG159,"")))</f>
        <v/>
      </c>
      <c r="FF160" s="52" t="str">
        <f>IF(OR($E160="",$G160=""),"",IF(AND($E$3=6),'Marks Entry 6th'!CH159,IF(AND($E$3=7),'Marks Entry 7th'!CH159,"")))</f>
        <v/>
      </c>
      <c r="FG160" s="52" t="str">
        <f>IF(OR($E160="",$G160=""),"",IF(AND($E$3=6),'Marks Entry 6th'!CI159,IF(AND($E$3=7),'Marks Entry 7th'!CI159,"")))</f>
        <v/>
      </c>
      <c r="FH160" s="121" t="str">
        <f t="shared" si="262"/>
        <v/>
      </c>
      <c r="FI160" s="122">
        <f t="shared" si="263"/>
        <v>0</v>
      </c>
      <c r="FJ160" s="122" t="str">
        <f t="shared" si="264"/>
        <v/>
      </c>
      <c r="FK160" s="122" t="str">
        <f t="shared" si="265"/>
        <v/>
      </c>
      <c r="FL160" s="109" t="str">
        <f t="shared" si="266"/>
        <v/>
      </c>
      <c r="FM160" s="361" t="str">
        <f>IF(OR($E160="",$G160=""),"",IF(AND('Marks Entry 6th'!CJ159="",'Marks Entry 7th'!CJ159=""),"",IF(AND($E$3=6),'Marks Entry 6th'!CJ159,IF(AND($E$3=7),'Marks Entry 7th'!CJ159,""))))</f>
        <v/>
      </c>
      <c r="FN160" s="361" t="str">
        <f>IF(OR($E160="",$G160=""),"",IF(AND('Marks Entry 6th'!CK159="",'Marks Entry 7th'!CK159=""),"",IF(AND($E$3=6),'Marks Entry 6th'!CK159,IF(AND($E$3=7),'Marks Entry 7th'!CK159,""))))</f>
        <v/>
      </c>
      <c r="FO160" s="362" t="str">
        <f t="shared" si="267"/>
        <v/>
      </c>
      <c r="FP160" s="109" t="str">
        <f t="shared" si="268"/>
        <v/>
      </c>
      <c r="FQ160" s="361" t="str">
        <f>IF(OR($E160="",$G160=""),"",IF(AND('Marks Entry 6th'!CL159="",'Marks Entry 7th'!CL159=""),"",IF(AND($E$3=6),'Marks Entry 6th'!CL159,IF(AND($E$3=7),'Marks Entry 7th'!CL159,""))))</f>
        <v/>
      </c>
      <c r="FR160" s="361" t="str">
        <f>IF(OR($E160="",$G160=""),"",IF(AND('Marks Entry 6th'!CM159="",'Marks Entry 7th'!CM159=""),"",IF(AND($E$3=6),'Marks Entry 6th'!CM159,IF(AND($E$3=7),'Marks Entry 7th'!CM159,""))))</f>
        <v/>
      </c>
      <c r="FS160" s="362" t="str">
        <f t="shared" si="269"/>
        <v/>
      </c>
      <c r="FT160" s="109" t="str">
        <f t="shared" si="270"/>
        <v/>
      </c>
      <c r="FU160" s="78" t="str">
        <f t="shared" si="271"/>
        <v/>
      </c>
      <c r="FV160" s="328" t="str">
        <f t="shared" si="272"/>
        <v/>
      </c>
      <c r="FW160" s="84" t="str">
        <f t="shared" si="273"/>
        <v/>
      </c>
      <c r="FX160" s="222" t="str">
        <f t="shared" si="274"/>
        <v/>
      </c>
      <c r="FY160" s="85" t="str">
        <f t="shared" si="275"/>
        <v/>
      </c>
      <c r="FZ160" s="327" t="str">
        <f>IFERROR(IF(B160="NSO","NSO",IF(OR(D160="",G160="",F160=""),"",IF(AND(FV160&gt;=36,'Master sheet'!$D$11="Hindi"),"कक्षा क्रमोन्नत",IF(AND(FV160&gt;=36,'Master sheet'!$D$11="English"),"Promoted",IF(AND(FV160&lt;36,'Master sheet'!$D$11="Hindi"),"पुनः परीक्षा","Re-Exam"))))),"")</f>
        <v/>
      </c>
      <c r="GA160" s="53" t="str">
        <f>IF(OR($E160="",$G160=""),"",IF(AND($E$3=6,'Marks Entry 6th'!CN159=""),"",IF(AND($E$3=7,'Marks Entry 7th'!CN159=""),"",IF(AND($E$3=6),'Marks Entry 6th'!CN159,IF(AND($E$3=7),'Marks Entry 7th'!CN159,"")))))</f>
        <v/>
      </c>
      <c r="GB160" s="53" t="str">
        <f>IF(OR($E160="",$G160=""),"",IF(AND($E$3=6,'Marks Entry 6th'!CO159=""),"",IF(AND($E$3=7,'Marks Entry 7th'!CO159=""),"",IF(AND($E$3=6),'Marks Entry 6th'!CO159,IF(AND($E$3=7),'Marks Entry 7th'!CO159,"")))))</f>
        <v/>
      </c>
      <c r="GC160" s="54"/>
      <c r="GK160" s="56">
        <f>IF(AND($E$3=6),'Marks Entry 6th'!I159,IF(AND($E$3=7),'Marks Entry 7th'!I159,""))</f>
        <v>0</v>
      </c>
      <c r="GL160" s="56">
        <f t="shared" si="276"/>
        <v>0</v>
      </c>
    </row>
    <row r="161" spans="1:194" ht="18.95" customHeight="1">
      <c r="A161" s="68">
        <v>154</v>
      </c>
      <c r="B161" s="68" t="str">
        <f>IF(OR(GK161=0,GK161=""),"",IF(AND($E$3=6),'Marks Entry 6th'!I160,IF(AND($E$3=7),'Marks Entry 7th'!I160,"")))</f>
        <v/>
      </c>
      <c r="C161" s="69" t="str">
        <f>IF(OR(B161=0,B161=""),"",IF(AND($E$3=6,'Marks Entry 6th'!B160=""),"",IF(AND($E$3=7,'Marks Entry 7th'!B160=""),"",IF(AND($E$3=6,'Marks Entry 6th'!B160),'Marks Entry 6th'!B160,IF(AND($E$3=7),'Marks Entry 7th'!B160,"")))))</f>
        <v/>
      </c>
      <c r="D161" s="69" t="str">
        <f>IF(OR(B161=0,B161=""),"",IF(AND($E$3=6,'Marks Entry 6th'!C160=""),"",IF(AND($E$3=7,'Marks Entry 7th'!C160=""),"",IF(AND($E$3=6),'Marks Entry 6th'!C160,IF(AND($E$3=7),'Marks Entry 7th'!C160,"")))))</f>
        <v/>
      </c>
      <c r="E161" s="303" t="str">
        <f>IF(OR(B161=0,B161=""),"",IF(AND($E$3=6,'Marks Entry 6th'!E160=""),"",IF(AND($E$3=7,'Marks Entry 7th'!E160=""),"",IF(AND($E$3=6),'Marks Entry 6th'!E160,IF(AND($E$3=7),'Marks Entry 7th'!E160,"")))))</f>
        <v/>
      </c>
      <c r="F161" s="69" t="str">
        <f>IF(OR(B161=0,B161=""),"",IF(AND($E$3=6,'Marks Entry 6th'!D160=""),"",IF(AND($E$3=7,'Marks Entry 7th'!D160=""),"",IF(AND($E$3=6),'Marks Entry 6th'!D160,IF(AND($E$3=7),'Marks Entry 7th'!D160,"")))))</f>
        <v/>
      </c>
      <c r="G161" s="302" t="str">
        <f>IF(OR(B161=0,B161=""),"",IF(AND($E$3=6,'Marks Entry 6th'!F160=""),"",IF(AND($E$3=7,'Marks Entry 7th'!F160=""),"",IF(AND($E$3=6),UPPER('Marks Entry 6th'!F160),IF(AND($E$3=7),UPPER('Marks Entry 7th'!F160),"")))))</f>
        <v/>
      </c>
      <c r="H161" s="302" t="str">
        <f>IF(OR(B161=0,B161=""),"",IF(AND($E$3=6,'Marks Entry 6th'!G160=""),"",IF(AND($E$3=7,'Marks Entry 7th'!G160=""),"",IF(AND($E$3=6),UPPER('Marks Entry 6th'!G160),IF(AND($E$3=7),UPPER('Marks Entry 7th'!G160),"")))))</f>
        <v/>
      </c>
      <c r="I161" s="302" t="str">
        <f>IF(OR(B161=0,B161=""),"",IF(AND($E$3=6,'Marks Entry 6th'!H160=""),"",IF(AND($E$3=7,'Marks Entry 7th'!H160=""),"",IF(AND($E$3=6),UPPER('Marks Entry 6th'!H160),IF(AND($E$3=7),UPPER('Marks Entry 7th'!H160),"")))))</f>
        <v/>
      </c>
      <c r="J161" s="64" t="str">
        <f>IF(OR(B161=0,B161=""),"",IF(AND($E$3=6,'Marks Entry 6th'!J160=""),"",IF(AND($E$3=7,'Marks Entry 7th'!J160=""),"",IF(AND($E$3=6),'Marks Entry 6th'!J160,IF(AND($E$3=7),'Marks Entry 7th'!J160,"")))))</f>
        <v/>
      </c>
      <c r="K161" s="64" t="str">
        <f>IF(OR(B161=0,B161=""),"",IF(AND($E$3=6,'Marks Entry 6th'!K160=""),"",IF(AND($E$3=7,'Marks Entry 7th'!K160=""),"",IF(AND($E$3=6),'Marks Entry 6th'!K160,IF(AND($E$3=7),'Marks Entry 7th'!K160,"")))))</f>
        <v/>
      </c>
      <c r="L161" s="120" t="str">
        <f>IF(OR($E161="",$G161=""),"",IF(AND($E$3=6),'Marks Entry 6th'!L160,IF(AND($E$3=7),'Marks Entry 7th'!L160,"")))</f>
        <v/>
      </c>
      <c r="M161" s="120" t="str">
        <f>IF(OR($E161="",$G161=""),"",IF(AND($E$3=6),'Marks Entry 6th'!M160,IF(AND($E$3=7),'Marks Entry 7th'!M160,"")))</f>
        <v/>
      </c>
      <c r="N161" s="120" t="str">
        <f>IF(OR($E161="",$G161=""),"",IF(AND($E$3=6),'Marks Entry 6th'!N160,IF(AND($E$3=7),'Marks Entry 7th'!N160,"")))</f>
        <v/>
      </c>
      <c r="O161" s="120" t="str">
        <f>IF(OR($E161="",$G161=""),"",IF(AND($E$3=6),'Marks Entry 6th'!O160,IF(AND($E$3=7),'Marks Entry 7th'!O160,"")))</f>
        <v/>
      </c>
      <c r="P161" s="120" t="str">
        <f>IF(OR($E161="",$G161=""),"",IF(AND($E$3=6),'Marks Entry 6th'!P160,IF(AND($E$3=7),'Marks Entry 7th'!P160,"")))</f>
        <v/>
      </c>
      <c r="Q161" s="120" t="str">
        <f>IF(OR($E161="",$G161=""),"",IF(AND($E$3=6),'Marks Entry 6th'!Q160,IF(AND($E$3=7),'Marks Entry 7th'!Q160,"")))</f>
        <v/>
      </c>
      <c r="R161" s="418" t="str">
        <f t="shared" si="186"/>
        <v/>
      </c>
      <c r="S161" s="120" t="str">
        <f>IF(OR($E161="",$G161=""),"",IF(AND($E$3=6),'Marks Entry 6th'!R160,IF(AND($E$3=7),'Marks Entry 7th'!R160,"")))</f>
        <v/>
      </c>
      <c r="T161" s="120" t="str">
        <f>IF(OR($E161="",$G161=""),"",IF(AND($E$3=6),'Marks Entry 6th'!S160,IF(AND($E$3=7),'Marks Entry 7th'!S160,"")))</f>
        <v/>
      </c>
      <c r="U161" s="65" t="str">
        <f t="shared" si="187"/>
        <v/>
      </c>
      <c r="V161" s="62">
        <f t="shared" si="188"/>
        <v>0</v>
      </c>
      <c r="W161" s="67" t="str">
        <f>IF(OR($E161="",$G161=""),"",IF(AND($E$3=6),'Marks Entry 6th'!T160,IF(AND($E$3=7),'Marks Entry 7th'!T160,"")))</f>
        <v/>
      </c>
      <c r="X161" s="67" t="str">
        <f>IF(OR($E161="",$G161=""),"",IF(AND($E$3=6),'Marks Entry 6th'!U160,IF(AND($E$3=7),'Marks Entry 7th'!U160,"")))</f>
        <v/>
      </c>
      <c r="Y161" s="66" t="str">
        <f t="shared" si="189"/>
        <v/>
      </c>
      <c r="Z161" s="62" t="str">
        <f t="shared" si="190"/>
        <v/>
      </c>
      <c r="AA161" s="108">
        <f t="shared" si="191"/>
        <v>0</v>
      </c>
      <c r="AB161" s="108" t="str">
        <f t="shared" si="192"/>
        <v/>
      </c>
      <c r="AC161" s="108" t="str">
        <f t="shared" si="193"/>
        <v/>
      </c>
      <c r="AD161" s="108" t="str">
        <f t="shared" si="194"/>
        <v/>
      </c>
      <c r="AE161" s="108" t="str">
        <f t="shared" si="195"/>
        <v/>
      </c>
      <c r="AF161" s="110" t="str">
        <f t="shared" si="196"/>
        <v/>
      </c>
      <c r="AG161" s="120" t="str">
        <f>IF(OR($E161="",$G161=""),"",IF(AND($E$3=6),'Marks Entry 6th'!V160,IF(AND($E$3=7),'Marks Entry 7th'!V160,"")))</f>
        <v/>
      </c>
      <c r="AH161" s="120" t="str">
        <f>IF(OR($E161="",$G161=""),"",IF(AND($E$3=6),'Marks Entry 6th'!W160,IF(AND($E$3=7),'Marks Entry 7th'!W160,"")))</f>
        <v/>
      </c>
      <c r="AI161" s="120" t="str">
        <f>IF(OR($E161="",$G161=""),"",IF(AND($E$3=6),'Marks Entry 6th'!X160,IF(AND($E$3=7),'Marks Entry 7th'!X160,"")))</f>
        <v/>
      </c>
      <c r="AJ161" s="120" t="str">
        <f>IF(OR($E161="",$G161=""),"",IF(AND($E$3=6),'Marks Entry 6th'!Y160,IF(AND($E$3=7),'Marks Entry 7th'!Y160,"")))</f>
        <v/>
      </c>
      <c r="AK161" s="120" t="str">
        <f>IF(OR($E161="",$G161=""),"",IF(AND($E$3=6),'Marks Entry 6th'!Z160,IF(AND($E$3=7),'Marks Entry 7th'!Z160,"")))</f>
        <v/>
      </c>
      <c r="AL161" s="120" t="str">
        <f>IF(OR($E161="",$G161=""),"",IF(AND($E$3=6),'Marks Entry 6th'!AA160,IF(AND($E$3=7),'Marks Entry 7th'!AA160,"")))</f>
        <v/>
      </c>
      <c r="AM161" s="418" t="str">
        <f t="shared" si="197"/>
        <v/>
      </c>
      <c r="AN161" s="120" t="str">
        <f>IF(OR($E161="",$G161=""),"",IF(AND($E$3=6),'Marks Entry 6th'!AB160,IF(AND($E$3=7),'Marks Entry 7th'!AB160,"")))</f>
        <v/>
      </c>
      <c r="AO161" s="120" t="str">
        <f>IF(OR($E161="",$G161=""),"",IF(AND($E$3=6),'Marks Entry 6th'!AC160,IF(AND($E$3=7),'Marks Entry 7th'!AC160,"")))</f>
        <v/>
      </c>
      <c r="AP161" s="65" t="str">
        <f t="shared" si="198"/>
        <v/>
      </c>
      <c r="AQ161" s="62">
        <f t="shared" si="199"/>
        <v>0</v>
      </c>
      <c r="AR161" s="67" t="str">
        <f>IF(OR($E161="",$G161=""),"",IF(AND($E$3=6),'Marks Entry 6th'!AD160,IF(AND($E$3=7),'Marks Entry 7th'!AD160,"")))</f>
        <v/>
      </c>
      <c r="AS161" s="67" t="str">
        <f>IF(OR($E161="",$G161=""),"",IF(AND($E$3=6),'Marks Entry 6th'!AE160,IF(AND($E$3=7),'Marks Entry 7th'!AE160,"")))</f>
        <v/>
      </c>
      <c r="AT161" s="65" t="str">
        <f t="shared" si="200"/>
        <v/>
      </c>
      <c r="AU161" s="62" t="str">
        <f t="shared" si="201"/>
        <v/>
      </c>
      <c r="AV161" s="108">
        <f t="shared" si="202"/>
        <v>0</v>
      </c>
      <c r="AW161" s="108" t="str">
        <f t="shared" si="203"/>
        <v/>
      </c>
      <c r="AX161" s="108" t="str">
        <f t="shared" si="204"/>
        <v/>
      </c>
      <c r="AY161" s="108" t="str">
        <f t="shared" si="205"/>
        <v/>
      </c>
      <c r="AZ161" s="108" t="str">
        <f t="shared" si="206"/>
        <v/>
      </c>
      <c r="BA161" s="110" t="str">
        <f t="shared" si="207"/>
        <v/>
      </c>
      <c r="BB161" s="310" t="str">
        <f>IF(OR($E161="",$G161=""),"",IF(AND($E$3=6),'Marks Entry 6th'!AF160,IF(AND($E$3=7),'Marks Entry 7th'!AF160,"")))</f>
        <v/>
      </c>
      <c r="BC161" s="120" t="str">
        <f>IF(OR($E161="",$G161=""),"",IF(AND($E$3=6),'Marks Entry 6th'!AG160,IF(AND($E$3=7),'Marks Entry 7th'!AG160,"")))</f>
        <v/>
      </c>
      <c r="BD161" s="120" t="str">
        <f>IF(OR($E161="",$G161=""),"",IF(AND($E$3=6),'Marks Entry 6th'!AH160,IF(AND($E$3=7),'Marks Entry 7th'!AH160,"")))</f>
        <v/>
      </c>
      <c r="BE161" s="120" t="str">
        <f>IF(OR($E161="",$G161=""),"",IF(AND($E$3=6),'Marks Entry 6th'!AI160,IF(AND($E$3=7),'Marks Entry 7th'!AI160,"")))</f>
        <v/>
      </c>
      <c r="BF161" s="120" t="str">
        <f>IF(OR($E161="",$G161=""),"",IF(AND($E$3=6),'Marks Entry 6th'!AJ160,IF(AND($E$3=7),'Marks Entry 7th'!AJ160,"")))</f>
        <v/>
      </c>
      <c r="BG161" s="120" t="str">
        <f>IF(OR($E161="",$G161=""),"",IF(AND($E$3=6),'Marks Entry 6th'!AK160,IF(AND($E$3=7),'Marks Entry 7th'!AK160,"")))</f>
        <v/>
      </c>
      <c r="BH161" s="120" t="str">
        <f>IF(OR($E161="",$G161=""),"",IF(AND($E$3=6),'Marks Entry 6th'!AL160,IF(AND($E$3=7),'Marks Entry 7th'!AL160,"")))</f>
        <v/>
      </c>
      <c r="BI161" s="418" t="str">
        <f t="shared" si="208"/>
        <v/>
      </c>
      <c r="BJ161" s="120" t="str">
        <f>IF(OR($E161="",$G161=""),"",IF(AND($E$3=6),'Marks Entry 6th'!AM160,IF(AND($E$3=7),'Marks Entry 7th'!AM160,"")))</f>
        <v/>
      </c>
      <c r="BK161" s="120" t="str">
        <f>IF(OR($E161="",$G161=""),"",IF(AND($E$3=6),'Marks Entry 6th'!AN160,IF(AND($E$3=7),'Marks Entry 7th'!AN160,"")))</f>
        <v/>
      </c>
      <c r="BL161" s="65" t="str">
        <f t="shared" si="209"/>
        <v/>
      </c>
      <c r="BM161" s="62">
        <f t="shared" si="210"/>
        <v>0</v>
      </c>
      <c r="BN161" s="67" t="str">
        <f>IF(OR($E161="",$G161=""),"",IF(AND($E$3=6),'Marks Entry 6th'!AO160,IF(AND($E$3=7),'Marks Entry 7th'!AO160,"")))</f>
        <v/>
      </c>
      <c r="BO161" s="67" t="str">
        <f>IF(OR($E161="",$G161=""),"",IF(AND($E$3=6),'Marks Entry 6th'!AP160,IF(AND($E$3=7),'Marks Entry 7th'!AP160,"")))</f>
        <v/>
      </c>
      <c r="BP161" s="65" t="str">
        <f t="shared" si="211"/>
        <v/>
      </c>
      <c r="BQ161" s="62" t="str">
        <f t="shared" si="212"/>
        <v/>
      </c>
      <c r="BR161" s="108">
        <f t="shared" si="213"/>
        <v>0</v>
      </c>
      <c r="BS161" s="108" t="str">
        <f t="shared" si="214"/>
        <v/>
      </c>
      <c r="BT161" s="108" t="str">
        <f t="shared" si="215"/>
        <v/>
      </c>
      <c r="BU161" s="108" t="str">
        <f t="shared" si="216"/>
        <v/>
      </c>
      <c r="BV161" s="108" t="str">
        <f t="shared" si="217"/>
        <v/>
      </c>
      <c r="BW161" s="110" t="str">
        <f t="shared" si="218"/>
        <v/>
      </c>
      <c r="BX161" s="120" t="str">
        <f>IF(OR($E161="",$G161=""),"",IF(AND($E$3=6),'Marks Entry 6th'!AQ160,IF(AND($E$3=7),'Marks Entry 7th'!AQ160,"")))</f>
        <v/>
      </c>
      <c r="BY161" s="120" t="str">
        <f>IF(OR($E161="",$G161=""),"",IF(AND($E$3=6),'Marks Entry 6th'!AR160,IF(AND($E$3=7),'Marks Entry 7th'!AR160,"")))</f>
        <v/>
      </c>
      <c r="BZ161" s="120" t="str">
        <f>IF(OR($E161="",$G161=""),"",IF(AND($E$3=6),'Marks Entry 6th'!AS160,IF(AND($E$3=7),'Marks Entry 7th'!AS160,"")))</f>
        <v/>
      </c>
      <c r="CA161" s="120" t="str">
        <f>IF(OR($E161="",$G161=""),"",IF(AND($E$3=6),'Marks Entry 6th'!AT160,IF(AND($E$3=7),'Marks Entry 7th'!AT160,"")))</f>
        <v/>
      </c>
      <c r="CB161" s="120" t="str">
        <f>IF(OR($E161="",$G161=""),"",IF(AND($E$3=6),'Marks Entry 6th'!AU160,IF(AND($E$3=7),'Marks Entry 7th'!AU160,"")))</f>
        <v/>
      </c>
      <c r="CC161" s="120" t="str">
        <f>IF(OR($E161="",$G161=""),"",IF(AND($E$3=6),'Marks Entry 6th'!AV160,IF(AND($E$3=7),'Marks Entry 7th'!AV160,"")))</f>
        <v/>
      </c>
      <c r="CD161" s="418" t="str">
        <f t="shared" si="219"/>
        <v/>
      </c>
      <c r="CE161" s="120" t="str">
        <f>IF(OR($E161="",$G161=""),"",IF(AND($E$3=6),'Marks Entry 6th'!AW160,IF(AND($E$3=7),'Marks Entry 7th'!AW160,"")))</f>
        <v/>
      </c>
      <c r="CF161" s="120" t="str">
        <f>IF(OR($E161="",$G161=""),"",IF(AND($E$3=6),'Marks Entry 6th'!AX160,IF(AND($E$3=7),'Marks Entry 7th'!AX160,"")))</f>
        <v/>
      </c>
      <c r="CG161" s="65" t="str">
        <f t="shared" si="220"/>
        <v/>
      </c>
      <c r="CH161" s="62">
        <f t="shared" si="221"/>
        <v>0</v>
      </c>
      <c r="CI161" s="67" t="str">
        <f>IF(OR($E161="",$G161=""),"",IF(AND($E$3=6),'Marks Entry 6th'!AY160,IF(AND($E$3=7),'Marks Entry 7th'!AY160,"")))</f>
        <v/>
      </c>
      <c r="CJ161" s="67" t="str">
        <f>IF(OR($E161="",$G161=""),"",IF(AND($E$3=6),'Marks Entry 6th'!AZ160,IF(AND($E$3=7),'Marks Entry 7th'!AZ160,"")))</f>
        <v/>
      </c>
      <c r="CK161" s="65" t="str">
        <f t="shared" si="222"/>
        <v/>
      </c>
      <c r="CL161" s="62" t="str">
        <f t="shared" si="223"/>
        <v/>
      </c>
      <c r="CM161" s="108">
        <f t="shared" si="224"/>
        <v>0</v>
      </c>
      <c r="CN161" s="108" t="str">
        <f t="shared" si="225"/>
        <v/>
      </c>
      <c r="CO161" s="108" t="str">
        <f t="shared" si="226"/>
        <v/>
      </c>
      <c r="CP161" s="108" t="str">
        <f t="shared" si="227"/>
        <v/>
      </c>
      <c r="CQ161" s="108" t="str">
        <f t="shared" si="228"/>
        <v/>
      </c>
      <c r="CR161" s="110" t="str">
        <f t="shared" si="229"/>
        <v/>
      </c>
      <c r="CS161" s="120" t="str">
        <f>IF(OR($E161="",$G161=""),"",IF(AND($E$3=6),'Marks Entry 6th'!BA160,IF(AND($E$3=7),'Marks Entry 7th'!BA160,"")))</f>
        <v/>
      </c>
      <c r="CT161" s="120" t="str">
        <f>IF(OR($E161="",$G161=""),"",IF(AND($E$3=6),'Marks Entry 6th'!BB160,IF(AND($E$3=7),'Marks Entry 7th'!BB160,"")))</f>
        <v/>
      </c>
      <c r="CU161" s="120" t="str">
        <f>IF(OR($E161="",$G161=""),"",IF(AND($E$3=6),'Marks Entry 6th'!BC160,IF(AND($E$3=7),'Marks Entry 7th'!BC160,"")))</f>
        <v/>
      </c>
      <c r="CV161" s="120" t="str">
        <f>IF(OR($E161="",$G161=""),"",IF(AND($E$3=6),'Marks Entry 6th'!BD160,IF(AND($E$3=7),'Marks Entry 7th'!BD160,"")))</f>
        <v/>
      </c>
      <c r="CW161" s="120" t="str">
        <f>IF(OR($E161="",$G161=""),"",IF(AND($E$3=6),'Marks Entry 6th'!BE160,IF(AND($E$3=7),'Marks Entry 7th'!BE160,"")))</f>
        <v/>
      </c>
      <c r="CX161" s="120" t="str">
        <f>IF(OR($E161="",$G161=""),"",IF(AND($E$3=6),'Marks Entry 6th'!BF160,IF(AND($E$3=7),'Marks Entry 7th'!BF160,"")))</f>
        <v/>
      </c>
      <c r="CY161" s="418" t="str">
        <f t="shared" si="230"/>
        <v/>
      </c>
      <c r="CZ161" s="120" t="str">
        <f>IF(OR($E161="",$G161=""),"",IF(AND($E$3=6),'Marks Entry 6th'!BG160,IF(AND($E$3=7),'Marks Entry 7th'!BG160,"")))</f>
        <v/>
      </c>
      <c r="DA161" s="120" t="str">
        <f>IF(OR($E161="",$G161=""),"",IF(AND($E$3=6),'Marks Entry 6th'!BH160,IF(AND($E$3=7),'Marks Entry 7th'!BH160,"")))</f>
        <v/>
      </c>
      <c r="DB161" s="65" t="str">
        <f t="shared" si="231"/>
        <v/>
      </c>
      <c r="DC161" s="62">
        <f t="shared" si="232"/>
        <v>0</v>
      </c>
      <c r="DD161" s="67" t="str">
        <f>IF(OR($E161="",$G161=""),"",IF(AND($E$3=6),'Marks Entry 6th'!BI160,IF(AND($E$3=7),'Marks Entry 7th'!BI160,"")))</f>
        <v/>
      </c>
      <c r="DE161" s="67" t="str">
        <f>IF(OR($E161="",$G161=""),"",IF(AND($E$3=6),'Marks Entry 6th'!BJ160,IF(AND($E$3=7),'Marks Entry 7th'!BJ160,"")))</f>
        <v/>
      </c>
      <c r="DF161" s="65" t="str">
        <f t="shared" si="233"/>
        <v/>
      </c>
      <c r="DG161" s="62" t="str">
        <f t="shared" si="234"/>
        <v/>
      </c>
      <c r="DH161" s="108">
        <f t="shared" si="235"/>
        <v>0</v>
      </c>
      <c r="DI161" s="108" t="str">
        <f t="shared" si="236"/>
        <v/>
      </c>
      <c r="DJ161" s="108" t="str">
        <f t="shared" si="237"/>
        <v/>
      </c>
      <c r="DK161" s="108" t="str">
        <f t="shared" si="238"/>
        <v/>
      </c>
      <c r="DL161" s="108" t="str">
        <f t="shared" si="239"/>
        <v/>
      </c>
      <c r="DM161" s="110" t="str">
        <f t="shared" si="240"/>
        <v/>
      </c>
      <c r="DN161" s="120" t="str">
        <f>IF(OR($E161="",$G161=""),"",IF(AND($E$3=6),'Marks Entry 6th'!BK160,IF(AND($E$3=7),'Marks Entry 7th'!BK160,"")))</f>
        <v/>
      </c>
      <c r="DO161" s="120" t="str">
        <f>IF(OR($E161="",$G161=""),"",IF(AND($E$3=6),'Marks Entry 6th'!BL160,IF(AND($E$3=7),'Marks Entry 7th'!BL160,"")))</f>
        <v/>
      </c>
      <c r="DP161" s="120" t="str">
        <f>IF(OR($E161="",$G161=""),"",IF(AND($E$3=6),'Marks Entry 6th'!BM160,IF(AND($E$3=7),'Marks Entry 7th'!BM160,"")))</f>
        <v/>
      </c>
      <c r="DQ161" s="120" t="str">
        <f>IF(OR($E161="",$G161=""),"",IF(AND($E$3=6),'Marks Entry 6th'!BN160,IF(AND($E$3=7),'Marks Entry 7th'!BN160,"")))</f>
        <v/>
      </c>
      <c r="DR161" s="120" t="str">
        <f>IF(OR($E161="",$G161=""),"",IF(AND($E$3=6),'Marks Entry 6th'!BO160,IF(AND($E$3=7),'Marks Entry 7th'!BO160,"")))</f>
        <v/>
      </c>
      <c r="DS161" s="120" t="str">
        <f>IF(OR($E161="",$G161=""),"",IF(AND($E$3=6),'Marks Entry 6th'!BP160,IF(AND($E$3=7),'Marks Entry 7th'!BP160,"")))</f>
        <v/>
      </c>
      <c r="DT161" s="418" t="str">
        <f t="shared" si="241"/>
        <v/>
      </c>
      <c r="DU161" s="120" t="str">
        <f>IF(OR($E161="",$G161=""),"",IF(AND($E$3=6),'Marks Entry 6th'!BQ160,IF(AND($E$3=7),'Marks Entry 7th'!BQ160,"")))</f>
        <v/>
      </c>
      <c r="DV161" s="120" t="str">
        <f>IF(OR($E161="",$G161=""),"",IF(AND($E$3=6),'Marks Entry 6th'!BR160,IF(AND($E$3=7),'Marks Entry 7th'!BR160,"")))</f>
        <v/>
      </c>
      <c r="DW161" s="65" t="str">
        <f t="shared" si="242"/>
        <v/>
      </c>
      <c r="DX161" s="62">
        <f t="shared" si="243"/>
        <v>0</v>
      </c>
      <c r="DY161" s="67" t="str">
        <f>IF(OR($E161="",$G161=""),"",IF(AND($E$3=6),'Marks Entry 6th'!BS160,IF(AND($E$3=7),'Marks Entry 7th'!BS160,"")))</f>
        <v/>
      </c>
      <c r="DZ161" s="67" t="str">
        <f>IF(OR($E161="",$G161=""),"",IF(AND($E$3=6),'Marks Entry 6th'!BT160,IF(AND($E$3=7),'Marks Entry 7th'!BT160,"")))</f>
        <v/>
      </c>
      <c r="EA161" s="65" t="str">
        <f t="shared" si="244"/>
        <v/>
      </c>
      <c r="EB161" s="62" t="str">
        <f t="shared" si="245"/>
        <v/>
      </c>
      <c r="EC161" s="108">
        <f t="shared" si="246"/>
        <v>0</v>
      </c>
      <c r="ED161" s="108" t="str">
        <f t="shared" si="247"/>
        <v/>
      </c>
      <c r="EE161" s="108" t="str">
        <f t="shared" si="248"/>
        <v/>
      </c>
      <c r="EF161" s="108" t="str">
        <f t="shared" si="249"/>
        <v/>
      </c>
      <c r="EG161" s="108" t="str">
        <f t="shared" si="250"/>
        <v/>
      </c>
      <c r="EH161" s="110" t="str">
        <f t="shared" si="251"/>
        <v/>
      </c>
      <c r="EI161" s="52" t="str">
        <f>IF(OR($E161="",$G161=""),"",IF(AND($E$3=6),'Marks Entry 6th'!BU160,IF(AND($E$3=7),'Marks Entry 7th'!BU160,"")))</f>
        <v/>
      </c>
      <c r="EJ161" s="52" t="str">
        <f>IF(OR($E161="",$G161=""),"",IF(AND($E$3=6),'Marks Entry 6th'!BV160,IF(AND($E$3=7),'Marks Entry 7th'!BV160,"")))</f>
        <v/>
      </c>
      <c r="EK161" s="52" t="str">
        <f>IF(OR($E161="",$G161=""),"",IF(AND($E$3=6),'Marks Entry 6th'!BW160,IF(AND($E$3=7),'Marks Entry 7th'!BW160,"")))</f>
        <v/>
      </c>
      <c r="EL161" s="52" t="str">
        <f>IF(OR($E161="",$G161=""),"",IF(AND($E$3=6),'Marks Entry 6th'!BX160,IF(AND($E$3=7),'Marks Entry 7th'!BX160,"")))</f>
        <v/>
      </c>
      <c r="EM161" s="52" t="str">
        <f>IF(OR($E161="",$G161=""),"",IF(AND($E$3=6),'Marks Entry 6th'!BY160,IF(AND($E$3=7),'Marks Entry 7th'!BY160,"")))</f>
        <v/>
      </c>
      <c r="EN161" s="121" t="str">
        <f t="shared" si="252"/>
        <v/>
      </c>
      <c r="EO161" s="122">
        <f t="shared" si="253"/>
        <v>0</v>
      </c>
      <c r="EP161" s="122" t="str">
        <f t="shared" si="254"/>
        <v/>
      </c>
      <c r="EQ161" s="122" t="str">
        <f t="shared" si="255"/>
        <v/>
      </c>
      <c r="ER161" s="109" t="str">
        <f t="shared" si="256"/>
        <v/>
      </c>
      <c r="ES161" s="52" t="str">
        <f>IF(OR($E161="",$G161=""),"",IF(AND($E$3=6),'Marks Entry 6th'!BZ160,IF(AND($E$3=7),'Marks Entry 7th'!BZ160,"")))</f>
        <v/>
      </c>
      <c r="ET161" s="52" t="str">
        <f>IF(OR($E161="",$G161=""),"",IF(AND($E$3=6),'Marks Entry 6th'!CA160,IF(AND($E$3=7),'Marks Entry 7th'!CA160,"")))</f>
        <v/>
      </c>
      <c r="EU161" s="52" t="str">
        <f>IF(OR($E161="",$G161=""),"",IF(AND($E$3=6),'Marks Entry 6th'!CB160,IF(AND($E$3=7),'Marks Entry 7th'!CB160,"")))</f>
        <v/>
      </c>
      <c r="EV161" s="52" t="str">
        <f>IF(OR($E161="",$G161=""),"",IF(AND($E$3=6),'Marks Entry 6th'!CC160,IF(AND($E$3=7),'Marks Entry 7th'!CC160,"")))</f>
        <v/>
      </c>
      <c r="EW161" s="52" t="str">
        <f>IF(OR($E161="",$G161=""),"",IF(AND($E$3=6),'Marks Entry 6th'!CD160,IF(AND($E$3=7),'Marks Entry 7th'!CD160,"")))</f>
        <v/>
      </c>
      <c r="EX161" s="121" t="str">
        <f t="shared" si="257"/>
        <v/>
      </c>
      <c r="EY161" s="122">
        <f t="shared" si="258"/>
        <v>0</v>
      </c>
      <c r="EZ161" s="122" t="str">
        <f t="shared" si="259"/>
        <v/>
      </c>
      <c r="FA161" s="122" t="str">
        <f t="shared" si="260"/>
        <v/>
      </c>
      <c r="FB161" s="109" t="str">
        <f t="shared" si="261"/>
        <v/>
      </c>
      <c r="FC161" s="52" t="str">
        <f>IF(OR($E161="",$G161=""),"",IF(AND($E$3=6),'Marks Entry 6th'!CE160,IF(AND($E$3=7),'Marks Entry 7th'!CE160,"")))</f>
        <v/>
      </c>
      <c r="FD161" s="52" t="str">
        <f>IF(OR($E161="",$G161=""),"",IF(AND($E$3=6),'Marks Entry 6th'!CF160,IF(AND($E$3=7),'Marks Entry 7th'!CF160,"")))</f>
        <v/>
      </c>
      <c r="FE161" s="52" t="str">
        <f>IF(OR($E161="",$G161=""),"",IF(AND($E$3=6),'Marks Entry 6th'!CG160,IF(AND($E$3=7),'Marks Entry 7th'!CG160,"")))</f>
        <v/>
      </c>
      <c r="FF161" s="52" t="str">
        <f>IF(OR($E161="",$G161=""),"",IF(AND($E$3=6),'Marks Entry 6th'!CH160,IF(AND($E$3=7),'Marks Entry 7th'!CH160,"")))</f>
        <v/>
      </c>
      <c r="FG161" s="52" t="str">
        <f>IF(OR($E161="",$G161=""),"",IF(AND($E$3=6),'Marks Entry 6th'!CI160,IF(AND($E$3=7),'Marks Entry 7th'!CI160,"")))</f>
        <v/>
      </c>
      <c r="FH161" s="121" t="str">
        <f t="shared" si="262"/>
        <v/>
      </c>
      <c r="FI161" s="122">
        <f t="shared" si="263"/>
        <v>0</v>
      </c>
      <c r="FJ161" s="122" t="str">
        <f t="shared" si="264"/>
        <v/>
      </c>
      <c r="FK161" s="122" t="str">
        <f t="shared" si="265"/>
        <v/>
      </c>
      <c r="FL161" s="109" t="str">
        <f t="shared" si="266"/>
        <v/>
      </c>
      <c r="FM161" s="361" t="str">
        <f>IF(OR($E161="",$G161=""),"",IF(AND('Marks Entry 6th'!CJ160="",'Marks Entry 7th'!CJ160=""),"",IF(AND($E$3=6),'Marks Entry 6th'!CJ160,IF(AND($E$3=7),'Marks Entry 7th'!CJ160,""))))</f>
        <v/>
      </c>
      <c r="FN161" s="361" t="str">
        <f>IF(OR($E161="",$G161=""),"",IF(AND('Marks Entry 6th'!CK160="",'Marks Entry 7th'!CK160=""),"",IF(AND($E$3=6),'Marks Entry 6th'!CK160,IF(AND($E$3=7),'Marks Entry 7th'!CK160,""))))</f>
        <v/>
      </c>
      <c r="FO161" s="362" t="str">
        <f t="shared" si="267"/>
        <v/>
      </c>
      <c r="FP161" s="109" t="str">
        <f t="shared" si="268"/>
        <v/>
      </c>
      <c r="FQ161" s="361" t="str">
        <f>IF(OR($E161="",$G161=""),"",IF(AND('Marks Entry 6th'!CL160="",'Marks Entry 7th'!CL160=""),"",IF(AND($E$3=6),'Marks Entry 6th'!CL160,IF(AND($E$3=7),'Marks Entry 7th'!CL160,""))))</f>
        <v/>
      </c>
      <c r="FR161" s="361" t="str">
        <f>IF(OR($E161="",$G161=""),"",IF(AND('Marks Entry 6th'!CM160="",'Marks Entry 7th'!CM160=""),"",IF(AND($E$3=6),'Marks Entry 6th'!CM160,IF(AND($E$3=7),'Marks Entry 7th'!CM160,""))))</f>
        <v/>
      </c>
      <c r="FS161" s="362" t="str">
        <f t="shared" si="269"/>
        <v/>
      </c>
      <c r="FT161" s="109" t="str">
        <f t="shared" si="270"/>
        <v/>
      </c>
      <c r="FU161" s="78" t="str">
        <f t="shared" si="271"/>
        <v/>
      </c>
      <c r="FV161" s="328" t="str">
        <f t="shared" si="272"/>
        <v/>
      </c>
      <c r="FW161" s="84" t="str">
        <f t="shared" si="273"/>
        <v/>
      </c>
      <c r="FX161" s="222" t="str">
        <f t="shared" si="274"/>
        <v/>
      </c>
      <c r="FY161" s="85" t="str">
        <f t="shared" si="275"/>
        <v/>
      </c>
      <c r="FZ161" s="327" t="str">
        <f>IFERROR(IF(B161="NSO","NSO",IF(OR(D161="",G161="",F161=""),"",IF(AND(FV161&gt;=36,'Master sheet'!$D$11="Hindi"),"कक्षा क्रमोन्नत",IF(AND(FV161&gt;=36,'Master sheet'!$D$11="English"),"Promoted",IF(AND(FV161&lt;36,'Master sheet'!$D$11="Hindi"),"पुनः परीक्षा","Re-Exam"))))),"")</f>
        <v/>
      </c>
      <c r="GA161" s="53" t="str">
        <f>IF(OR($E161="",$G161=""),"",IF(AND($E$3=6,'Marks Entry 6th'!CN160=""),"",IF(AND($E$3=7,'Marks Entry 7th'!CN160=""),"",IF(AND($E$3=6),'Marks Entry 6th'!CN160,IF(AND($E$3=7),'Marks Entry 7th'!CN160,"")))))</f>
        <v/>
      </c>
      <c r="GB161" s="53" t="str">
        <f>IF(OR($E161="",$G161=""),"",IF(AND($E$3=6,'Marks Entry 6th'!CO160=""),"",IF(AND($E$3=7,'Marks Entry 7th'!CO160=""),"",IF(AND($E$3=6),'Marks Entry 6th'!CO160,IF(AND($E$3=7),'Marks Entry 7th'!CO160,"")))))</f>
        <v/>
      </c>
      <c r="GC161" s="54"/>
      <c r="GK161" s="56">
        <f>IF(AND($E$3=6),'Marks Entry 6th'!I160,IF(AND($E$3=7),'Marks Entry 7th'!I160,""))</f>
        <v>0</v>
      </c>
      <c r="GL161" s="56">
        <f t="shared" si="276"/>
        <v>0</v>
      </c>
    </row>
    <row r="162" spans="1:194" ht="18.95" customHeight="1">
      <c r="A162" s="68">
        <v>155</v>
      </c>
      <c r="B162" s="68" t="str">
        <f>IF(OR(GK162=0,GK162=""),"",IF(AND($E$3=6),'Marks Entry 6th'!I161,IF(AND($E$3=7),'Marks Entry 7th'!I161,"")))</f>
        <v/>
      </c>
      <c r="C162" s="69" t="str">
        <f>IF(OR(B162=0,B162=""),"",IF(AND($E$3=6,'Marks Entry 6th'!B161=""),"",IF(AND($E$3=7,'Marks Entry 7th'!B161=""),"",IF(AND($E$3=6,'Marks Entry 6th'!B161),'Marks Entry 6th'!B161,IF(AND($E$3=7),'Marks Entry 7th'!B161,"")))))</f>
        <v/>
      </c>
      <c r="D162" s="69" t="str">
        <f>IF(OR(B162=0,B162=""),"",IF(AND($E$3=6,'Marks Entry 6th'!C161=""),"",IF(AND($E$3=7,'Marks Entry 7th'!C161=""),"",IF(AND($E$3=6),'Marks Entry 6th'!C161,IF(AND($E$3=7),'Marks Entry 7th'!C161,"")))))</f>
        <v/>
      </c>
      <c r="E162" s="303" t="str">
        <f>IF(OR(B162=0,B162=""),"",IF(AND($E$3=6,'Marks Entry 6th'!E161=""),"",IF(AND($E$3=7,'Marks Entry 7th'!E161=""),"",IF(AND($E$3=6),'Marks Entry 6th'!E161,IF(AND($E$3=7),'Marks Entry 7th'!E161,"")))))</f>
        <v/>
      </c>
      <c r="F162" s="69" t="str">
        <f>IF(OR(B162=0,B162=""),"",IF(AND($E$3=6,'Marks Entry 6th'!D161=""),"",IF(AND($E$3=7,'Marks Entry 7th'!D161=""),"",IF(AND($E$3=6),'Marks Entry 6th'!D161,IF(AND($E$3=7),'Marks Entry 7th'!D161,"")))))</f>
        <v/>
      </c>
      <c r="G162" s="302" t="str">
        <f>IF(OR(B162=0,B162=""),"",IF(AND($E$3=6,'Marks Entry 6th'!F161=""),"",IF(AND($E$3=7,'Marks Entry 7th'!F161=""),"",IF(AND($E$3=6),UPPER('Marks Entry 6th'!F161),IF(AND($E$3=7),UPPER('Marks Entry 7th'!F161),"")))))</f>
        <v/>
      </c>
      <c r="H162" s="302" t="str">
        <f>IF(OR(B162=0,B162=""),"",IF(AND($E$3=6,'Marks Entry 6th'!G161=""),"",IF(AND($E$3=7,'Marks Entry 7th'!G161=""),"",IF(AND($E$3=6),UPPER('Marks Entry 6th'!G161),IF(AND($E$3=7),UPPER('Marks Entry 7th'!G161),"")))))</f>
        <v/>
      </c>
      <c r="I162" s="302" t="str">
        <f>IF(OR(B162=0,B162=""),"",IF(AND($E$3=6,'Marks Entry 6th'!H161=""),"",IF(AND($E$3=7,'Marks Entry 7th'!H161=""),"",IF(AND($E$3=6),UPPER('Marks Entry 6th'!H161),IF(AND($E$3=7),UPPER('Marks Entry 7th'!H161),"")))))</f>
        <v/>
      </c>
      <c r="J162" s="64" t="str">
        <f>IF(OR(B162=0,B162=""),"",IF(AND($E$3=6,'Marks Entry 6th'!J161=""),"",IF(AND($E$3=7,'Marks Entry 7th'!J161=""),"",IF(AND($E$3=6),'Marks Entry 6th'!J161,IF(AND($E$3=7),'Marks Entry 7th'!J161,"")))))</f>
        <v/>
      </c>
      <c r="K162" s="64" t="str">
        <f>IF(OR(B162=0,B162=""),"",IF(AND($E$3=6,'Marks Entry 6th'!K161=""),"",IF(AND($E$3=7,'Marks Entry 7th'!K161=""),"",IF(AND($E$3=6),'Marks Entry 6th'!K161,IF(AND($E$3=7),'Marks Entry 7th'!K161,"")))))</f>
        <v/>
      </c>
      <c r="L162" s="120" t="str">
        <f>IF(OR($E162="",$G162=""),"",IF(AND($E$3=6),'Marks Entry 6th'!L161,IF(AND($E$3=7),'Marks Entry 7th'!L161,"")))</f>
        <v/>
      </c>
      <c r="M162" s="120" t="str">
        <f>IF(OR($E162="",$G162=""),"",IF(AND($E$3=6),'Marks Entry 6th'!M161,IF(AND($E$3=7),'Marks Entry 7th'!M161,"")))</f>
        <v/>
      </c>
      <c r="N162" s="120" t="str">
        <f>IF(OR($E162="",$G162=""),"",IF(AND($E$3=6),'Marks Entry 6th'!N161,IF(AND($E$3=7),'Marks Entry 7th'!N161,"")))</f>
        <v/>
      </c>
      <c r="O162" s="120" t="str">
        <f>IF(OR($E162="",$G162=""),"",IF(AND($E$3=6),'Marks Entry 6th'!O161,IF(AND($E$3=7),'Marks Entry 7th'!O161,"")))</f>
        <v/>
      </c>
      <c r="P162" s="120" t="str">
        <f>IF(OR($E162="",$G162=""),"",IF(AND($E$3=6),'Marks Entry 6th'!P161,IF(AND($E$3=7),'Marks Entry 7th'!P161,"")))</f>
        <v/>
      </c>
      <c r="Q162" s="120" t="str">
        <f>IF(OR($E162="",$G162=""),"",IF(AND($E$3=6),'Marks Entry 6th'!Q161,IF(AND($E$3=7),'Marks Entry 7th'!Q161,"")))</f>
        <v/>
      </c>
      <c r="R162" s="418" t="str">
        <f t="shared" si="186"/>
        <v/>
      </c>
      <c r="S162" s="120" t="str">
        <f>IF(OR($E162="",$G162=""),"",IF(AND($E$3=6),'Marks Entry 6th'!R161,IF(AND($E$3=7),'Marks Entry 7th'!R161,"")))</f>
        <v/>
      </c>
      <c r="T162" s="120" t="str">
        <f>IF(OR($E162="",$G162=""),"",IF(AND($E$3=6),'Marks Entry 6th'!S161,IF(AND($E$3=7),'Marks Entry 7th'!S161,"")))</f>
        <v/>
      </c>
      <c r="U162" s="65" t="str">
        <f t="shared" si="187"/>
        <v/>
      </c>
      <c r="V162" s="62">
        <f t="shared" si="188"/>
        <v>0</v>
      </c>
      <c r="W162" s="67" t="str">
        <f>IF(OR($E162="",$G162=""),"",IF(AND($E$3=6),'Marks Entry 6th'!T161,IF(AND($E$3=7),'Marks Entry 7th'!T161,"")))</f>
        <v/>
      </c>
      <c r="X162" s="67" t="str">
        <f>IF(OR($E162="",$G162=""),"",IF(AND($E$3=6),'Marks Entry 6th'!U161,IF(AND($E$3=7),'Marks Entry 7th'!U161,"")))</f>
        <v/>
      </c>
      <c r="Y162" s="66" t="str">
        <f t="shared" si="189"/>
        <v/>
      </c>
      <c r="Z162" s="62" t="str">
        <f t="shared" si="190"/>
        <v/>
      </c>
      <c r="AA162" s="108">
        <f t="shared" si="191"/>
        <v>0</v>
      </c>
      <c r="AB162" s="108" t="str">
        <f t="shared" si="192"/>
        <v/>
      </c>
      <c r="AC162" s="108" t="str">
        <f t="shared" si="193"/>
        <v/>
      </c>
      <c r="AD162" s="108" t="str">
        <f t="shared" si="194"/>
        <v/>
      </c>
      <c r="AE162" s="108" t="str">
        <f t="shared" si="195"/>
        <v/>
      </c>
      <c r="AF162" s="110" t="str">
        <f t="shared" si="196"/>
        <v/>
      </c>
      <c r="AG162" s="120" t="str">
        <f>IF(OR($E162="",$G162=""),"",IF(AND($E$3=6),'Marks Entry 6th'!V161,IF(AND($E$3=7),'Marks Entry 7th'!V161,"")))</f>
        <v/>
      </c>
      <c r="AH162" s="120" t="str">
        <f>IF(OR($E162="",$G162=""),"",IF(AND($E$3=6),'Marks Entry 6th'!W161,IF(AND($E$3=7),'Marks Entry 7th'!W161,"")))</f>
        <v/>
      </c>
      <c r="AI162" s="120" t="str">
        <f>IF(OR($E162="",$G162=""),"",IF(AND($E$3=6),'Marks Entry 6th'!X161,IF(AND($E$3=7),'Marks Entry 7th'!X161,"")))</f>
        <v/>
      </c>
      <c r="AJ162" s="120" t="str">
        <f>IF(OR($E162="",$G162=""),"",IF(AND($E$3=6),'Marks Entry 6th'!Y161,IF(AND($E$3=7),'Marks Entry 7th'!Y161,"")))</f>
        <v/>
      </c>
      <c r="AK162" s="120" t="str">
        <f>IF(OR($E162="",$G162=""),"",IF(AND($E$3=6),'Marks Entry 6th'!Z161,IF(AND($E$3=7),'Marks Entry 7th'!Z161,"")))</f>
        <v/>
      </c>
      <c r="AL162" s="120" t="str">
        <f>IF(OR($E162="",$G162=""),"",IF(AND($E$3=6),'Marks Entry 6th'!AA161,IF(AND($E$3=7),'Marks Entry 7th'!AA161,"")))</f>
        <v/>
      </c>
      <c r="AM162" s="418" t="str">
        <f t="shared" si="197"/>
        <v/>
      </c>
      <c r="AN162" s="120" t="str">
        <f>IF(OR($E162="",$G162=""),"",IF(AND($E$3=6),'Marks Entry 6th'!AB161,IF(AND($E$3=7),'Marks Entry 7th'!AB161,"")))</f>
        <v/>
      </c>
      <c r="AO162" s="120" t="str">
        <f>IF(OR($E162="",$G162=""),"",IF(AND($E$3=6),'Marks Entry 6th'!AC161,IF(AND($E$3=7),'Marks Entry 7th'!AC161,"")))</f>
        <v/>
      </c>
      <c r="AP162" s="65" t="str">
        <f t="shared" si="198"/>
        <v/>
      </c>
      <c r="AQ162" s="62">
        <f t="shared" si="199"/>
        <v>0</v>
      </c>
      <c r="AR162" s="67" t="str">
        <f>IF(OR($E162="",$G162=""),"",IF(AND($E$3=6),'Marks Entry 6th'!AD161,IF(AND($E$3=7),'Marks Entry 7th'!AD161,"")))</f>
        <v/>
      </c>
      <c r="AS162" s="67" t="str">
        <f>IF(OR($E162="",$G162=""),"",IF(AND($E$3=6),'Marks Entry 6th'!AE161,IF(AND($E$3=7),'Marks Entry 7th'!AE161,"")))</f>
        <v/>
      </c>
      <c r="AT162" s="65" t="str">
        <f t="shared" si="200"/>
        <v/>
      </c>
      <c r="AU162" s="62" t="str">
        <f t="shared" si="201"/>
        <v/>
      </c>
      <c r="AV162" s="108">
        <f t="shared" si="202"/>
        <v>0</v>
      </c>
      <c r="AW162" s="108" t="str">
        <f t="shared" si="203"/>
        <v/>
      </c>
      <c r="AX162" s="108" t="str">
        <f t="shared" si="204"/>
        <v/>
      </c>
      <c r="AY162" s="108" t="str">
        <f t="shared" si="205"/>
        <v/>
      </c>
      <c r="AZ162" s="108" t="str">
        <f t="shared" si="206"/>
        <v/>
      </c>
      <c r="BA162" s="110" t="str">
        <f t="shared" si="207"/>
        <v/>
      </c>
      <c r="BB162" s="310" t="str">
        <f>IF(OR($E162="",$G162=""),"",IF(AND($E$3=6),'Marks Entry 6th'!AF161,IF(AND($E$3=7),'Marks Entry 7th'!AF161,"")))</f>
        <v/>
      </c>
      <c r="BC162" s="120" t="str">
        <f>IF(OR($E162="",$G162=""),"",IF(AND($E$3=6),'Marks Entry 6th'!AG161,IF(AND($E$3=7),'Marks Entry 7th'!AG161,"")))</f>
        <v/>
      </c>
      <c r="BD162" s="120" t="str">
        <f>IF(OR($E162="",$G162=""),"",IF(AND($E$3=6),'Marks Entry 6th'!AH161,IF(AND($E$3=7),'Marks Entry 7th'!AH161,"")))</f>
        <v/>
      </c>
      <c r="BE162" s="120" t="str">
        <f>IF(OR($E162="",$G162=""),"",IF(AND($E$3=6),'Marks Entry 6th'!AI161,IF(AND($E$3=7),'Marks Entry 7th'!AI161,"")))</f>
        <v/>
      </c>
      <c r="BF162" s="120" t="str">
        <f>IF(OR($E162="",$G162=""),"",IF(AND($E$3=6),'Marks Entry 6th'!AJ161,IF(AND($E$3=7),'Marks Entry 7th'!AJ161,"")))</f>
        <v/>
      </c>
      <c r="BG162" s="120" t="str">
        <f>IF(OR($E162="",$G162=""),"",IF(AND($E$3=6),'Marks Entry 6th'!AK161,IF(AND($E$3=7),'Marks Entry 7th'!AK161,"")))</f>
        <v/>
      </c>
      <c r="BH162" s="120" t="str">
        <f>IF(OR($E162="",$G162=""),"",IF(AND($E$3=6),'Marks Entry 6th'!AL161,IF(AND($E$3=7),'Marks Entry 7th'!AL161,"")))</f>
        <v/>
      </c>
      <c r="BI162" s="418" t="str">
        <f t="shared" si="208"/>
        <v/>
      </c>
      <c r="BJ162" s="120" t="str">
        <f>IF(OR($E162="",$G162=""),"",IF(AND($E$3=6),'Marks Entry 6th'!AM161,IF(AND($E$3=7),'Marks Entry 7th'!AM161,"")))</f>
        <v/>
      </c>
      <c r="BK162" s="120" t="str">
        <f>IF(OR($E162="",$G162=""),"",IF(AND($E$3=6),'Marks Entry 6th'!AN161,IF(AND($E$3=7),'Marks Entry 7th'!AN161,"")))</f>
        <v/>
      </c>
      <c r="BL162" s="65" t="str">
        <f t="shared" si="209"/>
        <v/>
      </c>
      <c r="BM162" s="62">
        <f t="shared" si="210"/>
        <v>0</v>
      </c>
      <c r="BN162" s="67" t="str">
        <f>IF(OR($E162="",$G162=""),"",IF(AND($E$3=6),'Marks Entry 6th'!AO161,IF(AND($E$3=7),'Marks Entry 7th'!AO161,"")))</f>
        <v/>
      </c>
      <c r="BO162" s="67" t="str">
        <f>IF(OR($E162="",$G162=""),"",IF(AND($E$3=6),'Marks Entry 6th'!AP161,IF(AND($E$3=7),'Marks Entry 7th'!AP161,"")))</f>
        <v/>
      </c>
      <c r="BP162" s="65" t="str">
        <f t="shared" si="211"/>
        <v/>
      </c>
      <c r="BQ162" s="62" t="str">
        <f t="shared" si="212"/>
        <v/>
      </c>
      <c r="BR162" s="108">
        <f t="shared" si="213"/>
        <v>0</v>
      </c>
      <c r="BS162" s="108" t="str">
        <f t="shared" si="214"/>
        <v/>
      </c>
      <c r="BT162" s="108" t="str">
        <f t="shared" si="215"/>
        <v/>
      </c>
      <c r="BU162" s="108" t="str">
        <f t="shared" si="216"/>
        <v/>
      </c>
      <c r="BV162" s="108" t="str">
        <f t="shared" si="217"/>
        <v/>
      </c>
      <c r="BW162" s="110" t="str">
        <f t="shared" si="218"/>
        <v/>
      </c>
      <c r="BX162" s="120" t="str">
        <f>IF(OR($E162="",$G162=""),"",IF(AND($E$3=6),'Marks Entry 6th'!AQ161,IF(AND($E$3=7),'Marks Entry 7th'!AQ161,"")))</f>
        <v/>
      </c>
      <c r="BY162" s="120" t="str">
        <f>IF(OR($E162="",$G162=""),"",IF(AND($E$3=6),'Marks Entry 6th'!AR161,IF(AND($E$3=7),'Marks Entry 7th'!AR161,"")))</f>
        <v/>
      </c>
      <c r="BZ162" s="120" t="str">
        <f>IF(OR($E162="",$G162=""),"",IF(AND($E$3=6),'Marks Entry 6th'!AS161,IF(AND($E$3=7),'Marks Entry 7th'!AS161,"")))</f>
        <v/>
      </c>
      <c r="CA162" s="120" t="str">
        <f>IF(OR($E162="",$G162=""),"",IF(AND($E$3=6),'Marks Entry 6th'!AT161,IF(AND($E$3=7),'Marks Entry 7th'!AT161,"")))</f>
        <v/>
      </c>
      <c r="CB162" s="120" t="str">
        <f>IF(OR($E162="",$G162=""),"",IF(AND($E$3=6),'Marks Entry 6th'!AU161,IF(AND($E$3=7),'Marks Entry 7th'!AU161,"")))</f>
        <v/>
      </c>
      <c r="CC162" s="120" t="str">
        <f>IF(OR($E162="",$G162=""),"",IF(AND($E$3=6),'Marks Entry 6th'!AV161,IF(AND($E$3=7),'Marks Entry 7th'!AV161,"")))</f>
        <v/>
      </c>
      <c r="CD162" s="418" t="str">
        <f t="shared" si="219"/>
        <v/>
      </c>
      <c r="CE162" s="120" t="str">
        <f>IF(OR($E162="",$G162=""),"",IF(AND($E$3=6),'Marks Entry 6th'!AW161,IF(AND($E$3=7),'Marks Entry 7th'!AW161,"")))</f>
        <v/>
      </c>
      <c r="CF162" s="120" t="str">
        <f>IF(OR($E162="",$G162=""),"",IF(AND($E$3=6),'Marks Entry 6th'!AX161,IF(AND($E$3=7),'Marks Entry 7th'!AX161,"")))</f>
        <v/>
      </c>
      <c r="CG162" s="65" t="str">
        <f t="shared" si="220"/>
        <v/>
      </c>
      <c r="CH162" s="62">
        <f t="shared" si="221"/>
        <v>0</v>
      </c>
      <c r="CI162" s="67" t="str">
        <f>IF(OR($E162="",$G162=""),"",IF(AND($E$3=6),'Marks Entry 6th'!AY161,IF(AND($E$3=7),'Marks Entry 7th'!AY161,"")))</f>
        <v/>
      </c>
      <c r="CJ162" s="67" t="str">
        <f>IF(OR($E162="",$G162=""),"",IF(AND($E$3=6),'Marks Entry 6th'!AZ161,IF(AND($E$3=7),'Marks Entry 7th'!AZ161,"")))</f>
        <v/>
      </c>
      <c r="CK162" s="65" t="str">
        <f t="shared" si="222"/>
        <v/>
      </c>
      <c r="CL162" s="62" t="str">
        <f t="shared" si="223"/>
        <v/>
      </c>
      <c r="CM162" s="108">
        <f t="shared" si="224"/>
        <v>0</v>
      </c>
      <c r="CN162" s="108" t="str">
        <f t="shared" si="225"/>
        <v/>
      </c>
      <c r="CO162" s="108" t="str">
        <f t="shared" si="226"/>
        <v/>
      </c>
      <c r="CP162" s="108" t="str">
        <f t="shared" si="227"/>
        <v/>
      </c>
      <c r="CQ162" s="108" t="str">
        <f t="shared" si="228"/>
        <v/>
      </c>
      <c r="CR162" s="110" t="str">
        <f t="shared" si="229"/>
        <v/>
      </c>
      <c r="CS162" s="120" t="str">
        <f>IF(OR($E162="",$G162=""),"",IF(AND($E$3=6),'Marks Entry 6th'!BA161,IF(AND($E$3=7),'Marks Entry 7th'!BA161,"")))</f>
        <v/>
      </c>
      <c r="CT162" s="120" t="str">
        <f>IF(OR($E162="",$G162=""),"",IF(AND($E$3=6),'Marks Entry 6th'!BB161,IF(AND($E$3=7),'Marks Entry 7th'!BB161,"")))</f>
        <v/>
      </c>
      <c r="CU162" s="120" t="str">
        <f>IF(OR($E162="",$G162=""),"",IF(AND($E$3=6),'Marks Entry 6th'!BC161,IF(AND($E$3=7),'Marks Entry 7th'!BC161,"")))</f>
        <v/>
      </c>
      <c r="CV162" s="120" t="str">
        <f>IF(OR($E162="",$G162=""),"",IF(AND($E$3=6),'Marks Entry 6th'!BD161,IF(AND($E$3=7),'Marks Entry 7th'!BD161,"")))</f>
        <v/>
      </c>
      <c r="CW162" s="120" t="str">
        <f>IF(OR($E162="",$G162=""),"",IF(AND($E$3=6),'Marks Entry 6th'!BE161,IF(AND($E$3=7),'Marks Entry 7th'!BE161,"")))</f>
        <v/>
      </c>
      <c r="CX162" s="120" t="str">
        <f>IF(OR($E162="",$G162=""),"",IF(AND($E$3=6),'Marks Entry 6th'!BF161,IF(AND($E$3=7),'Marks Entry 7th'!BF161,"")))</f>
        <v/>
      </c>
      <c r="CY162" s="418" t="str">
        <f t="shared" si="230"/>
        <v/>
      </c>
      <c r="CZ162" s="120" t="str">
        <f>IF(OR($E162="",$G162=""),"",IF(AND($E$3=6),'Marks Entry 6th'!BG161,IF(AND($E$3=7),'Marks Entry 7th'!BG161,"")))</f>
        <v/>
      </c>
      <c r="DA162" s="120" t="str">
        <f>IF(OR($E162="",$G162=""),"",IF(AND($E$3=6),'Marks Entry 6th'!BH161,IF(AND($E$3=7),'Marks Entry 7th'!BH161,"")))</f>
        <v/>
      </c>
      <c r="DB162" s="65" t="str">
        <f t="shared" si="231"/>
        <v/>
      </c>
      <c r="DC162" s="62">
        <f t="shared" si="232"/>
        <v>0</v>
      </c>
      <c r="DD162" s="67" t="str">
        <f>IF(OR($E162="",$G162=""),"",IF(AND($E$3=6),'Marks Entry 6th'!BI161,IF(AND($E$3=7),'Marks Entry 7th'!BI161,"")))</f>
        <v/>
      </c>
      <c r="DE162" s="67" t="str">
        <f>IF(OR($E162="",$G162=""),"",IF(AND($E$3=6),'Marks Entry 6th'!BJ161,IF(AND($E$3=7),'Marks Entry 7th'!BJ161,"")))</f>
        <v/>
      </c>
      <c r="DF162" s="65" t="str">
        <f t="shared" si="233"/>
        <v/>
      </c>
      <c r="DG162" s="62" t="str">
        <f t="shared" si="234"/>
        <v/>
      </c>
      <c r="DH162" s="108">
        <f t="shared" si="235"/>
        <v>0</v>
      </c>
      <c r="DI162" s="108" t="str">
        <f t="shared" si="236"/>
        <v/>
      </c>
      <c r="DJ162" s="108" t="str">
        <f t="shared" si="237"/>
        <v/>
      </c>
      <c r="DK162" s="108" t="str">
        <f t="shared" si="238"/>
        <v/>
      </c>
      <c r="DL162" s="108" t="str">
        <f t="shared" si="239"/>
        <v/>
      </c>
      <c r="DM162" s="110" t="str">
        <f t="shared" si="240"/>
        <v/>
      </c>
      <c r="DN162" s="120" t="str">
        <f>IF(OR($E162="",$G162=""),"",IF(AND($E$3=6),'Marks Entry 6th'!BK161,IF(AND($E$3=7),'Marks Entry 7th'!BK161,"")))</f>
        <v/>
      </c>
      <c r="DO162" s="120" t="str">
        <f>IF(OR($E162="",$G162=""),"",IF(AND($E$3=6),'Marks Entry 6th'!BL161,IF(AND($E$3=7),'Marks Entry 7th'!BL161,"")))</f>
        <v/>
      </c>
      <c r="DP162" s="120" t="str">
        <f>IF(OR($E162="",$G162=""),"",IF(AND($E$3=6),'Marks Entry 6th'!BM161,IF(AND($E$3=7),'Marks Entry 7th'!BM161,"")))</f>
        <v/>
      </c>
      <c r="DQ162" s="120" t="str">
        <f>IF(OR($E162="",$G162=""),"",IF(AND($E$3=6),'Marks Entry 6th'!BN161,IF(AND($E$3=7),'Marks Entry 7th'!BN161,"")))</f>
        <v/>
      </c>
      <c r="DR162" s="120" t="str">
        <f>IF(OR($E162="",$G162=""),"",IF(AND($E$3=6),'Marks Entry 6th'!BO161,IF(AND($E$3=7),'Marks Entry 7th'!BO161,"")))</f>
        <v/>
      </c>
      <c r="DS162" s="120" t="str">
        <f>IF(OR($E162="",$G162=""),"",IF(AND($E$3=6),'Marks Entry 6th'!BP161,IF(AND($E$3=7),'Marks Entry 7th'!BP161,"")))</f>
        <v/>
      </c>
      <c r="DT162" s="418" t="str">
        <f t="shared" si="241"/>
        <v/>
      </c>
      <c r="DU162" s="120" t="str">
        <f>IF(OR($E162="",$G162=""),"",IF(AND($E$3=6),'Marks Entry 6th'!BQ161,IF(AND($E$3=7),'Marks Entry 7th'!BQ161,"")))</f>
        <v/>
      </c>
      <c r="DV162" s="120" t="str">
        <f>IF(OR($E162="",$G162=""),"",IF(AND($E$3=6),'Marks Entry 6th'!BR161,IF(AND($E$3=7),'Marks Entry 7th'!BR161,"")))</f>
        <v/>
      </c>
      <c r="DW162" s="65" t="str">
        <f t="shared" si="242"/>
        <v/>
      </c>
      <c r="DX162" s="62">
        <f t="shared" si="243"/>
        <v>0</v>
      </c>
      <c r="DY162" s="67" t="str">
        <f>IF(OR($E162="",$G162=""),"",IF(AND($E$3=6),'Marks Entry 6th'!BS161,IF(AND($E$3=7),'Marks Entry 7th'!BS161,"")))</f>
        <v/>
      </c>
      <c r="DZ162" s="67" t="str">
        <f>IF(OR($E162="",$G162=""),"",IF(AND($E$3=6),'Marks Entry 6th'!BT161,IF(AND($E$3=7),'Marks Entry 7th'!BT161,"")))</f>
        <v/>
      </c>
      <c r="EA162" s="65" t="str">
        <f t="shared" si="244"/>
        <v/>
      </c>
      <c r="EB162" s="62" t="str">
        <f t="shared" si="245"/>
        <v/>
      </c>
      <c r="EC162" s="108">
        <f t="shared" si="246"/>
        <v>0</v>
      </c>
      <c r="ED162" s="108" t="str">
        <f t="shared" si="247"/>
        <v/>
      </c>
      <c r="EE162" s="108" t="str">
        <f t="shared" si="248"/>
        <v/>
      </c>
      <c r="EF162" s="108" t="str">
        <f t="shared" si="249"/>
        <v/>
      </c>
      <c r="EG162" s="108" t="str">
        <f t="shared" si="250"/>
        <v/>
      </c>
      <c r="EH162" s="110" t="str">
        <f t="shared" si="251"/>
        <v/>
      </c>
      <c r="EI162" s="52" t="str">
        <f>IF(OR($E162="",$G162=""),"",IF(AND($E$3=6),'Marks Entry 6th'!BU161,IF(AND($E$3=7),'Marks Entry 7th'!BU161,"")))</f>
        <v/>
      </c>
      <c r="EJ162" s="52" t="str">
        <f>IF(OR($E162="",$G162=""),"",IF(AND($E$3=6),'Marks Entry 6th'!BV161,IF(AND($E$3=7),'Marks Entry 7th'!BV161,"")))</f>
        <v/>
      </c>
      <c r="EK162" s="52" t="str">
        <f>IF(OR($E162="",$G162=""),"",IF(AND($E$3=6),'Marks Entry 6th'!BW161,IF(AND($E$3=7),'Marks Entry 7th'!BW161,"")))</f>
        <v/>
      </c>
      <c r="EL162" s="52" t="str">
        <f>IF(OR($E162="",$G162=""),"",IF(AND($E$3=6),'Marks Entry 6th'!BX161,IF(AND($E$3=7),'Marks Entry 7th'!BX161,"")))</f>
        <v/>
      </c>
      <c r="EM162" s="52" t="str">
        <f>IF(OR($E162="",$G162=""),"",IF(AND($E$3=6),'Marks Entry 6th'!BY161,IF(AND($E$3=7),'Marks Entry 7th'!BY161,"")))</f>
        <v/>
      </c>
      <c r="EN162" s="121" t="str">
        <f t="shared" si="252"/>
        <v/>
      </c>
      <c r="EO162" s="122">
        <f t="shared" si="253"/>
        <v>0</v>
      </c>
      <c r="EP162" s="122" t="str">
        <f t="shared" si="254"/>
        <v/>
      </c>
      <c r="EQ162" s="122" t="str">
        <f t="shared" si="255"/>
        <v/>
      </c>
      <c r="ER162" s="109" t="str">
        <f t="shared" si="256"/>
        <v/>
      </c>
      <c r="ES162" s="52" t="str">
        <f>IF(OR($E162="",$G162=""),"",IF(AND($E$3=6),'Marks Entry 6th'!BZ161,IF(AND($E$3=7),'Marks Entry 7th'!BZ161,"")))</f>
        <v/>
      </c>
      <c r="ET162" s="52" t="str">
        <f>IF(OR($E162="",$G162=""),"",IF(AND($E$3=6),'Marks Entry 6th'!CA161,IF(AND($E$3=7),'Marks Entry 7th'!CA161,"")))</f>
        <v/>
      </c>
      <c r="EU162" s="52" t="str">
        <f>IF(OR($E162="",$G162=""),"",IF(AND($E$3=6),'Marks Entry 6th'!CB161,IF(AND($E$3=7),'Marks Entry 7th'!CB161,"")))</f>
        <v/>
      </c>
      <c r="EV162" s="52" t="str">
        <f>IF(OR($E162="",$G162=""),"",IF(AND($E$3=6),'Marks Entry 6th'!CC161,IF(AND($E$3=7),'Marks Entry 7th'!CC161,"")))</f>
        <v/>
      </c>
      <c r="EW162" s="52" t="str">
        <f>IF(OR($E162="",$G162=""),"",IF(AND($E$3=6),'Marks Entry 6th'!CD161,IF(AND($E$3=7),'Marks Entry 7th'!CD161,"")))</f>
        <v/>
      </c>
      <c r="EX162" s="121" t="str">
        <f t="shared" si="257"/>
        <v/>
      </c>
      <c r="EY162" s="122">
        <f t="shared" si="258"/>
        <v>0</v>
      </c>
      <c r="EZ162" s="122" t="str">
        <f t="shared" si="259"/>
        <v/>
      </c>
      <c r="FA162" s="122" t="str">
        <f t="shared" si="260"/>
        <v/>
      </c>
      <c r="FB162" s="109" t="str">
        <f t="shared" si="261"/>
        <v/>
      </c>
      <c r="FC162" s="52" t="str">
        <f>IF(OR($E162="",$G162=""),"",IF(AND($E$3=6),'Marks Entry 6th'!CE161,IF(AND($E$3=7),'Marks Entry 7th'!CE161,"")))</f>
        <v/>
      </c>
      <c r="FD162" s="52" t="str">
        <f>IF(OR($E162="",$G162=""),"",IF(AND($E$3=6),'Marks Entry 6th'!CF161,IF(AND($E$3=7),'Marks Entry 7th'!CF161,"")))</f>
        <v/>
      </c>
      <c r="FE162" s="52" t="str">
        <f>IF(OR($E162="",$G162=""),"",IF(AND($E$3=6),'Marks Entry 6th'!CG161,IF(AND($E$3=7),'Marks Entry 7th'!CG161,"")))</f>
        <v/>
      </c>
      <c r="FF162" s="52" t="str">
        <f>IF(OR($E162="",$G162=""),"",IF(AND($E$3=6),'Marks Entry 6th'!CH161,IF(AND($E$3=7),'Marks Entry 7th'!CH161,"")))</f>
        <v/>
      </c>
      <c r="FG162" s="52" t="str">
        <f>IF(OR($E162="",$G162=""),"",IF(AND($E$3=6),'Marks Entry 6th'!CI161,IF(AND($E$3=7),'Marks Entry 7th'!CI161,"")))</f>
        <v/>
      </c>
      <c r="FH162" s="121" t="str">
        <f t="shared" si="262"/>
        <v/>
      </c>
      <c r="FI162" s="122">
        <f t="shared" si="263"/>
        <v>0</v>
      </c>
      <c r="FJ162" s="122" t="str">
        <f t="shared" si="264"/>
        <v/>
      </c>
      <c r="FK162" s="122" t="str">
        <f t="shared" si="265"/>
        <v/>
      </c>
      <c r="FL162" s="109" t="str">
        <f t="shared" si="266"/>
        <v/>
      </c>
      <c r="FM162" s="361" t="str">
        <f>IF(OR($E162="",$G162=""),"",IF(AND('Marks Entry 6th'!CJ161="",'Marks Entry 7th'!CJ161=""),"",IF(AND($E$3=6),'Marks Entry 6th'!CJ161,IF(AND($E$3=7),'Marks Entry 7th'!CJ161,""))))</f>
        <v/>
      </c>
      <c r="FN162" s="361" t="str">
        <f>IF(OR($E162="",$G162=""),"",IF(AND('Marks Entry 6th'!CK161="",'Marks Entry 7th'!CK161=""),"",IF(AND($E$3=6),'Marks Entry 6th'!CK161,IF(AND($E$3=7),'Marks Entry 7th'!CK161,""))))</f>
        <v/>
      </c>
      <c r="FO162" s="362" t="str">
        <f t="shared" si="267"/>
        <v/>
      </c>
      <c r="FP162" s="109" t="str">
        <f t="shared" si="268"/>
        <v/>
      </c>
      <c r="FQ162" s="361" t="str">
        <f>IF(OR($E162="",$G162=""),"",IF(AND('Marks Entry 6th'!CL161="",'Marks Entry 7th'!CL161=""),"",IF(AND($E$3=6),'Marks Entry 6th'!CL161,IF(AND($E$3=7),'Marks Entry 7th'!CL161,""))))</f>
        <v/>
      </c>
      <c r="FR162" s="361" t="str">
        <f>IF(OR($E162="",$G162=""),"",IF(AND('Marks Entry 6th'!CM161="",'Marks Entry 7th'!CM161=""),"",IF(AND($E$3=6),'Marks Entry 6th'!CM161,IF(AND($E$3=7),'Marks Entry 7th'!CM161,""))))</f>
        <v/>
      </c>
      <c r="FS162" s="362" t="str">
        <f t="shared" si="269"/>
        <v/>
      </c>
      <c r="FT162" s="109" t="str">
        <f t="shared" si="270"/>
        <v/>
      </c>
      <c r="FU162" s="78" t="str">
        <f t="shared" si="271"/>
        <v/>
      </c>
      <c r="FV162" s="328" t="str">
        <f t="shared" si="272"/>
        <v/>
      </c>
      <c r="FW162" s="84" t="str">
        <f t="shared" si="273"/>
        <v/>
      </c>
      <c r="FX162" s="222" t="str">
        <f t="shared" si="274"/>
        <v/>
      </c>
      <c r="FY162" s="85" t="str">
        <f t="shared" si="275"/>
        <v/>
      </c>
      <c r="FZ162" s="327" t="str">
        <f>IFERROR(IF(B162="NSO","NSO",IF(OR(D162="",G162="",F162=""),"",IF(AND(FV162&gt;=36,'Master sheet'!$D$11="Hindi"),"कक्षा क्रमोन्नत",IF(AND(FV162&gt;=36,'Master sheet'!$D$11="English"),"Promoted",IF(AND(FV162&lt;36,'Master sheet'!$D$11="Hindi"),"पुनः परीक्षा","Re-Exam"))))),"")</f>
        <v/>
      </c>
      <c r="GA162" s="53" t="str">
        <f>IF(OR($E162="",$G162=""),"",IF(AND($E$3=6,'Marks Entry 6th'!CN161=""),"",IF(AND($E$3=7,'Marks Entry 7th'!CN161=""),"",IF(AND($E$3=6),'Marks Entry 6th'!CN161,IF(AND($E$3=7),'Marks Entry 7th'!CN161,"")))))</f>
        <v/>
      </c>
      <c r="GB162" s="53" t="str">
        <f>IF(OR($E162="",$G162=""),"",IF(AND($E$3=6,'Marks Entry 6th'!CO161=""),"",IF(AND($E$3=7,'Marks Entry 7th'!CO161=""),"",IF(AND($E$3=6),'Marks Entry 6th'!CO161,IF(AND($E$3=7),'Marks Entry 7th'!CO161,"")))))</f>
        <v/>
      </c>
      <c r="GC162" s="54"/>
      <c r="GK162" s="56">
        <f>IF(AND($E$3=6),'Marks Entry 6th'!I161,IF(AND($E$3=7),'Marks Entry 7th'!I161,""))</f>
        <v>0</v>
      </c>
      <c r="GL162" s="56">
        <f t="shared" si="276"/>
        <v>0</v>
      </c>
    </row>
    <row r="163" spans="1:194" ht="18.95" customHeight="1">
      <c r="A163" s="68">
        <v>156</v>
      </c>
      <c r="B163" s="68" t="str">
        <f>IF(OR(GK163=0,GK163=""),"",IF(AND($E$3=6),'Marks Entry 6th'!I162,IF(AND($E$3=7),'Marks Entry 7th'!I162,"")))</f>
        <v/>
      </c>
      <c r="C163" s="69" t="str">
        <f>IF(OR(B163=0,B163=""),"",IF(AND($E$3=6,'Marks Entry 6th'!B162=""),"",IF(AND($E$3=7,'Marks Entry 7th'!B162=""),"",IF(AND($E$3=6,'Marks Entry 6th'!B162),'Marks Entry 6th'!B162,IF(AND($E$3=7),'Marks Entry 7th'!B162,"")))))</f>
        <v/>
      </c>
      <c r="D163" s="69" t="str">
        <f>IF(OR(B163=0,B163=""),"",IF(AND($E$3=6,'Marks Entry 6th'!C162=""),"",IF(AND($E$3=7,'Marks Entry 7th'!C162=""),"",IF(AND($E$3=6),'Marks Entry 6th'!C162,IF(AND($E$3=7),'Marks Entry 7th'!C162,"")))))</f>
        <v/>
      </c>
      <c r="E163" s="303" t="str">
        <f>IF(OR(B163=0,B163=""),"",IF(AND($E$3=6,'Marks Entry 6th'!E162=""),"",IF(AND($E$3=7,'Marks Entry 7th'!E162=""),"",IF(AND($E$3=6),'Marks Entry 6th'!E162,IF(AND($E$3=7),'Marks Entry 7th'!E162,"")))))</f>
        <v/>
      </c>
      <c r="F163" s="69" t="str">
        <f>IF(OR(B163=0,B163=""),"",IF(AND($E$3=6,'Marks Entry 6th'!D162=""),"",IF(AND($E$3=7,'Marks Entry 7th'!D162=""),"",IF(AND($E$3=6),'Marks Entry 6th'!D162,IF(AND($E$3=7),'Marks Entry 7th'!D162,"")))))</f>
        <v/>
      </c>
      <c r="G163" s="302" t="str">
        <f>IF(OR(B163=0,B163=""),"",IF(AND($E$3=6,'Marks Entry 6th'!F162=""),"",IF(AND($E$3=7,'Marks Entry 7th'!F162=""),"",IF(AND($E$3=6),UPPER('Marks Entry 6th'!F162),IF(AND($E$3=7),UPPER('Marks Entry 7th'!F162),"")))))</f>
        <v/>
      </c>
      <c r="H163" s="302" t="str">
        <f>IF(OR(B163=0,B163=""),"",IF(AND($E$3=6,'Marks Entry 6th'!G162=""),"",IF(AND($E$3=7,'Marks Entry 7th'!G162=""),"",IF(AND($E$3=6),UPPER('Marks Entry 6th'!G162),IF(AND($E$3=7),UPPER('Marks Entry 7th'!G162),"")))))</f>
        <v/>
      </c>
      <c r="I163" s="302" t="str">
        <f>IF(OR(B163=0,B163=""),"",IF(AND($E$3=6,'Marks Entry 6th'!H162=""),"",IF(AND($E$3=7,'Marks Entry 7th'!H162=""),"",IF(AND($E$3=6),UPPER('Marks Entry 6th'!H162),IF(AND($E$3=7),UPPER('Marks Entry 7th'!H162),"")))))</f>
        <v/>
      </c>
      <c r="J163" s="64" t="str">
        <f>IF(OR(B163=0,B163=""),"",IF(AND($E$3=6,'Marks Entry 6th'!J162=""),"",IF(AND($E$3=7,'Marks Entry 7th'!J162=""),"",IF(AND($E$3=6),'Marks Entry 6th'!J162,IF(AND($E$3=7),'Marks Entry 7th'!J162,"")))))</f>
        <v/>
      </c>
      <c r="K163" s="64" t="str">
        <f>IF(OR(B163=0,B163=""),"",IF(AND($E$3=6,'Marks Entry 6th'!K162=""),"",IF(AND($E$3=7,'Marks Entry 7th'!K162=""),"",IF(AND($E$3=6),'Marks Entry 6th'!K162,IF(AND($E$3=7),'Marks Entry 7th'!K162,"")))))</f>
        <v/>
      </c>
      <c r="L163" s="120" t="str">
        <f>IF(OR($E163="",$G163=""),"",IF(AND($E$3=6),'Marks Entry 6th'!L162,IF(AND($E$3=7),'Marks Entry 7th'!L162,"")))</f>
        <v/>
      </c>
      <c r="M163" s="120" t="str">
        <f>IF(OR($E163="",$G163=""),"",IF(AND($E$3=6),'Marks Entry 6th'!M162,IF(AND($E$3=7),'Marks Entry 7th'!M162,"")))</f>
        <v/>
      </c>
      <c r="N163" s="120" t="str">
        <f>IF(OR($E163="",$G163=""),"",IF(AND($E$3=6),'Marks Entry 6th'!N162,IF(AND($E$3=7),'Marks Entry 7th'!N162,"")))</f>
        <v/>
      </c>
      <c r="O163" s="120" t="str">
        <f>IF(OR($E163="",$G163=""),"",IF(AND($E$3=6),'Marks Entry 6th'!O162,IF(AND($E$3=7),'Marks Entry 7th'!O162,"")))</f>
        <v/>
      </c>
      <c r="P163" s="120" t="str">
        <f>IF(OR($E163="",$G163=""),"",IF(AND($E$3=6),'Marks Entry 6th'!P162,IF(AND($E$3=7),'Marks Entry 7th'!P162,"")))</f>
        <v/>
      </c>
      <c r="Q163" s="120" t="str">
        <f>IF(OR($E163="",$G163=""),"",IF(AND($E$3=6),'Marks Entry 6th'!Q162,IF(AND($E$3=7),'Marks Entry 7th'!Q162,"")))</f>
        <v/>
      </c>
      <c r="R163" s="418" t="str">
        <f t="shared" si="186"/>
        <v/>
      </c>
      <c r="S163" s="120" t="str">
        <f>IF(OR($E163="",$G163=""),"",IF(AND($E$3=6),'Marks Entry 6th'!R162,IF(AND($E$3=7),'Marks Entry 7th'!R162,"")))</f>
        <v/>
      </c>
      <c r="T163" s="120" t="str">
        <f>IF(OR($E163="",$G163=""),"",IF(AND($E$3=6),'Marks Entry 6th'!S162,IF(AND($E$3=7),'Marks Entry 7th'!S162,"")))</f>
        <v/>
      </c>
      <c r="U163" s="65" t="str">
        <f t="shared" si="187"/>
        <v/>
      </c>
      <c r="V163" s="62">
        <f t="shared" si="188"/>
        <v>0</v>
      </c>
      <c r="W163" s="67" t="str">
        <f>IF(OR($E163="",$G163=""),"",IF(AND($E$3=6),'Marks Entry 6th'!T162,IF(AND($E$3=7),'Marks Entry 7th'!T162,"")))</f>
        <v/>
      </c>
      <c r="X163" s="67" t="str">
        <f>IF(OR($E163="",$G163=""),"",IF(AND($E$3=6),'Marks Entry 6th'!U162,IF(AND($E$3=7),'Marks Entry 7th'!U162,"")))</f>
        <v/>
      </c>
      <c r="Y163" s="66" t="str">
        <f t="shared" si="189"/>
        <v/>
      </c>
      <c r="Z163" s="62" t="str">
        <f t="shared" si="190"/>
        <v/>
      </c>
      <c r="AA163" s="108">
        <f t="shared" si="191"/>
        <v>0</v>
      </c>
      <c r="AB163" s="108" t="str">
        <f t="shared" si="192"/>
        <v/>
      </c>
      <c r="AC163" s="108" t="str">
        <f t="shared" si="193"/>
        <v/>
      </c>
      <c r="AD163" s="108" t="str">
        <f t="shared" si="194"/>
        <v/>
      </c>
      <c r="AE163" s="108" t="str">
        <f t="shared" si="195"/>
        <v/>
      </c>
      <c r="AF163" s="110" t="str">
        <f t="shared" si="196"/>
        <v/>
      </c>
      <c r="AG163" s="120" t="str">
        <f>IF(OR($E163="",$G163=""),"",IF(AND($E$3=6),'Marks Entry 6th'!V162,IF(AND($E$3=7),'Marks Entry 7th'!V162,"")))</f>
        <v/>
      </c>
      <c r="AH163" s="120" t="str">
        <f>IF(OR($E163="",$G163=""),"",IF(AND($E$3=6),'Marks Entry 6th'!W162,IF(AND($E$3=7),'Marks Entry 7th'!W162,"")))</f>
        <v/>
      </c>
      <c r="AI163" s="120" t="str">
        <f>IF(OR($E163="",$G163=""),"",IF(AND($E$3=6),'Marks Entry 6th'!X162,IF(AND($E$3=7),'Marks Entry 7th'!X162,"")))</f>
        <v/>
      </c>
      <c r="AJ163" s="120" t="str">
        <f>IF(OR($E163="",$G163=""),"",IF(AND($E$3=6),'Marks Entry 6th'!Y162,IF(AND($E$3=7),'Marks Entry 7th'!Y162,"")))</f>
        <v/>
      </c>
      <c r="AK163" s="120" t="str">
        <f>IF(OR($E163="",$G163=""),"",IF(AND($E$3=6),'Marks Entry 6th'!Z162,IF(AND($E$3=7),'Marks Entry 7th'!Z162,"")))</f>
        <v/>
      </c>
      <c r="AL163" s="120" t="str">
        <f>IF(OR($E163="",$G163=""),"",IF(AND($E$3=6),'Marks Entry 6th'!AA162,IF(AND($E$3=7),'Marks Entry 7th'!AA162,"")))</f>
        <v/>
      </c>
      <c r="AM163" s="418" t="str">
        <f t="shared" si="197"/>
        <v/>
      </c>
      <c r="AN163" s="120" t="str">
        <f>IF(OR($E163="",$G163=""),"",IF(AND($E$3=6),'Marks Entry 6th'!AB162,IF(AND($E$3=7),'Marks Entry 7th'!AB162,"")))</f>
        <v/>
      </c>
      <c r="AO163" s="120" t="str">
        <f>IF(OR($E163="",$G163=""),"",IF(AND($E$3=6),'Marks Entry 6th'!AC162,IF(AND($E$3=7),'Marks Entry 7th'!AC162,"")))</f>
        <v/>
      </c>
      <c r="AP163" s="65" t="str">
        <f t="shared" si="198"/>
        <v/>
      </c>
      <c r="AQ163" s="62">
        <f t="shared" si="199"/>
        <v>0</v>
      </c>
      <c r="AR163" s="67" t="str">
        <f>IF(OR($E163="",$G163=""),"",IF(AND($E$3=6),'Marks Entry 6th'!AD162,IF(AND($E$3=7),'Marks Entry 7th'!AD162,"")))</f>
        <v/>
      </c>
      <c r="AS163" s="67" t="str">
        <f>IF(OR($E163="",$G163=""),"",IF(AND($E$3=6),'Marks Entry 6th'!AE162,IF(AND($E$3=7),'Marks Entry 7th'!AE162,"")))</f>
        <v/>
      </c>
      <c r="AT163" s="65" t="str">
        <f t="shared" si="200"/>
        <v/>
      </c>
      <c r="AU163" s="62" t="str">
        <f t="shared" si="201"/>
        <v/>
      </c>
      <c r="AV163" s="108">
        <f t="shared" si="202"/>
        <v>0</v>
      </c>
      <c r="AW163" s="108" t="str">
        <f t="shared" si="203"/>
        <v/>
      </c>
      <c r="AX163" s="108" t="str">
        <f t="shared" si="204"/>
        <v/>
      </c>
      <c r="AY163" s="108" t="str">
        <f t="shared" si="205"/>
        <v/>
      </c>
      <c r="AZ163" s="108" t="str">
        <f t="shared" si="206"/>
        <v/>
      </c>
      <c r="BA163" s="110" t="str">
        <f t="shared" si="207"/>
        <v/>
      </c>
      <c r="BB163" s="310" t="str">
        <f>IF(OR($E163="",$G163=""),"",IF(AND($E$3=6),'Marks Entry 6th'!AF162,IF(AND($E$3=7),'Marks Entry 7th'!AF162,"")))</f>
        <v/>
      </c>
      <c r="BC163" s="120" t="str">
        <f>IF(OR($E163="",$G163=""),"",IF(AND($E$3=6),'Marks Entry 6th'!AG162,IF(AND($E$3=7),'Marks Entry 7th'!AG162,"")))</f>
        <v/>
      </c>
      <c r="BD163" s="120" t="str">
        <f>IF(OR($E163="",$G163=""),"",IF(AND($E$3=6),'Marks Entry 6th'!AH162,IF(AND($E$3=7),'Marks Entry 7th'!AH162,"")))</f>
        <v/>
      </c>
      <c r="BE163" s="120" t="str">
        <f>IF(OR($E163="",$G163=""),"",IF(AND($E$3=6),'Marks Entry 6th'!AI162,IF(AND($E$3=7),'Marks Entry 7th'!AI162,"")))</f>
        <v/>
      </c>
      <c r="BF163" s="120" t="str">
        <f>IF(OR($E163="",$G163=""),"",IF(AND($E$3=6),'Marks Entry 6th'!AJ162,IF(AND($E$3=7),'Marks Entry 7th'!AJ162,"")))</f>
        <v/>
      </c>
      <c r="BG163" s="120" t="str">
        <f>IF(OR($E163="",$G163=""),"",IF(AND($E$3=6),'Marks Entry 6th'!AK162,IF(AND($E$3=7),'Marks Entry 7th'!AK162,"")))</f>
        <v/>
      </c>
      <c r="BH163" s="120" t="str">
        <f>IF(OR($E163="",$G163=""),"",IF(AND($E$3=6),'Marks Entry 6th'!AL162,IF(AND($E$3=7),'Marks Entry 7th'!AL162,"")))</f>
        <v/>
      </c>
      <c r="BI163" s="418" t="str">
        <f t="shared" si="208"/>
        <v/>
      </c>
      <c r="BJ163" s="120" t="str">
        <f>IF(OR($E163="",$G163=""),"",IF(AND($E$3=6),'Marks Entry 6th'!AM162,IF(AND($E$3=7),'Marks Entry 7th'!AM162,"")))</f>
        <v/>
      </c>
      <c r="BK163" s="120" t="str">
        <f>IF(OR($E163="",$G163=""),"",IF(AND($E$3=6),'Marks Entry 6th'!AN162,IF(AND($E$3=7),'Marks Entry 7th'!AN162,"")))</f>
        <v/>
      </c>
      <c r="BL163" s="65" t="str">
        <f t="shared" si="209"/>
        <v/>
      </c>
      <c r="BM163" s="62">
        <f t="shared" si="210"/>
        <v>0</v>
      </c>
      <c r="BN163" s="67" t="str">
        <f>IF(OR($E163="",$G163=""),"",IF(AND($E$3=6),'Marks Entry 6th'!AO162,IF(AND($E$3=7),'Marks Entry 7th'!AO162,"")))</f>
        <v/>
      </c>
      <c r="BO163" s="67" t="str">
        <f>IF(OR($E163="",$G163=""),"",IF(AND($E$3=6),'Marks Entry 6th'!AP162,IF(AND($E$3=7),'Marks Entry 7th'!AP162,"")))</f>
        <v/>
      </c>
      <c r="BP163" s="65" t="str">
        <f t="shared" si="211"/>
        <v/>
      </c>
      <c r="BQ163" s="62" t="str">
        <f t="shared" si="212"/>
        <v/>
      </c>
      <c r="BR163" s="108">
        <f t="shared" si="213"/>
        <v>0</v>
      </c>
      <c r="BS163" s="108" t="str">
        <f t="shared" si="214"/>
        <v/>
      </c>
      <c r="BT163" s="108" t="str">
        <f t="shared" si="215"/>
        <v/>
      </c>
      <c r="BU163" s="108" t="str">
        <f t="shared" si="216"/>
        <v/>
      </c>
      <c r="BV163" s="108" t="str">
        <f t="shared" si="217"/>
        <v/>
      </c>
      <c r="BW163" s="110" t="str">
        <f t="shared" si="218"/>
        <v/>
      </c>
      <c r="BX163" s="120" t="str">
        <f>IF(OR($E163="",$G163=""),"",IF(AND($E$3=6),'Marks Entry 6th'!AQ162,IF(AND($E$3=7),'Marks Entry 7th'!AQ162,"")))</f>
        <v/>
      </c>
      <c r="BY163" s="120" t="str">
        <f>IF(OR($E163="",$G163=""),"",IF(AND($E$3=6),'Marks Entry 6th'!AR162,IF(AND($E$3=7),'Marks Entry 7th'!AR162,"")))</f>
        <v/>
      </c>
      <c r="BZ163" s="120" t="str">
        <f>IF(OR($E163="",$G163=""),"",IF(AND($E$3=6),'Marks Entry 6th'!AS162,IF(AND($E$3=7),'Marks Entry 7th'!AS162,"")))</f>
        <v/>
      </c>
      <c r="CA163" s="120" t="str">
        <f>IF(OR($E163="",$G163=""),"",IF(AND($E$3=6),'Marks Entry 6th'!AT162,IF(AND($E$3=7),'Marks Entry 7th'!AT162,"")))</f>
        <v/>
      </c>
      <c r="CB163" s="120" t="str">
        <f>IF(OR($E163="",$G163=""),"",IF(AND($E$3=6),'Marks Entry 6th'!AU162,IF(AND($E$3=7),'Marks Entry 7th'!AU162,"")))</f>
        <v/>
      </c>
      <c r="CC163" s="120" t="str">
        <f>IF(OR($E163="",$G163=""),"",IF(AND($E$3=6),'Marks Entry 6th'!AV162,IF(AND($E$3=7),'Marks Entry 7th'!AV162,"")))</f>
        <v/>
      </c>
      <c r="CD163" s="418" t="str">
        <f t="shared" si="219"/>
        <v/>
      </c>
      <c r="CE163" s="120" t="str">
        <f>IF(OR($E163="",$G163=""),"",IF(AND($E$3=6),'Marks Entry 6th'!AW162,IF(AND($E$3=7),'Marks Entry 7th'!AW162,"")))</f>
        <v/>
      </c>
      <c r="CF163" s="120" t="str">
        <f>IF(OR($E163="",$G163=""),"",IF(AND($E$3=6),'Marks Entry 6th'!AX162,IF(AND($E$3=7),'Marks Entry 7th'!AX162,"")))</f>
        <v/>
      </c>
      <c r="CG163" s="65" t="str">
        <f t="shared" si="220"/>
        <v/>
      </c>
      <c r="CH163" s="62">
        <f t="shared" si="221"/>
        <v>0</v>
      </c>
      <c r="CI163" s="67" t="str">
        <f>IF(OR($E163="",$G163=""),"",IF(AND($E$3=6),'Marks Entry 6th'!AY162,IF(AND($E$3=7),'Marks Entry 7th'!AY162,"")))</f>
        <v/>
      </c>
      <c r="CJ163" s="67" t="str">
        <f>IF(OR($E163="",$G163=""),"",IF(AND($E$3=6),'Marks Entry 6th'!AZ162,IF(AND($E$3=7),'Marks Entry 7th'!AZ162,"")))</f>
        <v/>
      </c>
      <c r="CK163" s="65" t="str">
        <f t="shared" si="222"/>
        <v/>
      </c>
      <c r="CL163" s="62" t="str">
        <f t="shared" si="223"/>
        <v/>
      </c>
      <c r="CM163" s="108">
        <f t="shared" si="224"/>
        <v>0</v>
      </c>
      <c r="CN163" s="108" t="str">
        <f t="shared" si="225"/>
        <v/>
      </c>
      <c r="CO163" s="108" t="str">
        <f t="shared" si="226"/>
        <v/>
      </c>
      <c r="CP163" s="108" t="str">
        <f t="shared" si="227"/>
        <v/>
      </c>
      <c r="CQ163" s="108" t="str">
        <f t="shared" si="228"/>
        <v/>
      </c>
      <c r="CR163" s="110" t="str">
        <f t="shared" si="229"/>
        <v/>
      </c>
      <c r="CS163" s="120" t="str">
        <f>IF(OR($E163="",$G163=""),"",IF(AND($E$3=6),'Marks Entry 6th'!BA162,IF(AND($E$3=7),'Marks Entry 7th'!BA162,"")))</f>
        <v/>
      </c>
      <c r="CT163" s="120" t="str">
        <f>IF(OR($E163="",$G163=""),"",IF(AND($E$3=6),'Marks Entry 6th'!BB162,IF(AND($E$3=7),'Marks Entry 7th'!BB162,"")))</f>
        <v/>
      </c>
      <c r="CU163" s="120" t="str">
        <f>IF(OR($E163="",$G163=""),"",IF(AND($E$3=6),'Marks Entry 6th'!BC162,IF(AND($E$3=7),'Marks Entry 7th'!BC162,"")))</f>
        <v/>
      </c>
      <c r="CV163" s="120" t="str">
        <f>IF(OR($E163="",$G163=""),"",IF(AND($E$3=6),'Marks Entry 6th'!BD162,IF(AND($E$3=7),'Marks Entry 7th'!BD162,"")))</f>
        <v/>
      </c>
      <c r="CW163" s="120" t="str">
        <f>IF(OR($E163="",$G163=""),"",IF(AND($E$3=6),'Marks Entry 6th'!BE162,IF(AND($E$3=7),'Marks Entry 7th'!BE162,"")))</f>
        <v/>
      </c>
      <c r="CX163" s="120" t="str">
        <f>IF(OR($E163="",$G163=""),"",IF(AND($E$3=6),'Marks Entry 6th'!BF162,IF(AND($E$3=7),'Marks Entry 7th'!BF162,"")))</f>
        <v/>
      </c>
      <c r="CY163" s="418" t="str">
        <f t="shared" si="230"/>
        <v/>
      </c>
      <c r="CZ163" s="120" t="str">
        <f>IF(OR($E163="",$G163=""),"",IF(AND($E$3=6),'Marks Entry 6th'!BG162,IF(AND($E$3=7),'Marks Entry 7th'!BG162,"")))</f>
        <v/>
      </c>
      <c r="DA163" s="120" t="str">
        <f>IF(OR($E163="",$G163=""),"",IF(AND($E$3=6),'Marks Entry 6th'!BH162,IF(AND($E$3=7),'Marks Entry 7th'!BH162,"")))</f>
        <v/>
      </c>
      <c r="DB163" s="65" t="str">
        <f t="shared" si="231"/>
        <v/>
      </c>
      <c r="DC163" s="62">
        <f t="shared" si="232"/>
        <v>0</v>
      </c>
      <c r="DD163" s="67" t="str">
        <f>IF(OR($E163="",$G163=""),"",IF(AND($E$3=6),'Marks Entry 6th'!BI162,IF(AND($E$3=7),'Marks Entry 7th'!BI162,"")))</f>
        <v/>
      </c>
      <c r="DE163" s="67" t="str">
        <f>IF(OR($E163="",$G163=""),"",IF(AND($E$3=6),'Marks Entry 6th'!BJ162,IF(AND($E$3=7),'Marks Entry 7th'!BJ162,"")))</f>
        <v/>
      </c>
      <c r="DF163" s="65" t="str">
        <f t="shared" si="233"/>
        <v/>
      </c>
      <c r="DG163" s="62" t="str">
        <f t="shared" si="234"/>
        <v/>
      </c>
      <c r="DH163" s="108">
        <f t="shared" si="235"/>
        <v>0</v>
      </c>
      <c r="DI163" s="108" t="str">
        <f t="shared" si="236"/>
        <v/>
      </c>
      <c r="DJ163" s="108" t="str">
        <f t="shared" si="237"/>
        <v/>
      </c>
      <c r="DK163" s="108" t="str">
        <f t="shared" si="238"/>
        <v/>
      </c>
      <c r="DL163" s="108" t="str">
        <f t="shared" si="239"/>
        <v/>
      </c>
      <c r="DM163" s="110" t="str">
        <f t="shared" si="240"/>
        <v/>
      </c>
      <c r="DN163" s="120" t="str">
        <f>IF(OR($E163="",$G163=""),"",IF(AND($E$3=6),'Marks Entry 6th'!BK162,IF(AND($E$3=7),'Marks Entry 7th'!BK162,"")))</f>
        <v/>
      </c>
      <c r="DO163" s="120" t="str">
        <f>IF(OR($E163="",$G163=""),"",IF(AND($E$3=6),'Marks Entry 6th'!BL162,IF(AND($E$3=7),'Marks Entry 7th'!BL162,"")))</f>
        <v/>
      </c>
      <c r="DP163" s="120" t="str">
        <f>IF(OR($E163="",$G163=""),"",IF(AND($E$3=6),'Marks Entry 6th'!BM162,IF(AND($E$3=7),'Marks Entry 7th'!BM162,"")))</f>
        <v/>
      </c>
      <c r="DQ163" s="120" t="str">
        <f>IF(OR($E163="",$G163=""),"",IF(AND($E$3=6),'Marks Entry 6th'!BN162,IF(AND($E$3=7),'Marks Entry 7th'!BN162,"")))</f>
        <v/>
      </c>
      <c r="DR163" s="120" t="str">
        <f>IF(OR($E163="",$G163=""),"",IF(AND($E$3=6),'Marks Entry 6th'!BO162,IF(AND($E$3=7),'Marks Entry 7th'!BO162,"")))</f>
        <v/>
      </c>
      <c r="DS163" s="120" t="str">
        <f>IF(OR($E163="",$G163=""),"",IF(AND($E$3=6),'Marks Entry 6th'!BP162,IF(AND($E$3=7),'Marks Entry 7th'!BP162,"")))</f>
        <v/>
      </c>
      <c r="DT163" s="418" t="str">
        <f t="shared" si="241"/>
        <v/>
      </c>
      <c r="DU163" s="120" t="str">
        <f>IF(OR($E163="",$G163=""),"",IF(AND($E$3=6),'Marks Entry 6th'!BQ162,IF(AND($E$3=7),'Marks Entry 7th'!BQ162,"")))</f>
        <v/>
      </c>
      <c r="DV163" s="120" t="str">
        <f>IF(OR($E163="",$G163=""),"",IF(AND($E$3=6),'Marks Entry 6th'!BR162,IF(AND($E$3=7),'Marks Entry 7th'!BR162,"")))</f>
        <v/>
      </c>
      <c r="DW163" s="65" t="str">
        <f t="shared" si="242"/>
        <v/>
      </c>
      <c r="DX163" s="62">
        <f t="shared" si="243"/>
        <v>0</v>
      </c>
      <c r="DY163" s="67" t="str">
        <f>IF(OR($E163="",$G163=""),"",IF(AND($E$3=6),'Marks Entry 6th'!BS162,IF(AND($E$3=7),'Marks Entry 7th'!BS162,"")))</f>
        <v/>
      </c>
      <c r="DZ163" s="67" t="str">
        <f>IF(OR($E163="",$G163=""),"",IF(AND($E$3=6),'Marks Entry 6th'!BT162,IF(AND($E$3=7),'Marks Entry 7th'!BT162,"")))</f>
        <v/>
      </c>
      <c r="EA163" s="65" t="str">
        <f t="shared" si="244"/>
        <v/>
      </c>
      <c r="EB163" s="62" t="str">
        <f t="shared" si="245"/>
        <v/>
      </c>
      <c r="EC163" s="108">
        <f t="shared" si="246"/>
        <v>0</v>
      </c>
      <c r="ED163" s="108" t="str">
        <f t="shared" si="247"/>
        <v/>
      </c>
      <c r="EE163" s="108" t="str">
        <f t="shared" si="248"/>
        <v/>
      </c>
      <c r="EF163" s="108" t="str">
        <f t="shared" si="249"/>
        <v/>
      </c>
      <c r="EG163" s="108" t="str">
        <f t="shared" si="250"/>
        <v/>
      </c>
      <c r="EH163" s="110" t="str">
        <f t="shared" si="251"/>
        <v/>
      </c>
      <c r="EI163" s="52" t="str">
        <f>IF(OR($E163="",$G163=""),"",IF(AND($E$3=6),'Marks Entry 6th'!BU162,IF(AND($E$3=7),'Marks Entry 7th'!BU162,"")))</f>
        <v/>
      </c>
      <c r="EJ163" s="52" t="str">
        <f>IF(OR($E163="",$G163=""),"",IF(AND($E$3=6),'Marks Entry 6th'!BV162,IF(AND($E$3=7),'Marks Entry 7th'!BV162,"")))</f>
        <v/>
      </c>
      <c r="EK163" s="52" t="str">
        <f>IF(OR($E163="",$G163=""),"",IF(AND($E$3=6),'Marks Entry 6th'!BW162,IF(AND($E$3=7),'Marks Entry 7th'!BW162,"")))</f>
        <v/>
      </c>
      <c r="EL163" s="52" t="str">
        <f>IF(OR($E163="",$G163=""),"",IF(AND($E$3=6),'Marks Entry 6th'!BX162,IF(AND($E$3=7),'Marks Entry 7th'!BX162,"")))</f>
        <v/>
      </c>
      <c r="EM163" s="52" t="str">
        <f>IF(OR($E163="",$G163=""),"",IF(AND($E$3=6),'Marks Entry 6th'!BY162,IF(AND($E$3=7),'Marks Entry 7th'!BY162,"")))</f>
        <v/>
      </c>
      <c r="EN163" s="121" t="str">
        <f t="shared" si="252"/>
        <v/>
      </c>
      <c r="EO163" s="122">
        <f t="shared" si="253"/>
        <v>0</v>
      </c>
      <c r="EP163" s="122" t="str">
        <f t="shared" si="254"/>
        <v/>
      </c>
      <c r="EQ163" s="122" t="str">
        <f t="shared" si="255"/>
        <v/>
      </c>
      <c r="ER163" s="109" t="str">
        <f t="shared" si="256"/>
        <v/>
      </c>
      <c r="ES163" s="52" t="str">
        <f>IF(OR($E163="",$G163=""),"",IF(AND($E$3=6),'Marks Entry 6th'!BZ162,IF(AND($E$3=7),'Marks Entry 7th'!BZ162,"")))</f>
        <v/>
      </c>
      <c r="ET163" s="52" t="str">
        <f>IF(OR($E163="",$G163=""),"",IF(AND($E$3=6),'Marks Entry 6th'!CA162,IF(AND($E$3=7),'Marks Entry 7th'!CA162,"")))</f>
        <v/>
      </c>
      <c r="EU163" s="52" t="str">
        <f>IF(OR($E163="",$G163=""),"",IF(AND($E$3=6),'Marks Entry 6th'!CB162,IF(AND($E$3=7),'Marks Entry 7th'!CB162,"")))</f>
        <v/>
      </c>
      <c r="EV163" s="52" t="str">
        <f>IF(OR($E163="",$G163=""),"",IF(AND($E$3=6),'Marks Entry 6th'!CC162,IF(AND($E$3=7),'Marks Entry 7th'!CC162,"")))</f>
        <v/>
      </c>
      <c r="EW163" s="52" t="str">
        <f>IF(OR($E163="",$G163=""),"",IF(AND($E$3=6),'Marks Entry 6th'!CD162,IF(AND($E$3=7),'Marks Entry 7th'!CD162,"")))</f>
        <v/>
      </c>
      <c r="EX163" s="121" t="str">
        <f t="shared" si="257"/>
        <v/>
      </c>
      <c r="EY163" s="122">
        <f t="shared" si="258"/>
        <v>0</v>
      </c>
      <c r="EZ163" s="122" t="str">
        <f t="shared" si="259"/>
        <v/>
      </c>
      <c r="FA163" s="122" t="str">
        <f t="shared" si="260"/>
        <v/>
      </c>
      <c r="FB163" s="109" t="str">
        <f t="shared" si="261"/>
        <v/>
      </c>
      <c r="FC163" s="52" t="str">
        <f>IF(OR($E163="",$G163=""),"",IF(AND($E$3=6),'Marks Entry 6th'!CE162,IF(AND($E$3=7),'Marks Entry 7th'!CE162,"")))</f>
        <v/>
      </c>
      <c r="FD163" s="52" t="str">
        <f>IF(OR($E163="",$G163=""),"",IF(AND($E$3=6),'Marks Entry 6th'!CF162,IF(AND($E$3=7),'Marks Entry 7th'!CF162,"")))</f>
        <v/>
      </c>
      <c r="FE163" s="52" t="str">
        <f>IF(OR($E163="",$G163=""),"",IF(AND($E$3=6),'Marks Entry 6th'!CG162,IF(AND($E$3=7),'Marks Entry 7th'!CG162,"")))</f>
        <v/>
      </c>
      <c r="FF163" s="52" t="str">
        <f>IF(OR($E163="",$G163=""),"",IF(AND($E$3=6),'Marks Entry 6th'!CH162,IF(AND($E$3=7),'Marks Entry 7th'!CH162,"")))</f>
        <v/>
      </c>
      <c r="FG163" s="52" t="str">
        <f>IF(OR($E163="",$G163=""),"",IF(AND($E$3=6),'Marks Entry 6th'!CI162,IF(AND($E$3=7),'Marks Entry 7th'!CI162,"")))</f>
        <v/>
      </c>
      <c r="FH163" s="121" t="str">
        <f t="shared" si="262"/>
        <v/>
      </c>
      <c r="FI163" s="122">
        <f t="shared" si="263"/>
        <v>0</v>
      </c>
      <c r="FJ163" s="122" t="str">
        <f t="shared" si="264"/>
        <v/>
      </c>
      <c r="FK163" s="122" t="str">
        <f t="shared" si="265"/>
        <v/>
      </c>
      <c r="FL163" s="109" t="str">
        <f t="shared" si="266"/>
        <v/>
      </c>
      <c r="FM163" s="361" t="str">
        <f>IF(OR($E163="",$G163=""),"",IF(AND('Marks Entry 6th'!CJ162="",'Marks Entry 7th'!CJ162=""),"",IF(AND($E$3=6),'Marks Entry 6th'!CJ162,IF(AND($E$3=7),'Marks Entry 7th'!CJ162,""))))</f>
        <v/>
      </c>
      <c r="FN163" s="361" t="str">
        <f>IF(OR($E163="",$G163=""),"",IF(AND('Marks Entry 6th'!CK162="",'Marks Entry 7th'!CK162=""),"",IF(AND($E$3=6),'Marks Entry 6th'!CK162,IF(AND($E$3=7),'Marks Entry 7th'!CK162,""))))</f>
        <v/>
      </c>
      <c r="FO163" s="362" t="str">
        <f t="shared" si="267"/>
        <v/>
      </c>
      <c r="FP163" s="109" t="str">
        <f t="shared" si="268"/>
        <v/>
      </c>
      <c r="FQ163" s="361" t="str">
        <f>IF(OR($E163="",$G163=""),"",IF(AND('Marks Entry 6th'!CL162="",'Marks Entry 7th'!CL162=""),"",IF(AND($E$3=6),'Marks Entry 6th'!CL162,IF(AND($E$3=7),'Marks Entry 7th'!CL162,""))))</f>
        <v/>
      </c>
      <c r="FR163" s="361" t="str">
        <f>IF(OR($E163="",$G163=""),"",IF(AND('Marks Entry 6th'!CM162="",'Marks Entry 7th'!CM162=""),"",IF(AND($E$3=6),'Marks Entry 6th'!CM162,IF(AND($E$3=7),'Marks Entry 7th'!CM162,""))))</f>
        <v/>
      </c>
      <c r="FS163" s="362" t="str">
        <f t="shared" si="269"/>
        <v/>
      </c>
      <c r="FT163" s="109" t="str">
        <f t="shared" si="270"/>
        <v/>
      </c>
      <c r="FU163" s="78" t="str">
        <f t="shared" si="271"/>
        <v/>
      </c>
      <c r="FV163" s="328" t="str">
        <f t="shared" si="272"/>
        <v/>
      </c>
      <c r="FW163" s="84" t="str">
        <f t="shared" si="273"/>
        <v/>
      </c>
      <c r="FX163" s="222" t="str">
        <f t="shared" si="274"/>
        <v/>
      </c>
      <c r="FY163" s="85" t="str">
        <f t="shared" si="275"/>
        <v/>
      </c>
      <c r="FZ163" s="327" t="str">
        <f>IFERROR(IF(B163="NSO","NSO",IF(OR(D163="",G163="",F163=""),"",IF(AND(FV163&gt;=36,'Master sheet'!$D$11="Hindi"),"कक्षा क्रमोन्नत",IF(AND(FV163&gt;=36,'Master sheet'!$D$11="English"),"Promoted",IF(AND(FV163&lt;36,'Master sheet'!$D$11="Hindi"),"पुनः परीक्षा","Re-Exam"))))),"")</f>
        <v/>
      </c>
      <c r="GA163" s="53" t="str">
        <f>IF(OR($E163="",$G163=""),"",IF(AND($E$3=6,'Marks Entry 6th'!CN162=""),"",IF(AND($E$3=7,'Marks Entry 7th'!CN162=""),"",IF(AND($E$3=6),'Marks Entry 6th'!CN162,IF(AND($E$3=7),'Marks Entry 7th'!CN162,"")))))</f>
        <v/>
      </c>
      <c r="GB163" s="53" t="str">
        <f>IF(OR($E163="",$G163=""),"",IF(AND($E$3=6,'Marks Entry 6th'!CO162=""),"",IF(AND($E$3=7,'Marks Entry 7th'!CO162=""),"",IF(AND($E$3=6),'Marks Entry 6th'!CO162,IF(AND($E$3=7),'Marks Entry 7th'!CO162,"")))))</f>
        <v/>
      </c>
      <c r="GC163" s="54"/>
      <c r="GK163" s="56">
        <f>IF(AND($E$3=6),'Marks Entry 6th'!I162,IF(AND($E$3=7),'Marks Entry 7th'!I162,""))</f>
        <v>0</v>
      </c>
      <c r="GL163" s="56">
        <f t="shared" si="276"/>
        <v>0</v>
      </c>
    </row>
    <row r="164" spans="1:194" ht="18.95" customHeight="1">
      <c r="A164" s="68">
        <v>157</v>
      </c>
      <c r="B164" s="68" t="str">
        <f>IF(OR(GK164=0,GK164=""),"",IF(AND($E$3=6),'Marks Entry 6th'!I163,IF(AND($E$3=7),'Marks Entry 7th'!I163,"")))</f>
        <v/>
      </c>
      <c r="C164" s="69" t="str">
        <f>IF(OR(B164=0,B164=""),"",IF(AND($E$3=6,'Marks Entry 6th'!B163=""),"",IF(AND($E$3=7,'Marks Entry 7th'!B163=""),"",IF(AND($E$3=6,'Marks Entry 6th'!B163),'Marks Entry 6th'!B163,IF(AND($E$3=7),'Marks Entry 7th'!B163,"")))))</f>
        <v/>
      </c>
      <c r="D164" s="69" t="str">
        <f>IF(OR(B164=0,B164=""),"",IF(AND($E$3=6,'Marks Entry 6th'!C163=""),"",IF(AND($E$3=7,'Marks Entry 7th'!C163=""),"",IF(AND($E$3=6),'Marks Entry 6th'!C163,IF(AND($E$3=7),'Marks Entry 7th'!C163,"")))))</f>
        <v/>
      </c>
      <c r="E164" s="303" t="str">
        <f>IF(OR(B164=0,B164=""),"",IF(AND($E$3=6,'Marks Entry 6th'!E163=""),"",IF(AND($E$3=7,'Marks Entry 7th'!E163=""),"",IF(AND($E$3=6),'Marks Entry 6th'!E163,IF(AND($E$3=7),'Marks Entry 7th'!E163,"")))))</f>
        <v/>
      </c>
      <c r="F164" s="69" t="str">
        <f>IF(OR(B164=0,B164=""),"",IF(AND($E$3=6,'Marks Entry 6th'!D163=""),"",IF(AND($E$3=7,'Marks Entry 7th'!D163=""),"",IF(AND($E$3=6),'Marks Entry 6th'!D163,IF(AND($E$3=7),'Marks Entry 7th'!D163,"")))))</f>
        <v/>
      </c>
      <c r="G164" s="302" t="str">
        <f>IF(OR(B164=0,B164=""),"",IF(AND($E$3=6,'Marks Entry 6th'!F163=""),"",IF(AND($E$3=7,'Marks Entry 7th'!F163=""),"",IF(AND($E$3=6),UPPER('Marks Entry 6th'!F163),IF(AND($E$3=7),UPPER('Marks Entry 7th'!F163),"")))))</f>
        <v/>
      </c>
      <c r="H164" s="302" t="str">
        <f>IF(OR(B164=0,B164=""),"",IF(AND($E$3=6,'Marks Entry 6th'!G163=""),"",IF(AND($E$3=7,'Marks Entry 7th'!G163=""),"",IF(AND($E$3=6),UPPER('Marks Entry 6th'!G163),IF(AND($E$3=7),UPPER('Marks Entry 7th'!G163),"")))))</f>
        <v/>
      </c>
      <c r="I164" s="302" t="str">
        <f>IF(OR(B164=0,B164=""),"",IF(AND($E$3=6,'Marks Entry 6th'!H163=""),"",IF(AND($E$3=7,'Marks Entry 7th'!H163=""),"",IF(AND($E$3=6),UPPER('Marks Entry 6th'!H163),IF(AND($E$3=7),UPPER('Marks Entry 7th'!H163),"")))))</f>
        <v/>
      </c>
      <c r="J164" s="64" t="str">
        <f>IF(OR(B164=0,B164=""),"",IF(AND($E$3=6,'Marks Entry 6th'!J163=""),"",IF(AND($E$3=7,'Marks Entry 7th'!J163=""),"",IF(AND($E$3=6),'Marks Entry 6th'!J163,IF(AND($E$3=7),'Marks Entry 7th'!J163,"")))))</f>
        <v/>
      </c>
      <c r="K164" s="64" t="str">
        <f>IF(OR(B164=0,B164=""),"",IF(AND($E$3=6,'Marks Entry 6th'!K163=""),"",IF(AND($E$3=7,'Marks Entry 7th'!K163=""),"",IF(AND($E$3=6),'Marks Entry 6th'!K163,IF(AND($E$3=7),'Marks Entry 7th'!K163,"")))))</f>
        <v/>
      </c>
      <c r="L164" s="120" t="str">
        <f>IF(OR($E164="",$G164=""),"",IF(AND($E$3=6),'Marks Entry 6th'!L163,IF(AND($E$3=7),'Marks Entry 7th'!L163,"")))</f>
        <v/>
      </c>
      <c r="M164" s="120" t="str">
        <f>IF(OR($E164="",$G164=""),"",IF(AND($E$3=6),'Marks Entry 6th'!M163,IF(AND($E$3=7),'Marks Entry 7th'!M163,"")))</f>
        <v/>
      </c>
      <c r="N164" s="120" t="str">
        <f>IF(OR($E164="",$G164=""),"",IF(AND($E$3=6),'Marks Entry 6th'!N163,IF(AND($E$3=7),'Marks Entry 7th'!N163,"")))</f>
        <v/>
      </c>
      <c r="O164" s="120" t="str">
        <f>IF(OR($E164="",$G164=""),"",IF(AND($E$3=6),'Marks Entry 6th'!O163,IF(AND($E$3=7),'Marks Entry 7th'!O163,"")))</f>
        <v/>
      </c>
      <c r="P164" s="120" t="str">
        <f>IF(OR($E164="",$G164=""),"",IF(AND($E$3=6),'Marks Entry 6th'!P163,IF(AND($E$3=7),'Marks Entry 7th'!P163,"")))</f>
        <v/>
      </c>
      <c r="Q164" s="120" t="str">
        <f>IF(OR($E164="",$G164=""),"",IF(AND($E$3=6),'Marks Entry 6th'!Q163,IF(AND($E$3=7),'Marks Entry 7th'!Q163,"")))</f>
        <v/>
      </c>
      <c r="R164" s="418" t="str">
        <f t="shared" si="186"/>
        <v/>
      </c>
      <c r="S164" s="120" t="str">
        <f>IF(OR($E164="",$G164=""),"",IF(AND($E$3=6),'Marks Entry 6th'!R163,IF(AND($E$3=7),'Marks Entry 7th'!R163,"")))</f>
        <v/>
      </c>
      <c r="T164" s="120" t="str">
        <f>IF(OR($E164="",$G164=""),"",IF(AND($E$3=6),'Marks Entry 6th'!S163,IF(AND($E$3=7),'Marks Entry 7th'!S163,"")))</f>
        <v/>
      </c>
      <c r="U164" s="65" t="str">
        <f t="shared" si="187"/>
        <v/>
      </c>
      <c r="V164" s="62">
        <f t="shared" si="188"/>
        <v>0</v>
      </c>
      <c r="W164" s="67" t="str">
        <f>IF(OR($E164="",$G164=""),"",IF(AND($E$3=6),'Marks Entry 6th'!T163,IF(AND($E$3=7),'Marks Entry 7th'!T163,"")))</f>
        <v/>
      </c>
      <c r="X164" s="67" t="str">
        <f>IF(OR($E164="",$G164=""),"",IF(AND($E$3=6),'Marks Entry 6th'!U163,IF(AND($E$3=7),'Marks Entry 7th'!U163,"")))</f>
        <v/>
      </c>
      <c r="Y164" s="66" t="str">
        <f t="shared" si="189"/>
        <v/>
      </c>
      <c r="Z164" s="62" t="str">
        <f t="shared" si="190"/>
        <v/>
      </c>
      <c r="AA164" s="108">
        <f t="shared" si="191"/>
        <v>0</v>
      </c>
      <c r="AB164" s="108" t="str">
        <f t="shared" si="192"/>
        <v/>
      </c>
      <c r="AC164" s="108" t="str">
        <f t="shared" si="193"/>
        <v/>
      </c>
      <c r="AD164" s="108" t="str">
        <f t="shared" si="194"/>
        <v/>
      </c>
      <c r="AE164" s="108" t="str">
        <f t="shared" si="195"/>
        <v/>
      </c>
      <c r="AF164" s="110" t="str">
        <f t="shared" si="196"/>
        <v/>
      </c>
      <c r="AG164" s="120" t="str">
        <f>IF(OR($E164="",$G164=""),"",IF(AND($E$3=6),'Marks Entry 6th'!V163,IF(AND($E$3=7),'Marks Entry 7th'!V163,"")))</f>
        <v/>
      </c>
      <c r="AH164" s="120" t="str">
        <f>IF(OR($E164="",$G164=""),"",IF(AND($E$3=6),'Marks Entry 6th'!W163,IF(AND($E$3=7),'Marks Entry 7th'!W163,"")))</f>
        <v/>
      </c>
      <c r="AI164" s="120" t="str">
        <f>IF(OR($E164="",$G164=""),"",IF(AND($E$3=6),'Marks Entry 6th'!X163,IF(AND($E$3=7),'Marks Entry 7th'!X163,"")))</f>
        <v/>
      </c>
      <c r="AJ164" s="120" t="str">
        <f>IF(OR($E164="",$G164=""),"",IF(AND($E$3=6),'Marks Entry 6th'!Y163,IF(AND($E$3=7),'Marks Entry 7th'!Y163,"")))</f>
        <v/>
      </c>
      <c r="AK164" s="120" t="str">
        <f>IF(OR($E164="",$G164=""),"",IF(AND($E$3=6),'Marks Entry 6th'!Z163,IF(AND($E$3=7),'Marks Entry 7th'!Z163,"")))</f>
        <v/>
      </c>
      <c r="AL164" s="120" t="str">
        <f>IF(OR($E164="",$G164=""),"",IF(AND($E$3=6),'Marks Entry 6th'!AA163,IF(AND($E$3=7),'Marks Entry 7th'!AA163,"")))</f>
        <v/>
      </c>
      <c r="AM164" s="418" t="str">
        <f t="shared" si="197"/>
        <v/>
      </c>
      <c r="AN164" s="120" t="str">
        <f>IF(OR($E164="",$G164=""),"",IF(AND($E$3=6),'Marks Entry 6th'!AB163,IF(AND($E$3=7),'Marks Entry 7th'!AB163,"")))</f>
        <v/>
      </c>
      <c r="AO164" s="120" t="str">
        <f>IF(OR($E164="",$G164=""),"",IF(AND($E$3=6),'Marks Entry 6th'!AC163,IF(AND($E$3=7),'Marks Entry 7th'!AC163,"")))</f>
        <v/>
      </c>
      <c r="AP164" s="65" t="str">
        <f t="shared" si="198"/>
        <v/>
      </c>
      <c r="AQ164" s="62">
        <f t="shared" si="199"/>
        <v>0</v>
      </c>
      <c r="AR164" s="67" t="str">
        <f>IF(OR($E164="",$G164=""),"",IF(AND($E$3=6),'Marks Entry 6th'!AD163,IF(AND($E$3=7),'Marks Entry 7th'!AD163,"")))</f>
        <v/>
      </c>
      <c r="AS164" s="67" t="str">
        <f>IF(OR($E164="",$G164=""),"",IF(AND($E$3=6),'Marks Entry 6th'!AE163,IF(AND($E$3=7),'Marks Entry 7th'!AE163,"")))</f>
        <v/>
      </c>
      <c r="AT164" s="65" t="str">
        <f t="shared" si="200"/>
        <v/>
      </c>
      <c r="AU164" s="62" t="str">
        <f t="shared" si="201"/>
        <v/>
      </c>
      <c r="AV164" s="108">
        <f t="shared" si="202"/>
        <v>0</v>
      </c>
      <c r="AW164" s="108" t="str">
        <f t="shared" si="203"/>
        <v/>
      </c>
      <c r="AX164" s="108" t="str">
        <f t="shared" si="204"/>
        <v/>
      </c>
      <c r="AY164" s="108" t="str">
        <f t="shared" si="205"/>
        <v/>
      </c>
      <c r="AZ164" s="108" t="str">
        <f t="shared" si="206"/>
        <v/>
      </c>
      <c r="BA164" s="110" t="str">
        <f t="shared" si="207"/>
        <v/>
      </c>
      <c r="BB164" s="310" t="str">
        <f>IF(OR($E164="",$G164=""),"",IF(AND($E$3=6),'Marks Entry 6th'!AF163,IF(AND($E$3=7),'Marks Entry 7th'!AF163,"")))</f>
        <v/>
      </c>
      <c r="BC164" s="120" t="str">
        <f>IF(OR($E164="",$G164=""),"",IF(AND($E$3=6),'Marks Entry 6th'!AG163,IF(AND($E$3=7),'Marks Entry 7th'!AG163,"")))</f>
        <v/>
      </c>
      <c r="BD164" s="120" t="str">
        <f>IF(OR($E164="",$G164=""),"",IF(AND($E$3=6),'Marks Entry 6th'!AH163,IF(AND($E$3=7),'Marks Entry 7th'!AH163,"")))</f>
        <v/>
      </c>
      <c r="BE164" s="120" t="str">
        <f>IF(OR($E164="",$G164=""),"",IF(AND($E$3=6),'Marks Entry 6th'!AI163,IF(AND($E$3=7),'Marks Entry 7th'!AI163,"")))</f>
        <v/>
      </c>
      <c r="BF164" s="120" t="str">
        <f>IF(OR($E164="",$G164=""),"",IF(AND($E$3=6),'Marks Entry 6th'!AJ163,IF(AND($E$3=7),'Marks Entry 7th'!AJ163,"")))</f>
        <v/>
      </c>
      <c r="BG164" s="120" t="str">
        <f>IF(OR($E164="",$G164=""),"",IF(AND($E$3=6),'Marks Entry 6th'!AK163,IF(AND($E$3=7),'Marks Entry 7th'!AK163,"")))</f>
        <v/>
      </c>
      <c r="BH164" s="120" t="str">
        <f>IF(OR($E164="",$G164=""),"",IF(AND($E$3=6),'Marks Entry 6th'!AL163,IF(AND($E$3=7),'Marks Entry 7th'!AL163,"")))</f>
        <v/>
      </c>
      <c r="BI164" s="418" t="str">
        <f t="shared" si="208"/>
        <v/>
      </c>
      <c r="BJ164" s="120" t="str">
        <f>IF(OR($E164="",$G164=""),"",IF(AND($E$3=6),'Marks Entry 6th'!AM163,IF(AND($E$3=7),'Marks Entry 7th'!AM163,"")))</f>
        <v/>
      </c>
      <c r="BK164" s="120" t="str">
        <f>IF(OR($E164="",$G164=""),"",IF(AND($E$3=6),'Marks Entry 6th'!AN163,IF(AND($E$3=7),'Marks Entry 7th'!AN163,"")))</f>
        <v/>
      </c>
      <c r="BL164" s="65" t="str">
        <f t="shared" si="209"/>
        <v/>
      </c>
      <c r="BM164" s="62">
        <f t="shared" si="210"/>
        <v>0</v>
      </c>
      <c r="BN164" s="67" t="str">
        <f>IF(OR($E164="",$G164=""),"",IF(AND($E$3=6),'Marks Entry 6th'!AO163,IF(AND($E$3=7),'Marks Entry 7th'!AO163,"")))</f>
        <v/>
      </c>
      <c r="BO164" s="67" t="str">
        <f>IF(OR($E164="",$G164=""),"",IF(AND($E$3=6),'Marks Entry 6th'!AP163,IF(AND($E$3=7),'Marks Entry 7th'!AP163,"")))</f>
        <v/>
      </c>
      <c r="BP164" s="65" t="str">
        <f t="shared" si="211"/>
        <v/>
      </c>
      <c r="BQ164" s="62" t="str">
        <f t="shared" si="212"/>
        <v/>
      </c>
      <c r="BR164" s="108">
        <f t="shared" si="213"/>
        <v>0</v>
      </c>
      <c r="BS164" s="108" t="str">
        <f t="shared" si="214"/>
        <v/>
      </c>
      <c r="BT164" s="108" t="str">
        <f t="shared" si="215"/>
        <v/>
      </c>
      <c r="BU164" s="108" t="str">
        <f t="shared" si="216"/>
        <v/>
      </c>
      <c r="BV164" s="108" t="str">
        <f t="shared" si="217"/>
        <v/>
      </c>
      <c r="BW164" s="110" t="str">
        <f t="shared" si="218"/>
        <v/>
      </c>
      <c r="BX164" s="120" t="str">
        <f>IF(OR($E164="",$G164=""),"",IF(AND($E$3=6),'Marks Entry 6th'!AQ163,IF(AND($E$3=7),'Marks Entry 7th'!AQ163,"")))</f>
        <v/>
      </c>
      <c r="BY164" s="120" t="str">
        <f>IF(OR($E164="",$G164=""),"",IF(AND($E$3=6),'Marks Entry 6th'!AR163,IF(AND($E$3=7),'Marks Entry 7th'!AR163,"")))</f>
        <v/>
      </c>
      <c r="BZ164" s="120" t="str">
        <f>IF(OR($E164="",$G164=""),"",IF(AND($E$3=6),'Marks Entry 6th'!AS163,IF(AND($E$3=7),'Marks Entry 7th'!AS163,"")))</f>
        <v/>
      </c>
      <c r="CA164" s="120" t="str">
        <f>IF(OR($E164="",$G164=""),"",IF(AND($E$3=6),'Marks Entry 6th'!AT163,IF(AND($E$3=7),'Marks Entry 7th'!AT163,"")))</f>
        <v/>
      </c>
      <c r="CB164" s="120" t="str">
        <f>IF(OR($E164="",$G164=""),"",IF(AND($E$3=6),'Marks Entry 6th'!AU163,IF(AND($E$3=7),'Marks Entry 7th'!AU163,"")))</f>
        <v/>
      </c>
      <c r="CC164" s="120" t="str">
        <f>IF(OR($E164="",$G164=""),"",IF(AND($E$3=6),'Marks Entry 6th'!AV163,IF(AND($E$3=7),'Marks Entry 7th'!AV163,"")))</f>
        <v/>
      </c>
      <c r="CD164" s="418" t="str">
        <f t="shared" si="219"/>
        <v/>
      </c>
      <c r="CE164" s="120" t="str">
        <f>IF(OR($E164="",$G164=""),"",IF(AND($E$3=6),'Marks Entry 6th'!AW163,IF(AND($E$3=7),'Marks Entry 7th'!AW163,"")))</f>
        <v/>
      </c>
      <c r="CF164" s="120" t="str">
        <f>IF(OR($E164="",$G164=""),"",IF(AND($E$3=6),'Marks Entry 6th'!AX163,IF(AND($E$3=7),'Marks Entry 7th'!AX163,"")))</f>
        <v/>
      </c>
      <c r="CG164" s="65" t="str">
        <f t="shared" si="220"/>
        <v/>
      </c>
      <c r="CH164" s="62">
        <f t="shared" si="221"/>
        <v>0</v>
      </c>
      <c r="CI164" s="67" t="str">
        <f>IF(OR($E164="",$G164=""),"",IF(AND($E$3=6),'Marks Entry 6th'!AY163,IF(AND($E$3=7),'Marks Entry 7th'!AY163,"")))</f>
        <v/>
      </c>
      <c r="CJ164" s="67" t="str">
        <f>IF(OR($E164="",$G164=""),"",IF(AND($E$3=6),'Marks Entry 6th'!AZ163,IF(AND($E$3=7),'Marks Entry 7th'!AZ163,"")))</f>
        <v/>
      </c>
      <c r="CK164" s="65" t="str">
        <f t="shared" si="222"/>
        <v/>
      </c>
      <c r="CL164" s="62" t="str">
        <f t="shared" si="223"/>
        <v/>
      </c>
      <c r="CM164" s="108">
        <f t="shared" si="224"/>
        <v>0</v>
      </c>
      <c r="CN164" s="108" t="str">
        <f t="shared" si="225"/>
        <v/>
      </c>
      <c r="CO164" s="108" t="str">
        <f t="shared" si="226"/>
        <v/>
      </c>
      <c r="CP164" s="108" t="str">
        <f t="shared" si="227"/>
        <v/>
      </c>
      <c r="CQ164" s="108" t="str">
        <f t="shared" si="228"/>
        <v/>
      </c>
      <c r="CR164" s="110" t="str">
        <f t="shared" si="229"/>
        <v/>
      </c>
      <c r="CS164" s="120" t="str">
        <f>IF(OR($E164="",$G164=""),"",IF(AND($E$3=6),'Marks Entry 6th'!BA163,IF(AND($E$3=7),'Marks Entry 7th'!BA163,"")))</f>
        <v/>
      </c>
      <c r="CT164" s="120" t="str">
        <f>IF(OR($E164="",$G164=""),"",IF(AND($E$3=6),'Marks Entry 6th'!BB163,IF(AND($E$3=7),'Marks Entry 7th'!BB163,"")))</f>
        <v/>
      </c>
      <c r="CU164" s="120" t="str">
        <f>IF(OR($E164="",$G164=""),"",IF(AND($E$3=6),'Marks Entry 6th'!BC163,IF(AND($E$3=7),'Marks Entry 7th'!BC163,"")))</f>
        <v/>
      </c>
      <c r="CV164" s="120" t="str">
        <f>IF(OR($E164="",$G164=""),"",IF(AND($E$3=6),'Marks Entry 6th'!BD163,IF(AND($E$3=7),'Marks Entry 7th'!BD163,"")))</f>
        <v/>
      </c>
      <c r="CW164" s="120" t="str">
        <f>IF(OR($E164="",$G164=""),"",IF(AND($E$3=6),'Marks Entry 6th'!BE163,IF(AND($E$3=7),'Marks Entry 7th'!BE163,"")))</f>
        <v/>
      </c>
      <c r="CX164" s="120" t="str">
        <f>IF(OR($E164="",$G164=""),"",IF(AND($E$3=6),'Marks Entry 6th'!BF163,IF(AND($E$3=7),'Marks Entry 7th'!BF163,"")))</f>
        <v/>
      </c>
      <c r="CY164" s="418" t="str">
        <f t="shared" si="230"/>
        <v/>
      </c>
      <c r="CZ164" s="120" t="str">
        <f>IF(OR($E164="",$G164=""),"",IF(AND($E$3=6),'Marks Entry 6th'!BG163,IF(AND($E$3=7),'Marks Entry 7th'!BG163,"")))</f>
        <v/>
      </c>
      <c r="DA164" s="120" t="str">
        <f>IF(OR($E164="",$G164=""),"",IF(AND($E$3=6),'Marks Entry 6th'!BH163,IF(AND($E$3=7),'Marks Entry 7th'!BH163,"")))</f>
        <v/>
      </c>
      <c r="DB164" s="65" t="str">
        <f t="shared" si="231"/>
        <v/>
      </c>
      <c r="DC164" s="62">
        <f t="shared" si="232"/>
        <v>0</v>
      </c>
      <c r="DD164" s="67" t="str">
        <f>IF(OR($E164="",$G164=""),"",IF(AND($E$3=6),'Marks Entry 6th'!BI163,IF(AND($E$3=7),'Marks Entry 7th'!BI163,"")))</f>
        <v/>
      </c>
      <c r="DE164" s="67" t="str">
        <f>IF(OR($E164="",$G164=""),"",IF(AND($E$3=6),'Marks Entry 6th'!BJ163,IF(AND($E$3=7),'Marks Entry 7th'!BJ163,"")))</f>
        <v/>
      </c>
      <c r="DF164" s="65" t="str">
        <f t="shared" si="233"/>
        <v/>
      </c>
      <c r="DG164" s="62" t="str">
        <f t="shared" si="234"/>
        <v/>
      </c>
      <c r="DH164" s="108">
        <f t="shared" si="235"/>
        <v>0</v>
      </c>
      <c r="DI164" s="108" t="str">
        <f t="shared" si="236"/>
        <v/>
      </c>
      <c r="DJ164" s="108" t="str">
        <f t="shared" si="237"/>
        <v/>
      </c>
      <c r="DK164" s="108" t="str">
        <f t="shared" si="238"/>
        <v/>
      </c>
      <c r="DL164" s="108" t="str">
        <f t="shared" si="239"/>
        <v/>
      </c>
      <c r="DM164" s="110" t="str">
        <f t="shared" si="240"/>
        <v/>
      </c>
      <c r="DN164" s="120" t="str">
        <f>IF(OR($E164="",$G164=""),"",IF(AND($E$3=6),'Marks Entry 6th'!BK163,IF(AND($E$3=7),'Marks Entry 7th'!BK163,"")))</f>
        <v/>
      </c>
      <c r="DO164" s="120" t="str">
        <f>IF(OR($E164="",$G164=""),"",IF(AND($E$3=6),'Marks Entry 6th'!BL163,IF(AND($E$3=7),'Marks Entry 7th'!BL163,"")))</f>
        <v/>
      </c>
      <c r="DP164" s="120" t="str">
        <f>IF(OR($E164="",$G164=""),"",IF(AND($E$3=6),'Marks Entry 6th'!BM163,IF(AND($E$3=7),'Marks Entry 7th'!BM163,"")))</f>
        <v/>
      </c>
      <c r="DQ164" s="120" t="str">
        <f>IF(OR($E164="",$G164=""),"",IF(AND($E$3=6),'Marks Entry 6th'!BN163,IF(AND($E$3=7),'Marks Entry 7th'!BN163,"")))</f>
        <v/>
      </c>
      <c r="DR164" s="120" t="str">
        <f>IF(OR($E164="",$G164=""),"",IF(AND($E$3=6),'Marks Entry 6th'!BO163,IF(AND($E$3=7),'Marks Entry 7th'!BO163,"")))</f>
        <v/>
      </c>
      <c r="DS164" s="120" t="str">
        <f>IF(OR($E164="",$G164=""),"",IF(AND($E$3=6),'Marks Entry 6th'!BP163,IF(AND($E$3=7),'Marks Entry 7th'!BP163,"")))</f>
        <v/>
      </c>
      <c r="DT164" s="418" t="str">
        <f t="shared" si="241"/>
        <v/>
      </c>
      <c r="DU164" s="120" t="str">
        <f>IF(OR($E164="",$G164=""),"",IF(AND($E$3=6),'Marks Entry 6th'!BQ163,IF(AND($E$3=7),'Marks Entry 7th'!BQ163,"")))</f>
        <v/>
      </c>
      <c r="DV164" s="120" t="str">
        <f>IF(OR($E164="",$G164=""),"",IF(AND($E$3=6),'Marks Entry 6th'!BR163,IF(AND($E$3=7),'Marks Entry 7th'!BR163,"")))</f>
        <v/>
      </c>
      <c r="DW164" s="65" t="str">
        <f t="shared" si="242"/>
        <v/>
      </c>
      <c r="DX164" s="62">
        <f t="shared" si="243"/>
        <v>0</v>
      </c>
      <c r="DY164" s="67" t="str">
        <f>IF(OR($E164="",$G164=""),"",IF(AND($E$3=6),'Marks Entry 6th'!BS163,IF(AND($E$3=7),'Marks Entry 7th'!BS163,"")))</f>
        <v/>
      </c>
      <c r="DZ164" s="67" t="str">
        <f>IF(OR($E164="",$G164=""),"",IF(AND($E$3=6),'Marks Entry 6th'!BT163,IF(AND($E$3=7),'Marks Entry 7th'!BT163,"")))</f>
        <v/>
      </c>
      <c r="EA164" s="65" t="str">
        <f t="shared" si="244"/>
        <v/>
      </c>
      <c r="EB164" s="62" t="str">
        <f t="shared" si="245"/>
        <v/>
      </c>
      <c r="EC164" s="108">
        <f t="shared" si="246"/>
        <v>0</v>
      </c>
      <c r="ED164" s="108" t="str">
        <f t="shared" si="247"/>
        <v/>
      </c>
      <c r="EE164" s="108" t="str">
        <f t="shared" si="248"/>
        <v/>
      </c>
      <c r="EF164" s="108" t="str">
        <f t="shared" si="249"/>
        <v/>
      </c>
      <c r="EG164" s="108" t="str">
        <f t="shared" si="250"/>
        <v/>
      </c>
      <c r="EH164" s="110" t="str">
        <f t="shared" si="251"/>
        <v/>
      </c>
      <c r="EI164" s="52" t="str">
        <f>IF(OR($E164="",$G164=""),"",IF(AND($E$3=6),'Marks Entry 6th'!BU163,IF(AND($E$3=7),'Marks Entry 7th'!BU163,"")))</f>
        <v/>
      </c>
      <c r="EJ164" s="52" t="str">
        <f>IF(OR($E164="",$G164=""),"",IF(AND($E$3=6),'Marks Entry 6th'!BV163,IF(AND($E$3=7),'Marks Entry 7th'!BV163,"")))</f>
        <v/>
      </c>
      <c r="EK164" s="52" t="str">
        <f>IF(OR($E164="",$G164=""),"",IF(AND($E$3=6),'Marks Entry 6th'!BW163,IF(AND($E$3=7),'Marks Entry 7th'!BW163,"")))</f>
        <v/>
      </c>
      <c r="EL164" s="52" t="str">
        <f>IF(OR($E164="",$G164=""),"",IF(AND($E$3=6),'Marks Entry 6th'!BX163,IF(AND($E$3=7),'Marks Entry 7th'!BX163,"")))</f>
        <v/>
      </c>
      <c r="EM164" s="52" t="str">
        <f>IF(OR($E164="",$G164=""),"",IF(AND($E$3=6),'Marks Entry 6th'!BY163,IF(AND($E$3=7),'Marks Entry 7th'!BY163,"")))</f>
        <v/>
      </c>
      <c r="EN164" s="121" t="str">
        <f t="shared" si="252"/>
        <v/>
      </c>
      <c r="EO164" s="122">
        <f t="shared" si="253"/>
        <v>0</v>
      </c>
      <c r="EP164" s="122" t="str">
        <f t="shared" si="254"/>
        <v/>
      </c>
      <c r="EQ164" s="122" t="str">
        <f t="shared" si="255"/>
        <v/>
      </c>
      <c r="ER164" s="109" t="str">
        <f t="shared" si="256"/>
        <v/>
      </c>
      <c r="ES164" s="52" t="str">
        <f>IF(OR($E164="",$G164=""),"",IF(AND($E$3=6),'Marks Entry 6th'!BZ163,IF(AND($E$3=7),'Marks Entry 7th'!BZ163,"")))</f>
        <v/>
      </c>
      <c r="ET164" s="52" t="str">
        <f>IF(OR($E164="",$G164=""),"",IF(AND($E$3=6),'Marks Entry 6th'!CA163,IF(AND($E$3=7),'Marks Entry 7th'!CA163,"")))</f>
        <v/>
      </c>
      <c r="EU164" s="52" t="str">
        <f>IF(OR($E164="",$G164=""),"",IF(AND($E$3=6),'Marks Entry 6th'!CB163,IF(AND($E$3=7),'Marks Entry 7th'!CB163,"")))</f>
        <v/>
      </c>
      <c r="EV164" s="52" t="str">
        <f>IF(OR($E164="",$G164=""),"",IF(AND($E$3=6),'Marks Entry 6th'!CC163,IF(AND($E$3=7),'Marks Entry 7th'!CC163,"")))</f>
        <v/>
      </c>
      <c r="EW164" s="52" t="str">
        <f>IF(OR($E164="",$G164=""),"",IF(AND($E$3=6),'Marks Entry 6th'!CD163,IF(AND($E$3=7),'Marks Entry 7th'!CD163,"")))</f>
        <v/>
      </c>
      <c r="EX164" s="121" t="str">
        <f t="shared" si="257"/>
        <v/>
      </c>
      <c r="EY164" s="122">
        <f t="shared" si="258"/>
        <v>0</v>
      </c>
      <c r="EZ164" s="122" t="str">
        <f t="shared" si="259"/>
        <v/>
      </c>
      <c r="FA164" s="122" t="str">
        <f t="shared" si="260"/>
        <v/>
      </c>
      <c r="FB164" s="109" t="str">
        <f t="shared" si="261"/>
        <v/>
      </c>
      <c r="FC164" s="52" t="str">
        <f>IF(OR($E164="",$G164=""),"",IF(AND($E$3=6),'Marks Entry 6th'!CE163,IF(AND($E$3=7),'Marks Entry 7th'!CE163,"")))</f>
        <v/>
      </c>
      <c r="FD164" s="52" t="str">
        <f>IF(OR($E164="",$G164=""),"",IF(AND($E$3=6),'Marks Entry 6th'!CF163,IF(AND($E$3=7),'Marks Entry 7th'!CF163,"")))</f>
        <v/>
      </c>
      <c r="FE164" s="52" t="str">
        <f>IF(OR($E164="",$G164=""),"",IF(AND($E$3=6),'Marks Entry 6th'!CG163,IF(AND($E$3=7),'Marks Entry 7th'!CG163,"")))</f>
        <v/>
      </c>
      <c r="FF164" s="52" t="str">
        <f>IF(OR($E164="",$G164=""),"",IF(AND($E$3=6),'Marks Entry 6th'!CH163,IF(AND($E$3=7),'Marks Entry 7th'!CH163,"")))</f>
        <v/>
      </c>
      <c r="FG164" s="52" t="str">
        <f>IF(OR($E164="",$G164=""),"",IF(AND($E$3=6),'Marks Entry 6th'!CI163,IF(AND($E$3=7),'Marks Entry 7th'!CI163,"")))</f>
        <v/>
      </c>
      <c r="FH164" s="121" t="str">
        <f t="shared" si="262"/>
        <v/>
      </c>
      <c r="FI164" s="122">
        <f t="shared" si="263"/>
        <v>0</v>
      </c>
      <c r="FJ164" s="122" t="str">
        <f t="shared" si="264"/>
        <v/>
      </c>
      <c r="FK164" s="122" t="str">
        <f t="shared" si="265"/>
        <v/>
      </c>
      <c r="FL164" s="109" t="str">
        <f t="shared" si="266"/>
        <v/>
      </c>
      <c r="FM164" s="361" t="str">
        <f>IF(OR($E164="",$G164=""),"",IF(AND('Marks Entry 6th'!CJ163="",'Marks Entry 7th'!CJ163=""),"",IF(AND($E$3=6),'Marks Entry 6th'!CJ163,IF(AND($E$3=7),'Marks Entry 7th'!CJ163,""))))</f>
        <v/>
      </c>
      <c r="FN164" s="361" t="str">
        <f>IF(OR($E164="",$G164=""),"",IF(AND('Marks Entry 6th'!CK163="",'Marks Entry 7th'!CK163=""),"",IF(AND($E$3=6),'Marks Entry 6th'!CK163,IF(AND($E$3=7),'Marks Entry 7th'!CK163,""))))</f>
        <v/>
      </c>
      <c r="FO164" s="362" t="str">
        <f t="shared" si="267"/>
        <v/>
      </c>
      <c r="FP164" s="109" t="str">
        <f t="shared" si="268"/>
        <v/>
      </c>
      <c r="FQ164" s="361" t="str">
        <f>IF(OR($E164="",$G164=""),"",IF(AND('Marks Entry 6th'!CL163="",'Marks Entry 7th'!CL163=""),"",IF(AND($E$3=6),'Marks Entry 6th'!CL163,IF(AND($E$3=7),'Marks Entry 7th'!CL163,""))))</f>
        <v/>
      </c>
      <c r="FR164" s="361" t="str">
        <f>IF(OR($E164="",$G164=""),"",IF(AND('Marks Entry 6th'!CM163="",'Marks Entry 7th'!CM163=""),"",IF(AND($E$3=6),'Marks Entry 6th'!CM163,IF(AND($E$3=7),'Marks Entry 7th'!CM163,""))))</f>
        <v/>
      </c>
      <c r="FS164" s="362" t="str">
        <f t="shared" si="269"/>
        <v/>
      </c>
      <c r="FT164" s="109" t="str">
        <f t="shared" si="270"/>
        <v/>
      </c>
      <c r="FU164" s="78" t="str">
        <f t="shared" si="271"/>
        <v/>
      </c>
      <c r="FV164" s="328" t="str">
        <f t="shared" si="272"/>
        <v/>
      </c>
      <c r="FW164" s="84" t="str">
        <f t="shared" si="273"/>
        <v/>
      </c>
      <c r="FX164" s="222" t="str">
        <f t="shared" si="274"/>
        <v/>
      </c>
      <c r="FY164" s="85" t="str">
        <f t="shared" si="275"/>
        <v/>
      </c>
      <c r="FZ164" s="327" t="str">
        <f>IFERROR(IF(B164="NSO","NSO",IF(OR(D164="",G164="",F164=""),"",IF(AND(FV164&gt;=36,'Master sheet'!$D$11="Hindi"),"कक्षा क्रमोन्नत",IF(AND(FV164&gt;=36,'Master sheet'!$D$11="English"),"Promoted",IF(AND(FV164&lt;36,'Master sheet'!$D$11="Hindi"),"पुनः परीक्षा","Re-Exam"))))),"")</f>
        <v/>
      </c>
      <c r="GA164" s="53" t="str">
        <f>IF(OR($E164="",$G164=""),"",IF(AND($E$3=6,'Marks Entry 6th'!CN163=""),"",IF(AND($E$3=7,'Marks Entry 7th'!CN163=""),"",IF(AND($E$3=6),'Marks Entry 6th'!CN163,IF(AND($E$3=7),'Marks Entry 7th'!CN163,"")))))</f>
        <v/>
      </c>
      <c r="GB164" s="53" t="str">
        <f>IF(OR($E164="",$G164=""),"",IF(AND($E$3=6,'Marks Entry 6th'!CO163=""),"",IF(AND($E$3=7,'Marks Entry 7th'!CO163=""),"",IF(AND($E$3=6),'Marks Entry 6th'!CO163,IF(AND($E$3=7),'Marks Entry 7th'!CO163,"")))))</f>
        <v/>
      </c>
      <c r="GC164" s="54"/>
      <c r="GK164" s="56">
        <f>IF(AND($E$3=6),'Marks Entry 6th'!I163,IF(AND($E$3=7),'Marks Entry 7th'!I163,""))</f>
        <v>0</v>
      </c>
      <c r="GL164" s="56">
        <f t="shared" si="276"/>
        <v>0</v>
      </c>
    </row>
    <row r="165" spans="1:194" ht="18.95" customHeight="1">
      <c r="A165" s="68">
        <v>158</v>
      </c>
      <c r="B165" s="68" t="str">
        <f>IF(OR(GK165=0,GK165=""),"",IF(AND($E$3=6),'Marks Entry 6th'!I164,IF(AND($E$3=7),'Marks Entry 7th'!I164,"")))</f>
        <v/>
      </c>
      <c r="C165" s="69" t="str">
        <f>IF(OR(B165=0,B165=""),"",IF(AND($E$3=6,'Marks Entry 6th'!B164=""),"",IF(AND($E$3=7,'Marks Entry 7th'!B164=""),"",IF(AND($E$3=6,'Marks Entry 6th'!B164),'Marks Entry 6th'!B164,IF(AND($E$3=7),'Marks Entry 7th'!B164,"")))))</f>
        <v/>
      </c>
      <c r="D165" s="69" t="str">
        <f>IF(OR(B165=0,B165=""),"",IF(AND($E$3=6,'Marks Entry 6th'!C164=""),"",IF(AND($E$3=7,'Marks Entry 7th'!C164=""),"",IF(AND($E$3=6),'Marks Entry 6th'!C164,IF(AND($E$3=7),'Marks Entry 7th'!C164,"")))))</f>
        <v/>
      </c>
      <c r="E165" s="303" t="str">
        <f>IF(OR(B165=0,B165=""),"",IF(AND($E$3=6,'Marks Entry 6th'!E164=""),"",IF(AND($E$3=7,'Marks Entry 7th'!E164=""),"",IF(AND($E$3=6),'Marks Entry 6th'!E164,IF(AND($E$3=7),'Marks Entry 7th'!E164,"")))))</f>
        <v/>
      </c>
      <c r="F165" s="69" t="str">
        <f>IF(OR(B165=0,B165=""),"",IF(AND($E$3=6,'Marks Entry 6th'!D164=""),"",IF(AND($E$3=7,'Marks Entry 7th'!D164=""),"",IF(AND($E$3=6),'Marks Entry 6th'!D164,IF(AND($E$3=7),'Marks Entry 7th'!D164,"")))))</f>
        <v/>
      </c>
      <c r="G165" s="302" t="str">
        <f>IF(OR(B165=0,B165=""),"",IF(AND($E$3=6,'Marks Entry 6th'!F164=""),"",IF(AND($E$3=7,'Marks Entry 7th'!F164=""),"",IF(AND($E$3=6),UPPER('Marks Entry 6th'!F164),IF(AND($E$3=7),UPPER('Marks Entry 7th'!F164),"")))))</f>
        <v/>
      </c>
      <c r="H165" s="302" t="str">
        <f>IF(OR(B165=0,B165=""),"",IF(AND($E$3=6,'Marks Entry 6th'!G164=""),"",IF(AND($E$3=7,'Marks Entry 7th'!G164=""),"",IF(AND($E$3=6),UPPER('Marks Entry 6th'!G164),IF(AND($E$3=7),UPPER('Marks Entry 7th'!G164),"")))))</f>
        <v/>
      </c>
      <c r="I165" s="302" t="str">
        <f>IF(OR(B165=0,B165=""),"",IF(AND($E$3=6,'Marks Entry 6th'!H164=""),"",IF(AND($E$3=7,'Marks Entry 7th'!H164=""),"",IF(AND($E$3=6),UPPER('Marks Entry 6th'!H164),IF(AND($E$3=7),UPPER('Marks Entry 7th'!H164),"")))))</f>
        <v/>
      </c>
      <c r="J165" s="64" t="str">
        <f>IF(OR(B165=0,B165=""),"",IF(AND($E$3=6,'Marks Entry 6th'!J164=""),"",IF(AND($E$3=7,'Marks Entry 7th'!J164=""),"",IF(AND($E$3=6),'Marks Entry 6th'!J164,IF(AND($E$3=7),'Marks Entry 7th'!J164,"")))))</f>
        <v/>
      </c>
      <c r="K165" s="64" t="str">
        <f>IF(OR(B165=0,B165=""),"",IF(AND($E$3=6,'Marks Entry 6th'!K164=""),"",IF(AND($E$3=7,'Marks Entry 7th'!K164=""),"",IF(AND($E$3=6),'Marks Entry 6th'!K164,IF(AND($E$3=7),'Marks Entry 7th'!K164,"")))))</f>
        <v/>
      </c>
      <c r="L165" s="120" t="str">
        <f>IF(OR($E165="",$G165=""),"",IF(AND($E$3=6),'Marks Entry 6th'!L164,IF(AND($E$3=7),'Marks Entry 7th'!L164,"")))</f>
        <v/>
      </c>
      <c r="M165" s="120" t="str">
        <f>IF(OR($E165="",$G165=""),"",IF(AND($E$3=6),'Marks Entry 6th'!M164,IF(AND($E$3=7),'Marks Entry 7th'!M164,"")))</f>
        <v/>
      </c>
      <c r="N165" s="120" t="str">
        <f>IF(OR($E165="",$G165=""),"",IF(AND($E$3=6),'Marks Entry 6th'!N164,IF(AND($E$3=7),'Marks Entry 7th'!N164,"")))</f>
        <v/>
      </c>
      <c r="O165" s="120" t="str">
        <f>IF(OR($E165="",$G165=""),"",IF(AND($E$3=6),'Marks Entry 6th'!O164,IF(AND($E$3=7),'Marks Entry 7th'!O164,"")))</f>
        <v/>
      </c>
      <c r="P165" s="120" t="str">
        <f>IF(OR($E165="",$G165=""),"",IF(AND($E$3=6),'Marks Entry 6th'!P164,IF(AND($E$3=7),'Marks Entry 7th'!P164,"")))</f>
        <v/>
      </c>
      <c r="Q165" s="120" t="str">
        <f>IF(OR($E165="",$G165=""),"",IF(AND($E$3=6),'Marks Entry 6th'!Q164,IF(AND($E$3=7),'Marks Entry 7th'!Q164,"")))</f>
        <v/>
      </c>
      <c r="R165" s="418" t="str">
        <f t="shared" si="186"/>
        <v/>
      </c>
      <c r="S165" s="120" t="str">
        <f>IF(OR($E165="",$G165=""),"",IF(AND($E$3=6),'Marks Entry 6th'!R164,IF(AND($E$3=7),'Marks Entry 7th'!R164,"")))</f>
        <v/>
      </c>
      <c r="T165" s="120" t="str">
        <f>IF(OR($E165="",$G165=""),"",IF(AND($E$3=6),'Marks Entry 6th'!S164,IF(AND($E$3=7),'Marks Entry 7th'!S164,"")))</f>
        <v/>
      </c>
      <c r="U165" s="65" t="str">
        <f t="shared" si="187"/>
        <v/>
      </c>
      <c r="V165" s="62">
        <f t="shared" si="188"/>
        <v>0</v>
      </c>
      <c r="W165" s="67" t="str">
        <f>IF(OR($E165="",$G165=""),"",IF(AND($E$3=6),'Marks Entry 6th'!T164,IF(AND($E$3=7),'Marks Entry 7th'!T164,"")))</f>
        <v/>
      </c>
      <c r="X165" s="67" t="str">
        <f>IF(OR($E165="",$G165=""),"",IF(AND($E$3=6),'Marks Entry 6th'!U164,IF(AND($E$3=7),'Marks Entry 7th'!U164,"")))</f>
        <v/>
      </c>
      <c r="Y165" s="66" t="str">
        <f t="shared" si="189"/>
        <v/>
      </c>
      <c r="Z165" s="62" t="str">
        <f t="shared" si="190"/>
        <v/>
      </c>
      <c r="AA165" s="108">
        <f t="shared" si="191"/>
        <v>0</v>
      </c>
      <c r="AB165" s="108" t="str">
        <f t="shared" si="192"/>
        <v/>
      </c>
      <c r="AC165" s="108" t="str">
        <f t="shared" si="193"/>
        <v/>
      </c>
      <c r="AD165" s="108" t="str">
        <f t="shared" si="194"/>
        <v/>
      </c>
      <c r="AE165" s="108" t="str">
        <f t="shared" si="195"/>
        <v/>
      </c>
      <c r="AF165" s="110" t="str">
        <f t="shared" si="196"/>
        <v/>
      </c>
      <c r="AG165" s="120" t="str">
        <f>IF(OR($E165="",$G165=""),"",IF(AND($E$3=6),'Marks Entry 6th'!V164,IF(AND($E$3=7),'Marks Entry 7th'!V164,"")))</f>
        <v/>
      </c>
      <c r="AH165" s="120" t="str">
        <f>IF(OR($E165="",$G165=""),"",IF(AND($E$3=6),'Marks Entry 6th'!W164,IF(AND($E$3=7),'Marks Entry 7th'!W164,"")))</f>
        <v/>
      </c>
      <c r="AI165" s="120" t="str">
        <f>IF(OR($E165="",$G165=""),"",IF(AND($E$3=6),'Marks Entry 6th'!X164,IF(AND($E$3=7),'Marks Entry 7th'!X164,"")))</f>
        <v/>
      </c>
      <c r="AJ165" s="120" t="str">
        <f>IF(OR($E165="",$G165=""),"",IF(AND($E$3=6),'Marks Entry 6th'!Y164,IF(AND($E$3=7),'Marks Entry 7th'!Y164,"")))</f>
        <v/>
      </c>
      <c r="AK165" s="120" t="str">
        <f>IF(OR($E165="",$G165=""),"",IF(AND($E$3=6),'Marks Entry 6th'!Z164,IF(AND($E$3=7),'Marks Entry 7th'!Z164,"")))</f>
        <v/>
      </c>
      <c r="AL165" s="120" t="str">
        <f>IF(OR($E165="",$G165=""),"",IF(AND($E$3=6),'Marks Entry 6th'!AA164,IF(AND($E$3=7),'Marks Entry 7th'!AA164,"")))</f>
        <v/>
      </c>
      <c r="AM165" s="418" t="str">
        <f t="shared" si="197"/>
        <v/>
      </c>
      <c r="AN165" s="120" t="str">
        <f>IF(OR($E165="",$G165=""),"",IF(AND($E$3=6),'Marks Entry 6th'!AB164,IF(AND($E$3=7),'Marks Entry 7th'!AB164,"")))</f>
        <v/>
      </c>
      <c r="AO165" s="120" t="str">
        <f>IF(OR($E165="",$G165=""),"",IF(AND($E$3=6),'Marks Entry 6th'!AC164,IF(AND($E$3=7),'Marks Entry 7th'!AC164,"")))</f>
        <v/>
      </c>
      <c r="AP165" s="65" t="str">
        <f t="shared" si="198"/>
        <v/>
      </c>
      <c r="AQ165" s="62">
        <f t="shared" si="199"/>
        <v>0</v>
      </c>
      <c r="AR165" s="67" t="str">
        <f>IF(OR($E165="",$G165=""),"",IF(AND($E$3=6),'Marks Entry 6th'!AD164,IF(AND($E$3=7),'Marks Entry 7th'!AD164,"")))</f>
        <v/>
      </c>
      <c r="AS165" s="67" t="str">
        <f>IF(OR($E165="",$G165=""),"",IF(AND($E$3=6),'Marks Entry 6th'!AE164,IF(AND($E$3=7),'Marks Entry 7th'!AE164,"")))</f>
        <v/>
      </c>
      <c r="AT165" s="65" t="str">
        <f t="shared" si="200"/>
        <v/>
      </c>
      <c r="AU165" s="62" t="str">
        <f t="shared" si="201"/>
        <v/>
      </c>
      <c r="AV165" s="108">
        <f t="shared" si="202"/>
        <v>0</v>
      </c>
      <c r="AW165" s="108" t="str">
        <f t="shared" si="203"/>
        <v/>
      </c>
      <c r="AX165" s="108" t="str">
        <f t="shared" si="204"/>
        <v/>
      </c>
      <c r="AY165" s="108" t="str">
        <f t="shared" si="205"/>
        <v/>
      </c>
      <c r="AZ165" s="108" t="str">
        <f t="shared" si="206"/>
        <v/>
      </c>
      <c r="BA165" s="110" t="str">
        <f t="shared" si="207"/>
        <v/>
      </c>
      <c r="BB165" s="310" t="str">
        <f>IF(OR($E165="",$G165=""),"",IF(AND($E$3=6),'Marks Entry 6th'!AF164,IF(AND($E$3=7),'Marks Entry 7th'!AF164,"")))</f>
        <v/>
      </c>
      <c r="BC165" s="120" t="str">
        <f>IF(OR($E165="",$G165=""),"",IF(AND($E$3=6),'Marks Entry 6th'!AG164,IF(AND($E$3=7),'Marks Entry 7th'!AG164,"")))</f>
        <v/>
      </c>
      <c r="BD165" s="120" t="str">
        <f>IF(OR($E165="",$G165=""),"",IF(AND($E$3=6),'Marks Entry 6th'!AH164,IF(AND($E$3=7),'Marks Entry 7th'!AH164,"")))</f>
        <v/>
      </c>
      <c r="BE165" s="120" t="str">
        <f>IF(OR($E165="",$G165=""),"",IF(AND($E$3=6),'Marks Entry 6th'!AI164,IF(AND($E$3=7),'Marks Entry 7th'!AI164,"")))</f>
        <v/>
      </c>
      <c r="BF165" s="120" t="str">
        <f>IF(OR($E165="",$G165=""),"",IF(AND($E$3=6),'Marks Entry 6th'!AJ164,IF(AND($E$3=7),'Marks Entry 7th'!AJ164,"")))</f>
        <v/>
      </c>
      <c r="BG165" s="120" t="str">
        <f>IF(OR($E165="",$G165=""),"",IF(AND($E$3=6),'Marks Entry 6th'!AK164,IF(AND($E$3=7),'Marks Entry 7th'!AK164,"")))</f>
        <v/>
      </c>
      <c r="BH165" s="120" t="str">
        <f>IF(OR($E165="",$G165=""),"",IF(AND($E$3=6),'Marks Entry 6th'!AL164,IF(AND($E$3=7),'Marks Entry 7th'!AL164,"")))</f>
        <v/>
      </c>
      <c r="BI165" s="418" t="str">
        <f t="shared" si="208"/>
        <v/>
      </c>
      <c r="BJ165" s="120" t="str">
        <f>IF(OR($E165="",$G165=""),"",IF(AND($E$3=6),'Marks Entry 6th'!AM164,IF(AND($E$3=7),'Marks Entry 7th'!AM164,"")))</f>
        <v/>
      </c>
      <c r="BK165" s="120" t="str">
        <f>IF(OR($E165="",$G165=""),"",IF(AND($E$3=6),'Marks Entry 6th'!AN164,IF(AND($E$3=7),'Marks Entry 7th'!AN164,"")))</f>
        <v/>
      </c>
      <c r="BL165" s="65" t="str">
        <f t="shared" si="209"/>
        <v/>
      </c>
      <c r="BM165" s="62">
        <f t="shared" si="210"/>
        <v>0</v>
      </c>
      <c r="BN165" s="67" t="str">
        <f>IF(OR($E165="",$G165=""),"",IF(AND($E$3=6),'Marks Entry 6th'!AO164,IF(AND($E$3=7),'Marks Entry 7th'!AO164,"")))</f>
        <v/>
      </c>
      <c r="BO165" s="67" t="str">
        <f>IF(OR($E165="",$G165=""),"",IF(AND($E$3=6),'Marks Entry 6th'!AP164,IF(AND($E$3=7),'Marks Entry 7th'!AP164,"")))</f>
        <v/>
      </c>
      <c r="BP165" s="65" t="str">
        <f t="shared" si="211"/>
        <v/>
      </c>
      <c r="BQ165" s="62" t="str">
        <f t="shared" si="212"/>
        <v/>
      </c>
      <c r="BR165" s="108">
        <f t="shared" si="213"/>
        <v>0</v>
      </c>
      <c r="BS165" s="108" t="str">
        <f t="shared" si="214"/>
        <v/>
      </c>
      <c r="BT165" s="108" t="str">
        <f t="shared" si="215"/>
        <v/>
      </c>
      <c r="BU165" s="108" t="str">
        <f t="shared" si="216"/>
        <v/>
      </c>
      <c r="BV165" s="108" t="str">
        <f t="shared" si="217"/>
        <v/>
      </c>
      <c r="BW165" s="110" t="str">
        <f t="shared" si="218"/>
        <v/>
      </c>
      <c r="BX165" s="120" t="str">
        <f>IF(OR($E165="",$G165=""),"",IF(AND($E$3=6),'Marks Entry 6th'!AQ164,IF(AND($E$3=7),'Marks Entry 7th'!AQ164,"")))</f>
        <v/>
      </c>
      <c r="BY165" s="120" t="str">
        <f>IF(OR($E165="",$G165=""),"",IF(AND($E$3=6),'Marks Entry 6th'!AR164,IF(AND($E$3=7),'Marks Entry 7th'!AR164,"")))</f>
        <v/>
      </c>
      <c r="BZ165" s="120" t="str">
        <f>IF(OR($E165="",$G165=""),"",IF(AND($E$3=6),'Marks Entry 6th'!AS164,IF(AND($E$3=7),'Marks Entry 7th'!AS164,"")))</f>
        <v/>
      </c>
      <c r="CA165" s="120" t="str">
        <f>IF(OR($E165="",$G165=""),"",IF(AND($E$3=6),'Marks Entry 6th'!AT164,IF(AND($E$3=7),'Marks Entry 7th'!AT164,"")))</f>
        <v/>
      </c>
      <c r="CB165" s="120" t="str">
        <f>IF(OR($E165="",$G165=""),"",IF(AND($E$3=6),'Marks Entry 6th'!AU164,IF(AND($E$3=7),'Marks Entry 7th'!AU164,"")))</f>
        <v/>
      </c>
      <c r="CC165" s="120" t="str">
        <f>IF(OR($E165="",$G165=""),"",IF(AND($E$3=6),'Marks Entry 6th'!AV164,IF(AND($E$3=7),'Marks Entry 7th'!AV164,"")))</f>
        <v/>
      </c>
      <c r="CD165" s="418" t="str">
        <f t="shared" si="219"/>
        <v/>
      </c>
      <c r="CE165" s="120" t="str">
        <f>IF(OR($E165="",$G165=""),"",IF(AND($E$3=6),'Marks Entry 6th'!AW164,IF(AND($E$3=7),'Marks Entry 7th'!AW164,"")))</f>
        <v/>
      </c>
      <c r="CF165" s="120" t="str">
        <f>IF(OR($E165="",$G165=""),"",IF(AND($E$3=6),'Marks Entry 6th'!AX164,IF(AND($E$3=7),'Marks Entry 7th'!AX164,"")))</f>
        <v/>
      </c>
      <c r="CG165" s="65" t="str">
        <f t="shared" si="220"/>
        <v/>
      </c>
      <c r="CH165" s="62">
        <f t="shared" si="221"/>
        <v>0</v>
      </c>
      <c r="CI165" s="67" t="str">
        <f>IF(OR($E165="",$G165=""),"",IF(AND($E$3=6),'Marks Entry 6th'!AY164,IF(AND($E$3=7),'Marks Entry 7th'!AY164,"")))</f>
        <v/>
      </c>
      <c r="CJ165" s="67" t="str">
        <f>IF(OR($E165="",$G165=""),"",IF(AND($E$3=6),'Marks Entry 6th'!AZ164,IF(AND($E$3=7),'Marks Entry 7th'!AZ164,"")))</f>
        <v/>
      </c>
      <c r="CK165" s="65" t="str">
        <f t="shared" si="222"/>
        <v/>
      </c>
      <c r="CL165" s="62" t="str">
        <f t="shared" si="223"/>
        <v/>
      </c>
      <c r="CM165" s="108">
        <f t="shared" si="224"/>
        <v>0</v>
      </c>
      <c r="CN165" s="108" t="str">
        <f t="shared" si="225"/>
        <v/>
      </c>
      <c r="CO165" s="108" t="str">
        <f t="shared" si="226"/>
        <v/>
      </c>
      <c r="CP165" s="108" t="str">
        <f t="shared" si="227"/>
        <v/>
      </c>
      <c r="CQ165" s="108" t="str">
        <f t="shared" si="228"/>
        <v/>
      </c>
      <c r="CR165" s="110" t="str">
        <f t="shared" si="229"/>
        <v/>
      </c>
      <c r="CS165" s="120" t="str">
        <f>IF(OR($E165="",$G165=""),"",IF(AND($E$3=6),'Marks Entry 6th'!BA164,IF(AND($E$3=7),'Marks Entry 7th'!BA164,"")))</f>
        <v/>
      </c>
      <c r="CT165" s="120" t="str">
        <f>IF(OR($E165="",$G165=""),"",IF(AND($E$3=6),'Marks Entry 6th'!BB164,IF(AND($E$3=7),'Marks Entry 7th'!BB164,"")))</f>
        <v/>
      </c>
      <c r="CU165" s="120" t="str">
        <f>IF(OR($E165="",$G165=""),"",IF(AND($E$3=6),'Marks Entry 6th'!BC164,IF(AND($E$3=7),'Marks Entry 7th'!BC164,"")))</f>
        <v/>
      </c>
      <c r="CV165" s="120" t="str">
        <f>IF(OR($E165="",$G165=""),"",IF(AND($E$3=6),'Marks Entry 6th'!BD164,IF(AND($E$3=7),'Marks Entry 7th'!BD164,"")))</f>
        <v/>
      </c>
      <c r="CW165" s="120" t="str">
        <f>IF(OR($E165="",$G165=""),"",IF(AND($E$3=6),'Marks Entry 6th'!BE164,IF(AND($E$3=7),'Marks Entry 7th'!BE164,"")))</f>
        <v/>
      </c>
      <c r="CX165" s="120" t="str">
        <f>IF(OR($E165="",$G165=""),"",IF(AND($E$3=6),'Marks Entry 6th'!BF164,IF(AND($E$3=7),'Marks Entry 7th'!BF164,"")))</f>
        <v/>
      </c>
      <c r="CY165" s="418" t="str">
        <f t="shared" si="230"/>
        <v/>
      </c>
      <c r="CZ165" s="120" t="str">
        <f>IF(OR($E165="",$G165=""),"",IF(AND($E$3=6),'Marks Entry 6th'!BG164,IF(AND($E$3=7),'Marks Entry 7th'!BG164,"")))</f>
        <v/>
      </c>
      <c r="DA165" s="120" t="str">
        <f>IF(OR($E165="",$G165=""),"",IF(AND($E$3=6),'Marks Entry 6th'!BH164,IF(AND($E$3=7),'Marks Entry 7th'!BH164,"")))</f>
        <v/>
      </c>
      <c r="DB165" s="65" t="str">
        <f t="shared" si="231"/>
        <v/>
      </c>
      <c r="DC165" s="62">
        <f t="shared" si="232"/>
        <v>0</v>
      </c>
      <c r="DD165" s="67" t="str">
        <f>IF(OR($E165="",$G165=""),"",IF(AND($E$3=6),'Marks Entry 6th'!BI164,IF(AND($E$3=7),'Marks Entry 7th'!BI164,"")))</f>
        <v/>
      </c>
      <c r="DE165" s="67" t="str">
        <f>IF(OR($E165="",$G165=""),"",IF(AND($E$3=6),'Marks Entry 6th'!BJ164,IF(AND($E$3=7),'Marks Entry 7th'!BJ164,"")))</f>
        <v/>
      </c>
      <c r="DF165" s="65" t="str">
        <f t="shared" si="233"/>
        <v/>
      </c>
      <c r="DG165" s="62" t="str">
        <f t="shared" si="234"/>
        <v/>
      </c>
      <c r="DH165" s="108">
        <f t="shared" si="235"/>
        <v>0</v>
      </c>
      <c r="DI165" s="108" t="str">
        <f t="shared" si="236"/>
        <v/>
      </c>
      <c r="DJ165" s="108" t="str">
        <f t="shared" si="237"/>
        <v/>
      </c>
      <c r="DK165" s="108" t="str">
        <f t="shared" si="238"/>
        <v/>
      </c>
      <c r="DL165" s="108" t="str">
        <f t="shared" si="239"/>
        <v/>
      </c>
      <c r="DM165" s="110" t="str">
        <f t="shared" si="240"/>
        <v/>
      </c>
      <c r="DN165" s="120" t="str">
        <f>IF(OR($E165="",$G165=""),"",IF(AND($E$3=6),'Marks Entry 6th'!BK164,IF(AND($E$3=7),'Marks Entry 7th'!BK164,"")))</f>
        <v/>
      </c>
      <c r="DO165" s="120" t="str">
        <f>IF(OR($E165="",$G165=""),"",IF(AND($E$3=6),'Marks Entry 6th'!BL164,IF(AND($E$3=7),'Marks Entry 7th'!BL164,"")))</f>
        <v/>
      </c>
      <c r="DP165" s="120" t="str">
        <f>IF(OR($E165="",$G165=""),"",IF(AND($E$3=6),'Marks Entry 6th'!BM164,IF(AND($E$3=7),'Marks Entry 7th'!BM164,"")))</f>
        <v/>
      </c>
      <c r="DQ165" s="120" t="str">
        <f>IF(OR($E165="",$G165=""),"",IF(AND($E$3=6),'Marks Entry 6th'!BN164,IF(AND($E$3=7),'Marks Entry 7th'!BN164,"")))</f>
        <v/>
      </c>
      <c r="DR165" s="120" t="str">
        <f>IF(OR($E165="",$G165=""),"",IF(AND($E$3=6),'Marks Entry 6th'!BO164,IF(AND($E$3=7),'Marks Entry 7th'!BO164,"")))</f>
        <v/>
      </c>
      <c r="DS165" s="120" t="str">
        <f>IF(OR($E165="",$G165=""),"",IF(AND($E$3=6),'Marks Entry 6th'!BP164,IF(AND($E$3=7),'Marks Entry 7th'!BP164,"")))</f>
        <v/>
      </c>
      <c r="DT165" s="418" t="str">
        <f t="shared" si="241"/>
        <v/>
      </c>
      <c r="DU165" s="120" t="str">
        <f>IF(OR($E165="",$G165=""),"",IF(AND($E$3=6),'Marks Entry 6th'!BQ164,IF(AND($E$3=7),'Marks Entry 7th'!BQ164,"")))</f>
        <v/>
      </c>
      <c r="DV165" s="120" t="str">
        <f>IF(OR($E165="",$G165=""),"",IF(AND($E$3=6),'Marks Entry 6th'!BR164,IF(AND($E$3=7),'Marks Entry 7th'!BR164,"")))</f>
        <v/>
      </c>
      <c r="DW165" s="65" t="str">
        <f t="shared" si="242"/>
        <v/>
      </c>
      <c r="DX165" s="62">
        <f t="shared" si="243"/>
        <v>0</v>
      </c>
      <c r="DY165" s="67" t="str">
        <f>IF(OR($E165="",$G165=""),"",IF(AND($E$3=6),'Marks Entry 6th'!BS164,IF(AND($E$3=7),'Marks Entry 7th'!BS164,"")))</f>
        <v/>
      </c>
      <c r="DZ165" s="67" t="str">
        <f>IF(OR($E165="",$G165=""),"",IF(AND($E$3=6),'Marks Entry 6th'!BT164,IF(AND($E$3=7),'Marks Entry 7th'!BT164,"")))</f>
        <v/>
      </c>
      <c r="EA165" s="65" t="str">
        <f t="shared" si="244"/>
        <v/>
      </c>
      <c r="EB165" s="62" t="str">
        <f t="shared" si="245"/>
        <v/>
      </c>
      <c r="EC165" s="108">
        <f t="shared" si="246"/>
        <v>0</v>
      </c>
      <c r="ED165" s="108" t="str">
        <f t="shared" si="247"/>
        <v/>
      </c>
      <c r="EE165" s="108" t="str">
        <f t="shared" si="248"/>
        <v/>
      </c>
      <c r="EF165" s="108" t="str">
        <f t="shared" si="249"/>
        <v/>
      </c>
      <c r="EG165" s="108" t="str">
        <f t="shared" si="250"/>
        <v/>
      </c>
      <c r="EH165" s="110" t="str">
        <f t="shared" si="251"/>
        <v/>
      </c>
      <c r="EI165" s="52" t="str">
        <f>IF(OR($E165="",$G165=""),"",IF(AND($E$3=6),'Marks Entry 6th'!BU164,IF(AND($E$3=7),'Marks Entry 7th'!BU164,"")))</f>
        <v/>
      </c>
      <c r="EJ165" s="52" t="str">
        <f>IF(OR($E165="",$G165=""),"",IF(AND($E$3=6),'Marks Entry 6th'!BV164,IF(AND($E$3=7),'Marks Entry 7th'!BV164,"")))</f>
        <v/>
      </c>
      <c r="EK165" s="52" t="str">
        <f>IF(OR($E165="",$G165=""),"",IF(AND($E$3=6),'Marks Entry 6th'!BW164,IF(AND($E$3=7),'Marks Entry 7th'!BW164,"")))</f>
        <v/>
      </c>
      <c r="EL165" s="52" t="str">
        <f>IF(OR($E165="",$G165=""),"",IF(AND($E$3=6),'Marks Entry 6th'!BX164,IF(AND($E$3=7),'Marks Entry 7th'!BX164,"")))</f>
        <v/>
      </c>
      <c r="EM165" s="52" t="str">
        <f>IF(OR($E165="",$G165=""),"",IF(AND($E$3=6),'Marks Entry 6th'!BY164,IF(AND($E$3=7),'Marks Entry 7th'!BY164,"")))</f>
        <v/>
      </c>
      <c r="EN165" s="121" t="str">
        <f t="shared" si="252"/>
        <v/>
      </c>
      <c r="EO165" s="122">
        <f t="shared" si="253"/>
        <v>0</v>
      </c>
      <c r="EP165" s="122" t="str">
        <f t="shared" si="254"/>
        <v/>
      </c>
      <c r="EQ165" s="122" t="str">
        <f t="shared" si="255"/>
        <v/>
      </c>
      <c r="ER165" s="109" t="str">
        <f t="shared" si="256"/>
        <v/>
      </c>
      <c r="ES165" s="52" t="str">
        <f>IF(OR($E165="",$G165=""),"",IF(AND($E$3=6),'Marks Entry 6th'!BZ164,IF(AND($E$3=7),'Marks Entry 7th'!BZ164,"")))</f>
        <v/>
      </c>
      <c r="ET165" s="52" t="str">
        <f>IF(OR($E165="",$G165=""),"",IF(AND($E$3=6),'Marks Entry 6th'!CA164,IF(AND($E$3=7),'Marks Entry 7th'!CA164,"")))</f>
        <v/>
      </c>
      <c r="EU165" s="52" t="str">
        <f>IF(OR($E165="",$G165=""),"",IF(AND($E$3=6),'Marks Entry 6th'!CB164,IF(AND($E$3=7),'Marks Entry 7th'!CB164,"")))</f>
        <v/>
      </c>
      <c r="EV165" s="52" t="str">
        <f>IF(OR($E165="",$G165=""),"",IF(AND($E$3=6),'Marks Entry 6th'!CC164,IF(AND($E$3=7),'Marks Entry 7th'!CC164,"")))</f>
        <v/>
      </c>
      <c r="EW165" s="52" t="str">
        <f>IF(OR($E165="",$G165=""),"",IF(AND($E$3=6),'Marks Entry 6th'!CD164,IF(AND($E$3=7),'Marks Entry 7th'!CD164,"")))</f>
        <v/>
      </c>
      <c r="EX165" s="121" t="str">
        <f t="shared" si="257"/>
        <v/>
      </c>
      <c r="EY165" s="122">
        <f t="shared" si="258"/>
        <v>0</v>
      </c>
      <c r="EZ165" s="122" t="str">
        <f t="shared" si="259"/>
        <v/>
      </c>
      <c r="FA165" s="122" t="str">
        <f t="shared" si="260"/>
        <v/>
      </c>
      <c r="FB165" s="109" t="str">
        <f t="shared" si="261"/>
        <v/>
      </c>
      <c r="FC165" s="52" t="str">
        <f>IF(OR($E165="",$G165=""),"",IF(AND($E$3=6),'Marks Entry 6th'!CE164,IF(AND($E$3=7),'Marks Entry 7th'!CE164,"")))</f>
        <v/>
      </c>
      <c r="FD165" s="52" t="str">
        <f>IF(OR($E165="",$G165=""),"",IF(AND($E$3=6),'Marks Entry 6th'!CF164,IF(AND($E$3=7),'Marks Entry 7th'!CF164,"")))</f>
        <v/>
      </c>
      <c r="FE165" s="52" t="str">
        <f>IF(OR($E165="",$G165=""),"",IF(AND($E$3=6),'Marks Entry 6th'!CG164,IF(AND($E$3=7),'Marks Entry 7th'!CG164,"")))</f>
        <v/>
      </c>
      <c r="FF165" s="52" t="str">
        <f>IF(OR($E165="",$G165=""),"",IF(AND($E$3=6),'Marks Entry 6th'!CH164,IF(AND($E$3=7),'Marks Entry 7th'!CH164,"")))</f>
        <v/>
      </c>
      <c r="FG165" s="52" t="str">
        <f>IF(OR($E165="",$G165=""),"",IF(AND($E$3=6),'Marks Entry 6th'!CI164,IF(AND($E$3=7),'Marks Entry 7th'!CI164,"")))</f>
        <v/>
      </c>
      <c r="FH165" s="121" t="str">
        <f t="shared" si="262"/>
        <v/>
      </c>
      <c r="FI165" s="122">
        <f t="shared" si="263"/>
        <v>0</v>
      </c>
      <c r="FJ165" s="122" t="str">
        <f t="shared" si="264"/>
        <v/>
      </c>
      <c r="FK165" s="122" t="str">
        <f t="shared" si="265"/>
        <v/>
      </c>
      <c r="FL165" s="109" t="str">
        <f t="shared" si="266"/>
        <v/>
      </c>
      <c r="FM165" s="361" t="str">
        <f>IF(OR($E165="",$G165=""),"",IF(AND('Marks Entry 6th'!CJ164="",'Marks Entry 7th'!CJ164=""),"",IF(AND($E$3=6),'Marks Entry 6th'!CJ164,IF(AND($E$3=7),'Marks Entry 7th'!CJ164,""))))</f>
        <v/>
      </c>
      <c r="FN165" s="361" t="str">
        <f>IF(OR($E165="",$G165=""),"",IF(AND('Marks Entry 6th'!CK164="",'Marks Entry 7th'!CK164=""),"",IF(AND($E$3=6),'Marks Entry 6th'!CK164,IF(AND($E$3=7),'Marks Entry 7th'!CK164,""))))</f>
        <v/>
      </c>
      <c r="FO165" s="362" t="str">
        <f t="shared" si="267"/>
        <v/>
      </c>
      <c r="FP165" s="109" t="str">
        <f t="shared" si="268"/>
        <v/>
      </c>
      <c r="FQ165" s="361" t="str">
        <f>IF(OR($E165="",$G165=""),"",IF(AND('Marks Entry 6th'!CL164="",'Marks Entry 7th'!CL164=""),"",IF(AND($E$3=6),'Marks Entry 6th'!CL164,IF(AND($E$3=7),'Marks Entry 7th'!CL164,""))))</f>
        <v/>
      </c>
      <c r="FR165" s="361" t="str">
        <f>IF(OR($E165="",$G165=""),"",IF(AND('Marks Entry 6th'!CM164="",'Marks Entry 7th'!CM164=""),"",IF(AND($E$3=6),'Marks Entry 6th'!CM164,IF(AND($E$3=7),'Marks Entry 7th'!CM164,""))))</f>
        <v/>
      </c>
      <c r="FS165" s="362" t="str">
        <f t="shared" si="269"/>
        <v/>
      </c>
      <c r="FT165" s="109" t="str">
        <f t="shared" si="270"/>
        <v/>
      </c>
      <c r="FU165" s="78" t="str">
        <f t="shared" si="271"/>
        <v/>
      </c>
      <c r="FV165" s="328" t="str">
        <f t="shared" si="272"/>
        <v/>
      </c>
      <c r="FW165" s="84" t="str">
        <f t="shared" si="273"/>
        <v/>
      </c>
      <c r="FX165" s="222" t="str">
        <f t="shared" si="274"/>
        <v/>
      </c>
      <c r="FY165" s="85" t="str">
        <f t="shared" si="275"/>
        <v/>
      </c>
      <c r="FZ165" s="327" t="str">
        <f>IFERROR(IF(B165="NSO","NSO",IF(OR(D165="",G165="",F165=""),"",IF(AND(FV165&gt;=36,'Master sheet'!$D$11="Hindi"),"कक्षा क्रमोन्नत",IF(AND(FV165&gt;=36,'Master sheet'!$D$11="English"),"Promoted",IF(AND(FV165&lt;36,'Master sheet'!$D$11="Hindi"),"पुनः परीक्षा","Re-Exam"))))),"")</f>
        <v/>
      </c>
      <c r="GA165" s="53" t="str">
        <f>IF(OR($E165="",$G165=""),"",IF(AND($E$3=6,'Marks Entry 6th'!CN164=""),"",IF(AND($E$3=7,'Marks Entry 7th'!CN164=""),"",IF(AND($E$3=6),'Marks Entry 6th'!CN164,IF(AND($E$3=7),'Marks Entry 7th'!CN164,"")))))</f>
        <v/>
      </c>
      <c r="GB165" s="53" t="str">
        <f>IF(OR($E165="",$G165=""),"",IF(AND($E$3=6,'Marks Entry 6th'!CO164=""),"",IF(AND($E$3=7,'Marks Entry 7th'!CO164=""),"",IF(AND($E$3=6),'Marks Entry 6th'!CO164,IF(AND($E$3=7),'Marks Entry 7th'!CO164,"")))))</f>
        <v/>
      </c>
      <c r="GC165" s="54"/>
      <c r="GK165" s="56">
        <f>IF(AND($E$3=6),'Marks Entry 6th'!I164,IF(AND($E$3=7),'Marks Entry 7th'!I164,""))</f>
        <v>0</v>
      </c>
      <c r="GL165" s="56">
        <f t="shared" si="276"/>
        <v>0</v>
      </c>
    </row>
    <row r="166" spans="1:194" ht="18.95" customHeight="1">
      <c r="A166" s="68">
        <v>159</v>
      </c>
      <c r="B166" s="68" t="str">
        <f>IF(OR(GK166=0,GK166=""),"",IF(AND($E$3=6),'Marks Entry 6th'!I165,IF(AND($E$3=7),'Marks Entry 7th'!I165,"")))</f>
        <v/>
      </c>
      <c r="C166" s="69" t="str">
        <f>IF(OR(B166=0,B166=""),"",IF(AND($E$3=6,'Marks Entry 6th'!B165=""),"",IF(AND($E$3=7,'Marks Entry 7th'!B165=""),"",IF(AND($E$3=6,'Marks Entry 6th'!B165),'Marks Entry 6th'!B165,IF(AND($E$3=7),'Marks Entry 7th'!B165,"")))))</f>
        <v/>
      </c>
      <c r="D166" s="69" t="str">
        <f>IF(OR(B166=0,B166=""),"",IF(AND($E$3=6,'Marks Entry 6th'!C165=""),"",IF(AND($E$3=7,'Marks Entry 7th'!C165=""),"",IF(AND($E$3=6),'Marks Entry 6th'!C165,IF(AND($E$3=7),'Marks Entry 7th'!C165,"")))))</f>
        <v/>
      </c>
      <c r="E166" s="303" t="str">
        <f>IF(OR(B166=0,B166=""),"",IF(AND($E$3=6,'Marks Entry 6th'!E165=""),"",IF(AND($E$3=7,'Marks Entry 7th'!E165=""),"",IF(AND($E$3=6),'Marks Entry 6th'!E165,IF(AND($E$3=7),'Marks Entry 7th'!E165,"")))))</f>
        <v/>
      </c>
      <c r="F166" s="69" t="str">
        <f>IF(OR(B166=0,B166=""),"",IF(AND($E$3=6,'Marks Entry 6th'!D165=""),"",IF(AND($E$3=7,'Marks Entry 7th'!D165=""),"",IF(AND($E$3=6),'Marks Entry 6th'!D165,IF(AND($E$3=7),'Marks Entry 7th'!D165,"")))))</f>
        <v/>
      </c>
      <c r="G166" s="302" t="str">
        <f>IF(OR(B166=0,B166=""),"",IF(AND($E$3=6,'Marks Entry 6th'!F165=""),"",IF(AND($E$3=7,'Marks Entry 7th'!F165=""),"",IF(AND($E$3=6),UPPER('Marks Entry 6th'!F165),IF(AND($E$3=7),UPPER('Marks Entry 7th'!F165),"")))))</f>
        <v/>
      </c>
      <c r="H166" s="302" t="str">
        <f>IF(OR(B166=0,B166=""),"",IF(AND($E$3=6,'Marks Entry 6th'!G165=""),"",IF(AND($E$3=7,'Marks Entry 7th'!G165=""),"",IF(AND($E$3=6),UPPER('Marks Entry 6th'!G165),IF(AND($E$3=7),UPPER('Marks Entry 7th'!G165),"")))))</f>
        <v/>
      </c>
      <c r="I166" s="302" t="str">
        <f>IF(OR(B166=0,B166=""),"",IF(AND($E$3=6,'Marks Entry 6th'!H165=""),"",IF(AND($E$3=7,'Marks Entry 7th'!H165=""),"",IF(AND($E$3=6),UPPER('Marks Entry 6th'!H165),IF(AND($E$3=7),UPPER('Marks Entry 7th'!H165),"")))))</f>
        <v/>
      </c>
      <c r="J166" s="64" t="str">
        <f>IF(OR(B166=0,B166=""),"",IF(AND($E$3=6,'Marks Entry 6th'!J165=""),"",IF(AND($E$3=7,'Marks Entry 7th'!J165=""),"",IF(AND($E$3=6),'Marks Entry 6th'!J165,IF(AND($E$3=7),'Marks Entry 7th'!J165,"")))))</f>
        <v/>
      </c>
      <c r="K166" s="64" t="str">
        <f>IF(OR(B166=0,B166=""),"",IF(AND($E$3=6,'Marks Entry 6th'!K165=""),"",IF(AND($E$3=7,'Marks Entry 7th'!K165=""),"",IF(AND($E$3=6),'Marks Entry 6th'!K165,IF(AND($E$3=7),'Marks Entry 7th'!K165,"")))))</f>
        <v/>
      </c>
      <c r="L166" s="120" t="str">
        <f>IF(OR($E166="",$G166=""),"",IF(AND($E$3=6),'Marks Entry 6th'!L165,IF(AND($E$3=7),'Marks Entry 7th'!L165,"")))</f>
        <v/>
      </c>
      <c r="M166" s="120" t="str">
        <f>IF(OR($E166="",$G166=""),"",IF(AND($E$3=6),'Marks Entry 6th'!M165,IF(AND($E$3=7),'Marks Entry 7th'!M165,"")))</f>
        <v/>
      </c>
      <c r="N166" s="120" t="str">
        <f>IF(OR($E166="",$G166=""),"",IF(AND($E$3=6),'Marks Entry 6th'!N165,IF(AND($E$3=7),'Marks Entry 7th'!N165,"")))</f>
        <v/>
      </c>
      <c r="O166" s="120" t="str">
        <f>IF(OR($E166="",$G166=""),"",IF(AND($E$3=6),'Marks Entry 6th'!O165,IF(AND($E$3=7),'Marks Entry 7th'!O165,"")))</f>
        <v/>
      </c>
      <c r="P166" s="120" t="str">
        <f>IF(OR($E166="",$G166=""),"",IF(AND($E$3=6),'Marks Entry 6th'!P165,IF(AND($E$3=7),'Marks Entry 7th'!P165,"")))</f>
        <v/>
      </c>
      <c r="Q166" s="120" t="str">
        <f>IF(OR($E166="",$G166=""),"",IF(AND($E$3=6),'Marks Entry 6th'!Q165,IF(AND($E$3=7),'Marks Entry 7th'!Q165,"")))</f>
        <v/>
      </c>
      <c r="R166" s="418" t="str">
        <f t="shared" si="186"/>
        <v/>
      </c>
      <c r="S166" s="120" t="str">
        <f>IF(OR($E166="",$G166=""),"",IF(AND($E$3=6),'Marks Entry 6th'!R165,IF(AND($E$3=7),'Marks Entry 7th'!R165,"")))</f>
        <v/>
      </c>
      <c r="T166" s="120" t="str">
        <f>IF(OR($E166="",$G166=""),"",IF(AND($E$3=6),'Marks Entry 6th'!S165,IF(AND($E$3=7),'Marks Entry 7th'!S165,"")))</f>
        <v/>
      </c>
      <c r="U166" s="65" t="str">
        <f t="shared" si="187"/>
        <v/>
      </c>
      <c r="V166" s="62">
        <f t="shared" si="188"/>
        <v>0</v>
      </c>
      <c r="W166" s="67" t="str">
        <f>IF(OR($E166="",$G166=""),"",IF(AND($E$3=6),'Marks Entry 6th'!T165,IF(AND($E$3=7),'Marks Entry 7th'!T165,"")))</f>
        <v/>
      </c>
      <c r="X166" s="67" t="str">
        <f>IF(OR($E166="",$G166=""),"",IF(AND($E$3=6),'Marks Entry 6th'!U165,IF(AND($E$3=7),'Marks Entry 7th'!U165,"")))</f>
        <v/>
      </c>
      <c r="Y166" s="66" t="str">
        <f t="shared" si="189"/>
        <v/>
      </c>
      <c r="Z166" s="62" t="str">
        <f t="shared" si="190"/>
        <v/>
      </c>
      <c r="AA166" s="108">
        <f t="shared" si="191"/>
        <v>0</v>
      </c>
      <c r="AB166" s="108" t="str">
        <f t="shared" si="192"/>
        <v/>
      </c>
      <c r="AC166" s="108" t="str">
        <f t="shared" si="193"/>
        <v/>
      </c>
      <c r="AD166" s="108" t="str">
        <f t="shared" si="194"/>
        <v/>
      </c>
      <c r="AE166" s="108" t="str">
        <f t="shared" si="195"/>
        <v/>
      </c>
      <c r="AF166" s="110" t="str">
        <f t="shared" si="196"/>
        <v/>
      </c>
      <c r="AG166" s="120" t="str">
        <f>IF(OR($E166="",$G166=""),"",IF(AND($E$3=6),'Marks Entry 6th'!V165,IF(AND($E$3=7),'Marks Entry 7th'!V165,"")))</f>
        <v/>
      </c>
      <c r="AH166" s="120" t="str">
        <f>IF(OR($E166="",$G166=""),"",IF(AND($E$3=6),'Marks Entry 6th'!W165,IF(AND($E$3=7),'Marks Entry 7th'!W165,"")))</f>
        <v/>
      </c>
      <c r="AI166" s="120" t="str">
        <f>IF(OR($E166="",$G166=""),"",IF(AND($E$3=6),'Marks Entry 6th'!X165,IF(AND($E$3=7),'Marks Entry 7th'!X165,"")))</f>
        <v/>
      </c>
      <c r="AJ166" s="120" t="str">
        <f>IF(OR($E166="",$G166=""),"",IF(AND($E$3=6),'Marks Entry 6th'!Y165,IF(AND($E$3=7),'Marks Entry 7th'!Y165,"")))</f>
        <v/>
      </c>
      <c r="AK166" s="120" t="str">
        <f>IF(OR($E166="",$G166=""),"",IF(AND($E$3=6),'Marks Entry 6th'!Z165,IF(AND($E$3=7),'Marks Entry 7th'!Z165,"")))</f>
        <v/>
      </c>
      <c r="AL166" s="120" t="str">
        <f>IF(OR($E166="",$G166=""),"",IF(AND($E$3=6),'Marks Entry 6th'!AA165,IF(AND($E$3=7),'Marks Entry 7th'!AA165,"")))</f>
        <v/>
      </c>
      <c r="AM166" s="418" t="str">
        <f t="shared" si="197"/>
        <v/>
      </c>
      <c r="AN166" s="120" t="str">
        <f>IF(OR($E166="",$G166=""),"",IF(AND($E$3=6),'Marks Entry 6th'!AB165,IF(AND($E$3=7),'Marks Entry 7th'!AB165,"")))</f>
        <v/>
      </c>
      <c r="AO166" s="120" t="str">
        <f>IF(OR($E166="",$G166=""),"",IF(AND($E$3=6),'Marks Entry 6th'!AC165,IF(AND($E$3=7),'Marks Entry 7th'!AC165,"")))</f>
        <v/>
      </c>
      <c r="AP166" s="65" t="str">
        <f t="shared" si="198"/>
        <v/>
      </c>
      <c r="AQ166" s="62">
        <f t="shared" si="199"/>
        <v>0</v>
      </c>
      <c r="AR166" s="67" t="str">
        <f>IF(OR($E166="",$G166=""),"",IF(AND($E$3=6),'Marks Entry 6th'!AD165,IF(AND($E$3=7),'Marks Entry 7th'!AD165,"")))</f>
        <v/>
      </c>
      <c r="AS166" s="67" t="str">
        <f>IF(OR($E166="",$G166=""),"",IF(AND($E$3=6),'Marks Entry 6th'!AE165,IF(AND($E$3=7),'Marks Entry 7th'!AE165,"")))</f>
        <v/>
      </c>
      <c r="AT166" s="65" t="str">
        <f t="shared" si="200"/>
        <v/>
      </c>
      <c r="AU166" s="62" t="str">
        <f t="shared" si="201"/>
        <v/>
      </c>
      <c r="AV166" s="108">
        <f t="shared" si="202"/>
        <v>0</v>
      </c>
      <c r="AW166" s="108" t="str">
        <f t="shared" si="203"/>
        <v/>
      </c>
      <c r="AX166" s="108" t="str">
        <f t="shared" si="204"/>
        <v/>
      </c>
      <c r="AY166" s="108" t="str">
        <f t="shared" si="205"/>
        <v/>
      </c>
      <c r="AZ166" s="108" t="str">
        <f t="shared" si="206"/>
        <v/>
      </c>
      <c r="BA166" s="110" t="str">
        <f t="shared" si="207"/>
        <v/>
      </c>
      <c r="BB166" s="310" t="str">
        <f>IF(OR($E166="",$G166=""),"",IF(AND($E$3=6),'Marks Entry 6th'!AF165,IF(AND($E$3=7),'Marks Entry 7th'!AF165,"")))</f>
        <v/>
      </c>
      <c r="BC166" s="120" t="str">
        <f>IF(OR($E166="",$G166=""),"",IF(AND($E$3=6),'Marks Entry 6th'!AG165,IF(AND($E$3=7),'Marks Entry 7th'!AG165,"")))</f>
        <v/>
      </c>
      <c r="BD166" s="120" t="str">
        <f>IF(OR($E166="",$G166=""),"",IF(AND($E$3=6),'Marks Entry 6th'!AH165,IF(AND($E$3=7),'Marks Entry 7th'!AH165,"")))</f>
        <v/>
      </c>
      <c r="BE166" s="120" t="str">
        <f>IF(OR($E166="",$G166=""),"",IF(AND($E$3=6),'Marks Entry 6th'!AI165,IF(AND($E$3=7),'Marks Entry 7th'!AI165,"")))</f>
        <v/>
      </c>
      <c r="BF166" s="120" t="str">
        <f>IF(OR($E166="",$G166=""),"",IF(AND($E$3=6),'Marks Entry 6th'!AJ165,IF(AND($E$3=7),'Marks Entry 7th'!AJ165,"")))</f>
        <v/>
      </c>
      <c r="BG166" s="120" t="str">
        <f>IF(OR($E166="",$G166=""),"",IF(AND($E$3=6),'Marks Entry 6th'!AK165,IF(AND($E$3=7),'Marks Entry 7th'!AK165,"")))</f>
        <v/>
      </c>
      <c r="BH166" s="120" t="str">
        <f>IF(OR($E166="",$G166=""),"",IF(AND($E$3=6),'Marks Entry 6th'!AL165,IF(AND($E$3=7),'Marks Entry 7th'!AL165,"")))</f>
        <v/>
      </c>
      <c r="BI166" s="418" t="str">
        <f t="shared" si="208"/>
        <v/>
      </c>
      <c r="BJ166" s="120" t="str">
        <f>IF(OR($E166="",$G166=""),"",IF(AND($E$3=6),'Marks Entry 6th'!AM165,IF(AND($E$3=7),'Marks Entry 7th'!AM165,"")))</f>
        <v/>
      </c>
      <c r="BK166" s="120" t="str">
        <f>IF(OR($E166="",$G166=""),"",IF(AND($E$3=6),'Marks Entry 6th'!AN165,IF(AND($E$3=7),'Marks Entry 7th'!AN165,"")))</f>
        <v/>
      </c>
      <c r="BL166" s="65" t="str">
        <f t="shared" si="209"/>
        <v/>
      </c>
      <c r="BM166" s="62">
        <f t="shared" si="210"/>
        <v>0</v>
      </c>
      <c r="BN166" s="67" t="str">
        <f>IF(OR($E166="",$G166=""),"",IF(AND($E$3=6),'Marks Entry 6th'!AO165,IF(AND($E$3=7),'Marks Entry 7th'!AO165,"")))</f>
        <v/>
      </c>
      <c r="BO166" s="67" t="str">
        <f>IF(OR($E166="",$G166=""),"",IF(AND($E$3=6),'Marks Entry 6th'!AP165,IF(AND($E$3=7),'Marks Entry 7th'!AP165,"")))</f>
        <v/>
      </c>
      <c r="BP166" s="65" t="str">
        <f t="shared" si="211"/>
        <v/>
      </c>
      <c r="BQ166" s="62" t="str">
        <f t="shared" si="212"/>
        <v/>
      </c>
      <c r="BR166" s="108">
        <f t="shared" si="213"/>
        <v>0</v>
      </c>
      <c r="BS166" s="108" t="str">
        <f t="shared" si="214"/>
        <v/>
      </c>
      <c r="BT166" s="108" t="str">
        <f t="shared" si="215"/>
        <v/>
      </c>
      <c r="BU166" s="108" t="str">
        <f t="shared" si="216"/>
        <v/>
      </c>
      <c r="BV166" s="108" t="str">
        <f t="shared" si="217"/>
        <v/>
      </c>
      <c r="BW166" s="110" t="str">
        <f t="shared" si="218"/>
        <v/>
      </c>
      <c r="BX166" s="120" t="str">
        <f>IF(OR($E166="",$G166=""),"",IF(AND($E$3=6),'Marks Entry 6th'!AQ165,IF(AND($E$3=7),'Marks Entry 7th'!AQ165,"")))</f>
        <v/>
      </c>
      <c r="BY166" s="120" t="str">
        <f>IF(OR($E166="",$G166=""),"",IF(AND($E$3=6),'Marks Entry 6th'!AR165,IF(AND($E$3=7),'Marks Entry 7th'!AR165,"")))</f>
        <v/>
      </c>
      <c r="BZ166" s="120" t="str">
        <f>IF(OR($E166="",$G166=""),"",IF(AND($E$3=6),'Marks Entry 6th'!AS165,IF(AND($E$3=7),'Marks Entry 7th'!AS165,"")))</f>
        <v/>
      </c>
      <c r="CA166" s="120" t="str">
        <f>IF(OR($E166="",$G166=""),"",IF(AND($E$3=6),'Marks Entry 6th'!AT165,IF(AND($E$3=7),'Marks Entry 7th'!AT165,"")))</f>
        <v/>
      </c>
      <c r="CB166" s="120" t="str">
        <f>IF(OR($E166="",$G166=""),"",IF(AND($E$3=6),'Marks Entry 6th'!AU165,IF(AND($E$3=7),'Marks Entry 7th'!AU165,"")))</f>
        <v/>
      </c>
      <c r="CC166" s="120" t="str">
        <f>IF(OR($E166="",$G166=""),"",IF(AND($E$3=6),'Marks Entry 6th'!AV165,IF(AND($E$3=7),'Marks Entry 7th'!AV165,"")))</f>
        <v/>
      </c>
      <c r="CD166" s="418" t="str">
        <f t="shared" si="219"/>
        <v/>
      </c>
      <c r="CE166" s="120" t="str">
        <f>IF(OR($E166="",$G166=""),"",IF(AND($E$3=6),'Marks Entry 6th'!AW165,IF(AND($E$3=7),'Marks Entry 7th'!AW165,"")))</f>
        <v/>
      </c>
      <c r="CF166" s="120" t="str">
        <f>IF(OR($E166="",$G166=""),"",IF(AND($E$3=6),'Marks Entry 6th'!AX165,IF(AND($E$3=7),'Marks Entry 7th'!AX165,"")))</f>
        <v/>
      </c>
      <c r="CG166" s="65" t="str">
        <f t="shared" si="220"/>
        <v/>
      </c>
      <c r="CH166" s="62">
        <f t="shared" si="221"/>
        <v>0</v>
      </c>
      <c r="CI166" s="67" t="str">
        <f>IF(OR($E166="",$G166=""),"",IF(AND($E$3=6),'Marks Entry 6th'!AY165,IF(AND($E$3=7),'Marks Entry 7th'!AY165,"")))</f>
        <v/>
      </c>
      <c r="CJ166" s="67" t="str">
        <f>IF(OR($E166="",$G166=""),"",IF(AND($E$3=6),'Marks Entry 6th'!AZ165,IF(AND($E$3=7),'Marks Entry 7th'!AZ165,"")))</f>
        <v/>
      </c>
      <c r="CK166" s="65" t="str">
        <f t="shared" si="222"/>
        <v/>
      </c>
      <c r="CL166" s="62" t="str">
        <f t="shared" si="223"/>
        <v/>
      </c>
      <c r="CM166" s="108">
        <f t="shared" si="224"/>
        <v>0</v>
      </c>
      <c r="CN166" s="108" t="str">
        <f t="shared" si="225"/>
        <v/>
      </c>
      <c r="CO166" s="108" t="str">
        <f t="shared" si="226"/>
        <v/>
      </c>
      <c r="CP166" s="108" t="str">
        <f t="shared" si="227"/>
        <v/>
      </c>
      <c r="CQ166" s="108" t="str">
        <f t="shared" si="228"/>
        <v/>
      </c>
      <c r="CR166" s="110" t="str">
        <f t="shared" si="229"/>
        <v/>
      </c>
      <c r="CS166" s="120" t="str">
        <f>IF(OR($E166="",$G166=""),"",IF(AND($E$3=6),'Marks Entry 6th'!BA165,IF(AND($E$3=7),'Marks Entry 7th'!BA165,"")))</f>
        <v/>
      </c>
      <c r="CT166" s="120" t="str">
        <f>IF(OR($E166="",$G166=""),"",IF(AND($E$3=6),'Marks Entry 6th'!BB165,IF(AND($E$3=7),'Marks Entry 7th'!BB165,"")))</f>
        <v/>
      </c>
      <c r="CU166" s="120" t="str">
        <f>IF(OR($E166="",$G166=""),"",IF(AND($E$3=6),'Marks Entry 6th'!BC165,IF(AND($E$3=7),'Marks Entry 7th'!BC165,"")))</f>
        <v/>
      </c>
      <c r="CV166" s="120" t="str">
        <f>IF(OR($E166="",$G166=""),"",IF(AND($E$3=6),'Marks Entry 6th'!BD165,IF(AND($E$3=7),'Marks Entry 7th'!BD165,"")))</f>
        <v/>
      </c>
      <c r="CW166" s="120" t="str">
        <f>IF(OR($E166="",$G166=""),"",IF(AND($E$3=6),'Marks Entry 6th'!BE165,IF(AND($E$3=7),'Marks Entry 7th'!BE165,"")))</f>
        <v/>
      </c>
      <c r="CX166" s="120" t="str">
        <f>IF(OR($E166="",$G166=""),"",IF(AND($E$3=6),'Marks Entry 6th'!BF165,IF(AND($E$3=7),'Marks Entry 7th'!BF165,"")))</f>
        <v/>
      </c>
      <c r="CY166" s="418" t="str">
        <f t="shared" si="230"/>
        <v/>
      </c>
      <c r="CZ166" s="120" t="str">
        <f>IF(OR($E166="",$G166=""),"",IF(AND($E$3=6),'Marks Entry 6th'!BG165,IF(AND($E$3=7),'Marks Entry 7th'!BG165,"")))</f>
        <v/>
      </c>
      <c r="DA166" s="120" t="str">
        <f>IF(OR($E166="",$G166=""),"",IF(AND($E$3=6),'Marks Entry 6th'!BH165,IF(AND($E$3=7),'Marks Entry 7th'!BH165,"")))</f>
        <v/>
      </c>
      <c r="DB166" s="65" t="str">
        <f t="shared" si="231"/>
        <v/>
      </c>
      <c r="DC166" s="62">
        <f t="shared" si="232"/>
        <v>0</v>
      </c>
      <c r="DD166" s="67" t="str">
        <f>IF(OR($E166="",$G166=""),"",IF(AND($E$3=6),'Marks Entry 6th'!BI165,IF(AND($E$3=7),'Marks Entry 7th'!BI165,"")))</f>
        <v/>
      </c>
      <c r="DE166" s="67" t="str">
        <f>IF(OR($E166="",$G166=""),"",IF(AND($E$3=6),'Marks Entry 6th'!BJ165,IF(AND($E$3=7),'Marks Entry 7th'!BJ165,"")))</f>
        <v/>
      </c>
      <c r="DF166" s="65" t="str">
        <f t="shared" si="233"/>
        <v/>
      </c>
      <c r="DG166" s="62" t="str">
        <f t="shared" si="234"/>
        <v/>
      </c>
      <c r="DH166" s="108">
        <f t="shared" si="235"/>
        <v>0</v>
      </c>
      <c r="DI166" s="108" t="str">
        <f t="shared" si="236"/>
        <v/>
      </c>
      <c r="DJ166" s="108" t="str">
        <f t="shared" si="237"/>
        <v/>
      </c>
      <c r="DK166" s="108" t="str">
        <f t="shared" si="238"/>
        <v/>
      </c>
      <c r="DL166" s="108" t="str">
        <f t="shared" si="239"/>
        <v/>
      </c>
      <c r="DM166" s="110" t="str">
        <f t="shared" si="240"/>
        <v/>
      </c>
      <c r="DN166" s="120" t="str">
        <f>IF(OR($E166="",$G166=""),"",IF(AND($E$3=6),'Marks Entry 6th'!BK165,IF(AND($E$3=7),'Marks Entry 7th'!BK165,"")))</f>
        <v/>
      </c>
      <c r="DO166" s="120" t="str">
        <f>IF(OR($E166="",$G166=""),"",IF(AND($E$3=6),'Marks Entry 6th'!BL165,IF(AND($E$3=7),'Marks Entry 7th'!BL165,"")))</f>
        <v/>
      </c>
      <c r="DP166" s="120" t="str">
        <f>IF(OR($E166="",$G166=""),"",IF(AND($E$3=6),'Marks Entry 6th'!BM165,IF(AND($E$3=7),'Marks Entry 7th'!BM165,"")))</f>
        <v/>
      </c>
      <c r="DQ166" s="120" t="str">
        <f>IF(OR($E166="",$G166=""),"",IF(AND($E$3=6),'Marks Entry 6th'!BN165,IF(AND($E$3=7),'Marks Entry 7th'!BN165,"")))</f>
        <v/>
      </c>
      <c r="DR166" s="120" t="str">
        <f>IF(OR($E166="",$G166=""),"",IF(AND($E$3=6),'Marks Entry 6th'!BO165,IF(AND($E$3=7),'Marks Entry 7th'!BO165,"")))</f>
        <v/>
      </c>
      <c r="DS166" s="120" t="str">
        <f>IF(OR($E166="",$G166=""),"",IF(AND($E$3=6),'Marks Entry 6th'!BP165,IF(AND($E$3=7),'Marks Entry 7th'!BP165,"")))</f>
        <v/>
      </c>
      <c r="DT166" s="418" t="str">
        <f t="shared" si="241"/>
        <v/>
      </c>
      <c r="DU166" s="120" t="str">
        <f>IF(OR($E166="",$G166=""),"",IF(AND($E$3=6),'Marks Entry 6th'!BQ165,IF(AND($E$3=7),'Marks Entry 7th'!BQ165,"")))</f>
        <v/>
      </c>
      <c r="DV166" s="120" t="str">
        <f>IF(OR($E166="",$G166=""),"",IF(AND($E$3=6),'Marks Entry 6th'!BR165,IF(AND($E$3=7),'Marks Entry 7th'!BR165,"")))</f>
        <v/>
      </c>
      <c r="DW166" s="65" t="str">
        <f t="shared" si="242"/>
        <v/>
      </c>
      <c r="DX166" s="62">
        <f t="shared" si="243"/>
        <v>0</v>
      </c>
      <c r="DY166" s="67" t="str">
        <f>IF(OR($E166="",$G166=""),"",IF(AND($E$3=6),'Marks Entry 6th'!BS165,IF(AND($E$3=7),'Marks Entry 7th'!BS165,"")))</f>
        <v/>
      </c>
      <c r="DZ166" s="67" t="str">
        <f>IF(OR($E166="",$G166=""),"",IF(AND($E$3=6),'Marks Entry 6th'!BT165,IF(AND($E$3=7),'Marks Entry 7th'!BT165,"")))</f>
        <v/>
      </c>
      <c r="EA166" s="65" t="str">
        <f t="shared" si="244"/>
        <v/>
      </c>
      <c r="EB166" s="62" t="str">
        <f t="shared" si="245"/>
        <v/>
      </c>
      <c r="EC166" s="108">
        <f t="shared" si="246"/>
        <v>0</v>
      </c>
      <c r="ED166" s="108" t="str">
        <f t="shared" si="247"/>
        <v/>
      </c>
      <c r="EE166" s="108" t="str">
        <f t="shared" si="248"/>
        <v/>
      </c>
      <c r="EF166" s="108" t="str">
        <f t="shared" si="249"/>
        <v/>
      </c>
      <c r="EG166" s="108" t="str">
        <f t="shared" si="250"/>
        <v/>
      </c>
      <c r="EH166" s="110" t="str">
        <f t="shared" si="251"/>
        <v/>
      </c>
      <c r="EI166" s="52" t="str">
        <f>IF(OR($E166="",$G166=""),"",IF(AND($E$3=6),'Marks Entry 6th'!BU165,IF(AND($E$3=7),'Marks Entry 7th'!BU165,"")))</f>
        <v/>
      </c>
      <c r="EJ166" s="52" t="str">
        <f>IF(OR($E166="",$G166=""),"",IF(AND($E$3=6),'Marks Entry 6th'!BV165,IF(AND($E$3=7),'Marks Entry 7th'!BV165,"")))</f>
        <v/>
      </c>
      <c r="EK166" s="52" t="str">
        <f>IF(OR($E166="",$G166=""),"",IF(AND($E$3=6),'Marks Entry 6th'!BW165,IF(AND($E$3=7),'Marks Entry 7th'!BW165,"")))</f>
        <v/>
      </c>
      <c r="EL166" s="52" t="str">
        <f>IF(OR($E166="",$G166=""),"",IF(AND($E$3=6),'Marks Entry 6th'!BX165,IF(AND($E$3=7),'Marks Entry 7th'!BX165,"")))</f>
        <v/>
      </c>
      <c r="EM166" s="52" t="str">
        <f>IF(OR($E166="",$G166=""),"",IF(AND($E$3=6),'Marks Entry 6th'!BY165,IF(AND($E$3=7),'Marks Entry 7th'!BY165,"")))</f>
        <v/>
      </c>
      <c r="EN166" s="121" t="str">
        <f t="shared" si="252"/>
        <v/>
      </c>
      <c r="EO166" s="122">
        <f t="shared" si="253"/>
        <v>0</v>
      </c>
      <c r="EP166" s="122" t="str">
        <f t="shared" si="254"/>
        <v/>
      </c>
      <c r="EQ166" s="122" t="str">
        <f t="shared" si="255"/>
        <v/>
      </c>
      <c r="ER166" s="109" t="str">
        <f t="shared" si="256"/>
        <v/>
      </c>
      <c r="ES166" s="52" t="str">
        <f>IF(OR($E166="",$G166=""),"",IF(AND($E$3=6),'Marks Entry 6th'!BZ165,IF(AND($E$3=7),'Marks Entry 7th'!BZ165,"")))</f>
        <v/>
      </c>
      <c r="ET166" s="52" t="str">
        <f>IF(OR($E166="",$G166=""),"",IF(AND($E$3=6),'Marks Entry 6th'!CA165,IF(AND($E$3=7),'Marks Entry 7th'!CA165,"")))</f>
        <v/>
      </c>
      <c r="EU166" s="52" t="str">
        <f>IF(OR($E166="",$G166=""),"",IF(AND($E$3=6),'Marks Entry 6th'!CB165,IF(AND($E$3=7),'Marks Entry 7th'!CB165,"")))</f>
        <v/>
      </c>
      <c r="EV166" s="52" t="str">
        <f>IF(OR($E166="",$G166=""),"",IF(AND($E$3=6),'Marks Entry 6th'!CC165,IF(AND($E$3=7),'Marks Entry 7th'!CC165,"")))</f>
        <v/>
      </c>
      <c r="EW166" s="52" t="str">
        <f>IF(OR($E166="",$G166=""),"",IF(AND($E$3=6),'Marks Entry 6th'!CD165,IF(AND($E$3=7),'Marks Entry 7th'!CD165,"")))</f>
        <v/>
      </c>
      <c r="EX166" s="121" t="str">
        <f t="shared" si="257"/>
        <v/>
      </c>
      <c r="EY166" s="122">
        <f t="shared" si="258"/>
        <v>0</v>
      </c>
      <c r="EZ166" s="122" t="str">
        <f t="shared" si="259"/>
        <v/>
      </c>
      <c r="FA166" s="122" t="str">
        <f t="shared" si="260"/>
        <v/>
      </c>
      <c r="FB166" s="109" t="str">
        <f t="shared" si="261"/>
        <v/>
      </c>
      <c r="FC166" s="52" t="str">
        <f>IF(OR($E166="",$G166=""),"",IF(AND($E$3=6),'Marks Entry 6th'!CE165,IF(AND($E$3=7),'Marks Entry 7th'!CE165,"")))</f>
        <v/>
      </c>
      <c r="FD166" s="52" t="str">
        <f>IF(OR($E166="",$G166=""),"",IF(AND($E$3=6),'Marks Entry 6th'!CF165,IF(AND($E$3=7),'Marks Entry 7th'!CF165,"")))</f>
        <v/>
      </c>
      <c r="FE166" s="52" t="str">
        <f>IF(OR($E166="",$G166=""),"",IF(AND($E$3=6),'Marks Entry 6th'!CG165,IF(AND($E$3=7),'Marks Entry 7th'!CG165,"")))</f>
        <v/>
      </c>
      <c r="FF166" s="52" t="str">
        <f>IF(OR($E166="",$G166=""),"",IF(AND($E$3=6),'Marks Entry 6th'!CH165,IF(AND($E$3=7),'Marks Entry 7th'!CH165,"")))</f>
        <v/>
      </c>
      <c r="FG166" s="52" t="str">
        <f>IF(OR($E166="",$G166=""),"",IF(AND($E$3=6),'Marks Entry 6th'!CI165,IF(AND($E$3=7),'Marks Entry 7th'!CI165,"")))</f>
        <v/>
      </c>
      <c r="FH166" s="121" t="str">
        <f t="shared" si="262"/>
        <v/>
      </c>
      <c r="FI166" s="122">
        <f t="shared" si="263"/>
        <v>0</v>
      </c>
      <c r="FJ166" s="122" t="str">
        <f t="shared" si="264"/>
        <v/>
      </c>
      <c r="FK166" s="122" t="str">
        <f t="shared" si="265"/>
        <v/>
      </c>
      <c r="FL166" s="109" t="str">
        <f t="shared" si="266"/>
        <v/>
      </c>
      <c r="FM166" s="361" t="str">
        <f>IF(OR($E166="",$G166=""),"",IF(AND('Marks Entry 6th'!CJ165="",'Marks Entry 7th'!CJ165=""),"",IF(AND($E$3=6),'Marks Entry 6th'!CJ165,IF(AND($E$3=7),'Marks Entry 7th'!CJ165,""))))</f>
        <v/>
      </c>
      <c r="FN166" s="361" t="str">
        <f>IF(OR($E166="",$G166=""),"",IF(AND('Marks Entry 6th'!CK165="",'Marks Entry 7th'!CK165=""),"",IF(AND($E$3=6),'Marks Entry 6th'!CK165,IF(AND($E$3=7),'Marks Entry 7th'!CK165,""))))</f>
        <v/>
      </c>
      <c r="FO166" s="362" t="str">
        <f t="shared" si="267"/>
        <v/>
      </c>
      <c r="FP166" s="109" t="str">
        <f t="shared" si="268"/>
        <v/>
      </c>
      <c r="FQ166" s="361" t="str">
        <f>IF(OR($E166="",$G166=""),"",IF(AND('Marks Entry 6th'!CL165="",'Marks Entry 7th'!CL165=""),"",IF(AND($E$3=6),'Marks Entry 6th'!CL165,IF(AND($E$3=7),'Marks Entry 7th'!CL165,""))))</f>
        <v/>
      </c>
      <c r="FR166" s="361" t="str">
        <f>IF(OR($E166="",$G166=""),"",IF(AND('Marks Entry 6th'!CM165="",'Marks Entry 7th'!CM165=""),"",IF(AND($E$3=6),'Marks Entry 6th'!CM165,IF(AND($E$3=7),'Marks Entry 7th'!CM165,""))))</f>
        <v/>
      </c>
      <c r="FS166" s="362" t="str">
        <f t="shared" si="269"/>
        <v/>
      </c>
      <c r="FT166" s="109" t="str">
        <f t="shared" si="270"/>
        <v/>
      </c>
      <c r="FU166" s="78" t="str">
        <f t="shared" si="271"/>
        <v/>
      </c>
      <c r="FV166" s="328" t="str">
        <f t="shared" si="272"/>
        <v/>
      </c>
      <c r="FW166" s="84" t="str">
        <f t="shared" si="273"/>
        <v/>
      </c>
      <c r="FX166" s="222" t="str">
        <f t="shared" si="274"/>
        <v/>
      </c>
      <c r="FY166" s="85" t="str">
        <f t="shared" si="275"/>
        <v/>
      </c>
      <c r="FZ166" s="327" t="str">
        <f>IFERROR(IF(B166="NSO","NSO",IF(OR(D166="",G166="",F166=""),"",IF(AND(FV166&gt;=36,'Master sheet'!$D$11="Hindi"),"कक्षा क्रमोन्नत",IF(AND(FV166&gt;=36,'Master sheet'!$D$11="English"),"Promoted",IF(AND(FV166&lt;36,'Master sheet'!$D$11="Hindi"),"पुनः परीक्षा","Re-Exam"))))),"")</f>
        <v/>
      </c>
      <c r="GA166" s="53" t="str">
        <f>IF(OR($E166="",$G166=""),"",IF(AND($E$3=6,'Marks Entry 6th'!CN165=""),"",IF(AND($E$3=7,'Marks Entry 7th'!CN165=""),"",IF(AND($E$3=6),'Marks Entry 6th'!CN165,IF(AND($E$3=7),'Marks Entry 7th'!CN165,"")))))</f>
        <v/>
      </c>
      <c r="GB166" s="53" t="str">
        <f>IF(OR($E166="",$G166=""),"",IF(AND($E$3=6,'Marks Entry 6th'!CO165=""),"",IF(AND($E$3=7,'Marks Entry 7th'!CO165=""),"",IF(AND($E$3=6),'Marks Entry 6th'!CO165,IF(AND($E$3=7),'Marks Entry 7th'!CO165,"")))))</f>
        <v/>
      </c>
      <c r="GC166" s="54"/>
      <c r="GK166" s="56">
        <f>IF(AND($E$3=6),'Marks Entry 6th'!I165,IF(AND($E$3=7),'Marks Entry 7th'!I165,""))</f>
        <v>0</v>
      </c>
      <c r="GL166" s="56">
        <f t="shared" si="276"/>
        <v>0</v>
      </c>
    </row>
    <row r="167" spans="1:194" ht="18.95" customHeight="1">
      <c r="A167" s="68">
        <v>160</v>
      </c>
      <c r="B167" s="68" t="str">
        <f>IF(OR(GK167=0,GK167=""),"",IF(AND($E$3=6),'Marks Entry 6th'!I166,IF(AND($E$3=7),'Marks Entry 7th'!I166,"")))</f>
        <v/>
      </c>
      <c r="C167" s="69" t="str">
        <f>IF(OR(B167=0,B167=""),"",IF(AND($E$3=6,'Marks Entry 6th'!B166=""),"",IF(AND($E$3=7,'Marks Entry 7th'!B166=""),"",IF(AND($E$3=6,'Marks Entry 6th'!B166),'Marks Entry 6th'!B166,IF(AND($E$3=7),'Marks Entry 7th'!B166,"")))))</f>
        <v/>
      </c>
      <c r="D167" s="69" t="str">
        <f>IF(OR(B167=0,B167=""),"",IF(AND($E$3=6,'Marks Entry 6th'!C166=""),"",IF(AND($E$3=7,'Marks Entry 7th'!C166=""),"",IF(AND($E$3=6),'Marks Entry 6th'!C166,IF(AND($E$3=7),'Marks Entry 7th'!C166,"")))))</f>
        <v/>
      </c>
      <c r="E167" s="303" t="str">
        <f>IF(OR(B167=0,B167=""),"",IF(AND($E$3=6,'Marks Entry 6th'!E166=""),"",IF(AND($E$3=7,'Marks Entry 7th'!E166=""),"",IF(AND($E$3=6),'Marks Entry 6th'!E166,IF(AND($E$3=7),'Marks Entry 7th'!E166,"")))))</f>
        <v/>
      </c>
      <c r="F167" s="69" t="str">
        <f>IF(OR(B167=0,B167=""),"",IF(AND($E$3=6,'Marks Entry 6th'!D166=""),"",IF(AND($E$3=7,'Marks Entry 7th'!D166=""),"",IF(AND($E$3=6),'Marks Entry 6th'!D166,IF(AND($E$3=7),'Marks Entry 7th'!D166,"")))))</f>
        <v/>
      </c>
      <c r="G167" s="302" t="str">
        <f>IF(OR(B167=0,B167=""),"",IF(AND($E$3=6,'Marks Entry 6th'!F166=""),"",IF(AND($E$3=7,'Marks Entry 7th'!F166=""),"",IF(AND($E$3=6),UPPER('Marks Entry 6th'!F166),IF(AND($E$3=7),UPPER('Marks Entry 7th'!F166),"")))))</f>
        <v/>
      </c>
      <c r="H167" s="302" t="str">
        <f>IF(OR(B167=0,B167=""),"",IF(AND($E$3=6,'Marks Entry 6th'!G166=""),"",IF(AND($E$3=7,'Marks Entry 7th'!G166=""),"",IF(AND($E$3=6),UPPER('Marks Entry 6th'!G166),IF(AND($E$3=7),UPPER('Marks Entry 7th'!G166),"")))))</f>
        <v/>
      </c>
      <c r="I167" s="302" t="str">
        <f>IF(OR(B167=0,B167=""),"",IF(AND($E$3=6,'Marks Entry 6th'!H166=""),"",IF(AND($E$3=7,'Marks Entry 7th'!H166=""),"",IF(AND($E$3=6),UPPER('Marks Entry 6th'!H166),IF(AND($E$3=7),UPPER('Marks Entry 7th'!H166),"")))))</f>
        <v/>
      </c>
      <c r="J167" s="64" t="str">
        <f>IF(OR(B167=0,B167=""),"",IF(AND($E$3=6,'Marks Entry 6th'!J166=""),"",IF(AND($E$3=7,'Marks Entry 7th'!J166=""),"",IF(AND($E$3=6),'Marks Entry 6th'!J166,IF(AND($E$3=7),'Marks Entry 7th'!J166,"")))))</f>
        <v/>
      </c>
      <c r="K167" s="64" t="str">
        <f>IF(OR(B167=0,B167=""),"",IF(AND($E$3=6,'Marks Entry 6th'!K166=""),"",IF(AND($E$3=7,'Marks Entry 7th'!K166=""),"",IF(AND($E$3=6),'Marks Entry 6th'!K166,IF(AND($E$3=7),'Marks Entry 7th'!K166,"")))))</f>
        <v/>
      </c>
      <c r="L167" s="120" t="str">
        <f>IF(OR($E167="",$G167=""),"",IF(AND($E$3=6),'Marks Entry 6th'!L166,IF(AND($E$3=7),'Marks Entry 7th'!L166,"")))</f>
        <v/>
      </c>
      <c r="M167" s="120" t="str">
        <f>IF(OR($E167="",$G167=""),"",IF(AND($E$3=6),'Marks Entry 6th'!M166,IF(AND($E$3=7),'Marks Entry 7th'!M166,"")))</f>
        <v/>
      </c>
      <c r="N167" s="120" t="str">
        <f>IF(OR($E167="",$G167=""),"",IF(AND($E$3=6),'Marks Entry 6th'!N166,IF(AND($E$3=7),'Marks Entry 7th'!N166,"")))</f>
        <v/>
      </c>
      <c r="O167" s="120" t="str">
        <f>IF(OR($E167="",$G167=""),"",IF(AND($E$3=6),'Marks Entry 6th'!O166,IF(AND($E$3=7),'Marks Entry 7th'!O166,"")))</f>
        <v/>
      </c>
      <c r="P167" s="120" t="str">
        <f>IF(OR($E167="",$G167=""),"",IF(AND($E$3=6),'Marks Entry 6th'!P166,IF(AND($E$3=7),'Marks Entry 7th'!P166,"")))</f>
        <v/>
      </c>
      <c r="Q167" s="120" t="str">
        <f>IF(OR($E167="",$G167=""),"",IF(AND($E$3=6),'Marks Entry 6th'!Q166,IF(AND($E$3=7),'Marks Entry 7th'!Q166,"")))</f>
        <v/>
      </c>
      <c r="R167" s="418" t="str">
        <f t="shared" si="186"/>
        <v/>
      </c>
      <c r="S167" s="120" t="str">
        <f>IF(OR($E167="",$G167=""),"",IF(AND($E$3=6),'Marks Entry 6th'!R166,IF(AND($E$3=7),'Marks Entry 7th'!R166,"")))</f>
        <v/>
      </c>
      <c r="T167" s="120" t="str">
        <f>IF(OR($E167="",$G167=""),"",IF(AND($E$3=6),'Marks Entry 6th'!S166,IF(AND($E$3=7),'Marks Entry 7th'!S166,"")))</f>
        <v/>
      </c>
      <c r="U167" s="65" t="str">
        <f t="shared" si="187"/>
        <v/>
      </c>
      <c r="V167" s="62">
        <f t="shared" si="188"/>
        <v>0</v>
      </c>
      <c r="W167" s="67" t="str">
        <f>IF(OR($E167="",$G167=""),"",IF(AND($E$3=6),'Marks Entry 6th'!T166,IF(AND($E$3=7),'Marks Entry 7th'!T166,"")))</f>
        <v/>
      </c>
      <c r="X167" s="67" t="str">
        <f>IF(OR($E167="",$G167=""),"",IF(AND($E$3=6),'Marks Entry 6th'!U166,IF(AND($E$3=7),'Marks Entry 7th'!U166,"")))</f>
        <v/>
      </c>
      <c r="Y167" s="66" t="str">
        <f t="shared" si="189"/>
        <v/>
      </c>
      <c r="Z167" s="62" t="str">
        <f t="shared" si="190"/>
        <v/>
      </c>
      <c r="AA167" s="108">
        <f t="shared" si="191"/>
        <v>0</v>
      </c>
      <c r="AB167" s="108" t="str">
        <f t="shared" si="192"/>
        <v/>
      </c>
      <c r="AC167" s="108" t="str">
        <f t="shared" si="193"/>
        <v/>
      </c>
      <c r="AD167" s="108" t="str">
        <f t="shared" si="194"/>
        <v/>
      </c>
      <c r="AE167" s="108" t="str">
        <f t="shared" si="195"/>
        <v/>
      </c>
      <c r="AF167" s="110" t="str">
        <f t="shared" si="196"/>
        <v/>
      </c>
      <c r="AG167" s="120" t="str">
        <f>IF(OR($E167="",$G167=""),"",IF(AND($E$3=6),'Marks Entry 6th'!V166,IF(AND($E$3=7),'Marks Entry 7th'!V166,"")))</f>
        <v/>
      </c>
      <c r="AH167" s="120" t="str">
        <f>IF(OR($E167="",$G167=""),"",IF(AND($E$3=6),'Marks Entry 6th'!W166,IF(AND($E$3=7),'Marks Entry 7th'!W166,"")))</f>
        <v/>
      </c>
      <c r="AI167" s="120" t="str">
        <f>IF(OR($E167="",$G167=""),"",IF(AND($E$3=6),'Marks Entry 6th'!X166,IF(AND($E$3=7),'Marks Entry 7th'!X166,"")))</f>
        <v/>
      </c>
      <c r="AJ167" s="120" t="str">
        <f>IF(OR($E167="",$G167=""),"",IF(AND($E$3=6),'Marks Entry 6th'!Y166,IF(AND($E$3=7),'Marks Entry 7th'!Y166,"")))</f>
        <v/>
      </c>
      <c r="AK167" s="120" t="str">
        <f>IF(OR($E167="",$G167=""),"",IF(AND($E$3=6),'Marks Entry 6th'!Z166,IF(AND($E$3=7),'Marks Entry 7th'!Z166,"")))</f>
        <v/>
      </c>
      <c r="AL167" s="120" t="str">
        <f>IF(OR($E167="",$G167=""),"",IF(AND($E$3=6),'Marks Entry 6th'!AA166,IF(AND($E$3=7),'Marks Entry 7th'!AA166,"")))</f>
        <v/>
      </c>
      <c r="AM167" s="418" t="str">
        <f t="shared" si="197"/>
        <v/>
      </c>
      <c r="AN167" s="120" t="str">
        <f>IF(OR($E167="",$G167=""),"",IF(AND($E$3=6),'Marks Entry 6th'!AB166,IF(AND($E$3=7),'Marks Entry 7th'!AB166,"")))</f>
        <v/>
      </c>
      <c r="AO167" s="120" t="str">
        <f>IF(OR($E167="",$G167=""),"",IF(AND($E$3=6),'Marks Entry 6th'!AC166,IF(AND($E$3=7),'Marks Entry 7th'!AC166,"")))</f>
        <v/>
      </c>
      <c r="AP167" s="65" t="str">
        <f t="shared" si="198"/>
        <v/>
      </c>
      <c r="AQ167" s="62">
        <f t="shared" si="199"/>
        <v>0</v>
      </c>
      <c r="AR167" s="67" t="str">
        <f>IF(OR($E167="",$G167=""),"",IF(AND($E$3=6),'Marks Entry 6th'!AD166,IF(AND($E$3=7),'Marks Entry 7th'!AD166,"")))</f>
        <v/>
      </c>
      <c r="AS167" s="67" t="str">
        <f>IF(OR($E167="",$G167=""),"",IF(AND($E$3=6),'Marks Entry 6th'!AE166,IF(AND($E$3=7),'Marks Entry 7th'!AE166,"")))</f>
        <v/>
      </c>
      <c r="AT167" s="65" t="str">
        <f t="shared" si="200"/>
        <v/>
      </c>
      <c r="AU167" s="62" t="str">
        <f t="shared" si="201"/>
        <v/>
      </c>
      <c r="AV167" s="108">
        <f t="shared" si="202"/>
        <v>0</v>
      </c>
      <c r="AW167" s="108" t="str">
        <f t="shared" si="203"/>
        <v/>
      </c>
      <c r="AX167" s="108" t="str">
        <f t="shared" si="204"/>
        <v/>
      </c>
      <c r="AY167" s="108" t="str">
        <f t="shared" si="205"/>
        <v/>
      </c>
      <c r="AZ167" s="108" t="str">
        <f t="shared" si="206"/>
        <v/>
      </c>
      <c r="BA167" s="110" t="str">
        <f t="shared" si="207"/>
        <v/>
      </c>
      <c r="BB167" s="310" t="str">
        <f>IF(OR($E167="",$G167=""),"",IF(AND($E$3=6),'Marks Entry 6th'!AF166,IF(AND($E$3=7),'Marks Entry 7th'!AF166,"")))</f>
        <v/>
      </c>
      <c r="BC167" s="120" t="str">
        <f>IF(OR($E167="",$G167=""),"",IF(AND($E$3=6),'Marks Entry 6th'!AG166,IF(AND($E$3=7),'Marks Entry 7th'!AG166,"")))</f>
        <v/>
      </c>
      <c r="BD167" s="120" t="str">
        <f>IF(OR($E167="",$G167=""),"",IF(AND($E$3=6),'Marks Entry 6th'!AH166,IF(AND($E$3=7),'Marks Entry 7th'!AH166,"")))</f>
        <v/>
      </c>
      <c r="BE167" s="120" t="str">
        <f>IF(OR($E167="",$G167=""),"",IF(AND($E$3=6),'Marks Entry 6th'!AI166,IF(AND($E$3=7),'Marks Entry 7th'!AI166,"")))</f>
        <v/>
      </c>
      <c r="BF167" s="120" t="str">
        <f>IF(OR($E167="",$G167=""),"",IF(AND($E$3=6),'Marks Entry 6th'!AJ166,IF(AND($E$3=7),'Marks Entry 7th'!AJ166,"")))</f>
        <v/>
      </c>
      <c r="BG167" s="120" t="str">
        <f>IF(OR($E167="",$G167=""),"",IF(AND($E$3=6),'Marks Entry 6th'!AK166,IF(AND($E$3=7),'Marks Entry 7th'!AK166,"")))</f>
        <v/>
      </c>
      <c r="BH167" s="120" t="str">
        <f>IF(OR($E167="",$G167=""),"",IF(AND($E$3=6),'Marks Entry 6th'!AL166,IF(AND($E$3=7),'Marks Entry 7th'!AL166,"")))</f>
        <v/>
      </c>
      <c r="BI167" s="418" t="str">
        <f t="shared" si="208"/>
        <v/>
      </c>
      <c r="BJ167" s="120" t="str">
        <f>IF(OR($E167="",$G167=""),"",IF(AND($E$3=6),'Marks Entry 6th'!AM166,IF(AND($E$3=7),'Marks Entry 7th'!AM166,"")))</f>
        <v/>
      </c>
      <c r="BK167" s="120" t="str">
        <f>IF(OR($E167="",$G167=""),"",IF(AND($E$3=6),'Marks Entry 6th'!AN166,IF(AND($E$3=7),'Marks Entry 7th'!AN166,"")))</f>
        <v/>
      </c>
      <c r="BL167" s="65" t="str">
        <f t="shared" si="209"/>
        <v/>
      </c>
      <c r="BM167" s="62">
        <f t="shared" si="210"/>
        <v>0</v>
      </c>
      <c r="BN167" s="67" t="str">
        <f>IF(OR($E167="",$G167=""),"",IF(AND($E$3=6),'Marks Entry 6th'!AO166,IF(AND($E$3=7),'Marks Entry 7th'!AO166,"")))</f>
        <v/>
      </c>
      <c r="BO167" s="67" t="str">
        <f>IF(OR($E167="",$G167=""),"",IF(AND($E$3=6),'Marks Entry 6th'!AP166,IF(AND($E$3=7),'Marks Entry 7th'!AP166,"")))</f>
        <v/>
      </c>
      <c r="BP167" s="65" t="str">
        <f t="shared" si="211"/>
        <v/>
      </c>
      <c r="BQ167" s="62" t="str">
        <f t="shared" si="212"/>
        <v/>
      </c>
      <c r="BR167" s="108">
        <f t="shared" si="213"/>
        <v>0</v>
      </c>
      <c r="BS167" s="108" t="str">
        <f t="shared" si="214"/>
        <v/>
      </c>
      <c r="BT167" s="108" t="str">
        <f t="shared" si="215"/>
        <v/>
      </c>
      <c r="BU167" s="108" t="str">
        <f t="shared" si="216"/>
        <v/>
      </c>
      <c r="BV167" s="108" t="str">
        <f t="shared" si="217"/>
        <v/>
      </c>
      <c r="BW167" s="110" t="str">
        <f t="shared" si="218"/>
        <v/>
      </c>
      <c r="BX167" s="120" t="str">
        <f>IF(OR($E167="",$G167=""),"",IF(AND($E$3=6),'Marks Entry 6th'!AQ166,IF(AND($E$3=7),'Marks Entry 7th'!AQ166,"")))</f>
        <v/>
      </c>
      <c r="BY167" s="120" t="str">
        <f>IF(OR($E167="",$G167=""),"",IF(AND($E$3=6),'Marks Entry 6th'!AR166,IF(AND($E$3=7),'Marks Entry 7th'!AR166,"")))</f>
        <v/>
      </c>
      <c r="BZ167" s="120" t="str">
        <f>IF(OR($E167="",$G167=""),"",IF(AND($E$3=6),'Marks Entry 6th'!AS166,IF(AND($E$3=7),'Marks Entry 7th'!AS166,"")))</f>
        <v/>
      </c>
      <c r="CA167" s="120" t="str">
        <f>IF(OR($E167="",$G167=""),"",IF(AND($E$3=6),'Marks Entry 6th'!AT166,IF(AND($E$3=7),'Marks Entry 7th'!AT166,"")))</f>
        <v/>
      </c>
      <c r="CB167" s="120" t="str">
        <f>IF(OR($E167="",$G167=""),"",IF(AND($E$3=6),'Marks Entry 6th'!AU166,IF(AND($E$3=7),'Marks Entry 7th'!AU166,"")))</f>
        <v/>
      </c>
      <c r="CC167" s="120" t="str">
        <f>IF(OR($E167="",$G167=""),"",IF(AND($E$3=6),'Marks Entry 6th'!AV166,IF(AND($E$3=7),'Marks Entry 7th'!AV166,"")))</f>
        <v/>
      </c>
      <c r="CD167" s="418" t="str">
        <f t="shared" si="219"/>
        <v/>
      </c>
      <c r="CE167" s="120" t="str">
        <f>IF(OR($E167="",$G167=""),"",IF(AND($E$3=6),'Marks Entry 6th'!AW166,IF(AND($E$3=7),'Marks Entry 7th'!AW166,"")))</f>
        <v/>
      </c>
      <c r="CF167" s="120" t="str">
        <f>IF(OR($E167="",$G167=""),"",IF(AND($E$3=6),'Marks Entry 6th'!AX166,IF(AND($E$3=7),'Marks Entry 7th'!AX166,"")))</f>
        <v/>
      </c>
      <c r="CG167" s="65" t="str">
        <f t="shared" si="220"/>
        <v/>
      </c>
      <c r="CH167" s="62">
        <f t="shared" si="221"/>
        <v>0</v>
      </c>
      <c r="CI167" s="67" t="str">
        <f>IF(OR($E167="",$G167=""),"",IF(AND($E$3=6),'Marks Entry 6th'!AY166,IF(AND($E$3=7),'Marks Entry 7th'!AY166,"")))</f>
        <v/>
      </c>
      <c r="CJ167" s="67" t="str">
        <f>IF(OR($E167="",$G167=""),"",IF(AND($E$3=6),'Marks Entry 6th'!AZ166,IF(AND($E$3=7),'Marks Entry 7th'!AZ166,"")))</f>
        <v/>
      </c>
      <c r="CK167" s="65" t="str">
        <f t="shared" si="222"/>
        <v/>
      </c>
      <c r="CL167" s="62" t="str">
        <f t="shared" si="223"/>
        <v/>
      </c>
      <c r="CM167" s="108">
        <f t="shared" si="224"/>
        <v>0</v>
      </c>
      <c r="CN167" s="108" t="str">
        <f t="shared" si="225"/>
        <v/>
      </c>
      <c r="CO167" s="108" t="str">
        <f t="shared" si="226"/>
        <v/>
      </c>
      <c r="CP167" s="108" t="str">
        <f t="shared" si="227"/>
        <v/>
      </c>
      <c r="CQ167" s="108" t="str">
        <f t="shared" si="228"/>
        <v/>
      </c>
      <c r="CR167" s="110" t="str">
        <f t="shared" si="229"/>
        <v/>
      </c>
      <c r="CS167" s="120" t="str">
        <f>IF(OR($E167="",$G167=""),"",IF(AND($E$3=6),'Marks Entry 6th'!BA166,IF(AND($E$3=7),'Marks Entry 7th'!BA166,"")))</f>
        <v/>
      </c>
      <c r="CT167" s="120" t="str">
        <f>IF(OR($E167="",$G167=""),"",IF(AND($E$3=6),'Marks Entry 6th'!BB166,IF(AND($E$3=7),'Marks Entry 7th'!BB166,"")))</f>
        <v/>
      </c>
      <c r="CU167" s="120" t="str">
        <f>IF(OR($E167="",$G167=""),"",IF(AND($E$3=6),'Marks Entry 6th'!BC166,IF(AND($E$3=7),'Marks Entry 7th'!BC166,"")))</f>
        <v/>
      </c>
      <c r="CV167" s="120" t="str">
        <f>IF(OR($E167="",$G167=""),"",IF(AND($E$3=6),'Marks Entry 6th'!BD166,IF(AND($E$3=7),'Marks Entry 7th'!BD166,"")))</f>
        <v/>
      </c>
      <c r="CW167" s="120" t="str">
        <f>IF(OR($E167="",$G167=""),"",IF(AND($E$3=6),'Marks Entry 6th'!BE166,IF(AND($E$3=7),'Marks Entry 7th'!BE166,"")))</f>
        <v/>
      </c>
      <c r="CX167" s="120" t="str">
        <f>IF(OR($E167="",$G167=""),"",IF(AND($E$3=6),'Marks Entry 6th'!BF166,IF(AND($E$3=7),'Marks Entry 7th'!BF166,"")))</f>
        <v/>
      </c>
      <c r="CY167" s="418" t="str">
        <f t="shared" si="230"/>
        <v/>
      </c>
      <c r="CZ167" s="120" t="str">
        <f>IF(OR($E167="",$G167=""),"",IF(AND($E$3=6),'Marks Entry 6th'!BG166,IF(AND($E$3=7),'Marks Entry 7th'!BG166,"")))</f>
        <v/>
      </c>
      <c r="DA167" s="120" t="str">
        <f>IF(OR($E167="",$G167=""),"",IF(AND($E$3=6),'Marks Entry 6th'!BH166,IF(AND($E$3=7),'Marks Entry 7th'!BH166,"")))</f>
        <v/>
      </c>
      <c r="DB167" s="65" t="str">
        <f t="shared" si="231"/>
        <v/>
      </c>
      <c r="DC167" s="62">
        <f t="shared" si="232"/>
        <v>0</v>
      </c>
      <c r="DD167" s="67" t="str">
        <f>IF(OR($E167="",$G167=""),"",IF(AND($E$3=6),'Marks Entry 6th'!BI166,IF(AND($E$3=7),'Marks Entry 7th'!BI166,"")))</f>
        <v/>
      </c>
      <c r="DE167" s="67" t="str">
        <f>IF(OR($E167="",$G167=""),"",IF(AND($E$3=6),'Marks Entry 6th'!BJ166,IF(AND($E$3=7),'Marks Entry 7th'!BJ166,"")))</f>
        <v/>
      </c>
      <c r="DF167" s="65" t="str">
        <f t="shared" si="233"/>
        <v/>
      </c>
      <c r="DG167" s="62" t="str">
        <f t="shared" si="234"/>
        <v/>
      </c>
      <c r="DH167" s="108">
        <f t="shared" si="235"/>
        <v>0</v>
      </c>
      <c r="DI167" s="108" t="str">
        <f t="shared" si="236"/>
        <v/>
      </c>
      <c r="DJ167" s="108" t="str">
        <f t="shared" si="237"/>
        <v/>
      </c>
      <c r="DK167" s="108" t="str">
        <f t="shared" si="238"/>
        <v/>
      </c>
      <c r="DL167" s="108" t="str">
        <f t="shared" si="239"/>
        <v/>
      </c>
      <c r="DM167" s="110" t="str">
        <f t="shared" si="240"/>
        <v/>
      </c>
      <c r="DN167" s="120" t="str">
        <f>IF(OR($E167="",$G167=""),"",IF(AND($E$3=6),'Marks Entry 6th'!BK166,IF(AND($E$3=7),'Marks Entry 7th'!BK166,"")))</f>
        <v/>
      </c>
      <c r="DO167" s="120" t="str">
        <f>IF(OR($E167="",$G167=""),"",IF(AND($E$3=6),'Marks Entry 6th'!BL166,IF(AND($E$3=7),'Marks Entry 7th'!BL166,"")))</f>
        <v/>
      </c>
      <c r="DP167" s="120" t="str">
        <f>IF(OR($E167="",$G167=""),"",IF(AND($E$3=6),'Marks Entry 6th'!BM166,IF(AND($E$3=7),'Marks Entry 7th'!BM166,"")))</f>
        <v/>
      </c>
      <c r="DQ167" s="120" t="str">
        <f>IF(OR($E167="",$G167=""),"",IF(AND($E$3=6),'Marks Entry 6th'!BN166,IF(AND($E$3=7),'Marks Entry 7th'!BN166,"")))</f>
        <v/>
      </c>
      <c r="DR167" s="120" t="str">
        <f>IF(OR($E167="",$G167=""),"",IF(AND($E$3=6),'Marks Entry 6th'!BO166,IF(AND($E$3=7),'Marks Entry 7th'!BO166,"")))</f>
        <v/>
      </c>
      <c r="DS167" s="120" t="str">
        <f>IF(OR($E167="",$G167=""),"",IF(AND($E$3=6),'Marks Entry 6th'!BP166,IF(AND($E$3=7),'Marks Entry 7th'!BP166,"")))</f>
        <v/>
      </c>
      <c r="DT167" s="418" t="str">
        <f t="shared" si="241"/>
        <v/>
      </c>
      <c r="DU167" s="120" t="str">
        <f>IF(OR($E167="",$G167=""),"",IF(AND($E$3=6),'Marks Entry 6th'!BQ166,IF(AND($E$3=7),'Marks Entry 7th'!BQ166,"")))</f>
        <v/>
      </c>
      <c r="DV167" s="120" t="str">
        <f>IF(OR($E167="",$G167=""),"",IF(AND($E$3=6),'Marks Entry 6th'!BR166,IF(AND($E$3=7),'Marks Entry 7th'!BR166,"")))</f>
        <v/>
      </c>
      <c r="DW167" s="65" t="str">
        <f t="shared" si="242"/>
        <v/>
      </c>
      <c r="DX167" s="62">
        <f t="shared" si="243"/>
        <v>0</v>
      </c>
      <c r="DY167" s="67" t="str">
        <f>IF(OR($E167="",$G167=""),"",IF(AND($E$3=6),'Marks Entry 6th'!BS166,IF(AND($E$3=7),'Marks Entry 7th'!BS166,"")))</f>
        <v/>
      </c>
      <c r="DZ167" s="67" t="str">
        <f>IF(OR($E167="",$G167=""),"",IF(AND($E$3=6),'Marks Entry 6th'!BT166,IF(AND($E$3=7),'Marks Entry 7th'!BT166,"")))</f>
        <v/>
      </c>
      <c r="EA167" s="65" t="str">
        <f t="shared" si="244"/>
        <v/>
      </c>
      <c r="EB167" s="62" t="str">
        <f t="shared" si="245"/>
        <v/>
      </c>
      <c r="EC167" s="108">
        <f t="shared" si="246"/>
        <v>0</v>
      </c>
      <c r="ED167" s="108" t="str">
        <f t="shared" si="247"/>
        <v/>
      </c>
      <c r="EE167" s="108" t="str">
        <f t="shared" si="248"/>
        <v/>
      </c>
      <c r="EF167" s="108" t="str">
        <f t="shared" si="249"/>
        <v/>
      </c>
      <c r="EG167" s="108" t="str">
        <f t="shared" si="250"/>
        <v/>
      </c>
      <c r="EH167" s="110" t="str">
        <f t="shared" si="251"/>
        <v/>
      </c>
      <c r="EI167" s="52" t="str">
        <f>IF(OR($E167="",$G167=""),"",IF(AND($E$3=6),'Marks Entry 6th'!BU166,IF(AND($E$3=7),'Marks Entry 7th'!BU166,"")))</f>
        <v/>
      </c>
      <c r="EJ167" s="52" t="str">
        <f>IF(OR($E167="",$G167=""),"",IF(AND($E$3=6),'Marks Entry 6th'!BV166,IF(AND($E$3=7),'Marks Entry 7th'!BV166,"")))</f>
        <v/>
      </c>
      <c r="EK167" s="52" t="str">
        <f>IF(OR($E167="",$G167=""),"",IF(AND($E$3=6),'Marks Entry 6th'!BW166,IF(AND($E$3=7),'Marks Entry 7th'!BW166,"")))</f>
        <v/>
      </c>
      <c r="EL167" s="52" t="str">
        <f>IF(OR($E167="",$G167=""),"",IF(AND($E$3=6),'Marks Entry 6th'!BX166,IF(AND($E$3=7),'Marks Entry 7th'!BX166,"")))</f>
        <v/>
      </c>
      <c r="EM167" s="52" t="str">
        <f>IF(OR($E167="",$G167=""),"",IF(AND($E$3=6),'Marks Entry 6th'!BY166,IF(AND($E$3=7),'Marks Entry 7th'!BY166,"")))</f>
        <v/>
      </c>
      <c r="EN167" s="121" t="str">
        <f t="shared" si="252"/>
        <v/>
      </c>
      <c r="EO167" s="122">
        <f t="shared" si="253"/>
        <v>0</v>
      </c>
      <c r="EP167" s="122" t="str">
        <f t="shared" si="254"/>
        <v/>
      </c>
      <c r="EQ167" s="122" t="str">
        <f t="shared" si="255"/>
        <v/>
      </c>
      <c r="ER167" s="109" t="str">
        <f t="shared" si="256"/>
        <v/>
      </c>
      <c r="ES167" s="52" t="str">
        <f>IF(OR($E167="",$G167=""),"",IF(AND($E$3=6),'Marks Entry 6th'!BZ166,IF(AND($E$3=7),'Marks Entry 7th'!BZ166,"")))</f>
        <v/>
      </c>
      <c r="ET167" s="52" t="str">
        <f>IF(OR($E167="",$G167=""),"",IF(AND($E$3=6),'Marks Entry 6th'!CA166,IF(AND($E$3=7),'Marks Entry 7th'!CA166,"")))</f>
        <v/>
      </c>
      <c r="EU167" s="52" t="str">
        <f>IF(OR($E167="",$G167=""),"",IF(AND($E$3=6),'Marks Entry 6th'!CB166,IF(AND($E$3=7),'Marks Entry 7th'!CB166,"")))</f>
        <v/>
      </c>
      <c r="EV167" s="52" t="str">
        <f>IF(OR($E167="",$G167=""),"",IF(AND($E$3=6),'Marks Entry 6th'!CC166,IF(AND($E$3=7),'Marks Entry 7th'!CC166,"")))</f>
        <v/>
      </c>
      <c r="EW167" s="52" t="str">
        <f>IF(OR($E167="",$G167=""),"",IF(AND($E$3=6),'Marks Entry 6th'!CD166,IF(AND($E$3=7),'Marks Entry 7th'!CD166,"")))</f>
        <v/>
      </c>
      <c r="EX167" s="121" t="str">
        <f t="shared" si="257"/>
        <v/>
      </c>
      <c r="EY167" s="122">
        <f t="shared" si="258"/>
        <v>0</v>
      </c>
      <c r="EZ167" s="122" t="str">
        <f t="shared" si="259"/>
        <v/>
      </c>
      <c r="FA167" s="122" t="str">
        <f t="shared" si="260"/>
        <v/>
      </c>
      <c r="FB167" s="109" t="str">
        <f t="shared" si="261"/>
        <v/>
      </c>
      <c r="FC167" s="52" t="str">
        <f>IF(OR($E167="",$G167=""),"",IF(AND($E$3=6),'Marks Entry 6th'!CE166,IF(AND($E$3=7),'Marks Entry 7th'!CE166,"")))</f>
        <v/>
      </c>
      <c r="FD167" s="52" t="str">
        <f>IF(OR($E167="",$G167=""),"",IF(AND($E$3=6),'Marks Entry 6th'!CF166,IF(AND($E$3=7),'Marks Entry 7th'!CF166,"")))</f>
        <v/>
      </c>
      <c r="FE167" s="52" t="str">
        <f>IF(OR($E167="",$G167=""),"",IF(AND($E$3=6),'Marks Entry 6th'!CG166,IF(AND($E$3=7),'Marks Entry 7th'!CG166,"")))</f>
        <v/>
      </c>
      <c r="FF167" s="52" t="str">
        <f>IF(OR($E167="",$G167=""),"",IF(AND($E$3=6),'Marks Entry 6th'!CH166,IF(AND($E$3=7),'Marks Entry 7th'!CH166,"")))</f>
        <v/>
      </c>
      <c r="FG167" s="52" t="str">
        <f>IF(OR($E167="",$G167=""),"",IF(AND($E$3=6),'Marks Entry 6th'!CI166,IF(AND($E$3=7),'Marks Entry 7th'!CI166,"")))</f>
        <v/>
      </c>
      <c r="FH167" s="121" t="str">
        <f t="shared" si="262"/>
        <v/>
      </c>
      <c r="FI167" s="122">
        <f t="shared" si="263"/>
        <v>0</v>
      </c>
      <c r="FJ167" s="122" t="str">
        <f t="shared" si="264"/>
        <v/>
      </c>
      <c r="FK167" s="122" t="str">
        <f t="shared" si="265"/>
        <v/>
      </c>
      <c r="FL167" s="109" t="str">
        <f t="shared" si="266"/>
        <v/>
      </c>
      <c r="FM167" s="361" t="str">
        <f>IF(OR($E167="",$G167=""),"",IF(AND('Marks Entry 6th'!CJ166="",'Marks Entry 7th'!CJ166=""),"",IF(AND($E$3=6),'Marks Entry 6th'!CJ166,IF(AND($E$3=7),'Marks Entry 7th'!CJ166,""))))</f>
        <v/>
      </c>
      <c r="FN167" s="361" t="str">
        <f>IF(OR($E167="",$G167=""),"",IF(AND('Marks Entry 6th'!CK166="",'Marks Entry 7th'!CK166=""),"",IF(AND($E$3=6),'Marks Entry 6th'!CK166,IF(AND($E$3=7),'Marks Entry 7th'!CK166,""))))</f>
        <v/>
      </c>
      <c r="FO167" s="362" t="str">
        <f t="shared" si="267"/>
        <v/>
      </c>
      <c r="FP167" s="109" t="str">
        <f t="shared" si="268"/>
        <v/>
      </c>
      <c r="FQ167" s="361" t="str">
        <f>IF(OR($E167="",$G167=""),"",IF(AND('Marks Entry 6th'!CL166="",'Marks Entry 7th'!CL166=""),"",IF(AND($E$3=6),'Marks Entry 6th'!CL166,IF(AND($E$3=7),'Marks Entry 7th'!CL166,""))))</f>
        <v/>
      </c>
      <c r="FR167" s="361" t="str">
        <f>IF(OR($E167="",$G167=""),"",IF(AND('Marks Entry 6th'!CM166="",'Marks Entry 7th'!CM166=""),"",IF(AND($E$3=6),'Marks Entry 6th'!CM166,IF(AND($E$3=7),'Marks Entry 7th'!CM166,""))))</f>
        <v/>
      </c>
      <c r="FS167" s="362" t="str">
        <f t="shared" si="269"/>
        <v/>
      </c>
      <c r="FT167" s="109" t="str">
        <f t="shared" si="270"/>
        <v/>
      </c>
      <c r="FU167" s="78" t="str">
        <f t="shared" si="271"/>
        <v/>
      </c>
      <c r="FV167" s="328" t="str">
        <f t="shared" si="272"/>
        <v/>
      </c>
      <c r="FW167" s="84" t="str">
        <f t="shared" si="273"/>
        <v/>
      </c>
      <c r="FX167" s="222" t="str">
        <f t="shared" si="274"/>
        <v/>
      </c>
      <c r="FY167" s="85" t="str">
        <f t="shared" si="275"/>
        <v/>
      </c>
      <c r="FZ167" s="327" t="str">
        <f>IFERROR(IF(B167="NSO","NSO",IF(OR(D167="",G167="",F167=""),"",IF(AND(FV167&gt;=36,'Master sheet'!$D$11="Hindi"),"कक्षा क्रमोन्नत",IF(AND(FV167&gt;=36,'Master sheet'!$D$11="English"),"Promoted",IF(AND(FV167&lt;36,'Master sheet'!$D$11="Hindi"),"पुनः परीक्षा","Re-Exam"))))),"")</f>
        <v/>
      </c>
      <c r="GA167" s="53" t="str">
        <f>IF(OR($E167="",$G167=""),"",IF(AND($E$3=6,'Marks Entry 6th'!CN166=""),"",IF(AND($E$3=7,'Marks Entry 7th'!CN166=""),"",IF(AND($E$3=6),'Marks Entry 6th'!CN166,IF(AND($E$3=7),'Marks Entry 7th'!CN166,"")))))</f>
        <v/>
      </c>
      <c r="GB167" s="53" t="str">
        <f>IF(OR($E167="",$G167=""),"",IF(AND($E$3=6,'Marks Entry 6th'!CO166=""),"",IF(AND($E$3=7,'Marks Entry 7th'!CO166=""),"",IF(AND($E$3=6),'Marks Entry 6th'!CO166,IF(AND($E$3=7),'Marks Entry 7th'!CO166,"")))))</f>
        <v/>
      </c>
      <c r="GC167" s="54"/>
      <c r="GK167" s="56">
        <f>IF(AND($E$3=6),'Marks Entry 6th'!I166,IF(AND($E$3=7),'Marks Entry 7th'!I166,""))</f>
        <v>0</v>
      </c>
      <c r="GL167" s="56">
        <f t="shared" si="276"/>
        <v>0</v>
      </c>
    </row>
    <row r="168" spans="1:194" ht="18.95" customHeight="1">
      <c r="A168" s="68">
        <v>161</v>
      </c>
      <c r="B168" s="68" t="str">
        <f>IF(OR(GK168=0,GK168=""),"",IF(AND($E$3=6),'Marks Entry 6th'!I167,IF(AND($E$3=7),'Marks Entry 7th'!I167,"")))</f>
        <v/>
      </c>
      <c r="C168" s="69" t="str">
        <f>IF(OR(B168=0,B168=""),"",IF(AND($E$3=6,'Marks Entry 6th'!B167=""),"",IF(AND($E$3=7,'Marks Entry 7th'!B167=""),"",IF(AND($E$3=6,'Marks Entry 6th'!B167),'Marks Entry 6th'!B167,IF(AND($E$3=7),'Marks Entry 7th'!B167,"")))))</f>
        <v/>
      </c>
      <c r="D168" s="69" t="str">
        <f>IF(OR(B168=0,B168=""),"",IF(AND($E$3=6,'Marks Entry 6th'!C167=""),"",IF(AND($E$3=7,'Marks Entry 7th'!C167=""),"",IF(AND($E$3=6),'Marks Entry 6th'!C167,IF(AND($E$3=7),'Marks Entry 7th'!C167,"")))))</f>
        <v/>
      </c>
      <c r="E168" s="303" t="str">
        <f>IF(OR(B168=0,B168=""),"",IF(AND($E$3=6,'Marks Entry 6th'!E167=""),"",IF(AND($E$3=7,'Marks Entry 7th'!E167=""),"",IF(AND($E$3=6),'Marks Entry 6th'!E167,IF(AND($E$3=7),'Marks Entry 7th'!E167,"")))))</f>
        <v/>
      </c>
      <c r="F168" s="69" t="str">
        <f>IF(OR(B168=0,B168=""),"",IF(AND($E$3=6,'Marks Entry 6th'!D167=""),"",IF(AND($E$3=7,'Marks Entry 7th'!D167=""),"",IF(AND($E$3=6),'Marks Entry 6th'!D167,IF(AND($E$3=7),'Marks Entry 7th'!D167,"")))))</f>
        <v/>
      </c>
      <c r="G168" s="302" t="str">
        <f>IF(OR(B168=0,B168=""),"",IF(AND($E$3=6,'Marks Entry 6th'!F167=""),"",IF(AND($E$3=7,'Marks Entry 7th'!F167=""),"",IF(AND($E$3=6),UPPER('Marks Entry 6th'!F167),IF(AND($E$3=7),UPPER('Marks Entry 7th'!F167),"")))))</f>
        <v/>
      </c>
      <c r="H168" s="302" t="str">
        <f>IF(OR(B168=0,B168=""),"",IF(AND($E$3=6,'Marks Entry 6th'!G167=""),"",IF(AND($E$3=7,'Marks Entry 7th'!G167=""),"",IF(AND($E$3=6),UPPER('Marks Entry 6th'!G167),IF(AND($E$3=7),UPPER('Marks Entry 7th'!G167),"")))))</f>
        <v/>
      </c>
      <c r="I168" s="302" t="str">
        <f>IF(OR(B168=0,B168=""),"",IF(AND($E$3=6,'Marks Entry 6th'!H167=""),"",IF(AND($E$3=7,'Marks Entry 7th'!H167=""),"",IF(AND($E$3=6),UPPER('Marks Entry 6th'!H167),IF(AND($E$3=7),UPPER('Marks Entry 7th'!H167),"")))))</f>
        <v/>
      </c>
      <c r="J168" s="64" t="str">
        <f>IF(OR(B168=0,B168=""),"",IF(AND($E$3=6,'Marks Entry 6th'!J167=""),"",IF(AND($E$3=7,'Marks Entry 7th'!J167=""),"",IF(AND($E$3=6),'Marks Entry 6th'!J167,IF(AND($E$3=7),'Marks Entry 7th'!J167,"")))))</f>
        <v/>
      </c>
      <c r="K168" s="64" t="str">
        <f>IF(OR(B168=0,B168=""),"",IF(AND($E$3=6,'Marks Entry 6th'!K167=""),"",IF(AND($E$3=7,'Marks Entry 7th'!K167=""),"",IF(AND($E$3=6),'Marks Entry 6th'!K167,IF(AND($E$3=7),'Marks Entry 7th'!K167,"")))))</f>
        <v/>
      </c>
      <c r="L168" s="120" t="str">
        <f>IF(OR($E168="",$G168=""),"",IF(AND($E$3=6),'Marks Entry 6th'!L167,IF(AND($E$3=7),'Marks Entry 7th'!L167,"")))</f>
        <v/>
      </c>
      <c r="M168" s="120" t="str">
        <f>IF(OR($E168="",$G168=""),"",IF(AND($E$3=6),'Marks Entry 6th'!M167,IF(AND($E$3=7),'Marks Entry 7th'!M167,"")))</f>
        <v/>
      </c>
      <c r="N168" s="120" t="str">
        <f>IF(OR($E168="",$G168=""),"",IF(AND($E$3=6),'Marks Entry 6th'!N167,IF(AND($E$3=7),'Marks Entry 7th'!N167,"")))</f>
        <v/>
      </c>
      <c r="O168" s="120" t="str">
        <f>IF(OR($E168="",$G168=""),"",IF(AND($E$3=6),'Marks Entry 6th'!O167,IF(AND($E$3=7),'Marks Entry 7th'!O167,"")))</f>
        <v/>
      </c>
      <c r="P168" s="120" t="str">
        <f>IF(OR($E168="",$G168=""),"",IF(AND($E$3=6),'Marks Entry 6th'!P167,IF(AND($E$3=7),'Marks Entry 7th'!P167,"")))</f>
        <v/>
      </c>
      <c r="Q168" s="120" t="str">
        <f>IF(OR($E168="",$G168=""),"",IF(AND($E$3=6),'Marks Entry 6th'!Q167,IF(AND($E$3=7),'Marks Entry 7th'!Q167,"")))</f>
        <v/>
      </c>
      <c r="R168" s="418" t="str">
        <f t="shared" si="186"/>
        <v/>
      </c>
      <c r="S168" s="120" t="str">
        <f>IF(OR($E168="",$G168=""),"",IF(AND($E$3=6),'Marks Entry 6th'!R167,IF(AND($E$3=7),'Marks Entry 7th'!R167,"")))</f>
        <v/>
      </c>
      <c r="T168" s="120" t="str">
        <f>IF(OR($E168="",$G168=""),"",IF(AND($E$3=6),'Marks Entry 6th'!S167,IF(AND($E$3=7),'Marks Entry 7th'!S167,"")))</f>
        <v/>
      </c>
      <c r="U168" s="65" t="str">
        <f t="shared" si="187"/>
        <v/>
      </c>
      <c r="V168" s="62">
        <f t="shared" si="188"/>
        <v>0</v>
      </c>
      <c r="W168" s="67" t="str">
        <f>IF(OR($E168="",$G168=""),"",IF(AND($E$3=6),'Marks Entry 6th'!T167,IF(AND($E$3=7),'Marks Entry 7th'!T167,"")))</f>
        <v/>
      </c>
      <c r="X168" s="67" t="str">
        <f>IF(OR($E168="",$G168=""),"",IF(AND($E$3=6),'Marks Entry 6th'!U167,IF(AND($E$3=7),'Marks Entry 7th'!U167,"")))</f>
        <v/>
      </c>
      <c r="Y168" s="66" t="str">
        <f t="shared" si="189"/>
        <v/>
      </c>
      <c r="Z168" s="62" t="str">
        <f t="shared" si="190"/>
        <v/>
      </c>
      <c r="AA168" s="108">
        <f t="shared" si="191"/>
        <v>0</v>
      </c>
      <c r="AB168" s="108" t="str">
        <f t="shared" si="192"/>
        <v/>
      </c>
      <c r="AC168" s="108" t="str">
        <f t="shared" si="193"/>
        <v/>
      </c>
      <c r="AD168" s="108" t="str">
        <f t="shared" si="194"/>
        <v/>
      </c>
      <c r="AE168" s="108" t="str">
        <f t="shared" si="195"/>
        <v/>
      </c>
      <c r="AF168" s="110" t="str">
        <f t="shared" si="196"/>
        <v/>
      </c>
      <c r="AG168" s="120" t="str">
        <f>IF(OR($E168="",$G168=""),"",IF(AND($E$3=6),'Marks Entry 6th'!V167,IF(AND($E$3=7),'Marks Entry 7th'!V167,"")))</f>
        <v/>
      </c>
      <c r="AH168" s="120" t="str">
        <f>IF(OR($E168="",$G168=""),"",IF(AND($E$3=6),'Marks Entry 6th'!W167,IF(AND($E$3=7),'Marks Entry 7th'!W167,"")))</f>
        <v/>
      </c>
      <c r="AI168" s="120" t="str">
        <f>IF(OR($E168="",$G168=""),"",IF(AND($E$3=6),'Marks Entry 6th'!X167,IF(AND($E$3=7),'Marks Entry 7th'!X167,"")))</f>
        <v/>
      </c>
      <c r="AJ168" s="120" t="str">
        <f>IF(OR($E168="",$G168=""),"",IF(AND($E$3=6),'Marks Entry 6th'!Y167,IF(AND($E$3=7),'Marks Entry 7th'!Y167,"")))</f>
        <v/>
      </c>
      <c r="AK168" s="120" t="str">
        <f>IF(OR($E168="",$G168=""),"",IF(AND($E$3=6),'Marks Entry 6th'!Z167,IF(AND($E$3=7),'Marks Entry 7th'!Z167,"")))</f>
        <v/>
      </c>
      <c r="AL168" s="120" t="str">
        <f>IF(OR($E168="",$G168=""),"",IF(AND($E$3=6),'Marks Entry 6th'!AA167,IF(AND($E$3=7),'Marks Entry 7th'!AA167,"")))</f>
        <v/>
      </c>
      <c r="AM168" s="418" t="str">
        <f t="shared" si="197"/>
        <v/>
      </c>
      <c r="AN168" s="120" t="str">
        <f>IF(OR($E168="",$G168=""),"",IF(AND($E$3=6),'Marks Entry 6th'!AB167,IF(AND($E$3=7),'Marks Entry 7th'!AB167,"")))</f>
        <v/>
      </c>
      <c r="AO168" s="120" t="str">
        <f>IF(OR($E168="",$G168=""),"",IF(AND($E$3=6),'Marks Entry 6th'!AC167,IF(AND($E$3=7),'Marks Entry 7th'!AC167,"")))</f>
        <v/>
      </c>
      <c r="AP168" s="65" t="str">
        <f t="shared" si="198"/>
        <v/>
      </c>
      <c r="AQ168" s="62">
        <f t="shared" si="199"/>
        <v>0</v>
      </c>
      <c r="AR168" s="67" t="str">
        <f>IF(OR($E168="",$G168=""),"",IF(AND($E$3=6),'Marks Entry 6th'!AD167,IF(AND($E$3=7),'Marks Entry 7th'!AD167,"")))</f>
        <v/>
      </c>
      <c r="AS168" s="67" t="str">
        <f>IF(OR($E168="",$G168=""),"",IF(AND($E$3=6),'Marks Entry 6th'!AE167,IF(AND($E$3=7),'Marks Entry 7th'!AE167,"")))</f>
        <v/>
      </c>
      <c r="AT168" s="65" t="str">
        <f t="shared" si="200"/>
        <v/>
      </c>
      <c r="AU168" s="62" t="str">
        <f t="shared" si="201"/>
        <v/>
      </c>
      <c r="AV168" s="108">
        <f t="shared" si="202"/>
        <v>0</v>
      </c>
      <c r="AW168" s="108" t="str">
        <f t="shared" si="203"/>
        <v/>
      </c>
      <c r="AX168" s="108" t="str">
        <f t="shared" si="204"/>
        <v/>
      </c>
      <c r="AY168" s="108" t="str">
        <f t="shared" si="205"/>
        <v/>
      </c>
      <c r="AZ168" s="108" t="str">
        <f t="shared" si="206"/>
        <v/>
      </c>
      <c r="BA168" s="110" t="str">
        <f t="shared" si="207"/>
        <v/>
      </c>
      <c r="BB168" s="310" t="str">
        <f>IF(OR($E168="",$G168=""),"",IF(AND($E$3=6),'Marks Entry 6th'!AF167,IF(AND($E$3=7),'Marks Entry 7th'!AF167,"")))</f>
        <v/>
      </c>
      <c r="BC168" s="120" t="str">
        <f>IF(OR($E168="",$G168=""),"",IF(AND($E$3=6),'Marks Entry 6th'!AG167,IF(AND($E$3=7),'Marks Entry 7th'!AG167,"")))</f>
        <v/>
      </c>
      <c r="BD168" s="120" t="str">
        <f>IF(OR($E168="",$G168=""),"",IF(AND($E$3=6),'Marks Entry 6th'!AH167,IF(AND($E$3=7),'Marks Entry 7th'!AH167,"")))</f>
        <v/>
      </c>
      <c r="BE168" s="120" t="str">
        <f>IF(OR($E168="",$G168=""),"",IF(AND($E$3=6),'Marks Entry 6th'!AI167,IF(AND($E$3=7),'Marks Entry 7th'!AI167,"")))</f>
        <v/>
      </c>
      <c r="BF168" s="120" t="str">
        <f>IF(OR($E168="",$G168=""),"",IF(AND($E$3=6),'Marks Entry 6th'!AJ167,IF(AND($E$3=7),'Marks Entry 7th'!AJ167,"")))</f>
        <v/>
      </c>
      <c r="BG168" s="120" t="str">
        <f>IF(OR($E168="",$G168=""),"",IF(AND($E$3=6),'Marks Entry 6th'!AK167,IF(AND($E$3=7),'Marks Entry 7th'!AK167,"")))</f>
        <v/>
      </c>
      <c r="BH168" s="120" t="str">
        <f>IF(OR($E168="",$G168=""),"",IF(AND($E$3=6),'Marks Entry 6th'!AL167,IF(AND($E$3=7),'Marks Entry 7th'!AL167,"")))</f>
        <v/>
      </c>
      <c r="BI168" s="418" t="str">
        <f t="shared" si="208"/>
        <v/>
      </c>
      <c r="BJ168" s="120" t="str">
        <f>IF(OR($E168="",$G168=""),"",IF(AND($E$3=6),'Marks Entry 6th'!AM167,IF(AND($E$3=7),'Marks Entry 7th'!AM167,"")))</f>
        <v/>
      </c>
      <c r="BK168" s="120" t="str">
        <f>IF(OR($E168="",$G168=""),"",IF(AND($E$3=6),'Marks Entry 6th'!AN167,IF(AND($E$3=7),'Marks Entry 7th'!AN167,"")))</f>
        <v/>
      </c>
      <c r="BL168" s="65" t="str">
        <f t="shared" si="209"/>
        <v/>
      </c>
      <c r="BM168" s="62">
        <f t="shared" si="210"/>
        <v>0</v>
      </c>
      <c r="BN168" s="67" t="str">
        <f>IF(OR($E168="",$G168=""),"",IF(AND($E$3=6),'Marks Entry 6th'!AO167,IF(AND($E$3=7),'Marks Entry 7th'!AO167,"")))</f>
        <v/>
      </c>
      <c r="BO168" s="67" t="str">
        <f>IF(OR($E168="",$G168=""),"",IF(AND($E$3=6),'Marks Entry 6th'!AP167,IF(AND($E$3=7),'Marks Entry 7th'!AP167,"")))</f>
        <v/>
      </c>
      <c r="BP168" s="65" t="str">
        <f t="shared" si="211"/>
        <v/>
      </c>
      <c r="BQ168" s="62" t="str">
        <f t="shared" si="212"/>
        <v/>
      </c>
      <c r="BR168" s="108">
        <f t="shared" si="213"/>
        <v>0</v>
      </c>
      <c r="BS168" s="108" t="str">
        <f t="shared" si="214"/>
        <v/>
      </c>
      <c r="BT168" s="108" t="str">
        <f t="shared" si="215"/>
        <v/>
      </c>
      <c r="BU168" s="108" t="str">
        <f t="shared" si="216"/>
        <v/>
      </c>
      <c r="BV168" s="108" t="str">
        <f t="shared" si="217"/>
        <v/>
      </c>
      <c r="BW168" s="110" t="str">
        <f t="shared" si="218"/>
        <v/>
      </c>
      <c r="BX168" s="120" t="str">
        <f>IF(OR($E168="",$G168=""),"",IF(AND($E$3=6),'Marks Entry 6th'!AQ167,IF(AND($E$3=7),'Marks Entry 7th'!AQ167,"")))</f>
        <v/>
      </c>
      <c r="BY168" s="120" t="str">
        <f>IF(OR($E168="",$G168=""),"",IF(AND($E$3=6),'Marks Entry 6th'!AR167,IF(AND($E$3=7),'Marks Entry 7th'!AR167,"")))</f>
        <v/>
      </c>
      <c r="BZ168" s="120" t="str">
        <f>IF(OR($E168="",$G168=""),"",IF(AND($E$3=6),'Marks Entry 6th'!AS167,IF(AND($E$3=7),'Marks Entry 7th'!AS167,"")))</f>
        <v/>
      </c>
      <c r="CA168" s="120" t="str">
        <f>IF(OR($E168="",$G168=""),"",IF(AND($E$3=6),'Marks Entry 6th'!AT167,IF(AND($E$3=7),'Marks Entry 7th'!AT167,"")))</f>
        <v/>
      </c>
      <c r="CB168" s="120" t="str">
        <f>IF(OR($E168="",$G168=""),"",IF(AND($E$3=6),'Marks Entry 6th'!AU167,IF(AND($E$3=7),'Marks Entry 7th'!AU167,"")))</f>
        <v/>
      </c>
      <c r="CC168" s="120" t="str">
        <f>IF(OR($E168="",$G168=""),"",IF(AND($E$3=6),'Marks Entry 6th'!AV167,IF(AND($E$3=7),'Marks Entry 7th'!AV167,"")))</f>
        <v/>
      </c>
      <c r="CD168" s="418" t="str">
        <f t="shared" si="219"/>
        <v/>
      </c>
      <c r="CE168" s="120" t="str">
        <f>IF(OR($E168="",$G168=""),"",IF(AND($E$3=6),'Marks Entry 6th'!AW167,IF(AND($E$3=7),'Marks Entry 7th'!AW167,"")))</f>
        <v/>
      </c>
      <c r="CF168" s="120" t="str">
        <f>IF(OR($E168="",$G168=""),"",IF(AND($E$3=6),'Marks Entry 6th'!AX167,IF(AND($E$3=7),'Marks Entry 7th'!AX167,"")))</f>
        <v/>
      </c>
      <c r="CG168" s="65" t="str">
        <f t="shared" si="220"/>
        <v/>
      </c>
      <c r="CH168" s="62">
        <f t="shared" si="221"/>
        <v>0</v>
      </c>
      <c r="CI168" s="67" t="str">
        <f>IF(OR($E168="",$G168=""),"",IF(AND($E$3=6),'Marks Entry 6th'!AY167,IF(AND($E$3=7),'Marks Entry 7th'!AY167,"")))</f>
        <v/>
      </c>
      <c r="CJ168" s="67" t="str">
        <f>IF(OR($E168="",$G168=""),"",IF(AND($E$3=6),'Marks Entry 6th'!AZ167,IF(AND($E$3=7),'Marks Entry 7th'!AZ167,"")))</f>
        <v/>
      </c>
      <c r="CK168" s="65" t="str">
        <f t="shared" si="222"/>
        <v/>
      </c>
      <c r="CL168" s="62" t="str">
        <f t="shared" si="223"/>
        <v/>
      </c>
      <c r="CM168" s="108">
        <f t="shared" si="224"/>
        <v>0</v>
      </c>
      <c r="CN168" s="108" t="str">
        <f t="shared" si="225"/>
        <v/>
      </c>
      <c r="CO168" s="108" t="str">
        <f t="shared" si="226"/>
        <v/>
      </c>
      <c r="CP168" s="108" t="str">
        <f t="shared" si="227"/>
        <v/>
      </c>
      <c r="CQ168" s="108" t="str">
        <f t="shared" si="228"/>
        <v/>
      </c>
      <c r="CR168" s="110" t="str">
        <f t="shared" si="229"/>
        <v/>
      </c>
      <c r="CS168" s="120" t="str">
        <f>IF(OR($E168="",$G168=""),"",IF(AND($E$3=6),'Marks Entry 6th'!BA167,IF(AND($E$3=7),'Marks Entry 7th'!BA167,"")))</f>
        <v/>
      </c>
      <c r="CT168" s="120" t="str">
        <f>IF(OR($E168="",$G168=""),"",IF(AND($E$3=6),'Marks Entry 6th'!BB167,IF(AND($E$3=7),'Marks Entry 7th'!BB167,"")))</f>
        <v/>
      </c>
      <c r="CU168" s="120" t="str">
        <f>IF(OR($E168="",$G168=""),"",IF(AND($E$3=6),'Marks Entry 6th'!BC167,IF(AND($E$3=7),'Marks Entry 7th'!BC167,"")))</f>
        <v/>
      </c>
      <c r="CV168" s="120" t="str">
        <f>IF(OR($E168="",$G168=""),"",IF(AND($E$3=6),'Marks Entry 6th'!BD167,IF(AND($E$3=7),'Marks Entry 7th'!BD167,"")))</f>
        <v/>
      </c>
      <c r="CW168" s="120" t="str">
        <f>IF(OR($E168="",$G168=""),"",IF(AND($E$3=6),'Marks Entry 6th'!BE167,IF(AND($E$3=7),'Marks Entry 7th'!BE167,"")))</f>
        <v/>
      </c>
      <c r="CX168" s="120" t="str">
        <f>IF(OR($E168="",$G168=""),"",IF(AND($E$3=6),'Marks Entry 6th'!BF167,IF(AND($E$3=7),'Marks Entry 7th'!BF167,"")))</f>
        <v/>
      </c>
      <c r="CY168" s="418" t="str">
        <f t="shared" si="230"/>
        <v/>
      </c>
      <c r="CZ168" s="120" t="str">
        <f>IF(OR($E168="",$G168=""),"",IF(AND($E$3=6),'Marks Entry 6th'!BG167,IF(AND($E$3=7),'Marks Entry 7th'!BG167,"")))</f>
        <v/>
      </c>
      <c r="DA168" s="120" t="str">
        <f>IF(OR($E168="",$G168=""),"",IF(AND($E$3=6),'Marks Entry 6th'!BH167,IF(AND($E$3=7),'Marks Entry 7th'!BH167,"")))</f>
        <v/>
      </c>
      <c r="DB168" s="65" t="str">
        <f t="shared" si="231"/>
        <v/>
      </c>
      <c r="DC168" s="62">
        <f t="shared" si="232"/>
        <v>0</v>
      </c>
      <c r="DD168" s="67" t="str">
        <f>IF(OR($E168="",$G168=""),"",IF(AND($E$3=6),'Marks Entry 6th'!BI167,IF(AND($E$3=7),'Marks Entry 7th'!BI167,"")))</f>
        <v/>
      </c>
      <c r="DE168" s="67" t="str">
        <f>IF(OR($E168="",$G168=""),"",IF(AND($E$3=6),'Marks Entry 6th'!BJ167,IF(AND($E$3=7),'Marks Entry 7th'!BJ167,"")))</f>
        <v/>
      </c>
      <c r="DF168" s="65" t="str">
        <f t="shared" si="233"/>
        <v/>
      </c>
      <c r="DG168" s="62" t="str">
        <f t="shared" si="234"/>
        <v/>
      </c>
      <c r="DH168" s="108">
        <f t="shared" si="235"/>
        <v>0</v>
      </c>
      <c r="DI168" s="108" t="str">
        <f t="shared" si="236"/>
        <v/>
      </c>
      <c r="DJ168" s="108" t="str">
        <f t="shared" si="237"/>
        <v/>
      </c>
      <c r="DK168" s="108" t="str">
        <f t="shared" si="238"/>
        <v/>
      </c>
      <c r="DL168" s="108" t="str">
        <f t="shared" si="239"/>
        <v/>
      </c>
      <c r="DM168" s="110" t="str">
        <f t="shared" si="240"/>
        <v/>
      </c>
      <c r="DN168" s="120" t="str">
        <f>IF(OR($E168="",$G168=""),"",IF(AND($E$3=6),'Marks Entry 6th'!BK167,IF(AND($E$3=7),'Marks Entry 7th'!BK167,"")))</f>
        <v/>
      </c>
      <c r="DO168" s="120" t="str">
        <f>IF(OR($E168="",$G168=""),"",IF(AND($E$3=6),'Marks Entry 6th'!BL167,IF(AND($E$3=7),'Marks Entry 7th'!BL167,"")))</f>
        <v/>
      </c>
      <c r="DP168" s="120" t="str">
        <f>IF(OR($E168="",$G168=""),"",IF(AND($E$3=6),'Marks Entry 6th'!BM167,IF(AND($E$3=7),'Marks Entry 7th'!BM167,"")))</f>
        <v/>
      </c>
      <c r="DQ168" s="120" t="str">
        <f>IF(OR($E168="",$G168=""),"",IF(AND($E$3=6),'Marks Entry 6th'!BN167,IF(AND($E$3=7),'Marks Entry 7th'!BN167,"")))</f>
        <v/>
      </c>
      <c r="DR168" s="120" t="str">
        <f>IF(OR($E168="",$G168=""),"",IF(AND($E$3=6),'Marks Entry 6th'!BO167,IF(AND($E$3=7),'Marks Entry 7th'!BO167,"")))</f>
        <v/>
      </c>
      <c r="DS168" s="120" t="str">
        <f>IF(OR($E168="",$G168=""),"",IF(AND($E$3=6),'Marks Entry 6th'!BP167,IF(AND($E$3=7),'Marks Entry 7th'!BP167,"")))</f>
        <v/>
      </c>
      <c r="DT168" s="418" t="str">
        <f t="shared" si="241"/>
        <v/>
      </c>
      <c r="DU168" s="120" t="str">
        <f>IF(OR($E168="",$G168=""),"",IF(AND($E$3=6),'Marks Entry 6th'!BQ167,IF(AND($E$3=7),'Marks Entry 7th'!BQ167,"")))</f>
        <v/>
      </c>
      <c r="DV168" s="120" t="str">
        <f>IF(OR($E168="",$G168=""),"",IF(AND($E$3=6),'Marks Entry 6th'!BR167,IF(AND($E$3=7),'Marks Entry 7th'!BR167,"")))</f>
        <v/>
      </c>
      <c r="DW168" s="65" t="str">
        <f t="shared" si="242"/>
        <v/>
      </c>
      <c r="DX168" s="62">
        <f t="shared" si="243"/>
        <v>0</v>
      </c>
      <c r="DY168" s="67" t="str">
        <f>IF(OR($E168="",$G168=""),"",IF(AND($E$3=6),'Marks Entry 6th'!BS167,IF(AND($E$3=7),'Marks Entry 7th'!BS167,"")))</f>
        <v/>
      </c>
      <c r="DZ168" s="67" t="str">
        <f>IF(OR($E168="",$G168=""),"",IF(AND($E$3=6),'Marks Entry 6th'!BT167,IF(AND($E$3=7),'Marks Entry 7th'!BT167,"")))</f>
        <v/>
      </c>
      <c r="EA168" s="65" t="str">
        <f t="shared" si="244"/>
        <v/>
      </c>
      <c r="EB168" s="62" t="str">
        <f t="shared" si="245"/>
        <v/>
      </c>
      <c r="EC168" s="108">
        <f t="shared" si="246"/>
        <v>0</v>
      </c>
      <c r="ED168" s="108" t="str">
        <f t="shared" si="247"/>
        <v/>
      </c>
      <c r="EE168" s="108" t="str">
        <f t="shared" si="248"/>
        <v/>
      </c>
      <c r="EF168" s="108" t="str">
        <f t="shared" si="249"/>
        <v/>
      </c>
      <c r="EG168" s="108" t="str">
        <f t="shared" si="250"/>
        <v/>
      </c>
      <c r="EH168" s="110" t="str">
        <f t="shared" si="251"/>
        <v/>
      </c>
      <c r="EI168" s="52" t="str">
        <f>IF(OR($E168="",$G168=""),"",IF(AND($E$3=6),'Marks Entry 6th'!BU167,IF(AND($E$3=7),'Marks Entry 7th'!BU167,"")))</f>
        <v/>
      </c>
      <c r="EJ168" s="52" t="str">
        <f>IF(OR($E168="",$G168=""),"",IF(AND($E$3=6),'Marks Entry 6th'!BV167,IF(AND($E$3=7),'Marks Entry 7th'!BV167,"")))</f>
        <v/>
      </c>
      <c r="EK168" s="52" t="str">
        <f>IF(OR($E168="",$G168=""),"",IF(AND($E$3=6),'Marks Entry 6th'!BW167,IF(AND($E$3=7),'Marks Entry 7th'!BW167,"")))</f>
        <v/>
      </c>
      <c r="EL168" s="52" t="str">
        <f>IF(OR($E168="",$G168=""),"",IF(AND($E$3=6),'Marks Entry 6th'!BX167,IF(AND($E$3=7),'Marks Entry 7th'!BX167,"")))</f>
        <v/>
      </c>
      <c r="EM168" s="52" t="str">
        <f>IF(OR($E168="",$G168=""),"",IF(AND($E$3=6),'Marks Entry 6th'!BY167,IF(AND($E$3=7),'Marks Entry 7th'!BY167,"")))</f>
        <v/>
      </c>
      <c r="EN168" s="121" t="str">
        <f t="shared" si="252"/>
        <v/>
      </c>
      <c r="EO168" s="122">
        <f t="shared" si="253"/>
        <v>0</v>
      </c>
      <c r="EP168" s="122" t="str">
        <f t="shared" si="254"/>
        <v/>
      </c>
      <c r="EQ168" s="122" t="str">
        <f t="shared" si="255"/>
        <v/>
      </c>
      <c r="ER168" s="109" t="str">
        <f t="shared" si="256"/>
        <v/>
      </c>
      <c r="ES168" s="52" t="str">
        <f>IF(OR($E168="",$G168=""),"",IF(AND($E$3=6),'Marks Entry 6th'!BZ167,IF(AND($E$3=7),'Marks Entry 7th'!BZ167,"")))</f>
        <v/>
      </c>
      <c r="ET168" s="52" t="str">
        <f>IF(OR($E168="",$G168=""),"",IF(AND($E$3=6),'Marks Entry 6th'!CA167,IF(AND($E$3=7),'Marks Entry 7th'!CA167,"")))</f>
        <v/>
      </c>
      <c r="EU168" s="52" t="str">
        <f>IF(OR($E168="",$G168=""),"",IF(AND($E$3=6),'Marks Entry 6th'!CB167,IF(AND($E$3=7),'Marks Entry 7th'!CB167,"")))</f>
        <v/>
      </c>
      <c r="EV168" s="52" t="str">
        <f>IF(OR($E168="",$G168=""),"",IF(AND($E$3=6),'Marks Entry 6th'!CC167,IF(AND($E$3=7),'Marks Entry 7th'!CC167,"")))</f>
        <v/>
      </c>
      <c r="EW168" s="52" t="str">
        <f>IF(OR($E168="",$G168=""),"",IF(AND($E$3=6),'Marks Entry 6th'!CD167,IF(AND($E$3=7),'Marks Entry 7th'!CD167,"")))</f>
        <v/>
      </c>
      <c r="EX168" s="121" t="str">
        <f t="shared" si="257"/>
        <v/>
      </c>
      <c r="EY168" s="122">
        <f t="shared" si="258"/>
        <v>0</v>
      </c>
      <c r="EZ168" s="122" t="str">
        <f t="shared" si="259"/>
        <v/>
      </c>
      <c r="FA168" s="122" t="str">
        <f t="shared" si="260"/>
        <v/>
      </c>
      <c r="FB168" s="109" t="str">
        <f t="shared" si="261"/>
        <v/>
      </c>
      <c r="FC168" s="52" t="str">
        <f>IF(OR($E168="",$G168=""),"",IF(AND($E$3=6),'Marks Entry 6th'!CE167,IF(AND($E$3=7),'Marks Entry 7th'!CE167,"")))</f>
        <v/>
      </c>
      <c r="FD168" s="52" t="str">
        <f>IF(OR($E168="",$G168=""),"",IF(AND($E$3=6),'Marks Entry 6th'!CF167,IF(AND($E$3=7),'Marks Entry 7th'!CF167,"")))</f>
        <v/>
      </c>
      <c r="FE168" s="52" t="str">
        <f>IF(OR($E168="",$G168=""),"",IF(AND($E$3=6),'Marks Entry 6th'!CG167,IF(AND($E$3=7),'Marks Entry 7th'!CG167,"")))</f>
        <v/>
      </c>
      <c r="FF168" s="52" t="str">
        <f>IF(OR($E168="",$G168=""),"",IF(AND($E$3=6),'Marks Entry 6th'!CH167,IF(AND($E$3=7),'Marks Entry 7th'!CH167,"")))</f>
        <v/>
      </c>
      <c r="FG168" s="52" t="str">
        <f>IF(OR($E168="",$G168=""),"",IF(AND($E$3=6),'Marks Entry 6th'!CI167,IF(AND($E$3=7),'Marks Entry 7th'!CI167,"")))</f>
        <v/>
      </c>
      <c r="FH168" s="121" t="str">
        <f t="shared" si="262"/>
        <v/>
      </c>
      <c r="FI168" s="122">
        <f t="shared" si="263"/>
        <v>0</v>
      </c>
      <c r="FJ168" s="122" t="str">
        <f t="shared" si="264"/>
        <v/>
      </c>
      <c r="FK168" s="122" t="str">
        <f t="shared" si="265"/>
        <v/>
      </c>
      <c r="FL168" s="109" t="str">
        <f t="shared" si="266"/>
        <v/>
      </c>
      <c r="FM168" s="361" t="str">
        <f>IF(OR($E168="",$G168=""),"",IF(AND('Marks Entry 6th'!CJ167="",'Marks Entry 7th'!CJ167=""),"",IF(AND($E$3=6),'Marks Entry 6th'!CJ167,IF(AND($E$3=7),'Marks Entry 7th'!CJ167,""))))</f>
        <v/>
      </c>
      <c r="FN168" s="361" t="str">
        <f>IF(OR($E168="",$G168=""),"",IF(AND('Marks Entry 6th'!CK167="",'Marks Entry 7th'!CK167=""),"",IF(AND($E$3=6),'Marks Entry 6th'!CK167,IF(AND($E$3=7),'Marks Entry 7th'!CK167,""))))</f>
        <v/>
      </c>
      <c r="FO168" s="362" t="str">
        <f t="shared" si="267"/>
        <v/>
      </c>
      <c r="FP168" s="109" t="str">
        <f t="shared" si="268"/>
        <v/>
      </c>
      <c r="FQ168" s="361" t="str">
        <f>IF(OR($E168="",$G168=""),"",IF(AND('Marks Entry 6th'!CL167="",'Marks Entry 7th'!CL167=""),"",IF(AND($E$3=6),'Marks Entry 6th'!CL167,IF(AND($E$3=7),'Marks Entry 7th'!CL167,""))))</f>
        <v/>
      </c>
      <c r="FR168" s="361" t="str">
        <f>IF(OR($E168="",$G168=""),"",IF(AND('Marks Entry 6th'!CM167="",'Marks Entry 7th'!CM167=""),"",IF(AND($E$3=6),'Marks Entry 6th'!CM167,IF(AND($E$3=7),'Marks Entry 7th'!CM167,""))))</f>
        <v/>
      </c>
      <c r="FS168" s="362" t="str">
        <f t="shared" si="269"/>
        <v/>
      </c>
      <c r="FT168" s="109" t="str">
        <f t="shared" si="270"/>
        <v/>
      </c>
      <c r="FU168" s="78" t="str">
        <f t="shared" si="271"/>
        <v/>
      </c>
      <c r="FV168" s="328" t="str">
        <f t="shared" si="272"/>
        <v/>
      </c>
      <c r="FW168" s="84" t="str">
        <f t="shared" si="273"/>
        <v/>
      </c>
      <c r="FX168" s="222" t="str">
        <f t="shared" si="274"/>
        <v/>
      </c>
      <c r="FY168" s="85" t="str">
        <f t="shared" si="275"/>
        <v/>
      </c>
      <c r="FZ168" s="327" t="str">
        <f>IFERROR(IF(B168="NSO","NSO",IF(OR(D168="",G168="",F168=""),"",IF(AND(FV168&gt;=36,'Master sheet'!$D$11="Hindi"),"कक्षा क्रमोन्नत",IF(AND(FV168&gt;=36,'Master sheet'!$D$11="English"),"Promoted",IF(AND(FV168&lt;36,'Master sheet'!$D$11="Hindi"),"पुनः परीक्षा","Re-Exam"))))),"")</f>
        <v/>
      </c>
      <c r="GA168" s="53" t="str">
        <f>IF(OR($E168="",$G168=""),"",IF(AND($E$3=6,'Marks Entry 6th'!CN167=""),"",IF(AND($E$3=7,'Marks Entry 7th'!CN167=""),"",IF(AND($E$3=6),'Marks Entry 6th'!CN167,IF(AND($E$3=7),'Marks Entry 7th'!CN167,"")))))</f>
        <v/>
      </c>
      <c r="GB168" s="53" t="str">
        <f>IF(OR($E168="",$G168=""),"",IF(AND($E$3=6,'Marks Entry 6th'!CO167=""),"",IF(AND($E$3=7,'Marks Entry 7th'!CO167=""),"",IF(AND($E$3=6),'Marks Entry 6th'!CO167,IF(AND($E$3=7),'Marks Entry 7th'!CO167,"")))))</f>
        <v/>
      </c>
      <c r="GC168" s="54"/>
      <c r="GK168" s="56">
        <f>IF(AND($E$3=6),'Marks Entry 6th'!I167,IF(AND($E$3=7),'Marks Entry 7th'!I167,""))</f>
        <v>0</v>
      </c>
      <c r="GL168" s="56">
        <f t="shared" si="276"/>
        <v>0</v>
      </c>
    </row>
    <row r="169" spans="1:194" ht="18.95" customHeight="1">
      <c r="A169" s="68">
        <v>162</v>
      </c>
      <c r="B169" s="68" t="str">
        <f>IF(OR(GK169=0,GK169=""),"",IF(AND($E$3=6),'Marks Entry 6th'!I168,IF(AND($E$3=7),'Marks Entry 7th'!I168,"")))</f>
        <v/>
      </c>
      <c r="C169" s="69" t="str">
        <f>IF(OR(B169=0,B169=""),"",IF(AND($E$3=6,'Marks Entry 6th'!B168=""),"",IF(AND($E$3=7,'Marks Entry 7th'!B168=""),"",IF(AND($E$3=6,'Marks Entry 6th'!B168),'Marks Entry 6th'!B168,IF(AND($E$3=7),'Marks Entry 7th'!B168,"")))))</f>
        <v/>
      </c>
      <c r="D169" s="69" t="str">
        <f>IF(OR(B169=0,B169=""),"",IF(AND($E$3=6,'Marks Entry 6th'!C168=""),"",IF(AND($E$3=7,'Marks Entry 7th'!C168=""),"",IF(AND($E$3=6),'Marks Entry 6th'!C168,IF(AND($E$3=7),'Marks Entry 7th'!C168,"")))))</f>
        <v/>
      </c>
      <c r="E169" s="303" t="str">
        <f>IF(OR(B169=0,B169=""),"",IF(AND($E$3=6,'Marks Entry 6th'!E168=""),"",IF(AND($E$3=7,'Marks Entry 7th'!E168=""),"",IF(AND($E$3=6),'Marks Entry 6th'!E168,IF(AND($E$3=7),'Marks Entry 7th'!E168,"")))))</f>
        <v/>
      </c>
      <c r="F169" s="69" t="str">
        <f>IF(OR(B169=0,B169=""),"",IF(AND($E$3=6,'Marks Entry 6th'!D168=""),"",IF(AND($E$3=7,'Marks Entry 7th'!D168=""),"",IF(AND($E$3=6),'Marks Entry 6th'!D168,IF(AND($E$3=7),'Marks Entry 7th'!D168,"")))))</f>
        <v/>
      </c>
      <c r="G169" s="302" t="str">
        <f>IF(OR(B169=0,B169=""),"",IF(AND($E$3=6,'Marks Entry 6th'!F168=""),"",IF(AND($E$3=7,'Marks Entry 7th'!F168=""),"",IF(AND($E$3=6),UPPER('Marks Entry 6th'!F168),IF(AND($E$3=7),UPPER('Marks Entry 7th'!F168),"")))))</f>
        <v/>
      </c>
      <c r="H169" s="302" t="str">
        <f>IF(OR(B169=0,B169=""),"",IF(AND($E$3=6,'Marks Entry 6th'!G168=""),"",IF(AND($E$3=7,'Marks Entry 7th'!G168=""),"",IF(AND($E$3=6),UPPER('Marks Entry 6th'!G168),IF(AND($E$3=7),UPPER('Marks Entry 7th'!G168),"")))))</f>
        <v/>
      </c>
      <c r="I169" s="302" t="str">
        <f>IF(OR(B169=0,B169=""),"",IF(AND($E$3=6,'Marks Entry 6th'!H168=""),"",IF(AND($E$3=7,'Marks Entry 7th'!H168=""),"",IF(AND($E$3=6),UPPER('Marks Entry 6th'!H168),IF(AND($E$3=7),UPPER('Marks Entry 7th'!H168),"")))))</f>
        <v/>
      </c>
      <c r="J169" s="64" t="str">
        <f>IF(OR(B169=0,B169=""),"",IF(AND($E$3=6,'Marks Entry 6th'!J168=""),"",IF(AND($E$3=7,'Marks Entry 7th'!J168=""),"",IF(AND($E$3=6),'Marks Entry 6th'!J168,IF(AND($E$3=7),'Marks Entry 7th'!J168,"")))))</f>
        <v/>
      </c>
      <c r="K169" s="64" t="str">
        <f>IF(OR(B169=0,B169=""),"",IF(AND($E$3=6,'Marks Entry 6th'!K168=""),"",IF(AND($E$3=7,'Marks Entry 7th'!K168=""),"",IF(AND($E$3=6),'Marks Entry 6th'!K168,IF(AND($E$3=7),'Marks Entry 7th'!K168,"")))))</f>
        <v/>
      </c>
      <c r="L169" s="120" t="str">
        <f>IF(OR($E169="",$G169=""),"",IF(AND($E$3=6),'Marks Entry 6th'!L168,IF(AND($E$3=7),'Marks Entry 7th'!L168,"")))</f>
        <v/>
      </c>
      <c r="M169" s="120" t="str">
        <f>IF(OR($E169="",$G169=""),"",IF(AND($E$3=6),'Marks Entry 6th'!M168,IF(AND($E$3=7),'Marks Entry 7th'!M168,"")))</f>
        <v/>
      </c>
      <c r="N169" s="120" t="str">
        <f>IF(OR($E169="",$G169=""),"",IF(AND($E$3=6),'Marks Entry 6th'!N168,IF(AND($E$3=7),'Marks Entry 7th'!N168,"")))</f>
        <v/>
      </c>
      <c r="O169" s="120" t="str">
        <f>IF(OR($E169="",$G169=""),"",IF(AND($E$3=6),'Marks Entry 6th'!O168,IF(AND($E$3=7),'Marks Entry 7th'!O168,"")))</f>
        <v/>
      </c>
      <c r="P169" s="120" t="str">
        <f>IF(OR($E169="",$G169=""),"",IF(AND($E$3=6),'Marks Entry 6th'!P168,IF(AND($E$3=7),'Marks Entry 7th'!P168,"")))</f>
        <v/>
      </c>
      <c r="Q169" s="120" t="str">
        <f>IF(OR($E169="",$G169=""),"",IF(AND($E$3=6),'Marks Entry 6th'!Q168,IF(AND($E$3=7),'Marks Entry 7th'!Q168,"")))</f>
        <v/>
      </c>
      <c r="R169" s="418" t="str">
        <f t="shared" si="186"/>
        <v/>
      </c>
      <c r="S169" s="120" t="str">
        <f>IF(OR($E169="",$G169=""),"",IF(AND($E$3=6),'Marks Entry 6th'!R168,IF(AND($E$3=7),'Marks Entry 7th'!R168,"")))</f>
        <v/>
      </c>
      <c r="T169" s="120" t="str">
        <f>IF(OR($E169="",$G169=""),"",IF(AND($E$3=6),'Marks Entry 6th'!S168,IF(AND($E$3=7),'Marks Entry 7th'!S168,"")))</f>
        <v/>
      </c>
      <c r="U169" s="65" t="str">
        <f t="shared" si="187"/>
        <v/>
      </c>
      <c r="V169" s="62">
        <f t="shared" si="188"/>
        <v>0</v>
      </c>
      <c r="W169" s="67" t="str">
        <f>IF(OR($E169="",$G169=""),"",IF(AND($E$3=6),'Marks Entry 6th'!T168,IF(AND($E$3=7),'Marks Entry 7th'!T168,"")))</f>
        <v/>
      </c>
      <c r="X169" s="67" t="str">
        <f>IF(OR($E169="",$G169=""),"",IF(AND($E$3=6),'Marks Entry 6th'!U168,IF(AND($E$3=7),'Marks Entry 7th'!U168,"")))</f>
        <v/>
      </c>
      <c r="Y169" s="66" t="str">
        <f t="shared" si="189"/>
        <v/>
      </c>
      <c r="Z169" s="62" t="str">
        <f t="shared" si="190"/>
        <v/>
      </c>
      <c r="AA169" s="108">
        <f t="shared" si="191"/>
        <v>0</v>
      </c>
      <c r="AB169" s="108" t="str">
        <f t="shared" si="192"/>
        <v/>
      </c>
      <c r="AC169" s="108" t="str">
        <f t="shared" si="193"/>
        <v/>
      </c>
      <c r="AD169" s="108" t="str">
        <f t="shared" si="194"/>
        <v/>
      </c>
      <c r="AE169" s="108" t="str">
        <f t="shared" si="195"/>
        <v/>
      </c>
      <c r="AF169" s="110" t="str">
        <f t="shared" si="196"/>
        <v/>
      </c>
      <c r="AG169" s="120" t="str">
        <f>IF(OR($E169="",$G169=""),"",IF(AND($E$3=6),'Marks Entry 6th'!V168,IF(AND($E$3=7),'Marks Entry 7th'!V168,"")))</f>
        <v/>
      </c>
      <c r="AH169" s="120" t="str">
        <f>IF(OR($E169="",$G169=""),"",IF(AND($E$3=6),'Marks Entry 6th'!W168,IF(AND($E$3=7),'Marks Entry 7th'!W168,"")))</f>
        <v/>
      </c>
      <c r="AI169" s="120" t="str">
        <f>IF(OR($E169="",$G169=""),"",IF(AND($E$3=6),'Marks Entry 6th'!X168,IF(AND($E$3=7),'Marks Entry 7th'!X168,"")))</f>
        <v/>
      </c>
      <c r="AJ169" s="120" t="str">
        <f>IF(OR($E169="",$G169=""),"",IF(AND($E$3=6),'Marks Entry 6th'!Y168,IF(AND($E$3=7),'Marks Entry 7th'!Y168,"")))</f>
        <v/>
      </c>
      <c r="AK169" s="120" t="str">
        <f>IF(OR($E169="",$G169=""),"",IF(AND($E$3=6),'Marks Entry 6th'!Z168,IF(AND($E$3=7),'Marks Entry 7th'!Z168,"")))</f>
        <v/>
      </c>
      <c r="AL169" s="120" t="str">
        <f>IF(OR($E169="",$G169=""),"",IF(AND($E$3=6),'Marks Entry 6th'!AA168,IF(AND($E$3=7),'Marks Entry 7th'!AA168,"")))</f>
        <v/>
      </c>
      <c r="AM169" s="418" t="str">
        <f t="shared" si="197"/>
        <v/>
      </c>
      <c r="AN169" s="120" t="str">
        <f>IF(OR($E169="",$G169=""),"",IF(AND($E$3=6),'Marks Entry 6th'!AB168,IF(AND($E$3=7),'Marks Entry 7th'!AB168,"")))</f>
        <v/>
      </c>
      <c r="AO169" s="120" t="str">
        <f>IF(OR($E169="",$G169=""),"",IF(AND($E$3=6),'Marks Entry 6th'!AC168,IF(AND($E$3=7),'Marks Entry 7th'!AC168,"")))</f>
        <v/>
      </c>
      <c r="AP169" s="65" t="str">
        <f t="shared" si="198"/>
        <v/>
      </c>
      <c r="AQ169" s="62">
        <f t="shared" si="199"/>
        <v>0</v>
      </c>
      <c r="AR169" s="67" t="str">
        <f>IF(OR($E169="",$G169=""),"",IF(AND($E$3=6),'Marks Entry 6th'!AD168,IF(AND($E$3=7),'Marks Entry 7th'!AD168,"")))</f>
        <v/>
      </c>
      <c r="AS169" s="67" t="str">
        <f>IF(OR($E169="",$G169=""),"",IF(AND($E$3=6),'Marks Entry 6th'!AE168,IF(AND($E$3=7),'Marks Entry 7th'!AE168,"")))</f>
        <v/>
      </c>
      <c r="AT169" s="65" t="str">
        <f t="shared" si="200"/>
        <v/>
      </c>
      <c r="AU169" s="62" t="str">
        <f t="shared" si="201"/>
        <v/>
      </c>
      <c r="AV169" s="108">
        <f t="shared" si="202"/>
        <v>0</v>
      </c>
      <c r="AW169" s="108" t="str">
        <f t="shared" si="203"/>
        <v/>
      </c>
      <c r="AX169" s="108" t="str">
        <f t="shared" si="204"/>
        <v/>
      </c>
      <c r="AY169" s="108" t="str">
        <f t="shared" si="205"/>
        <v/>
      </c>
      <c r="AZ169" s="108" t="str">
        <f t="shared" si="206"/>
        <v/>
      </c>
      <c r="BA169" s="110" t="str">
        <f t="shared" si="207"/>
        <v/>
      </c>
      <c r="BB169" s="310" t="str">
        <f>IF(OR($E169="",$G169=""),"",IF(AND($E$3=6),'Marks Entry 6th'!AF168,IF(AND($E$3=7),'Marks Entry 7th'!AF168,"")))</f>
        <v/>
      </c>
      <c r="BC169" s="120" t="str">
        <f>IF(OR($E169="",$G169=""),"",IF(AND($E$3=6),'Marks Entry 6th'!AG168,IF(AND($E$3=7),'Marks Entry 7th'!AG168,"")))</f>
        <v/>
      </c>
      <c r="BD169" s="120" t="str">
        <f>IF(OR($E169="",$G169=""),"",IF(AND($E$3=6),'Marks Entry 6th'!AH168,IF(AND($E$3=7),'Marks Entry 7th'!AH168,"")))</f>
        <v/>
      </c>
      <c r="BE169" s="120" t="str">
        <f>IF(OR($E169="",$G169=""),"",IF(AND($E$3=6),'Marks Entry 6th'!AI168,IF(AND($E$3=7),'Marks Entry 7th'!AI168,"")))</f>
        <v/>
      </c>
      <c r="BF169" s="120" t="str">
        <f>IF(OR($E169="",$G169=""),"",IF(AND($E$3=6),'Marks Entry 6th'!AJ168,IF(AND($E$3=7),'Marks Entry 7th'!AJ168,"")))</f>
        <v/>
      </c>
      <c r="BG169" s="120" t="str">
        <f>IF(OR($E169="",$G169=""),"",IF(AND($E$3=6),'Marks Entry 6th'!AK168,IF(AND($E$3=7),'Marks Entry 7th'!AK168,"")))</f>
        <v/>
      </c>
      <c r="BH169" s="120" t="str">
        <f>IF(OR($E169="",$G169=""),"",IF(AND($E$3=6),'Marks Entry 6th'!AL168,IF(AND($E$3=7),'Marks Entry 7th'!AL168,"")))</f>
        <v/>
      </c>
      <c r="BI169" s="418" t="str">
        <f t="shared" si="208"/>
        <v/>
      </c>
      <c r="BJ169" s="120" t="str">
        <f>IF(OR($E169="",$G169=""),"",IF(AND($E$3=6),'Marks Entry 6th'!AM168,IF(AND($E$3=7),'Marks Entry 7th'!AM168,"")))</f>
        <v/>
      </c>
      <c r="BK169" s="120" t="str">
        <f>IF(OR($E169="",$G169=""),"",IF(AND($E$3=6),'Marks Entry 6th'!AN168,IF(AND($E$3=7),'Marks Entry 7th'!AN168,"")))</f>
        <v/>
      </c>
      <c r="BL169" s="65" t="str">
        <f t="shared" si="209"/>
        <v/>
      </c>
      <c r="BM169" s="62">
        <f t="shared" si="210"/>
        <v>0</v>
      </c>
      <c r="BN169" s="67" t="str">
        <f>IF(OR($E169="",$G169=""),"",IF(AND($E$3=6),'Marks Entry 6th'!AO168,IF(AND($E$3=7),'Marks Entry 7th'!AO168,"")))</f>
        <v/>
      </c>
      <c r="BO169" s="67" t="str">
        <f>IF(OR($E169="",$G169=""),"",IF(AND($E$3=6),'Marks Entry 6th'!AP168,IF(AND($E$3=7),'Marks Entry 7th'!AP168,"")))</f>
        <v/>
      </c>
      <c r="BP169" s="65" t="str">
        <f t="shared" si="211"/>
        <v/>
      </c>
      <c r="BQ169" s="62" t="str">
        <f t="shared" si="212"/>
        <v/>
      </c>
      <c r="BR169" s="108">
        <f t="shared" si="213"/>
        <v>0</v>
      </c>
      <c r="BS169" s="108" t="str">
        <f t="shared" si="214"/>
        <v/>
      </c>
      <c r="BT169" s="108" t="str">
        <f t="shared" si="215"/>
        <v/>
      </c>
      <c r="BU169" s="108" t="str">
        <f t="shared" si="216"/>
        <v/>
      </c>
      <c r="BV169" s="108" t="str">
        <f t="shared" si="217"/>
        <v/>
      </c>
      <c r="BW169" s="110" t="str">
        <f t="shared" si="218"/>
        <v/>
      </c>
      <c r="BX169" s="120" t="str">
        <f>IF(OR($E169="",$G169=""),"",IF(AND($E$3=6),'Marks Entry 6th'!AQ168,IF(AND($E$3=7),'Marks Entry 7th'!AQ168,"")))</f>
        <v/>
      </c>
      <c r="BY169" s="120" t="str">
        <f>IF(OR($E169="",$G169=""),"",IF(AND($E$3=6),'Marks Entry 6th'!AR168,IF(AND($E$3=7),'Marks Entry 7th'!AR168,"")))</f>
        <v/>
      </c>
      <c r="BZ169" s="120" t="str">
        <f>IF(OR($E169="",$G169=""),"",IF(AND($E$3=6),'Marks Entry 6th'!AS168,IF(AND($E$3=7),'Marks Entry 7th'!AS168,"")))</f>
        <v/>
      </c>
      <c r="CA169" s="120" t="str">
        <f>IF(OR($E169="",$G169=""),"",IF(AND($E$3=6),'Marks Entry 6th'!AT168,IF(AND($E$3=7),'Marks Entry 7th'!AT168,"")))</f>
        <v/>
      </c>
      <c r="CB169" s="120" t="str">
        <f>IF(OR($E169="",$G169=""),"",IF(AND($E$3=6),'Marks Entry 6th'!AU168,IF(AND($E$3=7),'Marks Entry 7th'!AU168,"")))</f>
        <v/>
      </c>
      <c r="CC169" s="120" t="str">
        <f>IF(OR($E169="",$G169=""),"",IF(AND($E$3=6),'Marks Entry 6th'!AV168,IF(AND($E$3=7),'Marks Entry 7th'!AV168,"")))</f>
        <v/>
      </c>
      <c r="CD169" s="418" t="str">
        <f t="shared" si="219"/>
        <v/>
      </c>
      <c r="CE169" s="120" t="str">
        <f>IF(OR($E169="",$G169=""),"",IF(AND($E$3=6),'Marks Entry 6th'!AW168,IF(AND($E$3=7),'Marks Entry 7th'!AW168,"")))</f>
        <v/>
      </c>
      <c r="CF169" s="120" t="str">
        <f>IF(OR($E169="",$G169=""),"",IF(AND($E$3=6),'Marks Entry 6th'!AX168,IF(AND($E$3=7),'Marks Entry 7th'!AX168,"")))</f>
        <v/>
      </c>
      <c r="CG169" s="65" t="str">
        <f t="shared" si="220"/>
        <v/>
      </c>
      <c r="CH169" s="62">
        <f t="shared" si="221"/>
        <v>0</v>
      </c>
      <c r="CI169" s="67" t="str">
        <f>IF(OR($E169="",$G169=""),"",IF(AND($E$3=6),'Marks Entry 6th'!AY168,IF(AND($E$3=7),'Marks Entry 7th'!AY168,"")))</f>
        <v/>
      </c>
      <c r="CJ169" s="67" t="str">
        <f>IF(OR($E169="",$G169=""),"",IF(AND($E$3=6),'Marks Entry 6th'!AZ168,IF(AND($E$3=7),'Marks Entry 7th'!AZ168,"")))</f>
        <v/>
      </c>
      <c r="CK169" s="65" t="str">
        <f t="shared" si="222"/>
        <v/>
      </c>
      <c r="CL169" s="62" t="str">
        <f t="shared" si="223"/>
        <v/>
      </c>
      <c r="CM169" s="108">
        <f t="shared" si="224"/>
        <v>0</v>
      </c>
      <c r="CN169" s="108" t="str">
        <f t="shared" si="225"/>
        <v/>
      </c>
      <c r="CO169" s="108" t="str">
        <f t="shared" si="226"/>
        <v/>
      </c>
      <c r="CP169" s="108" t="str">
        <f t="shared" si="227"/>
        <v/>
      </c>
      <c r="CQ169" s="108" t="str">
        <f t="shared" si="228"/>
        <v/>
      </c>
      <c r="CR169" s="110" t="str">
        <f t="shared" si="229"/>
        <v/>
      </c>
      <c r="CS169" s="120" t="str">
        <f>IF(OR($E169="",$G169=""),"",IF(AND($E$3=6),'Marks Entry 6th'!BA168,IF(AND($E$3=7),'Marks Entry 7th'!BA168,"")))</f>
        <v/>
      </c>
      <c r="CT169" s="120" t="str">
        <f>IF(OR($E169="",$G169=""),"",IF(AND($E$3=6),'Marks Entry 6th'!BB168,IF(AND($E$3=7),'Marks Entry 7th'!BB168,"")))</f>
        <v/>
      </c>
      <c r="CU169" s="120" t="str">
        <f>IF(OR($E169="",$G169=""),"",IF(AND($E$3=6),'Marks Entry 6th'!BC168,IF(AND($E$3=7),'Marks Entry 7th'!BC168,"")))</f>
        <v/>
      </c>
      <c r="CV169" s="120" t="str">
        <f>IF(OR($E169="",$G169=""),"",IF(AND($E$3=6),'Marks Entry 6th'!BD168,IF(AND($E$3=7),'Marks Entry 7th'!BD168,"")))</f>
        <v/>
      </c>
      <c r="CW169" s="120" t="str">
        <f>IF(OR($E169="",$G169=""),"",IF(AND($E$3=6),'Marks Entry 6th'!BE168,IF(AND($E$3=7),'Marks Entry 7th'!BE168,"")))</f>
        <v/>
      </c>
      <c r="CX169" s="120" t="str">
        <f>IF(OR($E169="",$G169=""),"",IF(AND($E$3=6),'Marks Entry 6th'!BF168,IF(AND($E$3=7),'Marks Entry 7th'!BF168,"")))</f>
        <v/>
      </c>
      <c r="CY169" s="418" t="str">
        <f t="shared" si="230"/>
        <v/>
      </c>
      <c r="CZ169" s="120" t="str">
        <f>IF(OR($E169="",$G169=""),"",IF(AND($E$3=6),'Marks Entry 6th'!BG168,IF(AND($E$3=7),'Marks Entry 7th'!BG168,"")))</f>
        <v/>
      </c>
      <c r="DA169" s="120" t="str">
        <f>IF(OR($E169="",$G169=""),"",IF(AND($E$3=6),'Marks Entry 6th'!BH168,IF(AND($E$3=7),'Marks Entry 7th'!BH168,"")))</f>
        <v/>
      </c>
      <c r="DB169" s="65" t="str">
        <f t="shared" si="231"/>
        <v/>
      </c>
      <c r="DC169" s="62">
        <f t="shared" si="232"/>
        <v>0</v>
      </c>
      <c r="DD169" s="67" t="str">
        <f>IF(OR($E169="",$G169=""),"",IF(AND($E$3=6),'Marks Entry 6th'!BI168,IF(AND($E$3=7),'Marks Entry 7th'!BI168,"")))</f>
        <v/>
      </c>
      <c r="DE169" s="67" t="str">
        <f>IF(OR($E169="",$G169=""),"",IF(AND($E$3=6),'Marks Entry 6th'!BJ168,IF(AND($E$3=7),'Marks Entry 7th'!BJ168,"")))</f>
        <v/>
      </c>
      <c r="DF169" s="65" t="str">
        <f t="shared" si="233"/>
        <v/>
      </c>
      <c r="DG169" s="62" t="str">
        <f t="shared" si="234"/>
        <v/>
      </c>
      <c r="DH169" s="108">
        <f t="shared" si="235"/>
        <v>0</v>
      </c>
      <c r="DI169" s="108" t="str">
        <f t="shared" si="236"/>
        <v/>
      </c>
      <c r="DJ169" s="108" t="str">
        <f t="shared" si="237"/>
        <v/>
      </c>
      <c r="DK169" s="108" t="str">
        <f t="shared" si="238"/>
        <v/>
      </c>
      <c r="DL169" s="108" t="str">
        <f t="shared" si="239"/>
        <v/>
      </c>
      <c r="DM169" s="110" t="str">
        <f t="shared" si="240"/>
        <v/>
      </c>
      <c r="DN169" s="120" t="str">
        <f>IF(OR($E169="",$G169=""),"",IF(AND($E$3=6),'Marks Entry 6th'!BK168,IF(AND($E$3=7),'Marks Entry 7th'!BK168,"")))</f>
        <v/>
      </c>
      <c r="DO169" s="120" t="str">
        <f>IF(OR($E169="",$G169=""),"",IF(AND($E$3=6),'Marks Entry 6th'!BL168,IF(AND($E$3=7),'Marks Entry 7th'!BL168,"")))</f>
        <v/>
      </c>
      <c r="DP169" s="120" t="str">
        <f>IF(OR($E169="",$G169=""),"",IF(AND($E$3=6),'Marks Entry 6th'!BM168,IF(AND($E$3=7),'Marks Entry 7th'!BM168,"")))</f>
        <v/>
      </c>
      <c r="DQ169" s="120" t="str">
        <f>IF(OR($E169="",$G169=""),"",IF(AND($E$3=6),'Marks Entry 6th'!BN168,IF(AND($E$3=7),'Marks Entry 7th'!BN168,"")))</f>
        <v/>
      </c>
      <c r="DR169" s="120" t="str">
        <f>IF(OR($E169="",$G169=""),"",IF(AND($E$3=6),'Marks Entry 6th'!BO168,IF(AND($E$3=7),'Marks Entry 7th'!BO168,"")))</f>
        <v/>
      </c>
      <c r="DS169" s="120" t="str">
        <f>IF(OR($E169="",$G169=""),"",IF(AND($E$3=6),'Marks Entry 6th'!BP168,IF(AND($E$3=7),'Marks Entry 7th'!BP168,"")))</f>
        <v/>
      </c>
      <c r="DT169" s="418" t="str">
        <f t="shared" si="241"/>
        <v/>
      </c>
      <c r="DU169" s="120" t="str">
        <f>IF(OR($E169="",$G169=""),"",IF(AND($E$3=6),'Marks Entry 6th'!BQ168,IF(AND($E$3=7),'Marks Entry 7th'!BQ168,"")))</f>
        <v/>
      </c>
      <c r="DV169" s="120" t="str">
        <f>IF(OR($E169="",$G169=""),"",IF(AND($E$3=6),'Marks Entry 6th'!BR168,IF(AND($E$3=7),'Marks Entry 7th'!BR168,"")))</f>
        <v/>
      </c>
      <c r="DW169" s="65" t="str">
        <f t="shared" si="242"/>
        <v/>
      </c>
      <c r="DX169" s="62">
        <f t="shared" si="243"/>
        <v>0</v>
      </c>
      <c r="DY169" s="67" t="str">
        <f>IF(OR($E169="",$G169=""),"",IF(AND($E$3=6),'Marks Entry 6th'!BS168,IF(AND($E$3=7),'Marks Entry 7th'!BS168,"")))</f>
        <v/>
      </c>
      <c r="DZ169" s="67" t="str">
        <f>IF(OR($E169="",$G169=""),"",IF(AND($E$3=6),'Marks Entry 6th'!BT168,IF(AND($E$3=7),'Marks Entry 7th'!BT168,"")))</f>
        <v/>
      </c>
      <c r="EA169" s="65" t="str">
        <f t="shared" si="244"/>
        <v/>
      </c>
      <c r="EB169" s="62" t="str">
        <f t="shared" si="245"/>
        <v/>
      </c>
      <c r="EC169" s="108">
        <f t="shared" si="246"/>
        <v>0</v>
      </c>
      <c r="ED169" s="108" t="str">
        <f t="shared" si="247"/>
        <v/>
      </c>
      <c r="EE169" s="108" t="str">
        <f t="shared" si="248"/>
        <v/>
      </c>
      <c r="EF169" s="108" t="str">
        <f t="shared" si="249"/>
        <v/>
      </c>
      <c r="EG169" s="108" t="str">
        <f t="shared" si="250"/>
        <v/>
      </c>
      <c r="EH169" s="110" t="str">
        <f t="shared" si="251"/>
        <v/>
      </c>
      <c r="EI169" s="52" t="str">
        <f>IF(OR($E169="",$G169=""),"",IF(AND($E$3=6),'Marks Entry 6th'!BU168,IF(AND($E$3=7),'Marks Entry 7th'!BU168,"")))</f>
        <v/>
      </c>
      <c r="EJ169" s="52" t="str">
        <f>IF(OR($E169="",$G169=""),"",IF(AND($E$3=6),'Marks Entry 6th'!BV168,IF(AND($E$3=7),'Marks Entry 7th'!BV168,"")))</f>
        <v/>
      </c>
      <c r="EK169" s="52" t="str">
        <f>IF(OR($E169="",$G169=""),"",IF(AND($E$3=6),'Marks Entry 6th'!BW168,IF(AND($E$3=7),'Marks Entry 7th'!BW168,"")))</f>
        <v/>
      </c>
      <c r="EL169" s="52" t="str">
        <f>IF(OR($E169="",$G169=""),"",IF(AND($E$3=6),'Marks Entry 6th'!BX168,IF(AND($E$3=7),'Marks Entry 7th'!BX168,"")))</f>
        <v/>
      </c>
      <c r="EM169" s="52" t="str">
        <f>IF(OR($E169="",$G169=""),"",IF(AND($E$3=6),'Marks Entry 6th'!BY168,IF(AND($E$3=7),'Marks Entry 7th'!BY168,"")))</f>
        <v/>
      </c>
      <c r="EN169" s="121" t="str">
        <f t="shared" si="252"/>
        <v/>
      </c>
      <c r="EO169" s="122">
        <f t="shared" si="253"/>
        <v>0</v>
      </c>
      <c r="EP169" s="122" t="str">
        <f t="shared" si="254"/>
        <v/>
      </c>
      <c r="EQ169" s="122" t="str">
        <f t="shared" si="255"/>
        <v/>
      </c>
      <c r="ER169" s="109" t="str">
        <f t="shared" si="256"/>
        <v/>
      </c>
      <c r="ES169" s="52" t="str">
        <f>IF(OR($E169="",$G169=""),"",IF(AND($E$3=6),'Marks Entry 6th'!BZ168,IF(AND($E$3=7),'Marks Entry 7th'!BZ168,"")))</f>
        <v/>
      </c>
      <c r="ET169" s="52" t="str">
        <f>IF(OR($E169="",$G169=""),"",IF(AND($E$3=6),'Marks Entry 6th'!CA168,IF(AND($E$3=7),'Marks Entry 7th'!CA168,"")))</f>
        <v/>
      </c>
      <c r="EU169" s="52" t="str">
        <f>IF(OR($E169="",$G169=""),"",IF(AND($E$3=6),'Marks Entry 6th'!CB168,IF(AND($E$3=7),'Marks Entry 7th'!CB168,"")))</f>
        <v/>
      </c>
      <c r="EV169" s="52" t="str">
        <f>IF(OR($E169="",$G169=""),"",IF(AND($E$3=6),'Marks Entry 6th'!CC168,IF(AND($E$3=7),'Marks Entry 7th'!CC168,"")))</f>
        <v/>
      </c>
      <c r="EW169" s="52" t="str">
        <f>IF(OR($E169="",$G169=""),"",IF(AND($E$3=6),'Marks Entry 6th'!CD168,IF(AND($E$3=7),'Marks Entry 7th'!CD168,"")))</f>
        <v/>
      </c>
      <c r="EX169" s="121" t="str">
        <f t="shared" si="257"/>
        <v/>
      </c>
      <c r="EY169" s="122">
        <f t="shared" si="258"/>
        <v>0</v>
      </c>
      <c r="EZ169" s="122" t="str">
        <f t="shared" si="259"/>
        <v/>
      </c>
      <c r="FA169" s="122" t="str">
        <f t="shared" si="260"/>
        <v/>
      </c>
      <c r="FB169" s="109" t="str">
        <f t="shared" si="261"/>
        <v/>
      </c>
      <c r="FC169" s="52" t="str">
        <f>IF(OR($E169="",$G169=""),"",IF(AND($E$3=6),'Marks Entry 6th'!CE168,IF(AND($E$3=7),'Marks Entry 7th'!CE168,"")))</f>
        <v/>
      </c>
      <c r="FD169" s="52" t="str">
        <f>IF(OR($E169="",$G169=""),"",IF(AND($E$3=6),'Marks Entry 6th'!CF168,IF(AND($E$3=7),'Marks Entry 7th'!CF168,"")))</f>
        <v/>
      </c>
      <c r="FE169" s="52" t="str">
        <f>IF(OR($E169="",$G169=""),"",IF(AND($E$3=6),'Marks Entry 6th'!CG168,IF(AND($E$3=7),'Marks Entry 7th'!CG168,"")))</f>
        <v/>
      </c>
      <c r="FF169" s="52" t="str">
        <f>IF(OR($E169="",$G169=""),"",IF(AND($E$3=6),'Marks Entry 6th'!CH168,IF(AND($E$3=7),'Marks Entry 7th'!CH168,"")))</f>
        <v/>
      </c>
      <c r="FG169" s="52" t="str">
        <f>IF(OR($E169="",$G169=""),"",IF(AND($E$3=6),'Marks Entry 6th'!CI168,IF(AND($E$3=7),'Marks Entry 7th'!CI168,"")))</f>
        <v/>
      </c>
      <c r="FH169" s="121" t="str">
        <f t="shared" si="262"/>
        <v/>
      </c>
      <c r="FI169" s="122">
        <f t="shared" si="263"/>
        <v>0</v>
      </c>
      <c r="FJ169" s="122" t="str">
        <f t="shared" si="264"/>
        <v/>
      </c>
      <c r="FK169" s="122" t="str">
        <f t="shared" si="265"/>
        <v/>
      </c>
      <c r="FL169" s="109" t="str">
        <f t="shared" si="266"/>
        <v/>
      </c>
      <c r="FM169" s="361" t="str">
        <f>IF(OR($E169="",$G169=""),"",IF(AND('Marks Entry 6th'!CJ168="",'Marks Entry 7th'!CJ168=""),"",IF(AND($E$3=6),'Marks Entry 6th'!CJ168,IF(AND($E$3=7),'Marks Entry 7th'!CJ168,""))))</f>
        <v/>
      </c>
      <c r="FN169" s="361" t="str">
        <f>IF(OR($E169="",$G169=""),"",IF(AND('Marks Entry 6th'!CK168="",'Marks Entry 7th'!CK168=""),"",IF(AND($E$3=6),'Marks Entry 6th'!CK168,IF(AND($E$3=7),'Marks Entry 7th'!CK168,""))))</f>
        <v/>
      </c>
      <c r="FO169" s="362" t="str">
        <f t="shared" si="267"/>
        <v/>
      </c>
      <c r="FP169" s="109" t="str">
        <f t="shared" si="268"/>
        <v/>
      </c>
      <c r="FQ169" s="361" t="str">
        <f>IF(OR($E169="",$G169=""),"",IF(AND('Marks Entry 6th'!CL168="",'Marks Entry 7th'!CL168=""),"",IF(AND($E$3=6),'Marks Entry 6th'!CL168,IF(AND($E$3=7),'Marks Entry 7th'!CL168,""))))</f>
        <v/>
      </c>
      <c r="FR169" s="361" t="str">
        <f>IF(OR($E169="",$G169=""),"",IF(AND('Marks Entry 6th'!CM168="",'Marks Entry 7th'!CM168=""),"",IF(AND($E$3=6),'Marks Entry 6th'!CM168,IF(AND($E$3=7),'Marks Entry 7th'!CM168,""))))</f>
        <v/>
      </c>
      <c r="FS169" s="362" t="str">
        <f t="shared" si="269"/>
        <v/>
      </c>
      <c r="FT169" s="109" t="str">
        <f t="shared" si="270"/>
        <v/>
      </c>
      <c r="FU169" s="78" t="str">
        <f t="shared" si="271"/>
        <v/>
      </c>
      <c r="FV169" s="328" t="str">
        <f t="shared" si="272"/>
        <v/>
      </c>
      <c r="FW169" s="84" t="str">
        <f t="shared" si="273"/>
        <v/>
      </c>
      <c r="FX169" s="222" t="str">
        <f t="shared" si="274"/>
        <v/>
      </c>
      <c r="FY169" s="85" t="str">
        <f t="shared" si="275"/>
        <v/>
      </c>
      <c r="FZ169" s="327" t="str">
        <f>IFERROR(IF(B169="NSO","NSO",IF(OR(D169="",G169="",F169=""),"",IF(AND(FV169&gt;=36,'Master sheet'!$D$11="Hindi"),"कक्षा क्रमोन्नत",IF(AND(FV169&gt;=36,'Master sheet'!$D$11="English"),"Promoted",IF(AND(FV169&lt;36,'Master sheet'!$D$11="Hindi"),"पुनः परीक्षा","Re-Exam"))))),"")</f>
        <v/>
      </c>
      <c r="GA169" s="53" t="str">
        <f>IF(OR($E169="",$G169=""),"",IF(AND($E$3=6,'Marks Entry 6th'!CN168=""),"",IF(AND($E$3=7,'Marks Entry 7th'!CN168=""),"",IF(AND($E$3=6),'Marks Entry 6th'!CN168,IF(AND($E$3=7),'Marks Entry 7th'!CN168,"")))))</f>
        <v/>
      </c>
      <c r="GB169" s="53" t="str">
        <f>IF(OR($E169="",$G169=""),"",IF(AND($E$3=6,'Marks Entry 6th'!CO168=""),"",IF(AND($E$3=7,'Marks Entry 7th'!CO168=""),"",IF(AND($E$3=6),'Marks Entry 6th'!CO168,IF(AND($E$3=7),'Marks Entry 7th'!CO168,"")))))</f>
        <v/>
      </c>
      <c r="GC169" s="54"/>
      <c r="GK169" s="56">
        <f>IF(AND($E$3=6),'Marks Entry 6th'!I168,IF(AND($E$3=7),'Marks Entry 7th'!I168,""))</f>
        <v>0</v>
      </c>
      <c r="GL169" s="56">
        <f t="shared" si="276"/>
        <v>0</v>
      </c>
    </row>
    <row r="170" spans="1:194" ht="18.95" customHeight="1">
      <c r="A170" s="68">
        <v>163</v>
      </c>
      <c r="B170" s="68" t="str">
        <f>IF(OR(GK170=0,GK170=""),"",IF(AND($E$3=6),'Marks Entry 6th'!I169,IF(AND($E$3=7),'Marks Entry 7th'!I169,"")))</f>
        <v/>
      </c>
      <c r="C170" s="69" t="str">
        <f>IF(OR(B170=0,B170=""),"",IF(AND($E$3=6,'Marks Entry 6th'!B169=""),"",IF(AND($E$3=7,'Marks Entry 7th'!B169=""),"",IF(AND($E$3=6,'Marks Entry 6th'!B169),'Marks Entry 6th'!B169,IF(AND($E$3=7),'Marks Entry 7th'!B169,"")))))</f>
        <v/>
      </c>
      <c r="D170" s="69" t="str">
        <f>IF(OR(B170=0,B170=""),"",IF(AND($E$3=6,'Marks Entry 6th'!C169=""),"",IF(AND($E$3=7,'Marks Entry 7th'!C169=""),"",IF(AND($E$3=6),'Marks Entry 6th'!C169,IF(AND($E$3=7),'Marks Entry 7th'!C169,"")))))</f>
        <v/>
      </c>
      <c r="E170" s="303" t="str">
        <f>IF(OR(B170=0,B170=""),"",IF(AND($E$3=6,'Marks Entry 6th'!E169=""),"",IF(AND($E$3=7,'Marks Entry 7th'!E169=""),"",IF(AND($E$3=6),'Marks Entry 6th'!E169,IF(AND($E$3=7),'Marks Entry 7th'!E169,"")))))</f>
        <v/>
      </c>
      <c r="F170" s="69" t="str">
        <f>IF(OR(B170=0,B170=""),"",IF(AND($E$3=6,'Marks Entry 6th'!D169=""),"",IF(AND($E$3=7,'Marks Entry 7th'!D169=""),"",IF(AND($E$3=6),'Marks Entry 6th'!D169,IF(AND($E$3=7),'Marks Entry 7th'!D169,"")))))</f>
        <v/>
      </c>
      <c r="G170" s="302" t="str">
        <f>IF(OR(B170=0,B170=""),"",IF(AND($E$3=6,'Marks Entry 6th'!F169=""),"",IF(AND($E$3=7,'Marks Entry 7th'!F169=""),"",IF(AND($E$3=6),UPPER('Marks Entry 6th'!F169),IF(AND($E$3=7),UPPER('Marks Entry 7th'!F169),"")))))</f>
        <v/>
      </c>
      <c r="H170" s="302" t="str">
        <f>IF(OR(B170=0,B170=""),"",IF(AND($E$3=6,'Marks Entry 6th'!G169=""),"",IF(AND($E$3=7,'Marks Entry 7th'!G169=""),"",IF(AND($E$3=6),UPPER('Marks Entry 6th'!G169),IF(AND($E$3=7),UPPER('Marks Entry 7th'!G169),"")))))</f>
        <v/>
      </c>
      <c r="I170" s="302" t="str">
        <f>IF(OR(B170=0,B170=""),"",IF(AND($E$3=6,'Marks Entry 6th'!H169=""),"",IF(AND($E$3=7,'Marks Entry 7th'!H169=""),"",IF(AND($E$3=6),UPPER('Marks Entry 6th'!H169),IF(AND($E$3=7),UPPER('Marks Entry 7th'!H169),"")))))</f>
        <v/>
      </c>
      <c r="J170" s="64" t="str">
        <f>IF(OR(B170=0,B170=""),"",IF(AND($E$3=6,'Marks Entry 6th'!J169=""),"",IF(AND($E$3=7,'Marks Entry 7th'!J169=""),"",IF(AND($E$3=6),'Marks Entry 6th'!J169,IF(AND($E$3=7),'Marks Entry 7th'!J169,"")))))</f>
        <v/>
      </c>
      <c r="K170" s="64" t="str">
        <f>IF(OR(B170=0,B170=""),"",IF(AND($E$3=6,'Marks Entry 6th'!K169=""),"",IF(AND($E$3=7,'Marks Entry 7th'!K169=""),"",IF(AND($E$3=6),'Marks Entry 6th'!K169,IF(AND($E$3=7),'Marks Entry 7th'!K169,"")))))</f>
        <v/>
      </c>
      <c r="L170" s="120" t="str">
        <f>IF(OR($E170="",$G170=""),"",IF(AND($E$3=6),'Marks Entry 6th'!L169,IF(AND($E$3=7),'Marks Entry 7th'!L169,"")))</f>
        <v/>
      </c>
      <c r="M170" s="120" t="str">
        <f>IF(OR($E170="",$G170=""),"",IF(AND($E$3=6),'Marks Entry 6th'!M169,IF(AND($E$3=7),'Marks Entry 7th'!M169,"")))</f>
        <v/>
      </c>
      <c r="N170" s="120" t="str">
        <f>IF(OR($E170="",$G170=""),"",IF(AND($E$3=6),'Marks Entry 6th'!N169,IF(AND($E$3=7),'Marks Entry 7th'!N169,"")))</f>
        <v/>
      </c>
      <c r="O170" s="120" t="str">
        <f>IF(OR($E170="",$G170=""),"",IF(AND($E$3=6),'Marks Entry 6th'!O169,IF(AND($E$3=7),'Marks Entry 7th'!O169,"")))</f>
        <v/>
      </c>
      <c r="P170" s="120" t="str">
        <f>IF(OR($E170="",$G170=""),"",IF(AND($E$3=6),'Marks Entry 6th'!P169,IF(AND($E$3=7),'Marks Entry 7th'!P169,"")))</f>
        <v/>
      </c>
      <c r="Q170" s="120" t="str">
        <f>IF(OR($E170="",$G170=""),"",IF(AND($E$3=6),'Marks Entry 6th'!Q169,IF(AND($E$3=7),'Marks Entry 7th'!Q169,"")))</f>
        <v/>
      </c>
      <c r="R170" s="418" t="str">
        <f t="shared" si="186"/>
        <v/>
      </c>
      <c r="S170" s="120" t="str">
        <f>IF(OR($E170="",$G170=""),"",IF(AND($E$3=6),'Marks Entry 6th'!R169,IF(AND($E$3=7),'Marks Entry 7th'!R169,"")))</f>
        <v/>
      </c>
      <c r="T170" s="120" t="str">
        <f>IF(OR($E170="",$G170=""),"",IF(AND($E$3=6),'Marks Entry 6th'!S169,IF(AND($E$3=7),'Marks Entry 7th'!S169,"")))</f>
        <v/>
      </c>
      <c r="U170" s="65" t="str">
        <f t="shared" si="187"/>
        <v/>
      </c>
      <c r="V170" s="62">
        <f t="shared" si="188"/>
        <v>0</v>
      </c>
      <c r="W170" s="67" t="str">
        <f>IF(OR($E170="",$G170=""),"",IF(AND($E$3=6),'Marks Entry 6th'!T169,IF(AND($E$3=7),'Marks Entry 7th'!T169,"")))</f>
        <v/>
      </c>
      <c r="X170" s="67" t="str">
        <f>IF(OR($E170="",$G170=""),"",IF(AND($E$3=6),'Marks Entry 6th'!U169,IF(AND($E$3=7),'Marks Entry 7th'!U169,"")))</f>
        <v/>
      </c>
      <c r="Y170" s="66" t="str">
        <f t="shared" si="189"/>
        <v/>
      </c>
      <c r="Z170" s="62" t="str">
        <f t="shared" si="190"/>
        <v/>
      </c>
      <c r="AA170" s="108">
        <f t="shared" si="191"/>
        <v>0</v>
      </c>
      <c r="AB170" s="108" t="str">
        <f t="shared" si="192"/>
        <v/>
      </c>
      <c r="AC170" s="108" t="str">
        <f t="shared" si="193"/>
        <v/>
      </c>
      <c r="AD170" s="108" t="str">
        <f t="shared" si="194"/>
        <v/>
      </c>
      <c r="AE170" s="108" t="str">
        <f t="shared" si="195"/>
        <v/>
      </c>
      <c r="AF170" s="110" t="str">
        <f t="shared" si="196"/>
        <v/>
      </c>
      <c r="AG170" s="120" t="str">
        <f>IF(OR($E170="",$G170=""),"",IF(AND($E$3=6),'Marks Entry 6th'!V169,IF(AND($E$3=7),'Marks Entry 7th'!V169,"")))</f>
        <v/>
      </c>
      <c r="AH170" s="120" t="str">
        <f>IF(OR($E170="",$G170=""),"",IF(AND($E$3=6),'Marks Entry 6th'!W169,IF(AND($E$3=7),'Marks Entry 7th'!W169,"")))</f>
        <v/>
      </c>
      <c r="AI170" s="120" t="str">
        <f>IF(OR($E170="",$G170=""),"",IF(AND($E$3=6),'Marks Entry 6th'!X169,IF(AND($E$3=7),'Marks Entry 7th'!X169,"")))</f>
        <v/>
      </c>
      <c r="AJ170" s="120" t="str">
        <f>IF(OR($E170="",$G170=""),"",IF(AND($E$3=6),'Marks Entry 6th'!Y169,IF(AND($E$3=7),'Marks Entry 7th'!Y169,"")))</f>
        <v/>
      </c>
      <c r="AK170" s="120" t="str">
        <f>IF(OR($E170="",$G170=""),"",IF(AND($E$3=6),'Marks Entry 6th'!Z169,IF(AND($E$3=7),'Marks Entry 7th'!Z169,"")))</f>
        <v/>
      </c>
      <c r="AL170" s="120" t="str">
        <f>IF(OR($E170="",$G170=""),"",IF(AND($E$3=6),'Marks Entry 6th'!AA169,IF(AND($E$3=7),'Marks Entry 7th'!AA169,"")))</f>
        <v/>
      </c>
      <c r="AM170" s="418" t="str">
        <f t="shared" si="197"/>
        <v/>
      </c>
      <c r="AN170" s="120" t="str">
        <f>IF(OR($E170="",$G170=""),"",IF(AND($E$3=6),'Marks Entry 6th'!AB169,IF(AND($E$3=7),'Marks Entry 7th'!AB169,"")))</f>
        <v/>
      </c>
      <c r="AO170" s="120" t="str">
        <f>IF(OR($E170="",$G170=""),"",IF(AND($E$3=6),'Marks Entry 6th'!AC169,IF(AND($E$3=7),'Marks Entry 7th'!AC169,"")))</f>
        <v/>
      </c>
      <c r="AP170" s="65" t="str">
        <f t="shared" si="198"/>
        <v/>
      </c>
      <c r="AQ170" s="62">
        <f t="shared" si="199"/>
        <v>0</v>
      </c>
      <c r="AR170" s="67" t="str">
        <f>IF(OR($E170="",$G170=""),"",IF(AND($E$3=6),'Marks Entry 6th'!AD169,IF(AND($E$3=7),'Marks Entry 7th'!AD169,"")))</f>
        <v/>
      </c>
      <c r="AS170" s="67" t="str">
        <f>IF(OR($E170="",$G170=""),"",IF(AND($E$3=6),'Marks Entry 6th'!AE169,IF(AND($E$3=7),'Marks Entry 7th'!AE169,"")))</f>
        <v/>
      </c>
      <c r="AT170" s="65" t="str">
        <f t="shared" si="200"/>
        <v/>
      </c>
      <c r="AU170" s="62" t="str">
        <f t="shared" si="201"/>
        <v/>
      </c>
      <c r="AV170" s="108">
        <f t="shared" si="202"/>
        <v>0</v>
      </c>
      <c r="AW170" s="108" t="str">
        <f t="shared" si="203"/>
        <v/>
      </c>
      <c r="AX170" s="108" t="str">
        <f t="shared" si="204"/>
        <v/>
      </c>
      <c r="AY170" s="108" t="str">
        <f t="shared" si="205"/>
        <v/>
      </c>
      <c r="AZ170" s="108" t="str">
        <f t="shared" si="206"/>
        <v/>
      </c>
      <c r="BA170" s="110" t="str">
        <f t="shared" si="207"/>
        <v/>
      </c>
      <c r="BB170" s="310" t="str">
        <f>IF(OR($E170="",$G170=""),"",IF(AND($E$3=6),'Marks Entry 6th'!AF169,IF(AND($E$3=7),'Marks Entry 7th'!AF169,"")))</f>
        <v/>
      </c>
      <c r="BC170" s="120" t="str">
        <f>IF(OR($E170="",$G170=""),"",IF(AND($E$3=6),'Marks Entry 6th'!AG169,IF(AND($E$3=7),'Marks Entry 7th'!AG169,"")))</f>
        <v/>
      </c>
      <c r="BD170" s="120" t="str">
        <f>IF(OR($E170="",$G170=""),"",IF(AND($E$3=6),'Marks Entry 6th'!AH169,IF(AND($E$3=7),'Marks Entry 7th'!AH169,"")))</f>
        <v/>
      </c>
      <c r="BE170" s="120" t="str">
        <f>IF(OR($E170="",$G170=""),"",IF(AND($E$3=6),'Marks Entry 6th'!AI169,IF(AND($E$3=7),'Marks Entry 7th'!AI169,"")))</f>
        <v/>
      </c>
      <c r="BF170" s="120" t="str">
        <f>IF(OR($E170="",$G170=""),"",IF(AND($E$3=6),'Marks Entry 6th'!AJ169,IF(AND($E$3=7),'Marks Entry 7th'!AJ169,"")))</f>
        <v/>
      </c>
      <c r="BG170" s="120" t="str">
        <f>IF(OR($E170="",$G170=""),"",IF(AND($E$3=6),'Marks Entry 6th'!AK169,IF(AND($E$3=7),'Marks Entry 7th'!AK169,"")))</f>
        <v/>
      </c>
      <c r="BH170" s="120" t="str">
        <f>IF(OR($E170="",$G170=""),"",IF(AND($E$3=6),'Marks Entry 6th'!AL169,IF(AND($E$3=7),'Marks Entry 7th'!AL169,"")))</f>
        <v/>
      </c>
      <c r="BI170" s="418" t="str">
        <f t="shared" si="208"/>
        <v/>
      </c>
      <c r="BJ170" s="120" t="str">
        <f>IF(OR($E170="",$G170=""),"",IF(AND($E$3=6),'Marks Entry 6th'!AM169,IF(AND($E$3=7),'Marks Entry 7th'!AM169,"")))</f>
        <v/>
      </c>
      <c r="BK170" s="120" t="str">
        <f>IF(OR($E170="",$G170=""),"",IF(AND($E$3=6),'Marks Entry 6th'!AN169,IF(AND($E$3=7),'Marks Entry 7th'!AN169,"")))</f>
        <v/>
      </c>
      <c r="BL170" s="65" t="str">
        <f t="shared" si="209"/>
        <v/>
      </c>
      <c r="BM170" s="62">
        <f t="shared" si="210"/>
        <v>0</v>
      </c>
      <c r="BN170" s="67" t="str">
        <f>IF(OR($E170="",$G170=""),"",IF(AND($E$3=6),'Marks Entry 6th'!AO169,IF(AND($E$3=7),'Marks Entry 7th'!AO169,"")))</f>
        <v/>
      </c>
      <c r="BO170" s="67" t="str">
        <f>IF(OR($E170="",$G170=""),"",IF(AND($E$3=6),'Marks Entry 6th'!AP169,IF(AND($E$3=7),'Marks Entry 7th'!AP169,"")))</f>
        <v/>
      </c>
      <c r="BP170" s="65" t="str">
        <f t="shared" si="211"/>
        <v/>
      </c>
      <c r="BQ170" s="62" t="str">
        <f t="shared" si="212"/>
        <v/>
      </c>
      <c r="BR170" s="108">
        <f t="shared" si="213"/>
        <v>0</v>
      </c>
      <c r="BS170" s="108" t="str">
        <f t="shared" si="214"/>
        <v/>
      </c>
      <c r="BT170" s="108" t="str">
        <f t="shared" si="215"/>
        <v/>
      </c>
      <c r="BU170" s="108" t="str">
        <f t="shared" si="216"/>
        <v/>
      </c>
      <c r="BV170" s="108" t="str">
        <f t="shared" si="217"/>
        <v/>
      </c>
      <c r="BW170" s="110" t="str">
        <f t="shared" si="218"/>
        <v/>
      </c>
      <c r="BX170" s="120" t="str">
        <f>IF(OR($E170="",$G170=""),"",IF(AND($E$3=6),'Marks Entry 6th'!AQ169,IF(AND($E$3=7),'Marks Entry 7th'!AQ169,"")))</f>
        <v/>
      </c>
      <c r="BY170" s="120" t="str">
        <f>IF(OR($E170="",$G170=""),"",IF(AND($E$3=6),'Marks Entry 6th'!AR169,IF(AND($E$3=7),'Marks Entry 7th'!AR169,"")))</f>
        <v/>
      </c>
      <c r="BZ170" s="120" t="str">
        <f>IF(OR($E170="",$G170=""),"",IF(AND($E$3=6),'Marks Entry 6th'!AS169,IF(AND($E$3=7),'Marks Entry 7th'!AS169,"")))</f>
        <v/>
      </c>
      <c r="CA170" s="120" t="str">
        <f>IF(OR($E170="",$G170=""),"",IF(AND($E$3=6),'Marks Entry 6th'!AT169,IF(AND($E$3=7),'Marks Entry 7th'!AT169,"")))</f>
        <v/>
      </c>
      <c r="CB170" s="120" t="str">
        <f>IF(OR($E170="",$G170=""),"",IF(AND($E$3=6),'Marks Entry 6th'!AU169,IF(AND($E$3=7),'Marks Entry 7th'!AU169,"")))</f>
        <v/>
      </c>
      <c r="CC170" s="120" t="str">
        <f>IF(OR($E170="",$G170=""),"",IF(AND($E$3=6),'Marks Entry 6th'!AV169,IF(AND($E$3=7),'Marks Entry 7th'!AV169,"")))</f>
        <v/>
      </c>
      <c r="CD170" s="418" t="str">
        <f t="shared" si="219"/>
        <v/>
      </c>
      <c r="CE170" s="120" t="str">
        <f>IF(OR($E170="",$G170=""),"",IF(AND($E$3=6),'Marks Entry 6th'!AW169,IF(AND($E$3=7),'Marks Entry 7th'!AW169,"")))</f>
        <v/>
      </c>
      <c r="CF170" s="120" t="str">
        <f>IF(OR($E170="",$G170=""),"",IF(AND($E$3=6),'Marks Entry 6th'!AX169,IF(AND($E$3=7),'Marks Entry 7th'!AX169,"")))</f>
        <v/>
      </c>
      <c r="CG170" s="65" t="str">
        <f t="shared" si="220"/>
        <v/>
      </c>
      <c r="CH170" s="62">
        <f t="shared" si="221"/>
        <v>0</v>
      </c>
      <c r="CI170" s="67" t="str">
        <f>IF(OR($E170="",$G170=""),"",IF(AND($E$3=6),'Marks Entry 6th'!AY169,IF(AND($E$3=7),'Marks Entry 7th'!AY169,"")))</f>
        <v/>
      </c>
      <c r="CJ170" s="67" t="str">
        <f>IF(OR($E170="",$G170=""),"",IF(AND($E$3=6),'Marks Entry 6th'!AZ169,IF(AND($E$3=7),'Marks Entry 7th'!AZ169,"")))</f>
        <v/>
      </c>
      <c r="CK170" s="65" t="str">
        <f t="shared" si="222"/>
        <v/>
      </c>
      <c r="CL170" s="62" t="str">
        <f t="shared" si="223"/>
        <v/>
      </c>
      <c r="CM170" s="108">
        <f t="shared" si="224"/>
        <v>0</v>
      </c>
      <c r="CN170" s="108" t="str">
        <f t="shared" si="225"/>
        <v/>
      </c>
      <c r="CO170" s="108" t="str">
        <f t="shared" si="226"/>
        <v/>
      </c>
      <c r="CP170" s="108" t="str">
        <f t="shared" si="227"/>
        <v/>
      </c>
      <c r="CQ170" s="108" t="str">
        <f t="shared" si="228"/>
        <v/>
      </c>
      <c r="CR170" s="110" t="str">
        <f t="shared" si="229"/>
        <v/>
      </c>
      <c r="CS170" s="120" t="str">
        <f>IF(OR($E170="",$G170=""),"",IF(AND($E$3=6),'Marks Entry 6th'!BA169,IF(AND($E$3=7),'Marks Entry 7th'!BA169,"")))</f>
        <v/>
      </c>
      <c r="CT170" s="120" t="str">
        <f>IF(OR($E170="",$G170=""),"",IF(AND($E$3=6),'Marks Entry 6th'!BB169,IF(AND($E$3=7),'Marks Entry 7th'!BB169,"")))</f>
        <v/>
      </c>
      <c r="CU170" s="120" t="str">
        <f>IF(OR($E170="",$G170=""),"",IF(AND($E$3=6),'Marks Entry 6th'!BC169,IF(AND($E$3=7),'Marks Entry 7th'!BC169,"")))</f>
        <v/>
      </c>
      <c r="CV170" s="120" t="str">
        <f>IF(OR($E170="",$G170=""),"",IF(AND($E$3=6),'Marks Entry 6th'!BD169,IF(AND($E$3=7),'Marks Entry 7th'!BD169,"")))</f>
        <v/>
      </c>
      <c r="CW170" s="120" t="str">
        <f>IF(OR($E170="",$G170=""),"",IF(AND($E$3=6),'Marks Entry 6th'!BE169,IF(AND($E$3=7),'Marks Entry 7th'!BE169,"")))</f>
        <v/>
      </c>
      <c r="CX170" s="120" t="str">
        <f>IF(OR($E170="",$G170=""),"",IF(AND($E$3=6),'Marks Entry 6th'!BF169,IF(AND($E$3=7),'Marks Entry 7th'!BF169,"")))</f>
        <v/>
      </c>
      <c r="CY170" s="418" t="str">
        <f t="shared" si="230"/>
        <v/>
      </c>
      <c r="CZ170" s="120" t="str">
        <f>IF(OR($E170="",$G170=""),"",IF(AND($E$3=6),'Marks Entry 6th'!BG169,IF(AND($E$3=7),'Marks Entry 7th'!BG169,"")))</f>
        <v/>
      </c>
      <c r="DA170" s="120" t="str">
        <f>IF(OR($E170="",$G170=""),"",IF(AND($E$3=6),'Marks Entry 6th'!BH169,IF(AND($E$3=7),'Marks Entry 7th'!BH169,"")))</f>
        <v/>
      </c>
      <c r="DB170" s="65" t="str">
        <f t="shared" si="231"/>
        <v/>
      </c>
      <c r="DC170" s="62">
        <f t="shared" si="232"/>
        <v>0</v>
      </c>
      <c r="DD170" s="67" t="str">
        <f>IF(OR($E170="",$G170=""),"",IF(AND($E$3=6),'Marks Entry 6th'!BI169,IF(AND($E$3=7),'Marks Entry 7th'!BI169,"")))</f>
        <v/>
      </c>
      <c r="DE170" s="67" t="str">
        <f>IF(OR($E170="",$G170=""),"",IF(AND($E$3=6),'Marks Entry 6th'!BJ169,IF(AND($E$3=7),'Marks Entry 7th'!BJ169,"")))</f>
        <v/>
      </c>
      <c r="DF170" s="65" t="str">
        <f t="shared" si="233"/>
        <v/>
      </c>
      <c r="DG170" s="62" t="str">
        <f t="shared" si="234"/>
        <v/>
      </c>
      <c r="DH170" s="108">
        <f t="shared" si="235"/>
        <v>0</v>
      </c>
      <c r="DI170" s="108" t="str">
        <f t="shared" si="236"/>
        <v/>
      </c>
      <c r="DJ170" s="108" t="str">
        <f t="shared" si="237"/>
        <v/>
      </c>
      <c r="DK170" s="108" t="str">
        <f t="shared" si="238"/>
        <v/>
      </c>
      <c r="DL170" s="108" t="str">
        <f t="shared" si="239"/>
        <v/>
      </c>
      <c r="DM170" s="110" t="str">
        <f t="shared" si="240"/>
        <v/>
      </c>
      <c r="DN170" s="120" t="str">
        <f>IF(OR($E170="",$G170=""),"",IF(AND($E$3=6),'Marks Entry 6th'!BK169,IF(AND($E$3=7),'Marks Entry 7th'!BK169,"")))</f>
        <v/>
      </c>
      <c r="DO170" s="120" t="str">
        <f>IF(OR($E170="",$G170=""),"",IF(AND($E$3=6),'Marks Entry 6th'!BL169,IF(AND($E$3=7),'Marks Entry 7th'!BL169,"")))</f>
        <v/>
      </c>
      <c r="DP170" s="120" t="str">
        <f>IF(OR($E170="",$G170=""),"",IF(AND($E$3=6),'Marks Entry 6th'!BM169,IF(AND($E$3=7),'Marks Entry 7th'!BM169,"")))</f>
        <v/>
      </c>
      <c r="DQ170" s="120" t="str">
        <f>IF(OR($E170="",$G170=""),"",IF(AND($E$3=6),'Marks Entry 6th'!BN169,IF(AND($E$3=7),'Marks Entry 7th'!BN169,"")))</f>
        <v/>
      </c>
      <c r="DR170" s="120" t="str">
        <f>IF(OR($E170="",$G170=""),"",IF(AND($E$3=6),'Marks Entry 6th'!BO169,IF(AND($E$3=7),'Marks Entry 7th'!BO169,"")))</f>
        <v/>
      </c>
      <c r="DS170" s="120" t="str">
        <f>IF(OR($E170="",$G170=""),"",IF(AND($E$3=6),'Marks Entry 6th'!BP169,IF(AND($E$3=7),'Marks Entry 7th'!BP169,"")))</f>
        <v/>
      </c>
      <c r="DT170" s="418" t="str">
        <f t="shared" si="241"/>
        <v/>
      </c>
      <c r="DU170" s="120" t="str">
        <f>IF(OR($E170="",$G170=""),"",IF(AND($E$3=6),'Marks Entry 6th'!BQ169,IF(AND($E$3=7),'Marks Entry 7th'!BQ169,"")))</f>
        <v/>
      </c>
      <c r="DV170" s="120" t="str">
        <f>IF(OR($E170="",$G170=""),"",IF(AND($E$3=6),'Marks Entry 6th'!BR169,IF(AND($E$3=7),'Marks Entry 7th'!BR169,"")))</f>
        <v/>
      </c>
      <c r="DW170" s="65" t="str">
        <f t="shared" si="242"/>
        <v/>
      </c>
      <c r="DX170" s="62">
        <f t="shared" si="243"/>
        <v>0</v>
      </c>
      <c r="DY170" s="67" t="str">
        <f>IF(OR($E170="",$G170=""),"",IF(AND($E$3=6),'Marks Entry 6th'!BS169,IF(AND($E$3=7),'Marks Entry 7th'!BS169,"")))</f>
        <v/>
      </c>
      <c r="DZ170" s="67" t="str">
        <f>IF(OR($E170="",$G170=""),"",IF(AND($E$3=6),'Marks Entry 6th'!BT169,IF(AND($E$3=7),'Marks Entry 7th'!BT169,"")))</f>
        <v/>
      </c>
      <c r="EA170" s="65" t="str">
        <f t="shared" si="244"/>
        <v/>
      </c>
      <c r="EB170" s="62" t="str">
        <f t="shared" si="245"/>
        <v/>
      </c>
      <c r="EC170" s="108">
        <f t="shared" si="246"/>
        <v>0</v>
      </c>
      <c r="ED170" s="108" t="str">
        <f t="shared" si="247"/>
        <v/>
      </c>
      <c r="EE170" s="108" t="str">
        <f t="shared" si="248"/>
        <v/>
      </c>
      <c r="EF170" s="108" t="str">
        <f t="shared" si="249"/>
        <v/>
      </c>
      <c r="EG170" s="108" t="str">
        <f t="shared" si="250"/>
        <v/>
      </c>
      <c r="EH170" s="110" t="str">
        <f t="shared" si="251"/>
        <v/>
      </c>
      <c r="EI170" s="52" t="str">
        <f>IF(OR($E170="",$G170=""),"",IF(AND($E$3=6),'Marks Entry 6th'!BU169,IF(AND($E$3=7),'Marks Entry 7th'!BU169,"")))</f>
        <v/>
      </c>
      <c r="EJ170" s="52" t="str">
        <f>IF(OR($E170="",$G170=""),"",IF(AND($E$3=6),'Marks Entry 6th'!BV169,IF(AND($E$3=7),'Marks Entry 7th'!BV169,"")))</f>
        <v/>
      </c>
      <c r="EK170" s="52" t="str">
        <f>IF(OR($E170="",$G170=""),"",IF(AND($E$3=6),'Marks Entry 6th'!BW169,IF(AND($E$3=7),'Marks Entry 7th'!BW169,"")))</f>
        <v/>
      </c>
      <c r="EL170" s="52" t="str">
        <f>IF(OR($E170="",$G170=""),"",IF(AND($E$3=6),'Marks Entry 6th'!BX169,IF(AND($E$3=7),'Marks Entry 7th'!BX169,"")))</f>
        <v/>
      </c>
      <c r="EM170" s="52" t="str">
        <f>IF(OR($E170="",$G170=""),"",IF(AND($E$3=6),'Marks Entry 6th'!BY169,IF(AND($E$3=7),'Marks Entry 7th'!BY169,"")))</f>
        <v/>
      </c>
      <c r="EN170" s="121" t="str">
        <f t="shared" si="252"/>
        <v/>
      </c>
      <c r="EO170" s="122">
        <f t="shared" si="253"/>
        <v>0</v>
      </c>
      <c r="EP170" s="122" t="str">
        <f t="shared" si="254"/>
        <v/>
      </c>
      <c r="EQ170" s="122" t="str">
        <f t="shared" si="255"/>
        <v/>
      </c>
      <c r="ER170" s="109" t="str">
        <f t="shared" si="256"/>
        <v/>
      </c>
      <c r="ES170" s="52" t="str">
        <f>IF(OR($E170="",$G170=""),"",IF(AND($E$3=6),'Marks Entry 6th'!BZ169,IF(AND($E$3=7),'Marks Entry 7th'!BZ169,"")))</f>
        <v/>
      </c>
      <c r="ET170" s="52" t="str">
        <f>IF(OR($E170="",$G170=""),"",IF(AND($E$3=6),'Marks Entry 6th'!CA169,IF(AND($E$3=7),'Marks Entry 7th'!CA169,"")))</f>
        <v/>
      </c>
      <c r="EU170" s="52" t="str">
        <f>IF(OR($E170="",$G170=""),"",IF(AND($E$3=6),'Marks Entry 6th'!CB169,IF(AND($E$3=7),'Marks Entry 7th'!CB169,"")))</f>
        <v/>
      </c>
      <c r="EV170" s="52" t="str">
        <f>IF(OR($E170="",$G170=""),"",IF(AND($E$3=6),'Marks Entry 6th'!CC169,IF(AND($E$3=7),'Marks Entry 7th'!CC169,"")))</f>
        <v/>
      </c>
      <c r="EW170" s="52" t="str">
        <f>IF(OR($E170="",$G170=""),"",IF(AND($E$3=6),'Marks Entry 6th'!CD169,IF(AND($E$3=7),'Marks Entry 7th'!CD169,"")))</f>
        <v/>
      </c>
      <c r="EX170" s="121" t="str">
        <f t="shared" si="257"/>
        <v/>
      </c>
      <c r="EY170" s="122">
        <f t="shared" si="258"/>
        <v>0</v>
      </c>
      <c r="EZ170" s="122" t="str">
        <f t="shared" si="259"/>
        <v/>
      </c>
      <c r="FA170" s="122" t="str">
        <f t="shared" si="260"/>
        <v/>
      </c>
      <c r="FB170" s="109" t="str">
        <f t="shared" si="261"/>
        <v/>
      </c>
      <c r="FC170" s="52" t="str">
        <f>IF(OR($E170="",$G170=""),"",IF(AND($E$3=6),'Marks Entry 6th'!CE169,IF(AND($E$3=7),'Marks Entry 7th'!CE169,"")))</f>
        <v/>
      </c>
      <c r="FD170" s="52" t="str">
        <f>IF(OR($E170="",$G170=""),"",IF(AND($E$3=6),'Marks Entry 6th'!CF169,IF(AND($E$3=7),'Marks Entry 7th'!CF169,"")))</f>
        <v/>
      </c>
      <c r="FE170" s="52" t="str">
        <f>IF(OR($E170="",$G170=""),"",IF(AND($E$3=6),'Marks Entry 6th'!CG169,IF(AND($E$3=7),'Marks Entry 7th'!CG169,"")))</f>
        <v/>
      </c>
      <c r="FF170" s="52" t="str">
        <f>IF(OR($E170="",$G170=""),"",IF(AND($E$3=6),'Marks Entry 6th'!CH169,IF(AND($E$3=7),'Marks Entry 7th'!CH169,"")))</f>
        <v/>
      </c>
      <c r="FG170" s="52" t="str">
        <f>IF(OR($E170="",$G170=""),"",IF(AND($E$3=6),'Marks Entry 6th'!CI169,IF(AND($E$3=7),'Marks Entry 7th'!CI169,"")))</f>
        <v/>
      </c>
      <c r="FH170" s="121" t="str">
        <f t="shared" si="262"/>
        <v/>
      </c>
      <c r="FI170" s="122">
        <f t="shared" si="263"/>
        <v>0</v>
      </c>
      <c r="FJ170" s="122" t="str">
        <f t="shared" si="264"/>
        <v/>
      </c>
      <c r="FK170" s="122" t="str">
        <f t="shared" si="265"/>
        <v/>
      </c>
      <c r="FL170" s="109" t="str">
        <f t="shared" si="266"/>
        <v/>
      </c>
      <c r="FM170" s="361" t="str">
        <f>IF(OR($E170="",$G170=""),"",IF(AND('Marks Entry 6th'!CJ169="",'Marks Entry 7th'!CJ169=""),"",IF(AND($E$3=6),'Marks Entry 6th'!CJ169,IF(AND($E$3=7),'Marks Entry 7th'!CJ169,""))))</f>
        <v/>
      </c>
      <c r="FN170" s="361" t="str">
        <f>IF(OR($E170="",$G170=""),"",IF(AND('Marks Entry 6th'!CK169="",'Marks Entry 7th'!CK169=""),"",IF(AND($E$3=6),'Marks Entry 6th'!CK169,IF(AND($E$3=7),'Marks Entry 7th'!CK169,""))))</f>
        <v/>
      </c>
      <c r="FO170" s="362" t="str">
        <f t="shared" si="267"/>
        <v/>
      </c>
      <c r="FP170" s="109" t="str">
        <f t="shared" si="268"/>
        <v/>
      </c>
      <c r="FQ170" s="361" t="str">
        <f>IF(OR($E170="",$G170=""),"",IF(AND('Marks Entry 6th'!CL169="",'Marks Entry 7th'!CL169=""),"",IF(AND($E$3=6),'Marks Entry 6th'!CL169,IF(AND($E$3=7),'Marks Entry 7th'!CL169,""))))</f>
        <v/>
      </c>
      <c r="FR170" s="361" t="str">
        <f>IF(OR($E170="",$G170=""),"",IF(AND('Marks Entry 6th'!CM169="",'Marks Entry 7th'!CM169=""),"",IF(AND($E$3=6),'Marks Entry 6th'!CM169,IF(AND($E$3=7),'Marks Entry 7th'!CM169,""))))</f>
        <v/>
      </c>
      <c r="FS170" s="362" t="str">
        <f t="shared" si="269"/>
        <v/>
      </c>
      <c r="FT170" s="109" t="str">
        <f t="shared" si="270"/>
        <v/>
      </c>
      <c r="FU170" s="78" t="str">
        <f t="shared" si="271"/>
        <v/>
      </c>
      <c r="FV170" s="328" t="str">
        <f t="shared" si="272"/>
        <v/>
      </c>
      <c r="FW170" s="84" t="str">
        <f t="shared" si="273"/>
        <v/>
      </c>
      <c r="FX170" s="222" t="str">
        <f t="shared" si="274"/>
        <v/>
      </c>
      <c r="FY170" s="85" t="str">
        <f t="shared" si="275"/>
        <v/>
      </c>
      <c r="FZ170" s="327" t="str">
        <f>IFERROR(IF(B170="NSO","NSO",IF(OR(D170="",G170="",F170=""),"",IF(AND(FV170&gt;=36,'Master sheet'!$D$11="Hindi"),"कक्षा क्रमोन्नत",IF(AND(FV170&gt;=36,'Master sheet'!$D$11="English"),"Promoted",IF(AND(FV170&lt;36,'Master sheet'!$D$11="Hindi"),"पुनः परीक्षा","Re-Exam"))))),"")</f>
        <v/>
      </c>
      <c r="GA170" s="53" t="str">
        <f>IF(OR($E170="",$G170=""),"",IF(AND($E$3=6,'Marks Entry 6th'!CN169=""),"",IF(AND($E$3=7,'Marks Entry 7th'!CN169=""),"",IF(AND($E$3=6),'Marks Entry 6th'!CN169,IF(AND($E$3=7),'Marks Entry 7th'!CN169,"")))))</f>
        <v/>
      </c>
      <c r="GB170" s="53" t="str">
        <f>IF(OR($E170="",$G170=""),"",IF(AND($E$3=6,'Marks Entry 6th'!CO169=""),"",IF(AND($E$3=7,'Marks Entry 7th'!CO169=""),"",IF(AND($E$3=6),'Marks Entry 6th'!CO169,IF(AND($E$3=7),'Marks Entry 7th'!CO169,"")))))</f>
        <v/>
      </c>
      <c r="GC170" s="54"/>
      <c r="GK170" s="56">
        <f>IF(AND($E$3=6),'Marks Entry 6th'!I169,IF(AND($E$3=7),'Marks Entry 7th'!I169,""))</f>
        <v>0</v>
      </c>
      <c r="GL170" s="56">
        <f t="shared" si="276"/>
        <v>0</v>
      </c>
    </row>
    <row r="171" spans="1:194" ht="18.95" customHeight="1">
      <c r="A171" s="68">
        <v>164</v>
      </c>
      <c r="B171" s="68" t="str">
        <f>IF(OR(GK171=0,GK171=""),"",IF(AND($E$3=6),'Marks Entry 6th'!I170,IF(AND($E$3=7),'Marks Entry 7th'!I170,"")))</f>
        <v/>
      </c>
      <c r="C171" s="69" t="str">
        <f>IF(OR(B171=0,B171=""),"",IF(AND($E$3=6,'Marks Entry 6th'!B170=""),"",IF(AND($E$3=7,'Marks Entry 7th'!B170=""),"",IF(AND($E$3=6,'Marks Entry 6th'!B170),'Marks Entry 6th'!B170,IF(AND($E$3=7),'Marks Entry 7th'!B170,"")))))</f>
        <v/>
      </c>
      <c r="D171" s="69" t="str">
        <f>IF(OR(B171=0,B171=""),"",IF(AND($E$3=6,'Marks Entry 6th'!C170=""),"",IF(AND($E$3=7,'Marks Entry 7th'!C170=""),"",IF(AND($E$3=6),'Marks Entry 6th'!C170,IF(AND($E$3=7),'Marks Entry 7th'!C170,"")))))</f>
        <v/>
      </c>
      <c r="E171" s="303" t="str">
        <f>IF(OR(B171=0,B171=""),"",IF(AND($E$3=6,'Marks Entry 6th'!E170=""),"",IF(AND($E$3=7,'Marks Entry 7th'!E170=""),"",IF(AND($E$3=6),'Marks Entry 6th'!E170,IF(AND($E$3=7),'Marks Entry 7th'!E170,"")))))</f>
        <v/>
      </c>
      <c r="F171" s="69" t="str">
        <f>IF(OR(B171=0,B171=""),"",IF(AND($E$3=6,'Marks Entry 6th'!D170=""),"",IF(AND($E$3=7,'Marks Entry 7th'!D170=""),"",IF(AND($E$3=6),'Marks Entry 6th'!D170,IF(AND($E$3=7),'Marks Entry 7th'!D170,"")))))</f>
        <v/>
      </c>
      <c r="G171" s="302" t="str">
        <f>IF(OR(B171=0,B171=""),"",IF(AND($E$3=6,'Marks Entry 6th'!F170=""),"",IF(AND($E$3=7,'Marks Entry 7th'!F170=""),"",IF(AND($E$3=6),UPPER('Marks Entry 6th'!F170),IF(AND($E$3=7),UPPER('Marks Entry 7th'!F170),"")))))</f>
        <v/>
      </c>
      <c r="H171" s="302" t="str">
        <f>IF(OR(B171=0,B171=""),"",IF(AND($E$3=6,'Marks Entry 6th'!G170=""),"",IF(AND($E$3=7,'Marks Entry 7th'!G170=""),"",IF(AND($E$3=6),UPPER('Marks Entry 6th'!G170),IF(AND($E$3=7),UPPER('Marks Entry 7th'!G170),"")))))</f>
        <v/>
      </c>
      <c r="I171" s="302" t="str">
        <f>IF(OR(B171=0,B171=""),"",IF(AND($E$3=6,'Marks Entry 6th'!H170=""),"",IF(AND($E$3=7,'Marks Entry 7th'!H170=""),"",IF(AND($E$3=6),UPPER('Marks Entry 6th'!H170),IF(AND($E$3=7),UPPER('Marks Entry 7th'!H170),"")))))</f>
        <v/>
      </c>
      <c r="J171" s="64" t="str">
        <f>IF(OR(B171=0,B171=""),"",IF(AND($E$3=6,'Marks Entry 6th'!J170=""),"",IF(AND($E$3=7,'Marks Entry 7th'!J170=""),"",IF(AND($E$3=6),'Marks Entry 6th'!J170,IF(AND($E$3=7),'Marks Entry 7th'!J170,"")))))</f>
        <v/>
      </c>
      <c r="K171" s="64" t="str">
        <f>IF(OR(B171=0,B171=""),"",IF(AND($E$3=6,'Marks Entry 6th'!K170=""),"",IF(AND($E$3=7,'Marks Entry 7th'!K170=""),"",IF(AND($E$3=6),'Marks Entry 6th'!K170,IF(AND($E$3=7),'Marks Entry 7th'!K170,"")))))</f>
        <v/>
      </c>
      <c r="L171" s="120" t="str">
        <f>IF(OR($E171="",$G171=""),"",IF(AND($E$3=6),'Marks Entry 6th'!L170,IF(AND($E$3=7),'Marks Entry 7th'!L170,"")))</f>
        <v/>
      </c>
      <c r="M171" s="120" t="str">
        <f>IF(OR($E171="",$G171=""),"",IF(AND($E$3=6),'Marks Entry 6th'!M170,IF(AND($E$3=7),'Marks Entry 7th'!M170,"")))</f>
        <v/>
      </c>
      <c r="N171" s="120" t="str">
        <f>IF(OR($E171="",$G171=""),"",IF(AND($E$3=6),'Marks Entry 6th'!N170,IF(AND($E$3=7),'Marks Entry 7th'!N170,"")))</f>
        <v/>
      </c>
      <c r="O171" s="120" t="str">
        <f>IF(OR($E171="",$G171=""),"",IF(AND($E$3=6),'Marks Entry 6th'!O170,IF(AND($E$3=7),'Marks Entry 7th'!O170,"")))</f>
        <v/>
      </c>
      <c r="P171" s="120" t="str">
        <f>IF(OR($E171="",$G171=""),"",IF(AND($E$3=6),'Marks Entry 6th'!P170,IF(AND($E$3=7),'Marks Entry 7th'!P170,"")))</f>
        <v/>
      </c>
      <c r="Q171" s="120" t="str">
        <f>IF(OR($E171="",$G171=""),"",IF(AND($E$3=6),'Marks Entry 6th'!Q170,IF(AND($E$3=7),'Marks Entry 7th'!Q170,"")))</f>
        <v/>
      </c>
      <c r="R171" s="418" t="str">
        <f t="shared" si="186"/>
        <v/>
      </c>
      <c r="S171" s="120" t="str">
        <f>IF(OR($E171="",$G171=""),"",IF(AND($E$3=6),'Marks Entry 6th'!R170,IF(AND($E$3=7),'Marks Entry 7th'!R170,"")))</f>
        <v/>
      </c>
      <c r="T171" s="120" t="str">
        <f>IF(OR($E171="",$G171=""),"",IF(AND($E$3=6),'Marks Entry 6th'!S170,IF(AND($E$3=7),'Marks Entry 7th'!S170,"")))</f>
        <v/>
      </c>
      <c r="U171" s="65" t="str">
        <f t="shared" si="187"/>
        <v/>
      </c>
      <c r="V171" s="62">
        <f t="shared" si="188"/>
        <v>0</v>
      </c>
      <c r="W171" s="67" t="str">
        <f>IF(OR($E171="",$G171=""),"",IF(AND($E$3=6),'Marks Entry 6th'!T170,IF(AND($E$3=7),'Marks Entry 7th'!T170,"")))</f>
        <v/>
      </c>
      <c r="X171" s="67" t="str">
        <f>IF(OR($E171="",$G171=""),"",IF(AND($E$3=6),'Marks Entry 6th'!U170,IF(AND($E$3=7),'Marks Entry 7th'!U170,"")))</f>
        <v/>
      </c>
      <c r="Y171" s="66" t="str">
        <f t="shared" si="189"/>
        <v/>
      </c>
      <c r="Z171" s="62" t="str">
        <f t="shared" si="190"/>
        <v/>
      </c>
      <c r="AA171" s="108">
        <f t="shared" si="191"/>
        <v>0</v>
      </c>
      <c r="AB171" s="108" t="str">
        <f t="shared" si="192"/>
        <v/>
      </c>
      <c r="AC171" s="108" t="str">
        <f t="shared" si="193"/>
        <v/>
      </c>
      <c r="AD171" s="108" t="str">
        <f t="shared" si="194"/>
        <v/>
      </c>
      <c r="AE171" s="108" t="str">
        <f t="shared" si="195"/>
        <v/>
      </c>
      <c r="AF171" s="110" t="str">
        <f t="shared" si="196"/>
        <v/>
      </c>
      <c r="AG171" s="120" t="str">
        <f>IF(OR($E171="",$G171=""),"",IF(AND($E$3=6),'Marks Entry 6th'!V170,IF(AND($E$3=7),'Marks Entry 7th'!V170,"")))</f>
        <v/>
      </c>
      <c r="AH171" s="120" t="str">
        <f>IF(OR($E171="",$G171=""),"",IF(AND($E$3=6),'Marks Entry 6th'!W170,IF(AND($E$3=7),'Marks Entry 7th'!W170,"")))</f>
        <v/>
      </c>
      <c r="AI171" s="120" t="str">
        <f>IF(OR($E171="",$G171=""),"",IF(AND($E$3=6),'Marks Entry 6th'!X170,IF(AND($E$3=7),'Marks Entry 7th'!X170,"")))</f>
        <v/>
      </c>
      <c r="AJ171" s="120" t="str">
        <f>IF(OR($E171="",$G171=""),"",IF(AND($E$3=6),'Marks Entry 6th'!Y170,IF(AND($E$3=7),'Marks Entry 7th'!Y170,"")))</f>
        <v/>
      </c>
      <c r="AK171" s="120" t="str">
        <f>IF(OR($E171="",$G171=""),"",IF(AND($E$3=6),'Marks Entry 6th'!Z170,IF(AND($E$3=7),'Marks Entry 7th'!Z170,"")))</f>
        <v/>
      </c>
      <c r="AL171" s="120" t="str">
        <f>IF(OR($E171="",$G171=""),"",IF(AND($E$3=6),'Marks Entry 6th'!AA170,IF(AND($E$3=7),'Marks Entry 7th'!AA170,"")))</f>
        <v/>
      </c>
      <c r="AM171" s="418" t="str">
        <f t="shared" si="197"/>
        <v/>
      </c>
      <c r="AN171" s="120" t="str">
        <f>IF(OR($E171="",$G171=""),"",IF(AND($E$3=6),'Marks Entry 6th'!AB170,IF(AND($E$3=7),'Marks Entry 7th'!AB170,"")))</f>
        <v/>
      </c>
      <c r="AO171" s="120" t="str">
        <f>IF(OR($E171="",$G171=""),"",IF(AND($E$3=6),'Marks Entry 6th'!AC170,IF(AND($E$3=7),'Marks Entry 7th'!AC170,"")))</f>
        <v/>
      </c>
      <c r="AP171" s="65" t="str">
        <f t="shared" si="198"/>
        <v/>
      </c>
      <c r="AQ171" s="62">
        <f t="shared" si="199"/>
        <v>0</v>
      </c>
      <c r="AR171" s="67" t="str">
        <f>IF(OR($E171="",$G171=""),"",IF(AND($E$3=6),'Marks Entry 6th'!AD170,IF(AND($E$3=7),'Marks Entry 7th'!AD170,"")))</f>
        <v/>
      </c>
      <c r="AS171" s="67" t="str">
        <f>IF(OR($E171="",$G171=""),"",IF(AND($E$3=6),'Marks Entry 6th'!AE170,IF(AND($E$3=7),'Marks Entry 7th'!AE170,"")))</f>
        <v/>
      </c>
      <c r="AT171" s="65" t="str">
        <f t="shared" si="200"/>
        <v/>
      </c>
      <c r="AU171" s="62" t="str">
        <f t="shared" si="201"/>
        <v/>
      </c>
      <c r="AV171" s="108">
        <f t="shared" si="202"/>
        <v>0</v>
      </c>
      <c r="AW171" s="108" t="str">
        <f t="shared" si="203"/>
        <v/>
      </c>
      <c r="AX171" s="108" t="str">
        <f t="shared" si="204"/>
        <v/>
      </c>
      <c r="AY171" s="108" t="str">
        <f t="shared" si="205"/>
        <v/>
      </c>
      <c r="AZ171" s="108" t="str">
        <f t="shared" si="206"/>
        <v/>
      </c>
      <c r="BA171" s="110" t="str">
        <f t="shared" si="207"/>
        <v/>
      </c>
      <c r="BB171" s="310" t="str">
        <f>IF(OR($E171="",$G171=""),"",IF(AND($E$3=6),'Marks Entry 6th'!AF170,IF(AND($E$3=7),'Marks Entry 7th'!AF170,"")))</f>
        <v/>
      </c>
      <c r="BC171" s="120" t="str">
        <f>IF(OR($E171="",$G171=""),"",IF(AND($E$3=6),'Marks Entry 6th'!AG170,IF(AND($E$3=7),'Marks Entry 7th'!AG170,"")))</f>
        <v/>
      </c>
      <c r="BD171" s="120" t="str">
        <f>IF(OR($E171="",$G171=""),"",IF(AND($E$3=6),'Marks Entry 6th'!AH170,IF(AND($E$3=7),'Marks Entry 7th'!AH170,"")))</f>
        <v/>
      </c>
      <c r="BE171" s="120" t="str">
        <f>IF(OR($E171="",$G171=""),"",IF(AND($E$3=6),'Marks Entry 6th'!AI170,IF(AND($E$3=7),'Marks Entry 7th'!AI170,"")))</f>
        <v/>
      </c>
      <c r="BF171" s="120" t="str">
        <f>IF(OR($E171="",$G171=""),"",IF(AND($E$3=6),'Marks Entry 6th'!AJ170,IF(AND($E$3=7),'Marks Entry 7th'!AJ170,"")))</f>
        <v/>
      </c>
      <c r="BG171" s="120" t="str">
        <f>IF(OR($E171="",$G171=""),"",IF(AND($E$3=6),'Marks Entry 6th'!AK170,IF(AND($E$3=7),'Marks Entry 7th'!AK170,"")))</f>
        <v/>
      </c>
      <c r="BH171" s="120" t="str">
        <f>IF(OR($E171="",$G171=""),"",IF(AND($E$3=6),'Marks Entry 6th'!AL170,IF(AND($E$3=7),'Marks Entry 7th'!AL170,"")))</f>
        <v/>
      </c>
      <c r="BI171" s="418" t="str">
        <f t="shared" si="208"/>
        <v/>
      </c>
      <c r="BJ171" s="120" t="str">
        <f>IF(OR($E171="",$G171=""),"",IF(AND($E$3=6),'Marks Entry 6th'!AM170,IF(AND($E$3=7),'Marks Entry 7th'!AM170,"")))</f>
        <v/>
      </c>
      <c r="BK171" s="120" t="str">
        <f>IF(OR($E171="",$G171=""),"",IF(AND($E$3=6),'Marks Entry 6th'!AN170,IF(AND($E$3=7),'Marks Entry 7th'!AN170,"")))</f>
        <v/>
      </c>
      <c r="BL171" s="65" t="str">
        <f t="shared" si="209"/>
        <v/>
      </c>
      <c r="BM171" s="62">
        <f t="shared" si="210"/>
        <v>0</v>
      </c>
      <c r="BN171" s="67" t="str">
        <f>IF(OR($E171="",$G171=""),"",IF(AND($E$3=6),'Marks Entry 6th'!AO170,IF(AND($E$3=7),'Marks Entry 7th'!AO170,"")))</f>
        <v/>
      </c>
      <c r="BO171" s="67" t="str">
        <f>IF(OR($E171="",$G171=""),"",IF(AND($E$3=6),'Marks Entry 6th'!AP170,IF(AND($E$3=7),'Marks Entry 7th'!AP170,"")))</f>
        <v/>
      </c>
      <c r="BP171" s="65" t="str">
        <f t="shared" si="211"/>
        <v/>
      </c>
      <c r="BQ171" s="62" t="str">
        <f t="shared" si="212"/>
        <v/>
      </c>
      <c r="BR171" s="108">
        <f t="shared" si="213"/>
        <v>0</v>
      </c>
      <c r="BS171" s="108" t="str">
        <f t="shared" si="214"/>
        <v/>
      </c>
      <c r="BT171" s="108" t="str">
        <f t="shared" si="215"/>
        <v/>
      </c>
      <c r="BU171" s="108" t="str">
        <f t="shared" si="216"/>
        <v/>
      </c>
      <c r="BV171" s="108" t="str">
        <f t="shared" si="217"/>
        <v/>
      </c>
      <c r="BW171" s="110" t="str">
        <f t="shared" si="218"/>
        <v/>
      </c>
      <c r="BX171" s="120" t="str">
        <f>IF(OR($E171="",$G171=""),"",IF(AND($E$3=6),'Marks Entry 6th'!AQ170,IF(AND($E$3=7),'Marks Entry 7th'!AQ170,"")))</f>
        <v/>
      </c>
      <c r="BY171" s="120" t="str">
        <f>IF(OR($E171="",$G171=""),"",IF(AND($E$3=6),'Marks Entry 6th'!AR170,IF(AND($E$3=7),'Marks Entry 7th'!AR170,"")))</f>
        <v/>
      </c>
      <c r="BZ171" s="120" t="str">
        <f>IF(OR($E171="",$G171=""),"",IF(AND($E$3=6),'Marks Entry 6th'!AS170,IF(AND($E$3=7),'Marks Entry 7th'!AS170,"")))</f>
        <v/>
      </c>
      <c r="CA171" s="120" t="str">
        <f>IF(OR($E171="",$G171=""),"",IF(AND($E$3=6),'Marks Entry 6th'!AT170,IF(AND($E$3=7),'Marks Entry 7th'!AT170,"")))</f>
        <v/>
      </c>
      <c r="CB171" s="120" t="str">
        <f>IF(OR($E171="",$G171=""),"",IF(AND($E$3=6),'Marks Entry 6th'!AU170,IF(AND($E$3=7),'Marks Entry 7th'!AU170,"")))</f>
        <v/>
      </c>
      <c r="CC171" s="120" t="str">
        <f>IF(OR($E171="",$G171=""),"",IF(AND($E$3=6),'Marks Entry 6th'!AV170,IF(AND($E$3=7),'Marks Entry 7th'!AV170,"")))</f>
        <v/>
      </c>
      <c r="CD171" s="418" t="str">
        <f t="shared" si="219"/>
        <v/>
      </c>
      <c r="CE171" s="120" t="str">
        <f>IF(OR($E171="",$G171=""),"",IF(AND($E$3=6),'Marks Entry 6th'!AW170,IF(AND($E$3=7),'Marks Entry 7th'!AW170,"")))</f>
        <v/>
      </c>
      <c r="CF171" s="120" t="str">
        <f>IF(OR($E171="",$G171=""),"",IF(AND($E$3=6),'Marks Entry 6th'!AX170,IF(AND($E$3=7),'Marks Entry 7th'!AX170,"")))</f>
        <v/>
      </c>
      <c r="CG171" s="65" t="str">
        <f t="shared" si="220"/>
        <v/>
      </c>
      <c r="CH171" s="62">
        <f t="shared" si="221"/>
        <v>0</v>
      </c>
      <c r="CI171" s="67" t="str">
        <f>IF(OR($E171="",$G171=""),"",IF(AND($E$3=6),'Marks Entry 6th'!AY170,IF(AND($E$3=7),'Marks Entry 7th'!AY170,"")))</f>
        <v/>
      </c>
      <c r="CJ171" s="67" t="str">
        <f>IF(OR($E171="",$G171=""),"",IF(AND($E$3=6),'Marks Entry 6th'!AZ170,IF(AND($E$3=7),'Marks Entry 7th'!AZ170,"")))</f>
        <v/>
      </c>
      <c r="CK171" s="65" t="str">
        <f t="shared" si="222"/>
        <v/>
      </c>
      <c r="CL171" s="62" t="str">
        <f t="shared" si="223"/>
        <v/>
      </c>
      <c r="CM171" s="108">
        <f t="shared" si="224"/>
        <v>0</v>
      </c>
      <c r="CN171" s="108" t="str">
        <f t="shared" si="225"/>
        <v/>
      </c>
      <c r="CO171" s="108" t="str">
        <f t="shared" si="226"/>
        <v/>
      </c>
      <c r="CP171" s="108" t="str">
        <f t="shared" si="227"/>
        <v/>
      </c>
      <c r="CQ171" s="108" t="str">
        <f t="shared" si="228"/>
        <v/>
      </c>
      <c r="CR171" s="110" t="str">
        <f t="shared" si="229"/>
        <v/>
      </c>
      <c r="CS171" s="120" t="str">
        <f>IF(OR($E171="",$G171=""),"",IF(AND($E$3=6),'Marks Entry 6th'!BA170,IF(AND($E$3=7),'Marks Entry 7th'!BA170,"")))</f>
        <v/>
      </c>
      <c r="CT171" s="120" t="str">
        <f>IF(OR($E171="",$G171=""),"",IF(AND($E$3=6),'Marks Entry 6th'!BB170,IF(AND($E$3=7),'Marks Entry 7th'!BB170,"")))</f>
        <v/>
      </c>
      <c r="CU171" s="120" t="str">
        <f>IF(OR($E171="",$G171=""),"",IF(AND($E$3=6),'Marks Entry 6th'!BC170,IF(AND($E$3=7),'Marks Entry 7th'!BC170,"")))</f>
        <v/>
      </c>
      <c r="CV171" s="120" t="str">
        <f>IF(OR($E171="",$G171=""),"",IF(AND($E$3=6),'Marks Entry 6th'!BD170,IF(AND($E$3=7),'Marks Entry 7th'!BD170,"")))</f>
        <v/>
      </c>
      <c r="CW171" s="120" t="str">
        <f>IF(OR($E171="",$G171=""),"",IF(AND($E$3=6),'Marks Entry 6th'!BE170,IF(AND($E$3=7),'Marks Entry 7th'!BE170,"")))</f>
        <v/>
      </c>
      <c r="CX171" s="120" t="str">
        <f>IF(OR($E171="",$G171=""),"",IF(AND($E$3=6),'Marks Entry 6th'!BF170,IF(AND($E$3=7),'Marks Entry 7th'!BF170,"")))</f>
        <v/>
      </c>
      <c r="CY171" s="418" t="str">
        <f t="shared" si="230"/>
        <v/>
      </c>
      <c r="CZ171" s="120" t="str">
        <f>IF(OR($E171="",$G171=""),"",IF(AND($E$3=6),'Marks Entry 6th'!BG170,IF(AND($E$3=7),'Marks Entry 7th'!BG170,"")))</f>
        <v/>
      </c>
      <c r="DA171" s="120" t="str">
        <f>IF(OR($E171="",$G171=""),"",IF(AND($E$3=6),'Marks Entry 6th'!BH170,IF(AND($E$3=7),'Marks Entry 7th'!BH170,"")))</f>
        <v/>
      </c>
      <c r="DB171" s="65" t="str">
        <f t="shared" si="231"/>
        <v/>
      </c>
      <c r="DC171" s="62">
        <f t="shared" si="232"/>
        <v>0</v>
      </c>
      <c r="DD171" s="67" t="str">
        <f>IF(OR($E171="",$G171=""),"",IF(AND($E$3=6),'Marks Entry 6th'!BI170,IF(AND($E$3=7),'Marks Entry 7th'!BI170,"")))</f>
        <v/>
      </c>
      <c r="DE171" s="67" t="str">
        <f>IF(OR($E171="",$G171=""),"",IF(AND($E$3=6),'Marks Entry 6th'!BJ170,IF(AND($E$3=7),'Marks Entry 7th'!BJ170,"")))</f>
        <v/>
      </c>
      <c r="DF171" s="65" t="str">
        <f t="shared" si="233"/>
        <v/>
      </c>
      <c r="DG171" s="62" t="str">
        <f t="shared" si="234"/>
        <v/>
      </c>
      <c r="DH171" s="108">
        <f t="shared" si="235"/>
        <v>0</v>
      </c>
      <c r="DI171" s="108" t="str">
        <f t="shared" si="236"/>
        <v/>
      </c>
      <c r="DJ171" s="108" t="str">
        <f t="shared" si="237"/>
        <v/>
      </c>
      <c r="DK171" s="108" t="str">
        <f t="shared" si="238"/>
        <v/>
      </c>
      <c r="DL171" s="108" t="str">
        <f t="shared" si="239"/>
        <v/>
      </c>
      <c r="DM171" s="110" t="str">
        <f t="shared" si="240"/>
        <v/>
      </c>
      <c r="DN171" s="120" t="str">
        <f>IF(OR($E171="",$G171=""),"",IF(AND($E$3=6),'Marks Entry 6th'!BK170,IF(AND($E$3=7),'Marks Entry 7th'!BK170,"")))</f>
        <v/>
      </c>
      <c r="DO171" s="120" t="str">
        <f>IF(OR($E171="",$G171=""),"",IF(AND($E$3=6),'Marks Entry 6th'!BL170,IF(AND($E$3=7),'Marks Entry 7th'!BL170,"")))</f>
        <v/>
      </c>
      <c r="DP171" s="120" t="str">
        <f>IF(OR($E171="",$G171=""),"",IF(AND($E$3=6),'Marks Entry 6th'!BM170,IF(AND($E$3=7),'Marks Entry 7th'!BM170,"")))</f>
        <v/>
      </c>
      <c r="DQ171" s="120" t="str">
        <f>IF(OR($E171="",$G171=""),"",IF(AND($E$3=6),'Marks Entry 6th'!BN170,IF(AND($E$3=7),'Marks Entry 7th'!BN170,"")))</f>
        <v/>
      </c>
      <c r="DR171" s="120" t="str">
        <f>IF(OR($E171="",$G171=""),"",IF(AND($E$3=6),'Marks Entry 6th'!BO170,IF(AND($E$3=7),'Marks Entry 7th'!BO170,"")))</f>
        <v/>
      </c>
      <c r="DS171" s="120" t="str">
        <f>IF(OR($E171="",$G171=""),"",IF(AND($E$3=6),'Marks Entry 6th'!BP170,IF(AND($E$3=7),'Marks Entry 7th'!BP170,"")))</f>
        <v/>
      </c>
      <c r="DT171" s="418" t="str">
        <f t="shared" si="241"/>
        <v/>
      </c>
      <c r="DU171" s="120" t="str">
        <f>IF(OR($E171="",$G171=""),"",IF(AND($E$3=6),'Marks Entry 6th'!BQ170,IF(AND($E$3=7),'Marks Entry 7th'!BQ170,"")))</f>
        <v/>
      </c>
      <c r="DV171" s="120" t="str">
        <f>IF(OR($E171="",$G171=""),"",IF(AND($E$3=6),'Marks Entry 6th'!BR170,IF(AND($E$3=7),'Marks Entry 7th'!BR170,"")))</f>
        <v/>
      </c>
      <c r="DW171" s="65" t="str">
        <f t="shared" si="242"/>
        <v/>
      </c>
      <c r="DX171" s="62">
        <f t="shared" si="243"/>
        <v>0</v>
      </c>
      <c r="DY171" s="67" t="str">
        <f>IF(OR($E171="",$G171=""),"",IF(AND($E$3=6),'Marks Entry 6th'!BS170,IF(AND($E$3=7),'Marks Entry 7th'!BS170,"")))</f>
        <v/>
      </c>
      <c r="DZ171" s="67" t="str">
        <f>IF(OR($E171="",$G171=""),"",IF(AND($E$3=6),'Marks Entry 6th'!BT170,IF(AND($E$3=7),'Marks Entry 7th'!BT170,"")))</f>
        <v/>
      </c>
      <c r="EA171" s="65" t="str">
        <f t="shared" si="244"/>
        <v/>
      </c>
      <c r="EB171" s="62" t="str">
        <f t="shared" si="245"/>
        <v/>
      </c>
      <c r="EC171" s="108">
        <f t="shared" si="246"/>
        <v>0</v>
      </c>
      <c r="ED171" s="108" t="str">
        <f t="shared" si="247"/>
        <v/>
      </c>
      <c r="EE171" s="108" t="str">
        <f t="shared" si="248"/>
        <v/>
      </c>
      <c r="EF171" s="108" t="str">
        <f t="shared" si="249"/>
        <v/>
      </c>
      <c r="EG171" s="108" t="str">
        <f t="shared" si="250"/>
        <v/>
      </c>
      <c r="EH171" s="110" t="str">
        <f t="shared" si="251"/>
        <v/>
      </c>
      <c r="EI171" s="52" t="str">
        <f>IF(OR($E171="",$G171=""),"",IF(AND($E$3=6),'Marks Entry 6th'!BU170,IF(AND($E$3=7),'Marks Entry 7th'!BU170,"")))</f>
        <v/>
      </c>
      <c r="EJ171" s="52" t="str">
        <f>IF(OR($E171="",$G171=""),"",IF(AND($E$3=6),'Marks Entry 6th'!BV170,IF(AND($E$3=7),'Marks Entry 7th'!BV170,"")))</f>
        <v/>
      </c>
      <c r="EK171" s="52" t="str">
        <f>IF(OR($E171="",$G171=""),"",IF(AND($E$3=6),'Marks Entry 6th'!BW170,IF(AND($E$3=7),'Marks Entry 7th'!BW170,"")))</f>
        <v/>
      </c>
      <c r="EL171" s="52" t="str">
        <f>IF(OR($E171="",$G171=""),"",IF(AND($E$3=6),'Marks Entry 6th'!BX170,IF(AND($E$3=7),'Marks Entry 7th'!BX170,"")))</f>
        <v/>
      </c>
      <c r="EM171" s="52" t="str">
        <f>IF(OR($E171="",$G171=""),"",IF(AND($E$3=6),'Marks Entry 6th'!BY170,IF(AND($E$3=7),'Marks Entry 7th'!BY170,"")))</f>
        <v/>
      </c>
      <c r="EN171" s="121" t="str">
        <f t="shared" si="252"/>
        <v/>
      </c>
      <c r="EO171" s="122">
        <f t="shared" si="253"/>
        <v>0</v>
      </c>
      <c r="EP171" s="122" t="str">
        <f t="shared" si="254"/>
        <v/>
      </c>
      <c r="EQ171" s="122" t="str">
        <f t="shared" si="255"/>
        <v/>
      </c>
      <c r="ER171" s="109" t="str">
        <f t="shared" si="256"/>
        <v/>
      </c>
      <c r="ES171" s="52" t="str">
        <f>IF(OR($E171="",$G171=""),"",IF(AND($E$3=6),'Marks Entry 6th'!BZ170,IF(AND($E$3=7),'Marks Entry 7th'!BZ170,"")))</f>
        <v/>
      </c>
      <c r="ET171" s="52" t="str">
        <f>IF(OR($E171="",$G171=""),"",IF(AND($E$3=6),'Marks Entry 6th'!CA170,IF(AND($E$3=7),'Marks Entry 7th'!CA170,"")))</f>
        <v/>
      </c>
      <c r="EU171" s="52" t="str">
        <f>IF(OR($E171="",$G171=""),"",IF(AND($E$3=6),'Marks Entry 6th'!CB170,IF(AND($E$3=7),'Marks Entry 7th'!CB170,"")))</f>
        <v/>
      </c>
      <c r="EV171" s="52" t="str">
        <f>IF(OR($E171="",$G171=""),"",IF(AND($E$3=6),'Marks Entry 6th'!CC170,IF(AND($E$3=7),'Marks Entry 7th'!CC170,"")))</f>
        <v/>
      </c>
      <c r="EW171" s="52" t="str">
        <f>IF(OR($E171="",$G171=""),"",IF(AND($E$3=6),'Marks Entry 6th'!CD170,IF(AND($E$3=7),'Marks Entry 7th'!CD170,"")))</f>
        <v/>
      </c>
      <c r="EX171" s="121" t="str">
        <f t="shared" si="257"/>
        <v/>
      </c>
      <c r="EY171" s="122">
        <f t="shared" si="258"/>
        <v>0</v>
      </c>
      <c r="EZ171" s="122" t="str">
        <f t="shared" si="259"/>
        <v/>
      </c>
      <c r="FA171" s="122" t="str">
        <f t="shared" si="260"/>
        <v/>
      </c>
      <c r="FB171" s="109" t="str">
        <f t="shared" si="261"/>
        <v/>
      </c>
      <c r="FC171" s="52" t="str">
        <f>IF(OR($E171="",$G171=""),"",IF(AND($E$3=6),'Marks Entry 6th'!CE170,IF(AND($E$3=7),'Marks Entry 7th'!CE170,"")))</f>
        <v/>
      </c>
      <c r="FD171" s="52" t="str">
        <f>IF(OR($E171="",$G171=""),"",IF(AND($E$3=6),'Marks Entry 6th'!CF170,IF(AND($E$3=7),'Marks Entry 7th'!CF170,"")))</f>
        <v/>
      </c>
      <c r="FE171" s="52" t="str">
        <f>IF(OR($E171="",$G171=""),"",IF(AND($E$3=6),'Marks Entry 6th'!CG170,IF(AND($E$3=7),'Marks Entry 7th'!CG170,"")))</f>
        <v/>
      </c>
      <c r="FF171" s="52" t="str">
        <f>IF(OR($E171="",$G171=""),"",IF(AND($E$3=6),'Marks Entry 6th'!CH170,IF(AND($E$3=7),'Marks Entry 7th'!CH170,"")))</f>
        <v/>
      </c>
      <c r="FG171" s="52" t="str">
        <f>IF(OR($E171="",$G171=""),"",IF(AND($E$3=6),'Marks Entry 6th'!CI170,IF(AND($E$3=7),'Marks Entry 7th'!CI170,"")))</f>
        <v/>
      </c>
      <c r="FH171" s="121" t="str">
        <f t="shared" si="262"/>
        <v/>
      </c>
      <c r="FI171" s="122">
        <f t="shared" si="263"/>
        <v>0</v>
      </c>
      <c r="FJ171" s="122" t="str">
        <f t="shared" si="264"/>
        <v/>
      </c>
      <c r="FK171" s="122" t="str">
        <f t="shared" si="265"/>
        <v/>
      </c>
      <c r="FL171" s="109" t="str">
        <f t="shared" si="266"/>
        <v/>
      </c>
      <c r="FM171" s="361" t="str">
        <f>IF(OR($E171="",$G171=""),"",IF(AND('Marks Entry 6th'!CJ170="",'Marks Entry 7th'!CJ170=""),"",IF(AND($E$3=6),'Marks Entry 6th'!CJ170,IF(AND($E$3=7),'Marks Entry 7th'!CJ170,""))))</f>
        <v/>
      </c>
      <c r="FN171" s="361" t="str">
        <f>IF(OR($E171="",$G171=""),"",IF(AND('Marks Entry 6th'!CK170="",'Marks Entry 7th'!CK170=""),"",IF(AND($E$3=6),'Marks Entry 6th'!CK170,IF(AND($E$3=7),'Marks Entry 7th'!CK170,""))))</f>
        <v/>
      </c>
      <c r="FO171" s="362" t="str">
        <f t="shared" si="267"/>
        <v/>
      </c>
      <c r="FP171" s="109" t="str">
        <f t="shared" si="268"/>
        <v/>
      </c>
      <c r="FQ171" s="361" t="str">
        <f>IF(OR($E171="",$G171=""),"",IF(AND('Marks Entry 6th'!CL170="",'Marks Entry 7th'!CL170=""),"",IF(AND($E$3=6),'Marks Entry 6th'!CL170,IF(AND($E$3=7),'Marks Entry 7th'!CL170,""))))</f>
        <v/>
      </c>
      <c r="FR171" s="361" t="str">
        <f>IF(OR($E171="",$G171=""),"",IF(AND('Marks Entry 6th'!CM170="",'Marks Entry 7th'!CM170=""),"",IF(AND($E$3=6),'Marks Entry 6th'!CM170,IF(AND($E$3=7),'Marks Entry 7th'!CM170,""))))</f>
        <v/>
      </c>
      <c r="FS171" s="362" t="str">
        <f t="shared" si="269"/>
        <v/>
      </c>
      <c r="FT171" s="109" t="str">
        <f t="shared" si="270"/>
        <v/>
      </c>
      <c r="FU171" s="78" t="str">
        <f t="shared" si="271"/>
        <v/>
      </c>
      <c r="FV171" s="328" t="str">
        <f t="shared" si="272"/>
        <v/>
      </c>
      <c r="FW171" s="84" t="str">
        <f t="shared" si="273"/>
        <v/>
      </c>
      <c r="FX171" s="222" t="str">
        <f t="shared" si="274"/>
        <v/>
      </c>
      <c r="FY171" s="85" t="str">
        <f t="shared" si="275"/>
        <v/>
      </c>
      <c r="FZ171" s="327" t="str">
        <f>IFERROR(IF(B171="NSO","NSO",IF(OR(D171="",G171="",F171=""),"",IF(AND(FV171&gt;=36,'Master sheet'!$D$11="Hindi"),"कक्षा क्रमोन्नत",IF(AND(FV171&gt;=36,'Master sheet'!$D$11="English"),"Promoted",IF(AND(FV171&lt;36,'Master sheet'!$D$11="Hindi"),"पुनः परीक्षा","Re-Exam"))))),"")</f>
        <v/>
      </c>
      <c r="GA171" s="53" t="str">
        <f>IF(OR($E171="",$G171=""),"",IF(AND($E$3=6,'Marks Entry 6th'!CN170=""),"",IF(AND($E$3=7,'Marks Entry 7th'!CN170=""),"",IF(AND($E$3=6),'Marks Entry 6th'!CN170,IF(AND($E$3=7),'Marks Entry 7th'!CN170,"")))))</f>
        <v/>
      </c>
      <c r="GB171" s="53" t="str">
        <f>IF(OR($E171="",$G171=""),"",IF(AND($E$3=6,'Marks Entry 6th'!CO170=""),"",IF(AND($E$3=7,'Marks Entry 7th'!CO170=""),"",IF(AND($E$3=6),'Marks Entry 6th'!CO170,IF(AND($E$3=7),'Marks Entry 7th'!CO170,"")))))</f>
        <v/>
      </c>
      <c r="GC171" s="54"/>
      <c r="GK171" s="56">
        <f>IF(AND($E$3=6),'Marks Entry 6th'!I170,IF(AND($E$3=7),'Marks Entry 7th'!I170,""))</f>
        <v>0</v>
      </c>
      <c r="GL171" s="56">
        <f t="shared" si="276"/>
        <v>0</v>
      </c>
    </row>
    <row r="172" spans="1:194" ht="18.95" customHeight="1">
      <c r="A172" s="68">
        <v>165</v>
      </c>
      <c r="B172" s="68" t="str">
        <f>IF(OR(GK172=0,GK172=""),"",IF(AND($E$3=6),'Marks Entry 6th'!I171,IF(AND($E$3=7),'Marks Entry 7th'!I171,"")))</f>
        <v/>
      </c>
      <c r="C172" s="69" t="str">
        <f>IF(OR(B172=0,B172=""),"",IF(AND($E$3=6,'Marks Entry 6th'!B171=""),"",IF(AND($E$3=7,'Marks Entry 7th'!B171=""),"",IF(AND($E$3=6,'Marks Entry 6th'!B171),'Marks Entry 6th'!B171,IF(AND($E$3=7),'Marks Entry 7th'!B171,"")))))</f>
        <v/>
      </c>
      <c r="D172" s="69" t="str">
        <f>IF(OR(B172=0,B172=""),"",IF(AND($E$3=6,'Marks Entry 6th'!C171=""),"",IF(AND($E$3=7,'Marks Entry 7th'!C171=""),"",IF(AND($E$3=6),'Marks Entry 6th'!C171,IF(AND($E$3=7),'Marks Entry 7th'!C171,"")))))</f>
        <v/>
      </c>
      <c r="E172" s="303" t="str">
        <f>IF(OR(B172=0,B172=""),"",IF(AND($E$3=6,'Marks Entry 6th'!E171=""),"",IF(AND($E$3=7,'Marks Entry 7th'!E171=""),"",IF(AND($E$3=6),'Marks Entry 6th'!E171,IF(AND($E$3=7),'Marks Entry 7th'!E171,"")))))</f>
        <v/>
      </c>
      <c r="F172" s="69" t="str">
        <f>IF(OR(B172=0,B172=""),"",IF(AND($E$3=6,'Marks Entry 6th'!D171=""),"",IF(AND($E$3=7,'Marks Entry 7th'!D171=""),"",IF(AND($E$3=6),'Marks Entry 6th'!D171,IF(AND($E$3=7),'Marks Entry 7th'!D171,"")))))</f>
        <v/>
      </c>
      <c r="G172" s="302" t="str">
        <f>IF(OR(B172=0,B172=""),"",IF(AND($E$3=6,'Marks Entry 6th'!F171=""),"",IF(AND($E$3=7,'Marks Entry 7th'!F171=""),"",IF(AND($E$3=6),UPPER('Marks Entry 6th'!F171),IF(AND($E$3=7),UPPER('Marks Entry 7th'!F171),"")))))</f>
        <v/>
      </c>
      <c r="H172" s="302" t="str">
        <f>IF(OR(B172=0,B172=""),"",IF(AND($E$3=6,'Marks Entry 6th'!G171=""),"",IF(AND($E$3=7,'Marks Entry 7th'!G171=""),"",IF(AND($E$3=6),UPPER('Marks Entry 6th'!G171),IF(AND($E$3=7),UPPER('Marks Entry 7th'!G171),"")))))</f>
        <v/>
      </c>
      <c r="I172" s="302" t="str">
        <f>IF(OR(B172=0,B172=""),"",IF(AND($E$3=6,'Marks Entry 6th'!H171=""),"",IF(AND($E$3=7,'Marks Entry 7th'!H171=""),"",IF(AND($E$3=6),UPPER('Marks Entry 6th'!H171),IF(AND($E$3=7),UPPER('Marks Entry 7th'!H171),"")))))</f>
        <v/>
      </c>
      <c r="J172" s="64" t="str">
        <f>IF(OR(B172=0,B172=""),"",IF(AND($E$3=6,'Marks Entry 6th'!J171=""),"",IF(AND($E$3=7,'Marks Entry 7th'!J171=""),"",IF(AND($E$3=6),'Marks Entry 6th'!J171,IF(AND($E$3=7),'Marks Entry 7th'!J171,"")))))</f>
        <v/>
      </c>
      <c r="K172" s="64" t="str">
        <f>IF(OR(B172=0,B172=""),"",IF(AND($E$3=6,'Marks Entry 6th'!K171=""),"",IF(AND($E$3=7,'Marks Entry 7th'!K171=""),"",IF(AND($E$3=6),'Marks Entry 6th'!K171,IF(AND($E$3=7),'Marks Entry 7th'!K171,"")))))</f>
        <v/>
      </c>
      <c r="L172" s="120" t="str">
        <f>IF(OR($E172="",$G172=""),"",IF(AND($E$3=6),'Marks Entry 6th'!L171,IF(AND($E$3=7),'Marks Entry 7th'!L171,"")))</f>
        <v/>
      </c>
      <c r="M172" s="120" t="str">
        <f>IF(OR($E172="",$G172=""),"",IF(AND($E$3=6),'Marks Entry 6th'!M171,IF(AND($E$3=7),'Marks Entry 7th'!M171,"")))</f>
        <v/>
      </c>
      <c r="N172" s="120" t="str">
        <f>IF(OR($E172="",$G172=""),"",IF(AND($E$3=6),'Marks Entry 6th'!N171,IF(AND($E$3=7),'Marks Entry 7th'!N171,"")))</f>
        <v/>
      </c>
      <c r="O172" s="120" t="str">
        <f>IF(OR($E172="",$G172=""),"",IF(AND($E$3=6),'Marks Entry 6th'!O171,IF(AND($E$3=7),'Marks Entry 7th'!O171,"")))</f>
        <v/>
      </c>
      <c r="P172" s="120" t="str">
        <f>IF(OR($E172="",$G172=""),"",IF(AND($E$3=6),'Marks Entry 6th'!P171,IF(AND($E$3=7),'Marks Entry 7th'!P171,"")))</f>
        <v/>
      </c>
      <c r="Q172" s="120" t="str">
        <f>IF(OR($E172="",$G172=""),"",IF(AND($E$3=6),'Marks Entry 6th'!Q171,IF(AND($E$3=7),'Marks Entry 7th'!Q171,"")))</f>
        <v/>
      </c>
      <c r="R172" s="418" t="str">
        <f t="shared" si="186"/>
        <v/>
      </c>
      <c r="S172" s="120" t="str">
        <f>IF(OR($E172="",$G172=""),"",IF(AND($E$3=6),'Marks Entry 6th'!R171,IF(AND($E$3=7),'Marks Entry 7th'!R171,"")))</f>
        <v/>
      </c>
      <c r="T172" s="120" t="str">
        <f>IF(OR($E172="",$G172=""),"",IF(AND($E$3=6),'Marks Entry 6th'!S171,IF(AND($E$3=7),'Marks Entry 7th'!S171,"")))</f>
        <v/>
      </c>
      <c r="U172" s="65" t="str">
        <f t="shared" si="187"/>
        <v/>
      </c>
      <c r="V172" s="62">
        <f t="shared" si="188"/>
        <v>0</v>
      </c>
      <c r="W172" s="67" t="str">
        <f>IF(OR($E172="",$G172=""),"",IF(AND($E$3=6),'Marks Entry 6th'!T171,IF(AND($E$3=7),'Marks Entry 7th'!T171,"")))</f>
        <v/>
      </c>
      <c r="X172" s="67" t="str">
        <f>IF(OR($E172="",$G172=""),"",IF(AND($E$3=6),'Marks Entry 6th'!U171,IF(AND($E$3=7),'Marks Entry 7th'!U171,"")))</f>
        <v/>
      </c>
      <c r="Y172" s="66" t="str">
        <f t="shared" si="189"/>
        <v/>
      </c>
      <c r="Z172" s="62" t="str">
        <f t="shared" si="190"/>
        <v/>
      </c>
      <c r="AA172" s="108">
        <f t="shared" si="191"/>
        <v>0</v>
      </c>
      <c r="AB172" s="108" t="str">
        <f t="shared" si="192"/>
        <v/>
      </c>
      <c r="AC172" s="108" t="str">
        <f t="shared" si="193"/>
        <v/>
      </c>
      <c r="AD172" s="108" t="str">
        <f t="shared" si="194"/>
        <v/>
      </c>
      <c r="AE172" s="108" t="str">
        <f t="shared" si="195"/>
        <v/>
      </c>
      <c r="AF172" s="110" t="str">
        <f t="shared" si="196"/>
        <v/>
      </c>
      <c r="AG172" s="120" t="str">
        <f>IF(OR($E172="",$G172=""),"",IF(AND($E$3=6),'Marks Entry 6th'!V171,IF(AND($E$3=7),'Marks Entry 7th'!V171,"")))</f>
        <v/>
      </c>
      <c r="AH172" s="120" t="str">
        <f>IF(OR($E172="",$G172=""),"",IF(AND($E$3=6),'Marks Entry 6th'!W171,IF(AND($E$3=7),'Marks Entry 7th'!W171,"")))</f>
        <v/>
      </c>
      <c r="AI172" s="120" t="str">
        <f>IF(OR($E172="",$G172=""),"",IF(AND($E$3=6),'Marks Entry 6th'!X171,IF(AND($E$3=7),'Marks Entry 7th'!X171,"")))</f>
        <v/>
      </c>
      <c r="AJ172" s="120" t="str">
        <f>IF(OR($E172="",$G172=""),"",IF(AND($E$3=6),'Marks Entry 6th'!Y171,IF(AND($E$3=7),'Marks Entry 7th'!Y171,"")))</f>
        <v/>
      </c>
      <c r="AK172" s="120" t="str">
        <f>IF(OR($E172="",$G172=""),"",IF(AND($E$3=6),'Marks Entry 6th'!Z171,IF(AND($E$3=7),'Marks Entry 7th'!Z171,"")))</f>
        <v/>
      </c>
      <c r="AL172" s="120" t="str">
        <f>IF(OR($E172="",$G172=""),"",IF(AND($E$3=6),'Marks Entry 6th'!AA171,IF(AND($E$3=7),'Marks Entry 7th'!AA171,"")))</f>
        <v/>
      </c>
      <c r="AM172" s="418" t="str">
        <f t="shared" si="197"/>
        <v/>
      </c>
      <c r="AN172" s="120" t="str">
        <f>IF(OR($E172="",$G172=""),"",IF(AND($E$3=6),'Marks Entry 6th'!AB171,IF(AND($E$3=7),'Marks Entry 7th'!AB171,"")))</f>
        <v/>
      </c>
      <c r="AO172" s="120" t="str">
        <f>IF(OR($E172="",$G172=""),"",IF(AND($E$3=6),'Marks Entry 6th'!AC171,IF(AND($E$3=7),'Marks Entry 7th'!AC171,"")))</f>
        <v/>
      </c>
      <c r="AP172" s="65" t="str">
        <f t="shared" si="198"/>
        <v/>
      </c>
      <c r="AQ172" s="62">
        <f t="shared" si="199"/>
        <v>0</v>
      </c>
      <c r="AR172" s="67" t="str">
        <f>IF(OR($E172="",$G172=""),"",IF(AND($E$3=6),'Marks Entry 6th'!AD171,IF(AND($E$3=7),'Marks Entry 7th'!AD171,"")))</f>
        <v/>
      </c>
      <c r="AS172" s="67" t="str">
        <f>IF(OR($E172="",$G172=""),"",IF(AND($E$3=6),'Marks Entry 6th'!AE171,IF(AND($E$3=7),'Marks Entry 7th'!AE171,"")))</f>
        <v/>
      </c>
      <c r="AT172" s="65" t="str">
        <f t="shared" si="200"/>
        <v/>
      </c>
      <c r="AU172" s="62" t="str">
        <f t="shared" si="201"/>
        <v/>
      </c>
      <c r="AV172" s="108">
        <f t="shared" si="202"/>
        <v>0</v>
      </c>
      <c r="AW172" s="108" t="str">
        <f t="shared" si="203"/>
        <v/>
      </c>
      <c r="AX172" s="108" t="str">
        <f t="shared" si="204"/>
        <v/>
      </c>
      <c r="AY172" s="108" t="str">
        <f t="shared" si="205"/>
        <v/>
      </c>
      <c r="AZ172" s="108" t="str">
        <f t="shared" si="206"/>
        <v/>
      </c>
      <c r="BA172" s="110" t="str">
        <f t="shared" si="207"/>
        <v/>
      </c>
      <c r="BB172" s="310" t="str">
        <f>IF(OR($E172="",$G172=""),"",IF(AND($E$3=6),'Marks Entry 6th'!AF171,IF(AND($E$3=7),'Marks Entry 7th'!AF171,"")))</f>
        <v/>
      </c>
      <c r="BC172" s="120" t="str">
        <f>IF(OR($E172="",$G172=""),"",IF(AND($E$3=6),'Marks Entry 6th'!AG171,IF(AND($E$3=7),'Marks Entry 7th'!AG171,"")))</f>
        <v/>
      </c>
      <c r="BD172" s="120" t="str">
        <f>IF(OR($E172="",$G172=""),"",IF(AND($E$3=6),'Marks Entry 6th'!AH171,IF(AND($E$3=7),'Marks Entry 7th'!AH171,"")))</f>
        <v/>
      </c>
      <c r="BE172" s="120" t="str">
        <f>IF(OR($E172="",$G172=""),"",IF(AND($E$3=6),'Marks Entry 6th'!AI171,IF(AND($E$3=7),'Marks Entry 7th'!AI171,"")))</f>
        <v/>
      </c>
      <c r="BF172" s="120" t="str">
        <f>IF(OR($E172="",$G172=""),"",IF(AND($E$3=6),'Marks Entry 6th'!AJ171,IF(AND($E$3=7),'Marks Entry 7th'!AJ171,"")))</f>
        <v/>
      </c>
      <c r="BG172" s="120" t="str">
        <f>IF(OR($E172="",$G172=""),"",IF(AND($E$3=6),'Marks Entry 6th'!AK171,IF(AND($E$3=7),'Marks Entry 7th'!AK171,"")))</f>
        <v/>
      </c>
      <c r="BH172" s="120" t="str">
        <f>IF(OR($E172="",$G172=""),"",IF(AND($E$3=6),'Marks Entry 6th'!AL171,IF(AND($E$3=7),'Marks Entry 7th'!AL171,"")))</f>
        <v/>
      </c>
      <c r="BI172" s="418" t="str">
        <f t="shared" si="208"/>
        <v/>
      </c>
      <c r="BJ172" s="120" t="str">
        <f>IF(OR($E172="",$G172=""),"",IF(AND($E$3=6),'Marks Entry 6th'!AM171,IF(AND($E$3=7),'Marks Entry 7th'!AM171,"")))</f>
        <v/>
      </c>
      <c r="BK172" s="120" t="str">
        <f>IF(OR($E172="",$G172=""),"",IF(AND($E$3=6),'Marks Entry 6th'!AN171,IF(AND($E$3=7),'Marks Entry 7th'!AN171,"")))</f>
        <v/>
      </c>
      <c r="BL172" s="65" t="str">
        <f t="shared" si="209"/>
        <v/>
      </c>
      <c r="BM172" s="62">
        <f t="shared" si="210"/>
        <v>0</v>
      </c>
      <c r="BN172" s="67" t="str">
        <f>IF(OR($E172="",$G172=""),"",IF(AND($E$3=6),'Marks Entry 6th'!AO171,IF(AND($E$3=7),'Marks Entry 7th'!AO171,"")))</f>
        <v/>
      </c>
      <c r="BO172" s="67" t="str">
        <f>IF(OR($E172="",$G172=""),"",IF(AND($E$3=6),'Marks Entry 6th'!AP171,IF(AND($E$3=7),'Marks Entry 7th'!AP171,"")))</f>
        <v/>
      </c>
      <c r="BP172" s="65" t="str">
        <f t="shared" si="211"/>
        <v/>
      </c>
      <c r="BQ172" s="62" t="str">
        <f t="shared" si="212"/>
        <v/>
      </c>
      <c r="BR172" s="108">
        <f t="shared" si="213"/>
        <v>0</v>
      </c>
      <c r="BS172" s="108" t="str">
        <f t="shared" si="214"/>
        <v/>
      </c>
      <c r="BT172" s="108" t="str">
        <f t="shared" si="215"/>
        <v/>
      </c>
      <c r="BU172" s="108" t="str">
        <f t="shared" si="216"/>
        <v/>
      </c>
      <c r="BV172" s="108" t="str">
        <f t="shared" si="217"/>
        <v/>
      </c>
      <c r="BW172" s="110" t="str">
        <f t="shared" si="218"/>
        <v/>
      </c>
      <c r="BX172" s="120" t="str">
        <f>IF(OR($E172="",$G172=""),"",IF(AND($E$3=6),'Marks Entry 6th'!AQ171,IF(AND($E$3=7),'Marks Entry 7th'!AQ171,"")))</f>
        <v/>
      </c>
      <c r="BY172" s="120" t="str">
        <f>IF(OR($E172="",$G172=""),"",IF(AND($E$3=6),'Marks Entry 6th'!AR171,IF(AND($E$3=7),'Marks Entry 7th'!AR171,"")))</f>
        <v/>
      </c>
      <c r="BZ172" s="120" t="str">
        <f>IF(OR($E172="",$G172=""),"",IF(AND($E$3=6),'Marks Entry 6th'!AS171,IF(AND($E$3=7),'Marks Entry 7th'!AS171,"")))</f>
        <v/>
      </c>
      <c r="CA172" s="120" t="str">
        <f>IF(OR($E172="",$G172=""),"",IF(AND($E$3=6),'Marks Entry 6th'!AT171,IF(AND($E$3=7),'Marks Entry 7th'!AT171,"")))</f>
        <v/>
      </c>
      <c r="CB172" s="120" t="str">
        <f>IF(OR($E172="",$G172=""),"",IF(AND($E$3=6),'Marks Entry 6th'!AU171,IF(AND($E$3=7),'Marks Entry 7th'!AU171,"")))</f>
        <v/>
      </c>
      <c r="CC172" s="120" t="str">
        <f>IF(OR($E172="",$G172=""),"",IF(AND($E$3=6),'Marks Entry 6th'!AV171,IF(AND($E$3=7),'Marks Entry 7th'!AV171,"")))</f>
        <v/>
      </c>
      <c r="CD172" s="418" t="str">
        <f t="shared" si="219"/>
        <v/>
      </c>
      <c r="CE172" s="120" t="str">
        <f>IF(OR($E172="",$G172=""),"",IF(AND($E$3=6),'Marks Entry 6th'!AW171,IF(AND($E$3=7),'Marks Entry 7th'!AW171,"")))</f>
        <v/>
      </c>
      <c r="CF172" s="120" t="str">
        <f>IF(OR($E172="",$G172=""),"",IF(AND($E$3=6),'Marks Entry 6th'!AX171,IF(AND($E$3=7),'Marks Entry 7th'!AX171,"")))</f>
        <v/>
      </c>
      <c r="CG172" s="65" t="str">
        <f t="shared" si="220"/>
        <v/>
      </c>
      <c r="CH172" s="62">
        <f t="shared" si="221"/>
        <v>0</v>
      </c>
      <c r="CI172" s="67" t="str">
        <f>IF(OR($E172="",$G172=""),"",IF(AND($E$3=6),'Marks Entry 6th'!AY171,IF(AND($E$3=7),'Marks Entry 7th'!AY171,"")))</f>
        <v/>
      </c>
      <c r="CJ172" s="67" t="str">
        <f>IF(OR($E172="",$G172=""),"",IF(AND($E$3=6),'Marks Entry 6th'!AZ171,IF(AND($E$3=7),'Marks Entry 7th'!AZ171,"")))</f>
        <v/>
      </c>
      <c r="CK172" s="65" t="str">
        <f t="shared" si="222"/>
        <v/>
      </c>
      <c r="CL172" s="62" t="str">
        <f t="shared" si="223"/>
        <v/>
      </c>
      <c r="CM172" s="108">
        <f t="shared" si="224"/>
        <v>0</v>
      </c>
      <c r="CN172" s="108" t="str">
        <f t="shared" si="225"/>
        <v/>
      </c>
      <c r="CO172" s="108" t="str">
        <f t="shared" si="226"/>
        <v/>
      </c>
      <c r="CP172" s="108" t="str">
        <f t="shared" si="227"/>
        <v/>
      </c>
      <c r="CQ172" s="108" t="str">
        <f t="shared" si="228"/>
        <v/>
      </c>
      <c r="CR172" s="110" t="str">
        <f t="shared" si="229"/>
        <v/>
      </c>
      <c r="CS172" s="120" t="str">
        <f>IF(OR($E172="",$G172=""),"",IF(AND($E$3=6),'Marks Entry 6th'!BA171,IF(AND($E$3=7),'Marks Entry 7th'!BA171,"")))</f>
        <v/>
      </c>
      <c r="CT172" s="120" t="str">
        <f>IF(OR($E172="",$G172=""),"",IF(AND($E$3=6),'Marks Entry 6th'!BB171,IF(AND($E$3=7),'Marks Entry 7th'!BB171,"")))</f>
        <v/>
      </c>
      <c r="CU172" s="120" t="str">
        <f>IF(OR($E172="",$G172=""),"",IF(AND($E$3=6),'Marks Entry 6th'!BC171,IF(AND($E$3=7),'Marks Entry 7th'!BC171,"")))</f>
        <v/>
      </c>
      <c r="CV172" s="120" t="str">
        <f>IF(OR($E172="",$G172=""),"",IF(AND($E$3=6),'Marks Entry 6th'!BD171,IF(AND($E$3=7),'Marks Entry 7th'!BD171,"")))</f>
        <v/>
      </c>
      <c r="CW172" s="120" t="str">
        <f>IF(OR($E172="",$G172=""),"",IF(AND($E$3=6),'Marks Entry 6th'!BE171,IF(AND($E$3=7),'Marks Entry 7th'!BE171,"")))</f>
        <v/>
      </c>
      <c r="CX172" s="120" t="str">
        <f>IF(OR($E172="",$G172=""),"",IF(AND($E$3=6),'Marks Entry 6th'!BF171,IF(AND($E$3=7),'Marks Entry 7th'!BF171,"")))</f>
        <v/>
      </c>
      <c r="CY172" s="418" t="str">
        <f t="shared" si="230"/>
        <v/>
      </c>
      <c r="CZ172" s="120" t="str">
        <f>IF(OR($E172="",$G172=""),"",IF(AND($E$3=6),'Marks Entry 6th'!BG171,IF(AND($E$3=7),'Marks Entry 7th'!BG171,"")))</f>
        <v/>
      </c>
      <c r="DA172" s="120" t="str">
        <f>IF(OR($E172="",$G172=""),"",IF(AND($E$3=6),'Marks Entry 6th'!BH171,IF(AND($E$3=7),'Marks Entry 7th'!BH171,"")))</f>
        <v/>
      </c>
      <c r="DB172" s="65" t="str">
        <f t="shared" si="231"/>
        <v/>
      </c>
      <c r="DC172" s="62">
        <f t="shared" si="232"/>
        <v>0</v>
      </c>
      <c r="DD172" s="67" t="str">
        <f>IF(OR($E172="",$G172=""),"",IF(AND($E$3=6),'Marks Entry 6th'!BI171,IF(AND($E$3=7),'Marks Entry 7th'!BI171,"")))</f>
        <v/>
      </c>
      <c r="DE172" s="67" t="str">
        <f>IF(OR($E172="",$G172=""),"",IF(AND($E$3=6),'Marks Entry 6th'!BJ171,IF(AND($E$3=7),'Marks Entry 7th'!BJ171,"")))</f>
        <v/>
      </c>
      <c r="DF172" s="65" t="str">
        <f t="shared" si="233"/>
        <v/>
      </c>
      <c r="DG172" s="62" t="str">
        <f t="shared" si="234"/>
        <v/>
      </c>
      <c r="DH172" s="108">
        <f t="shared" si="235"/>
        <v>0</v>
      </c>
      <c r="DI172" s="108" t="str">
        <f t="shared" si="236"/>
        <v/>
      </c>
      <c r="DJ172" s="108" t="str">
        <f t="shared" si="237"/>
        <v/>
      </c>
      <c r="DK172" s="108" t="str">
        <f t="shared" si="238"/>
        <v/>
      </c>
      <c r="DL172" s="108" t="str">
        <f t="shared" si="239"/>
        <v/>
      </c>
      <c r="DM172" s="110" t="str">
        <f t="shared" si="240"/>
        <v/>
      </c>
      <c r="DN172" s="120" t="str">
        <f>IF(OR($E172="",$G172=""),"",IF(AND($E$3=6),'Marks Entry 6th'!BK171,IF(AND($E$3=7),'Marks Entry 7th'!BK171,"")))</f>
        <v/>
      </c>
      <c r="DO172" s="120" t="str">
        <f>IF(OR($E172="",$G172=""),"",IF(AND($E$3=6),'Marks Entry 6th'!BL171,IF(AND($E$3=7),'Marks Entry 7th'!BL171,"")))</f>
        <v/>
      </c>
      <c r="DP172" s="120" t="str">
        <f>IF(OR($E172="",$G172=""),"",IF(AND($E$3=6),'Marks Entry 6th'!BM171,IF(AND($E$3=7),'Marks Entry 7th'!BM171,"")))</f>
        <v/>
      </c>
      <c r="DQ172" s="120" t="str">
        <f>IF(OR($E172="",$G172=""),"",IF(AND($E$3=6),'Marks Entry 6th'!BN171,IF(AND($E$3=7),'Marks Entry 7th'!BN171,"")))</f>
        <v/>
      </c>
      <c r="DR172" s="120" t="str">
        <f>IF(OR($E172="",$G172=""),"",IF(AND($E$3=6),'Marks Entry 6th'!BO171,IF(AND($E$3=7),'Marks Entry 7th'!BO171,"")))</f>
        <v/>
      </c>
      <c r="DS172" s="120" t="str">
        <f>IF(OR($E172="",$G172=""),"",IF(AND($E$3=6),'Marks Entry 6th'!BP171,IF(AND($E$3=7),'Marks Entry 7th'!BP171,"")))</f>
        <v/>
      </c>
      <c r="DT172" s="418" t="str">
        <f t="shared" si="241"/>
        <v/>
      </c>
      <c r="DU172" s="120" t="str">
        <f>IF(OR($E172="",$G172=""),"",IF(AND($E$3=6),'Marks Entry 6th'!BQ171,IF(AND($E$3=7),'Marks Entry 7th'!BQ171,"")))</f>
        <v/>
      </c>
      <c r="DV172" s="120" t="str">
        <f>IF(OR($E172="",$G172=""),"",IF(AND($E$3=6),'Marks Entry 6th'!BR171,IF(AND($E$3=7),'Marks Entry 7th'!BR171,"")))</f>
        <v/>
      </c>
      <c r="DW172" s="65" t="str">
        <f t="shared" si="242"/>
        <v/>
      </c>
      <c r="DX172" s="62">
        <f t="shared" si="243"/>
        <v>0</v>
      </c>
      <c r="DY172" s="67" t="str">
        <f>IF(OR($E172="",$G172=""),"",IF(AND($E$3=6),'Marks Entry 6th'!BS171,IF(AND($E$3=7),'Marks Entry 7th'!BS171,"")))</f>
        <v/>
      </c>
      <c r="DZ172" s="67" t="str">
        <f>IF(OR($E172="",$G172=""),"",IF(AND($E$3=6),'Marks Entry 6th'!BT171,IF(AND($E$3=7),'Marks Entry 7th'!BT171,"")))</f>
        <v/>
      </c>
      <c r="EA172" s="65" t="str">
        <f t="shared" si="244"/>
        <v/>
      </c>
      <c r="EB172" s="62" t="str">
        <f t="shared" si="245"/>
        <v/>
      </c>
      <c r="EC172" s="108">
        <f t="shared" si="246"/>
        <v>0</v>
      </c>
      <c r="ED172" s="108" t="str">
        <f t="shared" si="247"/>
        <v/>
      </c>
      <c r="EE172" s="108" t="str">
        <f t="shared" si="248"/>
        <v/>
      </c>
      <c r="EF172" s="108" t="str">
        <f t="shared" si="249"/>
        <v/>
      </c>
      <c r="EG172" s="108" t="str">
        <f t="shared" si="250"/>
        <v/>
      </c>
      <c r="EH172" s="110" t="str">
        <f t="shared" si="251"/>
        <v/>
      </c>
      <c r="EI172" s="52" t="str">
        <f>IF(OR($E172="",$G172=""),"",IF(AND($E$3=6),'Marks Entry 6th'!BU171,IF(AND($E$3=7),'Marks Entry 7th'!BU171,"")))</f>
        <v/>
      </c>
      <c r="EJ172" s="52" t="str">
        <f>IF(OR($E172="",$G172=""),"",IF(AND($E$3=6),'Marks Entry 6th'!BV171,IF(AND($E$3=7),'Marks Entry 7th'!BV171,"")))</f>
        <v/>
      </c>
      <c r="EK172" s="52" t="str">
        <f>IF(OR($E172="",$G172=""),"",IF(AND($E$3=6),'Marks Entry 6th'!BW171,IF(AND($E$3=7),'Marks Entry 7th'!BW171,"")))</f>
        <v/>
      </c>
      <c r="EL172" s="52" t="str">
        <f>IF(OR($E172="",$G172=""),"",IF(AND($E$3=6),'Marks Entry 6th'!BX171,IF(AND($E$3=7),'Marks Entry 7th'!BX171,"")))</f>
        <v/>
      </c>
      <c r="EM172" s="52" t="str">
        <f>IF(OR($E172="",$G172=""),"",IF(AND($E$3=6),'Marks Entry 6th'!BY171,IF(AND($E$3=7),'Marks Entry 7th'!BY171,"")))</f>
        <v/>
      </c>
      <c r="EN172" s="121" t="str">
        <f t="shared" si="252"/>
        <v/>
      </c>
      <c r="EO172" s="122">
        <f t="shared" si="253"/>
        <v>0</v>
      </c>
      <c r="EP172" s="122" t="str">
        <f t="shared" si="254"/>
        <v/>
      </c>
      <c r="EQ172" s="122" t="str">
        <f t="shared" si="255"/>
        <v/>
      </c>
      <c r="ER172" s="109" t="str">
        <f t="shared" si="256"/>
        <v/>
      </c>
      <c r="ES172" s="52" t="str">
        <f>IF(OR($E172="",$G172=""),"",IF(AND($E$3=6),'Marks Entry 6th'!BZ171,IF(AND($E$3=7),'Marks Entry 7th'!BZ171,"")))</f>
        <v/>
      </c>
      <c r="ET172" s="52" t="str">
        <f>IF(OR($E172="",$G172=""),"",IF(AND($E$3=6),'Marks Entry 6th'!CA171,IF(AND($E$3=7),'Marks Entry 7th'!CA171,"")))</f>
        <v/>
      </c>
      <c r="EU172" s="52" t="str">
        <f>IF(OR($E172="",$G172=""),"",IF(AND($E$3=6),'Marks Entry 6th'!CB171,IF(AND($E$3=7),'Marks Entry 7th'!CB171,"")))</f>
        <v/>
      </c>
      <c r="EV172" s="52" t="str">
        <f>IF(OR($E172="",$G172=""),"",IF(AND($E$3=6),'Marks Entry 6th'!CC171,IF(AND($E$3=7),'Marks Entry 7th'!CC171,"")))</f>
        <v/>
      </c>
      <c r="EW172" s="52" t="str">
        <f>IF(OR($E172="",$G172=""),"",IF(AND($E$3=6),'Marks Entry 6th'!CD171,IF(AND($E$3=7),'Marks Entry 7th'!CD171,"")))</f>
        <v/>
      </c>
      <c r="EX172" s="121" t="str">
        <f t="shared" si="257"/>
        <v/>
      </c>
      <c r="EY172" s="122">
        <f t="shared" si="258"/>
        <v>0</v>
      </c>
      <c r="EZ172" s="122" t="str">
        <f t="shared" si="259"/>
        <v/>
      </c>
      <c r="FA172" s="122" t="str">
        <f t="shared" si="260"/>
        <v/>
      </c>
      <c r="FB172" s="109" t="str">
        <f t="shared" si="261"/>
        <v/>
      </c>
      <c r="FC172" s="52" t="str">
        <f>IF(OR($E172="",$G172=""),"",IF(AND($E$3=6),'Marks Entry 6th'!CE171,IF(AND($E$3=7),'Marks Entry 7th'!CE171,"")))</f>
        <v/>
      </c>
      <c r="FD172" s="52" t="str">
        <f>IF(OR($E172="",$G172=""),"",IF(AND($E$3=6),'Marks Entry 6th'!CF171,IF(AND($E$3=7),'Marks Entry 7th'!CF171,"")))</f>
        <v/>
      </c>
      <c r="FE172" s="52" t="str">
        <f>IF(OR($E172="",$G172=""),"",IF(AND($E$3=6),'Marks Entry 6th'!CG171,IF(AND($E$3=7),'Marks Entry 7th'!CG171,"")))</f>
        <v/>
      </c>
      <c r="FF172" s="52" t="str">
        <f>IF(OR($E172="",$G172=""),"",IF(AND($E$3=6),'Marks Entry 6th'!CH171,IF(AND($E$3=7),'Marks Entry 7th'!CH171,"")))</f>
        <v/>
      </c>
      <c r="FG172" s="52" t="str">
        <f>IF(OR($E172="",$G172=""),"",IF(AND($E$3=6),'Marks Entry 6th'!CI171,IF(AND($E$3=7),'Marks Entry 7th'!CI171,"")))</f>
        <v/>
      </c>
      <c r="FH172" s="121" t="str">
        <f t="shared" si="262"/>
        <v/>
      </c>
      <c r="FI172" s="122">
        <f t="shared" si="263"/>
        <v>0</v>
      </c>
      <c r="FJ172" s="122" t="str">
        <f t="shared" si="264"/>
        <v/>
      </c>
      <c r="FK172" s="122" t="str">
        <f t="shared" si="265"/>
        <v/>
      </c>
      <c r="FL172" s="109" t="str">
        <f t="shared" si="266"/>
        <v/>
      </c>
      <c r="FM172" s="361" t="str">
        <f>IF(OR($E172="",$G172=""),"",IF(AND('Marks Entry 6th'!CJ171="",'Marks Entry 7th'!CJ171=""),"",IF(AND($E$3=6),'Marks Entry 6th'!CJ171,IF(AND($E$3=7),'Marks Entry 7th'!CJ171,""))))</f>
        <v/>
      </c>
      <c r="FN172" s="361" t="str">
        <f>IF(OR($E172="",$G172=""),"",IF(AND('Marks Entry 6th'!CK171="",'Marks Entry 7th'!CK171=""),"",IF(AND($E$3=6),'Marks Entry 6th'!CK171,IF(AND($E$3=7),'Marks Entry 7th'!CK171,""))))</f>
        <v/>
      </c>
      <c r="FO172" s="362" t="str">
        <f t="shared" si="267"/>
        <v/>
      </c>
      <c r="FP172" s="109" t="str">
        <f t="shared" si="268"/>
        <v/>
      </c>
      <c r="FQ172" s="361" t="str">
        <f>IF(OR($E172="",$G172=""),"",IF(AND('Marks Entry 6th'!CL171="",'Marks Entry 7th'!CL171=""),"",IF(AND($E$3=6),'Marks Entry 6th'!CL171,IF(AND($E$3=7),'Marks Entry 7th'!CL171,""))))</f>
        <v/>
      </c>
      <c r="FR172" s="361" t="str">
        <f>IF(OR($E172="",$G172=""),"",IF(AND('Marks Entry 6th'!CM171="",'Marks Entry 7th'!CM171=""),"",IF(AND($E$3=6),'Marks Entry 6th'!CM171,IF(AND($E$3=7),'Marks Entry 7th'!CM171,""))))</f>
        <v/>
      </c>
      <c r="FS172" s="362" t="str">
        <f t="shared" si="269"/>
        <v/>
      </c>
      <c r="FT172" s="109" t="str">
        <f t="shared" si="270"/>
        <v/>
      </c>
      <c r="FU172" s="78" t="str">
        <f t="shared" si="271"/>
        <v/>
      </c>
      <c r="FV172" s="328" t="str">
        <f t="shared" si="272"/>
        <v/>
      </c>
      <c r="FW172" s="84" t="str">
        <f t="shared" si="273"/>
        <v/>
      </c>
      <c r="FX172" s="222" t="str">
        <f t="shared" si="274"/>
        <v/>
      </c>
      <c r="FY172" s="85" t="str">
        <f t="shared" si="275"/>
        <v/>
      </c>
      <c r="FZ172" s="327" t="str">
        <f>IFERROR(IF(B172="NSO","NSO",IF(OR(D172="",G172="",F172=""),"",IF(AND(FV172&gt;=36,'Master sheet'!$D$11="Hindi"),"कक्षा क्रमोन्नत",IF(AND(FV172&gt;=36,'Master sheet'!$D$11="English"),"Promoted",IF(AND(FV172&lt;36,'Master sheet'!$D$11="Hindi"),"पुनः परीक्षा","Re-Exam"))))),"")</f>
        <v/>
      </c>
      <c r="GA172" s="53" t="str">
        <f>IF(OR($E172="",$G172=""),"",IF(AND($E$3=6,'Marks Entry 6th'!CN171=""),"",IF(AND($E$3=7,'Marks Entry 7th'!CN171=""),"",IF(AND($E$3=6),'Marks Entry 6th'!CN171,IF(AND($E$3=7),'Marks Entry 7th'!CN171,"")))))</f>
        <v/>
      </c>
      <c r="GB172" s="53" t="str">
        <f>IF(OR($E172="",$G172=""),"",IF(AND($E$3=6,'Marks Entry 6th'!CO171=""),"",IF(AND($E$3=7,'Marks Entry 7th'!CO171=""),"",IF(AND($E$3=6),'Marks Entry 6th'!CO171,IF(AND($E$3=7),'Marks Entry 7th'!CO171,"")))))</f>
        <v/>
      </c>
      <c r="GC172" s="54"/>
      <c r="GK172" s="56">
        <f>IF(AND($E$3=6),'Marks Entry 6th'!I171,IF(AND($E$3=7),'Marks Entry 7th'!I171,""))</f>
        <v>0</v>
      </c>
      <c r="GL172" s="56">
        <f t="shared" si="276"/>
        <v>0</v>
      </c>
    </row>
    <row r="173" spans="1:194" ht="18.95" customHeight="1">
      <c r="A173" s="68">
        <v>166</v>
      </c>
      <c r="B173" s="68" t="str">
        <f>IF(OR(GK173=0,GK173=""),"",IF(AND($E$3=6),'Marks Entry 6th'!I172,IF(AND($E$3=7),'Marks Entry 7th'!I172,"")))</f>
        <v/>
      </c>
      <c r="C173" s="69" t="str">
        <f>IF(OR(B173=0,B173=""),"",IF(AND($E$3=6,'Marks Entry 6th'!B172=""),"",IF(AND($E$3=7,'Marks Entry 7th'!B172=""),"",IF(AND($E$3=6,'Marks Entry 6th'!B172),'Marks Entry 6th'!B172,IF(AND($E$3=7),'Marks Entry 7th'!B172,"")))))</f>
        <v/>
      </c>
      <c r="D173" s="69" t="str">
        <f>IF(OR(B173=0,B173=""),"",IF(AND($E$3=6,'Marks Entry 6th'!C172=""),"",IF(AND($E$3=7,'Marks Entry 7th'!C172=""),"",IF(AND($E$3=6),'Marks Entry 6th'!C172,IF(AND($E$3=7),'Marks Entry 7th'!C172,"")))))</f>
        <v/>
      </c>
      <c r="E173" s="303" t="str">
        <f>IF(OR(B173=0,B173=""),"",IF(AND($E$3=6,'Marks Entry 6th'!E172=""),"",IF(AND($E$3=7,'Marks Entry 7th'!E172=""),"",IF(AND($E$3=6),'Marks Entry 6th'!E172,IF(AND($E$3=7),'Marks Entry 7th'!E172,"")))))</f>
        <v/>
      </c>
      <c r="F173" s="69" t="str">
        <f>IF(OR(B173=0,B173=""),"",IF(AND($E$3=6,'Marks Entry 6th'!D172=""),"",IF(AND($E$3=7,'Marks Entry 7th'!D172=""),"",IF(AND($E$3=6),'Marks Entry 6th'!D172,IF(AND($E$3=7),'Marks Entry 7th'!D172,"")))))</f>
        <v/>
      </c>
      <c r="G173" s="302" t="str">
        <f>IF(OR(B173=0,B173=""),"",IF(AND($E$3=6,'Marks Entry 6th'!F172=""),"",IF(AND($E$3=7,'Marks Entry 7th'!F172=""),"",IF(AND($E$3=6),UPPER('Marks Entry 6th'!F172),IF(AND($E$3=7),UPPER('Marks Entry 7th'!F172),"")))))</f>
        <v/>
      </c>
      <c r="H173" s="302" t="str">
        <f>IF(OR(B173=0,B173=""),"",IF(AND($E$3=6,'Marks Entry 6th'!G172=""),"",IF(AND($E$3=7,'Marks Entry 7th'!G172=""),"",IF(AND($E$3=6),UPPER('Marks Entry 6th'!G172),IF(AND($E$3=7),UPPER('Marks Entry 7th'!G172),"")))))</f>
        <v/>
      </c>
      <c r="I173" s="302" t="str">
        <f>IF(OR(B173=0,B173=""),"",IF(AND($E$3=6,'Marks Entry 6th'!H172=""),"",IF(AND($E$3=7,'Marks Entry 7th'!H172=""),"",IF(AND($E$3=6),UPPER('Marks Entry 6th'!H172),IF(AND($E$3=7),UPPER('Marks Entry 7th'!H172),"")))))</f>
        <v/>
      </c>
      <c r="J173" s="64" t="str">
        <f>IF(OR(B173=0,B173=""),"",IF(AND($E$3=6,'Marks Entry 6th'!J172=""),"",IF(AND($E$3=7,'Marks Entry 7th'!J172=""),"",IF(AND($E$3=6),'Marks Entry 6th'!J172,IF(AND($E$3=7),'Marks Entry 7th'!J172,"")))))</f>
        <v/>
      </c>
      <c r="K173" s="64" t="str">
        <f>IF(OR(B173=0,B173=""),"",IF(AND($E$3=6,'Marks Entry 6th'!K172=""),"",IF(AND($E$3=7,'Marks Entry 7th'!K172=""),"",IF(AND($E$3=6),'Marks Entry 6th'!K172,IF(AND($E$3=7),'Marks Entry 7th'!K172,"")))))</f>
        <v/>
      </c>
      <c r="L173" s="120" t="str">
        <f>IF(OR($E173="",$G173=""),"",IF(AND($E$3=6),'Marks Entry 6th'!L172,IF(AND($E$3=7),'Marks Entry 7th'!L172,"")))</f>
        <v/>
      </c>
      <c r="M173" s="120" t="str">
        <f>IF(OR($E173="",$G173=""),"",IF(AND($E$3=6),'Marks Entry 6th'!M172,IF(AND($E$3=7),'Marks Entry 7th'!M172,"")))</f>
        <v/>
      </c>
      <c r="N173" s="120" t="str">
        <f>IF(OR($E173="",$G173=""),"",IF(AND($E$3=6),'Marks Entry 6th'!N172,IF(AND($E$3=7),'Marks Entry 7th'!N172,"")))</f>
        <v/>
      </c>
      <c r="O173" s="120" t="str">
        <f>IF(OR($E173="",$G173=""),"",IF(AND($E$3=6),'Marks Entry 6th'!O172,IF(AND($E$3=7),'Marks Entry 7th'!O172,"")))</f>
        <v/>
      </c>
      <c r="P173" s="120" t="str">
        <f>IF(OR($E173="",$G173=""),"",IF(AND($E$3=6),'Marks Entry 6th'!P172,IF(AND($E$3=7),'Marks Entry 7th'!P172,"")))</f>
        <v/>
      </c>
      <c r="Q173" s="120" t="str">
        <f>IF(OR($E173="",$G173=""),"",IF(AND($E$3=6),'Marks Entry 6th'!Q172,IF(AND($E$3=7),'Marks Entry 7th'!Q172,"")))</f>
        <v/>
      </c>
      <c r="R173" s="418" t="str">
        <f t="shared" si="186"/>
        <v/>
      </c>
      <c r="S173" s="120" t="str">
        <f>IF(OR($E173="",$G173=""),"",IF(AND($E$3=6),'Marks Entry 6th'!R172,IF(AND($E$3=7),'Marks Entry 7th'!R172,"")))</f>
        <v/>
      </c>
      <c r="T173" s="120" t="str">
        <f>IF(OR($E173="",$G173=""),"",IF(AND($E$3=6),'Marks Entry 6th'!S172,IF(AND($E$3=7),'Marks Entry 7th'!S172,"")))</f>
        <v/>
      </c>
      <c r="U173" s="65" t="str">
        <f t="shared" si="187"/>
        <v/>
      </c>
      <c r="V173" s="62">
        <f t="shared" si="188"/>
        <v>0</v>
      </c>
      <c r="W173" s="67" t="str">
        <f>IF(OR($E173="",$G173=""),"",IF(AND($E$3=6),'Marks Entry 6th'!T172,IF(AND($E$3=7),'Marks Entry 7th'!T172,"")))</f>
        <v/>
      </c>
      <c r="X173" s="67" t="str">
        <f>IF(OR($E173="",$G173=""),"",IF(AND($E$3=6),'Marks Entry 6th'!U172,IF(AND($E$3=7),'Marks Entry 7th'!U172,"")))</f>
        <v/>
      </c>
      <c r="Y173" s="66" t="str">
        <f t="shared" si="189"/>
        <v/>
      </c>
      <c r="Z173" s="62" t="str">
        <f t="shared" si="190"/>
        <v/>
      </c>
      <c r="AA173" s="108">
        <f t="shared" si="191"/>
        <v>0</v>
      </c>
      <c r="AB173" s="108" t="str">
        <f t="shared" si="192"/>
        <v/>
      </c>
      <c r="AC173" s="108" t="str">
        <f t="shared" si="193"/>
        <v/>
      </c>
      <c r="AD173" s="108" t="str">
        <f t="shared" si="194"/>
        <v/>
      </c>
      <c r="AE173" s="108" t="str">
        <f t="shared" si="195"/>
        <v/>
      </c>
      <c r="AF173" s="110" t="str">
        <f t="shared" si="196"/>
        <v/>
      </c>
      <c r="AG173" s="120" t="str">
        <f>IF(OR($E173="",$G173=""),"",IF(AND($E$3=6),'Marks Entry 6th'!V172,IF(AND($E$3=7),'Marks Entry 7th'!V172,"")))</f>
        <v/>
      </c>
      <c r="AH173" s="120" t="str">
        <f>IF(OR($E173="",$G173=""),"",IF(AND($E$3=6),'Marks Entry 6th'!W172,IF(AND($E$3=7),'Marks Entry 7th'!W172,"")))</f>
        <v/>
      </c>
      <c r="AI173" s="120" t="str">
        <f>IF(OR($E173="",$G173=""),"",IF(AND($E$3=6),'Marks Entry 6th'!X172,IF(AND($E$3=7),'Marks Entry 7th'!X172,"")))</f>
        <v/>
      </c>
      <c r="AJ173" s="120" t="str">
        <f>IF(OR($E173="",$G173=""),"",IF(AND($E$3=6),'Marks Entry 6th'!Y172,IF(AND($E$3=7),'Marks Entry 7th'!Y172,"")))</f>
        <v/>
      </c>
      <c r="AK173" s="120" t="str">
        <f>IF(OR($E173="",$G173=""),"",IF(AND($E$3=6),'Marks Entry 6th'!Z172,IF(AND($E$3=7),'Marks Entry 7th'!Z172,"")))</f>
        <v/>
      </c>
      <c r="AL173" s="120" t="str">
        <f>IF(OR($E173="",$G173=""),"",IF(AND($E$3=6),'Marks Entry 6th'!AA172,IF(AND($E$3=7),'Marks Entry 7th'!AA172,"")))</f>
        <v/>
      </c>
      <c r="AM173" s="418" t="str">
        <f t="shared" si="197"/>
        <v/>
      </c>
      <c r="AN173" s="120" t="str">
        <f>IF(OR($E173="",$G173=""),"",IF(AND($E$3=6),'Marks Entry 6th'!AB172,IF(AND($E$3=7),'Marks Entry 7th'!AB172,"")))</f>
        <v/>
      </c>
      <c r="AO173" s="120" t="str">
        <f>IF(OR($E173="",$G173=""),"",IF(AND($E$3=6),'Marks Entry 6th'!AC172,IF(AND($E$3=7),'Marks Entry 7th'!AC172,"")))</f>
        <v/>
      </c>
      <c r="AP173" s="65" t="str">
        <f t="shared" si="198"/>
        <v/>
      </c>
      <c r="AQ173" s="62">
        <f t="shared" si="199"/>
        <v>0</v>
      </c>
      <c r="AR173" s="67" t="str">
        <f>IF(OR($E173="",$G173=""),"",IF(AND($E$3=6),'Marks Entry 6th'!AD172,IF(AND($E$3=7),'Marks Entry 7th'!AD172,"")))</f>
        <v/>
      </c>
      <c r="AS173" s="67" t="str">
        <f>IF(OR($E173="",$G173=""),"",IF(AND($E$3=6),'Marks Entry 6th'!AE172,IF(AND($E$3=7),'Marks Entry 7th'!AE172,"")))</f>
        <v/>
      </c>
      <c r="AT173" s="65" t="str">
        <f t="shared" si="200"/>
        <v/>
      </c>
      <c r="AU173" s="62" t="str">
        <f t="shared" si="201"/>
        <v/>
      </c>
      <c r="AV173" s="108">
        <f t="shared" si="202"/>
        <v>0</v>
      </c>
      <c r="AW173" s="108" t="str">
        <f t="shared" si="203"/>
        <v/>
      </c>
      <c r="AX173" s="108" t="str">
        <f t="shared" si="204"/>
        <v/>
      </c>
      <c r="AY173" s="108" t="str">
        <f t="shared" si="205"/>
        <v/>
      </c>
      <c r="AZ173" s="108" t="str">
        <f t="shared" si="206"/>
        <v/>
      </c>
      <c r="BA173" s="110" t="str">
        <f t="shared" si="207"/>
        <v/>
      </c>
      <c r="BB173" s="310" t="str">
        <f>IF(OR($E173="",$G173=""),"",IF(AND($E$3=6),'Marks Entry 6th'!AF172,IF(AND($E$3=7),'Marks Entry 7th'!AF172,"")))</f>
        <v/>
      </c>
      <c r="BC173" s="120" t="str">
        <f>IF(OR($E173="",$G173=""),"",IF(AND($E$3=6),'Marks Entry 6th'!AG172,IF(AND($E$3=7),'Marks Entry 7th'!AG172,"")))</f>
        <v/>
      </c>
      <c r="BD173" s="120" t="str">
        <f>IF(OR($E173="",$G173=""),"",IF(AND($E$3=6),'Marks Entry 6th'!AH172,IF(AND($E$3=7),'Marks Entry 7th'!AH172,"")))</f>
        <v/>
      </c>
      <c r="BE173" s="120" t="str">
        <f>IF(OR($E173="",$G173=""),"",IF(AND($E$3=6),'Marks Entry 6th'!AI172,IF(AND($E$3=7),'Marks Entry 7th'!AI172,"")))</f>
        <v/>
      </c>
      <c r="BF173" s="120" t="str">
        <f>IF(OR($E173="",$G173=""),"",IF(AND($E$3=6),'Marks Entry 6th'!AJ172,IF(AND($E$3=7),'Marks Entry 7th'!AJ172,"")))</f>
        <v/>
      </c>
      <c r="BG173" s="120" t="str">
        <f>IF(OR($E173="",$G173=""),"",IF(AND($E$3=6),'Marks Entry 6th'!AK172,IF(AND($E$3=7),'Marks Entry 7th'!AK172,"")))</f>
        <v/>
      </c>
      <c r="BH173" s="120" t="str">
        <f>IF(OR($E173="",$G173=""),"",IF(AND($E$3=6),'Marks Entry 6th'!AL172,IF(AND($E$3=7),'Marks Entry 7th'!AL172,"")))</f>
        <v/>
      </c>
      <c r="BI173" s="418" t="str">
        <f t="shared" si="208"/>
        <v/>
      </c>
      <c r="BJ173" s="120" t="str">
        <f>IF(OR($E173="",$G173=""),"",IF(AND($E$3=6),'Marks Entry 6th'!AM172,IF(AND($E$3=7),'Marks Entry 7th'!AM172,"")))</f>
        <v/>
      </c>
      <c r="BK173" s="120" t="str">
        <f>IF(OR($E173="",$G173=""),"",IF(AND($E$3=6),'Marks Entry 6th'!AN172,IF(AND($E$3=7),'Marks Entry 7th'!AN172,"")))</f>
        <v/>
      </c>
      <c r="BL173" s="65" t="str">
        <f t="shared" si="209"/>
        <v/>
      </c>
      <c r="BM173" s="62">
        <f t="shared" si="210"/>
        <v>0</v>
      </c>
      <c r="BN173" s="67" t="str">
        <f>IF(OR($E173="",$G173=""),"",IF(AND($E$3=6),'Marks Entry 6th'!AO172,IF(AND($E$3=7),'Marks Entry 7th'!AO172,"")))</f>
        <v/>
      </c>
      <c r="BO173" s="67" t="str">
        <f>IF(OR($E173="",$G173=""),"",IF(AND($E$3=6),'Marks Entry 6th'!AP172,IF(AND($E$3=7),'Marks Entry 7th'!AP172,"")))</f>
        <v/>
      </c>
      <c r="BP173" s="65" t="str">
        <f t="shared" si="211"/>
        <v/>
      </c>
      <c r="BQ173" s="62" t="str">
        <f t="shared" si="212"/>
        <v/>
      </c>
      <c r="BR173" s="108">
        <f t="shared" si="213"/>
        <v>0</v>
      </c>
      <c r="BS173" s="108" t="str">
        <f t="shared" si="214"/>
        <v/>
      </c>
      <c r="BT173" s="108" t="str">
        <f t="shared" si="215"/>
        <v/>
      </c>
      <c r="BU173" s="108" t="str">
        <f t="shared" si="216"/>
        <v/>
      </c>
      <c r="BV173" s="108" t="str">
        <f t="shared" si="217"/>
        <v/>
      </c>
      <c r="BW173" s="110" t="str">
        <f t="shared" si="218"/>
        <v/>
      </c>
      <c r="BX173" s="120" t="str">
        <f>IF(OR($E173="",$G173=""),"",IF(AND($E$3=6),'Marks Entry 6th'!AQ172,IF(AND($E$3=7),'Marks Entry 7th'!AQ172,"")))</f>
        <v/>
      </c>
      <c r="BY173" s="120" t="str">
        <f>IF(OR($E173="",$G173=""),"",IF(AND($E$3=6),'Marks Entry 6th'!AR172,IF(AND($E$3=7),'Marks Entry 7th'!AR172,"")))</f>
        <v/>
      </c>
      <c r="BZ173" s="120" t="str">
        <f>IF(OR($E173="",$G173=""),"",IF(AND($E$3=6),'Marks Entry 6th'!AS172,IF(AND($E$3=7),'Marks Entry 7th'!AS172,"")))</f>
        <v/>
      </c>
      <c r="CA173" s="120" t="str">
        <f>IF(OR($E173="",$G173=""),"",IF(AND($E$3=6),'Marks Entry 6th'!AT172,IF(AND($E$3=7),'Marks Entry 7th'!AT172,"")))</f>
        <v/>
      </c>
      <c r="CB173" s="120" t="str">
        <f>IF(OR($E173="",$G173=""),"",IF(AND($E$3=6),'Marks Entry 6th'!AU172,IF(AND($E$3=7),'Marks Entry 7th'!AU172,"")))</f>
        <v/>
      </c>
      <c r="CC173" s="120" t="str">
        <f>IF(OR($E173="",$G173=""),"",IF(AND($E$3=6),'Marks Entry 6th'!AV172,IF(AND($E$3=7),'Marks Entry 7th'!AV172,"")))</f>
        <v/>
      </c>
      <c r="CD173" s="418" t="str">
        <f t="shared" si="219"/>
        <v/>
      </c>
      <c r="CE173" s="120" t="str">
        <f>IF(OR($E173="",$G173=""),"",IF(AND($E$3=6),'Marks Entry 6th'!AW172,IF(AND($E$3=7),'Marks Entry 7th'!AW172,"")))</f>
        <v/>
      </c>
      <c r="CF173" s="120" t="str">
        <f>IF(OR($E173="",$G173=""),"",IF(AND($E$3=6),'Marks Entry 6th'!AX172,IF(AND($E$3=7),'Marks Entry 7th'!AX172,"")))</f>
        <v/>
      </c>
      <c r="CG173" s="65" t="str">
        <f t="shared" si="220"/>
        <v/>
      </c>
      <c r="CH173" s="62">
        <f t="shared" si="221"/>
        <v>0</v>
      </c>
      <c r="CI173" s="67" t="str">
        <f>IF(OR($E173="",$G173=""),"",IF(AND($E$3=6),'Marks Entry 6th'!AY172,IF(AND($E$3=7),'Marks Entry 7th'!AY172,"")))</f>
        <v/>
      </c>
      <c r="CJ173" s="67" t="str">
        <f>IF(OR($E173="",$G173=""),"",IF(AND($E$3=6),'Marks Entry 6th'!AZ172,IF(AND($E$3=7),'Marks Entry 7th'!AZ172,"")))</f>
        <v/>
      </c>
      <c r="CK173" s="65" t="str">
        <f t="shared" si="222"/>
        <v/>
      </c>
      <c r="CL173" s="62" t="str">
        <f t="shared" si="223"/>
        <v/>
      </c>
      <c r="CM173" s="108">
        <f t="shared" si="224"/>
        <v>0</v>
      </c>
      <c r="CN173" s="108" t="str">
        <f t="shared" si="225"/>
        <v/>
      </c>
      <c r="CO173" s="108" t="str">
        <f t="shared" si="226"/>
        <v/>
      </c>
      <c r="CP173" s="108" t="str">
        <f t="shared" si="227"/>
        <v/>
      </c>
      <c r="CQ173" s="108" t="str">
        <f t="shared" si="228"/>
        <v/>
      </c>
      <c r="CR173" s="110" t="str">
        <f t="shared" si="229"/>
        <v/>
      </c>
      <c r="CS173" s="120" t="str">
        <f>IF(OR($E173="",$G173=""),"",IF(AND($E$3=6),'Marks Entry 6th'!BA172,IF(AND($E$3=7),'Marks Entry 7th'!BA172,"")))</f>
        <v/>
      </c>
      <c r="CT173" s="120" t="str">
        <f>IF(OR($E173="",$G173=""),"",IF(AND($E$3=6),'Marks Entry 6th'!BB172,IF(AND($E$3=7),'Marks Entry 7th'!BB172,"")))</f>
        <v/>
      </c>
      <c r="CU173" s="120" t="str">
        <f>IF(OR($E173="",$G173=""),"",IF(AND($E$3=6),'Marks Entry 6th'!BC172,IF(AND($E$3=7),'Marks Entry 7th'!BC172,"")))</f>
        <v/>
      </c>
      <c r="CV173" s="120" t="str">
        <f>IF(OR($E173="",$G173=""),"",IF(AND($E$3=6),'Marks Entry 6th'!BD172,IF(AND($E$3=7),'Marks Entry 7th'!BD172,"")))</f>
        <v/>
      </c>
      <c r="CW173" s="120" t="str">
        <f>IF(OR($E173="",$G173=""),"",IF(AND($E$3=6),'Marks Entry 6th'!BE172,IF(AND($E$3=7),'Marks Entry 7th'!BE172,"")))</f>
        <v/>
      </c>
      <c r="CX173" s="120" t="str">
        <f>IF(OR($E173="",$G173=""),"",IF(AND($E$3=6),'Marks Entry 6th'!BF172,IF(AND($E$3=7),'Marks Entry 7th'!BF172,"")))</f>
        <v/>
      </c>
      <c r="CY173" s="418" t="str">
        <f t="shared" si="230"/>
        <v/>
      </c>
      <c r="CZ173" s="120" t="str">
        <f>IF(OR($E173="",$G173=""),"",IF(AND($E$3=6),'Marks Entry 6th'!BG172,IF(AND($E$3=7),'Marks Entry 7th'!BG172,"")))</f>
        <v/>
      </c>
      <c r="DA173" s="120" t="str">
        <f>IF(OR($E173="",$G173=""),"",IF(AND($E$3=6),'Marks Entry 6th'!BH172,IF(AND($E$3=7),'Marks Entry 7th'!BH172,"")))</f>
        <v/>
      </c>
      <c r="DB173" s="65" t="str">
        <f t="shared" si="231"/>
        <v/>
      </c>
      <c r="DC173" s="62">
        <f t="shared" si="232"/>
        <v>0</v>
      </c>
      <c r="DD173" s="67" t="str">
        <f>IF(OR($E173="",$G173=""),"",IF(AND($E$3=6),'Marks Entry 6th'!BI172,IF(AND($E$3=7),'Marks Entry 7th'!BI172,"")))</f>
        <v/>
      </c>
      <c r="DE173" s="67" t="str">
        <f>IF(OR($E173="",$G173=""),"",IF(AND($E$3=6),'Marks Entry 6th'!BJ172,IF(AND($E$3=7),'Marks Entry 7th'!BJ172,"")))</f>
        <v/>
      </c>
      <c r="DF173" s="65" t="str">
        <f t="shared" si="233"/>
        <v/>
      </c>
      <c r="DG173" s="62" t="str">
        <f t="shared" si="234"/>
        <v/>
      </c>
      <c r="DH173" s="108">
        <f t="shared" si="235"/>
        <v>0</v>
      </c>
      <c r="DI173" s="108" t="str">
        <f t="shared" si="236"/>
        <v/>
      </c>
      <c r="DJ173" s="108" t="str">
        <f t="shared" si="237"/>
        <v/>
      </c>
      <c r="DK173" s="108" t="str">
        <f t="shared" si="238"/>
        <v/>
      </c>
      <c r="DL173" s="108" t="str">
        <f t="shared" si="239"/>
        <v/>
      </c>
      <c r="DM173" s="110" t="str">
        <f t="shared" si="240"/>
        <v/>
      </c>
      <c r="DN173" s="120" t="str">
        <f>IF(OR($E173="",$G173=""),"",IF(AND($E$3=6),'Marks Entry 6th'!BK172,IF(AND($E$3=7),'Marks Entry 7th'!BK172,"")))</f>
        <v/>
      </c>
      <c r="DO173" s="120" t="str">
        <f>IF(OR($E173="",$G173=""),"",IF(AND($E$3=6),'Marks Entry 6th'!BL172,IF(AND($E$3=7),'Marks Entry 7th'!BL172,"")))</f>
        <v/>
      </c>
      <c r="DP173" s="120" t="str">
        <f>IF(OR($E173="",$G173=""),"",IF(AND($E$3=6),'Marks Entry 6th'!BM172,IF(AND($E$3=7),'Marks Entry 7th'!BM172,"")))</f>
        <v/>
      </c>
      <c r="DQ173" s="120" t="str">
        <f>IF(OR($E173="",$G173=""),"",IF(AND($E$3=6),'Marks Entry 6th'!BN172,IF(AND($E$3=7),'Marks Entry 7th'!BN172,"")))</f>
        <v/>
      </c>
      <c r="DR173" s="120" t="str">
        <f>IF(OR($E173="",$G173=""),"",IF(AND($E$3=6),'Marks Entry 6th'!BO172,IF(AND($E$3=7),'Marks Entry 7th'!BO172,"")))</f>
        <v/>
      </c>
      <c r="DS173" s="120" t="str">
        <f>IF(OR($E173="",$G173=""),"",IF(AND($E$3=6),'Marks Entry 6th'!BP172,IF(AND($E$3=7),'Marks Entry 7th'!BP172,"")))</f>
        <v/>
      </c>
      <c r="DT173" s="418" t="str">
        <f t="shared" si="241"/>
        <v/>
      </c>
      <c r="DU173" s="120" t="str">
        <f>IF(OR($E173="",$G173=""),"",IF(AND($E$3=6),'Marks Entry 6th'!BQ172,IF(AND($E$3=7),'Marks Entry 7th'!BQ172,"")))</f>
        <v/>
      </c>
      <c r="DV173" s="120" t="str">
        <f>IF(OR($E173="",$G173=""),"",IF(AND($E$3=6),'Marks Entry 6th'!BR172,IF(AND($E$3=7),'Marks Entry 7th'!BR172,"")))</f>
        <v/>
      </c>
      <c r="DW173" s="65" t="str">
        <f t="shared" si="242"/>
        <v/>
      </c>
      <c r="DX173" s="62">
        <f t="shared" si="243"/>
        <v>0</v>
      </c>
      <c r="DY173" s="67" t="str">
        <f>IF(OR($E173="",$G173=""),"",IF(AND($E$3=6),'Marks Entry 6th'!BS172,IF(AND($E$3=7),'Marks Entry 7th'!BS172,"")))</f>
        <v/>
      </c>
      <c r="DZ173" s="67" t="str">
        <f>IF(OR($E173="",$G173=""),"",IF(AND($E$3=6),'Marks Entry 6th'!BT172,IF(AND($E$3=7),'Marks Entry 7th'!BT172,"")))</f>
        <v/>
      </c>
      <c r="EA173" s="65" t="str">
        <f t="shared" si="244"/>
        <v/>
      </c>
      <c r="EB173" s="62" t="str">
        <f t="shared" si="245"/>
        <v/>
      </c>
      <c r="EC173" s="108">
        <f t="shared" si="246"/>
        <v>0</v>
      </c>
      <c r="ED173" s="108" t="str">
        <f t="shared" si="247"/>
        <v/>
      </c>
      <c r="EE173" s="108" t="str">
        <f t="shared" si="248"/>
        <v/>
      </c>
      <c r="EF173" s="108" t="str">
        <f t="shared" si="249"/>
        <v/>
      </c>
      <c r="EG173" s="108" t="str">
        <f t="shared" si="250"/>
        <v/>
      </c>
      <c r="EH173" s="110" t="str">
        <f t="shared" si="251"/>
        <v/>
      </c>
      <c r="EI173" s="52" t="str">
        <f>IF(OR($E173="",$G173=""),"",IF(AND($E$3=6),'Marks Entry 6th'!BU172,IF(AND($E$3=7),'Marks Entry 7th'!BU172,"")))</f>
        <v/>
      </c>
      <c r="EJ173" s="52" t="str">
        <f>IF(OR($E173="",$G173=""),"",IF(AND($E$3=6),'Marks Entry 6th'!BV172,IF(AND($E$3=7),'Marks Entry 7th'!BV172,"")))</f>
        <v/>
      </c>
      <c r="EK173" s="52" t="str">
        <f>IF(OR($E173="",$G173=""),"",IF(AND($E$3=6),'Marks Entry 6th'!BW172,IF(AND($E$3=7),'Marks Entry 7th'!BW172,"")))</f>
        <v/>
      </c>
      <c r="EL173" s="52" t="str">
        <f>IF(OR($E173="",$G173=""),"",IF(AND($E$3=6),'Marks Entry 6th'!BX172,IF(AND($E$3=7),'Marks Entry 7th'!BX172,"")))</f>
        <v/>
      </c>
      <c r="EM173" s="52" t="str">
        <f>IF(OR($E173="",$G173=""),"",IF(AND($E$3=6),'Marks Entry 6th'!BY172,IF(AND($E$3=7),'Marks Entry 7th'!BY172,"")))</f>
        <v/>
      </c>
      <c r="EN173" s="121" t="str">
        <f t="shared" si="252"/>
        <v/>
      </c>
      <c r="EO173" s="122">
        <f t="shared" si="253"/>
        <v>0</v>
      </c>
      <c r="EP173" s="122" t="str">
        <f t="shared" si="254"/>
        <v/>
      </c>
      <c r="EQ173" s="122" t="str">
        <f t="shared" si="255"/>
        <v/>
      </c>
      <c r="ER173" s="109" t="str">
        <f t="shared" si="256"/>
        <v/>
      </c>
      <c r="ES173" s="52" t="str">
        <f>IF(OR($E173="",$G173=""),"",IF(AND($E$3=6),'Marks Entry 6th'!BZ172,IF(AND($E$3=7),'Marks Entry 7th'!BZ172,"")))</f>
        <v/>
      </c>
      <c r="ET173" s="52" t="str">
        <f>IF(OR($E173="",$G173=""),"",IF(AND($E$3=6),'Marks Entry 6th'!CA172,IF(AND($E$3=7),'Marks Entry 7th'!CA172,"")))</f>
        <v/>
      </c>
      <c r="EU173" s="52" t="str">
        <f>IF(OR($E173="",$G173=""),"",IF(AND($E$3=6),'Marks Entry 6th'!CB172,IF(AND($E$3=7),'Marks Entry 7th'!CB172,"")))</f>
        <v/>
      </c>
      <c r="EV173" s="52" t="str">
        <f>IF(OR($E173="",$G173=""),"",IF(AND($E$3=6),'Marks Entry 6th'!CC172,IF(AND($E$3=7),'Marks Entry 7th'!CC172,"")))</f>
        <v/>
      </c>
      <c r="EW173" s="52" t="str">
        <f>IF(OR($E173="",$G173=""),"",IF(AND($E$3=6),'Marks Entry 6th'!CD172,IF(AND($E$3=7),'Marks Entry 7th'!CD172,"")))</f>
        <v/>
      </c>
      <c r="EX173" s="121" t="str">
        <f t="shared" si="257"/>
        <v/>
      </c>
      <c r="EY173" s="122">
        <f t="shared" si="258"/>
        <v>0</v>
      </c>
      <c r="EZ173" s="122" t="str">
        <f t="shared" si="259"/>
        <v/>
      </c>
      <c r="FA173" s="122" t="str">
        <f t="shared" si="260"/>
        <v/>
      </c>
      <c r="FB173" s="109" t="str">
        <f t="shared" si="261"/>
        <v/>
      </c>
      <c r="FC173" s="52" t="str">
        <f>IF(OR($E173="",$G173=""),"",IF(AND($E$3=6),'Marks Entry 6th'!CE172,IF(AND($E$3=7),'Marks Entry 7th'!CE172,"")))</f>
        <v/>
      </c>
      <c r="FD173" s="52" t="str">
        <f>IF(OR($E173="",$G173=""),"",IF(AND($E$3=6),'Marks Entry 6th'!CF172,IF(AND($E$3=7),'Marks Entry 7th'!CF172,"")))</f>
        <v/>
      </c>
      <c r="FE173" s="52" t="str">
        <f>IF(OR($E173="",$G173=""),"",IF(AND($E$3=6),'Marks Entry 6th'!CG172,IF(AND($E$3=7),'Marks Entry 7th'!CG172,"")))</f>
        <v/>
      </c>
      <c r="FF173" s="52" t="str">
        <f>IF(OR($E173="",$G173=""),"",IF(AND($E$3=6),'Marks Entry 6th'!CH172,IF(AND($E$3=7),'Marks Entry 7th'!CH172,"")))</f>
        <v/>
      </c>
      <c r="FG173" s="52" t="str">
        <f>IF(OR($E173="",$G173=""),"",IF(AND($E$3=6),'Marks Entry 6th'!CI172,IF(AND($E$3=7),'Marks Entry 7th'!CI172,"")))</f>
        <v/>
      </c>
      <c r="FH173" s="121" t="str">
        <f t="shared" si="262"/>
        <v/>
      </c>
      <c r="FI173" s="122">
        <f t="shared" si="263"/>
        <v>0</v>
      </c>
      <c r="FJ173" s="122" t="str">
        <f t="shared" si="264"/>
        <v/>
      </c>
      <c r="FK173" s="122" t="str">
        <f t="shared" si="265"/>
        <v/>
      </c>
      <c r="FL173" s="109" t="str">
        <f t="shared" si="266"/>
        <v/>
      </c>
      <c r="FM173" s="361" t="str">
        <f>IF(OR($E173="",$G173=""),"",IF(AND('Marks Entry 6th'!CJ172="",'Marks Entry 7th'!CJ172=""),"",IF(AND($E$3=6),'Marks Entry 6th'!CJ172,IF(AND($E$3=7),'Marks Entry 7th'!CJ172,""))))</f>
        <v/>
      </c>
      <c r="FN173" s="361" t="str">
        <f>IF(OR($E173="",$G173=""),"",IF(AND('Marks Entry 6th'!CK172="",'Marks Entry 7th'!CK172=""),"",IF(AND($E$3=6),'Marks Entry 6th'!CK172,IF(AND($E$3=7),'Marks Entry 7th'!CK172,""))))</f>
        <v/>
      </c>
      <c r="FO173" s="362" t="str">
        <f t="shared" si="267"/>
        <v/>
      </c>
      <c r="FP173" s="109" t="str">
        <f t="shared" si="268"/>
        <v/>
      </c>
      <c r="FQ173" s="361" t="str">
        <f>IF(OR($E173="",$G173=""),"",IF(AND('Marks Entry 6th'!CL172="",'Marks Entry 7th'!CL172=""),"",IF(AND($E$3=6),'Marks Entry 6th'!CL172,IF(AND($E$3=7),'Marks Entry 7th'!CL172,""))))</f>
        <v/>
      </c>
      <c r="FR173" s="361" t="str">
        <f>IF(OR($E173="",$G173=""),"",IF(AND('Marks Entry 6th'!CM172="",'Marks Entry 7th'!CM172=""),"",IF(AND($E$3=6),'Marks Entry 6th'!CM172,IF(AND($E$3=7),'Marks Entry 7th'!CM172,""))))</f>
        <v/>
      </c>
      <c r="FS173" s="362" t="str">
        <f t="shared" si="269"/>
        <v/>
      </c>
      <c r="FT173" s="109" t="str">
        <f t="shared" si="270"/>
        <v/>
      </c>
      <c r="FU173" s="78" t="str">
        <f t="shared" si="271"/>
        <v/>
      </c>
      <c r="FV173" s="328" t="str">
        <f t="shared" si="272"/>
        <v/>
      </c>
      <c r="FW173" s="84" t="str">
        <f t="shared" si="273"/>
        <v/>
      </c>
      <c r="FX173" s="222" t="str">
        <f t="shared" si="274"/>
        <v/>
      </c>
      <c r="FY173" s="85" t="str">
        <f t="shared" si="275"/>
        <v/>
      </c>
      <c r="FZ173" s="327" t="str">
        <f>IFERROR(IF(B173="NSO","NSO",IF(OR(D173="",G173="",F173=""),"",IF(AND(FV173&gt;=36,'Master sheet'!$D$11="Hindi"),"कक्षा क्रमोन्नत",IF(AND(FV173&gt;=36,'Master sheet'!$D$11="English"),"Promoted",IF(AND(FV173&lt;36,'Master sheet'!$D$11="Hindi"),"पुनः परीक्षा","Re-Exam"))))),"")</f>
        <v/>
      </c>
      <c r="GA173" s="53" t="str">
        <f>IF(OR($E173="",$G173=""),"",IF(AND($E$3=6,'Marks Entry 6th'!CN172=""),"",IF(AND($E$3=7,'Marks Entry 7th'!CN172=""),"",IF(AND($E$3=6),'Marks Entry 6th'!CN172,IF(AND($E$3=7),'Marks Entry 7th'!CN172,"")))))</f>
        <v/>
      </c>
      <c r="GB173" s="53" t="str">
        <f>IF(OR($E173="",$G173=""),"",IF(AND($E$3=6,'Marks Entry 6th'!CO172=""),"",IF(AND($E$3=7,'Marks Entry 7th'!CO172=""),"",IF(AND($E$3=6),'Marks Entry 6th'!CO172,IF(AND($E$3=7),'Marks Entry 7th'!CO172,"")))))</f>
        <v/>
      </c>
      <c r="GC173" s="54"/>
      <c r="GK173" s="56">
        <f>IF(AND($E$3=6),'Marks Entry 6th'!I172,IF(AND($E$3=7),'Marks Entry 7th'!I172,""))</f>
        <v>0</v>
      </c>
      <c r="GL173" s="56">
        <f t="shared" si="276"/>
        <v>0</v>
      </c>
    </row>
    <row r="174" spans="1:194" ht="18.95" customHeight="1">
      <c r="A174" s="68">
        <v>167</v>
      </c>
      <c r="B174" s="68" t="str">
        <f>IF(OR(GK174=0,GK174=""),"",IF(AND($E$3=6),'Marks Entry 6th'!I173,IF(AND($E$3=7),'Marks Entry 7th'!I173,"")))</f>
        <v/>
      </c>
      <c r="C174" s="69" t="str">
        <f>IF(OR(B174=0,B174=""),"",IF(AND($E$3=6,'Marks Entry 6th'!B173=""),"",IF(AND($E$3=7,'Marks Entry 7th'!B173=""),"",IF(AND($E$3=6,'Marks Entry 6th'!B173),'Marks Entry 6th'!B173,IF(AND($E$3=7),'Marks Entry 7th'!B173,"")))))</f>
        <v/>
      </c>
      <c r="D174" s="69" t="str">
        <f>IF(OR(B174=0,B174=""),"",IF(AND($E$3=6,'Marks Entry 6th'!C173=""),"",IF(AND($E$3=7,'Marks Entry 7th'!C173=""),"",IF(AND($E$3=6),'Marks Entry 6th'!C173,IF(AND($E$3=7),'Marks Entry 7th'!C173,"")))))</f>
        <v/>
      </c>
      <c r="E174" s="303" t="str">
        <f>IF(OR(B174=0,B174=""),"",IF(AND($E$3=6,'Marks Entry 6th'!E173=""),"",IF(AND($E$3=7,'Marks Entry 7th'!E173=""),"",IF(AND($E$3=6),'Marks Entry 6th'!E173,IF(AND($E$3=7),'Marks Entry 7th'!E173,"")))))</f>
        <v/>
      </c>
      <c r="F174" s="69" t="str">
        <f>IF(OR(B174=0,B174=""),"",IF(AND($E$3=6,'Marks Entry 6th'!D173=""),"",IF(AND($E$3=7,'Marks Entry 7th'!D173=""),"",IF(AND($E$3=6),'Marks Entry 6th'!D173,IF(AND($E$3=7),'Marks Entry 7th'!D173,"")))))</f>
        <v/>
      </c>
      <c r="G174" s="302" t="str">
        <f>IF(OR(B174=0,B174=""),"",IF(AND($E$3=6,'Marks Entry 6th'!F173=""),"",IF(AND($E$3=7,'Marks Entry 7th'!F173=""),"",IF(AND($E$3=6),UPPER('Marks Entry 6th'!F173),IF(AND($E$3=7),UPPER('Marks Entry 7th'!F173),"")))))</f>
        <v/>
      </c>
      <c r="H174" s="302" t="str">
        <f>IF(OR(B174=0,B174=""),"",IF(AND($E$3=6,'Marks Entry 6th'!G173=""),"",IF(AND($E$3=7,'Marks Entry 7th'!G173=""),"",IF(AND($E$3=6),UPPER('Marks Entry 6th'!G173),IF(AND($E$3=7),UPPER('Marks Entry 7th'!G173),"")))))</f>
        <v/>
      </c>
      <c r="I174" s="302" t="str">
        <f>IF(OR(B174=0,B174=""),"",IF(AND($E$3=6,'Marks Entry 6th'!H173=""),"",IF(AND($E$3=7,'Marks Entry 7th'!H173=""),"",IF(AND($E$3=6),UPPER('Marks Entry 6th'!H173),IF(AND($E$3=7),UPPER('Marks Entry 7th'!H173),"")))))</f>
        <v/>
      </c>
      <c r="J174" s="64" t="str">
        <f>IF(OR(B174=0,B174=""),"",IF(AND($E$3=6,'Marks Entry 6th'!J173=""),"",IF(AND($E$3=7,'Marks Entry 7th'!J173=""),"",IF(AND($E$3=6),'Marks Entry 6th'!J173,IF(AND($E$3=7),'Marks Entry 7th'!J173,"")))))</f>
        <v/>
      </c>
      <c r="K174" s="64" t="str">
        <f>IF(OR(B174=0,B174=""),"",IF(AND($E$3=6,'Marks Entry 6th'!K173=""),"",IF(AND($E$3=7,'Marks Entry 7th'!K173=""),"",IF(AND($E$3=6),'Marks Entry 6th'!K173,IF(AND($E$3=7),'Marks Entry 7th'!K173,"")))))</f>
        <v/>
      </c>
      <c r="L174" s="120" t="str">
        <f>IF(OR($E174="",$G174=""),"",IF(AND($E$3=6),'Marks Entry 6th'!L173,IF(AND($E$3=7),'Marks Entry 7th'!L173,"")))</f>
        <v/>
      </c>
      <c r="M174" s="120" t="str">
        <f>IF(OR($E174="",$G174=""),"",IF(AND($E$3=6),'Marks Entry 6th'!M173,IF(AND($E$3=7),'Marks Entry 7th'!M173,"")))</f>
        <v/>
      </c>
      <c r="N174" s="120" t="str">
        <f>IF(OR($E174="",$G174=""),"",IF(AND($E$3=6),'Marks Entry 6th'!N173,IF(AND($E$3=7),'Marks Entry 7th'!N173,"")))</f>
        <v/>
      </c>
      <c r="O174" s="120" t="str">
        <f>IF(OR($E174="",$G174=""),"",IF(AND($E$3=6),'Marks Entry 6th'!O173,IF(AND($E$3=7),'Marks Entry 7th'!O173,"")))</f>
        <v/>
      </c>
      <c r="P174" s="120" t="str">
        <f>IF(OR($E174="",$G174=""),"",IF(AND($E$3=6),'Marks Entry 6th'!P173,IF(AND($E$3=7),'Marks Entry 7th'!P173,"")))</f>
        <v/>
      </c>
      <c r="Q174" s="120" t="str">
        <f>IF(OR($E174="",$G174=""),"",IF(AND($E$3=6),'Marks Entry 6th'!Q173,IF(AND($E$3=7),'Marks Entry 7th'!Q173,"")))</f>
        <v/>
      </c>
      <c r="R174" s="418" t="str">
        <f t="shared" si="186"/>
        <v/>
      </c>
      <c r="S174" s="120" t="str">
        <f>IF(OR($E174="",$G174=""),"",IF(AND($E$3=6),'Marks Entry 6th'!R173,IF(AND($E$3=7),'Marks Entry 7th'!R173,"")))</f>
        <v/>
      </c>
      <c r="T174" s="120" t="str">
        <f>IF(OR($E174="",$G174=""),"",IF(AND($E$3=6),'Marks Entry 6th'!S173,IF(AND($E$3=7),'Marks Entry 7th'!S173,"")))</f>
        <v/>
      </c>
      <c r="U174" s="65" t="str">
        <f t="shared" si="187"/>
        <v/>
      </c>
      <c r="V174" s="62">
        <f t="shared" si="188"/>
        <v>0</v>
      </c>
      <c r="W174" s="67" t="str">
        <f>IF(OR($E174="",$G174=""),"",IF(AND($E$3=6),'Marks Entry 6th'!T173,IF(AND($E$3=7),'Marks Entry 7th'!T173,"")))</f>
        <v/>
      </c>
      <c r="X174" s="67" t="str">
        <f>IF(OR($E174="",$G174=""),"",IF(AND($E$3=6),'Marks Entry 6th'!U173,IF(AND($E$3=7),'Marks Entry 7th'!U173,"")))</f>
        <v/>
      </c>
      <c r="Y174" s="66" t="str">
        <f t="shared" si="189"/>
        <v/>
      </c>
      <c r="Z174" s="62" t="str">
        <f t="shared" si="190"/>
        <v/>
      </c>
      <c r="AA174" s="108">
        <f t="shared" si="191"/>
        <v>0</v>
      </c>
      <c r="AB174" s="108" t="str">
        <f t="shared" si="192"/>
        <v/>
      </c>
      <c r="AC174" s="108" t="str">
        <f t="shared" si="193"/>
        <v/>
      </c>
      <c r="AD174" s="108" t="str">
        <f t="shared" si="194"/>
        <v/>
      </c>
      <c r="AE174" s="108" t="str">
        <f t="shared" si="195"/>
        <v/>
      </c>
      <c r="AF174" s="110" t="str">
        <f t="shared" si="196"/>
        <v/>
      </c>
      <c r="AG174" s="120" t="str">
        <f>IF(OR($E174="",$G174=""),"",IF(AND($E$3=6),'Marks Entry 6th'!V173,IF(AND($E$3=7),'Marks Entry 7th'!V173,"")))</f>
        <v/>
      </c>
      <c r="AH174" s="120" t="str">
        <f>IF(OR($E174="",$G174=""),"",IF(AND($E$3=6),'Marks Entry 6th'!W173,IF(AND($E$3=7),'Marks Entry 7th'!W173,"")))</f>
        <v/>
      </c>
      <c r="AI174" s="120" t="str">
        <f>IF(OR($E174="",$G174=""),"",IF(AND($E$3=6),'Marks Entry 6th'!X173,IF(AND($E$3=7),'Marks Entry 7th'!X173,"")))</f>
        <v/>
      </c>
      <c r="AJ174" s="120" t="str">
        <f>IF(OR($E174="",$G174=""),"",IF(AND($E$3=6),'Marks Entry 6th'!Y173,IF(AND($E$3=7),'Marks Entry 7th'!Y173,"")))</f>
        <v/>
      </c>
      <c r="AK174" s="120" t="str">
        <f>IF(OR($E174="",$G174=""),"",IF(AND($E$3=6),'Marks Entry 6th'!Z173,IF(AND($E$3=7),'Marks Entry 7th'!Z173,"")))</f>
        <v/>
      </c>
      <c r="AL174" s="120" t="str">
        <f>IF(OR($E174="",$G174=""),"",IF(AND($E$3=6),'Marks Entry 6th'!AA173,IF(AND($E$3=7),'Marks Entry 7th'!AA173,"")))</f>
        <v/>
      </c>
      <c r="AM174" s="418" t="str">
        <f t="shared" si="197"/>
        <v/>
      </c>
      <c r="AN174" s="120" t="str">
        <f>IF(OR($E174="",$G174=""),"",IF(AND($E$3=6),'Marks Entry 6th'!AB173,IF(AND($E$3=7),'Marks Entry 7th'!AB173,"")))</f>
        <v/>
      </c>
      <c r="AO174" s="120" t="str">
        <f>IF(OR($E174="",$G174=""),"",IF(AND($E$3=6),'Marks Entry 6th'!AC173,IF(AND($E$3=7),'Marks Entry 7th'!AC173,"")))</f>
        <v/>
      </c>
      <c r="AP174" s="65" t="str">
        <f t="shared" si="198"/>
        <v/>
      </c>
      <c r="AQ174" s="62">
        <f t="shared" si="199"/>
        <v>0</v>
      </c>
      <c r="AR174" s="67" t="str">
        <f>IF(OR($E174="",$G174=""),"",IF(AND($E$3=6),'Marks Entry 6th'!AD173,IF(AND($E$3=7),'Marks Entry 7th'!AD173,"")))</f>
        <v/>
      </c>
      <c r="AS174" s="67" t="str">
        <f>IF(OR($E174="",$G174=""),"",IF(AND($E$3=6),'Marks Entry 6th'!AE173,IF(AND($E$3=7),'Marks Entry 7th'!AE173,"")))</f>
        <v/>
      </c>
      <c r="AT174" s="65" t="str">
        <f t="shared" si="200"/>
        <v/>
      </c>
      <c r="AU174" s="62" t="str">
        <f t="shared" si="201"/>
        <v/>
      </c>
      <c r="AV174" s="108">
        <f t="shared" si="202"/>
        <v>0</v>
      </c>
      <c r="AW174" s="108" t="str">
        <f t="shared" si="203"/>
        <v/>
      </c>
      <c r="AX174" s="108" t="str">
        <f t="shared" si="204"/>
        <v/>
      </c>
      <c r="AY174" s="108" t="str">
        <f t="shared" si="205"/>
        <v/>
      </c>
      <c r="AZ174" s="108" t="str">
        <f t="shared" si="206"/>
        <v/>
      </c>
      <c r="BA174" s="110" t="str">
        <f t="shared" si="207"/>
        <v/>
      </c>
      <c r="BB174" s="310" t="str">
        <f>IF(OR($E174="",$G174=""),"",IF(AND($E$3=6),'Marks Entry 6th'!AF173,IF(AND($E$3=7),'Marks Entry 7th'!AF173,"")))</f>
        <v/>
      </c>
      <c r="BC174" s="120" t="str">
        <f>IF(OR($E174="",$G174=""),"",IF(AND($E$3=6),'Marks Entry 6th'!AG173,IF(AND($E$3=7),'Marks Entry 7th'!AG173,"")))</f>
        <v/>
      </c>
      <c r="BD174" s="120" t="str">
        <f>IF(OR($E174="",$G174=""),"",IF(AND($E$3=6),'Marks Entry 6th'!AH173,IF(AND($E$3=7),'Marks Entry 7th'!AH173,"")))</f>
        <v/>
      </c>
      <c r="BE174" s="120" t="str">
        <f>IF(OR($E174="",$G174=""),"",IF(AND($E$3=6),'Marks Entry 6th'!AI173,IF(AND($E$3=7),'Marks Entry 7th'!AI173,"")))</f>
        <v/>
      </c>
      <c r="BF174" s="120" t="str">
        <f>IF(OR($E174="",$G174=""),"",IF(AND($E$3=6),'Marks Entry 6th'!AJ173,IF(AND($E$3=7),'Marks Entry 7th'!AJ173,"")))</f>
        <v/>
      </c>
      <c r="BG174" s="120" t="str">
        <f>IF(OR($E174="",$G174=""),"",IF(AND($E$3=6),'Marks Entry 6th'!AK173,IF(AND($E$3=7),'Marks Entry 7th'!AK173,"")))</f>
        <v/>
      </c>
      <c r="BH174" s="120" t="str">
        <f>IF(OR($E174="",$G174=""),"",IF(AND($E$3=6),'Marks Entry 6th'!AL173,IF(AND($E$3=7),'Marks Entry 7th'!AL173,"")))</f>
        <v/>
      </c>
      <c r="BI174" s="418" t="str">
        <f t="shared" si="208"/>
        <v/>
      </c>
      <c r="BJ174" s="120" t="str">
        <f>IF(OR($E174="",$G174=""),"",IF(AND($E$3=6),'Marks Entry 6th'!AM173,IF(AND($E$3=7),'Marks Entry 7th'!AM173,"")))</f>
        <v/>
      </c>
      <c r="BK174" s="120" t="str">
        <f>IF(OR($E174="",$G174=""),"",IF(AND($E$3=6),'Marks Entry 6th'!AN173,IF(AND($E$3=7),'Marks Entry 7th'!AN173,"")))</f>
        <v/>
      </c>
      <c r="BL174" s="65" t="str">
        <f t="shared" si="209"/>
        <v/>
      </c>
      <c r="BM174" s="62">
        <f t="shared" si="210"/>
        <v>0</v>
      </c>
      <c r="BN174" s="67" t="str">
        <f>IF(OR($E174="",$G174=""),"",IF(AND($E$3=6),'Marks Entry 6th'!AO173,IF(AND($E$3=7),'Marks Entry 7th'!AO173,"")))</f>
        <v/>
      </c>
      <c r="BO174" s="67" t="str">
        <f>IF(OR($E174="",$G174=""),"",IF(AND($E$3=6),'Marks Entry 6th'!AP173,IF(AND($E$3=7),'Marks Entry 7th'!AP173,"")))</f>
        <v/>
      </c>
      <c r="BP174" s="65" t="str">
        <f t="shared" si="211"/>
        <v/>
      </c>
      <c r="BQ174" s="62" t="str">
        <f t="shared" si="212"/>
        <v/>
      </c>
      <c r="BR174" s="108">
        <f t="shared" si="213"/>
        <v>0</v>
      </c>
      <c r="BS174" s="108" t="str">
        <f t="shared" si="214"/>
        <v/>
      </c>
      <c r="BT174" s="108" t="str">
        <f t="shared" si="215"/>
        <v/>
      </c>
      <c r="BU174" s="108" t="str">
        <f t="shared" si="216"/>
        <v/>
      </c>
      <c r="BV174" s="108" t="str">
        <f t="shared" si="217"/>
        <v/>
      </c>
      <c r="BW174" s="110" t="str">
        <f t="shared" si="218"/>
        <v/>
      </c>
      <c r="BX174" s="120" t="str">
        <f>IF(OR($E174="",$G174=""),"",IF(AND($E$3=6),'Marks Entry 6th'!AQ173,IF(AND($E$3=7),'Marks Entry 7th'!AQ173,"")))</f>
        <v/>
      </c>
      <c r="BY174" s="120" t="str">
        <f>IF(OR($E174="",$G174=""),"",IF(AND($E$3=6),'Marks Entry 6th'!AR173,IF(AND($E$3=7),'Marks Entry 7th'!AR173,"")))</f>
        <v/>
      </c>
      <c r="BZ174" s="120" t="str">
        <f>IF(OR($E174="",$G174=""),"",IF(AND($E$3=6),'Marks Entry 6th'!AS173,IF(AND($E$3=7),'Marks Entry 7th'!AS173,"")))</f>
        <v/>
      </c>
      <c r="CA174" s="120" t="str">
        <f>IF(OR($E174="",$G174=""),"",IF(AND($E$3=6),'Marks Entry 6th'!AT173,IF(AND($E$3=7),'Marks Entry 7th'!AT173,"")))</f>
        <v/>
      </c>
      <c r="CB174" s="120" t="str">
        <f>IF(OR($E174="",$G174=""),"",IF(AND($E$3=6),'Marks Entry 6th'!AU173,IF(AND($E$3=7),'Marks Entry 7th'!AU173,"")))</f>
        <v/>
      </c>
      <c r="CC174" s="120" t="str">
        <f>IF(OR($E174="",$G174=""),"",IF(AND($E$3=6),'Marks Entry 6th'!AV173,IF(AND($E$3=7),'Marks Entry 7th'!AV173,"")))</f>
        <v/>
      </c>
      <c r="CD174" s="418" t="str">
        <f t="shared" si="219"/>
        <v/>
      </c>
      <c r="CE174" s="120" t="str">
        <f>IF(OR($E174="",$G174=""),"",IF(AND($E$3=6),'Marks Entry 6th'!AW173,IF(AND($E$3=7),'Marks Entry 7th'!AW173,"")))</f>
        <v/>
      </c>
      <c r="CF174" s="120" t="str">
        <f>IF(OR($E174="",$G174=""),"",IF(AND($E$3=6),'Marks Entry 6th'!AX173,IF(AND($E$3=7),'Marks Entry 7th'!AX173,"")))</f>
        <v/>
      </c>
      <c r="CG174" s="65" t="str">
        <f t="shared" si="220"/>
        <v/>
      </c>
      <c r="CH174" s="62">
        <f t="shared" si="221"/>
        <v>0</v>
      </c>
      <c r="CI174" s="67" t="str">
        <f>IF(OR($E174="",$G174=""),"",IF(AND($E$3=6),'Marks Entry 6th'!AY173,IF(AND($E$3=7),'Marks Entry 7th'!AY173,"")))</f>
        <v/>
      </c>
      <c r="CJ174" s="67" t="str">
        <f>IF(OR($E174="",$G174=""),"",IF(AND($E$3=6),'Marks Entry 6th'!AZ173,IF(AND($E$3=7),'Marks Entry 7th'!AZ173,"")))</f>
        <v/>
      </c>
      <c r="CK174" s="65" t="str">
        <f t="shared" si="222"/>
        <v/>
      </c>
      <c r="CL174" s="62" t="str">
        <f t="shared" si="223"/>
        <v/>
      </c>
      <c r="CM174" s="108">
        <f t="shared" si="224"/>
        <v>0</v>
      </c>
      <c r="CN174" s="108" t="str">
        <f t="shared" si="225"/>
        <v/>
      </c>
      <c r="CO174" s="108" t="str">
        <f t="shared" si="226"/>
        <v/>
      </c>
      <c r="CP174" s="108" t="str">
        <f t="shared" si="227"/>
        <v/>
      </c>
      <c r="CQ174" s="108" t="str">
        <f t="shared" si="228"/>
        <v/>
      </c>
      <c r="CR174" s="110" t="str">
        <f t="shared" si="229"/>
        <v/>
      </c>
      <c r="CS174" s="120" t="str">
        <f>IF(OR($E174="",$G174=""),"",IF(AND($E$3=6),'Marks Entry 6th'!BA173,IF(AND($E$3=7),'Marks Entry 7th'!BA173,"")))</f>
        <v/>
      </c>
      <c r="CT174" s="120" t="str">
        <f>IF(OR($E174="",$G174=""),"",IF(AND($E$3=6),'Marks Entry 6th'!BB173,IF(AND($E$3=7),'Marks Entry 7th'!BB173,"")))</f>
        <v/>
      </c>
      <c r="CU174" s="120" t="str">
        <f>IF(OR($E174="",$G174=""),"",IF(AND($E$3=6),'Marks Entry 6th'!BC173,IF(AND($E$3=7),'Marks Entry 7th'!BC173,"")))</f>
        <v/>
      </c>
      <c r="CV174" s="120" t="str">
        <f>IF(OR($E174="",$G174=""),"",IF(AND($E$3=6),'Marks Entry 6th'!BD173,IF(AND($E$3=7),'Marks Entry 7th'!BD173,"")))</f>
        <v/>
      </c>
      <c r="CW174" s="120" t="str">
        <f>IF(OR($E174="",$G174=""),"",IF(AND($E$3=6),'Marks Entry 6th'!BE173,IF(AND($E$3=7),'Marks Entry 7th'!BE173,"")))</f>
        <v/>
      </c>
      <c r="CX174" s="120" t="str">
        <f>IF(OR($E174="",$G174=""),"",IF(AND($E$3=6),'Marks Entry 6th'!BF173,IF(AND($E$3=7),'Marks Entry 7th'!BF173,"")))</f>
        <v/>
      </c>
      <c r="CY174" s="418" t="str">
        <f t="shared" si="230"/>
        <v/>
      </c>
      <c r="CZ174" s="120" t="str">
        <f>IF(OR($E174="",$G174=""),"",IF(AND($E$3=6),'Marks Entry 6th'!BG173,IF(AND($E$3=7),'Marks Entry 7th'!BG173,"")))</f>
        <v/>
      </c>
      <c r="DA174" s="120" t="str">
        <f>IF(OR($E174="",$G174=""),"",IF(AND($E$3=6),'Marks Entry 6th'!BH173,IF(AND($E$3=7),'Marks Entry 7th'!BH173,"")))</f>
        <v/>
      </c>
      <c r="DB174" s="65" t="str">
        <f t="shared" si="231"/>
        <v/>
      </c>
      <c r="DC174" s="62">
        <f t="shared" si="232"/>
        <v>0</v>
      </c>
      <c r="DD174" s="67" t="str">
        <f>IF(OR($E174="",$G174=""),"",IF(AND($E$3=6),'Marks Entry 6th'!BI173,IF(AND($E$3=7),'Marks Entry 7th'!BI173,"")))</f>
        <v/>
      </c>
      <c r="DE174" s="67" t="str">
        <f>IF(OR($E174="",$G174=""),"",IF(AND($E$3=6),'Marks Entry 6th'!BJ173,IF(AND($E$3=7),'Marks Entry 7th'!BJ173,"")))</f>
        <v/>
      </c>
      <c r="DF174" s="65" t="str">
        <f t="shared" si="233"/>
        <v/>
      </c>
      <c r="DG174" s="62" t="str">
        <f t="shared" si="234"/>
        <v/>
      </c>
      <c r="DH174" s="108">
        <f t="shared" si="235"/>
        <v>0</v>
      </c>
      <c r="DI174" s="108" t="str">
        <f t="shared" si="236"/>
        <v/>
      </c>
      <c r="DJ174" s="108" t="str">
        <f t="shared" si="237"/>
        <v/>
      </c>
      <c r="DK174" s="108" t="str">
        <f t="shared" si="238"/>
        <v/>
      </c>
      <c r="DL174" s="108" t="str">
        <f t="shared" si="239"/>
        <v/>
      </c>
      <c r="DM174" s="110" t="str">
        <f t="shared" si="240"/>
        <v/>
      </c>
      <c r="DN174" s="120" t="str">
        <f>IF(OR($E174="",$G174=""),"",IF(AND($E$3=6),'Marks Entry 6th'!BK173,IF(AND($E$3=7),'Marks Entry 7th'!BK173,"")))</f>
        <v/>
      </c>
      <c r="DO174" s="120" t="str">
        <f>IF(OR($E174="",$G174=""),"",IF(AND($E$3=6),'Marks Entry 6th'!BL173,IF(AND($E$3=7),'Marks Entry 7th'!BL173,"")))</f>
        <v/>
      </c>
      <c r="DP174" s="120" t="str">
        <f>IF(OR($E174="",$G174=""),"",IF(AND($E$3=6),'Marks Entry 6th'!BM173,IF(AND($E$3=7),'Marks Entry 7th'!BM173,"")))</f>
        <v/>
      </c>
      <c r="DQ174" s="120" t="str">
        <f>IF(OR($E174="",$G174=""),"",IF(AND($E$3=6),'Marks Entry 6th'!BN173,IF(AND($E$3=7),'Marks Entry 7th'!BN173,"")))</f>
        <v/>
      </c>
      <c r="DR174" s="120" t="str">
        <f>IF(OR($E174="",$G174=""),"",IF(AND($E$3=6),'Marks Entry 6th'!BO173,IF(AND($E$3=7),'Marks Entry 7th'!BO173,"")))</f>
        <v/>
      </c>
      <c r="DS174" s="120" t="str">
        <f>IF(OR($E174="",$G174=""),"",IF(AND($E$3=6),'Marks Entry 6th'!BP173,IF(AND($E$3=7),'Marks Entry 7th'!BP173,"")))</f>
        <v/>
      </c>
      <c r="DT174" s="418" t="str">
        <f t="shared" si="241"/>
        <v/>
      </c>
      <c r="DU174" s="120" t="str">
        <f>IF(OR($E174="",$G174=""),"",IF(AND($E$3=6),'Marks Entry 6th'!BQ173,IF(AND($E$3=7),'Marks Entry 7th'!BQ173,"")))</f>
        <v/>
      </c>
      <c r="DV174" s="120" t="str">
        <f>IF(OR($E174="",$G174=""),"",IF(AND($E$3=6),'Marks Entry 6th'!BR173,IF(AND($E$3=7),'Marks Entry 7th'!BR173,"")))</f>
        <v/>
      </c>
      <c r="DW174" s="65" t="str">
        <f t="shared" si="242"/>
        <v/>
      </c>
      <c r="DX174" s="62">
        <f t="shared" si="243"/>
        <v>0</v>
      </c>
      <c r="DY174" s="67" t="str">
        <f>IF(OR($E174="",$G174=""),"",IF(AND($E$3=6),'Marks Entry 6th'!BS173,IF(AND($E$3=7),'Marks Entry 7th'!BS173,"")))</f>
        <v/>
      </c>
      <c r="DZ174" s="67" t="str">
        <f>IF(OR($E174="",$G174=""),"",IF(AND($E$3=6),'Marks Entry 6th'!BT173,IF(AND($E$3=7),'Marks Entry 7th'!BT173,"")))</f>
        <v/>
      </c>
      <c r="EA174" s="65" t="str">
        <f t="shared" si="244"/>
        <v/>
      </c>
      <c r="EB174" s="62" t="str">
        <f t="shared" si="245"/>
        <v/>
      </c>
      <c r="EC174" s="108">
        <f t="shared" si="246"/>
        <v>0</v>
      </c>
      <c r="ED174" s="108" t="str">
        <f t="shared" si="247"/>
        <v/>
      </c>
      <c r="EE174" s="108" t="str">
        <f t="shared" si="248"/>
        <v/>
      </c>
      <c r="EF174" s="108" t="str">
        <f t="shared" si="249"/>
        <v/>
      </c>
      <c r="EG174" s="108" t="str">
        <f t="shared" si="250"/>
        <v/>
      </c>
      <c r="EH174" s="110" t="str">
        <f t="shared" si="251"/>
        <v/>
      </c>
      <c r="EI174" s="52" t="str">
        <f>IF(OR($E174="",$G174=""),"",IF(AND($E$3=6),'Marks Entry 6th'!BU173,IF(AND($E$3=7),'Marks Entry 7th'!BU173,"")))</f>
        <v/>
      </c>
      <c r="EJ174" s="52" t="str">
        <f>IF(OR($E174="",$G174=""),"",IF(AND($E$3=6),'Marks Entry 6th'!BV173,IF(AND($E$3=7),'Marks Entry 7th'!BV173,"")))</f>
        <v/>
      </c>
      <c r="EK174" s="52" t="str">
        <f>IF(OR($E174="",$G174=""),"",IF(AND($E$3=6),'Marks Entry 6th'!BW173,IF(AND($E$3=7),'Marks Entry 7th'!BW173,"")))</f>
        <v/>
      </c>
      <c r="EL174" s="52" t="str">
        <f>IF(OR($E174="",$G174=""),"",IF(AND($E$3=6),'Marks Entry 6th'!BX173,IF(AND($E$3=7),'Marks Entry 7th'!BX173,"")))</f>
        <v/>
      </c>
      <c r="EM174" s="52" t="str">
        <f>IF(OR($E174="",$G174=""),"",IF(AND($E$3=6),'Marks Entry 6th'!BY173,IF(AND($E$3=7),'Marks Entry 7th'!BY173,"")))</f>
        <v/>
      </c>
      <c r="EN174" s="121" t="str">
        <f t="shared" si="252"/>
        <v/>
      </c>
      <c r="EO174" s="122">
        <f t="shared" si="253"/>
        <v>0</v>
      </c>
      <c r="EP174" s="122" t="str">
        <f t="shared" si="254"/>
        <v/>
      </c>
      <c r="EQ174" s="122" t="str">
        <f t="shared" si="255"/>
        <v/>
      </c>
      <c r="ER174" s="109" t="str">
        <f t="shared" si="256"/>
        <v/>
      </c>
      <c r="ES174" s="52" t="str">
        <f>IF(OR($E174="",$G174=""),"",IF(AND($E$3=6),'Marks Entry 6th'!BZ173,IF(AND($E$3=7),'Marks Entry 7th'!BZ173,"")))</f>
        <v/>
      </c>
      <c r="ET174" s="52" t="str">
        <f>IF(OR($E174="",$G174=""),"",IF(AND($E$3=6),'Marks Entry 6th'!CA173,IF(AND($E$3=7),'Marks Entry 7th'!CA173,"")))</f>
        <v/>
      </c>
      <c r="EU174" s="52" t="str">
        <f>IF(OR($E174="",$G174=""),"",IF(AND($E$3=6),'Marks Entry 6th'!CB173,IF(AND($E$3=7),'Marks Entry 7th'!CB173,"")))</f>
        <v/>
      </c>
      <c r="EV174" s="52" t="str">
        <f>IF(OR($E174="",$G174=""),"",IF(AND($E$3=6),'Marks Entry 6th'!CC173,IF(AND($E$3=7),'Marks Entry 7th'!CC173,"")))</f>
        <v/>
      </c>
      <c r="EW174" s="52" t="str">
        <f>IF(OR($E174="",$G174=""),"",IF(AND($E$3=6),'Marks Entry 6th'!CD173,IF(AND($E$3=7),'Marks Entry 7th'!CD173,"")))</f>
        <v/>
      </c>
      <c r="EX174" s="121" t="str">
        <f t="shared" si="257"/>
        <v/>
      </c>
      <c r="EY174" s="122">
        <f t="shared" si="258"/>
        <v>0</v>
      </c>
      <c r="EZ174" s="122" t="str">
        <f t="shared" si="259"/>
        <v/>
      </c>
      <c r="FA174" s="122" t="str">
        <f t="shared" si="260"/>
        <v/>
      </c>
      <c r="FB174" s="109" t="str">
        <f t="shared" si="261"/>
        <v/>
      </c>
      <c r="FC174" s="52" t="str">
        <f>IF(OR($E174="",$G174=""),"",IF(AND($E$3=6),'Marks Entry 6th'!CE173,IF(AND($E$3=7),'Marks Entry 7th'!CE173,"")))</f>
        <v/>
      </c>
      <c r="FD174" s="52" t="str">
        <f>IF(OR($E174="",$G174=""),"",IF(AND($E$3=6),'Marks Entry 6th'!CF173,IF(AND($E$3=7),'Marks Entry 7th'!CF173,"")))</f>
        <v/>
      </c>
      <c r="FE174" s="52" t="str">
        <f>IF(OR($E174="",$G174=""),"",IF(AND($E$3=6),'Marks Entry 6th'!CG173,IF(AND($E$3=7),'Marks Entry 7th'!CG173,"")))</f>
        <v/>
      </c>
      <c r="FF174" s="52" t="str">
        <f>IF(OR($E174="",$G174=""),"",IF(AND($E$3=6),'Marks Entry 6th'!CH173,IF(AND($E$3=7),'Marks Entry 7th'!CH173,"")))</f>
        <v/>
      </c>
      <c r="FG174" s="52" t="str">
        <f>IF(OR($E174="",$G174=""),"",IF(AND($E$3=6),'Marks Entry 6th'!CI173,IF(AND($E$3=7),'Marks Entry 7th'!CI173,"")))</f>
        <v/>
      </c>
      <c r="FH174" s="121" t="str">
        <f t="shared" si="262"/>
        <v/>
      </c>
      <c r="FI174" s="122">
        <f t="shared" si="263"/>
        <v>0</v>
      </c>
      <c r="FJ174" s="122" t="str">
        <f t="shared" si="264"/>
        <v/>
      </c>
      <c r="FK174" s="122" t="str">
        <f t="shared" si="265"/>
        <v/>
      </c>
      <c r="FL174" s="109" t="str">
        <f t="shared" si="266"/>
        <v/>
      </c>
      <c r="FM174" s="361" t="str">
        <f>IF(OR($E174="",$G174=""),"",IF(AND('Marks Entry 6th'!CJ173="",'Marks Entry 7th'!CJ173=""),"",IF(AND($E$3=6),'Marks Entry 6th'!CJ173,IF(AND($E$3=7),'Marks Entry 7th'!CJ173,""))))</f>
        <v/>
      </c>
      <c r="FN174" s="361" t="str">
        <f>IF(OR($E174="",$G174=""),"",IF(AND('Marks Entry 6th'!CK173="",'Marks Entry 7th'!CK173=""),"",IF(AND($E$3=6),'Marks Entry 6th'!CK173,IF(AND($E$3=7),'Marks Entry 7th'!CK173,""))))</f>
        <v/>
      </c>
      <c r="FO174" s="362" t="str">
        <f t="shared" si="267"/>
        <v/>
      </c>
      <c r="FP174" s="109" t="str">
        <f t="shared" si="268"/>
        <v/>
      </c>
      <c r="FQ174" s="361" t="str">
        <f>IF(OR($E174="",$G174=""),"",IF(AND('Marks Entry 6th'!CL173="",'Marks Entry 7th'!CL173=""),"",IF(AND($E$3=6),'Marks Entry 6th'!CL173,IF(AND($E$3=7),'Marks Entry 7th'!CL173,""))))</f>
        <v/>
      </c>
      <c r="FR174" s="361" t="str">
        <f>IF(OR($E174="",$G174=""),"",IF(AND('Marks Entry 6th'!CM173="",'Marks Entry 7th'!CM173=""),"",IF(AND($E$3=6),'Marks Entry 6th'!CM173,IF(AND($E$3=7),'Marks Entry 7th'!CM173,""))))</f>
        <v/>
      </c>
      <c r="FS174" s="362" t="str">
        <f t="shared" si="269"/>
        <v/>
      </c>
      <c r="FT174" s="109" t="str">
        <f t="shared" si="270"/>
        <v/>
      </c>
      <c r="FU174" s="78" t="str">
        <f t="shared" si="271"/>
        <v/>
      </c>
      <c r="FV174" s="328" t="str">
        <f t="shared" si="272"/>
        <v/>
      </c>
      <c r="FW174" s="84" t="str">
        <f t="shared" si="273"/>
        <v/>
      </c>
      <c r="FX174" s="222" t="str">
        <f t="shared" si="274"/>
        <v/>
      </c>
      <c r="FY174" s="85" t="str">
        <f t="shared" si="275"/>
        <v/>
      </c>
      <c r="FZ174" s="327" t="str">
        <f>IFERROR(IF(B174="NSO","NSO",IF(OR(D174="",G174="",F174=""),"",IF(AND(FV174&gt;=36,'Master sheet'!$D$11="Hindi"),"कक्षा क्रमोन्नत",IF(AND(FV174&gt;=36,'Master sheet'!$D$11="English"),"Promoted",IF(AND(FV174&lt;36,'Master sheet'!$D$11="Hindi"),"पुनः परीक्षा","Re-Exam"))))),"")</f>
        <v/>
      </c>
      <c r="GA174" s="53" t="str">
        <f>IF(OR($E174="",$G174=""),"",IF(AND($E$3=6,'Marks Entry 6th'!CN173=""),"",IF(AND($E$3=7,'Marks Entry 7th'!CN173=""),"",IF(AND($E$3=6),'Marks Entry 6th'!CN173,IF(AND($E$3=7),'Marks Entry 7th'!CN173,"")))))</f>
        <v/>
      </c>
      <c r="GB174" s="53" t="str">
        <f>IF(OR($E174="",$G174=""),"",IF(AND($E$3=6,'Marks Entry 6th'!CO173=""),"",IF(AND($E$3=7,'Marks Entry 7th'!CO173=""),"",IF(AND($E$3=6),'Marks Entry 6th'!CO173,IF(AND($E$3=7),'Marks Entry 7th'!CO173,"")))))</f>
        <v/>
      </c>
      <c r="GC174" s="54"/>
      <c r="GK174" s="56">
        <f>IF(AND($E$3=6),'Marks Entry 6th'!I173,IF(AND($E$3=7),'Marks Entry 7th'!I173,""))</f>
        <v>0</v>
      </c>
      <c r="GL174" s="56">
        <f t="shared" si="276"/>
        <v>0</v>
      </c>
    </row>
    <row r="175" spans="1:194" ht="18.95" customHeight="1">
      <c r="A175" s="68">
        <v>168</v>
      </c>
      <c r="B175" s="68" t="str">
        <f>IF(OR(GK175=0,GK175=""),"",IF(AND($E$3=6),'Marks Entry 6th'!I174,IF(AND($E$3=7),'Marks Entry 7th'!I174,"")))</f>
        <v/>
      </c>
      <c r="C175" s="69" t="str">
        <f>IF(OR(B175=0,B175=""),"",IF(AND($E$3=6,'Marks Entry 6th'!B174=""),"",IF(AND($E$3=7,'Marks Entry 7th'!B174=""),"",IF(AND($E$3=6,'Marks Entry 6th'!B174),'Marks Entry 6th'!B174,IF(AND($E$3=7),'Marks Entry 7th'!B174,"")))))</f>
        <v/>
      </c>
      <c r="D175" s="69" t="str">
        <f>IF(OR(B175=0,B175=""),"",IF(AND($E$3=6,'Marks Entry 6th'!C174=""),"",IF(AND($E$3=7,'Marks Entry 7th'!C174=""),"",IF(AND($E$3=6),'Marks Entry 6th'!C174,IF(AND($E$3=7),'Marks Entry 7th'!C174,"")))))</f>
        <v/>
      </c>
      <c r="E175" s="303" t="str">
        <f>IF(OR(B175=0,B175=""),"",IF(AND($E$3=6,'Marks Entry 6th'!E174=""),"",IF(AND($E$3=7,'Marks Entry 7th'!E174=""),"",IF(AND($E$3=6),'Marks Entry 6th'!E174,IF(AND($E$3=7),'Marks Entry 7th'!E174,"")))))</f>
        <v/>
      </c>
      <c r="F175" s="69" t="str">
        <f>IF(OR(B175=0,B175=""),"",IF(AND($E$3=6,'Marks Entry 6th'!D174=""),"",IF(AND($E$3=7,'Marks Entry 7th'!D174=""),"",IF(AND($E$3=6),'Marks Entry 6th'!D174,IF(AND($E$3=7),'Marks Entry 7th'!D174,"")))))</f>
        <v/>
      </c>
      <c r="G175" s="302" t="str">
        <f>IF(OR(B175=0,B175=""),"",IF(AND($E$3=6,'Marks Entry 6th'!F174=""),"",IF(AND($E$3=7,'Marks Entry 7th'!F174=""),"",IF(AND($E$3=6),UPPER('Marks Entry 6th'!F174),IF(AND($E$3=7),UPPER('Marks Entry 7th'!F174),"")))))</f>
        <v/>
      </c>
      <c r="H175" s="302" t="str">
        <f>IF(OR(B175=0,B175=""),"",IF(AND($E$3=6,'Marks Entry 6th'!G174=""),"",IF(AND($E$3=7,'Marks Entry 7th'!G174=""),"",IF(AND($E$3=6),UPPER('Marks Entry 6th'!G174),IF(AND($E$3=7),UPPER('Marks Entry 7th'!G174),"")))))</f>
        <v/>
      </c>
      <c r="I175" s="302" t="str">
        <f>IF(OR(B175=0,B175=""),"",IF(AND($E$3=6,'Marks Entry 6th'!H174=""),"",IF(AND($E$3=7,'Marks Entry 7th'!H174=""),"",IF(AND($E$3=6),UPPER('Marks Entry 6th'!H174),IF(AND($E$3=7),UPPER('Marks Entry 7th'!H174),"")))))</f>
        <v/>
      </c>
      <c r="J175" s="64" t="str">
        <f>IF(OR(B175=0,B175=""),"",IF(AND($E$3=6,'Marks Entry 6th'!J174=""),"",IF(AND($E$3=7,'Marks Entry 7th'!J174=""),"",IF(AND($E$3=6),'Marks Entry 6th'!J174,IF(AND($E$3=7),'Marks Entry 7th'!J174,"")))))</f>
        <v/>
      </c>
      <c r="K175" s="64" t="str">
        <f>IF(OR(B175=0,B175=""),"",IF(AND($E$3=6,'Marks Entry 6th'!K174=""),"",IF(AND($E$3=7,'Marks Entry 7th'!K174=""),"",IF(AND($E$3=6),'Marks Entry 6th'!K174,IF(AND($E$3=7),'Marks Entry 7th'!K174,"")))))</f>
        <v/>
      </c>
      <c r="L175" s="120" t="str">
        <f>IF(OR($E175="",$G175=""),"",IF(AND($E$3=6),'Marks Entry 6th'!L174,IF(AND($E$3=7),'Marks Entry 7th'!L174,"")))</f>
        <v/>
      </c>
      <c r="M175" s="120" t="str">
        <f>IF(OR($E175="",$G175=""),"",IF(AND($E$3=6),'Marks Entry 6th'!M174,IF(AND($E$3=7),'Marks Entry 7th'!M174,"")))</f>
        <v/>
      </c>
      <c r="N175" s="120" t="str">
        <f>IF(OR($E175="",$G175=""),"",IF(AND($E$3=6),'Marks Entry 6th'!N174,IF(AND($E$3=7),'Marks Entry 7th'!N174,"")))</f>
        <v/>
      </c>
      <c r="O175" s="120" t="str">
        <f>IF(OR($E175="",$G175=""),"",IF(AND($E$3=6),'Marks Entry 6th'!O174,IF(AND($E$3=7),'Marks Entry 7th'!O174,"")))</f>
        <v/>
      </c>
      <c r="P175" s="120" t="str">
        <f>IF(OR($E175="",$G175=""),"",IF(AND($E$3=6),'Marks Entry 6th'!P174,IF(AND($E$3=7),'Marks Entry 7th'!P174,"")))</f>
        <v/>
      </c>
      <c r="Q175" s="120" t="str">
        <f>IF(OR($E175="",$G175=""),"",IF(AND($E$3=6),'Marks Entry 6th'!Q174,IF(AND($E$3=7),'Marks Entry 7th'!Q174,"")))</f>
        <v/>
      </c>
      <c r="R175" s="418" t="str">
        <f t="shared" si="186"/>
        <v/>
      </c>
      <c r="S175" s="120" t="str">
        <f>IF(OR($E175="",$G175=""),"",IF(AND($E$3=6),'Marks Entry 6th'!R174,IF(AND($E$3=7),'Marks Entry 7th'!R174,"")))</f>
        <v/>
      </c>
      <c r="T175" s="120" t="str">
        <f>IF(OR($E175="",$G175=""),"",IF(AND($E$3=6),'Marks Entry 6th'!S174,IF(AND($E$3=7),'Marks Entry 7th'!S174,"")))</f>
        <v/>
      </c>
      <c r="U175" s="65" t="str">
        <f t="shared" si="187"/>
        <v/>
      </c>
      <c r="V175" s="62">
        <f t="shared" si="188"/>
        <v>0</v>
      </c>
      <c r="W175" s="67" t="str">
        <f>IF(OR($E175="",$G175=""),"",IF(AND($E$3=6),'Marks Entry 6th'!T174,IF(AND($E$3=7),'Marks Entry 7th'!T174,"")))</f>
        <v/>
      </c>
      <c r="X175" s="67" t="str">
        <f>IF(OR($E175="",$G175=""),"",IF(AND($E$3=6),'Marks Entry 6th'!U174,IF(AND($E$3=7),'Marks Entry 7th'!U174,"")))</f>
        <v/>
      </c>
      <c r="Y175" s="66" t="str">
        <f t="shared" si="189"/>
        <v/>
      </c>
      <c r="Z175" s="62" t="str">
        <f t="shared" si="190"/>
        <v/>
      </c>
      <c r="AA175" s="108">
        <f t="shared" si="191"/>
        <v>0</v>
      </c>
      <c r="AB175" s="108" t="str">
        <f t="shared" si="192"/>
        <v/>
      </c>
      <c r="AC175" s="108" t="str">
        <f t="shared" si="193"/>
        <v/>
      </c>
      <c r="AD175" s="108" t="str">
        <f t="shared" si="194"/>
        <v/>
      </c>
      <c r="AE175" s="108" t="str">
        <f t="shared" si="195"/>
        <v/>
      </c>
      <c r="AF175" s="110" t="str">
        <f t="shared" si="196"/>
        <v/>
      </c>
      <c r="AG175" s="120" t="str">
        <f>IF(OR($E175="",$G175=""),"",IF(AND($E$3=6),'Marks Entry 6th'!V174,IF(AND($E$3=7),'Marks Entry 7th'!V174,"")))</f>
        <v/>
      </c>
      <c r="AH175" s="120" t="str">
        <f>IF(OR($E175="",$G175=""),"",IF(AND($E$3=6),'Marks Entry 6th'!W174,IF(AND($E$3=7),'Marks Entry 7th'!W174,"")))</f>
        <v/>
      </c>
      <c r="AI175" s="120" t="str">
        <f>IF(OR($E175="",$G175=""),"",IF(AND($E$3=6),'Marks Entry 6th'!X174,IF(AND($E$3=7),'Marks Entry 7th'!X174,"")))</f>
        <v/>
      </c>
      <c r="AJ175" s="120" t="str">
        <f>IF(OR($E175="",$G175=""),"",IF(AND($E$3=6),'Marks Entry 6th'!Y174,IF(AND($E$3=7),'Marks Entry 7th'!Y174,"")))</f>
        <v/>
      </c>
      <c r="AK175" s="120" t="str">
        <f>IF(OR($E175="",$G175=""),"",IF(AND($E$3=6),'Marks Entry 6th'!Z174,IF(AND($E$3=7),'Marks Entry 7th'!Z174,"")))</f>
        <v/>
      </c>
      <c r="AL175" s="120" t="str">
        <f>IF(OR($E175="",$G175=""),"",IF(AND($E$3=6),'Marks Entry 6th'!AA174,IF(AND($E$3=7),'Marks Entry 7th'!AA174,"")))</f>
        <v/>
      </c>
      <c r="AM175" s="418" t="str">
        <f t="shared" si="197"/>
        <v/>
      </c>
      <c r="AN175" s="120" t="str">
        <f>IF(OR($E175="",$G175=""),"",IF(AND($E$3=6),'Marks Entry 6th'!AB174,IF(AND($E$3=7),'Marks Entry 7th'!AB174,"")))</f>
        <v/>
      </c>
      <c r="AO175" s="120" t="str">
        <f>IF(OR($E175="",$G175=""),"",IF(AND($E$3=6),'Marks Entry 6th'!AC174,IF(AND($E$3=7),'Marks Entry 7th'!AC174,"")))</f>
        <v/>
      </c>
      <c r="AP175" s="65" t="str">
        <f t="shared" si="198"/>
        <v/>
      </c>
      <c r="AQ175" s="62">
        <f t="shared" si="199"/>
        <v>0</v>
      </c>
      <c r="AR175" s="67" t="str">
        <f>IF(OR($E175="",$G175=""),"",IF(AND($E$3=6),'Marks Entry 6th'!AD174,IF(AND($E$3=7),'Marks Entry 7th'!AD174,"")))</f>
        <v/>
      </c>
      <c r="AS175" s="67" t="str">
        <f>IF(OR($E175="",$G175=""),"",IF(AND($E$3=6),'Marks Entry 6th'!AE174,IF(AND($E$3=7),'Marks Entry 7th'!AE174,"")))</f>
        <v/>
      </c>
      <c r="AT175" s="65" t="str">
        <f t="shared" si="200"/>
        <v/>
      </c>
      <c r="AU175" s="62" t="str">
        <f t="shared" si="201"/>
        <v/>
      </c>
      <c r="AV175" s="108">
        <f t="shared" si="202"/>
        <v>0</v>
      </c>
      <c r="AW175" s="108" t="str">
        <f t="shared" si="203"/>
        <v/>
      </c>
      <c r="AX175" s="108" t="str">
        <f t="shared" si="204"/>
        <v/>
      </c>
      <c r="AY175" s="108" t="str">
        <f t="shared" si="205"/>
        <v/>
      </c>
      <c r="AZ175" s="108" t="str">
        <f t="shared" si="206"/>
        <v/>
      </c>
      <c r="BA175" s="110" t="str">
        <f t="shared" si="207"/>
        <v/>
      </c>
      <c r="BB175" s="310" t="str">
        <f>IF(OR($E175="",$G175=""),"",IF(AND($E$3=6),'Marks Entry 6th'!AF174,IF(AND($E$3=7),'Marks Entry 7th'!AF174,"")))</f>
        <v/>
      </c>
      <c r="BC175" s="120" t="str">
        <f>IF(OR($E175="",$G175=""),"",IF(AND($E$3=6),'Marks Entry 6th'!AG174,IF(AND($E$3=7),'Marks Entry 7th'!AG174,"")))</f>
        <v/>
      </c>
      <c r="BD175" s="120" t="str">
        <f>IF(OR($E175="",$G175=""),"",IF(AND($E$3=6),'Marks Entry 6th'!AH174,IF(AND($E$3=7),'Marks Entry 7th'!AH174,"")))</f>
        <v/>
      </c>
      <c r="BE175" s="120" t="str">
        <f>IF(OR($E175="",$G175=""),"",IF(AND($E$3=6),'Marks Entry 6th'!AI174,IF(AND($E$3=7),'Marks Entry 7th'!AI174,"")))</f>
        <v/>
      </c>
      <c r="BF175" s="120" t="str">
        <f>IF(OR($E175="",$G175=""),"",IF(AND($E$3=6),'Marks Entry 6th'!AJ174,IF(AND($E$3=7),'Marks Entry 7th'!AJ174,"")))</f>
        <v/>
      </c>
      <c r="BG175" s="120" t="str">
        <f>IF(OR($E175="",$G175=""),"",IF(AND($E$3=6),'Marks Entry 6th'!AK174,IF(AND($E$3=7),'Marks Entry 7th'!AK174,"")))</f>
        <v/>
      </c>
      <c r="BH175" s="120" t="str">
        <f>IF(OR($E175="",$G175=""),"",IF(AND($E$3=6),'Marks Entry 6th'!AL174,IF(AND($E$3=7),'Marks Entry 7th'!AL174,"")))</f>
        <v/>
      </c>
      <c r="BI175" s="418" t="str">
        <f t="shared" si="208"/>
        <v/>
      </c>
      <c r="BJ175" s="120" t="str">
        <f>IF(OR($E175="",$G175=""),"",IF(AND($E$3=6),'Marks Entry 6th'!AM174,IF(AND($E$3=7),'Marks Entry 7th'!AM174,"")))</f>
        <v/>
      </c>
      <c r="BK175" s="120" t="str">
        <f>IF(OR($E175="",$G175=""),"",IF(AND($E$3=6),'Marks Entry 6th'!AN174,IF(AND($E$3=7),'Marks Entry 7th'!AN174,"")))</f>
        <v/>
      </c>
      <c r="BL175" s="65" t="str">
        <f t="shared" si="209"/>
        <v/>
      </c>
      <c r="BM175" s="62">
        <f t="shared" si="210"/>
        <v>0</v>
      </c>
      <c r="BN175" s="67" t="str">
        <f>IF(OR($E175="",$G175=""),"",IF(AND($E$3=6),'Marks Entry 6th'!AO174,IF(AND($E$3=7),'Marks Entry 7th'!AO174,"")))</f>
        <v/>
      </c>
      <c r="BO175" s="67" t="str">
        <f>IF(OR($E175="",$G175=""),"",IF(AND($E$3=6),'Marks Entry 6th'!AP174,IF(AND($E$3=7),'Marks Entry 7th'!AP174,"")))</f>
        <v/>
      </c>
      <c r="BP175" s="65" t="str">
        <f t="shared" si="211"/>
        <v/>
      </c>
      <c r="BQ175" s="62" t="str">
        <f t="shared" si="212"/>
        <v/>
      </c>
      <c r="BR175" s="108">
        <f t="shared" si="213"/>
        <v>0</v>
      </c>
      <c r="BS175" s="108" t="str">
        <f t="shared" si="214"/>
        <v/>
      </c>
      <c r="BT175" s="108" t="str">
        <f t="shared" si="215"/>
        <v/>
      </c>
      <c r="BU175" s="108" t="str">
        <f t="shared" si="216"/>
        <v/>
      </c>
      <c r="BV175" s="108" t="str">
        <f t="shared" si="217"/>
        <v/>
      </c>
      <c r="BW175" s="110" t="str">
        <f t="shared" si="218"/>
        <v/>
      </c>
      <c r="BX175" s="120" t="str">
        <f>IF(OR($E175="",$G175=""),"",IF(AND($E$3=6),'Marks Entry 6th'!AQ174,IF(AND($E$3=7),'Marks Entry 7th'!AQ174,"")))</f>
        <v/>
      </c>
      <c r="BY175" s="120" t="str">
        <f>IF(OR($E175="",$G175=""),"",IF(AND($E$3=6),'Marks Entry 6th'!AR174,IF(AND($E$3=7),'Marks Entry 7th'!AR174,"")))</f>
        <v/>
      </c>
      <c r="BZ175" s="120" t="str">
        <f>IF(OR($E175="",$G175=""),"",IF(AND($E$3=6),'Marks Entry 6th'!AS174,IF(AND($E$3=7),'Marks Entry 7th'!AS174,"")))</f>
        <v/>
      </c>
      <c r="CA175" s="120" t="str">
        <f>IF(OR($E175="",$G175=""),"",IF(AND($E$3=6),'Marks Entry 6th'!AT174,IF(AND($E$3=7),'Marks Entry 7th'!AT174,"")))</f>
        <v/>
      </c>
      <c r="CB175" s="120" t="str">
        <f>IF(OR($E175="",$G175=""),"",IF(AND($E$3=6),'Marks Entry 6th'!AU174,IF(AND($E$3=7),'Marks Entry 7th'!AU174,"")))</f>
        <v/>
      </c>
      <c r="CC175" s="120" t="str">
        <f>IF(OR($E175="",$G175=""),"",IF(AND($E$3=6),'Marks Entry 6th'!AV174,IF(AND($E$3=7),'Marks Entry 7th'!AV174,"")))</f>
        <v/>
      </c>
      <c r="CD175" s="418" t="str">
        <f t="shared" si="219"/>
        <v/>
      </c>
      <c r="CE175" s="120" t="str">
        <f>IF(OR($E175="",$G175=""),"",IF(AND($E$3=6),'Marks Entry 6th'!AW174,IF(AND($E$3=7),'Marks Entry 7th'!AW174,"")))</f>
        <v/>
      </c>
      <c r="CF175" s="120" t="str">
        <f>IF(OR($E175="",$G175=""),"",IF(AND($E$3=6),'Marks Entry 6th'!AX174,IF(AND($E$3=7),'Marks Entry 7th'!AX174,"")))</f>
        <v/>
      </c>
      <c r="CG175" s="65" t="str">
        <f t="shared" si="220"/>
        <v/>
      </c>
      <c r="CH175" s="62">
        <f t="shared" si="221"/>
        <v>0</v>
      </c>
      <c r="CI175" s="67" t="str">
        <f>IF(OR($E175="",$G175=""),"",IF(AND($E$3=6),'Marks Entry 6th'!AY174,IF(AND($E$3=7),'Marks Entry 7th'!AY174,"")))</f>
        <v/>
      </c>
      <c r="CJ175" s="67" t="str">
        <f>IF(OR($E175="",$G175=""),"",IF(AND($E$3=6),'Marks Entry 6th'!AZ174,IF(AND($E$3=7),'Marks Entry 7th'!AZ174,"")))</f>
        <v/>
      </c>
      <c r="CK175" s="65" t="str">
        <f t="shared" si="222"/>
        <v/>
      </c>
      <c r="CL175" s="62" t="str">
        <f t="shared" si="223"/>
        <v/>
      </c>
      <c r="CM175" s="108">
        <f t="shared" si="224"/>
        <v>0</v>
      </c>
      <c r="CN175" s="108" t="str">
        <f t="shared" si="225"/>
        <v/>
      </c>
      <c r="CO175" s="108" t="str">
        <f t="shared" si="226"/>
        <v/>
      </c>
      <c r="CP175" s="108" t="str">
        <f t="shared" si="227"/>
        <v/>
      </c>
      <c r="CQ175" s="108" t="str">
        <f t="shared" si="228"/>
        <v/>
      </c>
      <c r="CR175" s="110" t="str">
        <f t="shared" si="229"/>
        <v/>
      </c>
      <c r="CS175" s="120" t="str">
        <f>IF(OR($E175="",$G175=""),"",IF(AND($E$3=6),'Marks Entry 6th'!BA174,IF(AND($E$3=7),'Marks Entry 7th'!BA174,"")))</f>
        <v/>
      </c>
      <c r="CT175" s="120" t="str">
        <f>IF(OR($E175="",$G175=""),"",IF(AND($E$3=6),'Marks Entry 6th'!BB174,IF(AND($E$3=7),'Marks Entry 7th'!BB174,"")))</f>
        <v/>
      </c>
      <c r="CU175" s="120" t="str">
        <f>IF(OR($E175="",$G175=""),"",IF(AND($E$3=6),'Marks Entry 6th'!BC174,IF(AND($E$3=7),'Marks Entry 7th'!BC174,"")))</f>
        <v/>
      </c>
      <c r="CV175" s="120" t="str">
        <f>IF(OR($E175="",$G175=""),"",IF(AND($E$3=6),'Marks Entry 6th'!BD174,IF(AND($E$3=7),'Marks Entry 7th'!BD174,"")))</f>
        <v/>
      </c>
      <c r="CW175" s="120" t="str">
        <f>IF(OR($E175="",$G175=""),"",IF(AND($E$3=6),'Marks Entry 6th'!BE174,IF(AND($E$3=7),'Marks Entry 7th'!BE174,"")))</f>
        <v/>
      </c>
      <c r="CX175" s="120" t="str">
        <f>IF(OR($E175="",$G175=""),"",IF(AND($E$3=6),'Marks Entry 6th'!BF174,IF(AND($E$3=7),'Marks Entry 7th'!BF174,"")))</f>
        <v/>
      </c>
      <c r="CY175" s="418" t="str">
        <f t="shared" si="230"/>
        <v/>
      </c>
      <c r="CZ175" s="120" t="str">
        <f>IF(OR($E175="",$G175=""),"",IF(AND($E$3=6),'Marks Entry 6th'!BG174,IF(AND($E$3=7),'Marks Entry 7th'!BG174,"")))</f>
        <v/>
      </c>
      <c r="DA175" s="120" t="str">
        <f>IF(OR($E175="",$G175=""),"",IF(AND($E$3=6),'Marks Entry 6th'!BH174,IF(AND($E$3=7),'Marks Entry 7th'!BH174,"")))</f>
        <v/>
      </c>
      <c r="DB175" s="65" t="str">
        <f t="shared" si="231"/>
        <v/>
      </c>
      <c r="DC175" s="62">
        <f t="shared" si="232"/>
        <v>0</v>
      </c>
      <c r="DD175" s="67" t="str">
        <f>IF(OR($E175="",$G175=""),"",IF(AND($E$3=6),'Marks Entry 6th'!BI174,IF(AND($E$3=7),'Marks Entry 7th'!BI174,"")))</f>
        <v/>
      </c>
      <c r="DE175" s="67" t="str">
        <f>IF(OR($E175="",$G175=""),"",IF(AND($E$3=6),'Marks Entry 6th'!BJ174,IF(AND($E$3=7),'Marks Entry 7th'!BJ174,"")))</f>
        <v/>
      </c>
      <c r="DF175" s="65" t="str">
        <f t="shared" si="233"/>
        <v/>
      </c>
      <c r="DG175" s="62" t="str">
        <f t="shared" si="234"/>
        <v/>
      </c>
      <c r="DH175" s="108">
        <f t="shared" si="235"/>
        <v>0</v>
      </c>
      <c r="DI175" s="108" t="str">
        <f t="shared" si="236"/>
        <v/>
      </c>
      <c r="DJ175" s="108" t="str">
        <f t="shared" si="237"/>
        <v/>
      </c>
      <c r="DK175" s="108" t="str">
        <f t="shared" si="238"/>
        <v/>
      </c>
      <c r="DL175" s="108" t="str">
        <f t="shared" si="239"/>
        <v/>
      </c>
      <c r="DM175" s="110" t="str">
        <f t="shared" si="240"/>
        <v/>
      </c>
      <c r="DN175" s="120" t="str">
        <f>IF(OR($E175="",$G175=""),"",IF(AND($E$3=6),'Marks Entry 6th'!BK174,IF(AND($E$3=7),'Marks Entry 7th'!BK174,"")))</f>
        <v/>
      </c>
      <c r="DO175" s="120" t="str">
        <f>IF(OR($E175="",$G175=""),"",IF(AND($E$3=6),'Marks Entry 6th'!BL174,IF(AND($E$3=7),'Marks Entry 7th'!BL174,"")))</f>
        <v/>
      </c>
      <c r="DP175" s="120" t="str">
        <f>IF(OR($E175="",$G175=""),"",IF(AND($E$3=6),'Marks Entry 6th'!BM174,IF(AND($E$3=7),'Marks Entry 7th'!BM174,"")))</f>
        <v/>
      </c>
      <c r="DQ175" s="120" t="str">
        <f>IF(OR($E175="",$G175=""),"",IF(AND($E$3=6),'Marks Entry 6th'!BN174,IF(AND($E$3=7),'Marks Entry 7th'!BN174,"")))</f>
        <v/>
      </c>
      <c r="DR175" s="120" t="str">
        <f>IF(OR($E175="",$G175=""),"",IF(AND($E$3=6),'Marks Entry 6th'!BO174,IF(AND($E$3=7),'Marks Entry 7th'!BO174,"")))</f>
        <v/>
      </c>
      <c r="DS175" s="120" t="str">
        <f>IF(OR($E175="",$G175=""),"",IF(AND($E$3=6),'Marks Entry 6th'!BP174,IF(AND($E$3=7),'Marks Entry 7th'!BP174,"")))</f>
        <v/>
      </c>
      <c r="DT175" s="418" t="str">
        <f t="shared" si="241"/>
        <v/>
      </c>
      <c r="DU175" s="120" t="str">
        <f>IF(OR($E175="",$G175=""),"",IF(AND($E$3=6),'Marks Entry 6th'!BQ174,IF(AND($E$3=7),'Marks Entry 7th'!BQ174,"")))</f>
        <v/>
      </c>
      <c r="DV175" s="120" t="str">
        <f>IF(OR($E175="",$G175=""),"",IF(AND($E$3=6),'Marks Entry 6th'!BR174,IF(AND($E$3=7),'Marks Entry 7th'!BR174,"")))</f>
        <v/>
      </c>
      <c r="DW175" s="65" t="str">
        <f t="shared" si="242"/>
        <v/>
      </c>
      <c r="DX175" s="62">
        <f t="shared" si="243"/>
        <v>0</v>
      </c>
      <c r="DY175" s="67" t="str">
        <f>IF(OR($E175="",$G175=""),"",IF(AND($E$3=6),'Marks Entry 6th'!BS174,IF(AND($E$3=7),'Marks Entry 7th'!BS174,"")))</f>
        <v/>
      </c>
      <c r="DZ175" s="67" t="str">
        <f>IF(OR($E175="",$G175=""),"",IF(AND($E$3=6),'Marks Entry 6th'!BT174,IF(AND($E$3=7),'Marks Entry 7th'!BT174,"")))</f>
        <v/>
      </c>
      <c r="EA175" s="65" t="str">
        <f t="shared" si="244"/>
        <v/>
      </c>
      <c r="EB175" s="62" t="str">
        <f t="shared" si="245"/>
        <v/>
      </c>
      <c r="EC175" s="108">
        <f t="shared" si="246"/>
        <v>0</v>
      </c>
      <c r="ED175" s="108" t="str">
        <f t="shared" si="247"/>
        <v/>
      </c>
      <c r="EE175" s="108" t="str">
        <f t="shared" si="248"/>
        <v/>
      </c>
      <c r="EF175" s="108" t="str">
        <f t="shared" si="249"/>
        <v/>
      </c>
      <c r="EG175" s="108" t="str">
        <f t="shared" si="250"/>
        <v/>
      </c>
      <c r="EH175" s="110" t="str">
        <f t="shared" si="251"/>
        <v/>
      </c>
      <c r="EI175" s="52" t="str">
        <f>IF(OR($E175="",$G175=""),"",IF(AND($E$3=6),'Marks Entry 6th'!BU174,IF(AND($E$3=7),'Marks Entry 7th'!BU174,"")))</f>
        <v/>
      </c>
      <c r="EJ175" s="52" t="str">
        <f>IF(OR($E175="",$G175=""),"",IF(AND($E$3=6),'Marks Entry 6th'!BV174,IF(AND($E$3=7),'Marks Entry 7th'!BV174,"")))</f>
        <v/>
      </c>
      <c r="EK175" s="52" t="str">
        <f>IF(OR($E175="",$G175=""),"",IF(AND($E$3=6),'Marks Entry 6th'!BW174,IF(AND($E$3=7),'Marks Entry 7th'!BW174,"")))</f>
        <v/>
      </c>
      <c r="EL175" s="52" t="str">
        <f>IF(OR($E175="",$G175=""),"",IF(AND($E$3=6),'Marks Entry 6th'!BX174,IF(AND($E$3=7),'Marks Entry 7th'!BX174,"")))</f>
        <v/>
      </c>
      <c r="EM175" s="52" t="str">
        <f>IF(OR($E175="",$G175=""),"",IF(AND($E$3=6),'Marks Entry 6th'!BY174,IF(AND($E$3=7),'Marks Entry 7th'!BY174,"")))</f>
        <v/>
      </c>
      <c r="EN175" s="121" t="str">
        <f t="shared" si="252"/>
        <v/>
      </c>
      <c r="EO175" s="122">
        <f t="shared" si="253"/>
        <v>0</v>
      </c>
      <c r="EP175" s="122" t="str">
        <f t="shared" si="254"/>
        <v/>
      </c>
      <c r="EQ175" s="122" t="str">
        <f t="shared" si="255"/>
        <v/>
      </c>
      <c r="ER175" s="109" t="str">
        <f t="shared" si="256"/>
        <v/>
      </c>
      <c r="ES175" s="52" t="str">
        <f>IF(OR($E175="",$G175=""),"",IF(AND($E$3=6),'Marks Entry 6th'!BZ174,IF(AND($E$3=7),'Marks Entry 7th'!BZ174,"")))</f>
        <v/>
      </c>
      <c r="ET175" s="52" t="str">
        <f>IF(OR($E175="",$G175=""),"",IF(AND($E$3=6),'Marks Entry 6th'!CA174,IF(AND($E$3=7),'Marks Entry 7th'!CA174,"")))</f>
        <v/>
      </c>
      <c r="EU175" s="52" t="str">
        <f>IF(OR($E175="",$G175=""),"",IF(AND($E$3=6),'Marks Entry 6th'!CB174,IF(AND($E$3=7),'Marks Entry 7th'!CB174,"")))</f>
        <v/>
      </c>
      <c r="EV175" s="52" t="str">
        <f>IF(OR($E175="",$G175=""),"",IF(AND($E$3=6),'Marks Entry 6th'!CC174,IF(AND($E$3=7),'Marks Entry 7th'!CC174,"")))</f>
        <v/>
      </c>
      <c r="EW175" s="52" t="str">
        <f>IF(OR($E175="",$G175=""),"",IF(AND($E$3=6),'Marks Entry 6th'!CD174,IF(AND($E$3=7),'Marks Entry 7th'!CD174,"")))</f>
        <v/>
      </c>
      <c r="EX175" s="121" t="str">
        <f t="shared" si="257"/>
        <v/>
      </c>
      <c r="EY175" s="122">
        <f t="shared" si="258"/>
        <v>0</v>
      </c>
      <c r="EZ175" s="122" t="str">
        <f t="shared" si="259"/>
        <v/>
      </c>
      <c r="FA175" s="122" t="str">
        <f t="shared" si="260"/>
        <v/>
      </c>
      <c r="FB175" s="109" t="str">
        <f t="shared" si="261"/>
        <v/>
      </c>
      <c r="FC175" s="52" t="str">
        <f>IF(OR($E175="",$G175=""),"",IF(AND($E$3=6),'Marks Entry 6th'!CE174,IF(AND($E$3=7),'Marks Entry 7th'!CE174,"")))</f>
        <v/>
      </c>
      <c r="FD175" s="52" t="str">
        <f>IF(OR($E175="",$G175=""),"",IF(AND($E$3=6),'Marks Entry 6th'!CF174,IF(AND($E$3=7),'Marks Entry 7th'!CF174,"")))</f>
        <v/>
      </c>
      <c r="FE175" s="52" t="str">
        <f>IF(OR($E175="",$G175=""),"",IF(AND($E$3=6),'Marks Entry 6th'!CG174,IF(AND($E$3=7),'Marks Entry 7th'!CG174,"")))</f>
        <v/>
      </c>
      <c r="FF175" s="52" t="str">
        <f>IF(OR($E175="",$G175=""),"",IF(AND($E$3=6),'Marks Entry 6th'!CH174,IF(AND($E$3=7),'Marks Entry 7th'!CH174,"")))</f>
        <v/>
      </c>
      <c r="FG175" s="52" t="str">
        <f>IF(OR($E175="",$G175=""),"",IF(AND($E$3=6),'Marks Entry 6th'!CI174,IF(AND($E$3=7),'Marks Entry 7th'!CI174,"")))</f>
        <v/>
      </c>
      <c r="FH175" s="121" t="str">
        <f t="shared" si="262"/>
        <v/>
      </c>
      <c r="FI175" s="122">
        <f t="shared" si="263"/>
        <v>0</v>
      </c>
      <c r="FJ175" s="122" t="str">
        <f t="shared" si="264"/>
        <v/>
      </c>
      <c r="FK175" s="122" t="str">
        <f t="shared" si="265"/>
        <v/>
      </c>
      <c r="FL175" s="109" t="str">
        <f t="shared" si="266"/>
        <v/>
      </c>
      <c r="FM175" s="361" t="str">
        <f>IF(OR($E175="",$G175=""),"",IF(AND('Marks Entry 6th'!CJ174="",'Marks Entry 7th'!CJ174=""),"",IF(AND($E$3=6),'Marks Entry 6th'!CJ174,IF(AND($E$3=7),'Marks Entry 7th'!CJ174,""))))</f>
        <v/>
      </c>
      <c r="FN175" s="361" t="str">
        <f>IF(OR($E175="",$G175=""),"",IF(AND('Marks Entry 6th'!CK174="",'Marks Entry 7th'!CK174=""),"",IF(AND($E$3=6),'Marks Entry 6th'!CK174,IF(AND($E$3=7),'Marks Entry 7th'!CK174,""))))</f>
        <v/>
      </c>
      <c r="FO175" s="362" t="str">
        <f t="shared" si="267"/>
        <v/>
      </c>
      <c r="FP175" s="109" t="str">
        <f t="shared" si="268"/>
        <v/>
      </c>
      <c r="FQ175" s="361" t="str">
        <f>IF(OR($E175="",$G175=""),"",IF(AND('Marks Entry 6th'!CL174="",'Marks Entry 7th'!CL174=""),"",IF(AND($E$3=6),'Marks Entry 6th'!CL174,IF(AND($E$3=7),'Marks Entry 7th'!CL174,""))))</f>
        <v/>
      </c>
      <c r="FR175" s="361" t="str">
        <f>IF(OR($E175="",$G175=""),"",IF(AND('Marks Entry 6th'!CM174="",'Marks Entry 7th'!CM174=""),"",IF(AND($E$3=6),'Marks Entry 6th'!CM174,IF(AND($E$3=7),'Marks Entry 7th'!CM174,""))))</f>
        <v/>
      </c>
      <c r="FS175" s="362" t="str">
        <f t="shared" si="269"/>
        <v/>
      </c>
      <c r="FT175" s="109" t="str">
        <f t="shared" si="270"/>
        <v/>
      </c>
      <c r="FU175" s="78" t="str">
        <f t="shared" si="271"/>
        <v/>
      </c>
      <c r="FV175" s="328" t="str">
        <f t="shared" si="272"/>
        <v/>
      </c>
      <c r="FW175" s="84" t="str">
        <f t="shared" si="273"/>
        <v/>
      </c>
      <c r="FX175" s="222" t="str">
        <f t="shared" si="274"/>
        <v/>
      </c>
      <c r="FY175" s="85" t="str">
        <f t="shared" si="275"/>
        <v/>
      </c>
      <c r="FZ175" s="327" t="str">
        <f>IFERROR(IF(B175="NSO","NSO",IF(OR(D175="",G175="",F175=""),"",IF(AND(FV175&gt;=36,'Master sheet'!$D$11="Hindi"),"कक्षा क्रमोन्नत",IF(AND(FV175&gt;=36,'Master sheet'!$D$11="English"),"Promoted",IF(AND(FV175&lt;36,'Master sheet'!$D$11="Hindi"),"पुनः परीक्षा","Re-Exam"))))),"")</f>
        <v/>
      </c>
      <c r="GA175" s="53" t="str">
        <f>IF(OR($E175="",$G175=""),"",IF(AND($E$3=6,'Marks Entry 6th'!CN174=""),"",IF(AND($E$3=7,'Marks Entry 7th'!CN174=""),"",IF(AND($E$3=6),'Marks Entry 6th'!CN174,IF(AND($E$3=7),'Marks Entry 7th'!CN174,"")))))</f>
        <v/>
      </c>
      <c r="GB175" s="53" t="str">
        <f>IF(OR($E175="",$G175=""),"",IF(AND($E$3=6,'Marks Entry 6th'!CO174=""),"",IF(AND($E$3=7,'Marks Entry 7th'!CO174=""),"",IF(AND($E$3=6),'Marks Entry 6th'!CO174,IF(AND($E$3=7),'Marks Entry 7th'!CO174,"")))))</f>
        <v/>
      </c>
      <c r="GC175" s="54"/>
      <c r="GK175" s="56">
        <f>IF(AND($E$3=6),'Marks Entry 6th'!I174,IF(AND($E$3=7),'Marks Entry 7th'!I174,""))</f>
        <v>0</v>
      </c>
      <c r="GL175" s="56">
        <f t="shared" si="276"/>
        <v>0</v>
      </c>
    </row>
    <row r="176" spans="1:194" ht="18.95" customHeight="1">
      <c r="A176" s="68">
        <v>169</v>
      </c>
      <c r="B176" s="68" t="str">
        <f>IF(OR(GK176=0,GK176=""),"",IF(AND($E$3=6),'Marks Entry 6th'!I175,IF(AND($E$3=7),'Marks Entry 7th'!I175,"")))</f>
        <v/>
      </c>
      <c r="C176" s="69" t="str">
        <f>IF(OR(B176=0,B176=""),"",IF(AND($E$3=6,'Marks Entry 6th'!B175=""),"",IF(AND($E$3=7,'Marks Entry 7th'!B175=""),"",IF(AND($E$3=6,'Marks Entry 6th'!B175),'Marks Entry 6th'!B175,IF(AND($E$3=7),'Marks Entry 7th'!B175,"")))))</f>
        <v/>
      </c>
      <c r="D176" s="69" t="str">
        <f>IF(OR(B176=0,B176=""),"",IF(AND($E$3=6,'Marks Entry 6th'!C175=""),"",IF(AND($E$3=7,'Marks Entry 7th'!C175=""),"",IF(AND($E$3=6),'Marks Entry 6th'!C175,IF(AND($E$3=7),'Marks Entry 7th'!C175,"")))))</f>
        <v/>
      </c>
      <c r="E176" s="303" t="str">
        <f>IF(OR(B176=0,B176=""),"",IF(AND($E$3=6,'Marks Entry 6th'!E175=""),"",IF(AND($E$3=7,'Marks Entry 7th'!E175=""),"",IF(AND($E$3=6),'Marks Entry 6th'!E175,IF(AND($E$3=7),'Marks Entry 7th'!E175,"")))))</f>
        <v/>
      </c>
      <c r="F176" s="69" t="str">
        <f>IF(OR(B176=0,B176=""),"",IF(AND($E$3=6,'Marks Entry 6th'!D175=""),"",IF(AND($E$3=7,'Marks Entry 7th'!D175=""),"",IF(AND($E$3=6),'Marks Entry 6th'!D175,IF(AND($E$3=7),'Marks Entry 7th'!D175,"")))))</f>
        <v/>
      </c>
      <c r="G176" s="302" t="str">
        <f>IF(OR(B176=0,B176=""),"",IF(AND($E$3=6,'Marks Entry 6th'!F175=""),"",IF(AND($E$3=7,'Marks Entry 7th'!F175=""),"",IF(AND($E$3=6),UPPER('Marks Entry 6th'!F175),IF(AND($E$3=7),UPPER('Marks Entry 7th'!F175),"")))))</f>
        <v/>
      </c>
      <c r="H176" s="302" t="str">
        <f>IF(OR(B176=0,B176=""),"",IF(AND($E$3=6,'Marks Entry 6th'!G175=""),"",IF(AND($E$3=7,'Marks Entry 7th'!G175=""),"",IF(AND($E$3=6),UPPER('Marks Entry 6th'!G175),IF(AND($E$3=7),UPPER('Marks Entry 7th'!G175),"")))))</f>
        <v/>
      </c>
      <c r="I176" s="302" t="str">
        <f>IF(OR(B176=0,B176=""),"",IF(AND($E$3=6,'Marks Entry 6th'!H175=""),"",IF(AND($E$3=7,'Marks Entry 7th'!H175=""),"",IF(AND($E$3=6),UPPER('Marks Entry 6th'!H175),IF(AND($E$3=7),UPPER('Marks Entry 7th'!H175),"")))))</f>
        <v/>
      </c>
      <c r="J176" s="64" t="str">
        <f>IF(OR(B176=0,B176=""),"",IF(AND($E$3=6,'Marks Entry 6th'!J175=""),"",IF(AND($E$3=7,'Marks Entry 7th'!J175=""),"",IF(AND($E$3=6),'Marks Entry 6th'!J175,IF(AND($E$3=7),'Marks Entry 7th'!J175,"")))))</f>
        <v/>
      </c>
      <c r="K176" s="64" t="str">
        <f>IF(OR(B176=0,B176=""),"",IF(AND($E$3=6,'Marks Entry 6th'!K175=""),"",IF(AND($E$3=7,'Marks Entry 7th'!K175=""),"",IF(AND($E$3=6),'Marks Entry 6th'!K175,IF(AND($E$3=7),'Marks Entry 7th'!K175,"")))))</f>
        <v/>
      </c>
      <c r="L176" s="120" t="str">
        <f>IF(OR($E176="",$G176=""),"",IF(AND($E$3=6),'Marks Entry 6th'!L175,IF(AND($E$3=7),'Marks Entry 7th'!L175,"")))</f>
        <v/>
      </c>
      <c r="M176" s="120" t="str">
        <f>IF(OR($E176="",$G176=""),"",IF(AND($E$3=6),'Marks Entry 6th'!M175,IF(AND($E$3=7),'Marks Entry 7th'!M175,"")))</f>
        <v/>
      </c>
      <c r="N176" s="120" t="str">
        <f>IF(OR($E176="",$G176=""),"",IF(AND($E$3=6),'Marks Entry 6th'!N175,IF(AND($E$3=7),'Marks Entry 7th'!N175,"")))</f>
        <v/>
      </c>
      <c r="O176" s="120" t="str">
        <f>IF(OR($E176="",$G176=""),"",IF(AND($E$3=6),'Marks Entry 6th'!O175,IF(AND($E$3=7),'Marks Entry 7th'!O175,"")))</f>
        <v/>
      </c>
      <c r="P176" s="120" t="str">
        <f>IF(OR($E176="",$G176=""),"",IF(AND($E$3=6),'Marks Entry 6th'!P175,IF(AND($E$3=7),'Marks Entry 7th'!P175,"")))</f>
        <v/>
      </c>
      <c r="Q176" s="120" t="str">
        <f>IF(OR($E176="",$G176=""),"",IF(AND($E$3=6),'Marks Entry 6th'!Q175,IF(AND($E$3=7),'Marks Entry 7th'!Q175,"")))</f>
        <v/>
      </c>
      <c r="R176" s="418" t="str">
        <f t="shared" si="186"/>
        <v/>
      </c>
      <c r="S176" s="120" t="str">
        <f>IF(OR($E176="",$G176=""),"",IF(AND($E$3=6),'Marks Entry 6th'!R175,IF(AND($E$3=7),'Marks Entry 7th'!R175,"")))</f>
        <v/>
      </c>
      <c r="T176" s="120" t="str">
        <f>IF(OR($E176="",$G176=""),"",IF(AND($E$3=6),'Marks Entry 6th'!S175,IF(AND($E$3=7),'Marks Entry 7th'!S175,"")))</f>
        <v/>
      </c>
      <c r="U176" s="65" t="str">
        <f t="shared" si="187"/>
        <v/>
      </c>
      <c r="V176" s="62">
        <f t="shared" si="188"/>
        <v>0</v>
      </c>
      <c r="W176" s="67" t="str">
        <f>IF(OR($E176="",$G176=""),"",IF(AND($E$3=6),'Marks Entry 6th'!T175,IF(AND($E$3=7),'Marks Entry 7th'!T175,"")))</f>
        <v/>
      </c>
      <c r="X176" s="67" t="str">
        <f>IF(OR($E176="",$G176=""),"",IF(AND($E$3=6),'Marks Entry 6th'!U175,IF(AND($E$3=7),'Marks Entry 7th'!U175,"")))</f>
        <v/>
      </c>
      <c r="Y176" s="66" t="str">
        <f t="shared" si="189"/>
        <v/>
      </c>
      <c r="Z176" s="62" t="str">
        <f t="shared" si="190"/>
        <v/>
      </c>
      <c r="AA176" s="108">
        <f t="shared" si="191"/>
        <v>0</v>
      </c>
      <c r="AB176" s="108" t="str">
        <f t="shared" si="192"/>
        <v/>
      </c>
      <c r="AC176" s="108" t="str">
        <f t="shared" si="193"/>
        <v/>
      </c>
      <c r="AD176" s="108" t="str">
        <f t="shared" si="194"/>
        <v/>
      </c>
      <c r="AE176" s="108" t="str">
        <f t="shared" si="195"/>
        <v/>
      </c>
      <c r="AF176" s="110" t="str">
        <f t="shared" si="196"/>
        <v/>
      </c>
      <c r="AG176" s="120" t="str">
        <f>IF(OR($E176="",$G176=""),"",IF(AND($E$3=6),'Marks Entry 6th'!V175,IF(AND($E$3=7),'Marks Entry 7th'!V175,"")))</f>
        <v/>
      </c>
      <c r="AH176" s="120" t="str">
        <f>IF(OR($E176="",$G176=""),"",IF(AND($E$3=6),'Marks Entry 6th'!W175,IF(AND($E$3=7),'Marks Entry 7th'!W175,"")))</f>
        <v/>
      </c>
      <c r="AI176" s="120" t="str">
        <f>IF(OR($E176="",$G176=""),"",IF(AND($E$3=6),'Marks Entry 6th'!X175,IF(AND($E$3=7),'Marks Entry 7th'!X175,"")))</f>
        <v/>
      </c>
      <c r="AJ176" s="120" t="str">
        <f>IF(OR($E176="",$G176=""),"",IF(AND($E$3=6),'Marks Entry 6th'!Y175,IF(AND($E$3=7),'Marks Entry 7th'!Y175,"")))</f>
        <v/>
      </c>
      <c r="AK176" s="120" t="str">
        <f>IF(OR($E176="",$G176=""),"",IF(AND($E$3=6),'Marks Entry 6th'!Z175,IF(AND($E$3=7),'Marks Entry 7th'!Z175,"")))</f>
        <v/>
      </c>
      <c r="AL176" s="120" t="str">
        <f>IF(OR($E176="",$G176=""),"",IF(AND($E$3=6),'Marks Entry 6th'!AA175,IF(AND($E$3=7),'Marks Entry 7th'!AA175,"")))</f>
        <v/>
      </c>
      <c r="AM176" s="418" t="str">
        <f t="shared" si="197"/>
        <v/>
      </c>
      <c r="AN176" s="120" t="str">
        <f>IF(OR($E176="",$G176=""),"",IF(AND($E$3=6),'Marks Entry 6th'!AB175,IF(AND($E$3=7),'Marks Entry 7th'!AB175,"")))</f>
        <v/>
      </c>
      <c r="AO176" s="120" t="str">
        <f>IF(OR($E176="",$G176=""),"",IF(AND($E$3=6),'Marks Entry 6th'!AC175,IF(AND($E$3=7),'Marks Entry 7th'!AC175,"")))</f>
        <v/>
      </c>
      <c r="AP176" s="65" t="str">
        <f t="shared" si="198"/>
        <v/>
      </c>
      <c r="AQ176" s="62">
        <f t="shared" si="199"/>
        <v>0</v>
      </c>
      <c r="AR176" s="67" t="str">
        <f>IF(OR($E176="",$G176=""),"",IF(AND($E$3=6),'Marks Entry 6th'!AD175,IF(AND($E$3=7),'Marks Entry 7th'!AD175,"")))</f>
        <v/>
      </c>
      <c r="AS176" s="67" t="str">
        <f>IF(OR($E176="",$G176=""),"",IF(AND($E$3=6),'Marks Entry 6th'!AE175,IF(AND($E$3=7),'Marks Entry 7th'!AE175,"")))</f>
        <v/>
      </c>
      <c r="AT176" s="65" t="str">
        <f t="shared" si="200"/>
        <v/>
      </c>
      <c r="AU176" s="62" t="str">
        <f t="shared" si="201"/>
        <v/>
      </c>
      <c r="AV176" s="108">
        <f t="shared" si="202"/>
        <v>0</v>
      </c>
      <c r="AW176" s="108" t="str">
        <f t="shared" si="203"/>
        <v/>
      </c>
      <c r="AX176" s="108" t="str">
        <f t="shared" si="204"/>
        <v/>
      </c>
      <c r="AY176" s="108" t="str">
        <f t="shared" si="205"/>
        <v/>
      </c>
      <c r="AZ176" s="108" t="str">
        <f t="shared" si="206"/>
        <v/>
      </c>
      <c r="BA176" s="110" t="str">
        <f t="shared" si="207"/>
        <v/>
      </c>
      <c r="BB176" s="310" t="str">
        <f>IF(OR($E176="",$G176=""),"",IF(AND($E$3=6),'Marks Entry 6th'!AF175,IF(AND($E$3=7),'Marks Entry 7th'!AF175,"")))</f>
        <v/>
      </c>
      <c r="BC176" s="120" t="str">
        <f>IF(OR($E176="",$G176=""),"",IF(AND($E$3=6),'Marks Entry 6th'!AG175,IF(AND($E$3=7),'Marks Entry 7th'!AG175,"")))</f>
        <v/>
      </c>
      <c r="BD176" s="120" t="str">
        <f>IF(OR($E176="",$G176=""),"",IF(AND($E$3=6),'Marks Entry 6th'!AH175,IF(AND($E$3=7),'Marks Entry 7th'!AH175,"")))</f>
        <v/>
      </c>
      <c r="BE176" s="120" t="str">
        <f>IF(OR($E176="",$G176=""),"",IF(AND($E$3=6),'Marks Entry 6th'!AI175,IF(AND($E$3=7),'Marks Entry 7th'!AI175,"")))</f>
        <v/>
      </c>
      <c r="BF176" s="120" t="str">
        <f>IF(OR($E176="",$G176=""),"",IF(AND($E$3=6),'Marks Entry 6th'!AJ175,IF(AND($E$3=7),'Marks Entry 7th'!AJ175,"")))</f>
        <v/>
      </c>
      <c r="BG176" s="120" t="str">
        <f>IF(OR($E176="",$G176=""),"",IF(AND($E$3=6),'Marks Entry 6th'!AK175,IF(AND($E$3=7),'Marks Entry 7th'!AK175,"")))</f>
        <v/>
      </c>
      <c r="BH176" s="120" t="str">
        <f>IF(OR($E176="",$G176=""),"",IF(AND($E$3=6),'Marks Entry 6th'!AL175,IF(AND($E$3=7),'Marks Entry 7th'!AL175,"")))</f>
        <v/>
      </c>
      <c r="BI176" s="418" t="str">
        <f t="shared" si="208"/>
        <v/>
      </c>
      <c r="BJ176" s="120" t="str">
        <f>IF(OR($E176="",$G176=""),"",IF(AND($E$3=6),'Marks Entry 6th'!AM175,IF(AND($E$3=7),'Marks Entry 7th'!AM175,"")))</f>
        <v/>
      </c>
      <c r="BK176" s="120" t="str">
        <f>IF(OR($E176="",$G176=""),"",IF(AND($E$3=6),'Marks Entry 6th'!AN175,IF(AND($E$3=7),'Marks Entry 7th'!AN175,"")))</f>
        <v/>
      </c>
      <c r="BL176" s="65" t="str">
        <f t="shared" si="209"/>
        <v/>
      </c>
      <c r="BM176" s="62">
        <f t="shared" si="210"/>
        <v>0</v>
      </c>
      <c r="BN176" s="67" t="str">
        <f>IF(OR($E176="",$G176=""),"",IF(AND($E$3=6),'Marks Entry 6th'!AO175,IF(AND($E$3=7),'Marks Entry 7th'!AO175,"")))</f>
        <v/>
      </c>
      <c r="BO176" s="67" t="str">
        <f>IF(OR($E176="",$G176=""),"",IF(AND($E$3=6),'Marks Entry 6th'!AP175,IF(AND($E$3=7),'Marks Entry 7th'!AP175,"")))</f>
        <v/>
      </c>
      <c r="BP176" s="65" t="str">
        <f t="shared" si="211"/>
        <v/>
      </c>
      <c r="BQ176" s="62" t="str">
        <f t="shared" si="212"/>
        <v/>
      </c>
      <c r="BR176" s="108">
        <f t="shared" si="213"/>
        <v>0</v>
      </c>
      <c r="BS176" s="108" t="str">
        <f t="shared" si="214"/>
        <v/>
      </c>
      <c r="BT176" s="108" t="str">
        <f t="shared" si="215"/>
        <v/>
      </c>
      <c r="BU176" s="108" t="str">
        <f t="shared" si="216"/>
        <v/>
      </c>
      <c r="BV176" s="108" t="str">
        <f t="shared" si="217"/>
        <v/>
      </c>
      <c r="BW176" s="110" t="str">
        <f t="shared" si="218"/>
        <v/>
      </c>
      <c r="BX176" s="120" t="str">
        <f>IF(OR($E176="",$G176=""),"",IF(AND($E$3=6),'Marks Entry 6th'!AQ175,IF(AND($E$3=7),'Marks Entry 7th'!AQ175,"")))</f>
        <v/>
      </c>
      <c r="BY176" s="120" t="str">
        <f>IF(OR($E176="",$G176=""),"",IF(AND($E$3=6),'Marks Entry 6th'!AR175,IF(AND($E$3=7),'Marks Entry 7th'!AR175,"")))</f>
        <v/>
      </c>
      <c r="BZ176" s="120" t="str">
        <f>IF(OR($E176="",$G176=""),"",IF(AND($E$3=6),'Marks Entry 6th'!AS175,IF(AND($E$3=7),'Marks Entry 7th'!AS175,"")))</f>
        <v/>
      </c>
      <c r="CA176" s="120" t="str">
        <f>IF(OR($E176="",$G176=""),"",IF(AND($E$3=6),'Marks Entry 6th'!AT175,IF(AND($E$3=7),'Marks Entry 7th'!AT175,"")))</f>
        <v/>
      </c>
      <c r="CB176" s="120" t="str">
        <f>IF(OR($E176="",$G176=""),"",IF(AND($E$3=6),'Marks Entry 6th'!AU175,IF(AND($E$3=7),'Marks Entry 7th'!AU175,"")))</f>
        <v/>
      </c>
      <c r="CC176" s="120" t="str">
        <f>IF(OR($E176="",$G176=""),"",IF(AND($E$3=6),'Marks Entry 6th'!AV175,IF(AND($E$3=7),'Marks Entry 7th'!AV175,"")))</f>
        <v/>
      </c>
      <c r="CD176" s="418" t="str">
        <f t="shared" si="219"/>
        <v/>
      </c>
      <c r="CE176" s="120" t="str">
        <f>IF(OR($E176="",$G176=""),"",IF(AND($E$3=6),'Marks Entry 6th'!AW175,IF(AND($E$3=7),'Marks Entry 7th'!AW175,"")))</f>
        <v/>
      </c>
      <c r="CF176" s="120" t="str">
        <f>IF(OR($E176="",$G176=""),"",IF(AND($E$3=6),'Marks Entry 6th'!AX175,IF(AND($E$3=7),'Marks Entry 7th'!AX175,"")))</f>
        <v/>
      </c>
      <c r="CG176" s="65" t="str">
        <f t="shared" si="220"/>
        <v/>
      </c>
      <c r="CH176" s="62">
        <f t="shared" si="221"/>
        <v>0</v>
      </c>
      <c r="CI176" s="67" t="str">
        <f>IF(OR($E176="",$G176=""),"",IF(AND($E$3=6),'Marks Entry 6th'!AY175,IF(AND($E$3=7),'Marks Entry 7th'!AY175,"")))</f>
        <v/>
      </c>
      <c r="CJ176" s="67" t="str">
        <f>IF(OR($E176="",$G176=""),"",IF(AND($E$3=6),'Marks Entry 6th'!AZ175,IF(AND($E$3=7),'Marks Entry 7th'!AZ175,"")))</f>
        <v/>
      </c>
      <c r="CK176" s="65" t="str">
        <f t="shared" si="222"/>
        <v/>
      </c>
      <c r="CL176" s="62" t="str">
        <f t="shared" si="223"/>
        <v/>
      </c>
      <c r="CM176" s="108">
        <f t="shared" si="224"/>
        <v>0</v>
      </c>
      <c r="CN176" s="108" t="str">
        <f t="shared" si="225"/>
        <v/>
      </c>
      <c r="CO176" s="108" t="str">
        <f t="shared" si="226"/>
        <v/>
      </c>
      <c r="CP176" s="108" t="str">
        <f t="shared" si="227"/>
        <v/>
      </c>
      <c r="CQ176" s="108" t="str">
        <f t="shared" si="228"/>
        <v/>
      </c>
      <c r="CR176" s="110" t="str">
        <f t="shared" si="229"/>
        <v/>
      </c>
      <c r="CS176" s="120" t="str">
        <f>IF(OR($E176="",$G176=""),"",IF(AND($E$3=6),'Marks Entry 6th'!BA175,IF(AND($E$3=7),'Marks Entry 7th'!BA175,"")))</f>
        <v/>
      </c>
      <c r="CT176" s="120" t="str">
        <f>IF(OR($E176="",$G176=""),"",IF(AND($E$3=6),'Marks Entry 6th'!BB175,IF(AND($E$3=7),'Marks Entry 7th'!BB175,"")))</f>
        <v/>
      </c>
      <c r="CU176" s="120" t="str">
        <f>IF(OR($E176="",$G176=""),"",IF(AND($E$3=6),'Marks Entry 6th'!BC175,IF(AND($E$3=7),'Marks Entry 7th'!BC175,"")))</f>
        <v/>
      </c>
      <c r="CV176" s="120" t="str">
        <f>IF(OR($E176="",$G176=""),"",IF(AND($E$3=6),'Marks Entry 6th'!BD175,IF(AND($E$3=7),'Marks Entry 7th'!BD175,"")))</f>
        <v/>
      </c>
      <c r="CW176" s="120" t="str">
        <f>IF(OR($E176="",$G176=""),"",IF(AND($E$3=6),'Marks Entry 6th'!BE175,IF(AND($E$3=7),'Marks Entry 7th'!BE175,"")))</f>
        <v/>
      </c>
      <c r="CX176" s="120" t="str">
        <f>IF(OR($E176="",$G176=""),"",IF(AND($E$3=6),'Marks Entry 6th'!BF175,IF(AND($E$3=7),'Marks Entry 7th'!BF175,"")))</f>
        <v/>
      </c>
      <c r="CY176" s="418" t="str">
        <f t="shared" si="230"/>
        <v/>
      </c>
      <c r="CZ176" s="120" t="str">
        <f>IF(OR($E176="",$G176=""),"",IF(AND($E$3=6),'Marks Entry 6th'!BG175,IF(AND($E$3=7),'Marks Entry 7th'!BG175,"")))</f>
        <v/>
      </c>
      <c r="DA176" s="120" t="str">
        <f>IF(OR($E176="",$G176=""),"",IF(AND($E$3=6),'Marks Entry 6th'!BH175,IF(AND($E$3=7),'Marks Entry 7th'!BH175,"")))</f>
        <v/>
      </c>
      <c r="DB176" s="65" t="str">
        <f t="shared" si="231"/>
        <v/>
      </c>
      <c r="DC176" s="62">
        <f t="shared" si="232"/>
        <v>0</v>
      </c>
      <c r="DD176" s="67" t="str">
        <f>IF(OR($E176="",$G176=""),"",IF(AND($E$3=6),'Marks Entry 6th'!BI175,IF(AND($E$3=7),'Marks Entry 7th'!BI175,"")))</f>
        <v/>
      </c>
      <c r="DE176" s="67" t="str">
        <f>IF(OR($E176="",$G176=""),"",IF(AND($E$3=6),'Marks Entry 6th'!BJ175,IF(AND($E$3=7),'Marks Entry 7th'!BJ175,"")))</f>
        <v/>
      </c>
      <c r="DF176" s="65" t="str">
        <f t="shared" si="233"/>
        <v/>
      </c>
      <c r="DG176" s="62" t="str">
        <f t="shared" si="234"/>
        <v/>
      </c>
      <c r="DH176" s="108">
        <f t="shared" si="235"/>
        <v>0</v>
      </c>
      <c r="DI176" s="108" t="str">
        <f t="shared" si="236"/>
        <v/>
      </c>
      <c r="DJ176" s="108" t="str">
        <f t="shared" si="237"/>
        <v/>
      </c>
      <c r="DK176" s="108" t="str">
        <f t="shared" si="238"/>
        <v/>
      </c>
      <c r="DL176" s="108" t="str">
        <f t="shared" si="239"/>
        <v/>
      </c>
      <c r="DM176" s="110" t="str">
        <f t="shared" si="240"/>
        <v/>
      </c>
      <c r="DN176" s="120" t="str">
        <f>IF(OR($E176="",$G176=""),"",IF(AND($E$3=6),'Marks Entry 6th'!BK175,IF(AND($E$3=7),'Marks Entry 7th'!BK175,"")))</f>
        <v/>
      </c>
      <c r="DO176" s="120" t="str">
        <f>IF(OR($E176="",$G176=""),"",IF(AND($E$3=6),'Marks Entry 6th'!BL175,IF(AND($E$3=7),'Marks Entry 7th'!BL175,"")))</f>
        <v/>
      </c>
      <c r="DP176" s="120" t="str">
        <f>IF(OR($E176="",$G176=""),"",IF(AND($E$3=6),'Marks Entry 6th'!BM175,IF(AND($E$3=7),'Marks Entry 7th'!BM175,"")))</f>
        <v/>
      </c>
      <c r="DQ176" s="120" t="str">
        <f>IF(OR($E176="",$G176=""),"",IF(AND($E$3=6),'Marks Entry 6th'!BN175,IF(AND($E$3=7),'Marks Entry 7th'!BN175,"")))</f>
        <v/>
      </c>
      <c r="DR176" s="120" t="str">
        <f>IF(OR($E176="",$G176=""),"",IF(AND($E$3=6),'Marks Entry 6th'!BO175,IF(AND($E$3=7),'Marks Entry 7th'!BO175,"")))</f>
        <v/>
      </c>
      <c r="DS176" s="120" t="str">
        <f>IF(OR($E176="",$G176=""),"",IF(AND($E$3=6),'Marks Entry 6th'!BP175,IF(AND($E$3=7),'Marks Entry 7th'!BP175,"")))</f>
        <v/>
      </c>
      <c r="DT176" s="418" t="str">
        <f t="shared" si="241"/>
        <v/>
      </c>
      <c r="DU176" s="120" t="str">
        <f>IF(OR($E176="",$G176=""),"",IF(AND($E$3=6),'Marks Entry 6th'!BQ175,IF(AND($E$3=7),'Marks Entry 7th'!BQ175,"")))</f>
        <v/>
      </c>
      <c r="DV176" s="120" t="str">
        <f>IF(OR($E176="",$G176=""),"",IF(AND($E$3=6),'Marks Entry 6th'!BR175,IF(AND($E$3=7),'Marks Entry 7th'!BR175,"")))</f>
        <v/>
      </c>
      <c r="DW176" s="65" t="str">
        <f t="shared" si="242"/>
        <v/>
      </c>
      <c r="DX176" s="62">
        <f t="shared" si="243"/>
        <v>0</v>
      </c>
      <c r="DY176" s="67" t="str">
        <f>IF(OR($E176="",$G176=""),"",IF(AND($E$3=6),'Marks Entry 6th'!BS175,IF(AND($E$3=7),'Marks Entry 7th'!BS175,"")))</f>
        <v/>
      </c>
      <c r="DZ176" s="67" t="str">
        <f>IF(OR($E176="",$G176=""),"",IF(AND($E$3=6),'Marks Entry 6th'!BT175,IF(AND($E$3=7),'Marks Entry 7th'!BT175,"")))</f>
        <v/>
      </c>
      <c r="EA176" s="65" t="str">
        <f t="shared" si="244"/>
        <v/>
      </c>
      <c r="EB176" s="62" t="str">
        <f t="shared" si="245"/>
        <v/>
      </c>
      <c r="EC176" s="108">
        <f t="shared" si="246"/>
        <v>0</v>
      </c>
      <c r="ED176" s="108" t="str">
        <f t="shared" si="247"/>
        <v/>
      </c>
      <c r="EE176" s="108" t="str">
        <f t="shared" si="248"/>
        <v/>
      </c>
      <c r="EF176" s="108" t="str">
        <f t="shared" si="249"/>
        <v/>
      </c>
      <c r="EG176" s="108" t="str">
        <f t="shared" si="250"/>
        <v/>
      </c>
      <c r="EH176" s="110" t="str">
        <f t="shared" si="251"/>
        <v/>
      </c>
      <c r="EI176" s="52" t="str">
        <f>IF(OR($E176="",$G176=""),"",IF(AND($E$3=6),'Marks Entry 6th'!BU175,IF(AND($E$3=7),'Marks Entry 7th'!BU175,"")))</f>
        <v/>
      </c>
      <c r="EJ176" s="52" t="str">
        <f>IF(OR($E176="",$G176=""),"",IF(AND($E$3=6),'Marks Entry 6th'!BV175,IF(AND($E$3=7),'Marks Entry 7th'!BV175,"")))</f>
        <v/>
      </c>
      <c r="EK176" s="52" t="str">
        <f>IF(OR($E176="",$G176=""),"",IF(AND($E$3=6),'Marks Entry 6th'!BW175,IF(AND($E$3=7),'Marks Entry 7th'!BW175,"")))</f>
        <v/>
      </c>
      <c r="EL176" s="52" t="str">
        <f>IF(OR($E176="",$G176=""),"",IF(AND($E$3=6),'Marks Entry 6th'!BX175,IF(AND($E$3=7),'Marks Entry 7th'!BX175,"")))</f>
        <v/>
      </c>
      <c r="EM176" s="52" t="str">
        <f>IF(OR($E176="",$G176=""),"",IF(AND($E$3=6),'Marks Entry 6th'!BY175,IF(AND($E$3=7),'Marks Entry 7th'!BY175,"")))</f>
        <v/>
      </c>
      <c r="EN176" s="121" t="str">
        <f t="shared" si="252"/>
        <v/>
      </c>
      <c r="EO176" s="122">
        <f t="shared" si="253"/>
        <v>0</v>
      </c>
      <c r="EP176" s="122" t="str">
        <f t="shared" si="254"/>
        <v/>
      </c>
      <c r="EQ176" s="122" t="str">
        <f t="shared" si="255"/>
        <v/>
      </c>
      <c r="ER176" s="109" t="str">
        <f t="shared" si="256"/>
        <v/>
      </c>
      <c r="ES176" s="52" t="str">
        <f>IF(OR($E176="",$G176=""),"",IF(AND($E$3=6),'Marks Entry 6th'!BZ175,IF(AND($E$3=7),'Marks Entry 7th'!BZ175,"")))</f>
        <v/>
      </c>
      <c r="ET176" s="52" t="str">
        <f>IF(OR($E176="",$G176=""),"",IF(AND($E$3=6),'Marks Entry 6th'!CA175,IF(AND($E$3=7),'Marks Entry 7th'!CA175,"")))</f>
        <v/>
      </c>
      <c r="EU176" s="52" t="str">
        <f>IF(OR($E176="",$G176=""),"",IF(AND($E$3=6),'Marks Entry 6th'!CB175,IF(AND($E$3=7),'Marks Entry 7th'!CB175,"")))</f>
        <v/>
      </c>
      <c r="EV176" s="52" t="str">
        <f>IF(OR($E176="",$G176=""),"",IF(AND($E$3=6),'Marks Entry 6th'!CC175,IF(AND($E$3=7),'Marks Entry 7th'!CC175,"")))</f>
        <v/>
      </c>
      <c r="EW176" s="52" t="str">
        <f>IF(OR($E176="",$G176=""),"",IF(AND($E$3=6),'Marks Entry 6th'!CD175,IF(AND($E$3=7),'Marks Entry 7th'!CD175,"")))</f>
        <v/>
      </c>
      <c r="EX176" s="121" t="str">
        <f t="shared" si="257"/>
        <v/>
      </c>
      <c r="EY176" s="122">
        <f t="shared" si="258"/>
        <v>0</v>
      </c>
      <c r="EZ176" s="122" t="str">
        <f t="shared" si="259"/>
        <v/>
      </c>
      <c r="FA176" s="122" t="str">
        <f t="shared" si="260"/>
        <v/>
      </c>
      <c r="FB176" s="109" t="str">
        <f t="shared" si="261"/>
        <v/>
      </c>
      <c r="FC176" s="52" t="str">
        <f>IF(OR($E176="",$G176=""),"",IF(AND($E$3=6),'Marks Entry 6th'!CE175,IF(AND($E$3=7),'Marks Entry 7th'!CE175,"")))</f>
        <v/>
      </c>
      <c r="FD176" s="52" t="str">
        <f>IF(OR($E176="",$G176=""),"",IF(AND($E$3=6),'Marks Entry 6th'!CF175,IF(AND($E$3=7),'Marks Entry 7th'!CF175,"")))</f>
        <v/>
      </c>
      <c r="FE176" s="52" t="str">
        <f>IF(OR($E176="",$G176=""),"",IF(AND($E$3=6),'Marks Entry 6th'!CG175,IF(AND($E$3=7),'Marks Entry 7th'!CG175,"")))</f>
        <v/>
      </c>
      <c r="FF176" s="52" t="str">
        <f>IF(OR($E176="",$G176=""),"",IF(AND($E$3=6),'Marks Entry 6th'!CH175,IF(AND($E$3=7),'Marks Entry 7th'!CH175,"")))</f>
        <v/>
      </c>
      <c r="FG176" s="52" t="str">
        <f>IF(OR($E176="",$G176=""),"",IF(AND($E$3=6),'Marks Entry 6th'!CI175,IF(AND($E$3=7),'Marks Entry 7th'!CI175,"")))</f>
        <v/>
      </c>
      <c r="FH176" s="121" t="str">
        <f t="shared" si="262"/>
        <v/>
      </c>
      <c r="FI176" s="122">
        <f t="shared" si="263"/>
        <v>0</v>
      </c>
      <c r="FJ176" s="122" t="str">
        <f t="shared" si="264"/>
        <v/>
      </c>
      <c r="FK176" s="122" t="str">
        <f t="shared" si="265"/>
        <v/>
      </c>
      <c r="FL176" s="109" t="str">
        <f t="shared" si="266"/>
        <v/>
      </c>
      <c r="FM176" s="361" t="str">
        <f>IF(OR($E176="",$G176=""),"",IF(AND('Marks Entry 6th'!CJ175="",'Marks Entry 7th'!CJ175=""),"",IF(AND($E$3=6),'Marks Entry 6th'!CJ175,IF(AND($E$3=7),'Marks Entry 7th'!CJ175,""))))</f>
        <v/>
      </c>
      <c r="FN176" s="361" t="str">
        <f>IF(OR($E176="",$G176=""),"",IF(AND('Marks Entry 6th'!CK175="",'Marks Entry 7th'!CK175=""),"",IF(AND($E$3=6),'Marks Entry 6th'!CK175,IF(AND($E$3=7),'Marks Entry 7th'!CK175,""))))</f>
        <v/>
      </c>
      <c r="FO176" s="362" t="str">
        <f t="shared" si="267"/>
        <v/>
      </c>
      <c r="FP176" s="109" t="str">
        <f t="shared" si="268"/>
        <v/>
      </c>
      <c r="FQ176" s="361" t="str">
        <f>IF(OR($E176="",$G176=""),"",IF(AND('Marks Entry 6th'!CL175="",'Marks Entry 7th'!CL175=""),"",IF(AND($E$3=6),'Marks Entry 6th'!CL175,IF(AND($E$3=7),'Marks Entry 7th'!CL175,""))))</f>
        <v/>
      </c>
      <c r="FR176" s="361" t="str">
        <f>IF(OR($E176="",$G176=""),"",IF(AND('Marks Entry 6th'!CM175="",'Marks Entry 7th'!CM175=""),"",IF(AND($E$3=6),'Marks Entry 6th'!CM175,IF(AND($E$3=7),'Marks Entry 7th'!CM175,""))))</f>
        <v/>
      </c>
      <c r="FS176" s="362" t="str">
        <f t="shared" si="269"/>
        <v/>
      </c>
      <c r="FT176" s="109" t="str">
        <f t="shared" si="270"/>
        <v/>
      </c>
      <c r="FU176" s="78" t="str">
        <f t="shared" si="271"/>
        <v/>
      </c>
      <c r="FV176" s="328" t="str">
        <f t="shared" si="272"/>
        <v/>
      </c>
      <c r="FW176" s="84" t="str">
        <f t="shared" si="273"/>
        <v/>
      </c>
      <c r="FX176" s="222" t="str">
        <f t="shared" si="274"/>
        <v/>
      </c>
      <c r="FY176" s="85" t="str">
        <f t="shared" si="275"/>
        <v/>
      </c>
      <c r="FZ176" s="327" t="str">
        <f>IFERROR(IF(B176="NSO","NSO",IF(OR(D176="",G176="",F176=""),"",IF(AND(FV176&gt;=36,'Master sheet'!$D$11="Hindi"),"कक्षा क्रमोन्नत",IF(AND(FV176&gt;=36,'Master sheet'!$D$11="English"),"Promoted",IF(AND(FV176&lt;36,'Master sheet'!$D$11="Hindi"),"पुनः परीक्षा","Re-Exam"))))),"")</f>
        <v/>
      </c>
      <c r="GA176" s="53" t="str">
        <f>IF(OR($E176="",$G176=""),"",IF(AND($E$3=6,'Marks Entry 6th'!CN175=""),"",IF(AND($E$3=7,'Marks Entry 7th'!CN175=""),"",IF(AND($E$3=6),'Marks Entry 6th'!CN175,IF(AND($E$3=7),'Marks Entry 7th'!CN175,"")))))</f>
        <v/>
      </c>
      <c r="GB176" s="53" t="str">
        <f>IF(OR($E176="",$G176=""),"",IF(AND($E$3=6,'Marks Entry 6th'!CO175=""),"",IF(AND($E$3=7,'Marks Entry 7th'!CO175=""),"",IF(AND($E$3=6),'Marks Entry 6th'!CO175,IF(AND($E$3=7),'Marks Entry 7th'!CO175,"")))))</f>
        <v/>
      </c>
      <c r="GC176" s="54"/>
      <c r="GK176" s="56">
        <f>IF(AND($E$3=6),'Marks Entry 6th'!I175,IF(AND($E$3=7),'Marks Entry 7th'!I175,""))</f>
        <v>0</v>
      </c>
      <c r="GL176" s="56">
        <f t="shared" si="276"/>
        <v>0</v>
      </c>
    </row>
    <row r="177" spans="1:194" ht="18.95" customHeight="1">
      <c r="A177" s="68">
        <v>170</v>
      </c>
      <c r="B177" s="68" t="str">
        <f>IF(OR(GK177=0,GK177=""),"",IF(AND($E$3=6),'Marks Entry 6th'!I176,IF(AND($E$3=7),'Marks Entry 7th'!I176,"")))</f>
        <v/>
      </c>
      <c r="C177" s="69" t="str">
        <f>IF(OR(B177=0,B177=""),"",IF(AND($E$3=6,'Marks Entry 6th'!B176=""),"",IF(AND($E$3=7,'Marks Entry 7th'!B176=""),"",IF(AND($E$3=6,'Marks Entry 6th'!B176),'Marks Entry 6th'!B176,IF(AND($E$3=7),'Marks Entry 7th'!B176,"")))))</f>
        <v/>
      </c>
      <c r="D177" s="69" t="str">
        <f>IF(OR(B177=0,B177=""),"",IF(AND($E$3=6,'Marks Entry 6th'!C176=""),"",IF(AND($E$3=7,'Marks Entry 7th'!C176=""),"",IF(AND($E$3=6),'Marks Entry 6th'!C176,IF(AND($E$3=7),'Marks Entry 7th'!C176,"")))))</f>
        <v/>
      </c>
      <c r="E177" s="303" t="str">
        <f>IF(OR(B177=0,B177=""),"",IF(AND($E$3=6,'Marks Entry 6th'!E176=""),"",IF(AND($E$3=7,'Marks Entry 7th'!E176=""),"",IF(AND($E$3=6),'Marks Entry 6th'!E176,IF(AND($E$3=7),'Marks Entry 7th'!E176,"")))))</f>
        <v/>
      </c>
      <c r="F177" s="69" t="str">
        <f>IF(OR(B177=0,B177=""),"",IF(AND($E$3=6,'Marks Entry 6th'!D176=""),"",IF(AND($E$3=7,'Marks Entry 7th'!D176=""),"",IF(AND($E$3=6),'Marks Entry 6th'!D176,IF(AND($E$3=7),'Marks Entry 7th'!D176,"")))))</f>
        <v/>
      </c>
      <c r="G177" s="302" t="str">
        <f>IF(OR(B177=0,B177=""),"",IF(AND($E$3=6,'Marks Entry 6th'!F176=""),"",IF(AND($E$3=7,'Marks Entry 7th'!F176=""),"",IF(AND($E$3=6),UPPER('Marks Entry 6th'!F176),IF(AND($E$3=7),UPPER('Marks Entry 7th'!F176),"")))))</f>
        <v/>
      </c>
      <c r="H177" s="302" t="str">
        <f>IF(OR(B177=0,B177=""),"",IF(AND($E$3=6,'Marks Entry 6th'!G176=""),"",IF(AND($E$3=7,'Marks Entry 7th'!G176=""),"",IF(AND($E$3=6),UPPER('Marks Entry 6th'!G176),IF(AND($E$3=7),UPPER('Marks Entry 7th'!G176),"")))))</f>
        <v/>
      </c>
      <c r="I177" s="302" t="str">
        <f>IF(OR(B177=0,B177=""),"",IF(AND($E$3=6,'Marks Entry 6th'!H176=""),"",IF(AND($E$3=7,'Marks Entry 7th'!H176=""),"",IF(AND($E$3=6),UPPER('Marks Entry 6th'!H176),IF(AND($E$3=7),UPPER('Marks Entry 7th'!H176),"")))))</f>
        <v/>
      </c>
      <c r="J177" s="64" t="str">
        <f>IF(OR(B177=0,B177=""),"",IF(AND($E$3=6,'Marks Entry 6th'!J176=""),"",IF(AND($E$3=7,'Marks Entry 7th'!J176=""),"",IF(AND($E$3=6),'Marks Entry 6th'!J176,IF(AND($E$3=7),'Marks Entry 7th'!J176,"")))))</f>
        <v/>
      </c>
      <c r="K177" s="64" t="str">
        <f>IF(OR(B177=0,B177=""),"",IF(AND($E$3=6,'Marks Entry 6th'!K176=""),"",IF(AND($E$3=7,'Marks Entry 7th'!K176=""),"",IF(AND($E$3=6),'Marks Entry 6th'!K176,IF(AND($E$3=7),'Marks Entry 7th'!K176,"")))))</f>
        <v/>
      </c>
      <c r="L177" s="120" t="str">
        <f>IF(OR($E177="",$G177=""),"",IF(AND($E$3=6),'Marks Entry 6th'!L176,IF(AND($E$3=7),'Marks Entry 7th'!L176,"")))</f>
        <v/>
      </c>
      <c r="M177" s="120" t="str">
        <f>IF(OR($E177="",$G177=""),"",IF(AND($E$3=6),'Marks Entry 6th'!M176,IF(AND($E$3=7),'Marks Entry 7th'!M176,"")))</f>
        <v/>
      </c>
      <c r="N177" s="120" t="str">
        <f>IF(OR($E177="",$G177=""),"",IF(AND($E$3=6),'Marks Entry 6th'!N176,IF(AND($E$3=7),'Marks Entry 7th'!N176,"")))</f>
        <v/>
      </c>
      <c r="O177" s="120" t="str">
        <f>IF(OR($E177="",$G177=""),"",IF(AND($E$3=6),'Marks Entry 6th'!O176,IF(AND($E$3=7),'Marks Entry 7th'!O176,"")))</f>
        <v/>
      </c>
      <c r="P177" s="120" t="str">
        <f>IF(OR($E177="",$G177=""),"",IF(AND($E$3=6),'Marks Entry 6th'!P176,IF(AND($E$3=7),'Marks Entry 7th'!P176,"")))</f>
        <v/>
      </c>
      <c r="Q177" s="120" t="str">
        <f>IF(OR($E177="",$G177=""),"",IF(AND($E$3=6),'Marks Entry 6th'!Q176,IF(AND($E$3=7),'Marks Entry 7th'!Q176,"")))</f>
        <v/>
      </c>
      <c r="R177" s="418" t="str">
        <f t="shared" si="186"/>
        <v/>
      </c>
      <c r="S177" s="120" t="str">
        <f>IF(OR($E177="",$G177=""),"",IF(AND($E$3=6),'Marks Entry 6th'!R176,IF(AND($E$3=7),'Marks Entry 7th'!R176,"")))</f>
        <v/>
      </c>
      <c r="T177" s="120" t="str">
        <f>IF(OR($E177="",$G177=""),"",IF(AND($E$3=6),'Marks Entry 6th'!S176,IF(AND($E$3=7),'Marks Entry 7th'!S176,"")))</f>
        <v/>
      </c>
      <c r="U177" s="65" t="str">
        <f t="shared" si="187"/>
        <v/>
      </c>
      <c r="V177" s="62">
        <f t="shared" si="188"/>
        <v>0</v>
      </c>
      <c r="W177" s="67" t="str">
        <f>IF(OR($E177="",$G177=""),"",IF(AND($E$3=6),'Marks Entry 6th'!T176,IF(AND($E$3=7),'Marks Entry 7th'!T176,"")))</f>
        <v/>
      </c>
      <c r="X177" s="67" t="str">
        <f>IF(OR($E177="",$G177=""),"",IF(AND($E$3=6),'Marks Entry 6th'!U176,IF(AND($E$3=7),'Marks Entry 7th'!U176,"")))</f>
        <v/>
      </c>
      <c r="Y177" s="66" t="str">
        <f t="shared" si="189"/>
        <v/>
      </c>
      <c r="Z177" s="62" t="str">
        <f t="shared" si="190"/>
        <v/>
      </c>
      <c r="AA177" s="108">
        <f t="shared" si="191"/>
        <v>0</v>
      </c>
      <c r="AB177" s="108" t="str">
        <f t="shared" si="192"/>
        <v/>
      </c>
      <c r="AC177" s="108" t="str">
        <f t="shared" si="193"/>
        <v/>
      </c>
      <c r="AD177" s="108" t="str">
        <f t="shared" si="194"/>
        <v/>
      </c>
      <c r="AE177" s="108" t="str">
        <f t="shared" si="195"/>
        <v/>
      </c>
      <c r="AF177" s="110" t="str">
        <f t="shared" si="196"/>
        <v/>
      </c>
      <c r="AG177" s="120" t="str">
        <f>IF(OR($E177="",$G177=""),"",IF(AND($E$3=6),'Marks Entry 6th'!V176,IF(AND($E$3=7),'Marks Entry 7th'!V176,"")))</f>
        <v/>
      </c>
      <c r="AH177" s="120" t="str">
        <f>IF(OR($E177="",$G177=""),"",IF(AND($E$3=6),'Marks Entry 6th'!W176,IF(AND($E$3=7),'Marks Entry 7th'!W176,"")))</f>
        <v/>
      </c>
      <c r="AI177" s="120" t="str">
        <f>IF(OR($E177="",$G177=""),"",IF(AND($E$3=6),'Marks Entry 6th'!X176,IF(AND($E$3=7),'Marks Entry 7th'!X176,"")))</f>
        <v/>
      </c>
      <c r="AJ177" s="120" t="str">
        <f>IF(OR($E177="",$G177=""),"",IF(AND($E$3=6),'Marks Entry 6th'!Y176,IF(AND($E$3=7),'Marks Entry 7th'!Y176,"")))</f>
        <v/>
      </c>
      <c r="AK177" s="120" t="str">
        <f>IF(OR($E177="",$G177=""),"",IF(AND($E$3=6),'Marks Entry 6th'!Z176,IF(AND($E$3=7),'Marks Entry 7th'!Z176,"")))</f>
        <v/>
      </c>
      <c r="AL177" s="120" t="str">
        <f>IF(OR($E177="",$G177=""),"",IF(AND($E$3=6),'Marks Entry 6th'!AA176,IF(AND($E$3=7),'Marks Entry 7th'!AA176,"")))</f>
        <v/>
      </c>
      <c r="AM177" s="418" t="str">
        <f t="shared" si="197"/>
        <v/>
      </c>
      <c r="AN177" s="120" t="str">
        <f>IF(OR($E177="",$G177=""),"",IF(AND($E$3=6),'Marks Entry 6th'!AB176,IF(AND($E$3=7),'Marks Entry 7th'!AB176,"")))</f>
        <v/>
      </c>
      <c r="AO177" s="120" t="str">
        <f>IF(OR($E177="",$G177=""),"",IF(AND($E$3=6),'Marks Entry 6th'!AC176,IF(AND($E$3=7),'Marks Entry 7th'!AC176,"")))</f>
        <v/>
      </c>
      <c r="AP177" s="65" t="str">
        <f t="shared" si="198"/>
        <v/>
      </c>
      <c r="AQ177" s="62">
        <f t="shared" si="199"/>
        <v>0</v>
      </c>
      <c r="AR177" s="67" t="str">
        <f>IF(OR($E177="",$G177=""),"",IF(AND($E$3=6),'Marks Entry 6th'!AD176,IF(AND($E$3=7),'Marks Entry 7th'!AD176,"")))</f>
        <v/>
      </c>
      <c r="AS177" s="67" t="str">
        <f>IF(OR($E177="",$G177=""),"",IF(AND($E$3=6),'Marks Entry 6th'!AE176,IF(AND($E$3=7),'Marks Entry 7th'!AE176,"")))</f>
        <v/>
      </c>
      <c r="AT177" s="65" t="str">
        <f t="shared" si="200"/>
        <v/>
      </c>
      <c r="AU177" s="62" t="str">
        <f t="shared" si="201"/>
        <v/>
      </c>
      <c r="AV177" s="108">
        <f t="shared" si="202"/>
        <v>0</v>
      </c>
      <c r="AW177" s="108" t="str">
        <f t="shared" si="203"/>
        <v/>
      </c>
      <c r="AX177" s="108" t="str">
        <f t="shared" si="204"/>
        <v/>
      </c>
      <c r="AY177" s="108" t="str">
        <f t="shared" si="205"/>
        <v/>
      </c>
      <c r="AZ177" s="108" t="str">
        <f t="shared" si="206"/>
        <v/>
      </c>
      <c r="BA177" s="110" t="str">
        <f t="shared" si="207"/>
        <v/>
      </c>
      <c r="BB177" s="310" t="str">
        <f>IF(OR($E177="",$G177=""),"",IF(AND($E$3=6),'Marks Entry 6th'!AF176,IF(AND($E$3=7),'Marks Entry 7th'!AF176,"")))</f>
        <v/>
      </c>
      <c r="BC177" s="120" t="str">
        <f>IF(OR($E177="",$G177=""),"",IF(AND($E$3=6),'Marks Entry 6th'!AG176,IF(AND($E$3=7),'Marks Entry 7th'!AG176,"")))</f>
        <v/>
      </c>
      <c r="BD177" s="120" t="str">
        <f>IF(OR($E177="",$G177=""),"",IF(AND($E$3=6),'Marks Entry 6th'!AH176,IF(AND($E$3=7),'Marks Entry 7th'!AH176,"")))</f>
        <v/>
      </c>
      <c r="BE177" s="120" t="str">
        <f>IF(OR($E177="",$G177=""),"",IF(AND($E$3=6),'Marks Entry 6th'!AI176,IF(AND($E$3=7),'Marks Entry 7th'!AI176,"")))</f>
        <v/>
      </c>
      <c r="BF177" s="120" t="str">
        <f>IF(OR($E177="",$G177=""),"",IF(AND($E$3=6),'Marks Entry 6th'!AJ176,IF(AND($E$3=7),'Marks Entry 7th'!AJ176,"")))</f>
        <v/>
      </c>
      <c r="BG177" s="120" t="str">
        <f>IF(OR($E177="",$G177=""),"",IF(AND($E$3=6),'Marks Entry 6th'!AK176,IF(AND($E$3=7),'Marks Entry 7th'!AK176,"")))</f>
        <v/>
      </c>
      <c r="BH177" s="120" t="str">
        <f>IF(OR($E177="",$G177=""),"",IF(AND($E$3=6),'Marks Entry 6th'!AL176,IF(AND($E$3=7),'Marks Entry 7th'!AL176,"")))</f>
        <v/>
      </c>
      <c r="BI177" s="418" t="str">
        <f t="shared" si="208"/>
        <v/>
      </c>
      <c r="BJ177" s="120" t="str">
        <f>IF(OR($E177="",$G177=""),"",IF(AND($E$3=6),'Marks Entry 6th'!AM176,IF(AND($E$3=7),'Marks Entry 7th'!AM176,"")))</f>
        <v/>
      </c>
      <c r="BK177" s="120" t="str">
        <f>IF(OR($E177="",$G177=""),"",IF(AND($E$3=6),'Marks Entry 6th'!AN176,IF(AND($E$3=7),'Marks Entry 7th'!AN176,"")))</f>
        <v/>
      </c>
      <c r="BL177" s="65" t="str">
        <f t="shared" si="209"/>
        <v/>
      </c>
      <c r="BM177" s="62">
        <f t="shared" si="210"/>
        <v>0</v>
      </c>
      <c r="BN177" s="67" t="str">
        <f>IF(OR($E177="",$G177=""),"",IF(AND($E$3=6),'Marks Entry 6th'!AO176,IF(AND($E$3=7),'Marks Entry 7th'!AO176,"")))</f>
        <v/>
      </c>
      <c r="BO177" s="67" t="str">
        <f>IF(OR($E177="",$G177=""),"",IF(AND($E$3=6),'Marks Entry 6th'!AP176,IF(AND($E$3=7),'Marks Entry 7th'!AP176,"")))</f>
        <v/>
      </c>
      <c r="BP177" s="65" t="str">
        <f t="shared" si="211"/>
        <v/>
      </c>
      <c r="BQ177" s="62" t="str">
        <f t="shared" si="212"/>
        <v/>
      </c>
      <c r="BR177" s="108">
        <f t="shared" si="213"/>
        <v>0</v>
      </c>
      <c r="BS177" s="108" t="str">
        <f t="shared" si="214"/>
        <v/>
      </c>
      <c r="BT177" s="108" t="str">
        <f t="shared" si="215"/>
        <v/>
      </c>
      <c r="BU177" s="108" t="str">
        <f t="shared" si="216"/>
        <v/>
      </c>
      <c r="BV177" s="108" t="str">
        <f t="shared" si="217"/>
        <v/>
      </c>
      <c r="BW177" s="110" t="str">
        <f t="shared" si="218"/>
        <v/>
      </c>
      <c r="BX177" s="120" t="str">
        <f>IF(OR($E177="",$G177=""),"",IF(AND($E$3=6),'Marks Entry 6th'!AQ176,IF(AND($E$3=7),'Marks Entry 7th'!AQ176,"")))</f>
        <v/>
      </c>
      <c r="BY177" s="120" t="str">
        <f>IF(OR($E177="",$G177=""),"",IF(AND($E$3=6),'Marks Entry 6th'!AR176,IF(AND($E$3=7),'Marks Entry 7th'!AR176,"")))</f>
        <v/>
      </c>
      <c r="BZ177" s="120" t="str">
        <f>IF(OR($E177="",$G177=""),"",IF(AND($E$3=6),'Marks Entry 6th'!AS176,IF(AND($E$3=7),'Marks Entry 7th'!AS176,"")))</f>
        <v/>
      </c>
      <c r="CA177" s="120" t="str">
        <f>IF(OR($E177="",$G177=""),"",IF(AND($E$3=6),'Marks Entry 6th'!AT176,IF(AND($E$3=7),'Marks Entry 7th'!AT176,"")))</f>
        <v/>
      </c>
      <c r="CB177" s="120" t="str">
        <f>IF(OR($E177="",$G177=""),"",IF(AND($E$3=6),'Marks Entry 6th'!AU176,IF(AND($E$3=7),'Marks Entry 7th'!AU176,"")))</f>
        <v/>
      </c>
      <c r="CC177" s="120" t="str">
        <f>IF(OR($E177="",$G177=""),"",IF(AND($E$3=6),'Marks Entry 6th'!AV176,IF(AND($E$3=7),'Marks Entry 7th'!AV176,"")))</f>
        <v/>
      </c>
      <c r="CD177" s="418" t="str">
        <f t="shared" si="219"/>
        <v/>
      </c>
      <c r="CE177" s="120" t="str">
        <f>IF(OR($E177="",$G177=""),"",IF(AND($E$3=6),'Marks Entry 6th'!AW176,IF(AND($E$3=7),'Marks Entry 7th'!AW176,"")))</f>
        <v/>
      </c>
      <c r="CF177" s="120" t="str">
        <f>IF(OR($E177="",$G177=""),"",IF(AND($E$3=6),'Marks Entry 6th'!AX176,IF(AND($E$3=7),'Marks Entry 7th'!AX176,"")))</f>
        <v/>
      </c>
      <c r="CG177" s="65" t="str">
        <f t="shared" si="220"/>
        <v/>
      </c>
      <c r="CH177" s="62">
        <f t="shared" si="221"/>
        <v>0</v>
      </c>
      <c r="CI177" s="67" t="str">
        <f>IF(OR($E177="",$G177=""),"",IF(AND($E$3=6),'Marks Entry 6th'!AY176,IF(AND($E$3=7),'Marks Entry 7th'!AY176,"")))</f>
        <v/>
      </c>
      <c r="CJ177" s="67" t="str">
        <f>IF(OR($E177="",$G177=""),"",IF(AND($E$3=6),'Marks Entry 6th'!AZ176,IF(AND($E$3=7),'Marks Entry 7th'!AZ176,"")))</f>
        <v/>
      </c>
      <c r="CK177" s="65" t="str">
        <f t="shared" si="222"/>
        <v/>
      </c>
      <c r="CL177" s="62" t="str">
        <f t="shared" si="223"/>
        <v/>
      </c>
      <c r="CM177" s="108">
        <f t="shared" si="224"/>
        <v>0</v>
      </c>
      <c r="CN177" s="108" t="str">
        <f t="shared" si="225"/>
        <v/>
      </c>
      <c r="CO177" s="108" t="str">
        <f t="shared" si="226"/>
        <v/>
      </c>
      <c r="CP177" s="108" t="str">
        <f t="shared" si="227"/>
        <v/>
      </c>
      <c r="CQ177" s="108" t="str">
        <f t="shared" si="228"/>
        <v/>
      </c>
      <c r="CR177" s="110" t="str">
        <f t="shared" si="229"/>
        <v/>
      </c>
      <c r="CS177" s="120" t="str">
        <f>IF(OR($E177="",$G177=""),"",IF(AND($E$3=6),'Marks Entry 6th'!BA176,IF(AND($E$3=7),'Marks Entry 7th'!BA176,"")))</f>
        <v/>
      </c>
      <c r="CT177" s="120" t="str">
        <f>IF(OR($E177="",$G177=""),"",IF(AND($E$3=6),'Marks Entry 6th'!BB176,IF(AND($E$3=7),'Marks Entry 7th'!BB176,"")))</f>
        <v/>
      </c>
      <c r="CU177" s="120" t="str">
        <f>IF(OR($E177="",$G177=""),"",IF(AND($E$3=6),'Marks Entry 6th'!BC176,IF(AND($E$3=7),'Marks Entry 7th'!BC176,"")))</f>
        <v/>
      </c>
      <c r="CV177" s="120" t="str">
        <f>IF(OR($E177="",$G177=""),"",IF(AND($E$3=6),'Marks Entry 6th'!BD176,IF(AND($E$3=7),'Marks Entry 7th'!BD176,"")))</f>
        <v/>
      </c>
      <c r="CW177" s="120" t="str">
        <f>IF(OR($E177="",$G177=""),"",IF(AND($E$3=6),'Marks Entry 6th'!BE176,IF(AND($E$3=7),'Marks Entry 7th'!BE176,"")))</f>
        <v/>
      </c>
      <c r="CX177" s="120" t="str">
        <f>IF(OR($E177="",$G177=""),"",IF(AND($E$3=6),'Marks Entry 6th'!BF176,IF(AND($E$3=7),'Marks Entry 7th'!BF176,"")))</f>
        <v/>
      </c>
      <c r="CY177" s="418" t="str">
        <f t="shared" si="230"/>
        <v/>
      </c>
      <c r="CZ177" s="120" t="str">
        <f>IF(OR($E177="",$G177=""),"",IF(AND($E$3=6),'Marks Entry 6th'!BG176,IF(AND($E$3=7),'Marks Entry 7th'!BG176,"")))</f>
        <v/>
      </c>
      <c r="DA177" s="120" t="str">
        <f>IF(OR($E177="",$G177=""),"",IF(AND($E$3=6),'Marks Entry 6th'!BH176,IF(AND($E$3=7),'Marks Entry 7th'!BH176,"")))</f>
        <v/>
      </c>
      <c r="DB177" s="65" t="str">
        <f t="shared" si="231"/>
        <v/>
      </c>
      <c r="DC177" s="62">
        <f t="shared" si="232"/>
        <v>0</v>
      </c>
      <c r="DD177" s="67" t="str">
        <f>IF(OR($E177="",$G177=""),"",IF(AND($E$3=6),'Marks Entry 6th'!BI176,IF(AND($E$3=7),'Marks Entry 7th'!BI176,"")))</f>
        <v/>
      </c>
      <c r="DE177" s="67" t="str">
        <f>IF(OR($E177="",$G177=""),"",IF(AND($E$3=6),'Marks Entry 6th'!BJ176,IF(AND($E$3=7),'Marks Entry 7th'!BJ176,"")))</f>
        <v/>
      </c>
      <c r="DF177" s="65" t="str">
        <f t="shared" si="233"/>
        <v/>
      </c>
      <c r="DG177" s="62" t="str">
        <f t="shared" si="234"/>
        <v/>
      </c>
      <c r="DH177" s="108">
        <f t="shared" si="235"/>
        <v>0</v>
      </c>
      <c r="DI177" s="108" t="str">
        <f t="shared" si="236"/>
        <v/>
      </c>
      <c r="DJ177" s="108" t="str">
        <f t="shared" si="237"/>
        <v/>
      </c>
      <c r="DK177" s="108" t="str">
        <f t="shared" si="238"/>
        <v/>
      </c>
      <c r="DL177" s="108" t="str">
        <f t="shared" si="239"/>
        <v/>
      </c>
      <c r="DM177" s="110" t="str">
        <f t="shared" si="240"/>
        <v/>
      </c>
      <c r="DN177" s="120" t="str">
        <f>IF(OR($E177="",$G177=""),"",IF(AND($E$3=6),'Marks Entry 6th'!BK176,IF(AND($E$3=7),'Marks Entry 7th'!BK176,"")))</f>
        <v/>
      </c>
      <c r="DO177" s="120" t="str">
        <f>IF(OR($E177="",$G177=""),"",IF(AND($E$3=6),'Marks Entry 6th'!BL176,IF(AND($E$3=7),'Marks Entry 7th'!BL176,"")))</f>
        <v/>
      </c>
      <c r="DP177" s="120" t="str">
        <f>IF(OR($E177="",$G177=""),"",IF(AND($E$3=6),'Marks Entry 6th'!BM176,IF(AND($E$3=7),'Marks Entry 7th'!BM176,"")))</f>
        <v/>
      </c>
      <c r="DQ177" s="120" t="str">
        <f>IF(OR($E177="",$G177=""),"",IF(AND($E$3=6),'Marks Entry 6th'!BN176,IF(AND($E$3=7),'Marks Entry 7th'!BN176,"")))</f>
        <v/>
      </c>
      <c r="DR177" s="120" t="str">
        <f>IF(OR($E177="",$G177=""),"",IF(AND($E$3=6),'Marks Entry 6th'!BO176,IF(AND($E$3=7),'Marks Entry 7th'!BO176,"")))</f>
        <v/>
      </c>
      <c r="DS177" s="120" t="str">
        <f>IF(OR($E177="",$G177=""),"",IF(AND($E$3=6),'Marks Entry 6th'!BP176,IF(AND($E$3=7),'Marks Entry 7th'!BP176,"")))</f>
        <v/>
      </c>
      <c r="DT177" s="418" t="str">
        <f t="shared" si="241"/>
        <v/>
      </c>
      <c r="DU177" s="120" t="str">
        <f>IF(OR($E177="",$G177=""),"",IF(AND($E$3=6),'Marks Entry 6th'!BQ176,IF(AND($E$3=7),'Marks Entry 7th'!BQ176,"")))</f>
        <v/>
      </c>
      <c r="DV177" s="120" t="str">
        <f>IF(OR($E177="",$G177=""),"",IF(AND($E$3=6),'Marks Entry 6th'!BR176,IF(AND($E$3=7),'Marks Entry 7th'!BR176,"")))</f>
        <v/>
      </c>
      <c r="DW177" s="65" t="str">
        <f t="shared" si="242"/>
        <v/>
      </c>
      <c r="DX177" s="62">
        <f t="shared" si="243"/>
        <v>0</v>
      </c>
      <c r="DY177" s="67" t="str">
        <f>IF(OR($E177="",$G177=""),"",IF(AND($E$3=6),'Marks Entry 6th'!BS176,IF(AND($E$3=7),'Marks Entry 7th'!BS176,"")))</f>
        <v/>
      </c>
      <c r="DZ177" s="67" t="str">
        <f>IF(OR($E177="",$G177=""),"",IF(AND($E$3=6),'Marks Entry 6th'!BT176,IF(AND($E$3=7),'Marks Entry 7th'!BT176,"")))</f>
        <v/>
      </c>
      <c r="EA177" s="65" t="str">
        <f t="shared" si="244"/>
        <v/>
      </c>
      <c r="EB177" s="62" t="str">
        <f t="shared" si="245"/>
        <v/>
      </c>
      <c r="EC177" s="108">
        <f t="shared" si="246"/>
        <v>0</v>
      </c>
      <c r="ED177" s="108" t="str">
        <f t="shared" si="247"/>
        <v/>
      </c>
      <c r="EE177" s="108" t="str">
        <f t="shared" si="248"/>
        <v/>
      </c>
      <c r="EF177" s="108" t="str">
        <f t="shared" si="249"/>
        <v/>
      </c>
      <c r="EG177" s="108" t="str">
        <f t="shared" si="250"/>
        <v/>
      </c>
      <c r="EH177" s="110" t="str">
        <f t="shared" si="251"/>
        <v/>
      </c>
      <c r="EI177" s="52" t="str">
        <f>IF(OR($E177="",$G177=""),"",IF(AND($E$3=6),'Marks Entry 6th'!BU176,IF(AND($E$3=7),'Marks Entry 7th'!BU176,"")))</f>
        <v/>
      </c>
      <c r="EJ177" s="52" t="str">
        <f>IF(OR($E177="",$G177=""),"",IF(AND($E$3=6),'Marks Entry 6th'!BV176,IF(AND($E$3=7),'Marks Entry 7th'!BV176,"")))</f>
        <v/>
      </c>
      <c r="EK177" s="52" t="str">
        <f>IF(OR($E177="",$G177=""),"",IF(AND($E$3=6),'Marks Entry 6th'!BW176,IF(AND($E$3=7),'Marks Entry 7th'!BW176,"")))</f>
        <v/>
      </c>
      <c r="EL177" s="52" t="str">
        <f>IF(OR($E177="",$G177=""),"",IF(AND($E$3=6),'Marks Entry 6th'!BX176,IF(AND($E$3=7),'Marks Entry 7th'!BX176,"")))</f>
        <v/>
      </c>
      <c r="EM177" s="52" t="str">
        <f>IF(OR($E177="",$G177=""),"",IF(AND($E$3=6),'Marks Entry 6th'!BY176,IF(AND($E$3=7),'Marks Entry 7th'!BY176,"")))</f>
        <v/>
      </c>
      <c r="EN177" s="121" t="str">
        <f t="shared" si="252"/>
        <v/>
      </c>
      <c r="EO177" s="122">
        <f t="shared" si="253"/>
        <v>0</v>
      </c>
      <c r="EP177" s="122" t="str">
        <f t="shared" si="254"/>
        <v/>
      </c>
      <c r="EQ177" s="122" t="str">
        <f t="shared" si="255"/>
        <v/>
      </c>
      <c r="ER177" s="109" t="str">
        <f t="shared" si="256"/>
        <v/>
      </c>
      <c r="ES177" s="52" t="str">
        <f>IF(OR($E177="",$G177=""),"",IF(AND($E$3=6),'Marks Entry 6th'!BZ176,IF(AND($E$3=7),'Marks Entry 7th'!BZ176,"")))</f>
        <v/>
      </c>
      <c r="ET177" s="52" t="str">
        <f>IF(OR($E177="",$G177=""),"",IF(AND($E$3=6),'Marks Entry 6th'!CA176,IF(AND($E$3=7),'Marks Entry 7th'!CA176,"")))</f>
        <v/>
      </c>
      <c r="EU177" s="52" t="str">
        <f>IF(OR($E177="",$G177=""),"",IF(AND($E$3=6),'Marks Entry 6th'!CB176,IF(AND($E$3=7),'Marks Entry 7th'!CB176,"")))</f>
        <v/>
      </c>
      <c r="EV177" s="52" t="str">
        <f>IF(OR($E177="",$G177=""),"",IF(AND($E$3=6),'Marks Entry 6th'!CC176,IF(AND($E$3=7),'Marks Entry 7th'!CC176,"")))</f>
        <v/>
      </c>
      <c r="EW177" s="52" t="str">
        <f>IF(OR($E177="",$G177=""),"",IF(AND($E$3=6),'Marks Entry 6th'!CD176,IF(AND($E$3=7),'Marks Entry 7th'!CD176,"")))</f>
        <v/>
      </c>
      <c r="EX177" s="121" t="str">
        <f t="shared" si="257"/>
        <v/>
      </c>
      <c r="EY177" s="122">
        <f t="shared" si="258"/>
        <v>0</v>
      </c>
      <c r="EZ177" s="122" t="str">
        <f t="shared" si="259"/>
        <v/>
      </c>
      <c r="FA177" s="122" t="str">
        <f t="shared" si="260"/>
        <v/>
      </c>
      <c r="FB177" s="109" t="str">
        <f t="shared" si="261"/>
        <v/>
      </c>
      <c r="FC177" s="52" t="str">
        <f>IF(OR($E177="",$G177=""),"",IF(AND($E$3=6),'Marks Entry 6th'!CE176,IF(AND($E$3=7),'Marks Entry 7th'!CE176,"")))</f>
        <v/>
      </c>
      <c r="FD177" s="52" t="str">
        <f>IF(OR($E177="",$G177=""),"",IF(AND($E$3=6),'Marks Entry 6th'!CF176,IF(AND($E$3=7),'Marks Entry 7th'!CF176,"")))</f>
        <v/>
      </c>
      <c r="FE177" s="52" t="str">
        <f>IF(OR($E177="",$G177=""),"",IF(AND($E$3=6),'Marks Entry 6th'!CG176,IF(AND($E$3=7),'Marks Entry 7th'!CG176,"")))</f>
        <v/>
      </c>
      <c r="FF177" s="52" t="str">
        <f>IF(OR($E177="",$G177=""),"",IF(AND($E$3=6),'Marks Entry 6th'!CH176,IF(AND($E$3=7),'Marks Entry 7th'!CH176,"")))</f>
        <v/>
      </c>
      <c r="FG177" s="52" t="str">
        <f>IF(OR($E177="",$G177=""),"",IF(AND($E$3=6),'Marks Entry 6th'!CI176,IF(AND($E$3=7),'Marks Entry 7th'!CI176,"")))</f>
        <v/>
      </c>
      <c r="FH177" s="121" t="str">
        <f t="shared" si="262"/>
        <v/>
      </c>
      <c r="FI177" s="122">
        <f t="shared" si="263"/>
        <v>0</v>
      </c>
      <c r="FJ177" s="122" t="str">
        <f t="shared" si="264"/>
        <v/>
      </c>
      <c r="FK177" s="122" t="str">
        <f t="shared" si="265"/>
        <v/>
      </c>
      <c r="FL177" s="109" t="str">
        <f t="shared" si="266"/>
        <v/>
      </c>
      <c r="FM177" s="361" t="str">
        <f>IF(OR($E177="",$G177=""),"",IF(AND('Marks Entry 6th'!CJ176="",'Marks Entry 7th'!CJ176=""),"",IF(AND($E$3=6),'Marks Entry 6th'!CJ176,IF(AND($E$3=7),'Marks Entry 7th'!CJ176,""))))</f>
        <v/>
      </c>
      <c r="FN177" s="361" t="str">
        <f>IF(OR($E177="",$G177=""),"",IF(AND('Marks Entry 6th'!CK176="",'Marks Entry 7th'!CK176=""),"",IF(AND($E$3=6),'Marks Entry 6th'!CK176,IF(AND($E$3=7),'Marks Entry 7th'!CK176,""))))</f>
        <v/>
      </c>
      <c r="FO177" s="362" t="str">
        <f t="shared" si="267"/>
        <v/>
      </c>
      <c r="FP177" s="109" t="str">
        <f t="shared" si="268"/>
        <v/>
      </c>
      <c r="FQ177" s="361" t="str">
        <f>IF(OR($E177="",$G177=""),"",IF(AND('Marks Entry 6th'!CL176="",'Marks Entry 7th'!CL176=""),"",IF(AND($E$3=6),'Marks Entry 6th'!CL176,IF(AND($E$3=7),'Marks Entry 7th'!CL176,""))))</f>
        <v/>
      </c>
      <c r="FR177" s="361" t="str">
        <f>IF(OR($E177="",$G177=""),"",IF(AND('Marks Entry 6th'!CM176="",'Marks Entry 7th'!CM176=""),"",IF(AND($E$3=6),'Marks Entry 6th'!CM176,IF(AND($E$3=7),'Marks Entry 7th'!CM176,""))))</f>
        <v/>
      </c>
      <c r="FS177" s="362" t="str">
        <f t="shared" si="269"/>
        <v/>
      </c>
      <c r="FT177" s="109" t="str">
        <f t="shared" si="270"/>
        <v/>
      </c>
      <c r="FU177" s="78" t="str">
        <f t="shared" si="271"/>
        <v/>
      </c>
      <c r="FV177" s="328" t="str">
        <f t="shared" si="272"/>
        <v/>
      </c>
      <c r="FW177" s="84" t="str">
        <f t="shared" si="273"/>
        <v/>
      </c>
      <c r="FX177" s="222" t="str">
        <f t="shared" si="274"/>
        <v/>
      </c>
      <c r="FY177" s="85" t="str">
        <f t="shared" si="275"/>
        <v/>
      </c>
      <c r="FZ177" s="327" t="str">
        <f>IFERROR(IF(B177="NSO","NSO",IF(OR(D177="",G177="",F177=""),"",IF(AND(FV177&gt;=36,'Master sheet'!$D$11="Hindi"),"कक्षा क्रमोन्नत",IF(AND(FV177&gt;=36,'Master sheet'!$D$11="English"),"Promoted",IF(AND(FV177&lt;36,'Master sheet'!$D$11="Hindi"),"पुनः परीक्षा","Re-Exam"))))),"")</f>
        <v/>
      </c>
      <c r="GA177" s="53" t="str">
        <f>IF(OR($E177="",$G177=""),"",IF(AND($E$3=6,'Marks Entry 6th'!CN176=""),"",IF(AND($E$3=7,'Marks Entry 7th'!CN176=""),"",IF(AND($E$3=6),'Marks Entry 6th'!CN176,IF(AND($E$3=7),'Marks Entry 7th'!CN176,"")))))</f>
        <v/>
      </c>
      <c r="GB177" s="53" t="str">
        <f>IF(OR($E177="",$G177=""),"",IF(AND($E$3=6,'Marks Entry 6th'!CO176=""),"",IF(AND($E$3=7,'Marks Entry 7th'!CO176=""),"",IF(AND($E$3=6),'Marks Entry 6th'!CO176,IF(AND($E$3=7),'Marks Entry 7th'!CO176,"")))))</f>
        <v/>
      </c>
      <c r="GC177" s="54"/>
      <c r="GK177" s="56">
        <f>IF(AND($E$3=6),'Marks Entry 6th'!I176,IF(AND($E$3=7),'Marks Entry 7th'!I176,""))</f>
        <v>0</v>
      </c>
      <c r="GL177" s="56">
        <f t="shared" si="276"/>
        <v>0</v>
      </c>
    </row>
    <row r="178" spans="1:194" ht="18.95" customHeight="1">
      <c r="A178" s="68">
        <v>171</v>
      </c>
      <c r="B178" s="68" t="str">
        <f>IF(OR(GK178=0,GK178=""),"",IF(AND($E$3=6),'Marks Entry 6th'!I177,IF(AND($E$3=7),'Marks Entry 7th'!I177,"")))</f>
        <v/>
      </c>
      <c r="C178" s="69" t="str">
        <f>IF(OR(B178=0,B178=""),"",IF(AND($E$3=6,'Marks Entry 6th'!B177=""),"",IF(AND($E$3=7,'Marks Entry 7th'!B177=""),"",IF(AND($E$3=6,'Marks Entry 6th'!B177),'Marks Entry 6th'!B177,IF(AND($E$3=7),'Marks Entry 7th'!B177,"")))))</f>
        <v/>
      </c>
      <c r="D178" s="69" t="str">
        <f>IF(OR(B178=0,B178=""),"",IF(AND($E$3=6,'Marks Entry 6th'!C177=""),"",IF(AND($E$3=7,'Marks Entry 7th'!C177=""),"",IF(AND($E$3=6),'Marks Entry 6th'!C177,IF(AND($E$3=7),'Marks Entry 7th'!C177,"")))))</f>
        <v/>
      </c>
      <c r="E178" s="303" t="str">
        <f>IF(OR(B178=0,B178=""),"",IF(AND($E$3=6,'Marks Entry 6th'!E177=""),"",IF(AND($E$3=7,'Marks Entry 7th'!E177=""),"",IF(AND($E$3=6),'Marks Entry 6th'!E177,IF(AND($E$3=7),'Marks Entry 7th'!E177,"")))))</f>
        <v/>
      </c>
      <c r="F178" s="69" t="str">
        <f>IF(OR(B178=0,B178=""),"",IF(AND($E$3=6,'Marks Entry 6th'!D177=""),"",IF(AND($E$3=7,'Marks Entry 7th'!D177=""),"",IF(AND($E$3=6),'Marks Entry 6th'!D177,IF(AND($E$3=7),'Marks Entry 7th'!D177,"")))))</f>
        <v/>
      </c>
      <c r="G178" s="302" t="str">
        <f>IF(OR(B178=0,B178=""),"",IF(AND($E$3=6,'Marks Entry 6th'!F177=""),"",IF(AND($E$3=7,'Marks Entry 7th'!F177=""),"",IF(AND($E$3=6),UPPER('Marks Entry 6th'!F177),IF(AND($E$3=7),UPPER('Marks Entry 7th'!F177),"")))))</f>
        <v/>
      </c>
      <c r="H178" s="302" t="str">
        <f>IF(OR(B178=0,B178=""),"",IF(AND($E$3=6,'Marks Entry 6th'!G177=""),"",IF(AND($E$3=7,'Marks Entry 7th'!G177=""),"",IF(AND($E$3=6),UPPER('Marks Entry 6th'!G177),IF(AND($E$3=7),UPPER('Marks Entry 7th'!G177),"")))))</f>
        <v/>
      </c>
      <c r="I178" s="302" t="str">
        <f>IF(OR(B178=0,B178=""),"",IF(AND($E$3=6,'Marks Entry 6th'!H177=""),"",IF(AND($E$3=7,'Marks Entry 7th'!H177=""),"",IF(AND($E$3=6),UPPER('Marks Entry 6th'!H177),IF(AND($E$3=7),UPPER('Marks Entry 7th'!H177),"")))))</f>
        <v/>
      </c>
      <c r="J178" s="64" t="str">
        <f>IF(OR(B178=0,B178=""),"",IF(AND($E$3=6,'Marks Entry 6th'!J177=""),"",IF(AND($E$3=7,'Marks Entry 7th'!J177=""),"",IF(AND($E$3=6),'Marks Entry 6th'!J177,IF(AND($E$3=7),'Marks Entry 7th'!J177,"")))))</f>
        <v/>
      </c>
      <c r="K178" s="64" t="str">
        <f>IF(OR(B178=0,B178=""),"",IF(AND($E$3=6,'Marks Entry 6th'!K177=""),"",IF(AND($E$3=7,'Marks Entry 7th'!K177=""),"",IF(AND($E$3=6),'Marks Entry 6th'!K177,IF(AND($E$3=7),'Marks Entry 7th'!K177,"")))))</f>
        <v/>
      </c>
      <c r="L178" s="120" t="str">
        <f>IF(OR($E178="",$G178=""),"",IF(AND($E$3=6),'Marks Entry 6th'!L177,IF(AND($E$3=7),'Marks Entry 7th'!L177,"")))</f>
        <v/>
      </c>
      <c r="M178" s="120" t="str">
        <f>IF(OR($E178="",$G178=""),"",IF(AND($E$3=6),'Marks Entry 6th'!M177,IF(AND($E$3=7),'Marks Entry 7th'!M177,"")))</f>
        <v/>
      </c>
      <c r="N178" s="120" t="str">
        <f>IF(OR($E178="",$G178=""),"",IF(AND($E$3=6),'Marks Entry 6th'!N177,IF(AND($E$3=7),'Marks Entry 7th'!N177,"")))</f>
        <v/>
      </c>
      <c r="O178" s="120" t="str">
        <f>IF(OR($E178="",$G178=""),"",IF(AND($E$3=6),'Marks Entry 6th'!O177,IF(AND($E$3=7),'Marks Entry 7th'!O177,"")))</f>
        <v/>
      </c>
      <c r="P178" s="120" t="str">
        <f>IF(OR($E178="",$G178=""),"",IF(AND($E$3=6),'Marks Entry 6th'!P177,IF(AND($E$3=7),'Marks Entry 7th'!P177,"")))</f>
        <v/>
      </c>
      <c r="Q178" s="120" t="str">
        <f>IF(OR($E178="",$G178=""),"",IF(AND($E$3=6),'Marks Entry 6th'!Q177,IF(AND($E$3=7),'Marks Entry 7th'!Q177,"")))</f>
        <v/>
      </c>
      <c r="R178" s="418" t="str">
        <f t="shared" si="186"/>
        <v/>
      </c>
      <c r="S178" s="120" t="str">
        <f>IF(OR($E178="",$G178=""),"",IF(AND($E$3=6),'Marks Entry 6th'!R177,IF(AND($E$3=7),'Marks Entry 7th'!R177,"")))</f>
        <v/>
      </c>
      <c r="T178" s="120" t="str">
        <f>IF(OR($E178="",$G178=""),"",IF(AND($E$3=6),'Marks Entry 6th'!S177,IF(AND($E$3=7),'Marks Entry 7th'!S177,"")))</f>
        <v/>
      </c>
      <c r="U178" s="65" t="str">
        <f t="shared" si="187"/>
        <v/>
      </c>
      <c r="V178" s="62">
        <f t="shared" si="188"/>
        <v>0</v>
      </c>
      <c r="W178" s="67" t="str">
        <f>IF(OR($E178="",$G178=""),"",IF(AND($E$3=6),'Marks Entry 6th'!T177,IF(AND($E$3=7),'Marks Entry 7th'!T177,"")))</f>
        <v/>
      </c>
      <c r="X178" s="67" t="str">
        <f>IF(OR($E178="",$G178=""),"",IF(AND($E$3=6),'Marks Entry 6th'!U177,IF(AND($E$3=7),'Marks Entry 7th'!U177,"")))</f>
        <v/>
      </c>
      <c r="Y178" s="66" t="str">
        <f t="shared" si="189"/>
        <v/>
      </c>
      <c r="Z178" s="62" t="str">
        <f t="shared" si="190"/>
        <v/>
      </c>
      <c r="AA178" s="108">
        <f t="shared" si="191"/>
        <v>0</v>
      </c>
      <c r="AB178" s="108" t="str">
        <f t="shared" si="192"/>
        <v/>
      </c>
      <c r="AC178" s="108" t="str">
        <f t="shared" si="193"/>
        <v/>
      </c>
      <c r="AD178" s="108" t="str">
        <f t="shared" si="194"/>
        <v/>
      </c>
      <c r="AE178" s="108" t="str">
        <f t="shared" si="195"/>
        <v/>
      </c>
      <c r="AF178" s="110" t="str">
        <f t="shared" si="196"/>
        <v/>
      </c>
      <c r="AG178" s="120" t="str">
        <f>IF(OR($E178="",$G178=""),"",IF(AND($E$3=6),'Marks Entry 6th'!V177,IF(AND($E$3=7),'Marks Entry 7th'!V177,"")))</f>
        <v/>
      </c>
      <c r="AH178" s="120" t="str">
        <f>IF(OR($E178="",$G178=""),"",IF(AND($E$3=6),'Marks Entry 6th'!W177,IF(AND($E$3=7),'Marks Entry 7th'!W177,"")))</f>
        <v/>
      </c>
      <c r="AI178" s="120" t="str">
        <f>IF(OR($E178="",$G178=""),"",IF(AND($E$3=6),'Marks Entry 6th'!X177,IF(AND($E$3=7),'Marks Entry 7th'!X177,"")))</f>
        <v/>
      </c>
      <c r="AJ178" s="120" t="str">
        <f>IF(OR($E178="",$G178=""),"",IF(AND($E$3=6),'Marks Entry 6th'!Y177,IF(AND($E$3=7),'Marks Entry 7th'!Y177,"")))</f>
        <v/>
      </c>
      <c r="AK178" s="120" t="str">
        <f>IF(OR($E178="",$G178=""),"",IF(AND($E$3=6),'Marks Entry 6th'!Z177,IF(AND($E$3=7),'Marks Entry 7th'!Z177,"")))</f>
        <v/>
      </c>
      <c r="AL178" s="120" t="str">
        <f>IF(OR($E178="",$G178=""),"",IF(AND($E$3=6),'Marks Entry 6th'!AA177,IF(AND($E$3=7),'Marks Entry 7th'!AA177,"")))</f>
        <v/>
      </c>
      <c r="AM178" s="418" t="str">
        <f t="shared" si="197"/>
        <v/>
      </c>
      <c r="AN178" s="120" t="str">
        <f>IF(OR($E178="",$G178=""),"",IF(AND($E$3=6),'Marks Entry 6th'!AB177,IF(AND($E$3=7),'Marks Entry 7th'!AB177,"")))</f>
        <v/>
      </c>
      <c r="AO178" s="120" t="str">
        <f>IF(OR($E178="",$G178=""),"",IF(AND($E$3=6),'Marks Entry 6th'!AC177,IF(AND($E$3=7),'Marks Entry 7th'!AC177,"")))</f>
        <v/>
      </c>
      <c r="AP178" s="65" t="str">
        <f t="shared" si="198"/>
        <v/>
      </c>
      <c r="AQ178" s="62">
        <f t="shared" si="199"/>
        <v>0</v>
      </c>
      <c r="AR178" s="67" t="str">
        <f>IF(OR($E178="",$G178=""),"",IF(AND($E$3=6),'Marks Entry 6th'!AD177,IF(AND($E$3=7),'Marks Entry 7th'!AD177,"")))</f>
        <v/>
      </c>
      <c r="AS178" s="67" t="str">
        <f>IF(OR($E178="",$G178=""),"",IF(AND($E$3=6),'Marks Entry 6th'!AE177,IF(AND($E$3=7),'Marks Entry 7th'!AE177,"")))</f>
        <v/>
      </c>
      <c r="AT178" s="65" t="str">
        <f t="shared" si="200"/>
        <v/>
      </c>
      <c r="AU178" s="62" t="str">
        <f t="shared" si="201"/>
        <v/>
      </c>
      <c r="AV178" s="108">
        <f t="shared" si="202"/>
        <v>0</v>
      </c>
      <c r="AW178" s="108" t="str">
        <f t="shared" si="203"/>
        <v/>
      </c>
      <c r="AX178" s="108" t="str">
        <f t="shared" si="204"/>
        <v/>
      </c>
      <c r="AY178" s="108" t="str">
        <f t="shared" si="205"/>
        <v/>
      </c>
      <c r="AZ178" s="108" t="str">
        <f t="shared" si="206"/>
        <v/>
      </c>
      <c r="BA178" s="110" t="str">
        <f t="shared" si="207"/>
        <v/>
      </c>
      <c r="BB178" s="310" t="str">
        <f>IF(OR($E178="",$G178=""),"",IF(AND($E$3=6),'Marks Entry 6th'!AF177,IF(AND($E$3=7),'Marks Entry 7th'!AF177,"")))</f>
        <v/>
      </c>
      <c r="BC178" s="120" t="str">
        <f>IF(OR($E178="",$G178=""),"",IF(AND($E$3=6),'Marks Entry 6th'!AG177,IF(AND($E$3=7),'Marks Entry 7th'!AG177,"")))</f>
        <v/>
      </c>
      <c r="BD178" s="120" t="str">
        <f>IF(OR($E178="",$G178=""),"",IF(AND($E$3=6),'Marks Entry 6th'!AH177,IF(AND($E$3=7),'Marks Entry 7th'!AH177,"")))</f>
        <v/>
      </c>
      <c r="BE178" s="120" t="str">
        <f>IF(OR($E178="",$G178=""),"",IF(AND($E$3=6),'Marks Entry 6th'!AI177,IF(AND($E$3=7),'Marks Entry 7th'!AI177,"")))</f>
        <v/>
      </c>
      <c r="BF178" s="120" t="str">
        <f>IF(OR($E178="",$G178=""),"",IF(AND($E$3=6),'Marks Entry 6th'!AJ177,IF(AND($E$3=7),'Marks Entry 7th'!AJ177,"")))</f>
        <v/>
      </c>
      <c r="BG178" s="120" t="str">
        <f>IF(OR($E178="",$G178=""),"",IF(AND($E$3=6),'Marks Entry 6th'!AK177,IF(AND($E$3=7),'Marks Entry 7th'!AK177,"")))</f>
        <v/>
      </c>
      <c r="BH178" s="120" t="str">
        <f>IF(OR($E178="",$G178=""),"",IF(AND($E$3=6),'Marks Entry 6th'!AL177,IF(AND($E$3=7),'Marks Entry 7th'!AL177,"")))</f>
        <v/>
      </c>
      <c r="BI178" s="418" t="str">
        <f t="shared" si="208"/>
        <v/>
      </c>
      <c r="BJ178" s="120" t="str">
        <f>IF(OR($E178="",$G178=""),"",IF(AND($E$3=6),'Marks Entry 6th'!AM177,IF(AND($E$3=7),'Marks Entry 7th'!AM177,"")))</f>
        <v/>
      </c>
      <c r="BK178" s="120" t="str">
        <f>IF(OR($E178="",$G178=""),"",IF(AND($E$3=6),'Marks Entry 6th'!AN177,IF(AND($E$3=7),'Marks Entry 7th'!AN177,"")))</f>
        <v/>
      </c>
      <c r="BL178" s="65" t="str">
        <f t="shared" si="209"/>
        <v/>
      </c>
      <c r="BM178" s="62">
        <f t="shared" si="210"/>
        <v>0</v>
      </c>
      <c r="BN178" s="67" t="str">
        <f>IF(OR($E178="",$G178=""),"",IF(AND($E$3=6),'Marks Entry 6th'!AO177,IF(AND($E$3=7),'Marks Entry 7th'!AO177,"")))</f>
        <v/>
      </c>
      <c r="BO178" s="67" t="str">
        <f>IF(OR($E178="",$G178=""),"",IF(AND($E$3=6),'Marks Entry 6th'!AP177,IF(AND($E$3=7),'Marks Entry 7th'!AP177,"")))</f>
        <v/>
      </c>
      <c r="BP178" s="65" t="str">
        <f t="shared" si="211"/>
        <v/>
      </c>
      <c r="BQ178" s="62" t="str">
        <f t="shared" si="212"/>
        <v/>
      </c>
      <c r="BR178" s="108">
        <f t="shared" si="213"/>
        <v>0</v>
      </c>
      <c r="BS178" s="108" t="str">
        <f t="shared" si="214"/>
        <v/>
      </c>
      <c r="BT178" s="108" t="str">
        <f t="shared" si="215"/>
        <v/>
      </c>
      <c r="BU178" s="108" t="str">
        <f t="shared" si="216"/>
        <v/>
      </c>
      <c r="BV178" s="108" t="str">
        <f t="shared" si="217"/>
        <v/>
      </c>
      <c r="BW178" s="110" t="str">
        <f t="shared" si="218"/>
        <v/>
      </c>
      <c r="BX178" s="120" t="str">
        <f>IF(OR($E178="",$G178=""),"",IF(AND($E$3=6),'Marks Entry 6th'!AQ177,IF(AND($E$3=7),'Marks Entry 7th'!AQ177,"")))</f>
        <v/>
      </c>
      <c r="BY178" s="120" t="str">
        <f>IF(OR($E178="",$G178=""),"",IF(AND($E$3=6),'Marks Entry 6th'!AR177,IF(AND($E$3=7),'Marks Entry 7th'!AR177,"")))</f>
        <v/>
      </c>
      <c r="BZ178" s="120" t="str">
        <f>IF(OR($E178="",$G178=""),"",IF(AND($E$3=6),'Marks Entry 6th'!AS177,IF(AND($E$3=7),'Marks Entry 7th'!AS177,"")))</f>
        <v/>
      </c>
      <c r="CA178" s="120" t="str">
        <f>IF(OR($E178="",$G178=""),"",IF(AND($E$3=6),'Marks Entry 6th'!AT177,IF(AND($E$3=7),'Marks Entry 7th'!AT177,"")))</f>
        <v/>
      </c>
      <c r="CB178" s="120" t="str">
        <f>IF(OR($E178="",$G178=""),"",IF(AND($E$3=6),'Marks Entry 6th'!AU177,IF(AND($E$3=7),'Marks Entry 7th'!AU177,"")))</f>
        <v/>
      </c>
      <c r="CC178" s="120" t="str">
        <f>IF(OR($E178="",$G178=""),"",IF(AND($E$3=6),'Marks Entry 6th'!AV177,IF(AND($E$3=7),'Marks Entry 7th'!AV177,"")))</f>
        <v/>
      </c>
      <c r="CD178" s="418" t="str">
        <f t="shared" si="219"/>
        <v/>
      </c>
      <c r="CE178" s="120" t="str">
        <f>IF(OR($E178="",$G178=""),"",IF(AND($E$3=6),'Marks Entry 6th'!AW177,IF(AND($E$3=7),'Marks Entry 7th'!AW177,"")))</f>
        <v/>
      </c>
      <c r="CF178" s="120" t="str">
        <f>IF(OR($E178="",$G178=""),"",IF(AND($E$3=6),'Marks Entry 6th'!AX177,IF(AND($E$3=7),'Marks Entry 7th'!AX177,"")))</f>
        <v/>
      </c>
      <c r="CG178" s="65" t="str">
        <f t="shared" si="220"/>
        <v/>
      </c>
      <c r="CH178" s="62">
        <f t="shared" si="221"/>
        <v>0</v>
      </c>
      <c r="CI178" s="67" t="str">
        <f>IF(OR($E178="",$G178=""),"",IF(AND($E$3=6),'Marks Entry 6th'!AY177,IF(AND($E$3=7),'Marks Entry 7th'!AY177,"")))</f>
        <v/>
      </c>
      <c r="CJ178" s="67" t="str">
        <f>IF(OR($E178="",$G178=""),"",IF(AND($E$3=6),'Marks Entry 6th'!AZ177,IF(AND($E$3=7),'Marks Entry 7th'!AZ177,"")))</f>
        <v/>
      </c>
      <c r="CK178" s="65" t="str">
        <f t="shared" si="222"/>
        <v/>
      </c>
      <c r="CL178" s="62" t="str">
        <f t="shared" si="223"/>
        <v/>
      </c>
      <c r="CM178" s="108">
        <f t="shared" si="224"/>
        <v>0</v>
      </c>
      <c r="CN178" s="108" t="str">
        <f t="shared" si="225"/>
        <v/>
      </c>
      <c r="CO178" s="108" t="str">
        <f t="shared" si="226"/>
        <v/>
      </c>
      <c r="CP178" s="108" t="str">
        <f t="shared" si="227"/>
        <v/>
      </c>
      <c r="CQ178" s="108" t="str">
        <f t="shared" si="228"/>
        <v/>
      </c>
      <c r="CR178" s="110" t="str">
        <f t="shared" si="229"/>
        <v/>
      </c>
      <c r="CS178" s="120" t="str">
        <f>IF(OR($E178="",$G178=""),"",IF(AND($E$3=6),'Marks Entry 6th'!BA177,IF(AND($E$3=7),'Marks Entry 7th'!BA177,"")))</f>
        <v/>
      </c>
      <c r="CT178" s="120" t="str">
        <f>IF(OR($E178="",$G178=""),"",IF(AND($E$3=6),'Marks Entry 6th'!BB177,IF(AND($E$3=7),'Marks Entry 7th'!BB177,"")))</f>
        <v/>
      </c>
      <c r="CU178" s="120" t="str">
        <f>IF(OR($E178="",$G178=""),"",IF(AND($E$3=6),'Marks Entry 6th'!BC177,IF(AND($E$3=7),'Marks Entry 7th'!BC177,"")))</f>
        <v/>
      </c>
      <c r="CV178" s="120" t="str">
        <f>IF(OR($E178="",$G178=""),"",IF(AND($E$3=6),'Marks Entry 6th'!BD177,IF(AND($E$3=7),'Marks Entry 7th'!BD177,"")))</f>
        <v/>
      </c>
      <c r="CW178" s="120" t="str">
        <f>IF(OR($E178="",$G178=""),"",IF(AND($E$3=6),'Marks Entry 6th'!BE177,IF(AND($E$3=7),'Marks Entry 7th'!BE177,"")))</f>
        <v/>
      </c>
      <c r="CX178" s="120" t="str">
        <f>IF(OR($E178="",$G178=""),"",IF(AND($E$3=6),'Marks Entry 6th'!BF177,IF(AND($E$3=7),'Marks Entry 7th'!BF177,"")))</f>
        <v/>
      </c>
      <c r="CY178" s="418" t="str">
        <f t="shared" si="230"/>
        <v/>
      </c>
      <c r="CZ178" s="120" t="str">
        <f>IF(OR($E178="",$G178=""),"",IF(AND($E$3=6),'Marks Entry 6th'!BG177,IF(AND($E$3=7),'Marks Entry 7th'!BG177,"")))</f>
        <v/>
      </c>
      <c r="DA178" s="120" t="str">
        <f>IF(OR($E178="",$G178=""),"",IF(AND($E$3=6),'Marks Entry 6th'!BH177,IF(AND($E$3=7),'Marks Entry 7th'!BH177,"")))</f>
        <v/>
      </c>
      <c r="DB178" s="65" t="str">
        <f t="shared" si="231"/>
        <v/>
      </c>
      <c r="DC178" s="62">
        <f t="shared" si="232"/>
        <v>0</v>
      </c>
      <c r="DD178" s="67" t="str">
        <f>IF(OR($E178="",$G178=""),"",IF(AND($E$3=6),'Marks Entry 6th'!BI177,IF(AND($E$3=7),'Marks Entry 7th'!BI177,"")))</f>
        <v/>
      </c>
      <c r="DE178" s="67" t="str">
        <f>IF(OR($E178="",$G178=""),"",IF(AND($E$3=6),'Marks Entry 6th'!BJ177,IF(AND($E$3=7),'Marks Entry 7th'!BJ177,"")))</f>
        <v/>
      </c>
      <c r="DF178" s="65" t="str">
        <f t="shared" si="233"/>
        <v/>
      </c>
      <c r="DG178" s="62" t="str">
        <f t="shared" si="234"/>
        <v/>
      </c>
      <c r="DH178" s="108">
        <f t="shared" si="235"/>
        <v>0</v>
      </c>
      <c r="DI178" s="108" t="str">
        <f t="shared" si="236"/>
        <v/>
      </c>
      <c r="DJ178" s="108" t="str">
        <f t="shared" si="237"/>
        <v/>
      </c>
      <c r="DK178" s="108" t="str">
        <f t="shared" si="238"/>
        <v/>
      </c>
      <c r="DL178" s="108" t="str">
        <f t="shared" si="239"/>
        <v/>
      </c>
      <c r="DM178" s="110" t="str">
        <f t="shared" si="240"/>
        <v/>
      </c>
      <c r="DN178" s="120" t="str">
        <f>IF(OR($E178="",$G178=""),"",IF(AND($E$3=6),'Marks Entry 6th'!BK177,IF(AND($E$3=7),'Marks Entry 7th'!BK177,"")))</f>
        <v/>
      </c>
      <c r="DO178" s="120" t="str">
        <f>IF(OR($E178="",$G178=""),"",IF(AND($E$3=6),'Marks Entry 6th'!BL177,IF(AND($E$3=7),'Marks Entry 7th'!BL177,"")))</f>
        <v/>
      </c>
      <c r="DP178" s="120" t="str">
        <f>IF(OR($E178="",$G178=""),"",IF(AND($E$3=6),'Marks Entry 6th'!BM177,IF(AND($E$3=7),'Marks Entry 7th'!BM177,"")))</f>
        <v/>
      </c>
      <c r="DQ178" s="120" t="str">
        <f>IF(OR($E178="",$G178=""),"",IF(AND($E$3=6),'Marks Entry 6th'!BN177,IF(AND($E$3=7),'Marks Entry 7th'!BN177,"")))</f>
        <v/>
      </c>
      <c r="DR178" s="120" t="str">
        <f>IF(OR($E178="",$G178=""),"",IF(AND($E$3=6),'Marks Entry 6th'!BO177,IF(AND($E$3=7),'Marks Entry 7th'!BO177,"")))</f>
        <v/>
      </c>
      <c r="DS178" s="120" t="str">
        <f>IF(OR($E178="",$G178=""),"",IF(AND($E$3=6),'Marks Entry 6th'!BP177,IF(AND($E$3=7),'Marks Entry 7th'!BP177,"")))</f>
        <v/>
      </c>
      <c r="DT178" s="418" t="str">
        <f t="shared" si="241"/>
        <v/>
      </c>
      <c r="DU178" s="120" t="str">
        <f>IF(OR($E178="",$G178=""),"",IF(AND($E$3=6),'Marks Entry 6th'!BQ177,IF(AND($E$3=7),'Marks Entry 7th'!BQ177,"")))</f>
        <v/>
      </c>
      <c r="DV178" s="120" t="str">
        <f>IF(OR($E178="",$G178=""),"",IF(AND($E$3=6),'Marks Entry 6th'!BR177,IF(AND($E$3=7),'Marks Entry 7th'!BR177,"")))</f>
        <v/>
      </c>
      <c r="DW178" s="65" t="str">
        <f t="shared" si="242"/>
        <v/>
      </c>
      <c r="DX178" s="62">
        <f t="shared" si="243"/>
        <v>0</v>
      </c>
      <c r="DY178" s="67" t="str">
        <f>IF(OR($E178="",$G178=""),"",IF(AND($E$3=6),'Marks Entry 6th'!BS177,IF(AND($E$3=7),'Marks Entry 7th'!BS177,"")))</f>
        <v/>
      </c>
      <c r="DZ178" s="67" t="str">
        <f>IF(OR($E178="",$G178=""),"",IF(AND($E$3=6),'Marks Entry 6th'!BT177,IF(AND($E$3=7),'Marks Entry 7th'!BT177,"")))</f>
        <v/>
      </c>
      <c r="EA178" s="65" t="str">
        <f t="shared" si="244"/>
        <v/>
      </c>
      <c r="EB178" s="62" t="str">
        <f t="shared" si="245"/>
        <v/>
      </c>
      <c r="EC178" s="108">
        <f t="shared" si="246"/>
        <v>0</v>
      </c>
      <c r="ED178" s="108" t="str">
        <f t="shared" si="247"/>
        <v/>
      </c>
      <c r="EE178" s="108" t="str">
        <f t="shared" si="248"/>
        <v/>
      </c>
      <c r="EF178" s="108" t="str">
        <f t="shared" si="249"/>
        <v/>
      </c>
      <c r="EG178" s="108" t="str">
        <f t="shared" si="250"/>
        <v/>
      </c>
      <c r="EH178" s="110" t="str">
        <f t="shared" si="251"/>
        <v/>
      </c>
      <c r="EI178" s="52" t="str">
        <f>IF(OR($E178="",$G178=""),"",IF(AND($E$3=6),'Marks Entry 6th'!BU177,IF(AND($E$3=7),'Marks Entry 7th'!BU177,"")))</f>
        <v/>
      </c>
      <c r="EJ178" s="52" t="str">
        <f>IF(OR($E178="",$G178=""),"",IF(AND($E$3=6),'Marks Entry 6th'!BV177,IF(AND($E$3=7),'Marks Entry 7th'!BV177,"")))</f>
        <v/>
      </c>
      <c r="EK178" s="52" t="str">
        <f>IF(OR($E178="",$G178=""),"",IF(AND($E$3=6),'Marks Entry 6th'!BW177,IF(AND($E$3=7),'Marks Entry 7th'!BW177,"")))</f>
        <v/>
      </c>
      <c r="EL178" s="52" t="str">
        <f>IF(OR($E178="",$G178=""),"",IF(AND($E$3=6),'Marks Entry 6th'!BX177,IF(AND($E$3=7),'Marks Entry 7th'!BX177,"")))</f>
        <v/>
      </c>
      <c r="EM178" s="52" t="str">
        <f>IF(OR($E178="",$G178=""),"",IF(AND($E$3=6),'Marks Entry 6th'!BY177,IF(AND($E$3=7),'Marks Entry 7th'!BY177,"")))</f>
        <v/>
      </c>
      <c r="EN178" s="121" t="str">
        <f t="shared" si="252"/>
        <v/>
      </c>
      <c r="EO178" s="122">
        <f t="shared" si="253"/>
        <v>0</v>
      </c>
      <c r="EP178" s="122" t="str">
        <f t="shared" si="254"/>
        <v/>
      </c>
      <c r="EQ178" s="122" t="str">
        <f t="shared" si="255"/>
        <v/>
      </c>
      <c r="ER178" s="109" t="str">
        <f t="shared" si="256"/>
        <v/>
      </c>
      <c r="ES178" s="52" t="str">
        <f>IF(OR($E178="",$G178=""),"",IF(AND($E$3=6),'Marks Entry 6th'!BZ177,IF(AND($E$3=7),'Marks Entry 7th'!BZ177,"")))</f>
        <v/>
      </c>
      <c r="ET178" s="52" t="str">
        <f>IF(OR($E178="",$G178=""),"",IF(AND($E$3=6),'Marks Entry 6th'!CA177,IF(AND($E$3=7),'Marks Entry 7th'!CA177,"")))</f>
        <v/>
      </c>
      <c r="EU178" s="52" t="str">
        <f>IF(OR($E178="",$G178=""),"",IF(AND($E$3=6),'Marks Entry 6th'!CB177,IF(AND($E$3=7),'Marks Entry 7th'!CB177,"")))</f>
        <v/>
      </c>
      <c r="EV178" s="52" t="str">
        <f>IF(OR($E178="",$G178=""),"",IF(AND($E$3=6),'Marks Entry 6th'!CC177,IF(AND($E$3=7),'Marks Entry 7th'!CC177,"")))</f>
        <v/>
      </c>
      <c r="EW178" s="52" t="str">
        <f>IF(OR($E178="",$G178=""),"",IF(AND($E$3=6),'Marks Entry 6th'!CD177,IF(AND($E$3=7),'Marks Entry 7th'!CD177,"")))</f>
        <v/>
      </c>
      <c r="EX178" s="121" t="str">
        <f t="shared" si="257"/>
        <v/>
      </c>
      <c r="EY178" s="122">
        <f t="shared" si="258"/>
        <v>0</v>
      </c>
      <c r="EZ178" s="122" t="str">
        <f t="shared" si="259"/>
        <v/>
      </c>
      <c r="FA178" s="122" t="str">
        <f t="shared" si="260"/>
        <v/>
      </c>
      <c r="FB178" s="109" t="str">
        <f t="shared" si="261"/>
        <v/>
      </c>
      <c r="FC178" s="52" t="str">
        <f>IF(OR($E178="",$G178=""),"",IF(AND($E$3=6),'Marks Entry 6th'!CE177,IF(AND($E$3=7),'Marks Entry 7th'!CE177,"")))</f>
        <v/>
      </c>
      <c r="FD178" s="52" t="str">
        <f>IF(OR($E178="",$G178=""),"",IF(AND($E$3=6),'Marks Entry 6th'!CF177,IF(AND($E$3=7),'Marks Entry 7th'!CF177,"")))</f>
        <v/>
      </c>
      <c r="FE178" s="52" t="str">
        <f>IF(OR($E178="",$G178=""),"",IF(AND($E$3=6),'Marks Entry 6th'!CG177,IF(AND($E$3=7),'Marks Entry 7th'!CG177,"")))</f>
        <v/>
      </c>
      <c r="FF178" s="52" t="str">
        <f>IF(OR($E178="",$G178=""),"",IF(AND($E$3=6),'Marks Entry 6th'!CH177,IF(AND($E$3=7),'Marks Entry 7th'!CH177,"")))</f>
        <v/>
      </c>
      <c r="FG178" s="52" t="str">
        <f>IF(OR($E178="",$G178=""),"",IF(AND($E$3=6),'Marks Entry 6th'!CI177,IF(AND($E$3=7),'Marks Entry 7th'!CI177,"")))</f>
        <v/>
      </c>
      <c r="FH178" s="121" t="str">
        <f t="shared" si="262"/>
        <v/>
      </c>
      <c r="FI178" s="122">
        <f t="shared" si="263"/>
        <v>0</v>
      </c>
      <c r="FJ178" s="122" t="str">
        <f t="shared" si="264"/>
        <v/>
      </c>
      <c r="FK178" s="122" t="str">
        <f t="shared" si="265"/>
        <v/>
      </c>
      <c r="FL178" s="109" t="str">
        <f t="shared" si="266"/>
        <v/>
      </c>
      <c r="FM178" s="361" t="str">
        <f>IF(OR($E178="",$G178=""),"",IF(AND('Marks Entry 6th'!CJ177="",'Marks Entry 7th'!CJ177=""),"",IF(AND($E$3=6),'Marks Entry 6th'!CJ177,IF(AND($E$3=7),'Marks Entry 7th'!CJ177,""))))</f>
        <v/>
      </c>
      <c r="FN178" s="361" t="str">
        <f>IF(OR($E178="",$G178=""),"",IF(AND('Marks Entry 6th'!CK177="",'Marks Entry 7th'!CK177=""),"",IF(AND($E$3=6),'Marks Entry 6th'!CK177,IF(AND($E$3=7),'Marks Entry 7th'!CK177,""))))</f>
        <v/>
      </c>
      <c r="FO178" s="362" t="str">
        <f t="shared" si="267"/>
        <v/>
      </c>
      <c r="FP178" s="109" t="str">
        <f t="shared" si="268"/>
        <v/>
      </c>
      <c r="FQ178" s="361" t="str">
        <f>IF(OR($E178="",$G178=""),"",IF(AND('Marks Entry 6th'!CL177="",'Marks Entry 7th'!CL177=""),"",IF(AND($E$3=6),'Marks Entry 6th'!CL177,IF(AND($E$3=7),'Marks Entry 7th'!CL177,""))))</f>
        <v/>
      </c>
      <c r="FR178" s="361" t="str">
        <f>IF(OR($E178="",$G178=""),"",IF(AND('Marks Entry 6th'!CM177="",'Marks Entry 7th'!CM177=""),"",IF(AND($E$3=6),'Marks Entry 6th'!CM177,IF(AND($E$3=7),'Marks Entry 7th'!CM177,""))))</f>
        <v/>
      </c>
      <c r="FS178" s="362" t="str">
        <f t="shared" si="269"/>
        <v/>
      </c>
      <c r="FT178" s="109" t="str">
        <f t="shared" si="270"/>
        <v/>
      </c>
      <c r="FU178" s="78" t="str">
        <f t="shared" si="271"/>
        <v/>
      </c>
      <c r="FV178" s="328" t="str">
        <f t="shared" si="272"/>
        <v/>
      </c>
      <c r="FW178" s="84" t="str">
        <f t="shared" si="273"/>
        <v/>
      </c>
      <c r="FX178" s="222" t="str">
        <f t="shared" si="274"/>
        <v/>
      </c>
      <c r="FY178" s="85" t="str">
        <f t="shared" si="275"/>
        <v/>
      </c>
      <c r="FZ178" s="327" t="str">
        <f>IFERROR(IF(B178="NSO","NSO",IF(OR(D178="",G178="",F178=""),"",IF(AND(FV178&gt;=36,'Master sheet'!$D$11="Hindi"),"कक्षा क्रमोन्नत",IF(AND(FV178&gt;=36,'Master sheet'!$D$11="English"),"Promoted",IF(AND(FV178&lt;36,'Master sheet'!$D$11="Hindi"),"पुनः परीक्षा","Re-Exam"))))),"")</f>
        <v/>
      </c>
      <c r="GA178" s="53" t="str">
        <f>IF(OR($E178="",$G178=""),"",IF(AND($E$3=6,'Marks Entry 6th'!CN177=""),"",IF(AND($E$3=7,'Marks Entry 7th'!CN177=""),"",IF(AND($E$3=6),'Marks Entry 6th'!CN177,IF(AND($E$3=7),'Marks Entry 7th'!CN177,"")))))</f>
        <v/>
      </c>
      <c r="GB178" s="53" t="str">
        <f>IF(OR($E178="",$G178=""),"",IF(AND($E$3=6,'Marks Entry 6th'!CO177=""),"",IF(AND($E$3=7,'Marks Entry 7th'!CO177=""),"",IF(AND($E$3=6),'Marks Entry 6th'!CO177,IF(AND($E$3=7),'Marks Entry 7th'!CO177,"")))))</f>
        <v/>
      </c>
      <c r="GC178" s="54"/>
      <c r="GK178" s="56">
        <f>IF(AND($E$3=6),'Marks Entry 6th'!I177,IF(AND($E$3=7),'Marks Entry 7th'!I177,""))</f>
        <v>0</v>
      </c>
      <c r="GL178" s="56">
        <f t="shared" si="276"/>
        <v>0</v>
      </c>
    </row>
    <row r="179" spans="1:194" ht="18.95" customHeight="1">
      <c r="A179" s="68">
        <v>172</v>
      </c>
      <c r="B179" s="68" t="str">
        <f>IF(OR(GK179=0,GK179=""),"",IF(AND($E$3=6),'Marks Entry 6th'!I178,IF(AND($E$3=7),'Marks Entry 7th'!I178,"")))</f>
        <v/>
      </c>
      <c r="C179" s="69" t="str">
        <f>IF(OR(B179=0,B179=""),"",IF(AND($E$3=6,'Marks Entry 6th'!B178=""),"",IF(AND($E$3=7,'Marks Entry 7th'!B178=""),"",IF(AND($E$3=6,'Marks Entry 6th'!B178),'Marks Entry 6th'!B178,IF(AND($E$3=7),'Marks Entry 7th'!B178,"")))))</f>
        <v/>
      </c>
      <c r="D179" s="69" t="str">
        <f>IF(OR(B179=0,B179=""),"",IF(AND($E$3=6,'Marks Entry 6th'!C178=""),"",IF(AND($E$3=7,'Marks Entry 7th'!C178=""),"",IF(AND($E$3=6),'Marks Entry 6th'!C178,IF(AND($E$3=7),'Marks Entry 7th'!C178,"")))))</f>
        <v/>
      </c>
      <c r="E179" s="303" t="str">
        <f>IF(OR(B179=0,B179=""),"",IF(AND($E$3=6,'Marks Entry 6th'!E178=""),"",IF(AND($E$3=7,'Marks Entry 7th'!E178=""),"",IF(AND($E$3=6),'Marks Entry 6th'!E178,IF(AND($E$3=7),'Marks Entry 7th'!E178,"")))))</f>
        <v/>
      </c>
      <c r="F179" s="69" t="str">
        <f>IF(OR(B179=0,B179=""),"",IF(AND($E$3=6,'Marks Entry 6th'!D178=""),"",IF(AND($E$3=7,'Marks Entry 7th'!D178=""),"",IF(AND($E$3=6),'Marks Entry 6th'!D178,IF(AND($E$3=7),'Marks Entry 7th'!D178,"")))))</f>
        <v/>
      </c>
      <c r="G179" s="302" t="str">
        <f>IF(OR(B179=0,B179=""),"",IF(AND($E$3=6,'Marks Entry 6th'!F178=""),"",IF(AND($E$3=7,'Marks Entry 7th'!F178=""),"",IF(AND($E$3=6),UPPER('Marks Entry 6th'!F178),IF(AND($E$3=7),UPPER('Marks Entry 7th'!F178),"")))))</f>
        <v/>
      </c>
      <c r="H179" s="302" t="str">
        <f>IF(OR(B179=0,B179=""),"",IF(AND($E$3=6,'Marks Entry 6th'!G178=""),"",IF(AND($E$3=7,'Marks Entry 7th'!G178=""),"",IF(AND($E$3=6),UPPER('Marks Entry 6th'!G178),IF(AND($E$3=7),UPPER('Marks Entry 7th'!G178),"")))))</f>
        <v/>
      </c>
      <c r="I179" s="302" t="str">
        <f>IF(OR(B179=0,B179=""),"",IF(AND($E$3=6,'Marks Entry 6th'!H178=""),"",IF(AND($E$3=7,'Marks Entry 7th'!H178=""),"",IF(AND($E$3=6),UPPER('Marks Entry 6th'!H178),IF(AND($E$3=7),UPPER('Marks Entry 7th'!H178),"")))))</f>
        <v/>
      </c>
      <c r="J179" s="64" t="str">
        <f>IF(OR(B179=0,B179=""),"",IF(AND($E$3=6,'Marks Entry 6th'!J178=""),"",IF(AND($E$3=7,'Marks Entry 7th'!J178=""),"",IF(AND($E$3=6),'Marks Entry 6th'!J178,IF(AND($E$3=7),'Marks Entry 7th'!J178,"")))))</f>
        <v/>
      </c>
      <c r="K179" s="64" t="str">
        <f>IF(OR(B179=0,B179=""),"",IF(AND($E$3=6,'Marks Entry 6th'!K178=""),"",IF(AND($E$3=7,'Marks Entry 7th'!K178=""),"",IF(AND($E$3=6),'Marks Entry 6th'!K178,IF(AND($E$3=7),'Marks Entry 7th'!K178,"")))))</f>
        <v/>
      </c>
      <c r="L179" s="120" t="str">
        <f>IF(OR($E179="",$G179=""),"",IF(AND($E$3=6),'Marks Entry 6th'!L178,IF(AND($E$3=7),'Marks Entry 7th'!L178,"")))</f>
        <v/>
      </c>
      <c r="M179" s="120" t="str">
        <f>IF(OR($E179="",$G179=""),"",IF(AND($E$3=6),'Marks Entry 6th'!M178,IF(AND($E$3=7),'Marks Entry 7th'!M178,"")))</f>
        <v/>
      </c>
      <c r="N179" s="120" t="str">
        <f>IF(OR($E179="",$G179=""),"",IF(AND($E$3=6),'Marks Entry 6th'!N178,IF(AND($E$3=7),'Marks Entry 7th'!N178,"")))</f>
        <v/>
      </c>
      <c r="O179" s="120" t="str">
        <f>IF(OR($E179="",$G179=""),"",IF(AND($E$3=6),'Marks Entry 6th'!O178,IF(AND($E$3=7),'Marks Entry 7th'!O178,"")))</f>
        <v/>
      </c>
      <c r="P179" s="120" t="str">
        <f>IF(OR($E179="",$G179=""),"",IF(AND($E$3=6),'Marks Entry 6th'!P178,IF(AND($E$3=7),'Marks Entry 7th'!P178,"")))</f>
        <v/>
      </c>
      <c r="Q179" s="120" t="str">
        <f>IF(OR($E179="",$G179=""),"",IF(AND($E$3=6),'Marks Entry 6th'!Q178,IF(AND($E$3=7),'Marks Entry 7th'!Q178,"")))</f>
        <v/>
      </c>
      <c r="R179" s="418" t="str">
        <f t="shared" si="186"/>
        <v/>
      </c>
      <c r="S179" s="120" t="str">
        <f>IF(OR($E179="",$G179=""),"",IF(AND($E$3=6),'Marks Entry 6th'!R178,IF(AND($E$3=7),'Marks Entry 7th'!R178,"")))</f>
        <v/>
      </c>
      <c r="T179" s="120" t="str">
        <f>IF(OR($E179="",$G179=""),"",IF(AND($E$3=6),'Marks Entry 6th'!S178,IF(AND($E$3=7),'Marks Entry 7th'!S178,"")))</f>
        <v/>
      </c>
      <c r="U179" s="65" t="str">
        <f t="shared" si="187"/>
        <v/>
      </c>
      <c r="V179" s="62">
        <f t="shared" si="188"/>
        <v>0</v>
      </c>
      <c r="W179" s="67" t="str">
        <f>IF(OR($E179="",$G179=""),"",IF(AND($E$3=6),'Marks Entry 6th'!T178,IF(AND($E$3=7),'Marks Entry 7th'!T178,"")))</f>
        <v/>
      </c>
      <c r="X179" s="67" t="str">
        <f>IF(OR($E179="",$G179=""),"",IF(AND($E$3=6),'Marks Entry 6th'!U178,IF(AND($E$3=7),'Marks Entry 7th'!U178,"")))</f>
        <v/>
      </c>
      <c r="Y179" s="66" t="str">
        <f t="shared" si="189"/>
        <v/>
      </c>
      <c r="Z179" s="62" t="str">
        <f t="shared" si="190"/>
        <v/>
      </c>
      <c r="AA179" s="108">
        <f t="shared" si="191"/>
        <v>0</v>
      </c>
      <c r="AB179" s="108" t="str">
        <f t="shared" si="192"/>
        <v/>
      </c>
      <c r="AC179" s="108" t="str">
        <f t="shared" si="193"/>
        <v/>
      </c>
      <c r="AD179" s="108" t="str">
        <f t="shared" si="194"/>
        <v/>
      </c>
      <c r="AE179" s="108" t="str">
        <f t="shared" si="195"/>
        <v/>
      </c>
      <c r="AF179" s="110" t="str">
        <f t="shared" si="196"/>
        <v/>
      </c>
      <c r="AG179" s="120" t="str">
        <f>IF(OR($E179="",$G179=""),"",IF(AND($E$3=6),'Marks Entry 6th'!V178,IF(AND($E$3=7),'Marks Entry 7th'!V178,"")))</f>
        <v/>
      </c>
      <c r="AH179" s="120" t="str">
        <f>IF(OR($E179="",$G179=""),"",IF(AND($E$3=6),'Marks Entry 6th'!W178,IF(AND($E$3=7),'Marks Entry 7th'!W178,"")))</f>
        <v/>
      </c>
      <c r="AI179" s="120" t="str">
        <f>IF(OR($E179="",$G179=""),"",IF(AND($E$3=6),'Marks Entry 6th'!X178,IF(AND($E$3=7),'Marks Entry 7th'!X178,"")))</f>
        <v/>
      </c>
      <c r="AJ179" s="120" t="str">
        <f>IF(OR($E179="",$G179=""),"",IF(AND($E$3=6),'Marks Entry 6th'!Y178,IF(AND($E$3=7),'Marks Entry 7th'!Y178,"")))</f>
        <v/>
      </c>
      <c r="AK179" s="120" t="str">
        <f>IF(OR($E179="",$G179=""),"",IF(AND($E$3=6),'Marks Entry 6th'!Z178,IF(AND($E$3=7),'Marks Entry 7th'!Z178,"")))</f>
        <v/>
      </c>
      <c r="AL179" s="120" t="str">
        <f>IF(OR($E179="",$G179=""),"",IF(AND($E$3=6),'Marks Entry 6th'!AA178,IF(AND($E$3=7),'Marks Entry 7th'!AA178,"")))</f>
        <v/>
      </c>
      <c r="AM179" s="418" t="str">
        <f t="shared" si="197"/>
        <v/>
      </c>
      <c r="AN179" s="120" t="str">
        <f>IF(OR($E179="",$G179=""),"",IF(AND($E$3=6),'Marks Entry 6th'!AB178,IF(AND($E$3=7),'Marks Entry 7th'!AB178,"")))</f>
        <v/>
      </c>
      <c r="AO179" s="120" t="str">
        <f>IF(OR($E179="",$G179=""),"",IF(AND($E$3=6),'Marks Entry 6th'!AC178,IF(AND($E$3=7),'Marks Entry 7th'!AC178,"")))</f>
        <v/>
      </c>
      <c r="AP179" s="65" t="str">
        <f t="shared" si="198"/>
        <v/>
      </c>
      <c r="AQ179" s="62">
        <f t="shared" si="199"/>
        <v>0</v>
      </c>
      <c r="AR179" s="67" t="str">
        <f>IF(OR($E179="",$G179=""),"",IF(AND($E$3=6),'Marks Entry 6th'!AD178,IF(AND($E$3=7),'Marks Entry 7th'!AD178,"")))</f>
        <v/>
      </c>
      <c r="AS179" s="67" t="str">
        <f>IF(OR($E179="",$G179=""),"",IF(AND($E$3=6),'Marks Entry 6th'!AE178,IF(AND($E$3=7),'Marks Entry 7th'!AE178,"")))</f>
        <v/>
      </c>
      <c r="AT179" s="65" t="str">
        <f t="shared" si="200"/>
        <v/>
      </c>
      <c r="AU179" s="62" t="str">
        <f t="shared" si="201"/>
        <v/>
      </c>
      <c r="AV179" s="108">
        <f t="shared" si="202"/>
        <v>0</v>
      </c>
      <c r="AW179" s="108" t="str">
        <f t="shared" si="203"/>
        <v/>
      </c>
      <c r="AX179" s="108" t="str">
        <f t="shared" si="204"/>
        <v/>
      </c>
      <c r="AY179" s="108" t="str">
        <f t="shared" si="205"/>
        <v/>
      </c>
      <c r="AZ179" s="108" t="str">
        <f t="shared" si="206"/>
        <v/>
      </c>
      <c r="BA179" s="110" t="str">
        <f t="shared" si="207"/>
        <v/>
      </c>
      <c r="BB179" s="310" t="str">
        <f>IF(OR($E179="",$G179=""),"",IF(AND($E$3=6),'Marks Entry 6th'!AF178,IF(AND($E$3=7),'Marks Entry 7th'!AF178,"")))</f>
        <v/>
      </c>
      <c r="BC179" s="120" t="str">
        <f>IF(OR($E179="",$G179=""),"",IF(AND($E$3=6),'Marks Entry 6th'!AG178,IF(AND($E$3=7),'Marks Entry 7th'!AG178,"")))</f>
        <v/>
      </c>
      <c r="BD179" s="120" t="str">
        <f>IF(OR($E179="",$G179=""),"",IF(AND($E$3=6),'Marks Entry 6th'!AH178,IF(AND($E$3=7),'Marks Entry 7th'!AH178,"")))</f>
        <v/>
      </c>
      <c r="BE179" s="120" t="str">
        <f>IF(OR($E179="",$G179=""),"",IF(AND($E$3=6),'Marks Entry 6th'!AI178,IF(AND($E$3=7),'Marks Entry 7th'!AI178,"")))</f>
        <v/>
      </c>
      <c r="BF179" s="120" t="str">
        <f>IF(OR($E179="",$G179=""),"",IF(AND($E$3=6),'Marks Entry 6th'!AJ178,IF(AND($E$3=7),'Marks Entry 7th'!AJ178,"")))</f>
        <v/>
      </c>
      <c r="BG179" s="120" t="str">
        <f>IF(OR($E179="",$G179=""),"",IF(AND($E$3=6),'Marks Entry 6th'!AK178,IF(AND($E$3=7),'Marks Entry 7th'!AK178,"")))</f>
        <v/>
      </c>
      <c r="BH179" s="120" t="str">
        <f>IF(OR($E179="",$G179=""),"",IF(AND($E$3=6),'Marks Entry 6th'!AL178,IF(AND($E$3=7),'Marks Entry 7th'!AL178,"")))</f>
        <v/>
      </c>
      <c r="BI179" s="418" t="str">
        <f t="shared" si="208"/>
        <v/>
      </c>
      <c r="BJ179" s="120" t="str">
        <f>IF(OR($E179="",$G179=""),"",IF(AND($E$3=6),'Marks Entry 6th'!AM178,IF(AND($E$3=7),'Marks Entry 7th'!AM178,"")))</f>
        <v/>
      </c>
      <c r="BK179" s="120" t="str">
        <f>IF(OR($E179="",$G179=""),"",IF(AND($E$3=6),'Marks Entry 6th'!AN178,IF(AND($E$3=7),'Marks Entry 7th'!AN178,"")))</f>
        <v/>
      </c>
      <c r="BL179" s="65" t="str">
        <f t="shared" si="209"/>
        <v/>
      </c>
      <c r="BM179" s="62">
        <f t="shared" si="210"/>
        <v>0</v>
      </c>
      <c r="BN179" s="67" t="str">
        <f>IF(OR($E179="",$G179=""),"",IF(AND($E$3=6),'Marks Entry 6th'!AO178,IF(AND($E$3=7),'Marks Entry 7th'!AO178,"")))</f>
        <v/>
      </c>
      <c r="BO179" s="67" t="str">
        <f>IF(OR($E179="",$G179=""),"",IF(AND($E$3=6),'Marks Entry 6th'!AP178,IF(AND($E$3=7),'Marks Entry 7th'!AP178,"")))</f>
        <v/>
      </c>
      <c r="BP179" s="65" t="str">
        <f t="shared" si="211"/>
        <v/>
      </c>
      <c r="BQ179" s="62" t="str">
        <f t="shared" si="212"/>
        <v/>
      </c>
      <c r="BR179" s="108">
        <f t="shared" si="213"/>
        <v>0</v>
      </c>
      <c r="BS179" s="108" t="str">
        <f t="shared" si="214"/>
        <v/>
      </c>
      <c r="BT179" s="108" t="str">
        <f t="shared" si="215"/>
        <v/>
      </c>
      <c r="BU179" s="108" t="str">
        <f t="shared" si="216"/>
        <v/>
      </c>
      <c r="BV179" s="108" t="str">
        <f t="shared" si="217"/>
        <v/>
      </c>
      <c r="BW179" s="110" t="str">
        <f t="shared" si="218"/>
        <v/>
      </c>
      <c r="BX179" s="120" t="str">
        <f>IF(OR($E179="",$G179=""),"",IF(AND($E$3=6),'Marks Entry 6th'!AQ178,IF(AND($E$3=7),'Marks Entry 7th'!AQ178,"")))</f>
        <v/>
      </c>
      <c r="BY179" s="120" t="str">
        <f>IF(OR($E179="",$G179=""),"",IF(AND($E$3=6),'Marks Entry 6th'!AR178,IF(AND($E$3=7),'Marks Entry 7th'!AR178,"")))</f>
        <v/>
      </c>
      <c r="BZ179" s="120" t="str">
        <f>IF(OR($E179="",$G179=""),"",IF(AND($E$3=6),'Marks Entry 6th'!AS178,IF(AND($E$3=7),'Marks Entry 7th'!AS178,"")))</f>
        <v/>
      </c>
      <c r="CA179" s="120" t="str">
        <f>IF(OR($E179="",$G179=""),"",IF(AND($E$3=6),'Marks Entry 6th'!AT178,IF(AND($E$3=7),'Marks Entry 7th'!AT178,"")))</f>
        <v/>
      </c>
      <c r="CB179" s="120" t="str">
        <f>IF(OR($E179="",$G179=""),"",IF(AND($E$3=6),'Marks Entry 6th'!AU178,IF(AND($E$3=7),'Marks Entry 7th'!AU178,"")))</f>
        <v/>
      </c>
      <c r="CC179" s="120" t="str">
        <f>IF(OR($E179="",$G179=""),"",IF(AND($E$3=6),'Marks Entry 6th'!AV178,IF(AND($E$3=7),'Marks Entry 7th'!AV178,"")))</f>
        <v/>
      </c>
      <c r="CD179" s="418" t="str">
        <f t="shared" si="219"/>
        <v/>
      </c>
      <c r="CE179" s="120" t="str">
        <f>IF(OR($E179="",$G179=""),"",IF(AND($E$3=6),'Marks Entry 6th'!AW178,IF(AND($E$3=7),'Marks Entry 7th'!AW178,"")))</f>
        <v/>
      </c>
      <c r="CF179" s="120" t="str">
        <f>IF(OR($E179="",$G179=""),"",IF(AND($E$3=6),'Marks Entry 6th'!AX178,IF(AND($E$3=7),'Marks Entry 7th'!AX178,"")))</f>
        <v/>
      </c>
      <c r="CG179" s="65" t="str">
        <f t="shared" si="220"/>
        <v/>
      </c>
      <c r="CH179" s="62">
        <f t="shared" si="221"/>
        <v>0</v>
      </c>
      <c r="CI179" s="67" t="str">
        <f>IF(OR($E179="",$G179=""),"",IF(AND($E$3=6),'Marks Entry 6th'!AY178,IF(AND($E$3=7),'Marks Entry 7th'!AY178,"")))</f>
        <v/>
      </c>
      <c r="CJ179" s="67" t="str">
        <f>IF(OR($E179="",$G179=""),"",IF(AND($E$3=6),'Marks Entry 6th'!AZ178,IF(AND($E$3=7),'Marks Entry 7th'!AZ178,"")))</f>
        <v/>
      </c>
      <c r="CK179" s="65" t="str">
        <f t="shared" si="222"/>
        <v/>
      </c>
      <c r="CL179" s="62" t="str">
        <f t="shared" si="223"/>
        <v/>
      </c>
      <c r="CM179" s="108">
        <f t="shared" si="224"/>
        <v>0</v>
      </c>
      <c r="CN179" s="108" t="str">
        <f t="shared" si="225"/>
        <v/>
      </c>
      <c r="CO179" s="108" t="str">
        <f t="shared" si="226"/>
        <v/>
      </c>
      <c r="CP179" s="108" t="str">
        <f t="shared" si="227"/>
        <v/>
      </c>
      <c r="CQ179" s="108" t="str">
        <f t="shared" si="228"/>
        <v/>
      </c>
      <c r="CR179" s="110" t="str">
        <f t="shared" si="229"/>
        <v/>
      </c>
      <c r="CS179" s="120" t="str">
        <f>IF(OR($E179="",$G179=""),"",IF(AND($E$3=6),'Marks Entry 6th'!BA178,IF(AND($E$3=7),'Marks Entry 7th'!BA178,"")))</f>
        <v/>
      </c>
      <c r="CT179" s="120" t="str">
        <f>IF(OR($E179="",$G179=""),"",IF(AND($E$3=6),'Marks Entry 6th'!BB178,IF(AND($E$3=7),'Marks Entry 7th'!BB178,"")))</f>
        <v/>
      </c>
      <c r="CU179" s="120" t="str">
        <f>IF(OR($E179="",$G179=""),"",IF(AND($E$3=6),'Marks Entry 6th'!BC178,IF(AND($E$3=7),'Marks Entry 7th'!BC178,"")))</f>
        <v/>
      </c>
      <c r="CV179" s="120" t="str">
        <f>IF(OR($E179="",$G179=""),"",IF(AND($E$3=6),'Marks Entry 6th'!BD178,IF(AND($E$3=7),'Marks Entry 7th'!BD178,"")))</f>
        <v/>
      </c>
      <c r="CW179" s="120" t="str">
        <f>IF(OR($E179="",$G179=""),"",IF(AND($E$3=6),'Marks Entry 6th'!BE178,IF(AND($E$3=7),'Marks Entry 7th'!BE178,"")))</f>
        <v/>
      </c>
      <c r="CX179" s="120" t="str">
        <f>IF(OR($E179="",$G179=""),"",IF(AND($E$3=6),'Marks Entry 6th'!BF178,IF(AND($E$3=7),'Marks Entry 7th'!BF178,"")))</f>
        <v/>
      </c>
      <c r="CY179" s="418" t="str">
        <f t="shared" si="230"/>
        <v/>
      </c>
      <c r="CZ179" s="120" t="str">
        <f>IF(OR($E179="",$G179=""),"",IF(AND($E$3=6),'Marks Entry 6th'!BG178,IF(AND($E$3=7),'Marks Entry 7th'!BG178,"")))</f>
        <v/>
      </c>
      <c r="DA179" s="120" t="str">
        <f>IF(OR($E179="",$G179=""),"",IF(AND($E$3=6),'Marks Entry 6th'!BH178,IF(AND($E$3=7),'Marks Entry 7th'!BH178,"")))</f>
        <v/>
      </c>
      <c r="DB179" s="65" t="str">
        <f t="shared" si="231"/>
        <v/>
      </c>
      <c r="DC179" s="62">
        <f t="shared" si="232"/>
        <v>0</v>
      </c>
      <c r="DD179" s="67" t="str">
        <f>IF(OR($E179="",$G179=""),"",IF(AND($E$3=6),'Marks Entry 6th'!BI178,IF(AND($E$3=7),'Marks Entry 7th'!BI178,"")))</f>
        <v/>
      </c>
      <c r="DE179" s="67" t="str">
        <f>IF(OR($E179="",$G179=""),"",IF(AND($E$3=6),'Marks Entry 6th'!BJ178,IF(AND($E$3=7),'Marks Entry 7th'!BJ178,"")))</f>
        <v/>
      </c>
      <c r="DF179" s="65" t="str">
        <f t="shared" si="233"/>
        <v/>
      </c>
      <c r="DG179" s="62" t="str">
        <f t="shared" si="234"/>
        <v/>
      </c>
      <c r="DH179" s="108">
        <f t="shared" si="235"/>
        <v>0</v>
      </c>
      <c r="DI179" s="108" t="str">
        <f t="shared" si="236"/>
        <v/>
      </c>
      <c r="DJ179" s="108" t="str">
        <f t="shared" si="237"/>
        <v/>
      </c>
      <c r="DK179" s="108" t="str">
        <f t="shared" si="238"/>
        <v/>
      </c>
      <c r="DL179" s="108" t="str">
        <f t="shared" si="239"/>
        <v/>
      </c>
      <c r="DM179" s="110" t="str">
        <f t="shared" si="240"/>
        <v/>
      </c>
      <c r="DN179" s="120" t="str">
        <f>IF(OR($E179="",$G179=""),"",IF(AND($E$3=6),'Marks Entry 6th'!BK178,IF(AND($E$3=7),'Marks Entry 7th'!BK178,"")))</f>
        <v/>
      </c>
      <c r="DO179" s="120" t="str">
        <f>IF(OR($E179="",$G179=""),"",IF(AND($E$3=6),'Marks Entry 6th'!BL178,IF(AND($E$3=7),'Marks Entry 7th'!BL178,"")))</f>
        <v/>
      </c>
      <c r="DP179" s="120" t="str">
        <f>IF(OR($E179="",$G179=""),"",IF(AND($E$3=6),'Marks Entry 6th'!BM178,IF(AND($E$3=7),'Marks Entry 7th'!BM178,"")))</f>
        <v/>
      </c>
      <c r="DQ179" s="120" t="str">
        <f>IF(OR($E179="",$G179=""),"",IF(AND($E$3=6),'Marks Entry 6th'!BN178,IF(AND($E$3=7),'Marks Entry 7th'!BN178,"")))</f>
        <v/>
      </c>
      <c r="DR179" s="120" t="str">
        <f>IF(OR($E179="",$G179=""),"",IF(AND($E$3=6),'Marks Entry 6th'!BO178,IF(AND($E$3=7),'Marks Entry 7th'!BO178,"")))</f>
        <v/>
      </c>
      <c r="DS179" s="120" t="str">
        <f>IF(OR($E179="",$G179=""),"",IF(AND($E$3=6),'Marks Entry 6th'!BP178,IF(AND($E$3=7),'Marks Entry 7th'!BP178,"")))</f>
        <v/>
      </c>
      <c r="DT179" s="418" t="str">
        <f t="shared" si="241"/>
        <v/>
      </c>
      <c r="DU179" s="120" t="str">
        <f>IF(OR($E179="",$G179=""),"",IF(AND($E$3=6),'Marks Entry 6th'!BQ178,IF(AND($E$3=7),'Marks Entry 7th'!BQ178,"")))</f>
        <v/>
      </c>
      <c r="DV179" s="120" t="str">
        <f>IF(OR($E179="",$G179=""),"",IF(AND($E$3=6),'Marks Entry 6th'!BR178,IF(AND($E$3=7),'Marks Entry 7th'!BR178,"")))</f>
        <v/>
      </c>
      <c r="DW179" s="65" t="str">
        <f t="shared" si="242"/>
        <v/>
      </c>
      <c r="DX179" s="62">
        <f t="shared" si="243"/>
        <v>0</v>
      </c>
      <c r="DY179" s="67" t="str">
        <f>IF(OR($E179="",$G179=""),"",IF(AND($E$3=6),'Marks Entry 6th'!BS178,IF(AND($E$3=7),'Marks Entry 7th'!BS178,"")))</f>
        <v/>
      </c>
      <c r="DZ179" s="67" t="str">
        <f>IF(OR($E179="",$G179=""),"",IF(AND($E$3=6),'Marks Entry 6th'!BT178,IF(AND($E$3=7),'Marks Entry 7th'!BT178,"")))</f>
        <v/>
      </c>
      <c r="EA179" s="65" t="str">
        <f t="shared" si="244"/>
        <v/>
      </c>
      <c r="EB179" s="62" t="str">
        <f t="shared" si="245"/>
        <v/>
      </c>
      <c r="EC179" s="108">
        <f t="shared" si="246"/>
        <v>0</v>
      </c>
      <c r="ED179" s="108" t="str">
        <f t="shared" si="247"/>
        <v/>
      </c>
      <c r="EE179" s="108" t="str">
        <f t="shared" si="248"/>
        <v/>
      </c>
      <c r="EF179" s="108" t="str">
        <f t="shared" si="249"/>
        <v/>
      </c>
      <c r="EG179" s="108" t="str">
        <f t="shared" si="250"/>
        <v/>
      </c>
      <c r="EH179" s="110" t="str">
        <f t="shared" si="251"/>
        <v/>
      </c>
      <c r="EI179" s="52" t="str">
        <f>IF(OR($E179="",$G179=""),"",IF(AND($E$3=6),'Marks Entry 6th'!BU178,IF(AND($E$3=7),'Marks Entry 7th'!BU178,"")))</f>
        <v/>
      </c>
      <c r="EJ179" s="52" t="str">
        <f>IF(OR($E179="",$G179=""),"",IF(AND($E$3=6),'Marks Entry 6th'!BV178,IF(AND($E$3=7),'Marks Entry 7th'!BV178,"")))</f>
        <v/>
      </c>
      <c r="EK179" s="52" t="str">
        <f>IF(OR($E179="",$G179=""),"",IF(AND($E$3=6),'Marks Entry 6th'!BW178,IF(AND($E$3=7),'Marks Entry 7th'!BW178,"")))</f>
        <v/>
      </c>
      <c r="EL179" s="52" t="str">
        <f>IF(OR($E179="",$G179=""),"",IF(AND($E$3=6),'Marks Entry 6th'!BX178,IF(AND($E$3=7),'Marks Entry 7th'!BX178,"")))</f>
        <v/>
      </c>
      <c r="EM179" s="52" t="str">
        <f>IF(OR($E179="",$G179=""),"",IF(AND($E$3=6),'Marks Entry 6th'!BY178,IF(AND($E$3=7),'Marks Entry 7th'!BY178,"")))</f>
        <v/>
      </c>
      <c r="EN179" s="121" t="str">
        <f t="shared" si="252"/>
        <v/>
      </c>
      <c r="EO179" s="122">
        <f t="shared" si="253"/>
        <v>0</v>
      </c>
      <c r="EP179" s="122" t="str">
        <f t="shared" si="254"/>
        <v/>
      </c>
      <c r="EQ179" s="122" t="str">
        <f t="shared" si="255"/>
        <v/>
      </c>
      <c r="ER179" s="109" t="str">
        <f t="shared" si="256"/>
        <v/>
      </c>
      <c r="ES179" s="52" t="str">
        <f>IF(OR($E179="",$G179=""),"",IF(AND($E$3=6),'Marks Entry 6th'!BZ178,IF(AND($E$3=7),'Marks Entry 7th'!BZ178,"")))</f>
        <v/>
      </c>
      <c r="ET179" s="52" t="str">
        <f>IF(OR($E179="",$G179=""),"",IF(AND($E$3=6),'Marks Entry 6th'!CA178,IF(AND($E$3=7),'Marks Entry 7th'!CA178,"")))</f>
        <v/>
      </c>
      <c r="EU179" s="52" t="str">
        <f>IF(OR($E179="",$G179=""),"",IF(AND($E$3=6),'Marks Entry 6th'!CB178,IF(AND($E$3=7),'Marks Entry 7th'!CB178,"")))</f>
        <v/>
      </c>
      <c r="EV179" s="52" t="str">
        <f>IF(OR($E179="",$G179=""),"",IF(AND($E$3=6),'Marks Entry 6th'!CC178,IF(AND($E$3=7),'Marks Entry 7th'!CC178,"")))</f>
        <v/>
      </c>
      <c r="EW179" s="52" t="str">
        <f>IF(OR($E179="",$G179=""),"",IF(AND($E$3=6),'Marks Entry 6th'!CD178,IF(AND($E$3=7),'Marks Entry 7th'!CD178,"")))</f>
        <v/>
      </c>
      <c r="EX179" s="121" t="str">
        <f t="shared" si="257"/>
        <v/>
      </c>
      <c r="EY179" s="122">
        <f t="shared" si="258"/>
        <v>0</v>
      </c>
      <c r="EZ179" s="122" t="str">
        <f t="shared" si="259"/>
        <v/>
      </c>
      <c r="FA179" s="122" t="str">
        <f t="shared" si="260"/>
        <v/>
      </c>
      <c r="FB179" s="109" t="str">
        <f t="shared" si="261"/>
        <v/>
      </c>
      <c r="FC179" s="52" t="str">
        <f>IF(OR($E179="",$G179=""),"",IF(AND($E$3=6),'Marks Entry 6th'!CE178,IF(AND($E$3=7),'Marks Entry 7th'!CE178,"")))</f>
        <v/>
      </c>
      <c r="FD179" s="52" t="str">
        <f>IF(OR($E179="",$G179=""),"",IF(AND($E$3=6),'Marks Entry 6th'!CF178,IF(AND($E$3=7),'Marks Entry 7th'!CF178,"")))</f>
        <v/>
      </c>
      <c r="FE179" s="52" t="str">
        <f>IF(OR($E179="",$G179=""),"",IF(AND($E$3=6),'Marks Entry 6th'!CG178,IF(AND($E$3=7),'Marks Entry 7th'!CG178,"")))</f>
        <v/>
      </c>
      <c r="FF179" s="52" t="str">
        <f>IF(OR($E179="",$G179=""),"",IF(AND($E$3=6),'Marks Entry 6th'!CH178,IF(AND($E$3=7),'Marks Entry 7th'!CH178,"")))</f>
        <v/>
      </c>
      <c r="FG179" s="52" t="str">
        <f>IF(OR($E179="",$G179=""),"",IF(AND($E$3=6),'Marks Entry 6th'!CI178,IF(AND($E$3=7),'Marks Entry 7th'!CI178,"")))</f>
        <v/>
      </c>
      <c r="FH179" s="121" t="str">
        <f t="shared" si="262"/>
        <v/>
      </c>
      <c r="FI179" s="122">
        <f t="shared" si="263"/>
        <v>0</v>
      </c>
      <c r="FJ179" s="122" t="str">
        <f t="shared" si="264"/>
        <v/>
      </c>
      <c r="FK179" s="122" t="str">
        <f t="shared" si="265"/>
        <v/>
      </c>
      <c r="FL179" s="109" t="str">
        <f t="shared" si="266"/>
        <v/>
      </c>
      <c r="FM179" s="361" t="str">
        <f>IF(OR($E179="",$G179=""),"",IF(AND('Marks Entry 6th'!CJ178="",'Marks Entry 7th'!CJ178=""),"",IF(AND($E$3=6),'Marks Entry 6th'!CJ178,IF(AND($E$3=7),'Marks Entry 7th'!CJ178,""))))</f>
        <v/>
      </c>
      <c r="FN179" s="361" t="str">
        <f>IF(OR($E179="",$G179=""),"",IF(AND('Marks Entry 6th'!CK178="",'Marks Entry 7th'!CK178=""),"",IF(AND($E$3=6),'Marks Entry 6th'!CK178,IF(AND($E$3=7),'Marks Entry 7th'!CK178,""))))</f>
        <v/>
      </c>
      <c r="FO179" s="362" t="str">
        <f t="shared" si="267"/>
        <v/>
      </c>
      <c r="FP179" s="109" t="str">
        <f t="shared" si="268"/>
        <v/>
      </c>
      <c r="FQ179" s="361" t="str">
        <f>IF(OR($E179="",$G179=""),"",IF(AND('Marks Entry 6th'!CL178="",'Marks Entry 7th'!CL178=""),"",IF(AND($E$3=6),'Marks Entry 6th'!CL178,IF(AND($E$3=7),'Marks Entry 7th'!CL178,""))))</f>
        <v/>
      </c>
      <c r="FR179" s="361" t="str">
        <f>IF(OR($E179="",$G179=""),"",IF(AND('Marks Entry 6th'!CM178="",'Marks Entry 7th'!CM178=""),"",IF(AND($E$3=6),'Marks Entry 6th'!CM178,IF(AND($E$3=7),'Marks Entry 7th'!CM178,""))))</f>
        <v/>
      </c>
      <c r="FS179" s="362" t="str">
        <f t="shared" si="269"/>
        <v/>
      </c>
      <c r="FT179" s="109" t="str">
        <f t="shared" si="270"/>
        <v/>
      </c>
      <c r="FU179" s="78" t="str">
        <f t="shared" si="271"/>
        <v/>
      </c>
      <c r="FV179" s="328" t="str">
        <f t="shared" si="272"/>
        <v/>
      </c>
      <c r="FW179" s="84" t="str">
        <f t="shared" si="273"/>
        <v/>
      </c>
      <c r="FX179" s="222" t="str">
        <f t="shared" si="274"/>
        <v/>
      </c>
      <c r="FY179" s="85" t="str">
        <f t="shared" si="275"/>
        <v/>
      </c>
      <c r="FZ179" s="327" t="str">
        <f>IFERROR(IF(B179="NSO","NSO",IF(OR(D179="",G179="",F179=""),"",IF(AND(FV179&gt;=36,'Master sheet'!$D$11="Hindi"),"कक्षा क्रमोन्नत",IF(AND(FV179&gt;=36,'Master sheet'!$D$11="English"),"Promoted",IF(AND(FV179&lt;36,'Master sheet'!$D$11="Hindi"),"पुनः परीक्षा","Re-Exam"))))),"")</f>
        <v/>
      </c>
      <c r="GA179" s="53" t="str">
        <f>IF(OR($E179="",$G179=""),"",IF(AND($E$3=6,'Marks Entry 6th'!CN178=""),"",IF(AND($E$3=7,'Marks Entry 7th'!CN178=""),"",IF(AND($E$3=6),'Marks Entry 6th'!CN178,IF(AND($E$3=7),'Marks Entry 7th'!CN178,"")))))</f>
        <v/>
      </c>
      <c r="GB179" s="53" t="str">
        <f>IF(OR($E179="",$G179=""),"",IF(AND($E$3=6,'Marks Entry 6th'!CO178=""),"",IF(AND($E$3=7,'Marks Entry 7th'!CO178=""),"",IF(AND($E$3=6),'Marks Entry 6th'!CO178,IF(AND($E$3=7),'Marks Entry 7th'!CO178,"")))))</f>
        <v/>
      </c>
      <c r="GC179" s="54"/>
      <c r="GK179" s="56">
        <f>IF(AND($E$3=6),'Marks Entry 6th'!I178,IF(AND($E$3=7),'Marks Entry 7th'!I178,""))</f>
        <v>0</v>
      </c>
      <c r="GL179" s="56">
        <f t="shared" si="276"/>
        <v>0</v>
      </c>
    </row>
    <row r="180" spans="1:194" ht="18.95" customHeight="1">
      <c r="A180" s="68">
        <v>173</v>
      </c>
      <c r="B180" s="68" t="str">
        <f>IF(OR(GK180=0,GK180=""),"",IF(AND($E$3=6),'Marks Entry 6th'!I179,IF(AND($E$3=7),'Marks Entry 7th'!I179,"")))</f>
        <v/>
      </c>
      <c r="C180" s="69" t="str">
        <f>IF(OR(B180=0,B180=""),"",IF(AND($E$3=6,'Marks Entry 6th'!B179=""),"",IF(AND($E$3=7,'Marks Entry 7th'!B179=""),"",IF(AND($E$3=6,'Marks Entry 6th'!B179),'Marks Entry 6th'!B179,IF(AND($E$3=7),'Marks Entry 7th'!B179,"")))))</f>
        <v/>
      </c>
      <c r="D180" s="69" t="str">
        <f>IF(OR(B180=0,B180=""),"",IF(AND($E$3=6,'Marks Entry 6th'!C179=""),"",IF(AND($E$3=7,'Marks Entry 7th'!C179=""),"",IF(AND($E$3=6),'Marks Entry 6th'!C179,IF(AND($E$3=7),'Marks Entry 7th'!C179,"")))))</f>
        <v/>
      </c>
      <c r="E180" s="303" t="str">
        <f>IF(OR(B180=0,B180=""),"",IF(AND($E$3=6,'Marks Entry 6th'!E179=""),"",IF(AND($E$3=7,'Marks Entry 7th'!E179=""),"",IF(AND($E$3=6),'Marks Entry 6th'!E179,IF(AND($E$3=7),'Marks Entry 7th'!E179,"")))))</f>
        <v/>
      </c>
      <c r="F180" s="69" t="str">
        <f>IF(OR(B180=0,B180=""),"",IF(AND($E$3=6,'Marks Entry 6th'!D179=""),"",IF(AND($E$3=7,'Marks Entry 7th'!D179=""),"",IF(AND($E$3=6),'Marks Entry 6th'!D179,IF(AND($E$3=7),'Marks Entry 7th'!D179,"")))))</f>
        <v/>
      </c>
      <c r="G180" s="302" t="str">
        <f>IF(OR(B180=0,B180=""),"",IF(AND($E$3=6,'Marks Entry 6th'!F179=""),"",IF(AND($E$3=7,'Marks Entry 7th'!F179=""),"",IF(AND($E$3=6),UPPER('Marks Entry 6th'!F179),IF(AND($E$3=7),UPPER('Marks Entry 7th'!F179),"")))))</f>
        <v/>
      </c>
      <c r="H180" s="302" t="str">
        <f>IF(OR(B180=0,B180=""),"",IF(AND($E$3=6,'Marks Entry 6th'!G179=""),"",IF(AND($E$3=7,'Marks Entry 7th'!G179=""),"",IF(AND($E$3=6),UPPER('Marks Entry 6th'!G179),IF(AND($E$3=7),UPPER('Marks Entry 7th'!G179),"")))))</f>
        <v/>
      </c>
      <c r="I180" s="302" t="str">
        <f>IF(OR(B180=0,B180=""),"",IF(AND($E$3=6,'Marks Entry 6th'!H179=""),"",IF(AND($E$3=7,'Marks Entry 7th'!H179=""),"",IF(AND($E$3=6),UPPER('Marks Entry 6th'!H179),IF(AND($E$3=7),UPPER('Marks Entry 7th'!H179),"")))))</f>
        <v/>
      </c>
      <c r="J180" s="64" t="str">
        <f>IF(OR(B180=0,B180=""),"",IF(AND($E$3=6,'Marks Entry 6th'!J179=""),"",IF(AND($E$3=7,'Marks Entry 7th'!J179=""),"",IF(AND($E$3=6),'Marks Entry 6th'!J179,IF(AND($E$3=7),'Marks Entry 7th'!J179,"")))))</f>
        <v/>
      </c>
      <c r="K180" s="64" t="str">
        <f>IF(OR(B180=0,B180=""),"",IF(AND($E$3=6,'Marks Entry 6th'!K179=""),"",IF(AND($E$3=7,'Marks Entry 7th'!K179=""),"",IF(AND($E$3=6),'Marks Entry 6th'!K179,IF(AND($E$3=7),'Marks Entry 7th'!K179,"")))))</f>
        <v/>
      </c>
      <c r="L180" s="120" t="str">
        <f>IF(OR($E180="",$G180=""),"",IF(AND($E$3=6),'Marks Entry 6th'!L179,IF(AND($E$3=7),'Marks Entry 7th'!L179,"")))</f>
        <v/>
      </c>
      <c r="M180" s="120" t="str">
        <f>IF(OR($E180="",$G180=""),"",IF(AND($E$3=6),'Marks Entry 6th'!M179,IF(AND($E$3=7),'Marks Entry 7th'!M179,"")))</f>
        <v/>
      </c>
      <c r="N180" s="120" t="str">
        <f>IF(OR($E180="",$G180=""),"",IF(AND($E$3=6),'Marks Entry 6th'!N179,IF(AND($E$3=7),'Marks Entry 7th'!N179,"")))</f>
        <v/>
      </c>
      <c r="O180" s="120" t="str">
        <f>IF(OR($E180="",$G180=""),"",IF(AND($E$3=6),'Marks Entry 6th'!O179,IF(AND($E$3=7),'Marks Entry 7th'!O179,"")))</f>
        <v/>
      </c>
      <c r="P180" s="120" t="str">
        <f>IF(OR($E180="",$G180=""),"",IF(AND($E$3=6),'Marks Entry 6th'!P179,IF(AND($E$3=7),'Marks Entry 7th'!P179,"")))</f>
        <v/>
      </c>
      <c r="Q180" s="120" t="str">
        <f>IF(OR($E180="",$G180=""),"",IF(AND($E$3=6),'Marks Entry 6th'!Q179,IF(AND($E$3=7),'Marks Entry 7th'!Q179,"")))</f>
        <v/>
      </c>
      <c r="R180" s="418" t="str">
        <f t="shared" si="186"/>
        <v/>
      </c>
      <c r="S180" s="120" t="str">
        <f>IF(OR($E180="",$G180=""),"",IF(AND($E$3=6),'Marks Entry 6th'!R179,IF(AND($E$3=7),'Marks Entry 7th'!R179,"")))</f>
        <v/>
      </c>
      <c r="T180" s="120" t="str">
        <f>IF(OR($E180="",$G180=""),"",IF(AND($E$3=6),'Marks Entry 6th'!S179,IF(AND($E$3=7),'Marks Entry 7th'!S179,"")))</f>
        <v/>
      </c>
      <c r="U180" s="65" t="str">
        <f t="shared" si="187"/>
        <v/>
      </c>
      <c r="V180" s="62">
        <f t="shared" si="188"/>
        <v>0</v>
      </c>
      <c r="W180" s="67" t="str">
        <f>IF(OR($E180="",$G180=""),"",IF(AND($E$3=6),'Marks Entry 6th'!T179,IF(AND($E$3=7),'Marks Entry 7th'!T179,"")))</f>
        <v/>
      </c>
      <c r="X180" s="67" t="str">
        <f>IF(OR($E180="",$G180=""),"",IF(AND($E$3=6),'Marks Entry 6th'!U179,IF(AND($E$3=7),'Marks Entry 7th'!U179,"")))</f>
        <v/>
      </c>
      <c r="Y180" s="66" t="str">
        <f t="shared" si="189"/>
        <v/>
      </c>
      <c r="Z180" s="62" t="str">
        <f t="shared" si="190"/>
        <v/>
      </c>
      <c r="AA180" s="108">
        <f t="shared" si="191"/>
        <v>0</v>
      </c>
      <c r="AB180" s="108" t="str">
        <f t="shared" si="192"/>
        <v/>
      </c>
      <c r="AC180" s="108" t="str">
        <f t="shared" si="193"/>
        <v/>
      </c>
      <c r="AD180" s="108" t="str">
        <f t="shared" si="194"/>
        <v/>
      </c>
      <c r="AE180" s="108" t="str">
        <f t="shared" si="195"/>
        <v/>
      </c>
      <c r="AF180" s="110" t="str">
        <f t="shared" si="196"/>
        <v/>
      </c>
      <c r="AG180" s="120" t="str">
        <f>IF(OR($E180="",$G180=""),"",IF(AND($E$3=6),'Marks Entry 6th'!V179,IF(AND($E$3=7),'Marks Entry 7th'!V179,"")))</f>
        <v/>
      </c>
      <c r="AH180" s="120" t="str">
        <f>IF(OR($E180="",$G180=""),"",IF(AND($E$3=6),'Marks Entry 6th'!W179,IF(AND($E$3=7),'Marks Entry 7th'!W179,"")))</f>
        <v/>
      </c>
      <c r="AI180" s="120" t="str">
        <f>IF(OR($E180="",$G180=""),"",IF(AND($E$3=6),'Marks Entry 6th'!X179,IF(AND($E$3=7),'Marks Entry 7th'!X179,"")))</f>
        <v/>
      </c>
      <c r="AJ180" s="120" t="str">
        <f>IF(OR($E180="",$G180=""),"",IF(AND($E$3=6),'Marks Entry 6th'!Y179,IF(AND($E$3=7),'Marks Entry 7th'!Y179,"")))</f>
        <v/>
      </c>
      <c r="AK180" s="120" t="str">
        <f>IF(OR($E180="",$G180=""),"",IF(AND($E$3=6),'Marks Entry 6th'!Z179,IF(AND($E$3=7),'Marks Entry 7th'!Z179,"")))</f>
        <v/>
      </c>
      <c r="AL180" s="120" t="str">
        <f>IF(OR($E180="",$G180=""),"",IF(AND($E$3=6),'Marks Entry 6th'!AA179,IF(AND($E$3=7),'Marks Entry 7th'!AA179,"")))</f>
        <v/>
      </c>
      <c r="AM180" s="418" t="str">
        <f t="shared" si="197"/>
        <v/>
      </c>
      <c r="AN180" s="120" t="str">
        <f>IF(OR($E180="",$G180=""),"",IF(AND($E$3=6),'Marks Entry 6th'!AB179,IF(AND($E$3=7),'Marks Entry 7th'!AB179,"")))</f>
        <v/>
      </c>
      <c r="AO180" s="120" t="str">
        <f>IF(OR($E180="",$G180=""),"",IF(AND($E$3=6),'Marks Entry 6th'!AC179,IF(AND($E$3=7),'Marks Entry 7th'!AC179,"")))</f>
        <v/>
      </c>
      <c r="AP180" s="65" t="str">
        <f t="shared" si="198"/>
        <v/>
      </c>
      <c r="AQ180" s="62">
        <f t="shared" si="199"/>
        <v>0</v>
      </c>
      <c r="AR180" s="67" t="str">
        <f>IF(OR($E180="",$G180=""),"",IF(AND($E$3=6),'Marks Entry 6th'!AD179,IF(AND($E$3=7),'Marks Entry 7th'!AD179,"")))</f>
        <v/>
      </c>
      <c r="AS180" s="67" t="str">
        <f>IF(OR($E180="",$G180=""),"",IF(AND($E$3=6),'Marks Entry 6th'!AE179,IF(AND($E$3=7),'Marks Entry 7th'!AE179,"")))</f>
        <v/>
      </c>
      <c r="AT180" s="65" t="str">
        <f t="shared" si="200"/>
        <v/>
      </c>
      <c r="AU180" s="62" t="str">
        <f t="shared" si="201"/>
        <v/>
      </c>
      <c r="AV180" s="108">
        <f t="shared" si="202"/>
        <v>0</v>
      </c>
      <c r="AW180" s="108" t="str">
        <f t="shared" si="203"/>
        <v/>
      </c>
      <c r="AX180" s="108" t="str">
        <f t="shared" si="204"/>
        <v/>
      </c>
      <c r="AY180" s="108" t="str">
        <f t="shared" si="205"/>
        <v/>
      </c>
      <c r="AZ180" s="108" t="str">
        <f t="shared" si="206"/>
        <v/>
      </c>
      <c r="BA180" s="110" t="str">
        <f t="shared" si="207"/>
        <v/>
      </c>
      <c r="BB180" s="310" t="str">
        <f>IF(OR($E180="",$G180=""),"",IF(AND($E$3=6),'Marks Entry 6th'!AF179,IF(AND($E$3=7),'Marks Entry 7th'!AF179,"")))</f>
        <v/>
      </c>
      <c r="BC180" s="120" t="str">
        <f>IF(OR($E180="",$G180=""),"",IF(AND($E$3=6),'Marks Entry 6th'!AG179,IF(AND($E$3=7),'Marks Entry 7th'!AG179,"")))</f>
        <v/>
      </c>
      <c r="BD180" s="120" t="str">
        <f>IF(OR($E180="",$G180=""),"",IF(AND($E$3=6),'Marks Entry 6th'!AH179,IF(AND($E$3=7),'Marks Entry 7th'!AH179,"")))</f>
        <v/>
      </c>
      <c r="BE180" s="120" t="str">
        <f>IF(OR($E180="",$G180=""),"",IF(AND($E$3=6),'Marks Entry 6th'!AI179,IF(AND($E$3=7),'Marks Entry 7th'!AI179,"")))</f>
        <v/>
      </c>
      <c r="BF180" s="120" t="str">
        <f>IF(OR($E180="",$G180=""),"",IF(AND($E$3=6),'Marks Entry 6th'!AJ179,IF(AND($E$3=7),'Marks Entry 7th'!AJ179,"")))</f>
        <v/>
      </c>
      <c r="BG180" s="120" t="str">
        <f>IF(OR($E180="",$G180=""),"",IF(AND($E$3=6),'Marks Entry 6th'!AK179,IF(AND($E$3=7),'Marks Entry 7th'!AK179,"")))</f>
        <v/>
      </c>
      <c r="BH180" s="120" t="str">
        <f>IF(OR($E180="",$G180=""),"",IF(AND($E$3=6),'Marks Entry 6th'!AL179,IF(AND($E$3=7),'Marks Entry 7th'!AL179,"")))</f>
        <v/>
      </c>
      <c r="BI180" s="418" t="str">
        <f t="shared" si="208"/>
        <v/>
      </c>
      <c r="BJ180" s="120" t="str">
        <f>IF(OR($E180="",$G180=""),"",IF(AND($E$3=6),'Marks Entry 6th'!AM179,IF(AND($E$3=7),'Marks Entry 7th'!AM179,"")))</f>
        <v/>
      </c>
      <c r="BK180" s="120" t="str">
        <f>IF(OR($E180="",$G180=""),"",IF(AND($E$3=6),'Marks Entry 6th'!AN179,IF(AND($E$3=7),'Marks Entry 7th'!AN179,"")))</f>
        <v/>
      </c>
      <c r="BL180" s="65" t="str">
        <f t="shared" si="209"/>
        <v/>
      </c>
      <c r="BM180" s="62">
        <f t="shared" si="210"/>
        <v>0</v>
      </c>
      <c r="BN180" s="67" t="str">
        <f>IF(OR($E180="",$G180=""),"",IF(AND($E$3=6),'Marks Entry 6th'!AO179,IF(AND($E$3=7),'Marks Entry 7th'!AO179,"")))</f>
        <v/>
      </c>
      <c r="BO180" s="67" t="str">
        <f>IF(OR($E180="",$G180=""),"",IF(AND($E$3=6),'Marks Entry 6th'!AP179,IF(AND($E$3=7),'Marks Entry 7th'!AP179,"")))</f>
        <v/>
      </c>
      <c r="BP180" s="65" t="str">
        <f t="shared" si="211"/>
        <v/>
      </c>
      <c r="BQ180" s="62" t="str">
        <f t="shared" si="212"/>
        <v/>
      </c>
      <c r="BR180" s="108">
        <f t="shared" si="213"/>
        <v>0</v>
      </c>
      <c r="BS180" s="108" t="str">
        <f t="shared" si="214"/>
        <v/>
      </c>
      <c r="BT180" s="108" t="str">
        <f t="shared" si="215"/>
        <v/>
      </c>
      <c r="BU180" s="108" t="str">
        <f t="shared" si="216"/>
        <v/>
      </c>
      <c r="BV180" s="108" t="str">
        <f t="shared" si="217"/>
        <v/>
      </c>
      <c r="BW180" s="110" t="str">
        <f t="shared" si="218"/>
        <v/>
      </c>
      <c r="BX180" s="120" t="str">
        <f>IF(OR($E180="",$G180=""),"",IF(AND($E$3=6),'Marks Entry 6th'!AQ179,IF(AND($E$3=7),'Marks Entry 7th'!AQ179,"")))</f>
        <v/>
      </c>
      <c r="BY180" s="120" t="str">
        <f>IF(OR($E180="",$G180=""),"",IF(AND($E$3=6),'Marks Entry 6th'!AR179,IF(AND($E$3=7),'Marks Entry 7th'!AR179,"")))</f>
        <v/>
      </c>
      <c r="BZ180" s="120" t="str">
        <f>IF(OR($E180="",$G180=""),"",IF(AND($E$3=6),'Marks Entry 6th'!AS179,IF(AND($E$3=7),'Marks Entry 7th'!AS179,"")))</f>
        <v/>
      </c>
      <c r="CA180" s="120" t="str">
        <f>IF(OR($E180="",$G180=""),"",IF(AND($E$3=6),'Marks Entry 6th'!AT179,IF(AND($E$3=7),'Marks Entry 7th'!AT179,"")))</f>
        <v/>
      </c>
      <c r="CB180" s="120" t="str">
        <f>IF(OR($E180="",$G180=""),"",IF(AND($E$3=6),'Marks Entry 6th'!AU179,IF(AND($E$3=7),'Marks Entry 7th'!AU179,"")))</f>
        <v/>
      </c>
      <c r="CC180" s="120" t="str">
        <f>IF(OR($E180="",$G180=""),"",IF(AND($E$3=6),'Marks Entry 6th'!AV179,IF(AND($E$3=7),'Marks Entry 7th'!AV179,"")))</f>
        <v/>
      </c>
      <c r="CD180" s="418" t="str">
        <f t="shared" si="219"/>
        <v/>
      </c>
      <c r="CE180" s="120" t="str">
        <f>IF(OR($E180="",$G180=""),"",IF(AND($E$3=6),'Marks Entry 6th'!AW179,IF(AND($E$3=7),'Marks Entry 7th'!AW179,"")))</f>
        <v/>
      </c>
      <c r="CF180" s="120" t="str">
        <f>IF(OR($E180="",$G180=""),"",IF(AND($E$3=6),'Marks Entry 6th'!AX179,IF(AND($E$3=7),'Marks Entry 7th'!AX179,"")))</f>
        <v/>
      </c>
      <c r="CG180" s="65" t="str">
        <f t="shared" si="220"/>
        <v/>
      </c>
      <c r="CH180" s="62">
        <f t="shared" si="221"/>
        <v>0</v>
      </c>
      <c r="CI180" s="67" t="str">
        <f>IF(OR($E180="",$G180=""),"",IF(AND($E$3=6),'Marks Entry 6th'!AY179,IF(AND($E$3=7),'Marks Entry 7th'!AY179,"")))</f>
        <v/>
      </c>
      <c r="CJ180" s="67" t="str">
        <f>IF(OR($E180="",$G180=""),"",IF(AND($E$3=6),'Marks Entry 6th'!AZ179,IF(AND($E$3=7),'Marks Entry 7th'!AZ179,"")))</f>
        <v/>
      </c>
      <c r="CK180" s="65" t="str">
        <f t="shared" si="222"/>
        <v/>
      </c>
      <c r="CL180" s="62" t="str">
        <f t="shared" si="223"/>
        <v/>
      </c>
      <c r="CM180" s="108">
        <f t="shared" si="224"/>
        <v>0</v>
      </c>
      <c r="CN180" s="108" t="str">
        <f t="shared" si="225"/>
        <v/>
      </c>
      <c r="CO180" s="108" t="str">
        <f t="shared" si="226"/>
        <v/>
      </c>
      <c r="CP180" s="108" t="str">
        <f t="shared" si="227"/>
        <v/>
      </c>
      <c r="CQ180" s="108" t="str">
        <f t="shared" si="228"/>
        <v/>
      </c>
      <c r="CR180" s="110" t="str">
        <f t="shared" si="229"/>
        <v/>
      </c>
      <c r="CS180" s="120" t="str">
        <f>IF(OR($E180="",$G180=""),"",IF(AND($E$3=6),'Marks Entry 6th'!BA179,IF(AND($E$3=7),'Marks Entry 7th'!BA179,"")))</f>
        <v/>
      </c>
      <c r="CT180" s="120" t="str">
        <f>IF(OR($E180="",$G180=""),"",IF(AND($E$3=6),'Marks Entry 6th'!BB179,IF(AND($E$3=7),'Marks Entry 7th'!BB179,"")))</f>
        <v/>
      </c>
      <c r="CU180" s="120" t="str">
        <f>IF(OR($E180="",$G180=""),"",IF(AND($E$3=6),'Marks Entry 6th'!BC179,IF(AND($E$3=7),'Marks Entry 7th'!BC179,"")))</f>
        <v/>
      </c>
      <c r="CV180" s="120" t="str">
        <f>IF(OR($E180="",$G180=""),"",IF(AND($E$3=6),'Marks Entry 6th'!BD179,IF(AND($E$3=7),'Marks Entry 7th'!BD179,"")))</f>
        <v/>
      </c>
      <c r="CW180" s="120" t="str">
        <f>IF(OR($E180="",$G180=""),"",IF(AND($E$3=6),'Marks Entry 6th'!BE179,IF(AND($E$3=7),'Marks Entry 7th'!BE179,"")))</f>
        <v/>
      </c>
      <c r="CX180" s="120" t="str">
        <f>IF(OR($E180="",$G180=""),"",IF(AND($E$3=6),'Marks Entry 6th'!BF179,IF(AND($E$3=7),'Marks Entry 7th'!BF179,"")))</f>
        <v/>
      </c>
      <c r="CY180" s="418" t="str">
        <f t="shared" si="230"/>
        <v/>
      </c>
      <c r="CZ180" s="120" t="str">
        <f>IF(OR($E180="",$G180=""),"",IF(AND($E$3=6),'Marks Entry 6th'!BG179,IF(AND($E$3=7),'Marks Entry 7th'!BG179,"")))</f>
        <v/>
      </c>
      <c r="DA180" s="120" t="str">
        <f>IF(OR($E180="",$G180=""),"",IF(AND($E$3=6),'Marks Entry 6th'!BH179,IF(AND($E$3=7),'Marks Entry 7th'!BH179,"")))</f>
        <v/>
      </c>
      <c r="DB180" s="65" t="str">
        <f t="shared" si="231"/>
        <v/>
      </c>
      <c r="DC180" s="62">
        <f t="shared" si="232"/>
        <v>0</v>
      </c>
      <c r="DD180" s="67" t="str">
        <f>IF(OR($E180="",$G180=""),"",IF(AND($E$3=6),'Marks Entry 6th'!BI179,IF(AND($E$3=7),'Marks Entry 7th'!BI179,"")))</f>
        <v/>
      </c>
      <c r="DE180" s="67" t="str">
        <f>IF(OR($E180="",$G180=""),"",IF(AND($E$3=6),'Marks Entry 6th'!BJ179,IF(AND($E$3=7),'Marks Entry 7th'!BJ179,"")))</f>
        <v/>
      </c>
      <c r="DF180" s="65" t="str">
        <f t="shared" si="233"/>
        <v/>
      </c>
      <c r="DG180" s="62" t="str">
        <f t="shared" si="234"/>
        <v/>
      </c>
      <c r="DH180" s="108">
        <f t="shared" si="235"/>
        <v>0</v>
      </c>
      <c r="DI180" s="108" t="str">
        <f t="shared" si="236"/>
        <v/>
      </c>
      <c r="DJ180" s="108" t="str">
        <f t="shared" si="237"/>
        <v/>
      </c>
      <c r="DK180" s="108" t="str">
        <f t="shared" si="238"/>
        <v/>
      </c>
      <c r="DL180" s="108" t="str">
        <f t="shared" si="239"/>
        <v/>
      </c>
      <c r="DM180" s="110" t="str">
        <f t="shared" si="240"/>
        <v/>
      </c>
      <c r="DN180" s="120" t="str">
        <f>IF(OR($E180="",$G180=""),"",IF(AND($E$3=6),'Marks Entry 6th'!BK179,IF(AND($E$3=7),'Marks Entry 7th'!BK179,"")))</f>
        <v/>
      </c>
      <c r="DO180" s="120" t="str">
        <f>IF(OR($E180="",$G180=""),"",IF(AND($E$3=6),'Marks Entry 6th'!BL179,IF(AND($E$3=7),'Marks Entry 7th'!BL179,"")))</f>
        <v/>
      </c>
      <c r="DP180" s="120" t="str">
        <f>IF(OR($E180="",$G180=""),"",IF(AND($E$3=6),'Marks Entry 6th'!BM179,IF(AND($E$3=7),'Marks Entry 7th'!BM179,"")))</f>
        <v/>
      </c>
      <c r="DQ180" s="120" t="str">
        <f>IF(OR($E180="",$G180=""),"",IF(AND($E$3=6),'Marks Entry 6th'!BN179,IF(AND($E$3=7),'Marks Entry 7th'!BN179,"")))</f>
        <v/>
      </c>
      <c r="DR180" s="120" t="str">
        <f>IF(OR($E180="",$G180=""),"",IF(AND($E$3=6),'Marks Entry 6th'!BO179,IF(AND($E$3=7),'Marks Entry 7th'!BO179,"")))</f>
        <v/>
      </c>
      <c r="DS180" s="120" t="str">
        <f>IF(OR($E180="",$G180=""),"",IF(AND($E$3=6),'Marks Entry 6th'!BP179,IF(AND($E$3=7),'Marks Entry 7th'!BP179,"")))</f>
        <v/>
      </c>
      <c r="DT180" s="418" t="str">
        <f t="shared" si="241"/>
        <v/>
      </c>
      <c r="DU180" s="120" t="str">
        <f>IF(OR($E180="",$G180=""),"",IF(AND($E$3=6),'Marks Entry 6th'!BQ179,IF(AND($E$3=7),'Marks Entry 7th'!BQ179,"")))</f>
        <v/>
      </c>
      <c r="DV180" s="120" t="str">
        <f>IF(OR($E180="",$G180=""),"",IF(AND($E$3=6),'Marks Entry 6th'!BR179,IF(AND($E$3=7),'Marks Entry 7th'!BR179,"")))</f>
        <v/>
      </c>
      <c r="DW180" s="65" t="str">
        <f t="shared" si="242"/>
        <v/>
      </c>
      <c r="DX180" s="62">
        <f t="shared" si="243"/>
        <v>0</v>
      </c>
      <c r="DY180" s="67" t="str">
        <f>IF(OR($E180="",$G180=""),"",IF(AND($E$3=6),'Marks Entry 6th'!BS179,IF(AND($E$3=7),'Marks Entry 7th'!BS179,"")))</f>
        <v/>
      </c>
      <c r="DZ180" s="67" t="str">
        <f>IF(OR($E180="",$G180=""),"",IF(AND($E$3=6),'Marks Entry 6th'!BT179,IF(AND($E$3=7),'Marks Entry 7th'!BT179,"")))</f>
        <v/>
      </c>
      <c r="EA180" s="65" t="str">
        <f t="shared" si="244"/>
        <v/>
      </c>
      <c r="EB180" s="62" t="str">
        <f t="shared" si="245"/>
        <v/>
      </c>
      <c r="EC180" s="108">
        <f t="shared" si="246"/>
        <v>0</v>
      </c>
      <c r="ED180" s="108" t="str">
        <f t="shared" si="247"/>
        <v/>
      </c>
      <c r="EE180" s="108" t="str">
        <f t="shared" si="248"/>
        <v/>
      </c>
      <c r="EF180" s="108" t="str">
        <f t="shared" si="249"/>
        <v/>
      </c>
      <c r="EG180" s="108" t="str">
        <f t="shared" si="250"/>
        <v/>
      </c>
      <c r="EH180" s="110" t="str">
        <f t="shared" si="251"/>
        <v/>
      </c>
      <c r="EI180" s="52" t="str">
        <f>IF(OR($E180="",$G180=""),"",IF(AND($E$3=6),'Marks Entry 6th'!BU179,IF(AND($E$3=7),'Marks Entry 7th'!BU179,"")))</f>
        <v/>
      </c>
      <c r="EJ180" s="52" t="str">
        <f>IF(OR($E180="",$G180=""),"",IF(AND($E$3=6),'Marks Entry 6th'!BV179,IF(AND($E$3=7),'Marks Entry 7th'!BV179,"")))</f>
        <v/>
      </c>
      <c r="EK180" s="52" t="str">
        <f>IF(OR($E180="",$G180=""),"",IF(AND($E$3=6),'Marks Entry 6th'!BW179,IF(AND($E$3=7),'Marks Entry 7th'!BW179,"")))</f>
        <v/>
      </c>
      <c r="EL180" s="52" t="str">
        <f>IF(OR($E180="",$G180=""),"",IF(AND($E$3=6),'Marks Entry 6th'!BX179,IF(AND($E$3=7),'Marks Entry 7th'!BX179,"")))</f>
        <v/>
      </c>
      <c r="EM180" s="52" t="str">
        <f>IF(OR($E180="",$G180=""),"",IF(AND($E$3=6),'Marks Entry 6th'!BY179,IF(AND($E$3=7),'Marks Entry 7th'!BY179,"")))</f>
        <v/>
      </c>
      <c r="EN180" s="121" t="str">
        <f t="shared" si="252"/>
        <v/>
      </c>
      <c r="EO180" s="122">
        <f t="shared" si="253"/>
        <v>0</v>
      </c>
      <c r="EP180" s="122" t="str">
        <f t="shared" si="254"/>
        <v/>
      </c>
      <c r="EQ180" s="122" t="str">
        <f t="shared" si="255"/>
        <v/>
      </c>
      <c r="ER180" s="109" t="str">
        <f t="shared" si="256"/>
        <v/>
      </c>
      <c r="ES180" s="52" t="str">
        <f>IF(OR($E180="",$G180=""),"",IF(AND($E$3=6),'Marks Entry 6th'!BZ179,IF(AND($E$3=7),'Marks Entry 7th'!BZ179,"")))</f>
        <v/>
      </c>
      <c r="ET180" s="52" t="str">
        <f>IF(OR($E180="",$G180=""),"",IF(AND($E$3=6),'Marks Entry 6th'!CA179,IF(AND($E$3=7),'Marks Entry 7th'!CA179,"")))</f>
        <v/>
      </c>
      <c r="EU180" s="52" t="str">
        <f>IF(OR($E180="",$G180=""),"",IF(AND($E$3=6),'Marks Entry 6th'!CB179,IF(AND($E$3=7),'Marks Entry 7th'!CB179,"")))</f>
        <v/>
      </c>
      <c r="EV180" s="52" t="str">
        <f>IF(OR($E180="",$G180=""),"",IF(AND($E$3=6),'Marks Entry 6th'!CC179,IF(AND($E$3=7),'Marks Entry 7th'!CC179,"")))</f>
        <v/>
      </c>
      <c r="EW180" s="52" t="str">
        <f>IF(OR($E180="",$G180=""),"",IF(AND($E$3=6),'Marks Entry 6th'!CD179,IF(AND($E$3=7),'Marks Entry 7th'!CD179,"")))</f>
        <v/>
      </c>
      <c r="EX180" s="121" t="str">
        <f t="shared" si="257"/>
        <v/>
      </c>
      <c r="EY180" s="122">
        <f t="shared" si="258"/>
        <v>0</v>
      </c>
      <c r="EZ180" s="122" t="str">
        <f t="shared" si="259"/>
        <v/>
      </c>
      <c r="FA180" s="122" t="str">
        <f t="shared" si="260"/>
        <v/>
      </c>
      <c r="FB180" s="109" t="str">
        <f t="shared" si="261"/>
        <v/>
      </c>
      <c r="FC180" s="52" t="str">
        <f>IF(OR($E180="",$G180=""),"",IF(AND($E$3=6),'Marks Entry 6th'!CE179,IF(AND($E$3=7),'Marks Entry 7th'!CE179,"")))</f>
        <v/>
      </c>
      <c r="FD180" s="52" t="str">
        <f>IF(OR($E180="",$G180=""),"",IF(AND($E$3=6),'Marks Entry 6th'!CF179,IF(AND($E$3=7),'Marks Entry 7th'!CF179,"")))</f>
        <v/>
      </c>
      <c r="FE180" s="52" t="str">
        <f>IF(OR($E180="",$G180=""),"",IF(AND($E$3=6),'Marks Entry 6th'!CG179,IF(AND($E$3=7),'Marks Entry 7th'!CG179,"")))</f>
        <v/>
      </c>
      <c r="FF180" s="52" t="str">
        <f>IF(OR($E180="",$G180=""),"",IF(AND($E$3=6),'Marks Entry 6th'!CH179,IF(AND($E$3=7),'Marks Entry 7th'!CH179,"")))</f>
        <v/>
      </c>
      <c r="FG180" s="52" t="str">
        <f>IF(OR($E180="",$G180=""),"",IF(AND($E$3=6),'Marks Entry 6th'!CI179,IF(AND($E$3=7),'Marks Entry 7th'!CI179,"")))</f>
        <v/>
      </c>
      <c r="FH180" s="121" t="str">
        <f t="shared" si="262"/>
        <v/>
      </c>
      <c r="FI180" s="122">
        <f t="shared" si="263"/>
        <v>0</v>
      </c>
      <c r="FJ180" s="122" t="str">
        <f t="shared" si="264"/>
        <v/>
      </c>
      <c r="FK180" s="122" t="str">
        <f t="shared" si="265"/>
        <v/>
      </c>
      <c r="FL180" s="109" t="str">
        <f t="shared" si="266"/>
        <v/>
      </c>
      <c r="FM180" s="361" t="str">
        <f>IF(OR($E180="",$G180=""),"",IF(AND('Marks Entry 6th'!CJ179="",'Marks Entry 7th'!CJ179=""),"",IF(AND($E$3=6),'Marks Entry 6th'!CJ179,IF(AND($E$3=7),'Marks Entry 7th'!CJ179,""))))</f>
        <v/>
      </c>
      <c r="FN180" s="361" t="str">
        <f>IF(OR($E180="",$G180=""),"",IF(AND('Marks Entry 6th'!CK179="",'Marks Entry 7th'!CK179=""),"",IF(AND($E$3=6),'Marks Entry 6th'!CK179,IF(AND($E$3=7),'Marks Entry 7th'!CK179,""))))</f>
        <v/>
      </c>
      <c r="FO180" s="362" t="str">
        <f t="shared" si="267"/>
        <v/>
      </c>
      <c r="FP180" s="109" t="str">
        <f t="shared" si="268"/>
        <v/>
      </c>
      <c r="FQ180" s="361" t="str">
        <f>IF(OR($E180="",$G180=""),"",IF(AND('Marks Entry 6th'!CL179="",'Marks Entry 7th'!CL179=""),"",IF(AND($E$3=6),'Marks Entry 6th'!CL179,IF(AND($E$3=7),'Marks Entry 7th'!CL179,""))))</f>
        <v/>
      </c>
      <c r="FR180" s="361" t="str">
        <f>IF(OR($E180="",$G180=""),"",IF(AND('Marks Entry 6th'!CM179="",'Marks Entry 7th'!CM179=""),"",IF(AND($E$3=6),'Marks Entry 6th'!CM179,IF(AND($E$3=7),'Marks Entry 7th'!CM179,""))))</f>
        <v/>
      </c>
      <c r="FS180" s="362" t="str">
        <f t="shared" si="269"/>
        <v/>
      </c>
      <c r="FT180" s="109" t="str">
        <f t="shared" si="270"/>
        <v/>
      </c>
      <c r="FU180" s="78" t="str">
        <f t="shared" si="271"/>
        <v/>
      </c>
      <c r="FV180" s="328" t="str">
        <f t="shared" si="272"/>
        <v/>
      </c>
      <c r="FW180" s="84" t="str">
        <f t="shared" si="273"/>
        <v/>
      </c>
      <c r="FX180" s="222" t="str">
        <f t="shared" si="274"/>
        <v/>
      </c>
      <c r="FY180" s="85" t="str">
        <f t="shared" si="275"/>
        <v/>
      </c>
      <c r="FZ180" s="327" t="str">
        <f>IFERROR(IF(B180="NSO","NSO",IF(OR(D180="",G180="",F180=""),"",IF(AND(FV180&gt;=36,'Master sheet'!$D$11="Hindi"),"कक्षा क्रमोन्नत",IF(AND(FV180&gt;=36,'Master sheet'!$D$11="English"),"Promoted",IF(AND(FV180&lt;36,'Master sheet'!$D$11="Hindi"),"पुनः परीक्षा","Re-Exam"))))),"")</f>
        <v/>
      </c>
      <c r="GA180" s="53" t="str">
        <f>IF(OR($E180="",$G180=""),"",IF(AND($E$3=6,'Marks Entry 6th'!CN179=""),"",IF(AND($E$3=7,'Marks Entry 7th'!CN179=""),"",IF(AND($E$3=6),'Marks Entry 6th'!CN179,IF(AND($E$3=7),'Marks Entry 7th'!CN179,"")))))</f>
        <v/>
      </c>
      <c r="GB180" s="53" t="str">
        <f>IF(OR($E180="",$G180=""),"",IF(AND($E$3=6,'Marks Entry 6th'!CO179=""),"",IF(AND($E$3=7,'Marks Entry 7th'!CO179=""),"",IF(AND($E$3=6),'Marks Entry 6th'!CO179,IF(AND($E$3=7),'Marks Entry 7th'!CO179,"")))))</f>
        <v/>
      </c>
      <c r="GC180" s="54"/>
      <c r="GK180" s="56">
        <f>IF(AND($E$3=6),'Marks Entry 6th'!I179,IF(AND($E$3=7),'Marks Entry 7th'!I179,""))</f>
        <v>0</v>
      </c>
      <c r="GL180" s="56">
        <f t="shared" si="276"/>
        <v>0</v>
      </c>
    </row>
    <row r="181" spans="1:194" ht="18.95" customHeight="1">
      <c r="A181" s="68">
        <v>174</v>
      </c>
      <c r="B181" s="68" t="str">
        <f>IF(OR(GK181=0,GK181=""),"",IF(AND($E$3=6),'Marks Entry 6th'!I180,IF(AND($E$3=7),'Marks Entry 7th'!I180,"")))</f>
        <v/>
      </c>
      <c r="C181" s="69" t="str">
        <f>IF(OR(B181=0,B181=""),"",IF(AND($E$3=6,'Marks Entry 6th'!B180=""),"",IF(AND($E$3=7,'Marks Entry 7th'!B180=""),"",IF(AND($E$3=6,'Marks Entry 6th'!B180),'Marks Entry 6th'!B180,IF(AND($E$3=7),'Marks Entry 7th'!B180,"")))))</f>
        <v/>
      </c>
      <c r="D181" s="69" t="str">
        <f>IF(OR(B181=0,B181=""),"",IF(AND($E$3=6,'Marks Entry 6th'!C180=""),"",IF(AND($E$3=7,'Marks Entry 7th'!C180=""),"",IF(AND($E$3=6),'Marks Entry 6th'!C180,IF(AND($E$3=7),'Marks Entry 7th'!C180,"")))))</f>
        <v/>
      </c>
      <c r="E181" s="303" t="str">
        <f>IF(OR(B181=0,B181=""),"",IF(AND($E$3=6,'Marks Entry 6th'!E180=""),"",IF(AND($E$3=7,'Marks Entry 7th'!E180=""),"",IF(AND($E$3=6),'Marks Entry 6th'!E180,IF(AND($E$3=7),'Marks Entry 7th'!E180,"")))))</f>
        <v/>
      </c>
      <c r="F181" s="69" t="str">
        <f>IF(OR(B181=0,B181=""),"",IF(AND($E$3=6,'Marks Entry 6th'!D180=""),"",IF(AND($E$3=7,'Marks Entry 7th'!D180=""),"",IF(AND($E$3=6),'Marks Entry 6th'!D180,IF(AND($E$3=7),'Marks Entry 7th'!D180,"")))))</f>
        <v/>
      </c>
      <c r="G181" s="302" t="str">
        <f>IF(OR(B181=0,B181=""),"",IF(AND($E$3=6,'Marks Entry 6th'!F180=""),"",IF(AND($E$3=7,'Marks Entry 7th'!F180=""),"",IF(AND($E$3=6),UPPER('Marks Entry 6th'!F180),IF(AND($E$3=7),UPPER('Marks Entry 7th'!F180),"")))))</f>
        <v/>
      </c>
      <c r="H181" s="302" t="str">
        <f>IF(OR(B181=0,B181=""),"",IF(AND($E$3=6,'Marks Entry 6th'!G180=""),"",IF(AND($E$3=7,'Marks Entry 7th'!G180=""),"",IF(AND($E$3=6),UPPER('Marks Entry 6th'!G180),IF(AND($E$3=7),UPPER('Marks Entry 7th'!G180),"")))))</f>
        <v/>
      </c>
      <c r="I181" s="302" t="str">
        <f>IF(OR(B181=0,B181=""),"",IF(AND($E$3=6,'Marks Entry 6th'!H180=""),"",IF(AND($E$3=7,'Marks Entry 7th'!H180=""),"",IF(AND($E$3=6),UPPER('Marks Entry 6th'!H180),IF(AND($E$3=7),UPPER('Marks Entry 7th'!H180),"")))))</f>
        <v/>
      </c>
      <c r="J181" s="64" t="str">
        <f>IF(OR(B181=0,B181=""),"",IF(AND($E$3=6,'Marks Entry 6th'!J180=""),"",IF(AND($E$3=7,'Marks Entry 7th'!J180=""),"",IF(AND($E$3=6),'Marks Entry 6th'!J180,IF(AND($E$3=7),'Marks Entry 7th'!J180,"")))))</f>
        <v/>
      </c>
      <c r="K181" s="64" t="str">
        <f>IF(OR(B181=0,B181=""),"",IF(AND($E$3=6,'Marks Entry 6th'!K180=""),"",IF(AND($E$3=7,'Marks Entry 7th'!K180=""),"",IF(AND($E$3=6),'Marks Entry 6th'!K180,IF(AND($E$3=7),'Marks Entry 7th'!K180,"")))))</f>
        <v/>
      </c>
      <c r="L181" s="120" t="str">
        <f>IF(OR($E181="",$G181=""),"",IF(AND($E$3=6),'Marks Entry 6th'!L180,IF(AND($E$3=7),'Marks Entry 7th'!L180,"")))</f>
        <v/>
      </c>
      <c r="M181" s="120" t="str">
        <f>IF(OR($E181="",$G181=""),"",IF(AND($E$3=6),'Marks Entry 6th'!M180,IF(AND($E$3=7),'Marks Entry 7th'!M180,"")))</f>
        <v/>
      </c>
      <c r="N181" s="120" t="str">
        <f>IF(OR($E181="",$G181=""),"",IF(AND($E$3=6),'Marks Entry 6th'!N180,IF(AND($E$3=7),'Marks Entry 7th'!N180,"")))</f>
        <v/>
      </c>
      <c r="O181" s="120" t="str">
        <f>IF(OR($E181="",$G181=""),"",IF(AND($E$3=6),'Marks Entry 6th'!O180,IF(AND($E$3=7),'Marks Entry 7th'!O180,"")))</f>
        <v/>
      </c>
      <c r="P181" s="120" t="str">
        <f>IF(OR($E181="",$G181=""),"",IF(AND($E$3=6),'Marks Entry 6th'!P180,IF(AND($E$3=7),'Marks Entry 7th'!P180,"")))</f>
        <v/>
      </c>
      <c r="Q181" s="120" t="str">
        <f>IF(OR($E181="",$G181=""),"",IF(AND($E$3=6),'Marks Entry 6th'!Q180,IF(AND($E$3=7),'Marks Entry 7th'!Q180,"")))</f>
        <v/>
      </c>
      <c r="R181" s="418" t="str">
        <f t="shared" si="186"/>
        <v/>
      </c>
      <c r="S181" s="120" t="str">
        <f>IF(OR($E181="",$G181=""),"",IF(AND($E$3=6),'Marks Entry 6th'!R180,IF(AND($E$3=7),'Marks Entry 7th'!R180,"")))</f>
        <v/>
      </c>
      <c r="T181" s="120" t="str">
        <f>IF(OR($E181="",$G181=""),"",IF(AND($E$3=6),'Marks Entry 6th'!S180,IF(AND($E$3=7),'Marks Entry 7th'!S180,"")))</f>
        <v/>
      </c>
      <c r="U181" s="65" t="str">
        <f t="shared" si="187"/>
        <v/>
      </c>
      <c r="V181" s="62">
        <f t="shared" si="188"/>
        <v>0</v>
      </c>
      <c r="W181" s="67" t="str">
        <f>IF(OR($E181="",$G181=""),"",IF(AND($E$3=6),'Marks Entry 6th'!T180,IF(AND($E$3=7),'Marks Entry 7th'!T180,"")))</f>
        <v/>
      </c>
      <c r="X181" s="67" t="str">
        <f>IF(OR($E181="",$G181=""),"",IF(AND($E$3=6),'Marks Entry 6th'!U180,IF(AND($E$3=7),'Marks Entry 7th'!U180,"")))</f>
        <v/>
      </c>
      <c r="Y181" s="66" t="str">
        <f t="shared" si="189"/>
        <v/>
      </c>
      <c r="Z181" s="62" t="str">
        <f t="shared" si="190"/>
        <v/>
      </c>
      <c r="AA181" s="108">
        <f t="shared" si="191"/>
        <v>0</v>
      </c>
      <c r="AB181" s="108" t="str">
        <f t="shared" si="192"/>
        <v/>
      </c>
      <c r="AC181" s="108" t="str">
        <f t="shared" si="193"/>
        <v/>
      </c>
      <c r="AD181" s="108" t="str">
        <f t="shared" si="194"/>
        <v/>
      </c>
      <c r="AE181" s="108" t="str">
        <f t="shared" si="195"/>
        <v/>
      </c>
      <c r="AF181" s="110" t="str">
        <f t="shared" si="196"/>
        <v/>
      </c>
      <c r="AG181" s="120" t="str">
        <f>IF(OR($E181="",$G181=""),"",IF(AND($E$3=6),'Marks Entry 6th'!V180,IF(AND($E$3=7),'Marks Entry 7th'!V180,"")))</f>
        <v/>
      </c>
      <c r="AH181" s="120" t="str">
        <f>IF(OR($E181="",$G181=""),"",IF(AND($E$3=6),'Marks Entry 6th'!W180,IF(AND($E$3=7),'Marks Entry 7th'!W180,"")))</f>
        <v/>
      </c>
      <c r="AI181" s="120" t="str">
        <f>IF(OR($E181="",$G181=""),"",IF(AND($E$3=6),'Marks Entry 6th'!X180,IF(AND($E$3=7),'Marks Entry 7th'!X180,"")))</f>
        <v/>
      </c>
      <c r="AJ181" s="120" t="str">
        <f>IF(OR($E181="",$G181=""),"",IF(AND($E$3=6),'Marks Entry 6th'!Y180,IF(AND($E$3=7),'Marks Entry 7th'!Y180,"")))</f>
        <v/>
      </c>
      <c r="AK181" s="120" t="str">
        <f>IF(OR($E181="",$G181=""),"",IF(AND($E$3=6),'Marks Entry 6th'!Z180,IF(AND($E$3=7),'Marks Entry 7th'!Z180,"")))</f>
        <v/>
      </c>
      <c r="AL181" s="120" t="str">
        <f>IF(OR($E181="",$G181=""),"",IF(AND($E$3=6),'Marks Entry 6th'!AA180,IF(AND($E$3=7),'Marks Entry 7th'!AA180,"")))</f>
        <v/>
      </c>
      <c r="AM181" s="418" t="str">
        <f t="shared" si="197"/>
        <v/>
      </c>
      <c r="AN181" s="120" t="str">
        <f>IF(OR($E181="",$G181=""),"",IF(AND($E$3=6),'Marks Entry 6th'!AB180,IF(AND($E$3=7),'Marks Entry 7th'!AB180,"")))</f>
        <v/>
      </c>
      <c r="AO181" s="120" t="str">
        <f>IF(OR($E181="",$G181=""),"",IF(AND($E$3=6),'Marks Entry 6th'!AC180,IF(AND($E$3=7),'Marks Entry 7th'!AC180,"")))</f>
        <v/>
      </c>
      <c r="AP181" s="65" t="str">
        <f t="shared" si="198"/>
        <v/>
      </c>
      <c r="AQ181" s="62">
        <f t="shared" si="199"/>
        <v>0</v>
      </c>
      <c r="AR181" s="67" t="str">
        <f>IF(OR($E181="",$G181=""),"",IF(AND($E$3=6),'Marks Entry 6th'!AD180,IF(AND($E$3=7),'Marks Entry 7th'!AD180,"")))</f>
        <v/>
      </c>
      <c r="AS181" s="67" t="str">
        <f>IF(OR($E181="",$G181=""),"",IF(AND($E$3=6),'Marks Entry 6th'!AE180,IF(AND($E$3=7),'Marks Entry 7th'!AE180,"")))</f>
        <v/>
      </c>
      <c r="AT181" s="65" t="str">
        <f t="shared" si="200"/>
        <v/>
      </c>
      <c r="AU181" s="62" t="str">
        <f t="shared" si="201"/>
        <v/>
      </c>
      <c r="AV181" s="108">
        <f t="shared" si="202"/>
        <v>0</v>
      </c>
      <c r="AW181" s="108" t="str">
        <f t="shared" si="203"/>
        <v/>
      </c>
      <c r="AX181" s="108" t="str">
        <f t="shared" si="204"/>
        <v/>
      </c>
      <c r="AY181" s="108" t="str">
        <f t="shared" si="205"/>
        <v/>
      </c>
      <c r="AZ181" s="108" t="str">
        <f t="shared" si="206"/>
        <v/>
      </c>
      <c r="BA181" s="110" t="str">
        <f t="shared" si="207"/>
        <v/>
      </c>
      <c r="BB181" s="310" t="str">
        <f>IF(OR($E181="",$G181=""),"",IF(AND($E$3=6),'Marks Entry 6th'!AF180,IF(AND($E$3=7),'Marks Entry 7th'!AF180,"")))</f>
        <v/>
      </c>
      <c r="BC181" s="120" t="str">
        <f>IF(OR($E181="",$G181=""),"",IF(AND($E$3=6),'Marks Entry 6th'!AG180,IF(AND($E$3=7),'Marks Entry 7th'!AG180,"")))</f>
        <v/>
      </c>
      <c r="BD181" s="120" t="str">
        <f>IF(OR($E181="",$G181=""),"",IF(AND($E$3=6),'Marks Entry 6th'!AH180,IF(AND($E$3=7),'Marks Entry 7th'!AH180,"")))</f>
        <v/>
      </c>
      <c r="BE181" s="120" t="str">
        <f>IF(OR($E181="",$G181=""),"",IF(AND($E$3=6),'Marks Entry 6th'!AI180,IF(AND($E$3=7),'Marks Entry 7th'!AI180,"")))</f>
        <v/>
      </c>
      <c r="BF181" s="120" t="str">
        <f>IF(OR($E181="",$G181=""),"",IF(AND($E$3=6),'Marks Entry 6th'!AJ180,IF(AND($E$3=7),'Marks Entry 7th'!AJ180,"")))</f>
        <v/>
      </c>
      <c r="BG181" s="120" t="str">
        <f>IF(OR($E181="",$G181=""),"",IF(AND($E$3=6),'Marks Entry 6th'!AK180,IF(AND($E$3=7),'Marks Entry 7th'!AK180,"")))</f>
        <v/>
      </c>
      <c r="BH181" s="120" t="str">
        <f>IF(OR($E181="",$G181=""),"",IF(AND($E$3=6),'Marks Entry 6th'!AL180,IF(AND($E$3=7),'Marks Entry 7th'!AL180,"")))</f>
        <v/>
      </c>
      <c r="BI181" s="418" t="str">
        <f t="shared" si="208"/>
        <v/>
      </c>
      <c r="BJ181" s="120" t="str">
        <f>IF(OR($E181="",$G181=""),"",IF(AND($E$3=6),'Marks Entry 6th'!AM180,IF(AND($E$3=7),'Marks Entry 7th'!AM180,"")))</f>
        <v/>
      </c>
      <c r="BK181" s="120" t="str">
        <f>IF(OR($E181="",$G181=""),"",IF(AND($E$3=6),'Marks Entry 6th'!AN180,IF(AND($E$3=7),'Marks Entry 7th'!AN180,"")))</f>
        <v/>
      </c>
      <c r="BL181" s="65" t="str">
        <f t="shared" si="209"/>
        <v/>
      </c>
      <c r="BM181" s="62">
        <f t="shared" si="210"/>
        <v>0</v>
      </c>
      <c r="BN181" s="67" t="str">
        <f>IF(OR($E181="",$G181=""),"",IF(AND($E$3=6),'Marks Entry 6th'!AO180,IF(AND($E$3=7),'Marks Entry 7th'!AO180,"")))</f>
        <v/>
      </c>
      <c r="BO181" s="67" t="str">
        <f>IF(OR($E181="",$G181=""),"",IF(AND($E$3=6),'Marks Entry 6th'!AP180,IF(AND($E$3=7),'Marks Entry 7th'!AP180,"")))</f>
        <v/>
      </c>
      <c r="BP181" s="65" t="str">
        <f t="shared" si="211"/>
        <v/>
      </c>
      <c r="BQ181" s="62" t="str">
        <f t="shared" si="212"/>
        <v/>
      </c>
      <c r="BR181" s="108">
        <f t="shared" si="213"/>
        <v>0</v>
      </c>
      <c r="BS181" s="108" t="str">
        <f t="shared" si="214"/>
        <v/>
      </c>
      <c r="BT181" s="108" t="str">
        <f t="shared" si="215"/>
        <v/>
      </c>
      <c r="BU181" s="108" t="str">
        <f t="shared" si="216"/>
        <v/>
      </c>
      <c r="BV181" s="108" t="str">
        <f t="shared" si="217"/>
        <v/>
      </c>
      <c r="BW181" s="110" t="str">
        <f t="shared" si="218"/>
        <v/>
      </c>
      <c r="BX181" s="120" t="str">
        <f>IF(OR($E181="",$G181=""),"",IF(AND($E$3=6),'Marks Entry 6th'!AQ180,IF(AND($E$3=7),'Marks Entry 7th'!AQ180,"")))</f>
        <v/>
      </c>
      <c r="BY181" s="120" t="str">
        <f>IF(OR($E181="",$G181=""),"",IF(AND($E$3=6),'Marks Entry 6th'!AR180,IF(AND($E$3=7),'Marks Entry 7th'!AR180,"")))</f>
        <v/>
      </c>
      <c r="BZ181" s="120" t="str">
        <f>IF(OR($E181="",$G181=""),"",IF(AND($E$3=6),'Marks Entry 6th'!AS180,IF(AND($E$3=7),'Marks Entry 7th'!AS180,"")))</f>
        <v/>
      </c>
      <c r="CA181" s="120" t="str">
        <f>IF(OR($E181="",$G181=""),"",IF(AND($E$3=6),'Marks Entry 6th'!AT180,IF(AND($E$3=7),'Marks Entry 7th'!AT180,"")))</f>
        <v/>
      </c>
      <c r="CB181" s="120" t="str">
        <f>IF(OR($E181="",$G181=""),"",IF(AND($E$3=6),'Marks Entry 6th'!AU180,IF(AND($E$3=7),'Marks Entry 7th'!AU180,"")))</f>
        <v/>
      </c>
      <c r="CC181" s="120" t="str">
        <f>IF(OR($E181="",$G181=""),"",IF(AND($E$3=6),'Marks Entry 6th'!AV180,IF(AND($E$3=7),'Marks Entry 7th'!AV180,"")))</f>
        <v/>
      </c>
      <c r="CD181" s="418" t="str">
        <f t="shared" si="219"/>
        <v/>
      </c>
      <c r="CE181" s="120" t="str">
        <f>IF(OR($E181="",$G181=""),"",IF(AND($E$3=6),'Marks Entry 6th'!AW180,IF(AND($E$3=7),'Marks Entry 7th'!AW180,"")))</f>
        <v/>
      </c>
      <c r="CF181" s="120" t="str">
        <f>IF(OR($E181="",$G181=""),"",IF(AND($E$3=6),'Marks Entry 6th'!AX180,IF(AND($E$3=7),'Marks Entry 7th'!AX180,"")))</f>
        <v/>
      </c>
      <c r="CG181" s="65" t="str">
        <f t="shared" si="220"/>
        <v/>
      </c>
      <c r="CH181" s="62">
        <f t="shared" si="221"/>
        <v>0</v>
      </c>
      <c r="CI181" s="67" t="str">
        <f>IF(OR($E181="",$G181=""),"",IF(AND($E$3=6),'Marks Entry 6th'!AY180,IF(AND($E$3=7),'Marks Entry 7th'!AY180,"")))</f>
        <v/>
      </c>
      <c r="CJ181" s="67" t="str">
        <f>IF(OR($E181="",$G181=""),"",IF(AND($E$3=6),'Marks Entry 6th'!AZ180,IF(AND($E$3=7),'Marks Entry 7th'!AZ180,"")))</f>
        <v/>
      </c>
      <c r="CK181" s="65" t="str">
        <f t="shared" si="222"/>
        <v/>
      </c>
      <c r="CL181" s="62" t="str">
        <f t="shared" si="223"/>
        <v/>
      </c>
      <c r="CM181" s="108">
        <f t="shared" si="224"/>
        <v>0</v>
      </c>
      <c r="CN181" s="108" t="str">
        <f t="shared" si="225"/>
        <v/>
      </c>
      <c r="CO181" s="108" t="str">
        <f t="shared" si="226"/>
        <v/>
      </c>
      <c r="CP181" s="108" t="str">
        <f t="shared" si="227"/>
        <v/>
      </c>
      <c r="CQ181" s="108" t="str">
        <f t="shared" si="228"/>
        <v/>
      </c>
      <c r="CR181" s="110" t="str">
        <f t="shared" si="229"/>
        <v/>
      </c>
      <c r="CS181" s="120" t="str">
        <f>IF(OR($E181="",$G181=""),"",IF(AND($E$3=6),'Marks Entry 6th'!BA180,IF(AND($E$3=7),'Marks Entry 7th'!BA180,"")))</f>
        <v/>
      </c>
      <c r="CT181" s="120" t="str">
        <f>IF(OR($E181="",$G181=""),"",IF(AND($E$3=6),'Marks Entry 6th'!BB180,IF(AND($E$3=7),'Marks Entry 7th'!BB180,"")))</f>
        <v/>
      </c>
      <c r="CU181" s="120" t="str">
        <f>IF(OR($E181="",$G181=""),"",IF(AND($E$3=6),'Marks Entry 6th'!BC180,IF(AND($E$3=7),'Marks Entry 7th'!BC180,"")))</f>
        <v/>
      </c>
      <c r="CV181" s="120" t="str">
        <f>IF(OR($E181="",$G181=""),"",IF(AND($E$3=6),'Marks Entry 6th'!BD180,IF(AND($E$3=7),'Marks Entry 7th'!BD180,"")))</f>
        <v/>
      </c>
      <c r="CW181" s="120" t="str">
        <f>IF(OR($E181="",$G181=""),"",IF(AND($E$3=6),'Marks Entry 6th'!BE180,IF(AND($E$3=7),'Marks Entry 7th'!BE180,"")))</f>
        <v/>
      </c>
      <c r="CX181" s="120" t="str">
        <f>IF(OR($E181="",$G181=""),"",IF(AND($E$3=6),'Marks Entry 6th'!BF180,IF(AND($E$3=7),'Marks Entry 7th'!BF180,"")))</f>
        <v/>
      </c>
      <c r="CY181" s="418" t="str">
        <f t="shared" si="230"/>
        <v/>
      </c>
      <c r="CZ181" s="120" t="str">
        <f>IF(OR($E181="",$G181=""),"",IF(AND($E$3=6),'Marks Entry 6th'!BG180,IF(AND($E$3=7),'Marks Entry 7th'!BG180,"")))</f>
        <v/>
      </c>
      <c r="DA181" s="120" t="str">
        <f>IF(OR($E181="",$G181=""),"",IF(AND($E$3=6),'Marks Entry 6th'!BH180,IF(AND($E$3=7),'Marks Entry 7th'!BH180,"")))</f>
        <v/>
      </c>
      <c r="DB181" s="65" t="str">
        <f t="shared" si="231"/>
        <v/>
      </c>
      <c r="DC181" s="62">
        <f t="shared" si="232"/>
        <v>0</v>
      </c>
      <c r="DD181" s="67" t="str">
        <f>IF(OR($E181="",$G181=""),"",IF(AND($E$3=6),'Marks Entry 6th'!BI180,IF(AND($E$3=7),'Marks Entry 7th'!BI180,"")))</f>
        <v/>
      </c>
      <c r="DE181" s="67" t="str">
        <f>IF(OR($E181="",$G181=""),"",IF(AND($E$3=6),'Marks Entry 6th'!BJ180,IF(AND($E$3=7),'Marks Entry 7th'!BJ180,"")))</f>
        <v/>
      </c>
      <c r="DF181" s="65" t="str">
        <f t="shared" si="233"/>
        <v/>
      </c>
      <c r="DG181" s="62" t="str">
        <f t="shared" si="234"/>
        <v/>
      </c>
      <c r="DH181" s="108">
        <f t="shared" si="235"/>
        <v>0</v>
      </c>
      <c r="DI181" s="108" t="str">
        <f t="shared" si="236"/>
        <v/>
      </c>
      <c r="DJ181" s="108" t="str">
        <f t="shared" si="237"/>
        <v/>
      </c>
      <c r="DK181" s="108" t="str">
        <f t="shared" si="238"/>
        <v/>
      </c>
      <c r="DL181" s="108" t="str">
        <f t="shared" si="239"/>
        <v/>
      </c>
      <c r="DM181" s="110" t="str">
        <f t="shared" si="240"/>
        <v/>
      </c>
      <c r="DN181" s="120" t="str">
        <f>IF(OR($E181="",$G181=""),"",IF(AND($E$3=6),'Marks Entry 6th'!BK180,IF(AND($E$3=7),'Marks Entry 7th'!BK180,"")))</f>
        <v/>
      </c>
      <c r="DO181" s="120" t="str">
        <f>IF(OR($E181="",$G181=""),"",IF(AND($E$3=6),'Marks Entry 6th'!BL180,IF(AND($E$3=7),'Marks Entry 7th'!BL180,"")))</f>
        <v/>
      </c>
      <c r="DP181" s="120" t="str">
        <f>IF(OR($E181="",$G181=""),"",IF(AND($E$3=6),'Marks Entry 6th'!BM180,IF(AND($E$3=7),'Marks Entry 7th'!BM180,"")))</f>
        <v/>
      </c>
      <c r="DQ181" s="120" t="str">
        <f>IF(OR($E181="",$G181=""),"",IF(AND($E$3=6),'Marks Entry 6th'!BN180,IF(AND($E$3=7),'Marks Entry 7th'!BN180,"")))</f>
        <v/>
      </c>
      <c r="DR181" s="120" t="str">
        <f>IF(OR($E181="",$G181=""),"",IF(AND($E$3=6),'Marks Entry 6th'!BO180,IF(AND($E$3=7),'Marks Entry 7th'!BO180,"")))</f>
        <v/>
      </c>
      <c r="DS181" s="120" t="str">
        <f>IF(OR($E181="",$G181=""),"",IF(AND($E$3=6),'Marks Entry 6th'!BP180,IF(AND($E$3=7),'Marks Entry 7th'!BP180,"")))</f>
        <v/>
      </c>
      <c r="DT181" s="418" t="str">
        <f t="shared" si="241"/>
        <v/>
      </c>
      <c r="DU181" s="120" t="str">
        <f>IF(OR($E181="",$G181=""),"",IF(AND($E$3=6),'Marks Entry 6th'!BQ180,IF(AND($E$3=7),'Marks Entry 7th'!BQ180,"")))</f>
        <v/>
      </c>
      <c r="DV181" s="120" t="str">
        <f>IF(OR($E181="",$G181=""),"",IF(AND($E$3=6),'Marks Entry 6th'!BR180,IF(AND($E$3=7),'Marks Entry 7th'!BR180,"")))</f>
        <v/>
      </c>
      <c r="DW181" s="65" t="str">
        <f t="shared" si="242"/>
        <v/>
      </c>
      <c r="DX181" s="62">
        <f t="shared" si="243"/>
        <v>0</v>
      </c>
      <c r="DY181" s="67" t="str">
        <f>IF(OR($E181="",$G181=""),"",IF(AND($E$3=6),'Marks Entry 6th'!BS180,IF(AND($E$3=7),'Marks Entry 7th'!BS180,"")))</f>
        <v/>
      </c>
      <c r="DZ181" s="67" t="str">
        <f>IF(OR($E181="",$G181=""),"",IF(AND($E$3=6),'Marks Entry 6th'!BT180,IF(AND($E$3=7),'Marks Entry 7th'!BT180,"")))</f>
        <v/>
      </c>
      <c r="EA181" s="65" t="str">
        <f t="shared" si="244"/>
        <v/>
      </c>
      <c r="EB181" s="62" t="str">
        <f t="shared" si="245"/>
        <v/>
      </c>
      <c r="EC181" s="108">
        <f t="shared" si="246"/>
        <v>0</v>
      </c>
      <c r="ED181" s="108" t="str">
        <f t="shared" si="247"/>
        <v/>
      </c>
      <c r="EE181" s="108" t="str">
        <f t="shared" si="248"/>
        <v/>
      </c>
      <c r="EF181" s="108" t="str">
        <f t="shared" si="249"/>
        <v/>
      </c>
      <c r="EG181" s="108" t="str">
        <f t="shared" si="250"/>
        <v/>
      </c>
      <c r="EH181" s="110" t="str">
        <f t="shared" si="251"/>
        <v/>
      </c>
      <c r="EI181" s="52" t="str">
        <f>IF(OR($E181="",$G181=""),"",IF(AND($E$3=6),'Marks Entry 6th'!BU180,IF(AND($E$3=7),'Marks Entry 7th'!BU180,"")))</f>
        <v/>
      </c>
      <c r="EJ181" s="52" t="str">
        <f>IF(OR($E181="",$G181=""),"",IF(AND($E$3=6),'Marks Entry 6th'!BV180,IF(AND($E$3=7),'Marks Entry 7th'!BV180,"")))</f>
        <v/>
      </c>
      <c r="EK181" s="52" t="str">
        <f>IF(OR($E181="",$G181=""),"",IF(AND($E$3=6),'Marks Entry 6th'!BW180,IF(AND($E$3=7),'Marks Entry 7th'!BW180,"")))</f>
        <v/>
      </c>
      <c r="EL181" s="52" t="str">
        <f>IF(OR($E181="",$G181=""),"",IF(AND($E$3=6),'Marks Entry 6th'!BX180,IF(AND($E$3=7),'Marks Entry 7th'!BX180,"")))</f>
        <v/>
      </c>
      <c r="EM181" s="52" t="str">
        <f>IF(OR($E181="",$G181=""),"",IF(AND($E$3=6),'Marks Entry 6th'!BY180,IF(AND($E$3=7),'Marks Entry 7th'!BY180,"")))</f>
        <v/>
      </c>
      <c r="EN181" s="121" t="str">
        <f t="shared" si="252"/>
        <v/>
      </c>
      <c r="EO181" s="122">
        <f t="shared" si="253"/>
        <v>0</v>
      </c>
      <c r="EP181" s="122" t="str">
        <f t="shared" si="254"/>
        <v/>
      </c>
      <c r="EQ181" s="122" t="str">
        <f t="shared" si="255"/>
        <v/>
      </c>
      <c r="ER181" s="109" t="str">
        <f t="shared" si="256"/>
        <v/>
      </c>
      <c r="ES181" s="52" t="str">
        <f>IF(OR($E181="",$G181=""),"",IF(AND($E$3=6),'Marks Entry 6th'!BZ180,IF(AND($E$3=7),'Marks Entry 7th'!BZ180,"")))</f>
        <v/>
      </c>
      <c r="ET181" s="52" t="str">
        <f>IF(OR($E181="",$G181=""),"",IF(AND($E$3=6),'Marks Entry 6th'!CA180,IF(AND($E$3=7),'Marks Entry 7th'!CA180,"")))</f>
        <v/>
      </c>
      <c r="EU181" s="52" t="str">
        <f>IF(OR($E181="",$G181=""),"",IF(AND($E$3=6),'Marks Entry 6th'!CB180,IF(AND($E$3=7),'Marks Entry 7th'!CB180,"")))</f>
        <v/>
      </c>
      <c r="EV181" s="52" t="str">
        <f>IF(OR($E181="",$G181=""),"",IF(AND($E$3=6),'Marks Entry 6th'!CC180,IF(AND($E$3=7),'Marks Entry 7th'!CC180,"")))</f>
        <v/>
      </c>
      <c r="EW181" s="52" t="str">
        <f>IF(OR($E181="",$G181=""),"",IF(AND($E$3=6),'Marks Entry 6th'!CD180,IF(AND($E$3=7),'Marks Entry 7th'!CD180,"")))</f>
        <v/>
      </c>
      <c r="EX181" s="121" t="str">
        <f t="shared" si="257"/>
        <v/>
      </c>
      <c r="EY181" s="122">
        <f t="shared" si="258"/>
        <v>0</v>
      </c>
      <c r="EZ181" s="122" t="str">
        <f t="shared" si="259"/>
        <v/>
      </c>
      <c r="FA181" s="122" t="str">
        <f t="shared" si="260"/>
        <v/>
      </c>
      <c r="FB181" s="109" t="str">
        <f t="shared" si="261"/>
        <v/>
      </c>
      <c r="FC181" s="52" t="str">
        <f>IF(OR($E181="",$G181=""),"",IF(AND($E$3=6),'Marks Entry 6th'!CE180,IF(AND($E$3=7),'Marks Entry 7th'!CE180,"")))</f>
        <v/>
      </c>
      <c r="FD181" s="52" t="str">
        <f>IF(OR($E181="",$G181=""),"",IF(AND($E$3=6),'Marks Entry 6th'!CF180,IF(AND($E$3=7),'Marks Entry 7th'!CF180,"")))</f>
        <v/>
      </c>
      <c r="FE181" s="52" t="str">
        <f>IF(OR($E181="",$G181=""),"",IF(AND($E$3=6),'Marks Entry 6th'!CG180,IF(AND($E$3=7),'Marks Entry 7th'!CG180,"")))</f>
        <v/>
      </c>
      <c r="FF181" s="52" t="str">
        <f>IF(OR($E181="",$G181=""),"",IF(AND($E$3=6),'Marks Entry 6th'!CH180,IF(AND($E$3=7),'Marks Entry 7th'!CH180,"")))</f>
        <v/>
      </c>
      <c r="FG181" s="52" t="str">
        <f>IF(OR($E181="",$G181=""),"",IF(AND($E$3=6),'Marks Entry 6th'!CI180,IF(AND($E$3=7),'Marks Entry 7th'!CI180,"")))</f>
        <v/>
      </c>
      <c r="FH181" s="121" t="str">
        <f t="shared" si="262"/>
        <v/>
      </c>
      <c r="FI181" s="122">
        <f t="shared" si="263"/>
        <v>0</v>
      </c>
      <c r="FJ181" s="122" t="str">
        <f t="shared" si="264"/>
        <v/>
      </c>
      <c r="FK181" s="122" t="str">
        <f t="shared" si="265"/>
        <v/>
      </c>
      <c r="FL181" s="109" t="str">
        <f t="shared" si="266"/>
        <v/>
      </c>
      <c r="FM181" s="361" t="str">
        <f>IF(OR($E181="",$G181=""),"",IF(AND('Marks Entry 6th'!CJ180="",'Marks Entry 7th'!CJ180=""),"",IF(AND($E$3=6),'Marks Entry 6th'!CJ180,IF(AND($E$3=7),'Marks Entry 7th'!CJ180,""))))</f>
        <v/>
      </c>
      <c r="FN181" s="361" t="str">
        <f>IF(OR($E181="",$G181=""),"",IF(AND('Marks Entry 6th'!CK180="",'Marks Entry 7th'!CK180=""),"",IF(AND($E$3=6),'Marks Entry 6th'!CK180,IF(AND($E$3=7),'Marks Entry 7th'!CK180,""))))</f>
        <v/>
      </c>
      <c r="FO181" s="362" t="str">
        <f t="shared" si="267"/>
        <v/>
      </c>
      <c r="FP181" s="109" t="str">
        <f t="shared" si="268"/>
        <v/>
      </c>
      <c r="FQ181" s="361" t="str">
        <f>IF(OR($E181="",$G181=""),"",IF(AND('Marks Entry 6th'!CL180="",'Marks Entry 7th'!CL180=""),"",IF(AND($E$3=6),'Marks Entry 6th'!CL180,IF(AND($E$3=7),'Marks Entry 7th'!CL180,""))))</f>
        <v/>
      </c>
      <c r="FR181" s="361" t="str">
        <f>IF(OR($E181="",$G181=""),"",IF(AND('Marks Entry 6th'!CM180="",'Marks Entry 7th'!CM180=""),"",IF(AND($E$3=6),'Marks Entry 6th'!CM180,IF(AND($E$3=7),'Marks Entry 7th'!CM180,""))))</f>
        <v/>
      </c>
      <c r="FS181" s="362" t="str">
        <f t="shared" si="269"/>
        <v/>
      </c>
      <c r="FT181" s="109" t="str">
        <f t="shared" si="270"/>
        <v/>
      </c>
      <c r="FU181" s="78" t="str">
        <f t="shared" si="271"/>
        <v/>
      </c>
      <c r="FV181" s="328" t="str">
        <f t="shared" si="272"/>
        <v/>
      </c>
      <c r="FW181" s="84" t="str">
        <f t="shared" si="273"/>
        <v/>
      </c>
      <c r="FX181" s="222" t="str">
        <f t="shared" si="274"/>
        <v/>
      </c>
      <c r="FY181" s="85" t="str">
        <f t="shared" si="275"/>
        <v/>
      </c>
      <c r="FZ181" s="327" t="str">
        <f>IFERROR(IF(B181="NSO","NSO",IF(OR(D181="",G181="",F181=""),"",IF(AND(FV181&gt;=36,'Master sheet'!$D$11="Hindi"),"कक्षा क्रमोन्नत",IF(AND(FV181&gt;=36,'Master sheet'!$D$11="English"),"Promoted",IF(AND(FV181&lt;36,'Master sheet'!$D$11="Hindi"),"पुनः परीक्षा","Re-Exam"))))),"")</f>
        <v/>
      </c>
      <c r="GA181" s="53" t="str">
        <f>IF(OR($E181="",$G181=""),"",IF(AND($E$3=6,'Marks Entry 6th'!CN180=""),"",IF(AND($E$3=7,'Marks Entry 7th'!CN180=""),"",IF(AND($E$3=6),'Marks Entry 6th'!CN180,IF(AND($E$3=7),'Marks Entry 7th'!CN180,"")))))</f>
        <v/>
      </c>
      <c r="GB181" s="53" t="str">
        <f>IF(OR($E181="",$G181=""),"",IF(AND($E$3=6,'Marks Entry 6th'!CO180=""),"",IF(AND($E$3=7,'Marks Entry 7th'!CO180=""),"",IF(AND($E$3=6),'Marks Entry 6th'!CO180,IF(AND($E$3=7),'Marks Entry 7th'!CO180,"")))))</f>
        <v/>
      </c>
      <c r="GC181" s="54"/>
      <c r="GK181" s="56">
        <f>IF(AND($E$3=6),'Marks Entry 6th'!I180,IF(AND($E$3=7),'Marks Entry 7th'!I180,""))</f>
        <v>0</v>
      </c>
      <c r="GL181" s="56">
        <f t="shared" si="276"/>
        <v>0</v>
      </c>
    </row>
    <row r="182" spans="1:194" ht="18.95" customHeight="1">
      <c r="A182" s="68">
        <v>175</v>
      </c>
      <c r="B182" s="68" t="str">
        <f>IF(OR(GK182=0,GK182=""),"",IF(AND($E$3=6),'Marks Entry 6th'!I181,IF(AND($E$3=7),'Marks Entry 7th'!I181,"")))</f>
        <v/>
      </c>
      <c r="C182" s="69" t="str">
        <f>IF(OR(B182=0,B182=""),"",IF(AND($E$3=6,'Marks Entry 6th'!B181=""),"",IF(AND($E$3=7,'Marks Entry 7th'!B181=""),"",IF(AND($E$3=6,'Marks Entry 6th'!B181),'Marks Entry 6th'!B181,IF(AND($E$3=7),'Marks Entry 7th'!B181,"")))))</f>
        <v/>
      </c>
      <c r="D182" s="69" t="str">
        <f>IF(OR(B182=0,B182=""),"",IF(AND($E$3=6,'Marks Entry 6th'!C181=""),"",IF(AND($E$3=7,'Marks Entry 7th'!C181=""),"",IF(AND($E$3=6),'Marks Entry 6th'!C181,IF(AND($E$3=7),'Marks Entry 7th'!C181,"")))))</f>
        <v/>
      </c>
      <c r="E182" s="303" t="str">
        <f>IF(OR(B182=0,B182=""),"",IF(AND($E$3=6,'Marks Entry 6th'!E181=""),"",IF(AND($E$3=7,'Marks Entry 7th'!E181=""),"",IF(AND($E$3=6),'Marks Entry 6th'!E181,IF(AND($E$3=7),'Marks Entry 7th'!E181,"")))))</f>
        <v/>
      </c>
      <c r="F182" s="69" t="str">
        <f>IF(OR(B182=0,B182=""),"",IF(AND($E$3=6,'Marks Entry 6th'!D181=""),"",IF(AND($E$3=7,'Marks Entry 7th'!D181=""),"",IF(AND($E$3=6),'Marks Entry 6th'!D181,IF(AND($E$3=7),'Marks Entry 7th'!D181,"")))))</f>
        <v/>
      </c>
      <c r="G182" s="302" t="str">
        <f>IF(OR(B182=0,B182=""),"",IF(AND($E$3=6,'Marks Entry 6th'!F181=""),"",IF(AND($E$3=7,'Marks Entry 7th'!F181=""),"",IF(AND($E$3=6),UPPER('Marks Entry 6th'!F181),IF(AND($E$3=7),UPPER('Marks Entry 7th'!F181),"")))))</f>
        <v/>
      </c>
      <c r="H182" s="302" t="str">
        <f>IF(OR(B182=0,B182=""),"",IF(AND($E$3=6,'Marks Entry 6th'!G181=""),"",IF(AND($E$3=7,'Marks Entry 7th'!G181=""),"",IF(AND($E$3=6),UPPER('Marks Entry 6th'!G181),IF(AND($E$3=7),UPPER('Marks Entry 7th'!G181),"")))))</f>
        <v/>
      </c>
      <c r="I182" s="302" t="str">
        <f>IF(OR(B182=0,B182=""),"",IF(AND($E$3=6,'Marks Entry 6th'!H181=""),"",IF(AND($E$3=7,'Marks Entry 7th'!H181=""),"",IF(AND($E$3=6),UPPER('Marks Entry 6th'!H181),IF(AND($E$3=7),UPPER('Marks Entry 7th'!H181),"")))))</f>
        <v/>
      </c>
      <c r="J182" s="64" t="str">
        <f>IF(OR(B182=0,B182=""),"",IF(AND($E$3=6,'Marks Entry 6th'!J181=""),"",IF(AND($E$3=7,'Marks Entry 7th'!J181=""),"",IF(AND($E$3=6),'Marks Entry 6th'!J181,IF(AND($E$3=7),'Marks Entry 7th'!J181,"")))))</f>
        <v/>
      </c>
      <c r="K182" s="64" t="str">
        <f>IF(OR(B182=0,B182=""),"",IF(AND($E$3=6,'Marks Entry 6th'!K181=""),"",IF(AND($E$3=7,'Marks Entry 7th'!K181=""),"",IF(AND($E$3=6),'Marks Entry 6th'!K181,IF(AND($E$3=7),'Marks Entry 7th'!K181,"")))))</f>
        <v/>
      </c>
      <c r="L182" s="120" t="str">
        <f>IF(OR($E182="",$G182=""),"",IF(AND($E$3=6),'Marks Entry 6th'!L181,IF(AND($E$3=7),'Marks Entry 7th'!L181,"")))</f>
        <v/>
      </c>
      <c r="M182" s="120" t="str">
        <f>IF(OR($E182="",$G182=""),"",IF(AND($E$3=6),'Marks Entry 6th'!M181,IF(AND($E$3=7),'Marks Entry 7th'!M181,"")))</f>
        <v/>
      </c>
      <c r="N182" s="120" t="str">
        <f>IF(OR($E182="",$G182=""),"",IF(AND($E$3=6),'Marks Entry 6th'!N181,IF(AND($E$3=7),'Marks Entry 7th'!N181,"")))</f>
        <v/>
      </c>
      <c r="O182" s="120" t="str">
        <f>IF(OR($E182="",$G182=""),"",IF(AND($E$3=6),'Marks Entry 6th'!O181,IF(AND($E$3=7),'Marks Entry 7th'!O181,"")))</f>
        <v/>
      </c>
      <c r="P182" s="120" t="str">
        <f>IF(OR($E182="",$G182=""),"",IF(AND($E$3=6),'Marks Entry 6th'!P181,IF(AND($E$3=7),'Marks Entry 7th'!P181,"")))</f>
        <v/>
      </c>
      <c r="Q182" s="120" t="str">
        <f>IF(OR($E182="",$G182=""),"",IF(AND($E$3=6),'Marks Entry 6th'!Q181,IF(AND($E$3=7),'Marks Entry 7th'!Q181,"")))</f>
        <v/>
      </c>
      <c r="R182" s="418" t="str">
        <f t="shared" si="186"/>
        <v/>
      </c>
      <c r="S182" s="120" t="str">
        <f>IF(OR($E182="",$G182=""),"",IF(AND($E$3=6),'Marks Entry 6th'!R181,IF(AND($E$3=7),'Marks Entry 7th'!R181,"")))</f>
        <v/>
      </c>
      <c r="T182" s="120" t="str">
        <f>IF(OR($E182="",$G182=""),"",IF(AND($E$3=6),'Marks Entry 6th'!S181,IF(AND($E$3=7),'Marks Entry 7th'!S181,"")))</f>
        <v/>
      </c>
      <c r="U182" s="65" t="str">
        <f t="shared" si="187"/>
        <v/>
      </c>
      <c r="V182" s="62">
        <f t="shared" si="188"/>
        <v>0</v>
      </c>
      <c r="W182" s="67" t="str">
        <f>IF(OR($E182="",$G182=""),"",IF(AND($E$3=6),'Marks Entry 6th'!T181,IF(AND($E$3=7),'Marks Entry 7th'!T181,"")))</f>
        <v/>
      </c>
      <c r="X182" s="67" t="str">
        <f>IF(OR($E182="",$G182=""),"",IF(AND($E$3=6),'Marks Entry 6th'!U181,IF(AND($E$3=7),'Marks Entry 7th'!U181,"")))</f>
        <v/>
      </c>
      <c r="Y182" s="66" t="str">
        <f t="shared" si="189"/>
        <v/>
      </c>
      <c r="Z182" s="62" t="str">
        <f t="shared" si="190"/>
        <v/>
      </c>
      <c r="AA182" s="108">
        <f t="shared" si="191"/>
        <v>0</v>
      </c>
      <c r="AB182" s="108" t="str">
        <f t="shared" si="192"/>
        <v/>
      </c>
      <c r="AC182" s="108" t="str">
        <f t="shared" si="193"/>
        <v/>
      </c>
      <c r="AD182" s="108" t="str">
        <f t="shared" si="194"/>
        <v/>
      </c>
      <c r="AE182" s="108" t="str">
        <f t="shared" si="195"/>
        <v/>
      </c>
      <c r="AF182" s="110" t="str">
        <f t="shared" si="196"/>
        <v/>
      </c>
      <c r="AG182" s="120" t="str">
        <f>IF(OR($E182="",$G182=""),"",IF(AND($E$3=6),'Marks Entry 6th'!V181,IF(AND($E$3=7),'Marks Entry 7th'!V181,"")))</f>
        <v/>
      </c>
      <c r="AH182" s="120" t="str">
        <f>IF(OR($E182="",$G182=""),"",IF(AND($E$3=6),'Marks Entry 6th'!W181,IF(AND($E$3=7),'Marks Entry 7th'!W181,"")))</f>
        <v/>
      </c>
      <c r="AI182" s="120" t="str">
        <f>IF(OR($E182="",$G182=""),"",IF(AND($E$3=6),'Marks Entry 6th'!X181,IF(AND($E$3=7),'Marks Entry 7th'!X181,"")))</f>
        <v/>
      </c>
      <c r="AJ182" s="120" t="str">
        <f>IF(OR($E182="",$G182=""),"",IF(AND($E$3=6),'Marks Entry 6th'!Y181,IF(AND($E$3=7),'Marks Entry 7th'!Y181,"")))</f>
        <v/>
      </c>
      <c r="AK182" s="120" t="str">
        <f>IF(OR($E182="",$G182=""),"",IF(AND($E$3=6),'Marks Entry 6th'!Z181,IF(AND($E$3=7),'Marks Entry 7th'!Z181,"")))</f>
        <v/>
      </c>
      <c r="AL182" s="120" t="str">
        <f>IF(OR($E182="",$G182=""),"",IF(AND($E$3=6),'Marks Entry 6th'!AA181,IF(AND($E$3=7),'Marks Entry 7th'!AA181,"")))</f>
        <v/>
      </c>
      <c r="AM182" s="418" t="str">
        <f t="shared" si="197"/>
        <v/>
      </c>
      <c r="AN182" s="120" t="str">
        <f>IF(OR($E182="",$G182=""),"",IF(AND($E$3=6),'Marks Entry 6th'!AB181,IF(AND($E$3=7),'Marks Entry 7th'!AB181,"")))</f>
        <v/>
      </c>
      <c r="AO182" s="120" t="str">
        <f>IF(OR($E182="",$G182=""),"",IF(AND($E$3=6),'Marks Entry 6th'!AC181,IF(AND($E$3=7),'Marks Entry 7th'!AC181,"")))</f>
        <v/>
      </c>
      <c r="AP182" s="65" t="str">
        <f t="shared" si="198"/>
        <v/>
      </c>
      <c r="AQ182" s="62">
        <f t="shared" si="199"/>
        <v>0</v>
      </c>
      <c r="AR182" s="67" t="str">
        <f>IF(OR($E182="",$G182=""),"",IF(AND($E$3=6),'Marks Entry 6th'!AD181,IF(AND($E$3=7),'Marks Entry 7th'!AD181,"")))</f>
        <v/>
      </c>
      <c r="AS182" s="67" t="str">
        <f>IF(OR($E182="",$G182=""),"",IF(AND($E$3=6),'Marks Entry 6th'!AE181,IF(AND($E$3=7),'Marks Entry 7th'!AE181,"")))</f>
        <v/>
      </c>
      <c r="AT182" s="65" t="str">
        <f t="shared" si="200"/>
        <v/>
      </c>
      <c r="AU182" s="62" t="str">
        <f t="shared" si="201"/>
        <v/>
      </c>
      <c r="AV182" s="108">
        <f t="shared" si="202"/>
        <v>0</v>
      </c>
      <c r="AW182" s="108" t="str">
        <f t="shared" si="203"/>
        <v/>
      </c>
      <c r="AX182" s="108" t="str">
        <f t="shared" si="204"/>
        <v/>
      </c>
      <c r="AY182" s="108" t="str">
        <f t="shared" si="205"/>
        <v/>
      </c>
      <c r="AZ182" s="108" t="str">
        <f t="shared" si="206"/>
        <v/>
      </c>
      <c r="BA182" s="110" t="str">
        <f t="shared" si="207"/>
        <v/>
      </c>
      <c r="BB182" s="310" t="str">
        <f>IF(OR($E182="",$G182=""),"",IF(AND($E$3=6),'Marks Entry 6th'!AF181,IF(AND($E$3=7),'Marks Entry 7th'!AF181,"")))</f>
        <v/>
      </c>
      <c r="BC182" s="120" t="str">
        <f>IF(OR($E182="",$G182=""),"",IF(AND($E$3=6),'Marks Entry 6th'!AG181,IF(AND($E$3=7),'Marks Entry 7th'!AG181,"")))</f>
        <v/>
      </c>
      <c r="BD182" s="120" t="str">
        <f>IF(OR($E182="",$G182=""),"",IF(AND($E$3=6),'Marks Entry 6th'!AH181,IF(AND($E$3=7),'Marks Entry 7th'!AH181,"")))</f>
        <v/>
      </c>
      <c r="BE182" s="120" t="str">
        <f>IF(OR($E182="",$G182=""),"",IF(AND($E$3=6),'Marks Entry 6th'!AI181,IF(AND($E$3=7),'Marks Entry 7th'!AI181,"")))</f>
        <v/>
      </c>
      <c r="BF182" s="120" t="str">
        <f>IF(OR($E182="",$G182=""),"",IF(AND($E$3=6),'Marks Entry 6th'!AJ181,IF(AND($E$3=7),'Marks Entry 7th'!AJ181,"")))</f>
        <v/>
      </c>
      <c r="BG182" s="120" t="str">
        <f>IF(OR($E182="",$G182=""),"",IF(AND($E$3=6),'Marks Entry 6th'!AK181,IF(AND($E$3=7),'Marks Entry 7th'!AK181,"")))</f>
        <v/>
      </c>
      <c r="BH182" s="120" t="str">
        <f>IF(OR($E182="",$G182=""),"",IF(AND($E$3=6),'Marks Entry 6th'!AL181,IF(AND($E$3=7),'Marks Entry 7th'!AL181,"")))</f>
        <v/>
      </c>
      <c r="BI182" s="418" t="str">
        <f t="shared" si="208"/>
        <v/>
      </c>
      <c r="BJ182" s="120" t="str">
        <f>IF(OR($E182="",$G182=""),"",IF(AND($E$3=6),'Marks Entry 6th'!AM181,IF(AND($E$3=7),'Marks Entry 7th'!AM181,"")))</f>
        <v/>
      </c>
      <c r="BK182" s="120" t="str">
        <f>IF(OR($E182="",$G182=""),"",IF(AND($E$3=6),'Marks Entry 6th'!AN181,IF(AND($E$3=7),'Marks Entry 7th'!AN181,"")))</f>
        <v/>
      </c>
      <c r="BL182" s="65" t="str">
        <f t="shared" si="209"/>
        <v/>
      </c>
      <c r="BM182" s="62">
        <f t="shared" si="210"/>
        <v>0</v>
      </c>
      <c r="BN182" s="67" t="str">
        <f>IF(OR($E182="",$G182=""),"",IF(AND($E$3=6),'Marks Entry 6th'!AO181,IF(AND($E$3=7),'Marks Entry 7th'!AO181,"")))</f>
        <v/>
      </c>
      <c r="BO182" s="67" t="str">
        <f>IF(OR($E182="",$G182=""),"",IF(AND($E$3=6),'Marks Entry 6th'!AP181,IF(AND($E$3=7),'Marks Entry 7th'!AP181,"")))</f>
        <v/>
      </c>
      <c r="BP182" s="65" t="str">
        <f t="shared" si="211"/>
        <v/>
      </c>
      <c r="BQ182" s="62" t="str">
        <f t="shared" si="212"/>
        <v/>
      </c>
      <c r="BR182" s="108">
        <f t="shared" si="213"/>
        <v>0</v>
      </c>
      <c r="BS182" s="108" t="str">
        <f t="shared" si="214"/>
        <v/>
      </c>
      <c r="BT182" s="108" t="str">
        <f t="shared" si="215"/>
        <v/>
      </c>
      <c r="BU182" s="108" t="str">
        <f t="shared" si="216"/>
        <v/>
      </c>
      <c r="BV182" s="108" t="str">
        <f t="shared" si="217"/>
        <v/>
      </c>
      <c r="BW182" s="110" t="str">
        <f t="shared" si="218"/>
        <v/>
      </c>
      <c r="BX182" s="120" t="str">
        <f>IF(OR($E182="",$G182=""),"",IF(AND($E$3=6),'Marks Entry 6th'!AQ181,IF(AND($E$3=7),'Marks Entry 7th'!AQ181,"")))</f>
        <v/>
      </c>
      <c r="BY182" s="120" t="str">
        <f>IF(OR($E182="",$G182=""),"",IF(AND($E$3=6),'Marks Entry 6th'!AR181,IF(AND($E$3=7),'Marks Entry 7th'!AR181,"")))</f>
        <v/>
      </c>
      <c r="BZ182" s="120" t="str">
        <f>IF(OR($E182="",$G182=""),"",IF(AND($E$3=6),'Marks Entry 6th'!AS181,IF(AND($E$3=7),'Marks Entry 7th'!AS181,"")))</f>
        <v/>
      </c>
      <c r="CA182" s="120" t="str">
        <f>IF(OR($E182="",$G182=""),"",IF(AND($E$3=6),'Marks Entry 6th'!AT181,IF(AND($E$3=7),'Marks Entry 7th'!AT181,"")))</f>
        <v/>
      </c>
      <c r="CB182" s="120" t="str">
        <f>IF(OR($E182="",$G182=""),"",IF(AND($E$3=6),'Marks Entry 6th'!AU181,IF(AND($E$3=7),'Marks Entry 7th'!AU181,"")))</f>
        <v/>
      </c>
      <c r="CC182" s="120" t="str">
        <f>IF(OR($E182="",$G182=""),"",IF(AND($E$3=6),'Marks Entry 6th'!AV181,IF(AND($E$3=7),'Marks Entry 7th'!AV181,"")))</f>
        <v/>
      </c>
      <c r="CD182" s="418" t="str">
        <f t="shared" si="219"/>
        <v/>
      </c>
      <c r="CE182" s="120" t="str">
        <f>IF(OR($E182="",$G182=""),"",IF(AND($E$3=6),'Marks Entry 6th'!AW181,IF(AND($E$3=7),'Marks Entry 7th'!AW181,"")))</f>
        <v/>
      </c>
      <c r="CF182" s="120" t="str">
        <f>IF(OR($E182="",$G182=""),"",IF(AND($E$3=6),'Marks Entry 6th'!AX181,IF(AND($E$3=7),'Marks Entry 7th'!AX181,"")))</f>
        <v/>
      </c>
      <c r="CG182" s="65" t="str">
        <f t="shared" si="220"/>
        <v/>
      </c>
      <c r="CH182" s="62">
        <f t="shared" si="221"/>
        <v>0</v>
      </c>
      <c r="CI182" s="67" t="str">
        <f>IF(OR($E182="",$G182=""),"",IF(AND($E$3=6),'Marks Entry 6th'!AY181,IF(AND($E$3=7),'Marks Entry 7th'!AY181,"")))</f>
        <v/>
      </c>
      <c r="CJ182" s="67" t="str">
        <f>IF(OR($E182="",$G182=""),"",IF(AND($E$3=6),'Marks Entry 6th'!AZ181,IF(AND($E$3=7),'Marks Entry 7th'!AZ181,"")))</f>
        <v/>
      </c>
      <c r="CK182" s="65" t="str">
        <f t="shared" si="222"/>
        <v/>
      </c>
      <c r="CL182" s="62" t="str">
        <f t="shared" si="223"/>
        <v/>
      </c>
      <c r="CM182" s="108">
        <f t="shared" si="224"/>
        <v>0</v>
      </c>
      <c r="CN182" s="108" t="str">
        <f t="shared" si="225"/>
        <v/>
      </c>
      <c r="CO182" s="108" t="str">
        <f t="shared" si="226"/>
        <v/>
      </c>
      <c r="CP182" s="108" t="str">
        <f t="shared" si="227"/>
        <v/>
      </c>
      <c r="CQ182" s="108" t="str">
        <f t="shared" si="228"/>
        <v/>
      </c>
      <c r="CR182" s="110" t="str">
        <f t="shared" si="229"/>
        <v/>
      </c>
      <c r="CS182" s="120" t="str">
        <f>IF(OR($E182="",$G182=""),"",IF(AND($E$3=6),'Marks Entry 6th'!BA181,IF(AND($E$3=7),'Marks Entry 7th'!BA181,"")))</f>
        <v/>
      </c>
      <c r="CT182" s="120" t="str">
        <f>IF(OR($E182="",$G182=""),"",IF(AND($E$3=6),'Marks Entry 6th'!BB181,IF(AND($E$3=7),'Marks Entry 7th'!BB181,"")))</f>
        <v/>
      </c>
      <c r="CU182" s="120" t="str">
        <f>IF(OR($E182="",$G182=""),"",IF(AND($E$3=6),'Marks Entry 6th'!BC181,IF(AND($E$3=7),'Marks Entry 7th'!BC181,"")))</f>
        <v/>
      </c>
      <c r="CV182" s="120" t="str">
        <f>IF(OR($E182="",$G182=""),"",IF(AND($E$3=6),'Marks Entry 6th'!BD181,IF(AND($E$3=7),'Marks Entry 7th'!BD181,"")))</f>
        <v/>
      </c>
      <c r="CW182" s="120" t="str">
        <f>IF(OR($E182="",$G182=""),"",IF(AND($E$3=6),'Marks Entry 6th'!BE181,IF(AND($E$3=7),'Marks Entry 7th'!BE181,"")))</f>
        <v/>
      </c>
      <c r="CX182" s="120" t="str">
        <f>IF(OR($E182="",$G182=""),"",IF(AND($E$3=6),'Marks Entry 6th'!BF181,IF(AND($E$3=7),'Marks Entry 7th'!BF181,"")))</f>
        <v/>
      </c>
      <c r="CY182" s="418" t="str">
        <f t="shared" si="230"/>
        <v/>
      </c>
      <c r="CZ182" s="120" t="str">
        <f>IF(OR($E182="",$G182=""),"",IF(AND($E$3=6),'Marks Entry 6th'!BG181,IF(AND($E$3=7),'Marks Entry 7th'!BG181,"")))</f>
        <v/>
      </c>
      <c r="DA182" s="120" t="str">
        <f>IF(OR($E182="",$G182=""),"",IF(AND($E$3=6),'Marks Entry 6th'!BH181,IF(AND($E$3=7),'Marks Entry 7th'!BH181,"")))</f>
        <v/>
      </c>
      <c r="DB182" s="65" t="str">
        <f t="shared" si="231"/>
        <v/>
      </c>
      <c r="DC182" s="62">
        <f t="shared" si="232"/>
        <v>0</v>
      </c>
      <c r="DD182" s="67" t="str">
        <f>IF(OR($E182="",$G182=""),"",IF(AND($E$3=6),'Marks Entry 6th'!BI181,IF(AND($E$3=7),'Marks Entry 7th'!BI181,"")))</f>
        <v/>
      </c>
      <c r="DE182" s="67" t="str">
        <f>IF(OR($E182="",$G182=""),"",IF(AND($E$3=6),'Marks Entry 6th'!BJ181,IF(AND($E$3=7),'Marks Entry 7th'!BJ181,"")))</f>
        <v/>
      </c>
      <c r="DF182" s="65" t="str">
        <f t="shared" si="233"/>
        <v/>
      </c>
      <c r="DG182" s="62" t="str">
        <f t="shared" si="234"/>
        <v/>
      </c>
      <c r="DH182" s="108">
        <f t="shared" si="235"/>
        <v>0</v>
      </c>
      <c r="DI182" s="108" t="str">
        <f t="shared" si="236"/>
        <v/>
      </c>
      <c r="DJ182" s="108" t="str">
        <f t="shared" si="237"/>
        <v/>
      </c>
      <c r="DK182" s="108" t="str">
        <f t="shared" si="238"/>
        <v/>
      </c>
      <c r="DL182" s="108" t="str">
        <f t="shared" si="239"/>
        <v/>
      </c>
      <c r="DM182" s="110" t="str">
        <f t="shared" si="240"/>
        <v/>
      </c>
      <c r="DN182" s="120" t="str">
        <f>IF(OR($E182="",$G182=""),"",IF(AND($E$3=6),'Marks Entry 6th'!BK181,IF(AND($E$3=7),'Marks Entry 7th'!BK181,"")))</f>
        <v/>
      </c>
      <c r="DO182" s="120" t="str">
        <f>IF(OR($E182="",$G182=""),"",IF(AND($E$3=6),'Marks Entry 6th'!BL181,IF(AND($E$3=7),'Marks Entry 7th'!BL181,"")))</f>
        <v/>
      </c>
      <c r="DP182" s="120" t="str">
        <f>IF(OR($E182="",$G182=""),"",IF(AND($E$3=6),'Marks Entry 6th'!BM181,IF(AND($E$3=7),'Marks Entry 7th'!BM181,"")))</f>
        <v/>
      </c>
      <c r="DQ182" s="120" t="str">
        <f>IF(OR($E182="",$G182=""),"",IF(AND($E$3=6),'Marks Entry 6th'!BN181,IF(AND($E$3=7),'Marks Entry 7th'!BN181,"")))</f>
        <v/>
      </c>
      <c r="DR182" s="120" t="str">
        <f>IF(OR($E182="",$G182=""),"",IF(AND($E$3=6),'Marks Entry 6th'!BO181,IF(AND($E$3=7),'Marks Entry 7th'!BO181,"")))</f>
        <v/>
      </c>
      <c r="DS182" s="120" t="str">
        <f>IF(OR($E182="",$G182=""),"",IF(AND($E$3=6),'Marks Entry 6th'!BP181,IF(AND($E$3=7),'Marks Entry 7th'!BP181,"")))</f>
        <v/>
      </c>
      <c r="DT182" s="418" t="str">
        <f t="shared" si="241"/>
        <v/>
      </c>
      <c r="DU182" s="120" t="str">
        <f>IF(OR($E182="",$G182=""),"",IF(AND($E$3=6),'Marks Entry 6th'!BQ181,IF(AND($E$3=7),'Marks Entry 7th'!BQ181,"")))</f>
        <v/>
      </c>
      <c r="DV182" s="120" t="str">
        <f>IF(OR($E182="",$G182=""),"",IF(AND($E$3=6),'Marks Entry 6th'!BR181,IF(AND($E$3=7),'Marks Entry 7th'!BR181,"")))</f>
        <v/>
      </c>
      <c r="DW182" s="65" t="str">
        <f t="shared" si="242"/>
        <v/>
      </c>
      <c r="DX182" s="62">
        <f t="shared" si="243"/>
        <v>0</v>
      </c>
      <c r="DY182" s="67" t="str">
        <f>IF(OR($E182="",$G182=""),"",IF(AND($E$3=6),'Marks Entry 6th'!BS181,IF(AND($E$3=7),'Marks Entry 7th'!BS181,"")))</f>
        <v/>
      </c>
      <c r="DZ182" s="67" t="str">
        <f>IF(OR($E182="",$G182=""),"",IF(AND($E$3=6),'Marks Entry 6th'!BT181,IF(AND($E$3=7),'Marks Entry 7th'!BT181,"")))</f>
        <v/>
      </c>
      <c r="EA182" s="65" t="str">
        <f t="shared" si="244"/>
        <v/>
      </c>
      <c r="EB182" s="62" t="str">
        <f t="shared" si="245"/>
        <v/>
      </c>
      <c r="EC182" s="108">
        <f t="shared" si="246"/>
        <v>0</v>
      </c>
      <c r="ED182" s="108" t="str">
        <f t="shared" si="247"/>
        <v/>
      </c>
      <c r="EE182" s="108" t="str">
        <f t="shared" si="248"/>
        <v/>
      </c>
      <c r="EF182" s="108" t="str">
        <f t="shared" si="249"/>
        <v/>
      </c>
      <c r="EG182" s="108" t="str">
        <f t="shared" si="250"/>
        <v/>
      </c>
      <c r="EH182" s="110" t="str">
        <f t="shared" si="251"/>
        <v/>
      </c>
      <c r="EI182" s="52" t="str">
        <f>IF(OR($E182="",$G182=""),"",IF(AND($E$3=6),'Marks Entry 6th'!BU181,IF(AND($E$3=7),'Marks Entry 7th'!BU181,"")))</f>
        <v/>
      </c>
      <c r="EJ182" s="52" t="str">
        <f>IF(OR($E182="",$G182=""),"",IF(AND($E$3=6),'Marks Entry 6th'!BV181,IF(AND($E$3=7),'Marks Entry 7th'!BV181,"")))</f>
        <v/>
      </c>
      <c r="EK182" s="52" t="str">
        <f>IF(OR($E182="",$G182=""),"",IF(AND($E$3=6),'Marks Entry 6th'!BW181,IF(AND($E$3=7),'Marks Entry 7th'!BW181,"")))</f>
        <v/>
      </c>
      <c r="EL182" s="52" t="str">
        <f>IF(OR($E182="",$G182=""),"",IF(AND($E$3=6),'Marks Entry 6th'!BX181,IF(AND($E$3=7),'Marks Entry 7th'!BX181,"")))</f>
        <v/>
      </c>
      <c r="EM182" s="52" t="str">
        <f>IF(OR($E182="",$G182=""),"",IF(AND($E$3=6),'Marks Entry 6th'!BY181,IF(AND($E$3=7),'Marks Entry 7th'!BY181,"")))</f>
        <v/>
      </c>
      <c r="EN182" s="121" t="str">
        <f t="shared" si="252"/>
        <v/>
      </c>
      <c r="EO182" s="122">
        <f t="shared" si="253"/>
        <v>0</v>
      </c>
      <c r="EP182" s="122" t="str">
        <f t="shared" si="254"/>
        <v/>
      </c>
      <c r="EQ182" s="122" t="str">
        <f t="shared" si="255"/>
        <v/>
      </c>
      <c r="ER182" s="109" t="str">
        <f t="shared" si="256"/>
        <v/>
      </c>
      <c r="ES182" s="52" t="str">
        <f>IF(OR($E182="",$G182=""),"",IF(AND($E$3=6),'Marks Entry 6th'!BZ181,IF(AND($E$3=7),'Marks Entry 7th'!BZ181,"")))</f>
        <v/>
      </c>
      <c r="ET182" s="52" t="str">
        <f>IF(OR($E182="",$G182=""),"",IF(AND($E$3=6),'Marks Entry 6th'!CA181,IF(AND($E$3=7),'Marks Entry 7th'!CA181,"")))</f>
        <v/>
      </c>
      <c r="EU182" s="52" t="str">
        <f>IF(OR($E182="",$G182=""),"",IF(AND($E$3=6),'Marks Entry 6th'!CB181,IF(AND($E$3=7),'Marks Entry 7th'!CB181,"")))</f>
        <v/>
      </c>
      <c r="EV182" s="52" t="str">
        <f>IF(OR($E182="",$G182=""),"",IF(AND($E$3=6),'Marks Entry 6th'!CC181,IF(AND($E$3=7),'Marks Entry 7th'!CC181,"")))</f>
        <v/>
      </c>
      <c r="EW182" s="52" t="str">
        <f>IF(OR($E182="",$G182=""),"",IF(AND($E$3=6),'Marks Entry 6th'!CD181,IF(AND($E$3=7),'Marks Entry 7th'!CD181,"")))</f>
        <v/>
      </c>
      <c r="EX182" s="121" t="str">
        <f t="shared" si="257"/>
        <v/>
      </c>
      <c r="EY182" s="122">
        <f t="shared" si="258"/>
        <v>0</v>
      </c>
      <c r="EZ182" s="122" t="str">
        <f t="shared" si="259"/>
        <v/>
      </c>
      <c r="FA182" s="122" t="str">
        <f t="shared" si="260"/>
        <v/>
      </c>
      <c r="FB182" s="109" t="str">
        <f t="shared" si="261"/>
        <v/>
      </c>
      <c r="FC182" s="52" t="str">
        <f>IF(OR($E182="",$G182=""),"",IF(AND($E$3=6),'Marks Entry 6th'!CE181,IF(AND($E$3=7),'Marks Entry 7th'!CE181,"")))</f>
        <v/>
      </c>
      <c r="FD182" s="52" t="str">
        <f>IF(OR($E182="",$G182=""),"",IF(AND($E$3=6),'Marks Entry 6th'!CF181,IF(AND($E$3=7),'Marks Entry 7th'!CF181,"")))</f>
        <v/>
      </c>
      <c r="FE182" s="52" t="str">
        <f>IF(OR($E182="",$G182=""),"",IF(AND($E$3=6),'Marks Entry 6th'!CG181,IF(AND($E$3=7),'Marks Entry 7th'!CG181,"")))</f>
        <v/>
      </c>
      <c r="FF182" s="52" t="str">
        <f>IF(OR($E182="",$G182=""),"",IF(AND($E$3=6),'Marks Entry 6th'!CH181,IF(AND($E$3=7),'Marks Entry 7th'!CH181,"")))</f>
        <v/>
      </c>
      <c r="FG182" s="52" t="str">
        <f>IF(OR($E182="",$G182=""),"",IF(AND($E$3=6),'Marks Entry 6th'!CI181,IF(AND($E$3=7),'Marks Entry 7th'!CI181,"")))</f>
        <v/>
      </c>
      <c r="FH182" s="121" t="str">
        <f t="shared" si="262"/>
        <v/>
      </c>
      <c r="FI182" s="122">
        <f t="shared" si="263"/>
        <v>0</v>
      </c>
      <c r="FJ182" s="122" t="str">
        <f t="shared" si="264"/>
        <v/>
      </c>
      <c r="FK182" s="122" t="str">
        <f t="shared" si="265"/>
        <v/>
      </c>
      <c r="FL182" s="109" t="str">
        <f t="shared" si="266"/>
        <v/>
      </c>
      <c r="FM182" s="361" t="str">
        <f>IF(OR($E182="",$G182=""),"",IF(AND('Marks Entry 6th'!CJ181="",'Marks Entry 7th'!CJ181=""),"",IF(AND($E$3=6),'Marks Entry 6th'!CJ181,IF(AND($E$3=7),'Marks Entry 7th'!CJ181,""))))</f>
        <v/>
      </c>
      <c r="FN182" s="361" t="str">
        <f>IF(OR($E182="",$G182=""),"",IF(AND('Marks Entry 6th'!CK181="",'Marks Entry 7th'!CK181=""),"",IF(AND($E$3=6),'Marks Entry 6th'!CK181,IF(AND($E$3=7),'Marks Entry 7th'!CK181,""))))</f>
        <v/>
      </c>
      <c r="FO182" s="362" t="str">
        <f t="shared" si="267"/>
        <v/>
      </c>
      <c r="FP182" s="109" t="str">
        <f t="shared" si="268"/>
        <v/>
      </c>
      <c r="FQ182" s="361" t="str">
        <f>IF(OR($E182="",$G182=""),"",IF(AND('Marks Entry 6th'!CL181="",'Marks Entry 7th'!CL181=""),"",IF(AND($E$3=6),'Marks Entry 6th'!CL181,IF(AND($E$3=7),'Marks Entry 7th'!CL181,""))))</f>
        <v/>
      </c>
      <c r="FR182" s="361" t="str">
        <f>IF(OR($E182="",$G182=""),"",IF(AND('Marks Entry 6th'!CM181="",'Marks Entry 7th'!CM181=""),"",IF(AND($E$3=6),'Marks Entry 6th'!CM181,IF(AND($E$3=7),'Marks Entry 7th'!CM181,""))))</f>
        <v/>
      </c>
      <c r="FS182" s="362" t="str">
        <f t="shared" si="269"/>
        <v/>
      </c>
      <c r="FT182" s="109" t="str">
        <f t="shared" si="270"/>
        <v/>
      </c>
      <c r="FU182" s="78" t="str">
        <f t="shared" si="271"/>
        <v/>
      </c>
      <c r="FV182" s="328" t="str">
        <f t="shared" si="272"/>
        <v/>
      </c>
      <c r="FW182" s="84" t="str">
        <f t="shared" si="273"/>
        <v/>
      </c>
      <c r="FX182" s="222" t="str">
        <f t="shared" si="274"/>
        <v/>
      </c>
      <c r="FY182" s="85" t="str">
        <f t="shared" si="275"/>
        <v/>
      </c>
      <c r="FZ182" s="327" t="str">
        <f>IFERROR(IF(B182="NSO","NSO",IF(OR(D182="",G182="",F182=""),"",IF(AND(FV182&gt;=36,'Master sheet'!$D$11="Hindi"),"कक्षा क्रमोन्नत",IF(AND(FV182&gt;=36,'Master sheet'!$D$11="English"),"Promoted",IF(AND(FV182&lt;36,'Master sheet'!$D$11="Hindi"),"पुनः परीक्षा","Re-Exam"))))),"")</f>
        <v/>
      </c>
      <c r="GA182" s="53" t="str">
        <f>IF(OR($E182="",$G182=""),"",IF(AND($E$3=6,'Marks Entry 6th'!CN181=""),"",IF(AND($E$3=7,'Marks Entry 7th'!CN181=""),"",IF(AND($E$3=6),'Marks Entry 6th'!CN181,IF(AND($E$3=7),'Marks Entry 7th'!CN181,"")))))</f>
        <v/>
      </c>
      <c r="GB182" s="53" t="str">
        <f>IF(OR($E182="",$G182=""),"",IF(AND($E$3=6,'Marks Entry 6th'!CO181=""),"",IF(AND($E$3=7,'Marks Entry 7th'!CO181=""),"",IF(AND($E$3=6),'Marks Entry 6th'!CO181,IF(AND($E$3=7),'Marks Entry 7th'!CO181,"")))))</f>
        <v/>
      </c>
      <c r="GC182" s="54"/>
      <c r="GK182" s="56">
        <f>IF(AND($E$3=6),'Marks Entry 6th'!I181,IF(AND($E$3=7),'Marks Entry 7th'!I181,""))</f>
        <v>0</v>
      </c>
      <c r="GL182" s="56">
        <f t="shared" si="276"/>
        <v>0</v>
      </c>
    </row>
    <row r="183" spans="1:194" ht="18.95" customHeight="1">
      <c r="A183" s="68">
        <v>176</v>
      </c>
      <c r="B183" s="68" t="str">
        <f>IF(OR(GK183=0,GK183=""),"",IF(AND($E$3=6),'Marks Entry 6th'!I182,IF(AND($E$3=7),'Marks Entry 7th'!I182,"")))</f>
        <v/>
      </c>
      <c r="C183" s="69" t="str">
        <f>IF(OR(B183=0,B183=""),"",IF(AND($E$3=6,'Marks Entry 6th'!B182=""),"",IF(AND($E$3=7,'Marks Entry 7th'!B182=""),"",IF(AND($E$3=6,'Marks Entry 6th'!B182),'Marks Entry 6th'!B182,IF(AND($E$3=7),'Marks Entry 7th'!B182,"")))))</f>
        <v/>
      </c>
      <c r="D183" s="69" t="str">
        <f>IF(OR(B183=0,B183=""),"",IF(AND($E$3=6,'Marks Entry 6th'!C182=""),"",IF(AND($E$3=7,'Marks Entry 7th'!C182=""),"",IF(AND($E$3=6),'Marks Entry 6th'!C182,IF(AND($E$3=7),'Marks Entry 7th'!C182,"")))))</f>
        <v/>
      </c>
      <c r="E183" s="303" t="str">
        <f>IF(OR(B183=0,B183=""),"",IF(AND($E$3=6,'Marks Entry 6th'!E182=""),"",IF(AND($E$3=7,'Marks Entry 7th'!E182=""),"",IF(AND($E$3=6),'Marks Entry 6th'!E182,IF(AND($E$3=7),'Marks Entry 7th'!E182,"")))))</f>
        <v/>
      </c>
      <c r="F183" s="69" t="str">
        <f>IF(OR(B183=0,B183=""),"",IF(AND($E$3=6,'Marks Entry 6th'!D182=""),"",IF(AND($E$3=7,'Marks Entry 7th'!D182=""),"",IF(AND($E$3=6),'Marks Entry 6th'!D182,IF(AND($E$3=7),'Marks Entry 7th'!D182,"")))))</f>
        <v/>
      </c>
      <c r="G183" s="302" t="str">
        <f>IF(OR(B183=0,B183=""),"",IF(AND($E$3=6,'Marks Entry 6th'!F182=""),"",IF(AND($E$3=7,'Marks Entry 7th'!F182=""),"",IF(AND($E$3=6),UPPER('Marks Entry 6th'!F182),IF(AND($E$3=7),UPPER('Marks Entry 7th'!F182),"")))))</f>
        <v/>
      </c>
      <c r="H183" s="302" t="str">
        <f>IF(OR(B183=0,B183=""),"",IF(AND($E$3=6,'Marks Entry 6th'!G182=""),"",IF(AND($E$3=7,'Marks Entry 7th'!G182=""),"",IF(AND($E$3=6),UPPER('Marks Entry 6th'!G182),IF(AND($E$3=7),UPPER('Marks Entry 7th'!G182),"")))))</f>
        <v/>
      </c>
      <c r="I183" s="302" t="str">
        <f>IF(OR(B183=0,B183=""),"",IF(AND($E$3=6,'Marks Entry 6th'!H182=""),"",IF(AND($E$3=7,'Marks Entry 7th'!H182=""),"",IF(AND($E$3=6),UPPER('Marks Entry 6th'!H182),IF(AND($E$3=7),UPPER('Marks Entry 7th'!H182),"")))))</f>
        <v/>
      </c>
      <c r="J183" s="64" t="str">
        <f>IF(OR(B183=0,B183=""),"",IF(AND($E$3=6,'Marks Entry 6th'!J182=""),"",IF(AND($E$3=7,'Marks Entry 7th'!J182=""),"",IF(AND($E$3=6),'Marks Entry 6th'!J182,IF(AND($E$3=7),'Marks Entry 7th'!J182,"")))))</f>
        <v/>
      </c>
      <c r="K183" s="64" t="str">
        <f>IF(OR(B183=0,B183=""),"",IF(AND($E$3=6,'Marks Entry 6th'!K182=""),"",IF(AND($E$3=7,'Marks Entry 7th'!K182=""),"",IF(AND($E$3=6),'Marks Entry 6th'!K182,IF(AND($E$3=7),'Marks Entry 7th'!K182,"")))))</f>
        <v/>
      </c>
      <c r="L183" s="120" t="str">
        <f>IF(OR($E183="",$G183=""),"",IF(AND($E$3=6),'Marks Entry 6th'!L182,IF(AND($E$3=7),'Marks Entry 7th'!L182,"")))</f>
        <v/>
      </c>
      <c r="M183" s="120" t="str">
        <f>IF(OR($E183="",$G183=""),"",IF(AND($E$3=6),'Marks Entry 6th'!M182,IF(AND($E$3=7),'Marks Entry 7th'!M182,"")))</f>
        <v/>
      </c>
      <c r="N183" s="120" t="str">
        <f>IF(OR($E183="",$G183=""),"",IF(AND($E$3=6),'Marks Entry 6th'!N182,IF(AND($E$3=7),'Marks Entry 7th'!N182,"")))</f>
        <v/>
      </c>
      <c r="O183" s="120" t="str">
        <f>IF(OR($E183="",$G183=""),"",IF(AND($E$3=6),'Marks Entry 6th'!O182,IF(AND($E$3=7),'Marks Entry 7th'!O182,"")))</f>
        <v/>
      </c>
      <c r="P183" s="120" t="str">
        <f>IF(OR($E183="",$G183=""),"",IF(AND($E$3=6),'Marks Entry 6th'!P182,IF(AND($E$3=7),'Marks Entry 7th'!P182,"")))</f>
        <v/>
      </c>
      <c r="Q183" s="120" t="str">
        <f>IF(OR($E183="",$G183=""),"",IF(AND($E$3=6),'Marks Entry 6th'!Q182,IF(AND($E$3=7),'Marks Entry 7th'!Q182,"")))</f>
        <v/>
      </c>
      <c r="R183" s="418" t="str">
        <f t="shared" si="186"/>
        <v/>
      </c>
      <c r="S183" s="120" t="str">
        <f>IF(OR($E183="",$G183=""),"",IF(AND($E$3=6),'Marks Entry 6th'!R182,IF(AND($E$3=7),'Marks Entry 7th'!R182,"")))</f>
        <v/>
      </c>
      <c r="T183" s="120" t="str">
        <f>IF(OR($E183="",$G183=""),"",IF(AND($E$3=6),'Marks Entry 6th'!S182,IF(AND($E$3=7),'Marks Entry 7th'!S182,"")))</f>
        <v/>
      </c>
      <c r="U183" s="65" t="str">
        <f t="shared" si="187"/>
        <v/>
      </c>
      <c r="V183" s="62">
        <f t="shared" si="188"/>
        <v>0</v>
      </c>
      <c r="W183" s="67" t="str">
        <f>IF(OR($E183="",$G183=""),"",IF(AND($E$3=6),'Marks Entry 6th'!T182,IF(AND($E$3=7),'Marks Entry 7th'!T182,"")))</f>
        <v/>
      </c>
      <c r="X183" s="67" t="str">
        <f>IF(OR($E183="",$G183=""),"",IF(AND($E$3=6),'Marks Entry 6th'!U182,IF(AND($E$3=7),'Marks Entry 7th'!U182,"")))</f>
        <v/>
      </c>
      <c r="Y183" s="66" t="str">
        <f t="shared" si="189"/>
        <v/>
      </c>
      <c r="Z183" s="62" t="str">
        <f t="shared" si="190"/>
        <v/>
      </c>
      <c r="AA183" s="108">
        <f t="shared" si="191"/>
        <v>0</v>
      </c>
      <c r="AB183" s="108" t="str">
        <f t="shared" si="192"/>
        <v/>
      </c>
      <c r="AC183" s="108" t="str">
        <f t="shared" si="193"/>
        <v/>
      </c>
      <c r="AD183" s="108" t="str">
        <f t="shared" si="194"/>
        <v/>
      </c>
      <c r="AE183" s="108" t="str">
        <f t="shared" si="195"/>
        <v/>
      </c>
      <c r="AF183" s="110" t="str">
        <f t="shared" si="196"/>
        <v/>
      </c>
      <c r="AG183" s="120" t="str">
        <f>IF(OR($E183="",$G183=""),"",IF(AND($E$3=6),'Marks Entry 6th'!V182,IF(AND($E$3=7),'Marks Entry 7th'!V182,"")))</f>
        <v/>
      </c>
      <c r="AH183" s="120" t="str">
        <f>IF(OR($E183="",$G183=""),"",IF(AND($E$3=6),'Marks Entry 6th'!W182,IF(AND($E$3=7),'Marks Entry 7th'!W182,"")))</f>
        <v/>
      </c>
      <c r="AI183" s="120" t="str">
        <f>IF(OR($E183="",$G183=""),"",IF(AND($E$3=6),'Marks Entry 6th'!X182,IF(AND($E$3=7),'Marks Entry 7th'!X182,"")))</f>
        <v/>
      </c>
      <c r="AJ183" s="120" t="str">
        <f>IF(OR($E183="",$G183=""),"",IF(AND($E$3=6),'Marks Entry 6th'!Y182,IF(AND($E$3=7),'Marks Entry 7th'!Y182,"")))</f>
        <v/>
      </c>
      <c r="AK183" s="120" t="str">
        <f>IF(OR($E183="",$G183=""),"",IF(AND($E$3=6),'Marks Entry 6th'!Z182,IF(AND($E$3=7),'Marks Entry 7th'!Z182,"")))</f>
        <v/>
      </c>
      <c r="AL183" s="120" t="str">
        <f>IF(OR($E183="",$G183=""),"",IF(AND($E$3=6),'Marks Entry 6th'!AA182,IF(AND($E$3=7),'Marks Entry 7th'!AA182,"")))</f>
        <v/>
      </c>
      <c r="AM183" s="418" t="str">
        <f t="shared" si="197"/>
        <v/>
      </c>
      <c r="AN183" s="120" t="str">
        <f>IF(OR($E183="",$G183=""),"",IF(AND($E$3=6),'Marks Entry 6th'!AB182,IF(AND($E$3=7),'Marks Entry 7th'!AB182,"")))</f>
        <v/>
      </c>
      <c r="AO183" s="120" t="str">
        <f>IF(OR($E183="",$G183=""),"",IF(AND($E$3=6),'Marks Entry 6th'!AC182,IF(AND($E$3=7),'Marks Entry 7th'!AC182,"")))</f>
        <v/>
      </c>
      <c r="AP183" s="65" t="str">
        <f t="shared" si="198"/>
        <v/>
      </c>
      <c r="AQ183" s="62">
        <f t="shared" si="199"/>
        <v>0</v>
      </c>
      <c r="AR183" s="67" t="str">
        <f>IF(OR($E183="",$G183=""),"",IF(AND($E$3=6),'Marks Entry 6th'!AD182,IF(AND($E$3=7),'Marks Entry 7th'!AD182,"")))</f>
        <v/>
      </c>
      <c r="AS183" s="67" t="str">
        <f>IF(OR($E183="",$G183=""),"",IF(AND($E$3=6),'Marks Entry 6th'!AE182,IF(AND($E$3=7),'Marks Entry 7th'!AE182,"")))</f>
        <v/>
      </c>
      <c r="AT183" s="65" t="str">
        <f t="shared" si="200"/>
        <v/>
      </c>
      <c r="AU183" s="62" t="str">
        <f t="shared" si="201"/>
        <v/>
      </c>
      <c r="AV183" s="108">
        <f t="shared" si="202"/>
        <v>0</v>
      </c>
      <c r="AW183" s="108" t="str">
        <f t="shared" si="203"/>
        <v/>
      </c>
      <c r="AX183" s="108" t="str">
        <f t="shared" si="204"/>
        <v/>
      </c>
      <c r="AY183" s="108" t="str">
        <f t="shared" si="205"/>
        <v/>
      </c>
      <c r="AZ183" s="108" t="str">
        <f t="shared" si="206"/>
        <v/>
      </c>
      <c r="BA183" s="110" t="str">
        <f t="shared" si="207"/>
        <v/>
      </c>
      <c r="BB183" s="310" t="str">
        <f>IF(OR($E183="",$G183=""),"",IF(AND($E$3=6),'Marks Entry 6th'!AF182,IF(AND($E$3=7),'Marks Entry 7th'!AF182,"")))</f>
        <v/>
      </c>
      <c r="BC183" s="120" t="str">
        <f>IF(OR($E183="",$G183=""),"",IF(AND($E$3=6),'Marks Entry 6th'!AG182,IF(AND($E$3=7),'Marks Entry 7th'!AG182,"")))</f>
        <v/>
      </c>
      <c r="BD183" s="120" t="str">
        <f>IF(OR($E183="",$G183=""),"",IF(AND($E$3=6),'Marks Entry 6th'!AH182,IF(AND($E$3=7),'Marks Entry 7th'!AH182,"")))</f>
        <v/>
      </c>
      <c r="BE183" s="120" t="str">
        <f>IF(OR($E183="",$G183=""),"",IF(AND($E$3=6),'Marks Entry 6th'!AI182,IF(AND($E$3=7),'Marks Entry 7th'!AI182,"")))</f>
        <v/>
      </c>
      <c r="BF183" s="120" t="str">
        <f>IF(OR($E183="",$G183=""),"",IF(AND($E$3=6),'Marks Entry 6th'!AJ182,IF(AND($E$3=7),'Marks Entry 7th'!AJ182,"")))</f>
        <v/>
      </c>
      <c r="BG183" s="120" t="str">
        <f>IF(OR($E183="",$G183=""),"",IF(AND($E$3=6),'Marks Entry 6th'!AK182,IF(AND($E$3=7),'Marks Entry 7th'!AK182,"")))</f>
        <v/>
      </c>
      <c r="BH183" s="120" t="str">
        <f>IF(OR($E183="",$G183=""),"",IF(AND($E$3=6),'Marks Entry 6th'!AL182,IF(AND($E$3=7),'Marks Entry 7th'!AL182,"")))</f>
        <v/>
      </c>
      <c r="BI183" s="418" t="str">
        <f t="shared" si="208"/>
        <v/>
      </c>
      <c r="BJ183" s="120" t="str">
        <f>IF(OR($E183="",$G183=""),"",IF(AND($E$3=6),'Marks Entry 6th'!AM182,IF(AND($E$3=7),'Marks Entry 7th'!AM182,"")))</f>
        <v/>
      </c>
      <c r="BK183" s="120" t="str">
        <f>IF(OR($E183="",$G183=""),"",IF(AND($E$3=6),'Marks Entry 6th'!AN182,IF(AND($E$3=7),'Marks Entry 7th'!AN182,"")))</f>
        <v/>
      </c>
      <c r="BL183" s="65" t="str">
        <f t="shared" si="209"/>
        <v/>
      </c>
      <c r="BM183" s="62">
        <f t="shared" si="210"/>
        <v>0</v>
      </c>
      <c r="BN183" s="67" t="str">
        <f>IF(OR($E183="",$G183=""),"",IF(AND($E$3=6),'Marks Entry 6th'!AO182,IF(AND($E$3=7),'Marks Entry 7th'!AO182,"")))</f>
        <v/>
      </c>
      <c r="BO183" s="67" t="str">
        <f>IF(OR($E183="",$G183=""),"",IF(AND($E$3=6),'Marks Entry 6th'!AP182,IF(AND($E$3=7),'Marks Entry 7th'!AP182,"")))</f>
        <v/>
      </c>
      <c r="BP183" s="65" t="str">
        <f t="shared" si="211"/>
        <v/>
      </c>
      <c r="BQ183" s="62" t="str">
        <f t="shared" si="212"/>
        <v/>
      </c>
      <c r="BR183" s="108">
        <f t="shared" si="213"/>
        <v>0</v>
      </c>
      <c r="BS183" s="108" t="str">
        <f t="shared" si="214"/>
        <v/>
      </c>
      <c r="BT183" s="108" t="str">
        <f t="shared" si="215"/>
        <v/>
      </c>
      <c r="BU183" s="108" t="str">
        <f t="shared" si="216"/>
        <v/>
      </c>
      <c r="BV183" s="108" t="str">
        <f t="shared" si="217"/>
        <v/>
      </c>
      <c r="BW183" s="110" t="str">
        <f t="shared" si="218"/>
        <v/>
      </c>
      <c r="BX183" s="120" t="str">
        <f>IF(OR($E183="",$G183=""),"",IF(AND($E$3=6),'Marks Entry 6th'!AQ182,IF(AND($E$3=7),'Marks Entry 7th'!AQ182,"")))</f>
        <v/>
      </c>
      <c r="BY183" s="120" t="str">
        <f>IF(OR($E183="",$G183=""),"",IF(AND($E$3=6),'Marks Entry 6th'!AR182,IF(AND($E$3=7),'Marks Entry 7th'!AR182,"")))</f>
        <v/>
      </c>
      <c r="BZ183" s="120" t="str">
        <f>IF(OR($E183="",$G183=""),"",IF(AND($E$3=6),'Marks Entry 6th'!AS182,IF(AND($E$3=7),'Marks Entry 7th'!AS182,"")))</f>
        <v/>
      </c>
      <c r="CA183" s="120" t="str">
        <f>IF(OR($E183="",$G183=""),"",IF(AND($E$3=6),'Marks Entry 6th'!AT182,IF(AND($E$3=7),'Marks Entry 7th'!AT182,"")))</f>
        <v/>
      </c>
      <c r="CB183" s="120" t="str">
        <f>IF(OR($E183="",$G183=""),"",IF(AND($E$3=6),'Marks Entry 6th'!AU182,IF(AND($E$3=7),'Marks Entry 7th'!AU182,"")))</f>
        <v/>
      </c>
      <c r="CC183" s="120" t="str">
        <f>IF(OR($E183="",$G183=""),"",IF(AND($E$3=6),'Marks Entry 6th'!AV182,IF(AND($E$3=7),'Marks Entry 7th'!AV182,"")))</f>
        <v/>
      </c>
      <c r="CD183" s="418" t="str">
        <f t="shared" si="219"/>
        <v/>
      </c>
      <c r="CE183" s="120" t="str">
        <f>IF(OR($E183="",$G183=""),"",IF(AND($E$3=6),'Marks Entry 6th'!AW182,IF(AND($E$3=7),'Marks Entry 7th'!AW182,"")))</f>
        <v/>
      </c>
      <c r="CF183" s="120" t="str">
        <f>IF(OR($E183="",$G183=""),"",IF(AND($E$3=6),'Marks Entry 6th'!AX182,IF(AND($E$3=7),'Marks Entry 7th'!AX182,"")))</f>
        <v/>
      </c>
      <c r="CG183" s="65" t="str">
        <f t="shared" si="220"/>
        <v/>
      </c>
      <c r="CH183" s="62">
        <f t="shared" si="221"/>
        <v>0</v>
      </c>
      <c r="CI183" s="67" t="str">
        <f>IF(OR($E183="",$G183=""),"",IF(AND($E$3=6),'Marks Entry 6th'!AY182,IF(AND($E$3=7),'Marks Entry 7th'!AY182,"")))</f>
        <v/>
      </c>
      <c r="CJ183" s="67" t="str">
        <f>IF(OR($E183="",$G183=""),"",IF(AND($E$3=6),'Marks Entry 6th'!AZ182,IF(AND($E$3=7),'Marks Entry 7th'!AZ182,"")))</f>
        <v/>
      </c>
      <c r="CK183" s="65" t="str">
        <f t="shared" si="222"/>
        <v/>
      </c>
      <c r="CL183" s="62" t="str">
        <f t="shared" si="223"/>
        <v/>
      </c>
      <c r="CM183" s="108">
        <f t="shared" si="224"/>
        <v>0</v>
      </c>
      <c r="CN183" s="108" t="str">
        <f t="shared" si="225"/>
        <v/>
      </c>
      <c r="CO183" s="108" t="str">
        <f t="shared" si="226"/>
        <v/>
      </c>
      <c r="CP183" s="108" t="str">
        <f t="shared" si="227"/>
        <v/>
      </c>
      <c r="CQ183" s="108" t="str">
        <f t="shared" si="228"/>
        <v/>
      </c>
      <c r="CR183" s="110" t="str">
        <f t="shared" si="229"/>
        <v/>
      </c>
      <c r="CS183" s="120" t="str">
        <f>IF(OR($E183="",$G183=""),"",IF(AND($E$3=6),'Marks Entry 6th'!BA182,IF(AND($E$3=7),'Marks Entry 7th'!BA182,"")))</f>
        <v/>
      </c>
      <c r="CT183" s="120" t="str">
        <f>IF(OR($E183="",$G183=""),"",IF(AND($E$3=6),'Marks Entry 6th'!BB182,IF(AND($E$3=7),'Marks Entry 7th'!BB182,"")))</f>
        <v/>
      </c>
      <c r="CU183" s="120" t="str">
        <f>IF(OR($E183="",$G183=""),"",IF(AND($E$3=6),'Marks Entry 6th'!BC182,IF(AND($E$3=7),'Marks Entry 7th'!BC182,"")))</f>
        <v/>
      </c>
      <c r="CV183" s="120" t="str">
        <f>IF(OR($E183="",$G183=""),"",IF(AND($E$3=6),'Marks Entry 6th'!BD182,IF(AND($E$3=7),'Marks Entry 7th'!BD182,"")))</f>
        <v/>
      </c>
      <c r="CW183" s="120" t="str">
        <f>IF(OR($E183="",$G183=""),"",IF(AND($E$3=6),'Marks Entry 6th'!BE182,IF(AND($E$3=7),'Marks Entry 7th'!BE182,"")))</f>
        <v/>
      </c>
      <c r="CX183" s="120" t="str">
        <f>IF(OR($E183="",$G183=""),"",IF(AND($E$3=6),'Marks Entry 6th'!BF182,IF(AND($E$3=7),'Marks Entry 7th'!BF182,"")))</f>
        <v/>
      </c>
      <c r="CY183" s="418" t="str">
        <f t="shared" si="230"/>
        <v/>
      </c>
      <c r="CZ183" s="120" t="str">
        <f>IF(OR($E183="",$G183=""),"",IF(AND($E$3=6),'Marks Entry 6th'!BG182,IF(AND($E$3=7),'Marks Entry 7th'!BG182,"")))</f>
        <v/>
      </c>
      <c r="DA183" s="120" t="str">
        <f>IF(OR($E183="",$G183=""),"",IF(AND($E$3=6),'Marks Entry 6th'!BH182,IF(AND($E$3=7),'Marks Entry 7th'!BH182,"")))</f>
        <v/>
      </c>
      <c r="DB183" s="65" t="str">
        <f t="shared" si="231"/>
        <v/>
      </c>
      <c r="DC183" s="62">
        <f t="shared" si="232"/>
        <v>0</v>
      </c>
      <c r="DD183" s="67" t="str">
        <f>IF(OR($E183="",$G183=""),"",IF(AND($E$3=6),'Marks Entry 6th'!BI182,IF(AND($E$3=7),'Marks Entry 7th'!BI182,"")))</f>
        <v/>
      </c>
      <c r="DE183" s="67" t="str">
        <f>IF(OR($E183="",$G183=""),"",IF(AND($E$3=6),'Marks Entry 6th'!BJ182,IF(AND($E$3=7),'Marks Entry 7th'!BJ182,"")))</f>
        <v/>
      </c>
      <c r="DF183" s="65" t="str">
        <f t="shared" si="233"/>
        <v/>
      </c>
      <c r="DG183" s="62" t="str">
        <f t="shared" si="234"/>
        <v/>
      </c>
      <c r="DH183" s="108">
        <f t="shared" si="235"/>
        <v>0</v>
      </c>
      <c r="DI183" s="108" t="str">
        <f t="shared" si="236"/>
        <v/>
      </c>
      <c r="DJ183" s="108" t="str">
        <f t="shared" si="237"/>
        <v/>
      </c>
      <c r="DK183" s="108" t="str">
        <f t="shared" si="238"/>
        <v/>
      </c>
      <c r="DL183" s="108" t="str">
        <f t="shared" si="239"/>
        <v/>
      </c>
      <c r="DM183" s="110" t="str">
        <f t="shared" si="240"/>
        <v/>
      </c>
      <c r="DN183" s="120" t="str">
        <f>IF(OR($E183="",$G183=""),"",IF(AND($E$3=6),'Marks Entry 6th'!BK182,IF(AND($E$3=7),'Marks Entry 7th'!BK182,"")))</f>
        <v/>
      </c>
      <c r="DO183" s="120" t="str">
        <f>IF(OR($E183="",$G183=""),"",IF(AND($E$3=6),'Marks Entry 6th'!BL182,IF(AND($E$3=7),'Marks Entry 7th'!BL182,"")))</f>
        <v/>
      </c>
      <c r="DP183" s="120" t="str">
        <f>IF(OR($E183="",$G183=""),"",IF(AND($E$3=6),'Marks Entry 6th'!BM182,IF(AND($E$3=7),'Marks Entry 7th'!BM182,"")))</f>
        <v/>
      </c>
      <c r="DQ183" s="120" t="str">
        <f>IF(OR($E183="",$G183=""),"",IF(AND($E$3=6),'Marks Entry 6th'!BN182,IF(AND($E$3=7),'Marks Entry 7th'!BN182,"")))</f>
        <v/>
      </c>
      <c r="DR183" s="120" t="str">
        <f>IF(OR($E183="",$G183=""),"",IF(AND($E$3=6),'Marks Entry 6th'!BO182,IF(AND($E$3=7),'Marks Entry 7th'!BO182,"")))</f>
        <v/>
      </c>
      <c r="DS183" s="120" t="str">
        <f>IF(OR($E183="",$G183=""),"",IF(AND($E$3=6),'Marks Entry 6th'!BP182,IF(AND($E$3=7),'Marks Entry 7th'!BP182,"")))</f>
        <v/>
      </c>
      <c r="DT183" s="418" t="str">
        <f t="shared" si="241"/>
        <v/>
      </c>
      <c r="DU183" s="120" t="str">
        <f>IF(OR($E183="",$G183=""),"",IF(AND($E$3=6),'Marks Entry 6th'!BQ182,IF(AND($E$3=7),'Marks Entry 7th'!BQ182,"")))</f>
        <v/>
      </c>
      <c r="DV183" s="120" t="str">
        <f>IF(OR($E183="",$G183=""),"",IF(AND($E$3=6),'Marks Entry 6th'!BR182,IF(AND($E$3=7),'Marks Entry 7th'!BR182,"")))</f>
        <v/>
      </c>
      <c r="DW183" s="65" t="str">
        <f t="shared" si="242"/>
        <v/>
      </c>
      <c r="DX183" s="62">
        <f t="shared" si="243"/>
        <v>0</v>
      </c>
      <c r="DY183" s="67" t="str">
        <f>IF(OR($E183="",$G183=""),"",IF(AND($E$3=6),'Marks Entry 6th'!BS182,IF(AND($E$3=7),'Marks Entry 7th'!BS182,"")))</f>
        <v/>
      </c>
      <c r="DZ183" s="67" t="str">
        <f>IF(OR($E183="",$G183=""),"",IF(AND($E$3=6),'Marks Entry 6th'!BT182,IF(AND($E$3=7),'Marks Entry 7th'!BT182,"")))</f>
        <v/>
      </c>
      <c r="EA183" s="65" t="str">
        <f t="shared" si="244"/>
        <v/>
      </c>
      <c r="EB183" s="62" t="str">
        <f t="shared" si="245"/>
        <v/>
      </c>
      <c r="EC183" s="108">
        <f t="shared" si="246"/>
        <v>0</v>
      </c>
      <c r="ED183" s="108" t="str">
        <f t="shared" si="247"/>
        <v/>
      </c>
      <c r="EE183" s="108" t="str">
        <f t="shared" si="248"/>
        <v/>
      </c>
      <c r="EF183" s="108" t="str">
        <f t="shared" si="249"/>
        <v/>
      </c>
      <c r="EG183" s="108" t="str">
        <f t="shared" si="250"/>
        <v/>
      </c>
      <c r="EH183" s="110" t="str">
        <f t="shared" si="251"/>
        <v/>
      </c>
      <c r="EI183" s="52" t="str">
        <f>IF(OR($E183="",$G183=""),"",IF(AND($E$3=6),'Marks Entry 6th'!BU182,IF(AND($E$3=7),'Marks Entry 7th'!BU182,"")))</f>
        <v/>
      </c>
      <c r="EJ183" s="52" t="str">
        <f>IF(OR($E183="",$G183=""),"",IF(AND($E$3=6),'Marks Entry 6th'!BV182,IF(AND($E$3=7),'Marks Entry 7th'!BV182,"")))</f>
        <v/>
      </c>
      <c r="EK183" s="52" t="str">
        <f>IF(OR($E183="",$G183=""),"",IF(AND($E$3=6),'Marks Entry 6th'!BW182,IF(AND($E$3=7),'Marks Entry 7th'!BW182,"")))</f>
        <v/>
      </c>
      <c r="EL183" s="52" t="str">
        <f>IF(OR($E183="",$G183=""),"",IF(AND($E$3=6),'Marks Entry 6th'!BX182,IF(AND($E$3=7),'Marks Entry 7th'!BX182,"")))</f>
        <v/>
      </c>
      <c r="EM183" s="52" t="str">
        <f>IF(OR($E183="",$G183=""),"",IF(AND($E$3=6),'Marks Entry 6th'!BY182,IF(AND($E$3=7),'Marks Entry 7th'!BY182,"")))</f>
        <v/>
      </c>
      <c r="EN183" s="121" t="str">
        <f t="shared" si="252"/>
        <v/>
      </c>
      <c r="EO183" s="122">
        <f t="shared" si="253"/>
        <v>0</v>
      </c>
      <c r="EP183" s="122" t="str">
        <f t="shared" si="254"/>
        <v/>
      </c>
      <c r="EQ183" s="122" t="str">
        <f t="shared" si="255"/>
        <v/>
      </c>
      <c r="ER183" s="109" t="str">
        <f t="shared" si="256"/>
        <v/>
      </c>
      <c r="ES183" s="52" t="str">
        <f>IF(OR($E183="",$G183=""),"",IF(AND($E$3=6),'Marks Entry 6th'!BZ182,IF(AND($E$3=7),'Marks Entry 7th'!BZ182,"")))</f>
        <v/>
      </c>
      <c r="ET183" s="52" t="str">
        <f>IF(OR($E183="",$G183=""),"",IF(AND($E$3=6),'Marks Entry 6th'!CA182,IF(AND($E$3=7),'Marks Entry 7th'!CA182,"")))</f>
        <v/>
      </c>
      <c r="EU183" s="52" t="str">
        <f>IF(OR($E183="",$G183=""),"",IF(AND($E$3=6),'Marks Entry 6th'!CB182,IF(AND($E$3=7),'Marks Entry 7th'!CB182,"")))</f>
        <v/>
      </c>
      <c r="EV183" s="52" t="str">
        <f>IF(OR($E183="",$G183=""),"",IF(AND($E$3=6),'Marks Entry 6th'!CC182,IF(AND($E$3=7),'Marks Entry 7th'!CC182,"")))</f>
        <v/>
      </c>
      <c r="EW183" s="52" t="str">
        <f>IF(OR($E183="",$G183=""),"",IF(AND($E$3=6),'Marks Entry 6th'!CD182,IF(AND($E$3=7),'Marks Entry 7th'!CD182,"")))</f>
        <v/>
      </c>
      <c r="EX183" s="121" t="str">
        <f t="shared" si="257"/>
        <v/>
      </c>
      <c r="EY183" s="122">
        <f t="shared" si="258"/>
        <v>0</v>
      </c>
      <c r="EZ183" s="122" t="str">
        <f t="shared" si="259"/>
        <v/>
      </c>
      <c r="FA183" s="122" t="str">
        <f t="shared" si="260"/>
        <v/>
      </c>
      <c r="FB183" s="109" t="str">
        <f t="shared" si="261"/>
        <v/>
      </c>
      <c r="FC183" s="52" t="str">
        <f>IF(OR($E183="",$G183=""),"",IF(AND($E$3=6),'Marks Entry 6th'!CE182,IF(AND($E$3=7),'Marks Entry 7th'!CE182,"")))</f>
        <v/>
      </c>
      <c r="FD183" s="52" t="str">
        <f>IF(OR($E183="",$G183=""),"",IF(AND($E$3=6),'Marks Entry 6th'!CF182,IF(AND($E$3=7),'Marks Entry 7th'!CF182,"")))</f>
        <v/>
      </c>
      <c r="FE183" s="52" t="str">
        <f>IF(OR($E183="",$G183=""),"",IF(AND($E$3=6),'Marks Entry 6th'!CG182,IF(AND($E$3=7),'Marks Entry 7th'!CG182,"")))</f>
        <v/>
      </c>
      <c r="FF183" s="52" t="str">
        <f>IF(OR($E183="",$G183=""),"",IF(AND($E$3=6),'Marks Entry 6th'!CH182,IF(AND($E$3=7),'Marks Entry 7th'!CH182,"")))</f>
        <v/>
      </c>
      <c r="FG183" s="52" t="str">
        <f>IF(OR($E183="",$G183=""),"",IF(AND($E$3=6),'Marks Entry 6th'!CI182,IF(AND($E$3=7),'Marks Entry 7th'!CI182,"")))</f>
        <v/>
      </c>
      <c r="FH183" s="121" t="str">
        <f t="shared" si="262"/>
        <v/>
      </c>
      <c r="FI183" s="122">
        <f t="shared" si="263"/>
        <v>0</v>
      </c>
      <c r="FJ183" s="122" t="str">
        <f t="shared" si="264"/>
        <v/>
      </c>
      <c r="FK183" s="122" t="str">
        <f t="shared" si="265"/>
        <v/>
      </c>
      <c r="FL183" s="109" t="str">
        <f t="shared" si="266"/>
        <v/>
      </c>
      <c r="FM183" s="361" t="str">
        <f>IF(OR($E183="",$G183=""),"",IF(AND('Marks Entry 6th'!CJ182="",'Marks Entry 7th'!CJ182=""),"",IF(AND($E$3=6),'Marks Entry 6th'!CJ182,IF(AND($E$3=7),'Marks Entry 7th'!CJ182,""))))</f>
        <v/>
      </c>
      <c r="FN183" s="361" t="str">
        <f>IF(OR($E183="",$G183=""),"",IF(AND('Marks Entry 6th'!CK182="",'Marks Entry 7th'!CK182=""),"",IF(AND($E$3=6),'Marks Entry 6th'!CK182,IF(AND($E$3=7),'Marks Entry 7th'!CK182,""))))</f>
        <v/>
      </c>
      <c r="FO183" s="362" t="str">
        <f t="shared" si="267"/>
        <v/>
      </c>
      <c r="FP183" s="109" t="str">
        <f t="shared" si="268"/>
        <v/>
      </c>
      <c r="FQ183" s="361" t="str">
        <f>IF(OR($E183="",$G183=""),"",IF(AND('Marks Entry 6th'!CL182="",'Marks Entry 7th'!CL182=""),"",IF(AND($E$3=6),'Marks Entry 6th'!CL182,IF(AND($E$3=7),'Marks Entry 7th'!CL182,""))))</f>
        <v/>
      </c>
      <c r="FR183" s="361" t="str">
        <f>IF(OR($E183="",$G183=""),"",IF(AND('Marks Entry 6th'!CM182="",'Marks Entry 7th'!CM182=""),"",IF(AND($E$3=6),'Marks Entry 6th'!CM182,IF(AND($E$3=7),'Marks Entry 7th'!CM182,""))))</f>
        <v/>
      </c>
      <c r="FS183" s="362" t="str">
        <f t="shared" si="269"/>
        <v/>
      </c>
      <c r="FT183" s="109" t="str">
        <f t="shared" si="270"/>
        <v/>
      </c>
      <c r="FU183" s="78" t="str">
        <f t="shared" si="271"/>
        <v/>
      </c>
      <c r="FV183" s="328" t="str">
        <f t="shared" si="272"/>
        <v/>
      </c>
      <c r="FW183" s="84" t="str">
        <f t="shared" si="273"/>
        <v/>
      </c>
      <c r="FX183" s="222" t="str">
        <f t="shared" si="274"/>
        <v/>
      </c>
      <c r="FY183" s="85" t="str">
        <f t="shared" si="275"/>
        <v/>
      </c>
      <c r="FZ183" s="327" t="str">
        <f>IFERROR(IF(B183="NSO","NSO",IF(OR(D183="",G183="",F183=""),"",IF(AND(FV183&gt;=36,'Master sheet'!$D$11="Hindi"),"कक्षा क्रमोन्नत",IF(AND(FV183&gt;=36,'Master sheet'!$D$11="English"),"Promoted",IF(AND(FV183&lt;36,'Master sheet'!$D$11="Hindi"),"पुनः परीक्षा","Re-Exam"))))),"")</f>
        <v/>
      </c>
      <c r="GA183" s="53" t="str">
        <f>IF(OR($E183="",$G183=""),"",IF(AND($E$3=6,'Marks Entry 6th'!CN182=""),"",IF(AND($E$3=7,'Marks Entry 7th'!CN182=""),"",IF(AND($E$3=6),'Marks Entry 6th'!CN182,IF(AND($E$3=7),'Marks Entry 7th'!CN182,"")))))</f>
        <v/>
      </c>
      <c r="GB183" s="53" t="str">
        <f>IF(OR($E183="",$G183=""),"",IF(AND($E$3=6,'Marks Entry 6th'!CO182=""),"",IF(AND($E$3=7,'Marks Entry 7th'!CO182=""),"",IF(AND($E$3=6),'Marks Entry 6th'!CO182,IF(AND($E$3=7),'Marks Entry 7th'!CO182,"")))))</f>
        <v/>
      </c>
      <c r="GC183" s="54"/>
      <c r="GK183" s="56">
        <f>IF(AND($E$3=6),'Marks Entry 6th'!I182,IF(AND($E$3=7),'Marks Entry 7th'!I182,""))</f>
        <v>0</v>
      </c>
      <c r="GL183" s="56">
        <f t="shared" si="276"/>
        <v>0</v>
      </c>
    </row>
    <row r="184" spans="1:194" ht="18.95" customHeight="1">
      <c r="A184" s="68">
        <v>177</v>
      </c>
      <c r="B184" s="68" t="str">
        <f>IF(OR(GK184=0,GK184=""),"",IF(AND($E$3=6),'Marks Entry 6th'!I183,IF(AND($E$3=7),'Marks Entry 7th'!I183,"")))</f>
        <v/>
      </c>
      <c r="C184" s="69" t="str">
        <f>IF(OR(B184=0,B184=""),"",IF(AND($E$3=6,'Marks Entry 6th'!B183=""),"",IF(AND($E$3=7,'Marks Entry 7th'!B183=""),"",IF(AND($E$3=6,'Marks Entry 6th'!B183),'Marks Entry 6th'!B183,IF(AND($E$3=7),'Marks Entry 7th'!B183,"")))))</f>
        <v/>
      </c>
      <c r="D184" s="69" t="str">
        <f>IF(OR(B184=0,B184=""),"",IF(AND($E$3=6,'Marks Entry 6th'!C183=""),"",IF(AND($E$3=7,'Marks Entry 7th'!C183=""),"",IF(AND($E$3=6),'Marks Entry 6th'!C183,IF(AND($E$3=7),'Marks Entry 7th'!C183,"")))))</f>
        <v/>
      </c>
      <c r="E184" s="303" t="str">
        <f>IF(OR(B184=0,B184=""),"",IF(AND($E$3=6,'Marks Entry 6th'!E183=""),"",IF(AND($E$3=7,'Marks Entry 7th'!E183=""),"",IF(AND($E$3=6),'Marks Entry 6th'!E183,IF(AND($E$3=7),'Marks Entry 7th'!E183,"")))))</f>
        <v/>
      </c>
      <c r="F184" s="69" t="str">
        <f>IF(OR(B184=0,B184=""),"",IF(AND($E$3=6,'Marks Entry 6th'!D183=""),"",IF(AND($E$3=7,'Marks Entry 7th'!D183=""),"",IF(AND($E$3=6),'Marks Entry 6th'!D183,IF(AND($E$3=7),'Marks Entry 7th'!D183,"")))))</f>
        <v/>
      </c>
      <c r="G184" s="302" t="str">
        <f>IF(OR(B184=0,B184=""),"",IF(AND($E$3=6,'Marks Entry 6th'!F183=""),"",IF(AND($E$3=7,'Marks Entry 7th'!F183=""),"",IF(AND($E$3=6),UPPER('Marks Entry 6th'!F183),IF(AND($E$3=7),UPPER('Marks Entry 7th'!F183),"")))))</f>
        <v/>
      </c>
      <c r="H184" s="302" t="str">
        <f>IF(OR(B184=0,B184=""),"",IF(AND($E$3=6,'Marks Entry 6th'!G183=""),"",IF(AND($E$3=7,'Marks Entry 7th'!G183=""),"",IF(AND($E$3=6),UPPER('Marks Entry 6th'!G183),IF(AND($E$3=7),UPPER('Marks Entry 7th'!G183),"")))))</f>
        <v/>
      </c>
      <c r="I184" s="302" t="str">
        <f>IF(OR(B184=0,B184=""),"",IF(AND($E$3=6,'Marks Entry 6th'!H183=""),"",IF(AND($E$3=7,'Marks Entry 7th'!H183=""),"",IF(AND($E$3=6),UPPER('Marks Entry 6th'!H183),IF(AND($E$3=7),UPPER('Marks Entry 7th'!H183),"")))))</f>
        <v/>
      </c>
      <c r="J184" s="64" t="str">
        <f>IF(OR(B184=0,B184=""),"",IF(AND($E$3=6,'Marks Entry 6th'!J183=""),"",IF(AND($E$3=7,'Marks Entry 7th'!J183=""),"",IF(AND($E$3=6),'Marks Entry 6th'!J183,IF(AND($E$3=7),'Marks Entry 7th'!J183,"")))))</f>
        <v/>
      </c>
      <c r="K184" s="64" t="str">
        <f>IF(OR(B184=0,B184=""),"",IF(AND($E$3=6,'Marks Entry 6th'!K183=""),"",IF(AND($E$3=7,'Marks Entry 7th'!K183=""),"",IF(AND($E$3=6),'Marks Entry 6th'!K183,IF(AND($E$3=7),'Marks Entry 7th'!K183,"")))))</f>
        <v/>
      </c>
      <c r="L184" s="120" t="str">
        <f>IF(OR($E184="",$G184=""),"",IF(AND($E$3=6),'Marks Entry 6th'!L183,IF(AND($E$3=7),'Marks Entry 7th'!L183,"")))</f>
        <v/>
      </c>
      <c r="M184" s="120" t="str">
        <f>IF(OR($E184="",$G184=""),"",IF(AND($E$3=6),'Marks Entry 6th'!M183,IF(AND($E$3=7),'Marks Entry 7th'!M183,"")))</f>
        <v/>
      </c>
      <c r="N184" s="120" t="str">
        <f>IF(OR($E184="",$G184=""),"",IF(AND($E$3=6),'Marks Entry 6th'!N183,IF(AND($E$3=7),'Marks Entry 7th'!N183,"")))</f>
        <v/>
      </c>
      <c r="O184" s="120" t="str">
        <f>IF(OR($E184="",$G184=""),"",IF(AND($E$3=6),'Marks Entry 6th'!O183,IF(AND($E$3=7),'Marks Entry 7th'!O183,"")))</f>
        <v/>
      </c>
      <c r="P184" s="120" t="str">
        <f>IF(OR($E184="",$G184=""),"",IF(AND($E$3=6),'Marks Entry 6th'!P183,IF(AND($E$3=7),'Marks Entry 7th'!P183,"")))</f>
        <v/>
      </c>
      <c r="Q184" s="120" t="str">
        <f>IF(OR($E184="",$G184=""),"",IF(AND($E$3=6),'Marks Entry 6th'!Q183,IF(AND($E$3=7),'Marks Entry 7th'!Q183,"")))</f>
        <v/>
      </c>
      <c r="R184" s="418" t="str">
        <f t="shared" si="186"/>
        <v/>
      </c>
      <c r="S184" s="120" t="str">
        <f>IF(OR($E184="",$G184=""),"",IF(AND($E$3=6),'Marks Entry 6th'!R183,IF(AND($E$3=7),'Marks Entry 7th'!R183,"")))</f>
        <v/>
      </c>
      <c r="T184" s="120" t="str">
        <f>IF(OR($E184="",$G184=""),"",IF(AND($E$3=6),'Marks Entry 6th'!S183,IF(AND($E$3=7),'Marks Entry 7th'!S183,"")))</f>
        <v/>
      </c>
      <c r="U184" s="65" t="str">
        <f t="shared" si="187"/>
        <v/>
      </c>
      <c r="V184" s="62">
        <f t="shared" si="188"/>
        <v>0</v>
      </c>
      <c r="W184" s="67" t="str">
        <f>IF(OR($E184="",$G184=""),"",IF(AND($E$3=6),'Marks Entry 6th'!T183,IF(AND($E$3=7),'Marks Entry 7th'!T183,"")))</f>
        <v/>
      </c>
      <c r="X184" s="67" t="str">
        <f>IF(OR($E184="",$G184=""),"",IF(AND($E$3=6),'Marks Entry 6th'!U183,IF(AND($E$3=7),'Marks Entry 7th'!U183,"")))</f>
        <v/>
      </c>
      <c r="Y184" s="66" t="str">
        <f t="shared" si="189"/>
        <v/>
      </c>
      <c r="Z184" s="62" t="str">
        <f t="shared" si="190"/>
        <v/>
      </c>
      <c r="AA184" s="108">
        <f t="shared" si="191"/>
        <v>0</v>
      </c>
      <c r="AB184" s="108" t="str">
        <f t="shared" si="192"/>
        <v/>
      </c>
      <c r="AC184" s="108" t="str">
        <f t="shared" si="193"/>
        <v/>
      </c>
      <c r="AD184" s="108" t="str">
        <f t="shared" si="194"/>
        <v/>
      </c>
      <c r="AE184" s="108" t="str">
        <f t="shared" si="195"/>
        <v/>
      </c>
      <c r="AF184" s="110" t="str">
        <f t="shared" si="196"/>
        <v/>
      </c>
      <c r="AG184" s="120" t="str">
        <f>IF(OR($E184="",$G184=""),"",IF(AND($E$3=6),'Marks Entry 6th'!V183,IF(AND($E$3=7),'Marks Entry 7th'!V183,"")))</f>
        <v/>
      </c>
      <c r="AH184" s="120" t="str">
        <f>IF(OR($E184="",$G184=""),"",IF(AND($E$3=6),'Marks Entry 6th'!W183,IF(AND($E$3=7),'Marks Entry 7th'!W183,"")))</f>
        <v/>
      </c>
      <c r="AI184" s="120" t="str">
        <f>IF(OR($E184="",$G184=""),"",IF(AND($E$3=6),'Marks Entry 6th'!X183,IF(AND($E$3=7),'Marks Entry 7th'!X183,"")))</f>
        <v/>
      </c>
      <c r="AJ184" s="120" t="str">
        <f>IF(OR($E184="",$G184=""),"",IF(AND($E$3=6),'Marks Entry 6th'!Y183,IF(AND($E$3=7),'Marks Entry 7th'!Y183,"")))</f>
        <v/>
      </c>
      <c r="AK184" s="120" t="str">
        <f>IF(OR($E184="",$G184=""),"",IF(AND($E$3=6),'Marks Entry 6th'!Z183,IF(AND($E$3=7),'Marks Entry 7th'!Z183,"")))</f>
        <v/>
      </c>
      <c r="AL184" s="120" t="str">
        <f>IF(OR($E184="",$G184=""),"",IF(AND($E$3=6),'Marks Entry 6th'!AA183,IF(AND($E$3=7),'Marks Entry 7th'!AA183,"")))</f>
        <v/>
      </c>
      <c r="AM184" s="418" t="str">
        <f t="shared" si="197"/>
        <v/>
      </c>
      <c r="AN184" s="120" t="str">
        <f>IF(OR($E184="",$G184=""),"",IF(AND($E$3=6),'Marks Entry 6th'!AB183,IF(AND($E$3=7),'Marks Entry 7th'!AB183,"")))</f>
        <v/>
      </c>
      <c r="AO184" s="120" t="str">
        <f>IF(OR($E184="",$G184=""),"",IF(AND($E$3=6),'Marks Entry 6th'!AC183,IF(AND($E$3=7),'Marks Entry 7th'!AC183,"")))</f>
        <v/>
      </c>
      <c r="AP184" s="65" t="str">
        <f t="shared" si="198"/>
        <v/>
      </c>
      <c r="AQ184" s="62">
        <f t="shared" si="199"/>
        <v>0</v>
      </c>
      <c r="AR184" s="67" t="str">
        <f>IF(OR($E184="",$G184=""),"",IF(AND($E$3=6),'Marks Entry 6th'!AD183,IF(AND($E$3=7),'Marks Entry 7th'!AD183,"")))</f>
        <v/>
      </c>
      <c r="AS184" s="67" t="str">
        <f>IF(OR($E184="",$G184=""),"",IF(AND($E$3=6),'Marks Entry 6th'!AE183,IF(AND($E$3=7),'Marks Entry 7th'!AE183,"")))</f>
        <v/>
      </c>
      <c r="AT184" s="65" t="str">
        <f t="shared" si="200"/>
        <v/>
      </c>
      <c r="AU184" s="62" t="str">
        <f t="shared" si="201"/>
        <v/>
      </c>
      <c r="AV184" s="108">
        <f t="shared" si="202"/>
        <v>0</v>
      </c>
      <c r="AW184" s="108" t="str">
        <f t="shared" si="203"/>
        <v/>
      </c>
      <c r="AX184" s="108" t="str">
        <f t="shared" si="204"/>
        <v/>
      </c>
      <c r="AY184" s="108" t="str">
        <f t="shared" si="205"/>
        <v/>
      </c>
      <c r="AZ184" s="108" t="str">
        <f t="shared" si="206"/>
        <v/>
      </c>
      <c r="BA184" s="110" t="str">
        <f t="shared" si="207"/>
        <v/>
      </c>
      <c r="BB184" s="310" t="str">
        <f>IF(OR($E184="",$G184=""),"",IF(AND($E$3=6),'Marks Entry 6th'!AF183,IF(AND($E$3=7),'Marks Entry 7th'!AF183,"")))</f>
        <v/>
      </c>
      <c r="BC184" s="120" t="str">
        <f>IF(OR($E184="",$G184=""),"",IF(AND($E$3=6),'Marks Entry 6th'!AG183,IF(AND($E$3=7),'Marks Entry 7th'!AG183,"")))</f>
        <v/>
      </c>
      <c r="BD184" s="120" t="str">
        <f>IF(OR($E184="",$G184=""),"",IF(AND($E$3=6),'Marks Entry 6th'!AH183,IF(AND($E$3=7),'Marks Entry 7th'!AH183,"")))</f>
        <v/>
      </c>
      <c r="BE184" s="120" t="str">
        <f>IF(OR($E184="",$G184=""),"",IF(AND($E$3=6),'Marks Entry 6th'!AI183,IF(AND($E$3=7),'Marks Entry 7th'!AI183,"")))</f>
        <v/>
      </c>
      <c r="BF184" s="120" t="str">
        <f>IF(OR($E184="",$G184=""),"",IF(AND($E$3=6),'Marks Entry 6th'!AJ183,IF(AND($E$3=7),'Marks Entry 7th'!AJ183,"")))</f>
        <v/>
      </c>
      <c r="BG184" s="120" t="str">
        <f>IF(OR($E184="",$G184=""),"",IF(AND($E$3=6),'Marks Entry 6th'!AK183,IF(AND($E$3=7),'Marks Entry 7th'!AK183,"")))</f>
        <v/>
      </c>
      <c r="BH184" s="120" t="str">
        <f>IF(OR($E184="",$G184=""),"",IF(AND($E$3=6),'Marks Entry 6th'!AL183,IF(AND($E$3=7),'Marks Entry 7th'!AL183,"")))</f>
        <v/>
      </c>
      <c r="BI184" s="418" t="str">
        <f t="shared" si="208"/>
        <v/>
      </c>
      <c r="BJ184" s="120" t="str">
        <f>IF(OR($E184="",$G184=""),"",IF(AND($E$3=6),'Marks Entry 6th'!AM183,IF(AND($E$3=7),'Marks Entry 7th'!AM183,"")))</f>
        <v/>
      </c>
      <c r="BK184" s="120" t="str">
        <f>IF(OR($E184="",$G184=""),"",IF(AND($E$3=6),'Marks Entry 6th'!AN183,IF(AND($E$3=7),'Marks Entry 7th'!AN183,"")))</f>
        <v/>
      </c>
      <c r="BL184" s="65" t="str">
        <f t="shared" si="209"/>
        <v/>
      </c>
      <c r="BM184" s="62">
        <f t="shared" si="210"/>
        <v>0</v>
      </c>
      <c r="BN184" s="67" t="str">
        <f>IF(OR($E184="",$G184=""),"",IF(AND($E$3=6),'Marks Entry 6th'!AO183,IF(AND($E$3=7),'Marks Entry 7th'!AO183,"")))</f>
        <v/>
      </c>
      <c r="BO184" s="67" t="str">
        <f>IF(OR($E184="",$G184=""),"",IF(AND($E$3=6),'Marks Entry 6th'!AP183,IF(AND($E$3=7),'Marks Entry 7th'!AP183,"")))</f>
        <v/>
      </c>
      <c r="BP184" s="65" t="str">
        <f t="shared" si="211"/>
        <v/>
      </c>
      <c r="BQ184" s="62" t="str">
        <f t="shared" si="212"/>
        <v/>
      </c>
      <c r="BR184" s="108">
        <f t="shared" si="213"/>
        <v>0</v>
      </c>
      <c r="BS184" s="108" t="str">
        <f t="shared" si="214"/>
        <v/>
      </c>
      <c r="BT184" s="108" t="str">
        <f t="shared" si="215"/>
        <v/>
      </c>
      <c r="BU184" s="108" t="str">
        <f t="shared" si="216"/>
        <v/>
      </c>
      <c r="BV184" s="108" t="str">
        <f t="shared" si="217"/>
        <v/>
      </c>
      <c r="BW184" s="110" t="str">
        <f t="shared" si="218"/>
        <v/>
      </c>
      <c r="BX184" s="120" t="str">
        <f>IF(OR($E184="",$G184=""),"",IF(AND($E$3=6),'Marks Entry 6th'!AQ183,IF(AND($E$3=7),'Marks Entry 7th'!AQ183,"")))</f>
        <v/>
      </c>
      <c r="BY184" s="120" t="str">
        <f>IF(OR($E184="",$G184=""),"",IF(AND($E$3=6),'Marks Entry 6th'!AR183,IF(AND($E$3=7),'Marks Entry 7th'!AR183,"")))</f>
        <v/>
      </c>
      <c r="BZ184" s="120" t="str">
        <f>IF(OR($E184="",$G184=""),"",IF(AND($E$3=6),'Marks Entry 6th'!AS183,IF(AND($E$3=7),'Marks Entry 7th'!AS183,"")))</f>
        <v/>
      </c>
      <c r="CA184" s="120" t="str">
        <f>IF(OR($E184="",$G184=""),"",IF(AND($E$3=6),'Marks Entry 6th'!AT183,IF(AND($E$3=7),'Marks Entry 7th'!AT183,"")))</f>
        <v/>
      </c>
      <c r="CB184" s="120" t="str">
        <f>IF(OR($E184="",$G184=""),"",IF(AND($E$3=6),'Marks Entry 6th'!AU183,IF(AND($E$3=7),'Marks Entry 7th'!AU183,"")))</f>
        <v/>
      </c>
      <c r="CC184" s="120" t="str">
        <f>IF(OR($E184="",$G184=""),"",IF(AND($E$3=6),'Marks Entry 6th'!AV183,IF(AND($E$3=7),'Marks Entry 7th'!AV183,"")))</f>
        <v/>
      </c>
      <c r="CD184" s="418" t="str">
        <f t="shared" si="219"/>
        <v/>
      </c>
      <c r="CE184" s="120" t="str">
        <f>IF(OR($E184="",$G184=""),"",IF(AND($E$3=6),'Marks Entry 6th'!AW183,IF(AND($E$3=7),'Marks Entry 7th'!AW183,"")))</f>
        <v/>
      </c>
      <c r="CF184" s="120" t="str">
        <f>IF(OR($E184="",$G184=""),"",IF(AND($E$3=6),'Marks Entry 6th'!AX183,IF(AND($E$3=7),'Marks Entry 7th'!AX183,"")))</f>
        <v/>
      </c>
      <c r="CG184" s="65" t="str">
        <f t="shared" si="220"/>
        <v/>
      </c>
      <c r="CH184" s="62">
        <f t="shared" si="221"/>
        <v>0</v>
      </c>
      <c r="CI184" s="67" t="str">
        <f>IF(OR($E184="",$G184=""),"",IF(AND($E$3=6),'Marks Entry 6th'!AY183,IF(AND($E$3=7),'Marks Entry 7th'!AY183,"")))</f>
        <v/>
      </c>
      <c r="CJ184" s="67" t="str">
        <f>IF(OR($E184="",$G184=""),"",IF(AND($E$3=6),'Marks Entry 6th'!AZ183,IF(AND($E$3=7),'Marks Entry 7th'!AZ183,"")))</f>
        <v/>
      </c>
      <c r="CK184" s="65" t="str">
        <f t="shared" si="222"/>
        <v/>
      </c>
      <c r="CL184" s="62" t="str">
        <f t="shared" si="223"/>
        <v/>
      </c>
      <c r="CM184" s="108">
        <f t="shared" si="224"/>
        <v>0</v>
      </c>
      <c r="CN184" s="108" t="str">
        <f t="shared" si="225"/>
        <v/>
      </c>
      <c r="CO184" s="108" t="str">
        <f t="shared" si="226"/>
        <v/>
      </c>
      <c r="CP184" s="108" t="str">
        <f t="shared" si="227"/>
        <v/>
      </c>
      <c r="CQ184" s="108" t="str">
        <f t="shared" si="228"/>
        <v/>
      </c>
      <c r="CR184" s="110" t="str">
        <f t="shared" si="229"/>
        <v/>
      </c>
      <c r="CS184" s="120" t="str">
        <f>IF(OR($E184="",$G184=""),"",IF(AND($E$3=6),'Marks Entry 6th'!BA183,IF(AND($E$3=7),'Marks Entry 7th'!BA183,"")))</f>
        <v/>
      </c>
      <c r="CT184" s="120" t="str">
        <f>IF(OR($E184="",$G184=""),"",IF(AND($E$3=6),'Marks Entry 6th'!BB183,IF(AND($E$3=7),'Marks Entry 7th'!BB183,"")))</f>
        <v/>
      </c>
      <c r="CU184" s="120" t="str">
        <f>IF(OR($E184="",$G184=""),"",IF(AND($E$3=6),'Marks Entry 6th'!BC183,IF(AND($E$3=7),'Marks Entry 7th'!BC183,"")))</f>
        <v/>
      </c>
      <c r="CV184" s="120" t="str">
        <f>IF(OR($E184="",$G184=""),"",IF(AND($E$3=6),'Marks Entry 6th'!BD183,IF(AND($E$3=7),'Marks Entry 7th'!BD183,"")))</f>
        <v/>
      </c>
      <c r="CW184" s="120" t="str">
        <f>IF(OR($E184="",$G184=""),"",IF(AND($E$3=6),'Marks Entry 6th'!BE183,IF(AND($E$3=7),'Marks Entry 7th'!BE183,"")))</f>
        <v/>
      </c>
      <c r="CX184" s="120" t="str">
        <f>IF(OR($E184="",$G184=""),"",IF(AND($E$3=6),'Marks Entry 6th'!BF183,IF(AND($E$3=7),'Marks Entry 7th'!BF183,"")))</f>
        <v/>
      </c>
      <c r="CY184" s="418" t="str">
        <f t="shared" si="230"/>
        <v/>
      </c>
      <c r="CZ184" s="120" t="str">
        <f>IF(OR($E184="",$G184=""),"",IF(AND($E$3=6),'Marks Entry 6th'!BG183,IF(AND($E$3=7),'Marks Entry 7th'!BG183,"")))</f>
        <v/>
      </c>
      <c r="DA184" s="120" t="str">
        <f>IF(OR($E184="",$G184=""),"",IF(AND($E$3=6),'Marks Entry 6th'!BH183,IF(AND($E$3=7),'Marks Entry 7th'!BH183,"")))</f>
        <v/>
      </c>
      <c r="DB184" s="65" t="str">
        <f t="shared" si="231"/>
        <v/>
      </c>
      <c r="DC184" s="62">
        <f t="shared" si="232"/>
        <v>0</v>
      </c>
      <c r="DD184" s="67" t="str">
        <f>IF(OR($E184="",$G184=""),"",IF(AND($E$3=6),'Marks Entry 6th'!BI183,IF(AND($E$3=7),'Marks Entry 7th'!BI183,"")))</f>
        <v/>
      </c>
      <c r="DE184" s="67" t="str">
        <f>IF(OR($E184="",$G184=""),"",IF(AND($E$3=6),'Marks Entry 6th'!BJ183,IF(AND($E$3=7),'Marks Entry 7th'!BJ183,"")))</f>
        <v/>
      </c>
      <c r="DF184" s="65" t="str">
        <f t="shared" si="233"/>
        <v/>
      </c>
      <c r="DG184" s="62" t="str">
        <f t="shared" si="234"/>
        <v/>
      </c>
      <c r="DH184" s="108">
        <f t="shared" si="235"/>
        <v>0</v>
      </c>
      <c r="DI184" s="108" t="str">
        <f t="shared" si="236"/>
        <v/>
      </c>
      <c r="DJ184" s="108" t="str">
        <f t="shared" si="237"/>
        <v/>
      </c>
      <c r="DK184" s="108" t="str">
        <f t="shared" si="238"/>
        <v/>
      </c>
      <c r="DL184" s="108" t="str">
        <f t="shared" si="239"/>
        <v/>
      </c>
      <c r="DM184" s="110" t="str">
        <f t="shared" si="240"/>
        <v/>
      </c>
      <c r="DN184" s="120" t="str">
        <f>IF(OR($E184="",$G184=""),"",IF(AND($E$3=6),'Marks Entry 6th'!BK183,IF(AND($E$3=7),'Marks Entry 7th'!BK183,"")))</f>
        <v/>
      </c>
      <c r="DO184" s="120" t="str">
        <f>IF(OR($E184="",$G184=""),"",IF(AND($E$3=6),'Marks Entry 6th'!BL183,IF(AND($E$3=7),'Marks Entry 7th'!BL183,"")))</f>
        <v/>
      </c>
      <c r="DP184" s="120" t="str">
        <f>IF(OR($E184="",$G184=""),"",IF(AND($E$3=6),'Marks Entry 6th'!BM183,IF(AND($E$3=7),'Marks Entry 7th'!BM183,"")))</f>
        <v/>
      </c>
      <c r="DQ184" s="120" t="str">
        <f>IF(OR($E184="",$G184=""),"",IF(AND($E$3=6),'Marks Entry 6th'!BN183,IF(AND($E$3=7),'Marks Entry 7th'!BN183,"")))</f>
        <v/>
      </c>
      <c r="DR184" s="120" t="str">
        <f>IF(OR($E184="",$G184=""),"",IF(AND($E$3=6),'Marks Entry 6th'!BO183,IF(AND($E$3=7),'Marks Entry 7th'!BO183,"")))</f>
        <v/>
      </c>
      <c r="DS184" s="120" t="str">
        <f>IF(OR($E184="",$G184=""),"",IF(AND($E$3=6),'Marks Entry 6th'!BP183,IF(AND($E$3=7),'Marks Entry 7th'!BP183,"")))</f>
        <v/>
      </c>
      <c r="DT184" s="418" t="str">
        <f t="shared" si="241"/>
        <v/>
      </c>
      <c r="DU184" s="120" t="str">
        <f>IF(OR($E184="",$G184=""),"",IF(AND($E$3=6),'Marks Entry 6th'!BQ183,IF(AND($E$3=7),'Marks Entry 7th'!BQ183,"")))</f>
        <v/>
      </c>
      <c r="DV184" s="120" t="str">
        <f>IF(OR($E184="",$G184=""),"",IF(AND($E$3=6),'Marks Entry 6th'!BR183,IF(AND($E$3=7),'Marks Entry 7th'!BR183,"")))</f>
        <v/>
      </c>
      <c r="DW184" s="65" t="str">
        <f t="shared" si="242"/>
        <v/>
      </c>
      <c r="DX184" s="62">
        <f t="shared" si="243"/>
        <v>0</v>
      </c>
      <c r="DY184" s="67" t="str">
        <f>IF(OR($E184="",$G184=""),"",IF(AND($E$3=6),'Marks Entry 6th'!BS183,IF(AND($E$3=7),'Marks Entry 7th'!BS183,"")))</f>
        <v/>
      </c>
      <c r="DZ184" s="67" t="str">
        <f>IF(OR($E184="",$G184=""),"",IF(AND($E$3=6),'Marks Entry 6th'!BT183,IF(AND($E$3=7),'Marks Entry 7th'!BT183,"")))</f>
        <v/>
      </c>
      <c r="EA184" s="65" t="str">
        <f t="shared" si="244"/>
        <v/>
      </c>
      <c r="EB184" s="62" t="str">
        <f t="shared" si="245"/>
        <v/>
      </c>
      <c r="EC184" s="108">
        <f t="shared" si="246"/>
        <v>0</v>
      </c>
      <c r="ED184" s="108" t="str">
        <f t="shared" si="247"/>
        <v/>
      </c>
      <c r="EE184" s="108" t="str">
        <f t="shared" si="248"/>
        <v/>
      </c>
      <c r="EF184" s="108" t="str">
        <f t="shared" si="249"/>
        <v/>
      </c>
      <c r="EG184" s="108" t="str">
        <f t="shared" si="250"/>
        <v/>
      </c>
      <c r="EH184" s="110" t="str">
        <f t="shared" si="251"/>
        <v/>
      </c>
      <c r="EI184" s="52" t="str">
        <f>IF(OR($E184="",$G184=""),"",IF(AND($E$3=6),'Marks Entry 6th'!BU183,IF(AND($E$3=7),'Marks Entry 7th'!BU183,"")))</f>
        <v/>
      </c>
      <c r="EJ184" s="52" t="str">
        <f>IF(OR($E184="",$G184=""),"",IF(AND($E$3=6),'Marks Entry 6th'!BV183,IF(AND($E$3=7),'Marks Entry 7th'!BV183,"")))</f>
        <v/>
      </c>
      <c r="EK184" s="52" t="str">
        <f>IF(OR($E184="",$G184=""),"",IF(AND($E$3=6),'Marks Entry 6th'!BW183,IF(AND($E$3=7),'Marks Entry 7th'!BW183,"")))</f>
        <v/>
      </c>
      <c r="EL184" s="52" t="str">
        <f>IF(OR($E184="",$G184=""),"",IF(AND($E$3=6),'Marks Entry 6th'!BX183,IF(AND($E$3=7),'Marks Entry 7th'!BX183,"")))</f>
        <v/>
      </c>
      <c r="EM184" s="52" t="str">
        <f>IF(OR($E184="",$G184=""),"",IF(AND($E$3=6),'Marks Entry 6th'!BY183,IF(AND($E$3=7),'Marks Entry 7th'!BY183,"")))</f>
        <v/>
      </c>
      <c r="EN184" s="121" t="str">
        <f t="shared" si="252"/>
        <v/>
      </c>
      <c r="EO184" s="122">
        <f t="shared" si="253"/>
        <v>0</v>
      </c>
      <c r="EP184" s="122" t="str">
        <f t="shared" si="254"/>
        <v/>
      </c>
      <c r="EQ184" s="122" t="str">
        <f t="shared" si="255"/>
        <v/>
      </c>
      <c r="ER184" s="109" t="str">
        <f t="shared" si="256"/>
        <v/>
      </c>
      <c r="ES184" s="52" t="str">
        <f>IF(OR($E184="",$G184=""),"",IF(AND($E$3=6),'Marks Entry 6th'!BZ183,IF(AND($E$3=7),'Marks Entry 7th'!BZ183,"")))</f>
        <v/>
      </c>
      <c r="ET184" s="52" t="str">
        <f>IF(OR($E184="",$G184=""),"",IF(AND($E$3=6),'Marks Entry 6th'!CA183,IF(AND($E$3=7),'Marks Entry 7th'!CA183,"")))</f>
        <v/>
      </c>
      <c r="EU184" s="52" t="str">
        <f>IF(OR($E184="",$G184=""),"",IF(AND($E$3=6),'Marks Entry 6th'!CB183,IF(AND($E$3=7),'Marks Entry 7th'!CB183,"")))</f>
        <v/>
      </c>
      <c r="EV184" s="52" t="str">
        <f>IF(OR($E184="",$G184=""),"",IF(AND($E$3=6),'Marks Entry 6th'!CC183,IF(AND($E$3=7),'Marks Entry 7th'!CC183,"")))</f>
        <v/>
      </c>
      <c r="EW184" s="52" t="str">
        <f>IF(OR($E184="",$G184=""),"",IF(AND($E$3=6),'Marks Entry 6th'!CD183,IF(AND($E$3=7),'Marks Entry 7th'!CD183,"")))</f>
        <v/>
      </c>
      <c r="EX184" s="121" t="str">
        <f t="shared" si="257"/>
        <v/>
      </c>
      <c r="EY184" s="122">
        <f t="shared" si="258"/>
        <v>0</v>
      </c>
      <c r="EZ184" s="122" t="str">
        <f t="shared" si="259"/>
        <v/>
      </c>
      <c r="FA184" s="122" t="str">
        <f t="shared" si="260"/>
        <v/>
      </c>
      <c r="FB184" s="109" t="str">
        <f t="shared" si="261"/>
        <v/>
      </c>
      <c r="FC184" s="52" t="str">
        <f>IF(OR($E184="",$G184=""),"",IF(AND($E$3=6),'Marks Entry 6th'!CE183,IF(AND($E$3=7),'Marks Entry 7th'!CE183,"")))</f>
        <v/>
      </c>
      <c r="FD184" s="52" t="str">
        <f>IF(OR($E184="",$G184=""),"",IF(AND($E$3=6),'Marks Entry 6th'!CF183,IF(AND($E$3=7),'Marks Entry 7th'!CF183,"")))</f>
        <v/>
      </c>
      <c r="FE184" s="52" t="str">
        <f>IF(OR($E184="",$G184=""),"",IF(AND($E$3=6),'Marks Entry 6th'!CG183,IF(AND($E$3=7),'Marks Entry 7th'!CG183,"")))</f>
        <v/>
      </c>
      <c r="FF184" s="52" t="str">
        <f>IF(OR($E184="",$G184=""),"",IF(AND($E$3=6),'Marks Entry 6th'!CH183,IF(AND($E$3=7),'Marks Entry 7th'!CH183,"")))</f>
        <v/>
      </c>
      <c r="FG184" s="52" t="str">
        <f>IF(OR($E184="",$G184=""),"",IF(AND($E$3=6),'Marks Entry 6th'!CI183,IF(AND($E$3=7),'Marks Entry 7th'!CI183,"")))</f>
        <v/>
      </c>
      <c r="FH184" s="121" t="str">
        <f t="shared" si="262"/>
        <v/>
      </c>
      <c r="FI184" s="122">
        <f t="shared" si="263"/>
        <v>0</v>
      </c>
      <c r="FJ184" s="122" t="str">
        <f t="shared" si="264"/>
        <v/>
      </c>
      <c r="FK184" s="122" t="str">
        <f t="shared" si="265"/>
        <v/>
      </c>
      <c r="FL184" s="109" t="str">
        <f t="shared" si="266"/>
        <v/>
      </c>
      <c r="FM184" s="361" t="str">
        <f>IF(OR($E184="",$G184=""),"",IF(AND('Marks Entry 6th'!CJ183="",'Marks Entry 7th'!CJ183=""),"",IF(AND($E$3=6),'Marks Entry 6th'!CJ183,IF(AND($E$3=7),'Marks Entry 7th'!CJ183,""))))</f>
        <v/>
      </c>
      <c r="FN184" s="361" t="str">
        <f>IF(OR($E184="",$G184=""),"",IF(AND('Marks Entry 6th'!CK183="",'Marks Entry 7th'!CK183=""),"",IF(AND($E$3=6),'Marks Entry 6th'!CK183,IF(AND($E$3=7),'Marks Entry 7th'!CK183,""))))</f>
        <v/>
      </c>
      <c r="FO184" s="362" t="str">
        <f t="shared" si="267"/>
        <v/>
      </c>
      <c r="FP184" s="109" t="str">
        <f t="shared" si="268"/>
        <v/>
      </c>
      <c r="FQ184" s="361" t="str">
        <f>IF(OR($E184="",$G184=""),"",IF(AND('Marks Entry 6th'!CL183="",'Marks Entry 7th'!CL183=""),"",IF(AND($E$3=6),'Marks Entry 6th'!CL183,IF(AND($E$3=7),'Marks Entry 7th'!CL183,""))))</f>
        <v/>
      </c>
      <c r="FR184" s="361" t="str">
        <f>IF(OR($E184="",$G184=""),"",IF(AND('Marks Entry 6th'!CM183="",'Marks Entry 7th'!CM183=""),"",IF(AND($E$3=6),'Marks Entry 6th'!CM183,IF(AND($E$3=7),'Marks Entry 7th'!CM183,""))))</f>
        <v/>
      </c>
      <c r="FS184" s="362" t="str">
        <f t="shared" si="269"/>
        <v/>
      </c>
      <c r="FT184" s="109" t="str">
        <f t="shared" si="270"/>
        <v/>
      </c>
      <c r="FU184" s="78" t="str">
        <f t="shared" si="271"/>
        <v/>
      </c>
      <c r="FV184" s="328" t="str">
        <f t="shared" si="272"/>
        <v/>
      </c>
      <c r="FW184" s="84" t="str">
        <f t="shared" si="273"/>
        <v/>
      </c>
      <c r="FX184" s="222" t="str">
        <f t="shared" si="274"/>
        <v/>
      </c>
      <c r="FY184" s="85" t="str">
        <f t="shared" si="275"/>
        <v/>
      </c>
      <c r="FZ184" s="327" t="str">
        <f>IFERROR(IF(B184="NSO","NSO",IF(OR(D184="",G184="",F184=""),"",IF(AND(FV184&gt;=36,'Master sheet'!$D$11="Hindi"),"कक्षा क्रमोन्नत",IF(AND(FV184&gt;=36,'Master sheet'!$D$11="English"),"Promoted",IF(AND(FV184&lt;36,'Master sheet'!$D$11="Hindi"),"पुनः परीक्षा","Re-Exam"))))),"")</f>
        <v/>
      </c>
      <c r="GA184" s="53" t="str">
        <f>IF(OR($E184="",$G184=""),"",IF(AND($E$3=6,'Marks Entry 6th'!CN183=""),"",IF(AND($E$3=7,'Marks Entry 7th'!CN183=""),"",IF(AND($E$3=6),'Marks Entry 6th'!CN183,IF(AND($E$3=7),'Marks Entry 7th'!CN183,"")))))</f>
        <v/>
      </c>
      <c r="GB184" s="53" t="str">
        <f>IF(OR($E184="",$G184=""),"",IF(AND($E$3=6,'Marks Entry 6th'!CO183=""),"",IF(AND($E$3=7,'Marks Entry 7th'!CO183=""),"",IF(AND($E$3=6),'Marks Entry 6th'!CO183,IF(AND($E$3=7),'Marks Entry 7th'!CO183,"")))))</f>
        <v/>
      </c>
      <c r="GC184" s="54"/>
      <c r="GK184" s="56">
        <f>IF(AND($E$3=6),'Marks Entry 6th'!I183,IF(AND($E$3=7),'Marks Entry 7th'!I183,""))</f>
        <v>0</v>
      </c>
      <c r="GL184" s="56">
        <f t="shared" si="276"/>
        <v>0</v>
      </c>
    </row>
    <row r="185" spans="1:194" ht="18.95" customHeight="1">
      <c r="A185" s="68">
        <v>178</v>
      </c>
      <c r="B185" s="68" t="str">
        <f>IF(OR(GK185=0,GK185=""),"",IF(AND($E$3=6),'Marks Entry 6th'!I184,IF(AND($E$3=7),'Marks Entry 7th'!I184,"")))</f>
        <v/>
      </c>
      <c r="C185" s="69" t="str">
        <f>IF(OR(B185=0,B185=""),"",IF(AND($E$3=6,'Marks Entry 6th'!B184=""),"",IF(AND($E$3=7,'Marks Entry 7th'!B184=""),"",IF(AND($E$3=6,'Marks Entry 6th'!B184),'Marks Entry 6th'!B184,IF(AND($E$3=7),'Marks Entry 7th'!B184,"")))))</f>
        <v/>
      </c>
      <c r="D185" s="69" t="str">
        <f>IF(OR(B185=0,B185=""),"",IF(AND($E$3=6,'Marks Entry 6th'!C184=""),"",IF(AND($E$3=7,'Marks Entry 7th'!C184=""),"",IF(AND($E$3=6),'Marks Entry 6th'!C184,IF(AND($E$3=7),'Marks Entry 7th'!C184,"")))))</f>
        <v/>
      </c>
      <c r="E185" s="303" t="str">
        <f>IF(OR(B185=0,B185=""),"",IF(AND($E$3=6,'Marks Entry 6th'!E184=""),"",IF(AND($E$3=7,'Marks Entry 7th'!E184=""),"",IF(AND($E$3=6),'Marks Entry 6th'!E184,IF(AND($E$3=7),'Marks Entry 7th'!E184,"")))))</f>
        <v/>
      </c>
      <c r="F185" s="69" t="str">
        <f>IF(OR(B185=0,B185=""),"",IF(AND($E$3=6,'Marks Entry 6th'!D184=""),"",IF(AND($E$3=7,'Marks Entry 7th'!D184=""),"",IF(AND($E$3=6),'Marks Entry 6th'!D184,IF(AND($E$3=7),'Marks Entry 7th'!D184,"")))))</f>
        <v/>
      </c>
      <c r="G185" s="302" t="str">
        <f>IF(OR(B185=0,B185=""),"",IF(AND($E$3=6,'Marks Entry 6th'!F184=""),"",IF(AND($E$3=7,'Marks Entry 7th'!F184=""),"",IF(AND($E$3=6),UPPER('Marks Entry 6th'!F184),IF(AND($E$3=7),UPPER('Marks Entry 7th'!F184),"")))))</f>
        <v/>
      </c>
      <c r="H185" s="302" t="str">
        <f>IF(OR(B185=0,B185=""),"",IF(AND($E$3=6,'Marks Entry 6th'!G184=""),"",IF(AND($E$3=7,'Marks Entry 7th'!G184=""),"",IF(AND($E$3=6),UPPER('Marks Entry 6th'!G184),IF(AND($E$3=7),UPPER('Marks Entry 7th'!G184),"")))))</f>
        <v/>
      </c>
      <c r="I185" s="302" t="str">
        <f>IF(OR(B185=0,B185=""),"",IF(AND($E$3=6,'Marks Entry 6th'!H184=""),"",IF(AND($E$3=7,'Marks Entry 7th'!H184=""),"",IF(AND($E$3=6),UPPER('Marks Entry 6th'!H184),IF(AND($E$3=7),UPPER('Marks Entry 7th'!H184),"")))))</f>
        <v/>
      </c>
      <c r="J185" s="64" t="str">
        <f>IF(OR(B185=0,B185=""),"",IF(AND($E$3=6,'Marks Entry 6th'!J184=""),"",IF(AND($E$3=7,'Marks Entry 7th'!J184=""),"",IF(AND($E$3=6),'Marks Entry 6th'!J184,IF(AND($E$3=7),'Marks Entry 7th'!J184,"")))))</f>
        <v/>
      </c>
      <c r="K185" s="64" t="str">
        <f>IF(OR(B185=0,B185=""),"",IF(AND($E$3=6,'Marks Entry 6th'!K184=""),"",IF(AND($E$3=7,'Marks Entry 7th'!K184=""),"",IF(AND($E$3=6),'Marks Entry 6th'!K184,IF(AND($E$3=7),'Marks Entry 7th'!K184,"")))))</f>
        <v/>
      </c>
      <c r="L185" s="120" t="str">
        <f>IF(OR($E185="",$G185=""),"",IF(AND($E$3=6),'Marks Entry 6th'!L184,IF(AND($E$3=7),'Marks Entry 7th'!L184,"")))</f>
        <v/>
      </c>
      <c r="M185" s="120" t="str">
        <f>IF(OR($E185="",$G185=""),"",IF(AND($E$3=6),'Marks Entry 6th'!M184,IF(AND($E$3=7),'Marks Entry 7th'!M184,"")))</f>
        <v/>
      </c>
      <c r="N185" s="120" t="str">
        <f>IF(OR($E185="",$G185=""),"",IF(AND($E$3=6),'Marks Entry 6th'!N184,IF(AND($E$3=7),'Marks Entry 7th'!N184,"")))</f>
        <v/>
      </c>
      <c r="O185" s="120" t="str">
        <f>IF(OR($E185="",$G185=""),"",IF(AND($E$3=6),'Marks Entry 6th'!O184,IF(AND($E$3=7),'Marks Entry 7th'!O184,"")))</f>
        <v/>
      </c>
      <c r="P185" s="120" t="str">
        <f>IF(OR($E185="",$G185=""),"",IF(AND($E$3=6),'Marks Entry 6th'!P184,IF(AND($E$3=7),'Marks Entry 7th'!P184,"")))</f>
        <v/>
      </c>
      <c r="Q185" s="120" t="str">
        <f>IF(OR($E185="",$G185=""),"",IF(AND($E$3=6),'Marks Entry 6th'!Q184,IF(AND($E$3=7),'Marks Entry 7th'!Q184,"")))</f>
        <v/>
      </c>
      <c r="R185" s="418" t="str">
        <f t="shared" si="186"/>
        <v/>
      </c>
      <c r="S185" s="120" t="str">
        <f>IF(OR($E185="",$G185=""),"",IF(AND($E$3=6),'Marks Entry 6th'!R184,IF(AND($E$3=7),'Marks Entry 7th'!R184,"")))</f>
        <v/>
      </c>
      <c r="T185" s="120" t="str">
        <f>IF(OR($E185="",$G185=""),"",IF(AND($E$3=6),'Marks Entry 6th'!S184,IF(AND($E$3=7),'Marks Entry 7th'!S184,"")))</f>
        <v/>
      </c>
      <c r="U185" s="65" t="str">
        <f t="shared" si="187"/>
        <v/>
      </c>
      <c r="V185" s="62">
        <f t="shared" si="188"/>
        <v>0</v>
      </c>
      <c r="W185" s="67" t="str">
        <f>IF(OR($E185="",$G185=""),"",IF(AND($E$3=6),'Marks Entry 6th'!T184,IF(AND($E$3=7),'Marks Entry 7th'!T184,"")))</f>
        <v/>
      </c>
      <c r="X185" s="67" t="str">
        <f>IF(OR($E185="",$G185=""),"",IF(AND($E$3=6),'Marks Entry 6th'!U184,IF(AND($E$3=7),'Marks Entry 7th'!U184,"")))</f>
        <v/>
      </c>
      <c r="Y185" s="66" t="str">
        <f t="shared" si="189"/>
        <v/>
      </c>
      <c r="Z185" s="62" t="str">
        <f t="shared" si="190"/>
        <v/>
      </c>
      <c r="AA185" s="108">
        <f t="shared" si="191"/>
        <v>0</v>
      </c>
      <c r="AB185" s="108" t="str">
        <f t="shared" si="192"/>
        <v/>
      </c>
      <c r="AC185" s="108" t="str">
        <f t="shared" si="193"/>
        <v/>
      </c>
      <c r="AD185" s="108" t="str">
        <f t="shared" si="194"/>
        <v/>
      </c>
      <c r="AE185" s="108" t="str">
        <f t="shared" si="195"/>
        <v/>
      </c>
      <c r="AF185" s="110" t="str">
        <f t="shared" si="196"/>
        <v/>
      </c>
      <c r="AG185" s="120" t="str">
        <f>IF(OR($E185="",$G185=""),"",IF(AND($E$3=6),'Marks Entry 6th'!V184,IF(AND($E$3=7),'Marks Entry 7th'!V184,"")))</f>
        <v/>
      </c>
      <c r="AH185" s="120" t="str">
        <f>IF(OR($E185="",$G185=""),"",IF(AND($E$3=6),'Marks Entry 6th'!W184,IF(AND($E$3=7),'Marks Entry 7th'!W184,"")))</f>
        <v/>
      </c>
      <c r="AI185" s="120" t="str">
        <f>IF(OR($E185="",$G185=""),"",IF(AND($E$3=6),'Marks Entry 6th'!X184,IF(AND($E$3=7),'Marks Entry 7th'!X184,"")))</f>
        <v/>
      </c>
      <c r="AJ185" s="120" t="str">
        <f>IF(OR($E185="",$G185=""),"",IF(AND($E$3=6),'Marks Entry 6th'!Y184,IF(AND($E$3=7),'Marks Entry 7th'!Y184,"")))</f>
        <v/>
      </c>
      <c r="AK185" s="120" t="str">
        <f>IF(OR($E185="",$G185=""),"",IF(AND($E$3=6),'Marks Entry 6th'!Z184,IF(AND($E$3=7),'Marks Entry 7th'!Z184,"")))</f>
        <v/>
      </c>
      <c r="AL185" s="120" t="str">
        <f>IF(OR($E185="",$G185=""),"",IF(AND($E$3=6),'Marks Entry 6th'!AA184,IF(AND($E$3=7),'Marks Entry 7th'!AA184,"")))</f>
        <v/>
      </c>
      <c r="AM185" s="418" t="str">
        <f t="shared" si="197"/>
        <v/>
      </c>
      <c r="AN185" s="120" t="str">
        <f>IF(OR($E185="",$G185=""),"",IF(AND($E$3=6),'Marks Entry 6th'!AB184,IF(AND($E$3=7),'Marks Entry 7th'!AB184,"")))</f>
        <v/>
      </c>
      <c r="AO185" s="120" t="str">
        <f>IF(OR($E185="",$G185=""),"",IF(AND($E$3=6),'Marks Entry 6th'!AC184,IF(AND($E$3=7),'Marks Entry 7th'!AC184,"")))</f>
        <v/>
      </c>
      <c r="AP185" s="65" t="str">
        <f t="shared" si="198"/>
        <v/>
      </c>
      <c r="AQ185" s="62">
        <f t="shared" si="199"/>
        <v>0</v>
      </c>
      <c r="AR185" s="67" t="str">
        <f>IF(OR($E185="",$G185=""),"",IF(AND($E$3=6),'Marks Entry 6th'!AD184,IF(AND($E$3=7),'Marks Entry 7th'!AD184,"")))</f>
        <v/>
      </c>
      <c r="AS185" s="67" t="str">
        <f>IF(OR($E185="",$G185=""),"",IF(AND($E$3=6),'Marks Entry 6th'!AE184,IF(AND($E$3=7),'Marks Entry 7th'!AE184,"")))</f>
        <v/>
      </c>
      <c r="AT185" s="65" t="str">
        <f t="shared" si="200"/>
        <v/>
      </c>
      <c r="AU185" s="62" t="str">
        <f t="shared" si="201"/>
        <v/>
      </c>
      <c r="AV185" s="108">
        <f t="shared" si="202"/>
        <v>0</v>
      </c>
      <c r="AW185" s="108" t="str">
        <f t="shared" si="203"/>
        <v/>
      </c>
      <c r="AX185" s="108" t="str">
        <f t="shared" si="204"/>
        <v/>
      </c>
      <c r="AY185" s="108" t="str">
        <f t="shared" si="205"/>
        <v/>
      </c>
      <c r="AZ185" s="108" t="str">
        <f t="shared" si="206"/>
        <v/>
      </c>
      <c r="BA185" s="110" t="str">
        <f t="shared" si="207"/>
        <v/>
      </c>
      <c r="BB185" s="310" t="str">
        <f>IF(OR($E185="",$G185=""),"",IF(AND($E$3=6),'Marks Entry 6th'!AF184,IF(AND($E$3=7),'Marks Entry 7th'!AF184,"")))</f>
        <v/>
      </c>
      <c r="BC185" s="120" t="str">
        <f>IF(OR($E185="",$G185=""),"",IF(AND($E$3=6),'Marks Entry 6th'!AG184,IF(AND($E$3=7),'Marks Entry 7th'!AG184,"")))</f>
        <v/>
      </c>
      <c r="BD185" s="120" t="str">
        <f>IF(OR($E185="",$G185=""),"",IF(AND($E$3=6),'Marks Entry 6th'!AH184,IF(AND($E$3=7),'Marks Entry 7th'!AH184,"")))</f>
        <v/>
      </c>
      <c r="BE185" s="120" t="str">
        <f>IF(OR($E185="",$G185=""),"",IF(AND($E$3=6),'Marks Entry 6th'!AI184,IF(AND($E$3=7),'Marks Entry 7th'!AI184,"")))</f>
        <v/>
      </c>
      <c r="BF185" s="120" t="str">
        <f>IF(OR($E185="",$G185=""),"",IF(AND($E$3=6),'Marks Entry 6th'!AJ184,IF(AND($E$3=7),'Marks Entry 7th'!AJ184,"")))</f>
        <v/>
      </c>
      <c r="BG185" s="120" t="str">
        <f>IF(OR($E185="",$G185=""),"",IF(AND($E$3=6),'Marks Entry 6th'!AK184,IF(AND($E$3=7),'Marks Entry 7th'!AK184,"")))</f>
        <v/>
      </c>
      <c r="BH185" s="120" t="str">
        <f>IF(OR($E185="",$G185=""),"",IF(AND($E$3=6),'Marks Entry 6th'!AL184,IF(AND($E$3=7),'Marks Entry 7th'!AL184,"")))</f>
        <v/>
      </c>
      <c r="BI185" s="418" t="str">
        <f t="shared" si="208"/>
        <v/>
      </c>
      <c r="BJ185" s="120" t="str">
        <f>IF(OR($E185="",$G185=""),"",IF(AND($E$3=6),'Marks Entry 6th'!AM184,IF(AND($E$3=7),'Marks Entry 7th'!AM184,"")))</f>
        <v/>
      </c>
      <c r="BK185" s="120" t="str">
        <f>IF(OR($E185="",$G185=""),"",IF(AND($E$3=6),'Marks Entry 6th'!AN184,IF(AND($E$3=7),'Marks Entry 7th'!AN184,"")))</f>
        <v/>
      </c>
      <c r="BL185" s="65" t="str">
        <f t="shared" si="209"/>
        <v/>
      </c>
      <c r="BM185" s="62">
        <f t="shared" si="210"/>
        <v>0</v>
      </c>
      <c r="BN185" s="67" t="str">
        <f>IF(OR($E185="",$G185=""),"",IF(AND($E$3=6),'Marks Entry 6th'!AO184,IF(AND($E$3=7),'Marks Entry 7th'!AO184,"")))</f>
        <v/>
      </c>
      <c r="BO185" s="67" t="str">
        <f>IF(OR($E185="",$G185=""),"",IF(AND($E$3=6),'Marks Entry 6th'!AP184,IF(AND($E$3=7),'Marks Entry 7th'!AP184,"")))</f>
        <v/>
      </c>
      <c r="BP185" s="65" t="str">
        <f t="shared" si="211"/>
        <v/>
      </c>
      <c r="BQ185" s="62" t="str">
        <f t="shared" si="212"/>
        <v/>
      </c>
      <c r="BR185" s="108">
        <f t="shared" si="213"/>
        <v>0</v>
      </c>
      <c r="BS185" s="108" t="str">
        <f t="shared" si="214"/>
        <v/>
      </c>
      <c r="BT185" s="108" t="str">
        <f t="shared" si="215"/>
        <v/>
      </c>
      <c r="BU185" s="108" t="str">
        <f t="shared" si="216"/>
        <v/>
      </c>
      <c r="BV185" s="108" t="str">
        <f t="shared" si="217"/>
        <v/>
      </c>
      <c r="BW185" s="110" t="str">
        <f t="shared" si="218"/>
        <v/>
      </c>
      <c r="BX185" s="120" t="str">
        <f>IF(OR($E185="",$G185=""),"",IF(AND($E$3=6),'Marks Entry 6th'!AQ184,IF(AND($E$3=7),'Marks Entry 7th'!AQ184,"")))</f>
        <v/>
      </c>
      <c r="BY185" s="120" t="str">
        <f>IF(OR($E185="",$G185=""),"",IF(AND($E$3=6),'Marks Entry 6th'!AR184,IF(AND($E$3=7),'Marks Entry 7th'!AR184,"")))</f>
        <v/>
      </c>
      <c r="BZ185" s="120" t="str">
        <f>IF(OR($E185="",$G185=""),"",IF(AND($E$3=6),'Marks Entry 6th'!AS184,IF(AND($E$3=7),'Marks Entry 7th'!AS184,"")))</f>
        <v/>
      </c>
      <c r="CA185" s="120" t="str">
        <f>IF(OR($E185="",$G185=""),"",IF(AND($E$3=6),'Marks Entry 6th'!AT184,IF(AND($E$3=7),'Marks Entry 7th'!AT184,"")))</f>
        <v/>
      </c>
      <c r="CB185" s="120" t="str">
        <f>IF(OR($E185="",$G185=""),"",IF(AND($E$3=6),'Marks Entry 6th'!AU184,IF(AND($E$3=7),'Marks Entry 7th'!AU184,"")))</f>
        <v/>
      </c>
      <c r="CC185" s="120" t="str">
        <f>IF(OR($E185="",$G185=""),"",IF(AND($E$3=6),'Marks Entry 6th'!AV184,IF(AND($E$3=7),'Marks Entry 7th'!AV184,"")))</f>
        <v/>
      </c>
      <c r="CD185" s="418" t="str">
        <f t="shared" si="219"/>
        <v/>
      </c>
      <c r="CE185" s="120" t="str">
        <f>IF(OR($E185="",$G185=""),"",IF(AND($E$3=6),'Marks Entry 6th'!AW184,IF(AND($E$3=7),'Marks Entry 7th'!AW184,"")))</f>
        <v/>
      </c>
      <c r="CF185" s="120" t="str">
        <f>IF(OR($E185="",$G185=""),"",IF(AND($E$3=6),'Marks Entry 6th'!AX184,IF(AND($E$3=7),'Marks Entry 7th'!AX184,"")))</f>
        <v/>
      </c>
      <c r="CG185" s="65" t="str">
        <f t="shared" si="220"/>
        <v/>
      </c>
      <c r="CH185" s="62">
        <f t="shared" si="221"/>
        <v>0</v>
      </c>
      <c r="CI185" s="67" t="str">
        <f>IF(OR($E185="",$G185=""),"",IF(AND($E$3=6),'Marks Entry 6th'!AY184,IF(AND($E$3=7),'Marks Entry 7th'!AY184,"")))</f>
        <v/>
      </c>
      <c r="CJ185" s="67" t="str">
        <f>IF(OR($E185="",$G185=""),"",IF(AND($E$3=6),'Marks Entry 6th'!AZ184,IF(AND($E$3=7),'Marks Entry 7th'!AZ184,"")))</f>
        <v/>
      </c>
      <c r="CK185" s="65" t="str">
        <f t="shared" si="222"/>
        <v/>
      </c>
      <c r="CL185" s="62" t="str">
        <f t="shared" si="223"/>
        <v/>
      </c>
      <c r="CM185" s="108">
        <f t="shared" si="224"/>
        <v>0</v>
      </c>
      <c r="CN185" s="108" t="str">
        <f t="shared" si="225"/>
        <v/>
      </c>
      <c r="CO185" s="108" t="str">
        <f t="shared" si="226"/>
        <v/>
      </c>
      <c r="CP185" s="108" t="str">
        <f t="shared" si="227"/>
        <v/>
      </c>
      <c r="CQ185" s="108" t="str">
        <f t="shared" si="228"/>
        <v/>
      </c>
      <c r="CR185" s="110" t="str">
        <f t="shared" si="229"/>
        <v/>
      </c>
      <c r="CS185" s="120" t="str">
        <f>IF(OR($E185="",$G185=""),"",IF(AND($E$3=6),'Marks Entry 6th'!BA184,IF(AND($E$3=7),'Marks Entry 7th'!BA184,"")))</f>
        <v/>
      </c>
      <c r="CT185" s="120" t="str">
        <f>IF(OR($E185="",$G185=""),"",IF(AND($E$3=6),'Marks Entry 6th'!BB184,IF(AND($E$3=7),'Marks Entry 7th'!BB184,"")))</f>
        <v/>
      </c>
      <c r="CU185" s="120" t="str">
        <f>IF(OR($E185="",$G185=""),"",IF(AND($E$3=6),'Marks Entry 6th'!BC184,IF(AND($E$3=7),'Marks Entry 7th'!BC184,"")))</f>
        <v/>
      </c>
      <c r="CV185" s="120" t="str">
        <f>IF(OR($E185="",$G185=""),"",IF(AND($E$3=6),'Marks Entry 6th'!BD184,IF(AND($E$3=7),'Marks Entry 7th'!BD184,"")))</f>
        <v/>
      </c>
      <c r="CW185" s="120" t="str">
        <f>IF(OR($E185="",$G185=""),"",IF(AND($E$3=6),'Marks Entry 6th'!BE184,IF(AND($E$3=7),'Marks Entry 7th'!BE184,"")))</f>
        <v/>
      </c>
      <c r="CX185" s="120" t="str">
        <f>IF(OR($E185="",$G185=""),"",IF(AND($E$3=6),'Marks Entry 6th'!BF184,IF(AND($E$3=7),'Marks Entry 7th'!BF184,"")))</f>
        <v/>
      </c>
      <c r="CY185" s="418" t="str">
        <f t="shared" si="230"/>
        <v/>
      </c>
      <c r="CZ185" s="120" t="str">
        <f>IF(OR($E185="",$G185=""),"",IF(AND($E$3=6),'Marks Entry 6th'!BG184,IF(AND($E$3=7),'Marks Entry 7th'!BG184,"")))</f>
        <v/>
      </c>
      <c r="DA185" s="120" t="str">
        <f>IF(OR($E185="",$G185=""),"",IF(AND($E$3=6),'Marks Entry 6th'!BH184,IF(AND($E$3=7),'Marks Entry 7th'!BH184,"")))</f>
        <v/>
      </c>
      <c r="DB185" s="65" t="str">
        <f t="shared" si="231"/>
        <v/>
      </c>
      <c r="DC185" s="62">
        <f t="shared" si="232"/>
        <v>0</v>
      </c>
      <c r="DD185" s="67" t="str">
        <f>IF(OR($E185="",$G185=""),"",IF(AND($E$3=6),'Marks Entry 6th'!BI184,IF(AND($E$3=7),'Marks Entry 7th'!BI184,"")))</f>
        <v/>
      </c>
      <c r="DE185" s="67" t="str">
        <f>IF(OR($E185="",$G185=""),"",IF(AND($E$3=6),'Marks Entry 6th'!BJ184,IF(AND($E$3=7),'Marks Entry 7th'!BJ184,"")))</f>
        <v/>
      </c>
      <c r="DF185" s="65" t="str">
        <f t="shared" si="233"/>
        <v/>
      </c>
      <c r="DG185" s="62" t="str">
        <f t="shared" si="234"/>
        <v/>
      </c>
      <c r="DH185" s="108">
        <f t="shared" si="235"/>
        <v>0</v>
      </c>
      <c r="DI185" s="108" t="str">
        <f t="shared" si="236"/>
        <v/>
      </c>
      <c r="DJ185" s="108" t="str">
        <f t="shared" si="237"/>
        <v/>
      </c>
      <c r="DK185" s="108" t="str">
        <f t="shared" si="238"/>
        <v/>
      </c>
      <c r="DL185" s="108" t="str">
        <f t="shared" si="239"/>
        <v/>
      </c>
      <c r="DM185" s="110" t="str">
        <f t="shared" si="240"/>
        <v/>
      </c>
      <c r="DN185" s="120" t="str">
        <f>IF(OR($E185="",$G185=""),"",IF(AND($E$3=6),'Marks Entry 6th'!BK184,IF(AND($E$3=7),'Marks Entry 7th'!BK184,"")))</f>
        <v/>
      </c>
      <c r="DO185" s="120" t="str">
        <f>IF(OR($E185="",$G185=""),"",IF(AND($E$3=6),'Marks Entry 6th'!BL184,IF(AND($E$3=7),'Marks Entry 7th'!BL184,"")))</f>
        <v/>
      </c>
      <c r="DP185" s="120" t="str">
        <f>IF(OR($E185="",$G185=""),"",IF(AND($E$3=6),'Marks Entry 6th'!BM184,IF(AND($E$3=7),'Marks Entry 7th'!BM184,"")))</f>
        <v/>
      </c>
      <c r="DQ185" s="120" t="str">
        <f>IF(OR($E185="",$G185=""),"",IF(AND($E$3=6),'Marks Entry 6th'!BN184,IF(AND($E$3=7),'Marks Entry 7th'!BN184,"")))</f>
        <v/>
      </c>
      <c r="DR185" s="120" t="str">
        <f>IF(OR($E185="",$G185=""),"",IF(AND($E$3=6),'Marks Entry 6th'!BO184,IF(AND($E$3=7),'Marks Entry 7th'!BO184,"")))</f>
        <v/>
      </c>
      <c r="DS185" s="120" t="str">
        <f>IF(OR($E185="",$G185=""),"",IF(AND($E$3=6),'Marks Entry 6th'!BP184,IF(AND($E$3=7),'Marks Entry 7th'!BP184,"")))</f>
        <v/>
      </c>
      <c r="DT185" s="418" t="str">
        <f t="shared" si="241"/>
        <v/>
      </c>
      <c r="DU185" s="120" t="str">
        <f>IF(OR($E185="",$G185=""),"",IF(AND($E$3=6),'Marks Entry 6th'!BQ184,IF(AND($E$3=7),'Marks Entry 7th'!BQ184,"")))</f>
        <v/>
      </c>
      <c r="DV185" s="120" t="str">
        <f>IF(OR($E185="",$G185=""),"",IF(AND($E$3=6),'Marks Entry 6th'!BR184,IF(AND($E$3=7),'Marks Entry 7th'!BR184,"")))</f>
        <v/>
      </c>
      <c r="DW185" s="65" t="str">
        <f t="shared" si="242"/>
        <v/>
      </c>
      <c r="DX185" s="62">
        <f t="shared" si="243"/>
        <v>0</v>
      </c>
      <c r="DY185" s="67" t="str">
        <f>IF(OR($E185="",$G185=""),"",IF(AND($E$3=6),'Marks Entry 6th'!BS184,IF(AND($E$3=7),'Marks Entry 7th'!BS184,"")))</f>
        <v/>
      </c>
      <c r="DZ185" s="67" t="str">
        <f>IF(OR($E185="",$G185=""),"",IF(AND($E$3=6),'Marks Entry 6th'!BT184,IF(AND($E$3=7),'Marks Entry 7th'!BT184,"")))</f>
        <v/>
      </c>
      <c r="EA185" s="65" t="str">
        <f t="shared" si="244"/>
        <v/>
      </c>
      <c r="EB185" s="62" t="str">
        <f t="shared" si="245"/>
        <v/>
      </c>
      <c r="EC185" s="108">
        <f t="shared" si="246"/>
        <v>0</v>
      </c>
      <c r="ED185" s="108" t="str">
        <f t="shared" si="247"/>
        <v/>
      </c>
      <c r="EE185" s="108" t="str">
        <f t="shared" si="248"/>
        <v/>
      </c>
      <c r="EF185" s="108" t="str">
        <f t="shared" si="249"/>
        <v/>
      </c>
      <c r="EG185" s="108" t="str">
        <f t="shared" si="250"/>
        <v/>
      </c>
      <c r="EH185" s="110" t="str">
        <f t="shared" si="251"/>
        <v/>
      </c>
      <c r="EI185" s="52" t="str">
        <f>IF(OR($E185="",$G185=""),"",IF(AND($E$3=6),'Marks Entry 6th'!BU184,IF(AND($E$3=7),'Marks Entry 7th'!BU184,"")))</f>
        <v/>
      </c>
      <c r="EJ185" s="52" t="str">
        <f>IF(OR($E185="",$G185=""),"",IF(AND($E$3=6),'Marks Entry 6th'!BV184,IF(AND($E$3=7),'Marks Entry 7th'!BV184,"")))</f>
        <v/>
      </c>
      <c r="EK185" s="52" t="str">
        <f>IF(OR($E185="",$G185=""),"",IF(AND($E$3=6),'Marks Entry 6th'!BW184,IF(AND($E$3=7),'Marks Entry 7th'!BW184,"")))</f>
        <v/>
      </c>
      <c r="EL185" s="52" t="str">
        <f>IF(OR($E185="",$G185=""),"",IF(AND($E$3=6),'Marks Entry 6th'!BX184,IF(AND($E$3=7),'Marks Entry 7th'!BX184,"")))</f>
        <v/>
      </c>
      <c r="EM185" s="52" t="str">
        <f>IF(OR($E185="",$G185=""),"",IF(AND($E$3=6),'Marks Entry 6th'!BY184,IF(AND($E$3=7),'Marks Entry 7th'!BY184,"")))</f>
        <v/>
      </c>
      <c r="EN185" s="121" t="str">
        <f t="shared" si="252"/>
        <v/>
      </c>
      <c r="EO185" s="122">
        <f t="shared" si="253"/>
        <v>0</v>
      </c>
      <c r="EP185" s="122" t="str">
        <f t="shared" si="254"/>
        <v/>
      </c>
      <c r="EQ185" s="122" t="str">
        <f t="shared" si="255"/>
        <v/>
      </c>
      <c r="ER185" s="109" t="str">
        <f t="shared" si="256"/>
        <v/>
      </c>
      <c r="ES185" s="52" t="str">
        <f>IF(OR($E185="",$G185=""),"",IF(AND($E$3=6),'Marks Entry 6th'!BZ184,IF(AND($E$3=7),'Marks Entry 7th'!BZ184,"")))</f>
        <v/>
      </c>
      <c r="ET185" s="52" t="str">
        <f>IF(OR($E185="",$G185=""),"",IF(AND($E$3=6),'Marks Entry 6th'!CA184,IF(AND($E$3=7),'Marks Entry 7th'!CA184,"")))</f>
        <v/>
      </c>
      <c r="EU185" s="52" t="str">
        <f>IF(OR($E185="",$G185=""),"",IF(AND($E$3=6),'Marks Entry 6th'!CB184,IF(AND($E$3=7),'Marks Entry 7th'!CB184,"")))</f>
        <v/>
      </c>
      <c r="EV185" s="52" t="str">
        <f>IF(OR($E185="",$G185=""),"",IF(AND($E$3=6),'Marks Entry 6th'!CC184,IF(AND($E$3=7),'Marks Entry 7th'!CC184,"")))</f>
        <v/>
      </c>
      <c r="EW185" s="52" t="str">
        <f>IF(OR($E185="",$G185=""),"",IF(AND($E$3=6),'Marks Entry 6th'!CD184,IF(AND($E$3=7),'Marks Entry 7th'!CD184,"")))</f>
        <v/>
      </c>
      <c r="EX185" s="121" t="str">
        <f t="shared" si="257"/>
        <v/>
      </c>
      <c r="EY185" s="122">
        <f t="shared" si="258"/>
        <v>0</v>
      </c>
      <c r="EZ185" s="122" t="str">
        <f t="shared" si="259"/>
        <v/>
      </c>
      <c r="FA185" s="122" t="str">
        <f t="shared" si="260"/>
        <v/>
      </c>
      <c r="FB185" s="109" t="str">
        <f t="shared" si="261"/>
        <v/>
      </c>
      <c r="FC185" s="52" t="str">
        <f>IF(OR($E185="",$G185=""),"",IF(AND($E$3=6),'Marks Entry 6th'!CE184,IF(AND($E$3=7),'Marks Entry 7th'!CE184,"")))</f>
        <v/>
      </c>
      <c r="FD185" s="52" t="str">
        <f>IF(OR($E185="",$G185=""),"",IF(AND($E$3=6),'Marks Entry 6th'!CF184,IF(AND($E$3=7),'Marks Entry 7th'!CF184,"")))</f>
        <v/>
      </c>
      <c r="FE185" s="52" t="str">
        <f>IF(OR($E185="",$G185=""),"",IF(AND($E$3=6),'Marks Entry 6th'!CG184,IF(AND($E$3=7),'Marks Entry 7th'!CG184,"")))</f>
        <v/>
      </c>
      <c r="FF185" s="52" t="str">
        <f>IF(OR($E185="",$G185=""),"",IF(AND($E$3=6),'Marks Entry 6th'!CH184,IF(AND($E$3=7),'Marks Entry 7th'!CH184,"")))</f>
        <v/>
      </c>
      <c r="FG185" s="52" t="str">
        <f>IF(OR($E185="",$G185=""),"",IF(AND($E$3=6),'Marks Entry 6th'!CI184,IF(AND($E$3=7),'Marks Entry 7th'!CI184,"")))</f>
        <v/>
      </c>
      <c r="FH185" s="121" t="str">
        <f t="shared" si="262"/>
        <v/>
      </c>
      <c r="FI185" s="122">
        <f t="shared" si="263"/>
        <v>0</v>
      </c>
      <c r="FJ185" s="122" t="str">
        <f t="shared" si="264"/>
        <v/>
      </c>
      <c r="FK185" s="122" t="str">
        <f t="shared" si="265"/>
        <v/>
      </c>
      <c r="FL185" s="109" t="str">
        <f t="shared" si="266"/>
        <v/>
      </c>
      <c r="FM185" s="361" t="str">
        <f>IF(OR($E185="",$G185=""),"",IF(AND('Marks Entry 6th'!CJ184="",'Marks Entry 7th'!CJ184=""),"",IF(AND($E$3=6),'Marks Entry 6th'!CJ184,IF(AND($E$3=7),'Marks Entry 7th'!CJ184,""))))</f>
        <v/>
      </c>
      <c r="FN185" s="361" t="str">
        <f>IF(OR($E185="",$G185=""),"",IF(AND('Marks Entry 6th'!CK184="",'Marks Entry 7th'!CK184=""),"",IF(AND($E$3=6),'Marks Entry 6th'!CK184,IF(AND($E$3=7),'Marks Entry 7th'!CK184,""))))</f>
        <v/>
      </c>
      <c r="FO185" s="362" t="str">
        <f t="shared" si="267"/>
        <v/>
      </c>
      <c r="FP185" s="109" t="str">
        <f t="shared" si="268"/>
        <v/>
      </c>
      <c r="FQ185" s="361" t="str">
        <f>IF(OR($E185="",$G185=""),"",IF(AND('Marks Entry 6th'!CL184="",'Marks Entry 7th'!CL184=""),"",IF(AND($E$3=6),'Marks Entry 6th'!CL184,IF(AND($E$3=7),'Marks Entry 7th'!CL184,""))))</f>
        <v/>
      </c>
      <c r="FR185" s="361" t="str">
        <f>IF(OR($E185="",$G185=""),"",IF(AND('Marks Entry 6th'!CM184="",'Marks Entry 7th'!CM184=""),"",IF(AND($E$3=6),'Marks Entry 6th'!CM184,IF(AND($E$3=7),'Marks Entry 7th'!CM184,""))))</f>
        <v/>
      </c>
      <c r="FS185" s="362" t="str">
        <f t="shared" si="269"/>
        <v/>
      </c>
      <c r="FT185" s="109" t="str">
        <f t="shared" si="270"/>
        <v/>
      </c>
      <c r="FU185" s="78" t="str">
        <f t="shared" si="271"/>
        <v/>
      </c>
      <c r="FV185" s="328" t="str">
        <f t="shared" si="272"/>
        <v/>
      </c>
      <c r="FW185" s="84" t="str">
        <f t="shared" si="273"/>
        <v/>
      </c>
      <c r="FX185" s="222" t="str">
        <f t="shared" si="274"/>
        <v/>
      </c>
      <c r="FY185" s="85" t="str">
        <f t="shared" si="275"/>
        <v/>
      </c>
      <c r="FZ185" s="327" t="str">
        <f>IFERROR(IF(B185="NSO","NSO",IF(OR(D185="",G185="",F185=""),"",IF(AND(FV185&gt;=36,'Master sheet'!$D$11="Hindi"),"कक्षा क्रमोन्नत",IF(AND(FV185&gt;=36,'Master sheet'!$D$11="English"),"Promoted",IF(AND(FV185&lt;36,'Master sheet'!$D$11="Hindi"),"पुनः परीक्षा","Re-Exam"))))),"")</f>
        <v/>
      </c>
      <c r="GA185" s="53" t="str">
        <f>IF(OR($E185="",$G185=""),"",IF(AND($E$3=6,'Marks Entry 6th'!CN184=""),"",IF(AND($E$3=7,'Marks Entry 7th'!CN184=""),"",IF(AND($E$3=6),'Marks Entry 6th'!CN184,IF(AND($E$3=7),'Marks Entry 7th'!CN184,"")))))</f>
        <v/>
      </c>
      <c r="GB185" s="53" t="str">
        <f>IF(OR($E185="",$G185=""),"",IF(AND($E$3=6,'Marks Entry 6th'!CO184=""),"",IF(AND($E$3=7,'Marks Entry 7th'!CO184=""),"",IF(AND($E$3=6),'Marks Entry 6th'!CO184,IF(AND($E$3=7),'Marks Entry 7th'!CO184,"")))))</f>
        <v/>
      </c>
      <c r="GC185" s="54"/>
      <c r="GK185" s="56">
        <f>IF(AND($E$3=6),'Marks Entry 6th'!I184,IF(AND($E$3=7),'Marks Entry 7th'!I184,""))</f>
        <v>0</v>
      </c>
      <c r="GL185" s="56">
        <f t="shared" si="276"/>
        <v>0</v>
      </c>
    </row>
    <row r="186" spans="1:194" ht="18.95" customHeight="1">
      <c r="A186" s="68">
        <v>179</v>
      </c>
      <c r="B186" s="68" t="str">
        <f>IF(OR(GK186=0,GK186=""),"",IF(AND($E$3=6),'Marks Entry 6th'!I185,IF(AND($E$3=7),'Marks Entry 7th'!I185,"")))</f>
        <v/>
      </c>
      <c r="C186" s="69" t="str">
        <f>IF(OR(B186=0,B186=""),"",IF(AND($E$3=6,'Marks Entry 6th'!B185=""),"",IF(AND($E$3=7,'Marks Entry 7th'!B185=""),"",IF(AND($E$3=6,'Marks Entry 6th'!B185),'Marks Entry 6th'!B185,IF(AND($E$3=7),'Marks Entry 7th'!B185,"")))))</f>
        <v/>
      </c>
      <c r="D186" s="69" t="str">
        <f>IF(OR(B186=0,B186=""),"",IF(AND($E$3=6,'Marks Entry 6th'!C185=""),"",IF(AND($E$3=7,'Marks Entry 7th'!C185=""),"",IF(AND($E$3=6),'Marks Entry 6th'!C185,IF(AND($E$3=7),'Marks Entry 7th'!C185,"")))))</f>
        <v/>
      </c>
      <c r="E186" s="303" t="str">
        <f>IF(OR(B186=0,B186=""),"",IF(AND($E$3=6,'Marks Entry 6th'!E185=""),"",IF(AND($E$3=7,'Marks Entry 7th'!E185=""),"",IF(AND($E$3=6),'Marks Entry 6th'!E185,IF(AND($E$3=7),'Marks Entry 7th'!E185,"")))))</f>
        <v/>
      </c>
      <c r="F186" s="69" t="str">
        <f>IF(OR(B186=0,B186=""),"",IF(AND($E$3=6,'Marks Entry 6th'!D185=""),"",IF(AND($E$3=7,'Marks Entry 7th'!D185=""),"",IF(AND($E$3=6),'Marks Entry 6th'!D185,IF(AND($E$3=7),'Marks Entry 7th'!D185,"")))))</f>
        <v/>
      </c>
      <c r="G186" s="302" t="str">
        <f>IF(OR(B186=0,B186=""),"",IF(AND($E$3=6,'Marks Entry 6th'!F185=""),"",IF(AND($E$3=7,'Marks Entry 7th'!F185=""),"",IF(AND($E$3=6),UPPER('Marks Entry 6th'!F185),IF(AND($E$3=7),UPPER('Marks Entry 7th'!F185),"")))))</f>
        <v/>
      </c>
      <c r="H186" s="302" t="str">
        <f>IF(OR(B186=0,B186=""),"",IF(AND($E$3=6,'Marks Entry 6th'!G185=""),"",IF(AND($E$3=7,'Marks Entry 7th'!G185=""),"",IF(AND($E$3=6),UPPER('Marks Entry 6th'!G185),IF(AND($E$3=7),UPPER('Marks Entry 7th'!G185),"")))))</f>
        <v/>
      </c>
      <c r="I186" s="302" t="str">
        <f>IF(OR(B186=0,B186=""),"",IF(AND($E$3=6,'Marks Entry 6th'!H185=""),"",IF(AND($E$3=7,'Marks Entry 7th'!H185=""),"",IF(AND($E$3=6),UPPER('Marks Entry 6th'!H185),IF(AND($E$3=7),UPPER('Marks Entry 7th'!H185),"")))))</f>
        <v/>
      </c>
      <c r="J186" s="64" t="str">
        <f>IF(OR(B186=0,B186=""),"",IF(AND($E$3=6,'Marks Entry 6th'!J185=""),"",IF(AND($E$3=7,'Marks Entry 7th'!J185=""),"",IF(AND($E$3=6),'Marks Entry 6th'!J185,IF(AND($E$3=7),'Marks Entry 7th'!J185,"")))))</f>
        <v/>
      </c>
      <c r="K186" s="64" t="str">
        <f>IF(OR(B186=0,B186=""),"",IF(AND($E$3=6,'Marks Entry 6th'!K185=""),"",IF(AND($E$3=7,'Marks Entry 7th'!K185=""),"",IF(AND($E$3=6),'Marks Entry 6th'!K185,IF(AND($E$3=7),'Marks Entry 7th'!K185,"")))))</f>
        <v/>
      </c>
      <c r="L186" s="120" t="str">
        <f>IF(OR($E186="",$G186=""),"",IF(AND($E$3=6),'Marks Entry 6th'!L185,IF(AND($E$3=7),'Marks Entry 7th'!L185,"")))</f>
        <v/>
      </c>
      <c r="M186" s="120" t="str">
        <f>IF(OR($E186="",$G186=""),"",IF(AND($E$3=6),'Marks Entry 6th'!M185,IF(AND($E$3=7),'Marks Entry 7th'!M185,"")))</f>
        <v/>
      </c>
      <c r="N186" s="120" t="str">
        <f>IF(OR($E186="",$G186=""),"",IF(AND($E$3=6),'Marks Entry 6th'!N185,IF(AND($E$3=7),'Marks Entry 7th'!N185,"")))</f>
        <v/>
      </c>
      <c r="O186" s="120" t="str">
        <f>IF(OR($E186="",$G186=""),"",IF(AND($E$3=6),'Marks Entry 6th'!O185,IF(AND($E$3=7),'Marks Entry 7th'!O185,"")))</f>
        <v/>
      </c>
      <c r="P186" s="120" t="str">
        <f>IF(OR($E186="",$G186=""),"",IF(AND($E$3=6),'Marks Entry 6th'!P185,IF(AND($E$3=7),'Marks Entry 7th'!P185,"")))</f>
        <v/>
      </c>
      <c r="Q186" s="120" t="str">
        <f>IF(OR($E186="",$G186=""),"",IF(AND($E$3=6),'Marks Entry 6th'!Q185,IF(AND($E$3=7),'Marks Entry 7th'!Q185,"")))</f>
        <v/>
      </c>
      <c r="R186" s="418" t="str">
        <f t="shared" si="186"/>
        <v/>
      </c>
      <c r="S186" s="120" t="str">
        <f>IF(OR($E186="",$G186=""),"",IF(AND($E$3=6),'Marks Entry 6th'!R185,IF(AND($E$3=7),'Marks Entry 7th'!R185,"")))</f>
        <v/>
      </c>
      <c r="T186" s="120" t="str">
        <f>IF(OR($E186="",$G186=""),"",IF(AND($E$3=6),'Marks Entry 6th'!S185,IF(AND($E$3=7),'Marks Entry 7th'!S185,"")))</f>
        <v/>
      </c>
      <c r="U186" s="65" t="str">
        <f t="shared" si="187"/>
        <v/>
      </c>
      <c r="V186" s="62">
        <f t="shared" si="188"/>
        <v>0</v>
      </c>
      <c r="W186" s="67" t="str">
        <f>IF(OR($E186="",$G186=""),"",IF(AND($E$3=6),'Marks Entry 6th'!T185,IF(AND($E$3=7),'Marks Entry 7th'!T185,"")))</f>
        <v/>
      </c>
      <c r="X186" s="67" t="str">
        <f>IF(OR($E186="",$G186=""),"",IF(AND($E$3=6),'Marks Entry 6th'!U185,IF(AND($E$3=7),'Marks Entry 7th'!U185,"")))</f>
        <v/>
      </c>
      <c r="Y186" s="66" t="str">
        <f t="shared" si="189"/>
        <v/>
      </c>
      <c r="Z186" s="62" t="str">
        <f t="shared" si="190"/>
        <v/>
      </c>
      <c r="AA186" s="108">
        <f t="shared" si="191"/>
        <v>0</v>
      </c>
      <c r="AB186" s="108" t="str">
        <f t="shared" si="192"/>
        <v/>
      </c>
      <c r="AC186" s="108" t="str">
        <f t="shared" si="193"/>
        <v/>
      </c>
      <c r="AD186" s="108" t="str">
        <f t="shared" si="194"/>
        <v/>
      </c>
      <c r="AE186" s="108" t="str">
        <f t="shared" si="195"/>
        <v/>
      </c>
      <c r="AF186" s="110" t="str">
        <f t="shared" si="196"/>
        <v/>
      </c>
      <c r="AG186" s="120" t="str">
        <f>IF(OR($E186="",$G186=""),"",IF(AND($E$3=6),'Marks Entry 6th'!V185,IF(AND($E$3=7),'Marks Entry 7th'!V185,"")))</f>
        <v/>
      </c>
      <c r="AH186" s="120" t="str">
        <f>IF(OR($E186="",$G186=""),"",IF(AND($E$3=6),'Marks Entry 6th'!W185,IF(AND($E$3=7),'Marks Entry 7th'!W185,"")))</f>
        <v/>
      </c>
      <c r="AI186" s="120" t="str">
        <f>IF(OR($E186="",$G186=""),"",IF(AND($E$3=6),'Marks Entry 6th'!X185,IF(AND($E$3=7),'Marks Entry 7th'!X185,"")))</f>
        <v/>
      </c>
      <c r="AJ186" s="120" t="str">
        <f>IF(OR($E186="",$G186=""),"",IF(AND($E$3=6),'Marks Entry 6th'!Y185,IF(AND($E$3=7),'Marks Entry 7th'!Y185,"")))</f>
        <v/>
      </c>
      <c r="AK186" s="120" t="str">
        <f>IF(OR($E186="",$G186=""),"",IF(AND($E$3=6),'Marks Entry 6th'!Z185,IF(AND($E$3=7),'Marks Entry 7th'!Z185,"")))</f>
        <v/>
      </c>
      <c r="AL186" s="120" t="str">
        <f>IF(OR($E186="",$G186=""),"",IF(AND($E$3=6),'Marks Entry 6th'!AA185,IF(AND($E$3=7),'Marks Entry 7th'!AA185,"")))</f>
        <v/>
      </c>
      <c r="AM186" s="418" t="str">
        <f t="shared" si="197"/>
        <v/>
      </c>
      <c r="AN186" s="120" t="str">
        <f>IF(OR($E186="",$G186=""),"",IF(AND($E$3=6),'Marks Entry 6th'!AB185,IF(AND($E$3=7),'Marks Entry 7th'!AB185,"")))</f>
        <v/>
      </c>
      <c r="AO186" s="120" t="str">
        <f>IF(OR($E186="",$G186=""),"",IF(AND($E$3=6),'Marks Entry 6th'!AC185,IF(AND($E$3=7),'Marks Entry 7th'!AC185,"")))</f>
        <v/>
      </c>
      <c r="AP186" s="65" t="str">
        <f t="shared" si="198"/>
        <v/>
      </c>
      <c r="AQ186" s="62">
        <f t="shared" si="199"/>
        <v>0</v>
      </c>
      <c r="AR186" s="67" t="str">
        <f>IF(OR($E186="",$G186=""),"",IF(AND($E$3=6),'Marks Entry 6th'!AD185,IF(AND($E$3=7),'Marks Entry 7th'!AD185,"")))</f>
        <v/>
      </c>
      <c r="AS186" s="67" t="str">
        <f>IF(OR($E186="",$G186=""),"",IF(AND($E$3=6),'Marks Entry 6th'!AE185,IF(AND($E$3=7),'Marks Entry 7th'!AE185,"")))</f>
        <v/>
      </c>
      <c r="AT186" s="65" t="str">
        <f t="shared" si="200"/>
        <v/>
      </c>
      <c r="AU186" s="62" t="str">
        <f t="shared" si="201"/>
        <v/>
      </c>
      <c r="AV186" s="108">
        <f t="shared" si="202"/>
        <v>0</v>
      </c>
      <c r="AW186" s="108" t="str">
        <f t="shared" si="203"/>
        <v/>
      </c>
      <c r="AX186" s="108" t="str">
        <f t="shared" si="204"/>
        <v/>
      </c>
      <c r="AY186" s="108" t="str">
        <f t="shared" si="205"/>
        <v/>
      </c>
      <c r="AZ186" s="108" t="str">
        <f t="shared" si="206"/>
        <v/>
      </c>
      <c r="BA186" s="110" t="str">
        <f t="shared" si="207"/>
        <v/>
      </c>
      <c r="BB186" s="310" t="str">
        <f>IF(OR($E186="",$G186=""),"",IF(AND($E$3=6),'Marks Entry 6th'!AF185,IF(AND($E$3=7),'Marks Entry 7th'!AF185,"")))</f>
        <v/>
      </c>
      <c r="BC186" s="120" t="str">
        <f>IF(OR($E186="",$G186=""),"",IF(AND($E$3=6),'Marks Entry 6th'!AG185,IF(AND($E$3=7),'Marks Entry 7th'!AG185,"")))</f>
        <v/>
      </c>
      <c r="BD186" s="120" t="str">
        <f>IF(OR($E186="",$G186=""),"",IF(AND($E$3=6),'Marks Entry 6th'!AH185,IF(AND($E$3=7),'Marks Entry 7th'!AH185,"")))</f>
        <v/>
      </c>
      <c r="BE186" s="120" t="str">
        <f>IF(OR($E186="",$G186=""),"",IF(AND($E$3=6),'Marks Entry 6th'!AI185,IF(AND($E$3=7),'Marks Entry 7th'!AI185,"")))</f>
        <v/>
      </c>
      <c r="BF186" s="120" t="str">
        <f>IF(OR($E186="",$G186=""),"",IF(AND($E$3=6),'Marks Entry 6th'!AJ185,IF(AND($E$3=7),'Marks Entry 7th'!AJ185,"")))</f>
        <v/>
      </c>
      <c r="BG186" s="120" t="str">
        <f>IF(OR($E186="",$G186=""),"",IF(AND($E$3=6),'Marks Entry 6th'!AK185,IF(AND($E$3=7),'Marks Entry 7th'!AK185,"")))</f>
        <v/>
      </c>
      <c r="BH186" s="120" t="str">
        <f>IF(OR($E186="",$G186=""),"",IF(AND($E$3=6),'Marks Entry 6th'!AL185,IF(AND($E$3=7),'Marks Entry 7th'!AL185,"")))</f>
        <v/>
      </c>
      <c r="BI186" s="418" t="str">
        <f t="shared" si="208"/>
        <v/>
      </c>
      <c r="BJ186" s="120" t="str">
        <f>IF(OR($E186="",$G186=""),"",IF(AND($E$3=6),'Marks Entry 6th'!AM185,IF(AND($E$3=7),'Marks Entry 7th'!AM185,"")))</f>
        <v/>
      </c>
      <c r="BK186" s="120" t="str">
        <f>IF(OR($E186="",$G186=""),"",IF(AND($E$3=6),'Marks Entry 6th'!AN185,IF(AND($E$3=7),'Marks Entry 7th'!AN185,"")))</f>
        <v/>
      </c>
      <c r="BL186" s="65" t="str">
        <f t="shared" si="209"/>
        <v/>
      </c>
      <c r="BM186" s="62">
        <f t="shared" si="210"/>
        <v>0</v>
      </c>
      <c r="BN186" s="67" t="str">
        <f>IF(OR($E186="",$G186=""),"",IF(AND($E$3=6),'Marks Entry 6th'!AO185,IF(AND($E$3=7),'Marks Entry 7th'!AO185,"")))</f>
        <v/>
      </c>
      <c r="BO186" s="67" t="str">
        <f>IF(OR($E186="",$G186=""),"",IF(AND($E$3=6),'Marks Entry 6th'!AP185,IF(AND($E$3=7),'Marks Entry 7th'!AP185,"")))</f>
        <v/>
      </c>
      <c r="BP186" s="65" t="str">
        <f t="shared" si="211"/>
        <v/>
      </c>
      <c r="BQ186" s="62" t="str">
        <f t="shared" si="212"/>
        <v/>
      </c>
      <c r="BR186" s="108">
        <f t="shared" si="213"/>
        <v>0</v>
      </c>
      <c r="BS186" s="108" t="str">
        <f t="shared" si="214"/>
        <v/>
      </c>
      <c r="BT186" s="108" t="str">
        <f t="shared" si="215"/>
        <v/>
      </c>
      <c r="BU186" s="108" t="str">
        <f t="shared" si="216"/>
        <v/>
      </c>
      <c r="BV186" s="108" t="str">
        <f t="shared" si="217"/>
        <v/>
      </c>
      <c r="BW186" s="110" t="str">
        <f t="shared" si="218"/>
        <v/>
      </c>
      <c r="BX186" s="120" t="str">
        <f>IF(OR($E186="",$G186=""),"",IF(AND($E$3=6),'Marks Entry 6th'!AQ185,IF(AND($E$3=7),'Marks Entry 7th'!AQ185,"")))</f>
        <v/>
      </c>
      <c r="BY186" s="120" t="str">
        <f>IF(OR($E186="",$G186=""),"",IF(AND($E$3=6),'Marks Entry 6th'!AR185,IF(AND($E$3=7),'Marks Entry 7th'!AR185,"")))</f>
        <v/>
      </c>
      <c r="BZ186" s="120" t="str">
        <f>IF(OR($E186="",$G186=""),"",IF(AND($E$3=6),'Marks Entry 6th'!AS185,IF(AND($E$3=7),'Marks Entry 7th'!AS185,"")))</f>
        <v/>
      </c>
      <c r="CA186" s="120" t="str">
        <f>IF(OR($E186="",$G186=""),"",IF(AND($E$3=6),'Marks Entry 6th'!AT185,IF(AND($E$3=7),'Marks Entry 7th'!AT185,"")))</f>
        <v/>
      </c>
      <c r="CB186" s="120" t="str">
        <f>IF(OR($E186="",$G186=""),"",IF(AND($E$3=6),'Marks Entry 6th'!AU185,IF(AND($E$3=7),'Marks Entry 7th'!AU185,"")))</f>
        <v/>
      </c>
      <c r="CC186" s="120" t="str">
        <f>IF(OR($E186="",$G186=""),"",IF(AND($E$3=6),'Marks Entry 6th'!AV185,IF(AND($E$3=7),'Marks Entry 7th'!AV185,"")))</f>
        <v/>
      </c>
      <c r="CD186" s="418" t="str">
        <f t="shared" si="219"/>
        <v/>
      </c>
      <c r="CE186" s="120" t="str">
        <f>IF(OR($E186="",$G186=""),"",IF(AND($E$3=6),'Marks Entry 6th'!AW185,IF(AND($E$3=7),'Marks Entry 7th'!AW185,"")))</f>
        <v/>
      </c>
      <c r="CF186" s="120" t="str">
        <f>IF(OR($E186="",$G186=""),"",IF(AND($E$3=6),'Marks Entry 6th'!AX185,IF(AND($E$3=7),'Marks Entry 7th'!AX185,"")))</f>
        <v/>
      </c>
      <c r="CG186" s="65" t="str">
        <f t="shared" si="220"/>
        <v/>
      </c>
      <c r="CH186" s="62">
        <f t="shared" si="221"/>
        <v>0</v>
      </c>
      <c r="CI186" s="67" t="str">
        <f>IF(OR($E186="",$G186=""),"",IF(AND($E$3=6),'Marks Entry 6th'!AY185,IF(AND($E$3=7),'Marks Entry 7th'!AY185,"")))</f>
        <v/>
      </c>
      <c r="CJ186" s="67" t="str">
        <f>IF(OR($E186="",$G186=""),"",IF(AND($E$3=6),'Marks Entry 6th'!AZ185,IF(AND($E$3=7),'Marks Entry 7th'!AZ185,"")))</f>
        <v/>
      </c>
      <c r="CK186" s="65" t="str">
        <f t="shared" si="222"/>
        <v/>
      </c>
      <c r="CL186" s="62" t="str">
        <f t="shared" si="223"/>
        <v/>
      </c>
      <c r="CM186" s="108">
        <f t="shared" si="224"/>
        <v>0</v>
      </c>
      <c r="CN186" s="108" t="str">
        <f t="shared" si="225"/>
        <v/>
      </c>
      <c r="CO186" s="108" t="str">
        <f t="shared" si="226"/>
        <v/>
      </c>
      <c r="CP186" s="108" t="str">
        <f t="shared" si="227"/>
        <v/>
      </c>
      <c r="CQ186" s="108" t="str">
        <f t="shared" si="228"/>
        <v/>
      </c>
      <c r="CR186" s="110" t="str">
        <f t="shared" si="229"/>
        <v/>
      </c>
      <c r="CS186" s="120" t="str">
        <f>IF(OR($E186="",$G186=""),"",IF(AND($E$3=6),'Marks Entry 6th'!BA185,IF(AND($E$3=7),'Marks Entry 7th'!BA185,"")))</f>
        <v/>
      </c>
      <c r="CT186" s="120" t="str">
        <f>IF(OR($E186="",$G186=""),"",IF(AND($E$3=6),'Marks Entry 6th'!BB185,IF(AND($E$3=7),'Marks Entry 7th'!BB185,"")))</f>
        <v/>
      </c>
      <c r="CU186" s="120" t="str">
        <f>IF(OR($E186="",$G186=""),"",IF(AND($E$3=6),'Marks Entry 6th'!BC185,IF(AND($E$3=7),'Marks Entry 7th'!BC185,"")))</f>
        <v/>
      </c>
      <c r="CV186" s="120" t="str">
        <f>IF(OR($E186="",$G186=""),"",IF(AND($E$3=6),'Marks Entry 6th'!BD185,IF(AND($E$3=7),'Marks Entry 7th'!BD185,"")))</f>
        <v/>
      </c>
      <c r="CW186" s="120" t="str">
        <f>IF(OR($E186="",$G186=""),"",IF(AND($E$3=6),'Marks Entry 6th'!BE185,IF(AND($E$3=7),'Marks Entry 7th'!BE185,"")))</f>
        <v/>
      </c>
      <c r="CX186" s="120" t="str">
        <f>IF(OR($E186="",$G186=""),"",IF(AND($E$3=6),'Marks Entry 6th'!BF185,IF(AND($E$3=7),'Marks Entry 7th'!BF185,"")))</f>
        <v/>
      </c>
      <c r="CY186" s="418" t="str">
        <f t="shared" si="230"/>
        <v/>
      </c>
      <c r="CZ186" s="120" t="str">
        <f>IF(OR($E186="",$G186=""),"",IF(AND($E$3=6),'Marks Entry 6th'!BG185,IF(AND($E$3=7),'Marks Entry 7th'!BG185,"")))</f>
        <v/>
      </c>
      <c r="DA186" s="120" t="str">
        <f>IF(OR($E186="",$G186=""),"",IF(AND($E$3=6),'Marks Entry 6th'!BH185,IF(AND($E$3=7),'Marks Entry 7th'!BH185,"")))</f>
        <v/>
      </c>
      <c r="DB186" s="65" t="str">
        <f t="shared" si="231"/>
        <v/>
      </c>
      <c r="DC186" s="62">
        <f t="shared" si="232"/>
        <v>0</v>
      </c>
      <c r="DD186" s="67" t="str">
        <f>IF(OR($E186="",$G186=""),"",IF(AND($E$3=6),'Marks Entry 6th'!BI185,IF(AND($E$3=7),'Marks Entry 7th'!BI185,"")))</f>
        <v/>
      </c>
      <c r="DE186" s="67" t="str">
        <f>IF(OR($E186="",$G186=""),"",IF(AND($E$3=6),'Marks Entry 6th'!BJ185,IF(AND($E$3=7),'Marks Entry 7th'!BJ185,"")))</f>
        <v/>
      </c>
      <c r="DF186" s="65" t="str">
        <f t="shared" si="233"/>
        <v/>
      </c>
      <c r="DG186" s="62" t="str">
        <f t="shared" si="234"/>
        <v/>
      </c>
      <c r="DH186" s="108">
        <f t="shared" si="235"/>
        <v>0</v>
      </c>
      <c r="DI186" s="108" t="str">
        <f t="shared" si="236"/>
        <v/>
      </c>
      <c r="DJ186" s="108" t="str">
        <f t="shared" si="237"/>
        <v/>
      </c>
      <c r="DK186" s="108" t="str">
        <f t="shared" si="238"/>
        <v/>
      </c>
      <c r="DL186" s="108" t="str">
        <f t="shared" si="239"/>
        <v/>
      </c>
      <c r="DM186" s="110" t="str">
        <f t="shared" si="240"/>
        <v/>
      </c>
      <c r="DN186" s="120" t="str">
        <f>IF(OR($E186="",$G186=""),"",IF(AND($E$3=6),'Marks Entry 6th'!BK185,IF(AND($E$3=7),'Marks Entry 7th'!BK185,"")))</f>
        <v/>
      </c>
      <c r="DO186" s="120" t="str">
        <f>IF(OR($E186="",$G186=""),"",IF(AND($E$3=6),'Marks Entry 6th'!BL185,IF(AND($E$3=7),'Marks Entry 7th'!BL185,"")))</f>
        <v/>
      </c>
      <c r="DP186" s="120" t="str">
        <f>IF(OR($E186="",$G186=""),"",IF(AND($E$3=6),'Marks Entry 6th'!BM185,IF(AND($E$3=7),'Marks Entry 7th'!BM185,"")))</f>
        <v/>
      </c>
      <c r="DQ186" s="120" t="str">
        <f>IF(OR($E186="",$G186=""),"",IF(AND($E$3=6),'Marks Entry 6th'!BN185,IF(AND($E$3=7),'Marks Entry 7th'!BN185,"")))</f>
        <v/>
      </c>
      <c r="DR186" s="120" t="str">
        <f>IF(OR($E186="",$G186=""),"",IF(AND($E$3=6),'Marks Entry 6th'!BO185,IF(AND($E$3=7),'Marks Entry 7th'!BO185,"")))</f>
        <v/>
      </c>
      <c r="DS186" s="120" t="str">
        <f>IF(OR($E186="",$G186=""),"",IF(AND($E$3=6),'Marks Entry 6th'!BP185,IF(AND($E$3=7),'Marks Entry 7th'!BP185,"")))</f>
        <v/>
      </c>
      <c r="DT186" s="418" t="str">
        <f t="shared" si="241"/>
        <v/>
      </c>
      <c r="DU186" s="120" t="str">
        <f>IF(OR($E186="",$G186=""),"",IF(AND($E$3=6),'Marks Entry 6th'!BQ185,IF(AND($E$3=7),'Marks Entry 7th'!BQ185,"")))</f>
        <v/>
      </c>
      <c r="DV186" s="120" t="str">
        <f>IF(OR($E186="",$G186=""),"",IF(AND($E$3=6),'Marks Entry 6th'!BR185,IF(AND($E$3=7),'Marks Entry 7th'!BR185,"")))</f>
        <v/>
      </c>
      <c r="DW186" s="65" t="str">
        <f t="shared" si="242"/>
        <v/>
      </c>
      <c r="DX186" s="62">
        <f t="shared" si="243"/>
        <v>0</v>
      </c>
      <c r="DY186" s="67" t="str">
        <f>IF(OR($E186="",$G186=""),"",IF(AND($E$3=6),'Marks Entry 6th'!BS185,IF(AND($E$3=7),'Marks Entry 7th'!BS185,"")))</f>
        <v/>
      </c>
      <c r="DZ186" s="67" t="str">
        <f>IF(OR($E186="",$G186=""),"",IF(AND($E$3=6),'Marks Entry 6th'!BT185,IF(AND($E$3=7),'Marks Entry 7th'!BT185,"")))</f>
        <v/>
      </c>
      <c r="EA186" s="65" t="str">
        <f t="shared" si="244"/>
        <v/>
      </c>
      <c r="EB186" s="62" t="str">
        <f t="shared" si="245"/>
        <v/>
      </c>
      <c r="EC186" s="108">
        <f t="shared" si="246"/>
        <v>0</v>
      </c>
      <c r="ED186" s="108" t="str">
        <f t="shared" si="247"/>
        <v/>
      </c>
      <c r="EE186" s="108" t="str">
        <f t="shared" si="248"/>
        <v/>
      </c>
      <c r="EF186" s="108" t="str">
        <f t="shared" si="249"/>
        <v/>
      </c>
      <c r="EG186" s="108" t="str">
        <f t="shared" si="250"/>
        <v/>
      </c>
      <c r="EH186" s="110" t="str">
        <f t="shared" si="251"/>
        <v/>
      </c>
      <c r="EI186" s="52" t="str">
        <f>IF(OR($E186="",$G186=""),"",IF(AND($E$3=6),'Marks Entry 6th'!BU185,IF(AND($E$3=7),'Marks Entry 7th'!BU185,"")))</f>
        <v/>
      </c>
      <c r="EJ186" s="52" t="str">
        <f>IF(OR($E186="",$G186=""),"",IF(AND($E$3=6),'Marks Entry 6th'!BV185,IF(AND($E$3=7),'Marks Entry 7th'!BV185,"")))</f>
        <v/>
      </c>
      <c r="EK186" s="52" t="str">
        <f>IF(OR($E186="",$G186=""),"",IF(AND($E$3=6),'Marks Entry 6th'!BW185,IF(AND($E$3=7),'Marks Entry 7th'!BW185,"")))</f>
        <v/>
      </c>
      <c r="EL186" s="52" t="str">
        <f>IF(OR($E186="",$G186=""),"",IF(AND($E$3=6),'Marks Entry 6th'!BX185,IF(AND($E$3=7),'Marks Entry 7th'!BX185,"")))</f>
        <v/>
      </c>
      <c r="EM186" s="52" t="str">
        <f>IF(OR($E186="",$G186=""),"",IF(AND($E$3=6),'Marks Entry 6th'!BY185,IF(AND($E$3=7),'Marks Entry 7th'!BY185,"")))</f>
        <v/>
      </c>
      <c r="EN186" s="121" t="str">
        <f t="shared" si="252"/>
        <v/>
      </c>
      <c r="EO186" s="122">
        <f t="shared" si="253"/>
        <v>0</v>
      </c>
      <c r="EP186" s="122" t="str">
        <f t="shared" si="254"/>
        <v/>
      </c>
      <c r="EQ186" s="122" t="str">
        <f t="shared" si="255"/>
        <v/>
      </c>
      <c r="ER186" s="109" t="str">
        <f t="shared" si="256"/>
        <v/>
      </c>
      <c r="ES186" s="52" t="str">
        <f>IF(OR($E186="",$G186=""),"",IF(AND($E$3=6),'Marks Entry 6th'!BZ185,IF(AND($E$3=7),'Marks Entry 7th'!BZ185,"")))</f>
        <v/>
      </c>
      <c r="ET186" s="52" t="str">
        <f>IF(OR($E186="",$G186=""),"",IF(AND($E$3=6),'Marks Entry 6th'!CA185,IF(AND($E$3=7),'Marks Entry 7th'!CA185,"")))</f>
        <v/>
      </c>
      <c r="EU186" s="52" t="str">
        <f>IF(OR($E186="",$G186=""),"",IF(AND($E$3=6),'Marks Entry 6th'!CB185,IF(AND($E$3=7),'Marks Entry 7th'!CB185,"")))</f>
        <v/>
      </c>
      <c r="EV186" s="52" t="str">
        <f>IF(OR($E186="",$G186=""),"",IF(AND($E$3=6),'Marks Entry 6th'!CC185,IF(AND($E$3=7),'Marks Entry 7th'!CC185,"")))</f>
        <v/>
      </c>
      <c r="EW186" s="52" t="str">
        <f>IF(OR($E186="",$G186=""),"",IF(AND($E$3=6),'Marks Entry 6th'!CD185,IF(AND($E$3=7),'Marks Entry 7th'!CD185,"")))</f>
        <v/>
      </c>
      <c r="EX186" s="121" t="str">
        <f t="shared" si="257"/>
        <v/>
      </c>
      <c r="EY186" s="122">
        <f t="shared" si="258"/>
        <v>0</v>
      </c>
      <c r="EZ186" s="122" t="str">
        <f t="shared" si="259"/>
        <v/>
      </c>
      <c r="FA186" s="122" t="str">
        <f t="shared" si="260"/>
        <v/>
      </c>
      <c r="FB186" s="109" t="str">
        <f t="shared" si="261"/>
        <v/>
      </c>
      <c r="FC186" s="52" t="str">
        <f>IF(OR($E186="",$G186=""),"",IF(AND($E$3=6),'Marks Entry 6th'!CE185,IF(AND($E$3=7),'Marks Entry 7th'!CE185,"")))</f>
        <v/>
      </c>
      <c r="FD186" s="52" t="str">
        <f>IF(OR($E186="",$G186=""),"",IF(AND($E$3=6),'Marks Entry 6th'!CF185,IF(AND($E$3=7),'Marks Entry 7th'!CF185,"")))</f>
        <v/>
      </c>
      <c r="FE186" s="52" t="str">
        <f>IF(OR($E186="",$G186=""),"",IF(AND($E$3=6),'Marks Entry 6th'!CG185,IF(AND($E$3=7),'Marks Entry 7th'!CG185,"")))</f>
        <v/>
      </c>
      <c r="FF186" s="52" t="str">
        <f>IF(OR($E186="",$G186=""),"",IF(AND($E$3=6),'Marks Entry 6th'!CH185,IF(AND($E$3=7),'Marks Entry 7th'!CH185,"")))</f>
        <v/>
      </c>
      <c r="FG186" s="52" t="str">
        <f>IF(OR($E186="",$G186=""),"",IF(AND($E$3=6),'Marks Entry 6th'!CI185,IF(AND($E$3=7),'Marks Entry 7th'!CI185,"")))</f>
        <v/>
      </c>
      <c r="FH186" s="121" t="str">
        <f t="shared" si="262"/>
        <v/>
      </c>
      <c r="FI186" s="122">
        <f t="shared" si="263"/>
        <v>0</v>
      </c>
      <c r="FJ186" s="122" t="str">
        <f t="shared" si="264"/>
        <v/>
      </c>
      <c r="FK186" s="122" t="str">
        <f t="shared" si="265"/>
        <v/>
      </c>
      <c r="FL186" s="109" t="str">
        <f t="shared" si="266"/>
        <v/>
      </c>
      <c r="FM186" s="361" t="str">
        <f>IF(OR($E186="",$G186=""),"",IF(AND('Marks Entry 6th'!CJ185="",'Marks Entry 7th'!CJ185=""),"",IF(AND($E$3=6),'Marks Entry 6th'!CJ185,IF(AND($E$3=7),'Marks Entry 7th'!CJ185,""))))</f>
        <v/>
      </c>
      <c r="FN186" s="361" t="str">
        <f>IF(OR($E186="",$G186=""),"",IF(AND('Marks Entry 6th'!CK185="",'Marks Entry 7th'!CK185=""),"",IF(AND($E$3=6),'Marks Entry 6th'!CK185,IF(AND($E$3=7),'Marks Entry 7th'!CK185,""))))</f>
        <v/>
      </c>
      <c r="FO186" s="362" t="str">
        <f t="shared" si="267"/>
        <v/>
      </c>
      <c r="FP186" s="109" t="str">
        <f t="shared" si="268"/>
        <v/>
      </c>
      <c r="FQ186" s="361" t="str">
        <f>IF(OR($E186="",$G186=""),"",IF(AND('Marks Entry 6th'!CL185="",'Marks Entry 7th'!CL185=""),"",IF(AND($E$3=6),'Marks Entry 6th'!CL185,IF(AND($E$3=7),'Marks Entry 7th'!CL185,""))))</f>
        <v/>
      </c>
      <c r="FR186" s="361" t="str">
        <f>IF(OR($E186="",$G186=""),"",IF(AND('Marks Entry 6th'!CM185="",'Marks Entry 7th'!CM185=""),"",IF(AND($E$3=6),'Marks Entry 6th'!CM185,IF(AND($E$3=7),'Marks Entry 7th'!CM185,""))))</f>
        <v/>
      </c>
      <c r="FS186" s="362" t="str">
        <f t="shared" si="269"/>
        <v/>
      </c>
      <c r="FT186" s="109" t="str">
        <f t="shared" si="270"/>
        <v/>
      </c>
      <c r="FU186" s="78" t="str">
        <f t="shared" si="271"/>
        <v/>
      </c>
      <c r="FV186" s="328" t="str">
        <f t="shared" si="272"/>
        <v/>
      </c>
      <c r="FW186" s="84" t="str">
        <f t="shared" si="273"/>
        <v/>
      </c>
      <c r="FX186" s="222" t="str">
        <f t="shared" si="274"/>
        <v/>
      </c>
      <c r="FY186" s="85" t="str">
        <f t="shared" si="275"/>
        <v/>
      </c>
      <c r="FZ186" s="327" t="str">
        <f>IFERROR(IF(B186="NSO","NSO",IF(OR(D186="",G186="",F186=""),"",IF(AND(FV186&gt;=36,'Master sheet'!$D$11="Hindi"),"कक्षा क्रमोन्नत",IF(AND(FV186&gt;=36,'Master sheet'!$D$11="English"),"Promoted",IF(AND(FV186&lt;36,'Master sheet'!$D$11="Hindi"),"पुनः परीक्षा","Re-Exam"))))),"")</f>
        <v/>
      </c>
      <c r="GA186" s="53" t="str">
        <f>IF(OR($E186="",$G186=""),"",IF(AND($E$3=6,'Marks Entry 6th'!CN185=""),"",IF(AND($E$3=7,'Marks Entry 7th'!CN185=""),"",IF(AND($E$3=6),'Marks Entry 6th'!CN185,IF(AND($E$3=7),'Marks Entry 7th'!CN185,"")))))</f>
        <v/>
      </c>
      <c r="GB186" s="53" t="str">
        <f>IF(OR($E186="",$G186=""),"",IF(AND($E$3=6,'Marks Entry 6th'!CO185=""),"",IF(AND($E$3=7,'Marks Entry 7th'!CO185=""),"",IF(AND($E$3=6),'Marks Entry 6th'!CO185,IF(AND($E$3=7),'Marks Entry 7th'!CO185,"")))))</f>
        <v/>
      </c>
      <c r="GC186" s="54"/>
      <c r="GK186" s="56">
        <f>IF(AND($E$3=6),'Marks Entry 6th'!I185,IF(AND($E$3=7),'Marks Entry 7th'!I185,""))</f>
        <v>0</v>
      </c>
      <c r="GL186" s="56">
        <f t="shared" si="276"/>
        <v>0</v>
      </c>
    </row>
    <row r="187" spans="1:194" ht="18.95" customHeight="1">
      <c r="A187" s="68">
        <v>180</v>
      </c>
      <c r="B187" s="68" t="str">
        <f>IF(OR(GK187=0,GK187=""),"",IF(AND($E$3=6),'Marks Entry 6th'!I186,IF(AND($E$3=7),'Marks Entry 7th'!I186,"")))</f>
        <v/>
      </c>
      <c r="C187" s="69" t="str">
        <f>IF(OR(B187=0,B187=""),"",IF(AND($E$3=6,'Marks Entry 6th'!B186=""),"",IF(AND($E$3=7,'Marks Entry 7th'!B186=""),"",IF(AND($E$3=6,'Marks Entry 6th'!B186),'Marks Entry 6th'!B186,IF(AND($E$3=7),'Marks Entry 7th'!B186,"")))))</f>
        <v/>
      </c>
      <c r="D187" s="69" t="str">
        <f>IF(OR(B187=0,B187=""),"",IF(AND($E$3=6,'Marks Entry 6th'!C186=""),"",IF(AND($E$3=7,'Marks Entry 7th'!C186=""),"",IF(AND($E$3=6),'Marks Entry 6th'!C186,IF(AND($E$3=7),'Marks Entry 7th'!C186,"")))))</f>
        <v/>
      </c>
      <c r="E187" s="303" t="str">
        <f>IF(OR(B187=0,B187=""),"",IF(AND($E$3=6,'Marks Entry 6th'!E186=""),"",IF(AND($E$3=7,'Marks Entry 7th'!E186=""),"",IF(AND($E$3=6),'Marks Entry 6th'!E186,IF(AND($E$3=7),'Marks Entry 7th'!E186,"")))))</f>
        <v/>
      </c>
      <c r="F187" s="69" t="str">
        <f>IF(OR(B187=0,B187=""),"",IF(AND($E$3=6,'Marks Entry 6th'!D186=""),"",IF(AND($E$3=7,'Marks Entry 7th'!D186=""),"",IF(AND($E$3=6),'Marks Entry 6th'!D186,IF(AND($E$3=7),'Marks Entry 7th'!D186,"")))))</f>
        <v/>
      </c>
      <c r="G187" s="302" t="str">
        <f>IF(OR(B187=0,B187=""),"",IF(AND($E$3=6,'Marks Entry 6th'!F186=""),"",IF(AND($E$3=7,'Marks Entry 7th'!F186=""),"",IF(AND($E$3=6),UPPER('Marks Entry 6th'!F186),IF(AND($E$3=7),UPPER('Marks Entry 7th'!F186),"")))))</f>
        <v/>
      </c>
      <c r="H187" s="302" t="str">
        <f>IF(OR(B187=0,B187=""),"",IF(AND($E$3=6,'Marks Entry 6th'!G186=""),"",IF(AND($E$3=7,'Marks Entry 7th'!G186=""),"",IF(AND($E$3=6),UPPER('Marks Entry 6th'!G186),IF(AND($E$3=7),UPPER('Marks Entry 7th'!G186),"")))))</f>
        <v/>
      </c>
      <c r="I187" s="302" t="str">
        <f>IF(OR(B187=0,B187=""),"",IF(AND($E$3=6,'Marks Entry 6th'!H186=""),"",IF(AND($E$3=7,'Marks Entry 7th'!H186=""),"",IF(AND($E$3=6),UPPER('Marks Entry 6th'!H186),IF(AND($E$3=7),UPPER('Marks Entry 7th'!H186),"")))))</f>
        <v/>
      </c>
      <c r="J187" s="64" t="str">
        <f>IF(OR(B187=0,B187=""),"",IF(AND($E$3=6,'Marks Entry 6th'!J186=""),"",IF(AND($E$3=7,'Marks Entry 7th'!J186=""),"",IF(AND($E$3=6),'Marks Entry 6th'!J186,IF(AND($E$3=7),'Marks Entry 7th'!J186,"")))))</f>
        <v/>
      </c>
      <c r="K187" s="64" t="str">
        <f>IF(OR(B187=0,B187=""),"",IF(AND($E$3=6,'Marks Entry 6th'!K186=""),"",IF(AND($E$3=7,'Marks Entry 7th'!K186=""),"",IF(AND($E$3=6),'Marks Entry 6th'!K186,IF(AND($E$3=7),'Marks Entry 7th'!K186,"")))))</f>
        <v/>
      </c>
      <c r="L187" s="120" t="str">
        <f>IF(OR($E187="",$G187=""),"",IF(AND($E$3=6),'Marks Entry 6th'!L186,IF(AND($E$3=7),'Marks Entry 7th'!L186,"")))</f>
        <v/>
      </c>
      <c r="M187" s="120" t="str">
        <f>IF(OR($E187="",$G187=""),"",IF(AND($E$3=6),'Marks Entry 6th'!M186,IF(AND($E$3=7),'Marks Entry 7th'!M186,"")))</f>
        <v/>
      </c>
      <c r="N187" s="120" t="str">
        <f>IF(OR($E187="",$G187=""),"",IF(AND($E$3=6),'Marks Entry 6th'!N186,IF(AND($E$3=7),'Marks Entry 7th'!N186,"")))</f>
        <v/>
      </c>
      <c r="O187" s="120" t="str">
        <f>IF(OR($E187="",$G187=""),"",IF(AND($E$3=6),'Marks Entry 6th'!O186,IF(AND($E$3=7),'Marks Entry 7th'!O186,"")))</f>
        <v/>
      </c>
      <c r="P187" s="120" t="str">
        <f>IF(OR($E187="",$G187=""),"",IF(AND($E$3=6),'Marks Entry 6th'!P186,IF(AND($E$3=7),'Marks Entry 7th'!P186,"")))</f>
        <v/>
      </c>
      <c r="Q187" s="120" t="str">
        <f>IF(OR($E187="",$G187=""),"",IF(AND($E$3=6),'Marks Entry 6th'!Q186,IF(AND($E$3=7),'Marks Entry 7th'!Q186,"")))</f>
        <v/>
      </c>
      <c r="R187" s="418" t="str">
        <f t="shared" si="186"/>
        <v/>
      </c>
      <c r="S187" s="120" t="str">
        <f>IF(OR($E187="",$G187=""),"",IF(AND($E$3=6),'Marks Entry 6th'!R186,IF(AND($E$3=7),'Marks Entry 7th'!R186,"")))</f>
        <v/>
      </c>
      <c r="T187" s="120" t="str">
        <f>IF(OR($E187="",$G187=""),"",IF(AND($E$3=6),'Marks Entry 6th'!S186,IF(AND($E$3=7),'Marks Entry 7th'!S186,"")))</f>
        <v/>
      </c>
      <c r="U187" s="65" t="str">
        <f t="shared" si="187"/>
        <v/>
      </c>
      <c r="V187" s="62">
        <f t="shared" si="188"/>
        <v>0</v>
      </c>
      <c r="W187" s="67" t="str">
        <f>IF(OR($E187="",$G187=""),"",IF(AND($E$3=6),'Marks Entry 6th'!T186,IF(AND($E$3=7),'Marks Entry 7th'!T186,"")))</f>
        <v/>
      </c>
      <c r="X187" s="67" t="str">
        <f>IF(OR($E187="",$G187=""),"",IF(AND($E$3=6),'Marks Entry 6th'!U186,IF(AND($E$3=7),'Marks Entry 7th'!U186,"")))</f>
        <v/>
      </c>
      <c r="Y187" s="66" t="str">
        <f t="shared" si="189"/>
        <v/>
      </c>
      <c r="Z187" s="62" t="str">
        <f t="shared" si="190"/>
        <v/>
      </c>
      <c r="AA187" s="108">
        <f t="shared" si="191"/>
        <v>0</v>
      </c>
      <c r="AB187" s="108" t="str">
        <f t="shared" si="192"/>
        <v/>
      </c>
      <c r="AC187" s="108" t="str">
        <f t="shared" si="193"/>
        <v/>
      </c>
      <c r="AD187" s="108" t="str">
        <f t="shared" si="194"/>
        <v/>
      </c>
      <c r="AE187" s="108" t="str">
        <f t="shared" si="195"/>
        <v/>
      </c>
      <c r="AF187" s="110" t="str">
        <f t="shared" si="196"/>
        <v/>
      </c>
      <c r="AG187" s="120" t="str">
        <f>IF(OR($E187="",$G187=""),"",IF(AND($E$3=6),'Marks Entry 6th'!V186,IF(AND($E$3=7),'Marks Entry 7th'!V186,"")))</f>
        <v/>
      </c>
      <c r="AH187" s="120" t="str">
        <f>IF(OR($E187="",$G187=""),"",IF(AND($E$3=6),'Marks Entry 6th'!W186,IF(AND($E$3=7),'Marks Entry 7th'!W186,"")))</f>
        <v/>
      </c>
      <c r="AI187" s="120" t="str">
        <f>IF(OR($E187="",$G187=""),"",IF(AND($E$3=6),'Marks Entry 6th'!X186,IF(AND($E$3=7),'Marks Entry 7th'!X186,"")))</f>
        <v/>
      </c>
      <c r="AJ187" s="120" t="str">
        <f>IF(OR($E187="",$G187=""),"",IF(AND($E$3=6),'Marks Entry 6th'!Y186,IF(AND($E$3=7),'Marks Entry 7th'!Y186,"")))</f>
        <v/>
      </c>
      <c r="AK187" s="120" t="str">
        <f>IF(OR($E187="",$G187=""),"",IF(AND($E$3=6),'Marks Entry 6th'!Z186,IF(AND($E$3=7),'Marks Entry 7th'!Z186,"")))</f>
        <v/>
      </c>
      <c r="AL187" s="120" t="str">
        <f>IF(OR($E187="",$G187=""),"",IF(AND($E$3=6),'Marks Entry 6th'!AA186,IF(AND($E$3=7),'Marks Entry 7th'!AA186,"")))</f>
        <v/>
      </c>
      <c r="AM187" s="418" t="str">
        <f t="shared" si="197"/>
        <v/>
      </c>
      <c r="AN187" s="120" t="str">
        <f>IF(OR($E187="",$G187=""),"",IF(AND($E$3=6),'Marks Entry 6th'!AB186,IF(AND($E$3=7),'Marks Entry 7th'!AB186,"")))</f>
        <v/>
      </c>
      <c r="AO187" s="120" t="str">
        <f>IF(OR($E187="",$G187=""),"",IF(AND($E$3=6),'Marks Entry 6th'!AC186,IF(AND($E$3=7),'Marks Entry 7th'!AC186,"")))</f>
        <v/>
      </c>
      <c r="AP187" s="65" t="str">
        <f t="shared" si="198"/>
        <v/>
      </c>
      <c r="AQ187" s="62">
        <f t="shared" si="199"/>
        <v>0</v>
      </c>
      <c r="AR187" s="67" t="str">
        <f>IF(OR($E187="",$G187=""),"",IF(AND($E$3=6),'Marks Entry 6th'!AD186,IF(AND($E$3=7),'Marks Entry 7th'!AD186,"")))</f>
        <v/>
      </c>
      <c r="AS187" s="67" t="str">
        <f>IF(OR($E187="",$G187=""),"",IF(AND($E$3=6),'Marks Entry 6th'!AE186,IF(AND($E$3=7),'Marks Entry 7th'!AE186,"")))</f>
        <v/>
      </c>
      <c r="AT187" s="65" t="str">
        <f t="shared" si="200"/>
        <v/>
      </c>
      <c r="AU187" s="62" t="str">
        <f t="shared" si="201"/>
        <v/>
      </c>
      <c r="AV187" s="108">
        <f t="shared" si="202"/>
        <v>0</v>
      </c>
      <c r="AW187" s="108" t="str">
        <f t="shared" si="203"/>
        <v/>
      </c>
      <c r="AX187" s="108" t="str">
        <f t="shared" si="204"/>
        <v/>
      </c>
      <c r="AY187" s="108" t="str">
        <f t="shared" si="205"/>
        <v/>
      </c>
      <c r="AZ187" s="108" t="str">
        <f t="shared" si="206"/>
        <v/>
      </c>
      <c r="BA187" s="110" t="str">
        <f t="shared" si="207"/>
        <v/>
      </c>
      <c r="BB187" s="310" t="str">
        <f>IF(OR($E187="",$G187=""),"",IF(AND($E$3=6),'Marks Entry 6th'!AF186,IF(AND($E$3=7),'Marks Entry 7th'!AF186,"")))</f>
        <v/>
      </c>
      <c r="BC187" s="120" t="str">
        <f>IF(OR($E187="",$G187=""),"",IF(AND($E$3=6),'Marks Entry 6th'!AG186,IF(AND($E$3=7),'Marks Entry 7th'!AG186,"")))</f>
        <v/>
      </c>
      <c r="BD187" s="120" t="str">
        <f>IF(OR($E187="",$G187=""),"",IF(AND($E$3=6),'Marks Entry 6th'!AH186,IF(AND($E$3=7),'Marks Entry 7th'!AH186,"")))</f>
        <v/>
      </c>
      <c r="BE187" s="120" t="str">
        <f>IF(OR($E187="",$G187=""),"",IF(AND($E$3=6),'Marks Entry 6th'!AI186,IF(AND($E$3=7),'Marks Entry 7th'!AI186,"")))</f>
        <v/>
      </c>
      <c r="BF187" s="120" t="str">
        <f>IF(OR($E187="",$G187=""),"",IF(AND($E$3=6),'Marks Entry 6th'!AJ186,IF(AND($E$3=7),'Marks Entry 7th'!AJ186,"")))</f>
        <v/>
      </c>
      <c r="BG187" s="120" t="str">
        <f>IF(OR($E187="",$G187=""),"",IF(AND($E$3=6),'Marks Entry 6th'!AK186,IF(AND($E$3=7),'Marks Entry 7th'!AK186,"")))</f>
        <v/>
      </c>
      <c r="BH187" s="120" t="str">
        <f>IF(OR($E187="",$G187=""),"",IF(AND($E$3=6),'Marks Entry 6th'!AL186,IF(AND($E$3=7),'Marks Entry 7th'!AL186,"")))</f>
        <v/>
      </c>
      <c r="BI187" s="418" t="str">
        <f t="shared" si="208"/>
        <v/>
      </c>
      <c r="BJ187" s="120" t="str">
        <f>IF(OR($E187="",$G187=""),"",IF(AND($E$3=6),'Marks Entry 6th'!AM186,IF(AND($E$3=7),'Marks Entry 7th'!AM186,"")))</f>
        <v/>
      </c>
      <c r="BK187" s="120" t="str">
        <f>IF(OR($E187="",$G187=""),"",IF(AND($E$3=6),'Marks Entry 6th'!AN186,IF(AND($E$3=7),'Marks Entry 7th'!AN186,"")))</f>
        <v/>
      </c>
      <c r="BL187" s="65" t="str">
        <f t="shared" si="209"/>
        <v/>
      </c>
      <c r="BM187" s="62">
        <f t="shared" si="210"/>
        <v>0</v>
      </c>
      <c r="BN187" s="67" t="str">
        <f>IF(OR($E187="",$G187=""),"",IF(AND($E$3=6),'Marks Entry 6th'!AO186,IF(AND($E$3=7),'Marks Entry 7th'!AO186,"")))</f>
        <v/>
      </c>
      <c r="BO187" s="67" t="str">
        <f>IF(OR($E187="",$G187=""),"",IF(AND($E$3=6),'Marks Entry 6th'!AP186,IF(AND($E$3=7),'Marks Entry 7th'!AP186,"")))</f>
        <v/>
      </c>
      <c r="BP187" s="65" t="str">
        <f t="shared" si="211"/>
        <v/>
      </c>
      <c r="BQ187" s="62" t="str">
        <f t="shared" si="212"/>
        <v/>
      </c>
      <c r="BR187" s="108">
        <f t="shared" si="213"/>
        <v>0</v>
      </c>
      <c r="BS187" s="108" t="str">
        <f t="shared" si="214"/>
        <v/>
      </c>
      <c r="BT187" s="108" t="str">
        <f t="shared" si="215"/>
        <v/>
      </c>
      <c r="BU187" s="108" t="str">
        <f t="shared" si="216"/>
        <v/>
      </c>
      <c r="BV187" s="108" t="str">
        <f t="shared" si="217"/>
        <v/>
      </c>
      <c r="BW187" s="110" t="str">
        <f t="shared" si="218"/>
        <v/>
      </c>
      <c r="BX187" s="120" t="str">
        <f>IF(OR($E187="",$G187=""),"",IF(AND($E$3=6),'Marks Entry 6th'!AQ186,IF(AND($E$3=7),'Marks Entry 7th'!AQ186,"")))</f>
        <v/>
      </c>
      <c r="BY187" s="120" t="str">
        <f>IF(OR($E187="",$G187=""),"",IF(AND($E$3=6),'Marks Entry 6th'!AR186,IF(AND($E$3=7),'Marks Entry 7th'!AR186,"")))</f>
        <v/>
      </c>
      <c r="BZ187" s="120" t="str">
        <f>IF(OR($E187="",$G187=""),"",IF(AND($E$3=6),'Marks Entry 6th'!AS186,IF(AND($E$3=7),'Marks Entry 7th'!AS186,"")))</f>
        <v/>
      </c>
      <c r="CA187" s="120" t="str">
        <f>IF(OR($E187="",$G187=""),"",IF(AND($E$3=6),'Marks Entry 6th'!AT186,IF(AND($E$3=7),'Marks Entry 7th'!AT186,"")))</f>
        <v/>
      </c>
      <c r="CB187" s="120" t="str">
        <f>IF(OR($E187="",$G187=""),"",IF(AND($E$3=6),'Marks Entry 6th'!AU186,IF(AND($E$3=7),'Marks Entry 7th'!AU186,"")))</f>
        <v/>
      </c>
      <c r="CC187" s="120" t="str">
        <f>IF(OR($E187="",$G187=""),"",IF(AND($E$3=6),'Marks Entry 6th'!AV186,IF(AND($E$3=7),'Marks Entry 7th'!AV186,"")))</f>
        <v/>
      </c>
      <c r="CD187" s="418" t="str">
        <f t="shared" si="219"/>
        <v/>
      </c>
      <c r="CE187" s="120" t="str">
        <f>IF(OR($E187="",$G187=""),"",IF(AND($E$3=6),'Marks Entry 6th'!AW186,IF(AND($E$3=7),'Marks Entry 7th'!AW186,"")))</f>
        <v/>
      </c>
      <c r="CF187" s="120" t="str">
        <f>IF(OR($E187="",$G187=""),"",IF(AND($E$3=6),'Marks Entry 6th'!AX186,IF(AND($E$3=7),'Marks Entry 7th'!AX186,"")))</f>
        <v/>
      </c>
      <c r="CG187" s="65" t="str">
        <f t="shared" si="220"/>
        <v/>
      </c>
      <c r="CH187" s="62">
        <f t="shared" si="221"/>
        <v>0</v>
      </c>
      <c r="CI187" s="67" t="str">
        <f>IF(OR($E187="",$G187=""),"",IF(AND($E$3=6),'Marks Entry 6th'!AY186,IF(AND($E$3=7),'Marks Entry 7th'!AY186,"")))</f>
        <v/>
      </c>
      <c r="CJ187" s="67" t="str">
        <f>IF(OR($E187="",$G187=""),"",IF(AND($E$3=6),'Marks Entry 6th'!AZ186,IF(AND($E$3=7),'Marks Entry 7th'!AZ186,"")))</f>
        <v/>
      </c>
      <c r="CK187" s="65" t="str">
        <f t="shared" si="222"/>
        <v/>
      </c>
      <c r="CL187" s="62" t="str">
        <f t="shared" si="223"/>
        <v/>
      </c>
      <c r="CM187" s="108">
        <f t="shared" si="224"/>
        <v>0</v>
      </c>
      <c r="CN187" s="108" t="str">
        <f t="shared" si="225"/>
        <v/>
      </c>
      <c r="CO187" s="108" t="str">
        <f t="shared" si="226"/>
        <v/>
      </c>
      <c r="CP187" s="108" t="str">
        <f t="shared" si="227"/>
        <v/>
      </c>
      <c r="CQ187" s="108" t="str">
        <f t="shared" si="228"/>
        <v/>
      </c>
      <c r="CR187" s="110" t="str">
        <f t="shared" si="229"/>
        <v/>
      </c>
      <c r="CS187" s="120" t="str">
        <f>IF(OR($E187="",$G187=""),"",IF(AND($E$3=6),'Marks Entry 6th'!BA186,IF(AND($E$3=7),'Marks Entry 7th'!BA186,"")))</f>
        <v/>
      </c>
      <c r="CT187" s="120" t="str">
        <f>IF(OR($E187="",$G187=""),"",IF(AND($E$3=6),'Marks Entry 6th'!BB186,IF(AND($E$3=7),'Marks Entry 7th'!BB186,"")))</f>
        <v/>
      </c>
      <c r="CU187" s="120" t="str">
        <f>IF(OR($E187="",$G187=""),"",IF(AND($E$3=6),'Marks Entry 6th'!BC186,IF(AND($E$3=7),'Marks Entry 7th'!BC186,"")))</f>
        <v/>
      </c>
      <c r="CV187" s="120" t="str">
        <f>IF(OR($E187="",$G187=""),"",IF(AND($E$3=6),'Marks Entry 6th'!BD186,IF(AND($E$3=7),'Marks Entry 7th'!BD186,"")))</f>
        <v/>
      </c>
      <c r="CW187" s="120" t="str">
        <f>IF(OR($E187="",$G187=""),"",IF(AND($E$3=6),'Marks Entry 6th'!BE186,IF(AND($E$3=7),'Marks Entry 7th'!BE186,"")))</f>
        <v/>
      </c>
      <c r="CX187" s="120" t="str">
        <f>IF(OR($E187="",$G187=""),"",IF(AND($E$3=6),'Marks Entry 6th'!BF186,IF(AND($E$3=7),'Marks Entry 7th'!BF186,"")))</f>
        <v/>
      </c>
      <c r="CY187" s="418" t="str">
        <f t="shared" si="230"/>
        <v/>
      </c>
      <c r="CZ187" s="120" t="str">
        <f>IF(OR($E187="",$G187=""),"",IF(AND($E$3=6),'Marks Entry 6th'!BG186,IF(AND($E$3=7),'Marks Entry 7th'!BG186,"")))</f>
        <v/>
      </c>
      <c r="DA187" s="120" t="str">
        <f>IF(OR($E187="",$G187=""),"",IF(AND($E$3=6),'Marks Entry 6th'!BH186,IF(AND($E$3=7),'Marks Entry 7th'!BH186,"")))</f>
        <v/>
      </c>
      <c r="DB187" s="65" t="str">
        <f t="shared" si="231"/>
        <v/>
      </c>
      <c r="DC187" s="62">
        <f t="shared" si="232"/>
        <v>0</v>
      </c>
      <c r="DD187" s="67" t="str">
        <f>IF(OR($E187="",$G187=""),"",IF(AND($E$3=6),'Marks Entry 6th'!BI186,IF(AND($E$3=7),'Marks Entry 7th'!BI186,"")))</f>
        <v/>
      </c>
      <c r="DE187" s="67" t="str">
        <f>IF(OR($E187="",$G187=""),"",IF(AND($E$3=6),'Marks Entry 6th'!BJ186,IF(AND($E$3=7),'Marks Entry 7th'!BJ186,"")))</f>
        <v/>
      </c>
      <c r="DF187" s="65" t="str">
        <f t="shared" si="233"/>
        <v/>
      </c>
      <c r="DG187" s="62" t="str">
        <f t="shared" si="234"/>
        <v/>
      </c>
      <c r="DH187" s="108">
        <f t="shared" si="235"/>
        <v>0</v>
      </c>
      <c r="DI187" s="108" t="str">
        <f t="shared" si="236"/>
        <v/>
      </c>
      <c r="DJ187" s="108" t="str">
        <f t="shared" si="237"/>
        <v/>
      </c>
      <c r="DK187" s="108" t="str">
        <f t="shared" si="238"/>
        <v/>
      </c>
      <c r="DL187" s="108" t="str">
        <f t="shared" si="239"/>
        <v/>
      </c>
      <c r="DM187" s="110" t="str">
        <f t="shared" si="240"/>
        <v/>
      </c>
      <c r="DN187" s="120" t="str">
        <f>IF(OR($E187="",$G187=""),"",IF(AND($E$3=6),'Marks Entry 6th'!BK186,IF(AND($E$3=7),'Marks Entry 7th'!BK186,"")))</f>
        <v/>
      </c>
      <c r="DO187" s="120" t="str">
        <f>IF(OR($E187="",$G187=""),"",IF(AND($E$3=6),'Marks Entry 6th'!BL186,IF(AND($E$3=7),'Marks Entry 7th'!BL186,"")))</f>
        <v/>
      </c>
      <c r="DP187" s="120" t="str">
        <f>IF(OR($E187="",$G187=""),"",IF(AND($E$3=6),'Marks Entry 6th'!BM186,IF(AND($E$3=7),'Marks Entry 7th'!BM186,"")))</f>
        <v/>
      </c>
      <c r="DQ187" s="120" t="str">
        <f>IF(OR($E187="",$G187=""),"",IF(AND($E$3=6),'Marks Entry 6th'!BN186,IF(AND($E$3=7),'Marks Entry 7th'!BN186,"")))</f>
        <v/>
      </c>
      <c r="DR187" s="120" t="str">
        <f>IF(OR($E187="",$G187=""),"",IF(AND($E$3=6),'Marks Entry 6th'!BO186,IF(AND($E$3=7),'Marks Entry 7th'!BO186,"")))</f>
        <v/>
      </c>
      <c r="DS187" s="120" t="str">
        <f>IF(OR($E187="",$G187=""),"",IF(AND($E$3=6),'Marks Entry 6th'!BP186,IF(AND($E$3=7),'Marks Entry 7th'!BP186,"")))</f>
        <v/>
      </c>
      <c r="DT187" s="418" t="str">
        <f t="shared" si="241"/>
        <v/>
      </c>
      <c r="DU187" s="120" t="str">
        <f>IF(OR($E187="",$G187=""),"",IF(AND($E$3=6),'Marks Entry 6th'!BQ186,IF(AND($E$3=7),'Marks Entry 7th'!BQ186,"")))</f>
        <v/>
      </c>
      <c r="DV187" s="120" t="str">
        <f>IF(OR($E187="",$G187=""),"",IF(AND($E$3=6),'Marks Entry 6th'!BR186,IF(AND($E$3=7),'Marks Entry 7th'!BR186,"")))</f>
        <v/>
      </c>
      <c r="DW187" s="65" t="str">
        <f t="shared" si="242"/>
        <v/>
      </c>
      <c r="DX187" s="62">
        <f t="shared" si="243"/>
        <v>0</v>
      </c>
      <c r="DY187" s="67" t="str">
        <f>IF(OR($E187="",$G187=""),"",IF(AND($E$3=6),'Marks Entry 6th'!BS186,IF(AND($E$3=7),'Marks Entry 7th'!BS186,"")))</f>
        <v/>
      </c>
      <c r="DZ187" s="67" t="str">
        <f>IF(OR($E187="",$G187=""),"",IF(AND($E$3=6),'Marks Entry 6th'!BT186,IF(AND($E$3=7),'Marks Entry 7th'!BT186,"")))</f>
        <v/>
      </c>
      <c r="EA187" s="65" t="str">
        <f t="shared" si="244"/>
        <v/>
      </c>
      <c r="EB187" s="62" t="str">
        <f t="shared" si="245"/>
        <v/>
      </c>
      <c r="EC187" s="108">
        <f t="shared" si="246"/>
        <v>0</v>
      </c>
      <c r="ED187" s="108" t="str">
        <f t="shared" si="247"/>
        <v/>
      </c>
      <c r="EE187" s="108" t="str">
        <f t="shared" si="248"/>
        <v/>
      </c>
      <c r="EF187" s="108" t="str">
        <f t="shared" si="249"/>
        <v/>
      </c>
      <c r="EG187" s="108" t="str">
        <f t="shared" si="250"/>
        <v/>
      </c>
      <c r="EH187" s="110" t="str">
        <f t="shared" si="251"/>
        <v/>
      </c>
      <c r="EI187" s="52" t="str">
        <f>IF(OR($E187="",$G187=""),"",IF(AND($E$3=6),'Marks Entry 6th'!BU186,IF(AND($E$3=7),'Marks Entry 7th'!BU186,"")))</f>
        <v/>
      </c>
      <c r="EJ187" s="52" t="str">
        <f>IF(OR($E187="",$G187=""),"",IF(AND($E$3=6),'Marks Entry 6th'!BV186,IF(AND($E$3=7),'Marks Entry 7th'!BV186,"")))</f>
        <v/>
      </c>
      <c r="EK187" s="52" t="str">
        <f>IF(OR($E187="",$G187=""),"",IF(AND($E$3=6),'Marks Entry 6th'!BW186,IF(AND($E$3=7),'Marks Entry 7th'!BW186,"")))</f>
        <v/>
      </c>
      <c r="EL187" s="52" t="str">
        <f>IF(OR($E187="",$G187=""),"",IF(AND($E$3=6),'Marks Entry 6th'!BX186,IF(AND($E$3=7),'Marks Entry 7th'!BX186,"")))</f>
        <v/>
      </c>
      <c r="EM187" s="52" t="str">
        <f>IF(OR($E187="",$G187=""),"",IF(AND($E$3=6),'Marks Entry 6th'!BY186,IF(AND($E$3=7),'Marks Entry 7th'!BY186,"")))</f>
        <v/>
      </c>
      <c r="EN187" s="121" t="str">
        <f t="shared" si="252"/>
        <v/>
      </c>
      <c r="EO187" s="122">
        <f t="shared" si="253"/>
        <v>0</v>
      </c>
      <c r="EP187" s="122" t="str">
        <f t="shared" si="254"/>
        <v/>
      </c>
      <c r="EQ187" s="122" t="str">
        <f t="shared" si="255"/>
        <v/>
      </c>
      <c r="ER187" s="109" t="str">
        <f t="shared" si="256"/>
        <v/>
      </c>
      <c r="ES187" s="52" t="str">
        <f>IF(OR($E187="",$G187=""),"",IF(AND($E$3=6),'Marks Entry 6th'!BZ186,IF(AND($E$3=7),'Marks Entry 7th'!BZ186,"")))</f>
        <v/>
      </c>
      <c r="ET187" s="52" t="str">
        <f>IF(OR($E187="",$G187=""),"",IF(AND($E$3=6),'Marks Entry 6th'!CA186,IF(AND($E$3=7),'Marks Entry 7th'!CA186,"")))</f>
        <v/>
      </c>
      <c r="EU187" s="52" t="str">
        <f>IF(OR($E187="",$G187=""),"",IF(AND($E$3=6),'Marks Entry 6th'!CB186,IF(AND($E$3=7),'Marks Entry 7th'!CB186,"")))</f>
        <v/>
      </c>
      <c r="EV187" s="52" t="str">
        <f>IF(OR($E187="",$G187=""),"",IF(AND($E$3=6),'Marks Entry 6th'!CC186,IF(AND($E$3=7),'Marks Entry 7th'!CC186,"")))</f>
        <v/>
      </c>
      <c r="EW187" s="52" t="str">
        <f>IF(OR($E187="",$G187=""),"",IF(AND($E$3=6),'Marks Entry 6th'!CD186,IF(AND($E$3=7),'Marks Entry 7th'!CD186,"")))</f>
        <v/>
      </c>
      <c r="EX187" s="121" t="str">
        <f t="shared" si="257"/>
        <v/>
      </c>
      <c r="EY187" s="122">
        <f t="shared" si="258"/>
        <v>0</v>
      </c>
      <c r="EZ187" s="122" t="str">
        <f t="shared" si="259"/>
        <v/>
      </c>
      <c r="FA187" s="122" t="str">
        <f t="shared" si="260"/>
        <v/>
      </c>
      <c r="FB187" s="109" t="str">
        <f t="shared" si="261"/>
        <v/>
      </c>
      <c r="FC187" s="52" t="str">
        <f>IF(OR($E187="",$G187=""),"",IF(AND($E$3=6),'Marks Entry 6th'!CE186,IF(AND($E$3=7),'Marks Entry 7th'!CE186,"")))</f>
        <v/>
      </c>
      <c r="FD187" s="52" t="str">
        <f>IF(OR($E187="",$G187=""),"",IF(AND($E$3=6),'Marks Entry 6th'!CF186,IF(AND($E$3=7),'Marks Entry 7th'!CF186,"")))</f>
        <v/>
      </c>
      <c r="FE187" s="52" t="str">
        <f>IF(OR($E187="",$G187=""),"",IF(AND($E$3=6),'Marks Entry 6th'!CG186,IF(AND($E$3=7),'Marks Entry 7th'!CG186,"")))</f>
        <v/>
      </c>
      <c r="FF187" s="52" t="str">
        <f>IF(OR($E187="",$G187=""),"",IF(AND($E$3=6),'Marks Entry 6th'!CH186,IF(AND($E$3=7),'Marks Entry 7th'!CH186,"")))</f>
        <v/>
      </c>
      <c r="FG187" s="52" t="str">
        <f>IF(OR($E187="",$G187=""),"",IF(AND($E$3=6),'Marks Entry 6th'!CI186,IF(AND($E$3=7),'Marks Entry 7th'!CI186,"")))</f>
        <v/>
      </c>
      <c r="FH187" s="121" t="str">
        <f t="shared" si="262"/>
        <v/>
      </c>
      <c r="FI187" s="122">
        <f t="shared" si="263"/>
        <v>0</v>
      </c>
      <c r="FJ187" s="122" t="str">
        <f t="shared" si="264"/>
        <v/>
      </c>
      <c r="FK187" s="122" t="str">
        <f t="shared" si="265"/>
        <v/>
      </c>
      <c r="FL187" s="109" t="str">
        <f t="shared" si="266"/>
        <v/>
      </c>
      <c r="FM187" s="361" t="str">
        <f>IF(OR($E187="",$G187=""),"",IF(AND('Marks Entry 6th'!CJ186="",'Marks Entry 7th'!CJ186=""),"",IF(AND($E$3=6),'Marks Entry 6th'!CJ186,IF(AND($E$3=7),'Marks Entry 7th'!CJ186,""))))</f>
        <v/>
      </c>
      <c r="FN187" s="361" t="str">
        <f>IF(OR($E187="",$G187=""),"",IF(AND('Marks Entry 6th'!CK186="",'Marks Entry 7th'!CK186=""),"",IF(AND($E$3=6),'Marks Entry 6th'!CK186,IF(AND($E$3=7),'Marks Entry 7th'!CK186,""))))</f>
        <v/>
      </c>
      <c r="FO187" s="362" t="str">
        <f t="shared" si="267"/>
        <v/>
      </c>
      <c r="FP187" s="109" t="str">
        <f t="shared" si="268"/>
        <v/>
      </c>
      <c r="FQ187" s="361" t="str">
        <f>IF(OR($E187="",$G187=""),"",IF(AND('Marks Entry 6th'!CL186="",'Marks Entry 7th'!CL186=""),"",IF(AND($E$3=6),'Marks Entry 6th'!CL186,IF(AND($E$3=7),'Marks Entry 7th'!CL186,""))))</f>
        <v/>
      </c>
      <c r="FR187" s="361" t="str">
        <f>IF(OR($E187="",$G187=""),"",IF(AND('Marks Entry 6th'!CM186="",'Marks Entry 7th'!CM186=""),"",IF(AND($E$3=6),'Marks Entry 6th'!CM186,IF(AND($E$3=7),'Marks Entry 7th'!CM186,""))))</f>
        <v/>
      </c>
      <c r="FS187" s="362" t="str">
        <f t="shared" si="269"/>
        <v/>
      </c>
      <c r="FT187" s="109" t="str">
        <f t="shared" si="270"/>
        <v/>
      </c>
      <c r="FU187" s="78" t="str">
        <f t="shared" si="271"/>
        <v/>
      </c>
      <c r="FV187" s="328" t="str">
        <f t="shared" si="272"/>
        <v/>
      </c>
      <c r="FW187" s="84" t="str">
        <f t="shared" si="273"/>
        <v/>
      </c>
      <c r="FX187" s="222" t="str">
        <f t="shared" si="274"/>
        <v/>
      </c>
      <c r="FY187" s="85" t="str">
        <f t="shared" si="275"/>
        <v/>
      </c>
      <c r="FZ187" s="327" t="str">
        <f>IFERROR(IF(B187="NSO","NSO",IF(OR(D187="",G187="",F187=""),"",IF(AND(FV187&gt;=36,'Master sheet'!$D$11="Hindi"),"कक्षा क्रमोन्नत",IF(AND(FV187&gt;=36,'Master sheet'!$D$11="English"),"Promoted",IF(AND(FV187&lt;36,'Master sheet'!$D$11="Hindi"),"पुनः परीक्षा","Re-Exam"))))),"")</f>
        <v/>
      </c>
      <c r="GA187" s="53" t="str">
        <f>IF(OR($E187="",$G187=""),"",IF(AND($E$3=6,'Marks Entry 6th'!CN186=""),"",IF(AND($E$3=7,'Marks Entry 7th'!CN186=""),"",IF(AND($E$3=6),'Marks Entry 6th'!CN186,IF(AND($E$3=7),'Marks Entry 7th'!CN186,"")))))</f>
        <v/>
      </c>
      <c r="GB187" s="53" t="str">
        <f>IF(OR($E187="",$G187=""),"",IF(AND($E$3=6,'Marks Entry 6th'!CO186=""),"",IF(AND($E$3=7,'Marks Entry 7th'!CO186=""),"",IF(AND($E$3=6),'Marks Entry 6th'!CO186,IF(AND($E$3=7),'Marks Entry 7th'!CO186,"")))))</f>
        <v/>
      </c>
      <c r="GC187" s="54"/>
      <c r="GK187" s="56">
        <f>IF(AND($E$3=6),'Marks Entry 6th'!I186,IF(AND($E$3=7),'Marks Entry 7th'!I186,""))</f>
        <v>0</v>
      </c>
      <c r="GL187" s="56">
        <f t="shared" si="276"/>
        <v>0</v>
      </c>
    </row>
    <row r="188" spans="1:194" ht="18.95" customHeight="1">
      <c r="A188" s="68">
        <v>181</v>
      </c>
      <c r="B188" s="68" t="str">
        <f>IF(OR(GK188=0,GK188=""),"",IF(AND($E$3=6),'Marks Entry 6th'!I187,IF(AND($E$3=7),'Marks Entry 7th'!I187,"")))</f>
        <v/>
      </c>
      <c r="C188" s="69" t="str">
        <f>IF(OR(B188=0,B188=""),"",IF(AND($E$3=6,'Marks Entry 6th'!B187=""),"",IF(AND($E$3=7,'Marks Entry 7th'!B187=""),"",IF(AND($E$3=6,'Marks Entry 6th'!B187),'Marks Entry 6th'!B187,IF(AND($E$3=7),'Marks Entry 7th'!B187,"")))))</f>
        <v/>
      </c>
      <c r="D188" s="69" t="str">
        <f>IF(OR(B188=0,B188=""),"",IF(AND($E$3=6,'Marks Entry 6th'!C187=""),"",IF(AND($E$3=7,'Marks Entry 7th'!C187=""),"",IF(AND($E$3=6),'Marks Entry 6th'!C187,IF(AND($E$3=7),'Marks Entry 7th'!C187,"")))))</f>
        <v/>
      </c>
      <c r="E188" s="303" t="str">
        <f>IF(OR(B188=0,B188=""),"",IF(AND($E$3=6,'Marks Entry 6th'!E187=""),"",IF(AND($E$3=7,'Marks Entry 7th'!E187=""),"",IF(AND($E$3=6),'Marks Entry 6th'!E187,IF(AND($E$3=7),'Marks Entry 7th'!E187,"")))))</f>
        <v/>
      </c>
      <c r="F188" s="69" t="str">
        <f>IF(OR(B188=0,B188=""),"",IF(AND($E$3=6,'Marks Entry 6th'!D187=""),"",IF(AND($E$3=7,'Marks Entry 7th'!D187=""),"",IF(AND($E$3=6),'Marks Entry 6th'!D187,IF(AND($E$3=7),'Marks Entry 7th'!D187,"")))))</f>
        <v/>
      </c>
      <c r="G188" s="302" t="str">
        <f>IF(OR(B188=0,B188=""),"",IF(AND($E$3=6,'Marks Entry 6th'!F187=""),"",IF(AND($E$3=7,'Marks Entry 7th'!F187=""),"",IF(AND($E$3=6),UPPER('Marks Entry 6th'!F187),IF(AND($E$3=7),UPPER('Marks Entry 7th'!F187),"")))))</f>
        <v/>
      </c>
      <c r="H188" s="302" t="str">
        <f>IF(OR(B188=0,B188=""),"",IF(AND($E$3=6,'Marks Entry 6th'!G187=""),"",IF(AND($E$3=7,'Marks Entry 7th'!G187=""),"",IF(AND($E$3=6),UPPER('Marks Entry 6th'!G187),IF(AND($E$3=7),UPPER('Marks Entry 7th'!G187),"")))))</f>
        <v/>
      </c>
      <c r="I188" s="302" t="str">
        <f>IF(OR(B188=0,B188=""),"",IF(AND($E$3=6,'Marks Entry 6th'!H187=""),"",IF(AND($E$3=7,'Marks Entry 7th'!H187=""),"",IF(AND($E$3=6),UPPER('Marks Entry 6th'!H187),IF(AND($E$3=7),UPPER('Marks Entry 7th'!H187),"")))))</f>
        <v/>
      </c>
      <c r="J188" s="64" t="str">
        <f>IF(OR(B188=0,B188=""),"",IF(AND($E$3=6,'Marks Entry 6th'!J187=""),"",IF(AND($E$3=7,'Marks Entry 7th'!J187=""),"",IF(AND($E$3=6),'Marks Entry 6th'!J187,IF(AND($E$3=7),'Marks Entry 7th'!J187,"")))))</f>
        <v/>
      </c>
      <c r="K188" s="64" t="str">
        <f>IF(OR(B188=0,B188=""),"",IF(AND($E$3=6,'Marks Entry 6th'!K187=""),"",IF(AND($E$3=7,'Marks Entry 7th'!K187=""),"",IF(AND($E$3=6),'Marks Entry 6th'!K187,IF(AND($E$3=7),'Marks Entry 7th'!K187,"")))))</f>
        <v/>
      </c>
      <c r="L188" s="120" t="str">
        <f>IF(OR($E188="",$G188=""),"",IF(AND($E$3=6),'Marks Entry 6th'!L187,IF(AND($E$3=7),'Marks Entry 7th'!L187,"")))</f>
        <v/>
      </c>
      <c r="M188" s="120" t="str">
        <f>IF(OR($E188="",$G188=""),"",IF(AND($E$3=6),'Marks Entry 6th'!M187,IF(AND($E$3=7),'Marks Entry 7th'!M187,"")))</f>
        <v/>
      </c>
      <c r="N188" s="120" t="str">
        <f>IF(OR($E188="",$G188=""),"",IF(AND($E$3=6),'Marks Entry 6th'!N187,IF(AND($E$3=7),'Marks Entry 7th'!N187,"")))</f>
        <v/>
      </c>
      <c r="O188" s="120" t="str">
        <f>IF(OR($E188="",$G188=""),"",IF(AND($E$3=6),'Marks Entry 6th'!O187,IF(AND($E$3=7),'Marks Entry 7th'!O187,"")))</f>
        <v/>
      </c>
      <c r="P188" s="120" t="str">
        <f>IF(OR($E188="",$G188=""),"",IF(AND($E$3=6),'Marks Entry 6th'!P187,IF(AND($E$3=7),'Marks Entry 7th'!P187,"")))</f>
        <v/>
      </c>
      <c r="Q188" s="120" t="str">
        <f>IF(OR($E188="",$G188=""),"",IF(AND($E$3=6),'Marks Entry 6th'!Q187,IF(AND($E$3=7),'Marks Entry 7th'!Q187,"")))</f>
        <v/>
      </c>
      <c r="R188" s="418" t="str">
        <f t="shared" si="186"/>
        <v/>
      </c>
      <c r="S188" s="120" t="str">
        <f>IF(OR($E188="",$G188=""),"",IF(AND($E$3=6),'Marks Entry 6th'!R187,IF(AND($E$3=7),'Marks Entry 7th'!R187,"")))</f>
        <v/>
      </c>
      <c r="T188" s="120" t="str">
        <f>IF(OR($E188="",$G188=""),"",IF(AND($E$3=6),'Marks Entry 6th'!S187,IF(AND($E$3=7),'Marks Entry 7th'!S187,"")))</f>
        <v/>
      </c>
      <c r="U188" s="65" t="str">
        <f t="shared" si="187"/>
        <v/>
      </c>
      <c r="V188" s="62">
        <f t="shared" si="188"/>
        <v>0</v>
      </c>
      <c r="W188" s="67" t="str">
        <f>IF(OR($E188="",$G188=""),"",IF(AND($E$3=6),'Marks Entry 6th'!T187,IF(AND($E$3=7),'Marks Entry 7th'!T187,"")))</f>
        <v/>
      </c>
      <c r="X188" s="67" t="str">
        <f>IF(OR($E188="",$G188=""),"",IF(AND($E$3=6),'Marks Entry 6th'!U187,IF(AND($E$3=7),'Marks Entry 7th'!U187,"")))</f>
        <v/>
      </c>
      <c r="Y188" s="66" t="str">
        <f t="shared" si="189"/>
        <v/>
      </c>
      <c r="Z188" s="62" t="str">
        <f t="shared" si="190"/>
        <v/>
      </c>
      <c r="AA188" s="108">
        <f t="shared" si="191"/>
        <v>0</v>
      </c>
      <c r="AB188" s="108" t="str">
        <f t="shared" si="192"/>
        <v/>
      </c>
      <c r="AC188" s="108" t="str">
        <f t="shared" si="193"/>
        <v/>
      </c>
      <c r="AD188" s="108" t="str">
        <f t="shared" si="194"/>
        <v/>
      </c>
      <c r="AE188" s="108" t="str">
        <f t="shared" si="195"/>
        <v/>
      </c>
      <c r="AF188" s="110" t="str">
        <f t="shared" si="196"/>
        <v/>
      </c>
      <c r="AG188" s="120" t="str">
        <f>IF(OR($E188="",$G188=""),"",IF(AND($E$3=6),'Marks Entry 6th'!V187,IF(AND($E$3=7),'Marks Entry 7th'!V187,"")))</f>
        <v/>
      </c>
      <c r="AH188" s="120" t="str">
        <f>IF(OR($E188="",$G188=""),"",IF(AND($E$3=6),'Marks Entry 6th'!W187,IF(AND($E$3=7),'Marks Entry 7th'!W187,"")))</f>
        <v/>
      </c>
      <c r="AI188" s="120" t="str">
        <f>IF(OR($E188="",$G188=""),"",IF(AND($E$3=6),'Marks Entry 6th'!X187,IF(AND($E$3=7),'Marks Entry 7th'!X187,"")))</f>
        <v/>
      </c>
      <c r="AJ188" s="120" t="str">
        <f>IF(OR($E188="",$G188=""),"",IF(AND($E$3=6),'Marks Entry 6th'!Y187,IF(AND($E$3=7),'Marks Entry 7th'!Y187,"")))</f>
        <v/>
      </c>
      <c r="AK188" s="120" t="str">
        <f>IF(OR($E188="",$G188=""),"",IF(AND($E$3=6),'Marks Entry 6th'!Z187,IF(AND($E$3=7),'Marks Entry 7th'!Z187,"")))</f>
        <v/>
      </c>
      <c r="AL188" s="120" t="str">
        <f>IF(OR($E188="",$G188=""),"",IF(AND($E$3=6),'Marks Entry 6th'!AA187,IF(AND($E$3=7),'Marks Entry 7th'!AA187,"")))</f>
        <v/>
      </c>
      <c r="AM188" s="418" t="str">
        <f t="shared" si="197"/>
        <v/>
      </c>
      <c r="AN188" s="120" t="str">
        <f>IF(OR($E188="",$G188=""),"",IF(AND($E$3=6),'Marks Entry 6th'!AB187,IF(AND($E$3=7),'Marks Entry 7th'!AB187,"")))</f>
        <v/>
      </c>
      <c r="AO188" s="120" t="str">
        <f>IF(OR($E188="",$G188=""),"",IF(AND($E$3=6),'Marks Entry 6th'!AC187,IF(AND($E$3=7),'Marks Entry 7th'!AC187,"")))</f>
        <v/>
      </c>
      <c r="AP188" s="65" t="str">
        <f t="shared" si="198"/>
        <v/>
      </c>
      <c r="AQ188" s="62">
        <f t="shared" si="199"/>
        <v>0</v>
      </c>
      <c r="AR188" s="67" t="str">
        <f>IF(OR($E188="",$G188=""),"",IF(AND($E$3=6),'Marks Entry 6th'!AD187,IF(AND($E$3=7),'Marks Entry 7th'!AD187,"")))</f>
        <v/>
      </c>
      <c r="AS188" s="67" t="str">
        <f>IF(OR($E188="",$G188=""),"",IF(AND($E$3=6),'Marks Entry 6th'!AE187,IF(AND($E$3=7),'Marks Entry 7th'!AE187,"")))</f>
        <v/>
      </c>
      <c r="AT188" s="65" t="str">
        <f t="shared" si="200"/>
        <v/>
      </c>
      <c r="AU188" s="62" t="str">
        <f t="shared" si="201"/>
        <v/>
      </c>
      <c r="AV188" s="108">
        <f t="shared" si="202"/>
        <v>0</v>
      </c>
      <c r="AW188" s="108" t="str">
        <f t="shared" si="203"/>
        <v/>
      </c>
      <c r="AX188" s="108" t="str">
        <f t="shared" si="204"/>
        <v/>
      </c>
      <c r="AY188" s="108" t="str">
        <f t="shared" si="205"/>
        <v/>
      </c>
      <c r="AZ188" s="108" t="str">
        <f t="shared" si="206"/>
        <v/>
      </c>
      <c r="BA188" s="110" t="str">
        <f t="shared" si="207"/>
        <v/>
      </c>
      <c r="BB188" s="310" t="str">
        <f>IF(OR($E188="",$G188=""),"",IF(AND($E$3=6),'Marks Entry 6th'!AF187,IF(AND($E$3=7),'Marks Entry 7th'!AF187,"")))</f>
        <v/>
      </c>
      <c r="BC188" s="120" t="str">
        <f>IF(OR($E188="",$G188=""),"",IF(AND($E$3=6),'Marks Entry 6th'!AG187,IF(AND($E$3=7),'Marks Entry 7th'!AG187,"")))</f>
        <v/>
      </c>
      <c r="BD188" s="120" t="str">
        <f>IF(OR($E188="",$G188=""),"",IF(AND($E$3=6),'Marks Entry 6th'!AH187,IF(AND($E$3=7),'Marks Entry 7th'!AH187,"")))</f>
        <v/>
      </c>
      <c r="BE188" s="120" t="str">
        <f>IF(OR($E188="",$G188=""),"",IF(AND($E$3=6),'Marks Entry 6th'!AI187,IF(AND($E$3=7),'Marks Entry 7th'!AI187,"")))</f>
        <v/>
      </c>
      <c r="BF188" s="120" t="str">
        <f>IF(OR($E188="",$G188=""),"",IF(AND($E$3=6),'Marks Entry 6th'!AJ187,IF(AND($E$3=7),'Marks Entry 7th'!AJ187,"")))</f>
        <v/>
      </c>
      <c r="BG188" s="120" t="str">
        <f>IF(OR($E188="",$G188=""),"",IF(AND($E$3=6),'Marks Entry 6th'!AK187,IF(AND($E$3=7),'Marks Entry 7th'!AK187,"")))</f>
        <v/>
      </c>
      <c r="BH188" s="120" t="str">
        <f>IF(OR($E188="",$G188=""),"",IF(AND($E$3=6),'Marks Entry 6th'!AL187,IF(AND($E$3=7),'Marks Entry 7th'!AL187,"")))</f>
        <v/>
      </c>
      <c r="BI188" s="418" t="str">
        <f t="shared" si="208"/>
        <v/>
      </c>
      <c r="BJ188" s="120" t="str">
        <f>IF(OR($E188="",$G188=""),"",IF(AND($E$3=6),'Marks Entry 6th'!AM187,IF(AND($E$3=7),'Marks Entry 7th'!AM187,"")))</f>
        <v/>
      </c>
      <c r="BK188" s="120" t="str">
        <f>IF(OR($E188="",$G188=""),"",IF(AND($E$3=6),'Marks Entry 6th'!AN187,IF(AND($E$3=7),'Marks Entry 7th'!AN187,"")))</f>
        <v/>
      </c>
      <c r="BL188" s="65" t="str">
        <f t="shared" si="209"/>
        <v/>
      </c>
      <c r="BM188" s="62">
        <f t="shared" si="210"/>
        <v>0</v>
      </c>
      <c r="BN188" s="67" t="str">
        <f>IF(OR($E188="",$G188=""),"",IF(AND($E$3=6),'Marks Entry 6th'!AO187,IF(AND($E$3=7),'Marks Entry 7th'!AO187,"")))</f>
        <v/>
      </c>
      <c r="BO188" s="67" t="str">
        <f>IF(OR($E188="",$G188=""),"",IF(AND($E$3=6),'Marks Entry 6th'!AP187,IF(AND($E$3=7),'Marks Entry 7th'!AP187,"")))</f>
        <v/>
      </c>
      <c r="BP188" s="65" t="str">
        <f t="shared" si="211"/>
        <v/>
      </c>
      <c r="BQ188" s="62" t="str">
        <f t="shared" si="212"/>
        <v/>
      </c>
      <c r="BR188" s="108">
        <f t="shared" si="213"/>
        <v>0</v>
      </c>
      <c r="BS188" s="108" t="str">
        <f t="shared" si="214"/>
        <v/>
      </c>
      <c r="BT188" s="108" t="str">
        <f t="shared" si="215"/>
        <v/>
      </c>
      <c r="BU188" s="108" t="str">
        <f t="shared" si="216"/>
        <v/>
      </c>
      <c r="BV188" s="108" t="str">
        <f t="shared" si="217"/>
        <v/>
      </c>
      <c r="BW188" s="110" t="str">
        <f t="shared" si="218"/>
        <v/>
      </c>
      <c r="BX188" s="120" t="str">
        <f>IF(OR($E188="",$G188=""),"",IF(AND($E$3=6),'Marks Entry 6th'!AQ187,IF(AND($E$3=7),'Marks Entry 7th'!AQ187,"")))</f>
        <v/>
      </c>
      <c r="BY188" s="120" t="str">
        <f>IF(OR($E188="",$G188=""),"",IF(AND($E$3=6),'Marks Entry 6th'!AR187,IF(AND($E$3=7),'Marks Entry 7th'!AR187,"")))</f>
        <v/>
      </c>
      <c r="BZ188" s="120" t="str">
        <f>IF(OR($E188="",$G188=""),"",IF(AND($E$3=6),'Marks Entry 6th'!AS187,IF(AND($E$3=7),'Marks Entry 7th'!AS187,"")))</f>
        <v/>
      </c>
      <c r="CA188" s="120" t="str">
        <f>IF(OR($E188="",$G188=""),"",IF(AND($E$3=6),'Marks Entry 6th'!AT187,IF(AND($E$3=7),'Marks Entry 7th'!AT187,"")))</f>
        <v/>
      </c>
      <c r="CB188" s="120" t="str">
        <f>IF(OR($E188="",$G188=""),"",IF(AND($E$3=6),'Marks Entry 6th'!AU187,IF(AND($E$3=7),'Marks Entry 7th'!AU187,"")))</f>
        <v/>
      </c>
      <c r="CC188" s="120" t="str">
        <f>IF(OR($E188="",$G188=""),"",IF(AND($E$3=6),'Marks Entry 6th'!AV187,IF(AND($E$3=7),'Marks Entry 7th'!AV187,"")))</f>
        <v/>
      </c>
      <c r="CD188" s="418" t="str">
        <f t="shared" si="219"/>
        <v/>
      </c>
      <c r="CE188" s="120" t="str">
        <f>IF(OR($E188="",$G188=""),"",IF(AND($E$3=6),'Marks Entry 6th'!AW187,IF(AND($E$3=7),'Marks Entry 7th'!AW187,"")))</f>
        <v/>
      </c>
      <c r="CF188" s="120" t="str">
        <f>IF(OR($E188="",$G188=""),"",IF(AND($E$3=6),'Marks Entry 6th'!AX187,IF(AND($E$3=7),'Marks Entry 7th'!AX187,"")))</f>
        <v/>
      </c>
      <c r="CG188" s="65" t="str">
        <f t="shared" si="220"/>
        <v/>
      </c>
      <c r="CH188" s="62">
        <f t="shared" si="221"/>
        <v>0</v>
      </c>
      <c r="CI188" s="67" t="str">
        <f>IF(OR($E188="",$G188=""),"",IF(AND($E$3=6),'Marks Entry 6th'!AY187,IF(AND($E$3=7),'Marks Entry 7th'!AY187,"")))</f>
        <v/>
      </c>
      <c r="CJ188" s="67" t="str">
        <f>IF(OR($E188="",$G188=""),"",IF(AND($E$3=6),'Marks Entry 6th'!AZ187,IF(AND($E$3=7),'Marks Entry 7th'!AZ187,"")))</f>
        <v/>
      </c>
      <c r="CK188" s="65" t="str">
        <f t="shared" si="222"/>
        <v/>
      </c>
      <c r="CL188" s="62" t="str">
        <f t="shared" si="223"/>
        <v/>
      </c>
      <c r="CM188" s="108">
        <f t="shared" si="224"/>
        <v>0</v>
      </c>
      <c r="CN188" s="108" t="str">
        <f t="shared" si="225"/>
        <v/>
      </c>
      <c r="CO188" s="108" t="str">
        <f t="shared" si="226"/>
        <v/>
      </c>
      <c r="CP188" s="108" t="str">
        <f t="shared" si="227"/>
        <v/>
      </c>
      <c r="CQ188" s="108" t="str">
        <f t="shared" si="228"/>
        <v/>
      </c>
      <c r="CR188" s="110" t="str">
        <f t="shared" si="229"/>
        <v/>
      </c>
      <c r="CS188" s="120" t="str">
        <f>IF(OR($E188="",$G188=""),"",IF(AND($E$3=6),'Marks Entry 6th'!BA187,IF(AND($E$3=7),'Marks Entry 7th'!BA187,"")))</f>
        <v/>
      </c>
      <c r="CT188" s="120" t="str">
        <f>IF(OR($E188="",$G188=""),"",IF(AND($E$3=6),'Marks Entry 6th'!BB187,IF(AND($E$3=7),'Marks Entry 7th'!BB187,"")))</f>
        <v/>
      </c>
      <c r="CU188" s="120" t="str">
        <f>IF(OR($E188="",$G188=""),"",IF(AND($E$3=6),'Marks Entry 6th'!BC187,IF(AND($E$3=7),'Marks Entry 7th'!BC187,"")))</f>
        <v/>
      </c>
      <c r="CV188" s="120" t="str">
        <f>IF(OR($E188="",$G188=""),"",IF(AND($E$3=6),'Marks Entry 6th'!BD187,IF(AND($E$3=7),'Marks Entry 7th'!BD187,"")))</f>
        <v/>
      </c>
      <c r="CW188" s="120" t="str">
        <f>IF(OR($E188="",$G188=""),"",IF(AND($E$3=6),'Marks Entry 6th'!BE187,IF(AND($E$3=7),'Marks Entry 7th'!BE187,"")))</f>
        <v/>
      </c>
      <c r="CX188" s="120" t="str">
        <f>IF(OR($E188="",$G188=""),"",IF(AND($E$3=6),'Marks Entry 6th'!BF187,IF(AND($E$3=7),'Marks Entry 7th'!BF187,"")))</f>
        <v/>
      </c>
      <c r="CY188" s="418" t="str">
        <f t="shared" si="230"/>
        <v/>
      </c>
      <c r="CZ188" s="120" t="str">
        <f>IF(OR($E188="",$G188=""),"",IF(AND($E$3=6),'Marks Entry 6th'!BG187,IF(AND($E$3=7),'Marks Entry 7th'!BG187,"")))</f>
        <v/>
      </c>
      <c r="DA188" s="120" t="str">
        <f>IF(OR($E188="",$G188=""),"",IF(AND($E$3=6),'Marks Entry 6th'!BH187,IF(AND($E$3=7),'Marks Entry 7th'!BH187,"")))</f>
        <v/>
      </c>
      <c r="DB188" s="65" t="str">
        <f t="shared" si="231"/>
        <v/>
      </c>
      <c r="DC188" s="62">
        <f t="shared" si="232"/>
        <v>0</v>
      </c>
      <c r="DD188" s="67" t="str">
        <f>IF(OR($E188="",$G188=""),"",IF(AND($E$3=6),'Marks Entry 6th'!BI187,IF(AND($E$3=7),'Marks Entry 7th'!BI187,"")))</f>
        <v/>
      </c>
      <c r="DE188" s="67" t="str">
        <f>IF(OR($E188="",$G188=""),"",IF(AND($E$3=6),'Marks Entry 6th'!BJ187,IF(AND($E$3=7),'Marks Entry 7th'!BJ187,"")))</f>
        <v/>
      </c>
      <c r="DF188" s="65" t="str">
        <f t="shared" si="233"/>
        <v/>
      </c>
      <c r="DG188" s="62" t="str">
        <f t="shared" si="234"/>
        <v/>
      </c>
      <c r="DH188" s="108">
        <f t="shared" si="235"/>
        <v>0</v>
      </c>
      <c r="DI188" s="108" t="str">
        <f t="shared" si="236"/>
        <v/>
      </c>
      <c r="DJ188" s="108" t="str">
        <f t="shared" si="237"/>
        <v/>
      </c>
      <c r="DK188" s="108" t="str">
        <f t="shared" si="238"/>
        <v/>
      </c>
      <c r="DL188" s="108" t="str">
        <f t="shared" si="239"/>
        <v/>
      </c>
      <c r="DM188" s="110" t="str">
        <f t="shared" si="240"/>
        <v/>
      </c>
      <c r="DN188" s="120" t="str">
        <f>IF(OR($E188="",$G188=""),"",IF(AND($E$3=6),'Marks Entry 6th'!BK187,IF(AND($E$3=7),'Marks Entry 7th'!BK187,"")))</f>
        <v/>
      </c>
      <c r="DO188" s="120" t="str">
        <f>IF(OR($E188="",$G188=""),"",IF(AND($E$3=6),'Marks Entry 6th'!BL187,IF(AND($E$3=7),'Marks Entry 7th'!BL187,"")))</f>
        <v/>
      </c>
      <c r="DP188" s="120" t="str">
        <f>IF(OR($E188="",$G188=""),"",IF(AND($E$3=6),'Marks Entry 6th'!BM187,IF(AND($E$3=7),'Marks Entry 7th'!BM187,"")))</f>
        <v/>
      </c>
      <c r="DQ188" s="120" t="str">
        <f>IF(OR($E188="",$G188=""),"",IF(AND($E$3=6),'Marks Entry 6th'!BN187,IF(AND($E$3=7),'Marks Entry 7th'!BN187,"")))</f>
        <v/>
      </c>
      <c r="DR188" s="120" t="str">
        <f>IF(OR($E188="",$G188=""),"",IF(AND($E$3=6),'Marks Entry 6th'!BO187,IF(AND($E$3=7),'Marks Entry 7th'!BO187,"")))</f>
        <v/>
      </c>
      <c r="DS188" s="120" t="str">
        <f>IF(OR($E188="",$G188=""),"",IF(AND($E$3=6),'Marks Entry 6th'!BP187,IF(AND($E$3=7),'Marks Entry 7th'!BP187,"")))</f>
        <v/>
      </c>
      <c r="DT188" s="418" t="str">
        <f t="shared" si="241"/>
        <v/>
      </c>
      <c r="DU188" s="120" t="str">
        <f>IF(OR($E188="",$G188=""),"",IF(AND($E$3=6),'Marks Entry 6th'!BQ187,IF(AND($E$3=7),'Marks Entry 7th'!BQ187,"")))</f>
        <v/>
      </c>
      <c r="DV188" s="120" t="str">
        <f>IF(OR($E188="",$G188=""),"",IF(AND($E$3=6),'Marks Entry 6th'!BR187,IF(AND($E$3=7),'Marks Entry 7th'!BR187,"")))</f>
        <v/>
      </c>
      <c r="DW188" s="65" t="str">
        <f t="shared" si="242"/>
        <v/>
      </c>
      <c r="DX188" s="62">
        <f t="shared" si="243"/>
        <v>0</v>
      </c>
      <c r="DY188" s="67" t="str">
        <f>IF(OR($E188="",$G188=""),"",IF(AND($E$3=6),'Marks Entry 6th'!BS187,IF(AND($E$3=7),'Marks Entry 7th'!BS187,"")))</f>
        <v/>
      </c>
      <c r="DZ188" s="67" t="str">
        <f>IF(OR($E188="",$G188=""),"",IF(AND($E$3=6),'Marks Entry 6th'!BT187,IF(AND($E$3=7),'Marks Entry 7th'!BT187,"")))</f>
        <v/>
      </c>
      <c r="EA188" s="65" t="str">
        <f t="shared" si="244"/>
        <v/>
      </c>
      <c r="EB188" s="62" t="str">
        <f t="shared" si="245"/>
        <v/>
      </c>
      <c r="EC188" s="108">
        <f t="shared" si="246"/>
        <v>0</v>
      </c>
      <c r="ED188" s="108" t="str">
        <f t="shared" si="247"/>
        <v/>
      </c>
      <c r="EE188" s="108" t="str">
        <f t="shared" si="248"/>
        <v/>
      </c>
      <c r="EF188" s="108" t="str">
        <f t="shared" si="249"/>
        <v/>
      </c>
      <c r="EG188" s="108" t="str">
        <f t="shared" si="250"/>
        <v/>
      </c>
      <c r="EH188" s="110" t="str">
        <f t="shared" si="251"/>
        <v/>
      </c>
      <c r="EI188" s="52" t="str">
        <f>IF(OR($E188="",$G188=""),"",IF(AND($E$3=6),'Marks Entry 6th'!BU187,IF(AND($E$3=7),'Marks Entry 7th'!BU187,"")))</f>
        <v/>
      </c>
      <c r="EJ188" s="52" t="str">
        <f>IF(OR($E188="",$G188=""),"",IF(AND($E$3=6),'Marks Entry 6th'!BV187,IF(AND($E$3=7),'Marks Entry 7th'!BV187,"")))</f>
        <v/>
      </c>
      <c r="EK188" s="52" t="str">
        <f>IF(OR($E188="",$G188=""),"",IF(AND($E$3=6),'Marks Entry 6th'!BW187,IF(AND($E$3=7),'Marks Entry 7th'!BW187,"")))</f>
        <v/>
      </c>
      <c r="EL188" s="52" t="str">
        <f>IF(OR($E188="",$G188=""),"",IF(AND($E$3=6),'Marks Entry 6th'!BX187,IF(AND($E$3=7),'Marks Entry 7th'!BX187,"")))</f>
        <v/>
      </c>
      <c r="EM188" s="52" t="str">
        <f>IF(OR($E188="",$G188=""),"",IF(AND($E$3=6),'Marks Entry 6th'!BY187,IF(AND($E$3=7),'Marks Entry 7th'!BY187,"")))</f>
        <v/>
      </c>
      <c r="EN188" s="121" t="str">
        <f t="shared" si="252"/>
        <v/>
      </c>
      <c r="EO188" s="122">
        <f t="shared" si="253"/>
        <v>0</v>
      </c>
      <c r="EP188" s="122" t="str">
        <f t="shared" si="254"/>
        <v/>
      </c>
      <c r="EQ188" s="122" t="str">
        <f t="shared" si="255"/>
        <v/>
      </c>
      <c r="ER188" s="109" t="str">
        <f t="shared" si="256"/>
        <v/>
      </c>
      <c r="ES188" s="52" t="str">
        <f>IF(OR($E188="",$G188=""),"",IF(AND($E$3=6),'Marks Entry 6th'!BZ187,IF(AND($E$3=7),'Marks Entry 7th'!BZ187,"")))</f>
        <v/>
      </c>
      <c r="ET188" s="52" t="str">
        <f>IF(OR($E188="",$G188=""),"",IF(AND($E$3=6),'Marks Entry 6th'!CA187,IF(AND($E$3=7),'Marks Entry 7th'!CA187,"")))</f>
        <v/>
      </c>
      <c r="EU188" s="52" t="str">
        <f>IF(OR($E188="",$G188=""),"",IF(AND($E$3=6),'Marks Entry 6th'!CB187,IF(AND($E$3=7),'Marks Entry 7th'!CB187,"")))</f>
        <v/>
      </c>
      <c r="EV188" s="52" t="str">
        <f>IF(OR($E188="",$G188=""),"",IF(AND($E$3=6),'Marks Entry 6th'!CC187,IF(AND($E$3=7),'Marks Entry 7th'!CC187,"")))</f>
        <v/>
      </c>
      <c r="EW188" s="52" t="str">
        <f>IF(OR($E188="",$G188=""),"",IF(AND($E$3=6),'Marks Entry 6th'!CD187,IF(AND($E$3=7),'Marks Entry 7th'!CD187,"")))</f>
        <v/>
      </c>
      <c r="EX188" s="121" t="str">
        <f t="shared" si="257"/>
        <v/>
      </c>
      <c r="EY188" s="122">
        <f t="shared" si="258"/>
        <v>0</v>
      </c>
      <c r="EZ188" s="122" t="str">
        <f t="shared" si="259"/>
        <v/>
      </c>
      <c r="FA188" s="122" t="str">
        <f t="shared" si="260"/>
        <v/>
      </c>
      <c r="FB188" s="109" t="str">
        <f t="shared" si="261"/>
        <v/>
      </c>
      <c r="FC188" s="52" t="str">
        <f>IF(OR($E188="",$G188=""),"",IF(AND($E$3=6),'Marks Entry 6th'!CE187,IF(AND($E$3=7),'Marks Entry 7th'!CE187,"")))</f>
        <v/>
      </c>
      <c r="FD188" s="52" t="str">
        <f>IF(OR($E188="",$G188=""),"",IF(AND($E$3=6),'Marks Entry 6th'!CF187,IF(AND($E$3=7),'Marks Entry 7th'!CF187,"")))</f>
        <v/>
      </c>
      <c r="FE188" s="52" t="str">
        <f>IF(OR($E188="",$G188=""),"",IF(AND($E$3=6),'Marks Entry 6th'!CG187,IF(AND($E$3=7),'Marks Entry 7th'!CG187,"")))</f>
        <v/>
      </c>
      <c r="FF188" s="52" t="str">
        <f>IF(OR($E188="",$G188=""),"",IF(AND($E$3=6),'Marks Entry 6th'!CH187,IF(AND($E$3=7),'Marks Entry 7th'!CH187,"")))</f>
        <v/>
      </c>
      <c r="FG188" s="52" t="str">
        <f>IF(OR($E188="",$G188=""),"",IF(AND($E$3=6),'Marks Entry 6th'!CI187,IF(AND($E$3=7),'Marks Entry 7th'!CI187,"")))</f>
        <v/>
      </c>
      <c r="FH188" s="121" t="str">
        <f t="shared" si="262"/>
        <v/>
      </c>
      <c r="FI188" s="122">
        <f t="shared" si="263"/>
        <v>0</v>
      </c>
      <c r="FJ188" s="122" t="str">
        <f t="shared" si="264"/>
        <v/>
      </c>
      <c r="FK188" s="122" t="str">
        <f t="shared" si="265"/>
        <v/>
      </c>
      <c r="FL188" s="109" t="str">
        <f t="shared" si="266"/>
        <v/>
      </c>
      <c r="FM188" s="361" t="str">
        <f>IF(OR($E188="",$G188=""),"",IF(AND('Marks Entry 6th'!CJ187="",'Marks Entry 7th'!CJ187=""),"",IF(AND($E$3=6),'Marks Entry 6th'!CJ187,IF(AND($E$3=7),'Marks Entry 7th'!CJ187,""))))</f>
        <v/>
      </c>
      <c r="FN188" s="361" t="str">
        <f>IF(OR($E188="",$G188=""),"",IF(AND('Marks Entry 6th'!CK187="",'Marks Entry 7th'!CK187=""),"",IF(AND($E$3=6),'Marks Entry 6th'!CK187,IF(AND($E$3=7),'Marks Entry 7th'!CK187,""))))</f>
        <v/>
      </c>
      <c r="FO188" s="362" t="str">
        <f t="shared" si="267"/>
        <v/>
      </c>
      <c r="FP188" s="109" t="str">
        <f t="shared" si="268"/>
        <v/>
      </c>
      <c r="FQ188" s="361" t="str">
        <f>IF(OR($E188="",$G188=""),"",IF(AND('Marks Entry 6th'!CL187="",'Marks Entry 7th'!CL187=""),"",IF(AND($E$3=6),'Marks Entry 6th'!CL187,IF(AND($E$3=7),'Marks Entry 7th'!CL187,""))))</f>
        <v/>
      </c>
      <c r="FR188" s="361" t="str">
        <f>IF(OR($E188="",$G188=""),"",IF(AND('Marks Entry 6th'!CM187="",'Marks Entry 7th'!CM187=""),"",IF(AND($E$3=6),'Marks Entry 6th'!CM187,IF(AND($E$3=7),'Marks Entry 7th'!CM187,""))))</f>
        <v/>
      </c>
      <c r="FS188" s="362" t="str">
        <f t="shared" si="269"/>
        <v/>
      </c>
      <c r="FT188" s="109" t="str">
        <f t="shared" si="270"/>
        <v/>
      </c>
      <c r="FU188" s="78" t="str">
        <f t="shared" si="271"/>
        <v/>
      </c>
      <c r="FV188" s="328" t="str">
        <f t="shared" si="272"/>
        <v/>
      </c>
      <c r="FW188" s="84" t="str">
        <f t="shared" si="273"/>
        <v/>
      </c>
      <c r="FX188" s="222" t="str">
        <f t="shared" si="274"/>
        <v/>
      </c>
      <c r="FY188" s="85" t="str">
        <f t="shared" si="275"/>
        <v/>
      </c>
      <c r="FZ188" s="327" t="str">
        <f>IFERROR(IF(B188="NSO","NSO",IF(OR(D188="",G188="",F188=""),"",IF(AND(FV188&gt;=36,'Master sheet'!$D$11="Hindi"),"कक्षा क्रमोन्नत",IF(AND(FV188&gt;=36,'Master sheet'!$D$11="English"),"Promoted",IF(AND(FV188&lt;36,'Master sheet'!$D$11="Hindi"),"पुनः परीक्षा","Re-Exam"))))),"")</f>
        <v/>
      </c>
      <c r="GA188" s="53" t="str">
        <f>IF(OR($E188="",$G188=""),"",IF(AND($E$3=6,'Marks Entry 6th'!CN187=""),"",IF(AND($E$3=7,'Marks Entry 7th'!CN187=""),"",IF(AND($E$3=6),'Marks Entry 6th'!CN187,IF(AND($E$3=7),'Marks Entry 7th'!CN187,"")))))</f>
        <v/>
      </c>
      <c r="GB188" s="53" t="str">
        <f>IF(OR($E188="",$G188=""),"",IF(AND($E$3=6,'Marks Entry 6th'!CO187=""),"",IF(AND($E$3=7,'Marks Entry 7th'!CO187=""),"",IF(AND($E$3=6),'Marks Entry 6th'!CO187,IF(AND($E$3=7),'Marks Entry 7th'!CO187,"")))))</f>
        <v/>
      </c>
      <c r="GC188" s="54"/>
      <c r="GK188" s="56">
        <f>IF(AND($E$3=6),'Marks Entry 6th'!I187,IF(AND($E$3=7),'Marks Entry 7th'!I187,""))</f>
        <v>0</v>
      </c>
      <c r="GL188" s="56">
        <f t="shared" si="276"/>
        <v>0</v>
      </c>
    </row>
    <row r="189" spans="1:194" ht="18.95" customHeight="1">
      <c r="A189" s="68">
        <v>182</v>
      </c>
      <c r="B189" s="68" t="str">
        <f>IF(OR(GK189=0,GK189=""),"",IF(AND($E$3=6),'Marks Entry 6th'!I188,IF(AND($E$3=7),'Marks Entry 7th'!I188,"")))</f>
        <v/>
      </c>
      <c r="C189" s="69" t="str">
        <f>IF(OR(B189=0,B189=""),"",IF(AND($E$3=6,'Marks Entry 6th'!B188=""),"",IF(AND($E$3=7,'Marks Entry 7th'!B188=""),"",IF(AND($E$3=6,'Marks Entry 6th'!B188),'Marks Entry 6th'!B188,IF(AND($E$3=7),'Marks Entry 7th'!B188,"")))))</f>
        <v/>
      </c>
      <c r="D189" s="69" t="str">
        <f>IF(OR(B189=0,B189=""),"",IF(AND($E$3=6,'Marks Entry 6th'!C188=""),"",IF(AND($E$3=7,'Marks Entry 7th'!C188=""),"",IF(AND($E$3=6),'Marks Entry 6th'!C188,IF(AND($E$3=7),'Marks Entry 7th'!C188,"")))))</f>
        <v/>
      </c>
      <c r="E189" s="303" t="str">
        <f>IF(OR(B189=0,B189=""),"",IF(AND($E$3=6,'Marks Entry 6th'!E188=""),"",IF(AND($E$3=7,'Marks Entry 7th'!E188=""),"",IF(AND($E$3=6),'Marks Entry 6th'!E188,IF(AND($E$3=7),'Marks Entry 7th'!E188,"")))))</f>
        <v/>
      </c>
      <c r="F189" s="69" t="str">
        <f>IF(OR(B189=0,B189=""),"",IF(AND($E$3=6,'Marks Entry 6th'!D188=""),"",IF(AND($E$3=7,'Marks Entry 7th'!D188=""),"",IF(AND($E$3=6),'Marks Entry 6th'!D188,IF(AND($E$3=7),'Marks Entry 7th'!D188,"")))))</f>
        <v/>
      </c>
      <c r="G189" s="302" t="str">
        <f>IF(OR(B189=0,B189=""),"",IF(AND($E$3=6,'Marks Entry 6th'!F188=""),"",IF(AND($E$3=7,'Marks Entry 7th'!F188=""),"",IF(AND($E$3=6),UPPER('Marks Entry 6th'!F188),IF(AND($E$3=7),UPPER('Marks Entry 7th'!F188),"")))))</f>
        <v/>
      </c>
      <c r="H189" s="302" t="str">
        <f>IF(OR(B189=0,B189=""),"",IF(AND($E$3=6,'Marks Entry 6th'!G188=""),"",IF(AND($E$3=7,'Marks Entry 7th'!G188=""),"",IF(AND($E$3=6),UPPER('Marks Entry 6th'!G188),IF(AND($E$3=7),UPPER('Marks Entry 7th'!G188),"")))))</f>
        <v/>
      </c>
      <c r="I189" s="302" t="str">
        <f>IF(OR(B189=0,B189=""),"",IF(AND($E$3=6,'Marks Entry 6th'!H188=""),"",IF(AND($E$3=7,'Marks Entry 7th'!H188=""),"",IF(AND($E$3=6),UPPER('Marks Entry 6th'!H188),IF(AND($E$3=7),UPPER('Marks Entry 7th'!H188),"")))))</f>
        <v/>
      </c>
      <c r="J189" s="64" t="str">
        <f>IF(OR(B189=0,B189=""),"",IF(AND($E$3=6,'Marks Entry 6th'!J188=""),"",IF(AND($E$3=7,'Marks Entry 7th'!J188=""),"",IF(AND($E$3=6),'Marks Entry 6th'!J188,IF(AND($E$3=7),'Marks Entry 7th'!J188,"")))))</f>
        <v/>
      </c>
      <c r="K189" s="64" t="str">
        <f>IF(OR(B189=0,B189=""),"",IF(AND($E$3=6,'Marks Entry 6th'!K188=""),"",IF(AND($E$3=7,'Marks Entry 7th'!K188=""),"",IF(AND($E$3=6),'Marks Entry 6th'!K188,IF(AND($E$3=7),'Marks Entry 7th'!K188,"")))))</f>
        <v/>
      </c>
      <c r="L189" s="120" t="str">
        <f>IF(OR($E189="",$G189=""),"",IF(AND($E$3=6),'Marks Entry 6th'!L188,IF(AND($E$3=7),'Marks Entry 7th'!L188,"")))</f>
        <v/>
      </c>
      <c r="M189" s="120" t="str">
        <f>IF(OR($E189="",$G189=""),"",IF(AND($E$3=6),'Marks Entry 6th'!M188,IF(AND($E$3=7),'Marks Entry 7th'!M188,"")))</f>
        <v/>
      </c>
      <c r="N189" s="120" t="str">
        <f>IF(OR($E189="",$G189=""),"",IF(AND($E$3=6),'Marks Entry 6th'!N188,IF(AND($E$3=7),'Marks Entry 7th'!N188,"")))</f>
        <v/>
      </c>
      <c r="O189" s="120" t="str">
        <f>IF(OR($E189="",$G189=""),"",IF(AND($E$3=6),'Marks Entry 6th'!O188,IF(AND($E$3=7),'Marks Entry 7th'!O188,"")))</f>
        <v/>
      </c>
      <c r="P189" s="120" t="str">
        <f>IF(OR($E189="",$G189=""),"",IF(AND($E$3=6),'Marks Entry 6th'!P188,IF(AND($E$3=7),'Marks Entry 7th'!P188,"")))</f>
        <v/>
      </c>
      <c r="Q189" s="120" t="str">
        <f>IF(OR($E189="",$G189=""),"",IF(AND($E$3=6),'Marks Entry 6th'!Q188,IF(AND($E$3=7),'Marks Entry 7th'!Q188,"")))</f>
        <v/>
      </c>
      <c r="R189" s="418" t="str">
        <f t="shared" si="186"/>
        <v/>
      </c>
      <c r="S189" s="120" t="str">
        <f>IF(OR($E189="",$G189=""),"",IF(AND($E$3=6),'Marks Entry 6th'!R188,IF(AND($E$3=7),'Marks Entry 7th'!R188,"")))</f>
        <v/>
      </c>
      <c r="T189" s="120" t="str">
        <f>IF(OR($E189="",$G189=""),"",IF(AND($E$3=6),'Marks Entry 6th'!S188,IF(AND($E$3=7),'Marks Entry 7th'!S188,"")))</f>
        <v/>
      </c>
      <c r="U189" s="65" t="str">
        <f t="shared" si="187"/>
        <v/>
      </c>
      <c r="V189" s="62">
        <f t="shared" si="188"/>
        <v>0</v>
      </c>
      <c r="W189" s="67" t="str">
        <f>IF(OR($E189="",$G189=""),"",IF(AND($E$3=6),'Marks Entry 6th'!T188,IF(AND($E$3=7),'Marks Entry 7th'!T188,"")))</f>
        <v/>
      </c>
      <c r="X189" s="67" t="str">
        <f>IF(OR($E189="",$G189=""),"",IF(AND($E$3=6),'Marks Entry 6th'!U188,IF(AND($E$3=7),'Marks Entry 7th'!U188,"")))</f>
        <v/>
      </c>
      <c r="Y189" s="66" t="str">
        <f t="shared" si="189"/>
        <v/>
      </c>
      <c r="Z189" s="62" t="str">
        <f t="shared" si="190"/>
        <v/>
      </c>
      <c r="AA189" s="108">
        <f t="shared" si="191"/>
        <v>0</v>
      </c>
      <c r="AB189" s="108" t="str">
        <f t="shared" si="192"/>
        <v/>
      </c>
      <c r="AC189" s="108" t="str">
        <f t="shared" si="193"/>
        <v/>
      </c>
      <c r="AD189" s="108" t="str">
        <f t="shared" si="194"/>
        <v/>
      </c>
      <c r="AE189" s="108" t="str">
        <f t="shared" si="195"/>
        <v/>
      </c>
      <c r="AF189" s="110" t="str">
        <f t="shared" si="196"/>
        <v/>
      </c>
      <c r="AG189" s="120" t="str">
        <f>IF(OR($E189="",$G189=""),"",IF(AND($E$3=6),'Marks Entry 6th'!V188,IF(AND($E$3=7),'Marks Entry 7th'!V188,"")))</f>
        <v/>
      </c>
      <c r="AH189" s="120" t="str">
        <f>IF(OR($E189="",$G189=""),"",IF(AND($E$3=6),'Marks Entry 6th'!W188,IF(AND($E$3=7),'Marks Entry 7th'!W188,"")))</f>
        <v/>
      </c>
      <c r="AI189" s="120" t="str">
        <f>IF(OR($E189="",$G189=""),"",IF(AND($E$3=6),'Marks Entry 6th'!X188,IF(AND($E$3=7),'Marks Entry 7th'!X188,"")))</f>
        <v/>
      </c>
      <c r="AJ189" s="120" t="str">
        <f>IF(OR($E189="",$G189=""),"",IF(AND($E$3=6),'Marks Entry 6th'!Y188,IF(AND($E$3=7),'Marks Entry 7th'!Y188,"")))</f>
        <v/>
      </c>
      <c r="AK189" s="120" t="str">
        <f>IF(OR($E189="",$G189=""),"",IF(AND($E$3=6),'Marks Entry 6th'!Z188,IF(AND($E$3=7),'Marks Entry 7th'!Z188,"")))</f>
        <v/>
      </c>
      <c r="AL189" s="120" t="str">
        <f>IF(OR($E189="",$G189=""),"",IF(AND($E$3=6),'Marks Entry 6th'!AA188,IF(AND($E$3=7),'Marks Entry 7th'!AA188,"")))</f>
        <v/>
      </c>
      <c r="AM189" s="418" t="str">
        <f t="shared" si="197"/>
        <v/>
      </c>
      <c r="AN189" s="120" t="str">
        <f>IF(OR($E189="",$G189=""),"",IF(AND($E$3=6),'Marks Entry 6th'!AB188,IF(AND($E$3=7),'Marks Entry 7th'!AB188,"")))</f>
        <v/>
      </c>
      <c r="AO189" s="120" t="str">
        <f>IF(OR($E189="",$G189=""),"",IF(AND($E$3=6),'Marks Entry 6th'!AC188,IF(AND($E$3=7),'Marks Entry 7th'!AC188,"")))</f>
        <v/>
      </c>
      <c r="AP189" s="65" t="str">
        <f t="shared" si="198"/>
        <v/>
      </c>
      <c r="AQ189" s="62">
        <f t="shared" si="199"/>
        <v>0</v>
      </c>
      <c r="AR189" s="67" t="str">
        <f>IF(OR($E189="",$G189=""),"",IF(AND($E$3=6),'Marks Entry 6th'!AD188,IF(AND($E$3=7),'Marks Entry 7th'!AD188,"")))</f>
        <v/>
      </c>
      <c r="AS189" s="67" t="str">
        <f>IF(OR($E189="",$G189=""),"",IF(AND($E$3=6),'Marks Entry 6th'!AE188,IF(AND($E$3=7),'Marks Entry 7th'!AE188,"")))</f>
        <v/>
      </c>
      <c r="AT189" s="65" t="str">
        <f t="shared" si="200"/>
        <v/>
      </c>
      <c r="AU189" s="62" t="str">
        <f t="shared" si="201"/>
        <v/>
      </c>
      <c r="AV189" s="108">
        <f t="shared" si="202"/>
        <v>0</v>
      </c>
      <c r="AW189" s="108" t="str">
        <f t="shared" si="203"/>
        <v/>
      </c>
      <c r="AX189" s="108" t="str">
        <f t="shared" si="204"/>
        <v/>
      </c>
      <c r="AY189" s="108" t="str">
        <f t="shared" si="205"/>
        <v/>
      </c>
      <c r="AZ189" s="108" t="str">
        <f t="shared" si="206"/>
        <v/>
      </c>
      <c r="BA189" s="110" t="str">
        <f t="shared" si="207"/>
        <v/>
      </c>
      <c r="BB189" s="310" t="str">
        <f>IF(OR($E189="",$G189=""),"",IF(AND($E$3=6),'Marks Entry 6th'!AF188,IF(AND($E$3=7),'Marks Entry 7th'!AF188,"")))</f>
        <v/>
      </c>
      <c r="BC189" s="120" t="str">
        <f>IF(OR($E189="",$G189=""),"",IF(AND($E$3=6),'Marks Entry 6th'!AG188,IF(AND($E$3=7),'Marks Entry 7th'!AG188,"")))</f>
        <v/>
      </c>
      <c r="BD189" s="120" t="str">
        <f>IF(OR($E189="",$G189=""),"",IF(AND($E$3=6),'Marks Entry 6th'!AH188,IF(AND($E$3=7),'Marks Entry 7th'!AH188,"")))</f>
        <v/>
      </c>
      <c r="BE189" s="120" t="str">
        <f>IF(OR($E189="",$G189=""),"",IF(AND($E$3=6),'Marks Entry 6th'!AI188,IF(AND($E$3=7),'Marks Entry 7th'!AI188,"")))</f>
        <v/>
      </c>
      <c r="BF189" s="120" t="str">
        <f>IF(OR($E189="",$G189=""),"",IF(AND($E$3=6),'Marks Entry 6th'!AJ188,IF(AND($E$3=7),'Marks Entry 7th'!AJ188,"")))</f>
        <v/>
      </c>
      <c r="BG189" s="120" t="str">
        <f>IF(OR($E189="",$G189=""),"",IF(AND($E$3=6),'Marks Entry 6th'!AK188,IF(AND($E$3=7),'Marks Entry 7th'!AK188,"")))</f>
        <v/>
      </c>
      <c r="BH189" s="120" t="str">
        <f>IF(OR($E189="",$G189=""),"",IF(AND($E$3=6),'Marks Entry 6th'!AL188,IF(AND($E$3=7),'Marks Entry 7th'!AL188,"")))</f>
        <v/>
      </c>
      <c r="BI189" s="418" t="str">
        <f t="shared" si="208"/>
        <v/>
      </c>
      <c r="BJ189" s="120" t="str">
        <f>IF(OR($E189="",$G189=""),"",IF(AND($E$3=6),'Marks Entry 6th'!AM188,IF(AND($E$3=7),'Marks Entry 7th'!AM188,"")))</f>
        <v/>
      </c>
      <c r="BK189" s="120" t="str">
        <f>IF(OR($E189="",$G189=""),"",IF(AND($E$3=6),'Marks Entry 6th'!AN188,IF(AND($E$3=7),'Marks Entry 7th'!AN188,"")))</f>
        <v/>
      </c>
      <c r="BL189" s="65" t="str">
        <f t="shared" si="209"/>
        <v/>
      </c>
      <c r="BM189" s="62">
        <f t="shared" si="210"/>
        <v>0</v>
      </c>
      <c r="BN189" s="67" t="str">
        <f>IF(OR($E189="",$G189=""),"",IF(AND($E$3=6),'Marks Entry 6th'!AO188,IF(AND($E$3=7),'Marks Entry 7th'!AO188,"")))</f>
        <v/>
      </c>
      <c r="BO189" s="67" t="str">
        <f>IF(OR($E189="",$G189=""),"",IF(AND($E$3=6),'Marks Entry 6th'!AP188,IF(AND($E$3=7),'Marks Entry 7th'!AP188,"")))</f>
        <v/>
      </c>
      <c r="BP189" s="65" t="str">
        <f t="shared" si="211"/>
        <v/>
      </c>
      <c r="BQ189" s="62" t="str">
        <f t="shared" si="212"/>
        <v/>
      </c>
      <c r="BR189" s="108">
        <f t="shared" si="213"/>
        <v>0</v>
      </c>
      <c r="BS189" s="108" t="str">
        <f t="shared" si="214"/>
        <v/>
      </c>
      <c r="BT189" s="108" t="str">
        <f t="shared" si="215"/>
        <v/>
      </c>
      <c r="BU189" s="108" t="str">
        <f t="shared" si="216"/>
        <v/>
      </c>
      <c r="BV189" s="108" t="str">
        <f t="shared" si="217"/>
        <v/>
      </c>
      <c r="BW189" s="110" t="str">
        <f t="shared" si="218"/>
        <v/>
      </c>
      <c r="BX189" s="120" t="str">
        <f>IF(OR($E189="",$G189=""),"",IF(AND($E$3=6),'Marks Entry 6th'!AQ188,IF(AND($E$3=7),'Marks Entry 7th'!AQ188,"")))</f>
        <v/>
      </c>
      <c r="BY189" s="120" t="str">
        <f>IF(OR($E189="",$G189=""),"",IF(AND($E$3=6),'Marks Entry 6th'!AR188,IF(AND($E$3=7),'Marks Entry 7th'!AR188,"")))</f>
        <v/>
      </c>
      <c r="BZ189" s="120" t="str">
        <f>IF(OR($E189="",$G189=""),"",IF(AND($E$3=6),'Marks Entry 6th'!AS188,IF(AND($E$3=7),'Marks Entry 7th'!AS188,"")))</f>
        <v/>
      </c>
      <c r="CA189" s="120" t="str">
        <f>IF(OR($E189="",$G189=""),"",IF(AND($E$3=6),'Marks Entry 6th'!AT188,IF(AND($E$3=7),'Marks Entry 7th'!AT188,"")))</f>
        <v/>
      </c>
      <c r="CB189" s="120" t="str">
        <f>IF(OR($E189="",$G189=""),"",IF(AND($E$3=6),'Marks Entry 6th'!AU188,IF(AND($E$3=7),'Marks Entry 7th'!AU188,"")))</f>
        <v/>
      </c>
      <c r="CC189" s="120" t="str">
        <f>IF(OR($E189="",$G189=""),"",IF(AND($E$3=6),'Marks Entry 6th'!AV188,IF(AND($E$3=7),'Marks Entry 7th'!AV188,"")))</f>
        <v/>
      </c>
      <c r="CD189" s="418" t="str">
        <f t="shared" si="219"/>
        <v/>
      </c>
      <c r="CE189" s="120" t="str">
        <f>IF(OR($E189="",$G189=""),"",IF(AND($E$3=6),'Marks Entry 6th'!AW188,IF(AND($E$3=7),'Marks Entry 7th'!AW188,"")))</f>
        <v/>
      </c>
      <c r="CF189" s="120" t="str">
        <f>IF(OR($E189="",$G189=""),"",IF(AND($E$3=6),'Marks Entry 6th'!AX188,IF(AND($E$3=7),'Marks Entry 7th'!AX188,"")))</f>
        <v/>
      </c>
      <c r="CG189" s="65" t="str">
        <f t="shared" si="220"/>
        <v/>
      </c>
      <c r="CH189" s="62">
        <f t="shared" si="221"/>
        <v>0</v>
      </c>
      <c r="CI189" s="67" t="str">
        <f>IF(OR($E189="",$G189=""),"",IF(AND($E$3=6),'Marks Entry 6th'!AY188,IF(AND($E$3=7),'Marks Entry 7th'!AY188,"")))</f>
        <v/>
      </c>
      <c r="CJ189" s="67" t="str">
        <f>IF(OR($E189="",$G189=""),"",IF(AND($E$3=6),'Marks Entry 6th'!AZ188,IF(AND($E$3=7),'Marks Entry 7th'!AZ188,"")))</f>
        <v/>
      </c>
      <c r="CK189" s="65" t="str">
        <f t="shared" si="222"/>
        <v/>
      </c>
      <c r="CL189" s="62" t="str">
        <f t="shared" si="223"/>
        <v/>
      </c>
      <c r="CM189" s="108">
        <f t="shared" si="224"/>
        <v>0</v>
      </c>
      <c r="CN189" s="108" t="str">
        <f t="shared" si="225"/>
        <v/>
      </c>
      <c r="CO189" s="108" t="str">
        <f t="shared" si="226"/>
        <v/>
      </c>
      <c r="CP189" s="108" t="str">
        <f t="shared" si="227"/>
        <v/>
      </c>
      <c r="CQ189" s="108" t="str">
        <f t="shared" si="228"/>
        <v/>
      </c>
      <c r="CR189" s="110" t="str">
        <f t="shared" si="229"/>
        <v/>
      </c>
      <c r="CS189" s="120" t="str">
        <f>IF(OR($E189="",$G189=""),"",IF(AND($E$3=6),'Marks Entry 6th'!BA188,IF(AND($E$3=7),'Marks Entry 7th'!BA188,"")))</f>
        <v/>
      </c>
      <c r="CT189" s="120" t="str">
        <f>IF(OR($E189="",$G189=""),"",IF(AND($E$3=6),'Marks Entry 6th'!BB188,IF(AND($E$3=7),'Marks Entry 7th'!BB188,"")))</f>
        <v/>
      </c>
      <c r="CU189" s="120" t="str">
        <f>IF(OR($E189="",$G189=""),"",IF(AND($E$3=6),'Marks Entry 6th'!BC188,IF(AND($E$3=7),'Marks Entry 7th'!BC188,"")))</f>
        <v/>
      </c>
      <c r="CV189" s="120" t="str">
        <f>IF(OR($E189="",$G189=""),"",IF(AND($E$3=6),'Marks Entry 6th'!BD188,IF(AND($E$3=7),'Marks Entry 7th'!BD188,"")))</f>
        <v/>
      </c>
      <c r="CW189" s="120" t="str">
        <f>IF(OR($E189="",$G189=""),"",IF(AND($E$3=6),'Marks Entry 6th'!BE188,IF(AND($E$3=7),'Marks Entry 7th'!BE188,"")))</f>
        <v/>
      </c>
      <c r="CX189" s="120" t="str">
        <f>IF(OR($E189="",$G189=""),"",IF(AND($E$3=6),'Marks Entry 6th'!BF188,IF(AND($E$3=7),'Marks Entry 7th'!BF188,"")))</f>
        <v/>
      </c>
      <c r="CY189" s="418" t="str">
        <f t="shared" si="230"/>
        <v/>
      </c>
      <c r="CZ189" s="120" t="str">
        <f>IF(OR($E189="",$G189=""),"",IF(AND($E$3=6),'Marks Entry 6th'!BG188,IF(AND($E$3=7),'Marks Entry 7th'!BG188,"")))</f>
        <v/>
      </c>
      <c r="DA189" s="120" t="str">
        <f>IF(OR($E189="",$G189=""),"",IF(AND($E$3=6),'Marks Entry 6th'!BH188,IF(AND($E$3=7),'Marks Entry 7th'!BH188,"")))</f>
        <v/>
      </c>
      <c r="DB189" s="65" t="str">
        <f t="shared" si="231"/>
        <v/>
      </c>
      <c r="DC189" s="62">
        <f t="shared" si="232"/>
        <v>0</v>
      </c>
      <c r="DD189" s="67" t="str">
        <f>IF(OR($E189="",$G189=""),"",IF(AND($E$3=6),'Marks Entry 6th'!BI188,IF(AND($E$3=7),'Marks Entry 7th'!BI188,"")))</f>
        <v/>
      </c>
      <c r="DE189" s="67" t="str">
        <f>IF(OR($E189="",$G189=""),"",IF(AND($E$3=6),'Marks Entry 6th'!BJ188,IF(AND($E$3=7),'Marks Entry 7th'!BJ188,"")))</f>
        <v/>
      </c>
      <c r="DF189" s="65" t="str">
        <f t="shared" si="233"/>
        <v/>
      </c>
      <c r="DG189" s="62" t="str">
        <f t="shared" si="234"/>
        <v/>
      </c>
      <c r="DH189" s="108">
        <f t="shared" si="235"/>
        <v>0</v>
      </c>
      <c r="DI189" s="108" t="str">
        <f t="shared" si="236"/>
        <v/>
      </c>
      <c r="DJ189" s="108" t="str">
        <f t="shared" si="237"/>
        <v/>
      </c>
      <c r="DK189" s="108" t="str">
        <f t="shared" si="238"/>
        <v/>
      </c>
      <c r="DL189" s="108" t="str">
        <f t="shared" si="239"/>
        <v/>
      </c>
      <c r="DM189" s="110" t="str">
        <f t="shared" si="240"/>
        <v/>
      </c>
      <c r="DN189" s="120" t="str">
        <f>IF(OR($E189="",$G189=""),"",IF(AND($E$3=6),'Marks Entry 6th'!BK188,IF(AND($E$3=7),'Marks Entry 7th'!BK188,"")))</f>
        <v/>
      </c>
      <c r="DO189" s="120" t="str">
        <f>IF(OR($E189="",$G189=""),"",IF(AND($E$3=6),'Marks Entry 6th'!BL188,IF(AND($E$3=7),'Marks Entry 7th'!BL188,"")))</f>
        <v/>
      </c>
      <c r="DP189" s="120" t="str">
        <f>IF(OR($E189="",$G189=""),"",IF(AND($E$3=6),'Marks Entry 6th'!BM188,IF(AND($E$3=7),'Marks Entry 7th'!BM188,"")))</f>
        <v/>
      </c>
      <c r="DQ189" s="120" t="str">
        <f>IF(OR($E189="",$G189=""),"",IF(AND($E$3=6),'Marks Entry 6th'!BN188,IF(AND($E$3=7),'Marks Entry 7th'!BN188,"")))</f>
        <v/>
      </c>
      <c r="DR189" s="120" t="str">
        <f>IF(OR($E189="",$G189=""),"",IF(AND($E$3=6),'Marks Entry 6th'!BO188,IF(AND($E$3=7),'Marks Entry 7th'!BO188,"")))</f>
        <v/>
      </c>
      <c r="DS189" s="120" t="str">
        <f>IF(OR($E189="",$G189=""),"",IF(AND($E$3=6),'Marks Entry 6th'!BP188,IF(AND($E$3=7),'Marks Entry 7th'!BP188,"")))</f>
        <v/>
      </c>
      <c r="DT189" s="418" t="str">
        <f t="shared" si="241"/>
        <v/>
      </c>
      <c r="DU189" s="120" t="str">
        <f>IF(OR($E189="",$G189=""),"",IF(AND($E$3=6),'Marks Entry 6th'!BQ188,IF(AND($E$3=7),'Marks Entry 7th'!BQ188,"")))</f>
        <v/>
      </c>
      <c r="DV189" s="120" t="str">
        <f>IF(OR($E189="",$G189=""),"",IF(AND($E$3=6),'Marks Entry 6th'!BR188,IF(AND($E$3=7),'Marks Entry 7th'!BR188,"")))</f>
        <v/>
      </c>
      <c r="DW189" s="65" t="str">
        <f t="shared" si="242"/>
        <v/>
      </c>
      <c r="DX189" s="62">
        <f t="shared" si="243"/>
        <v>0</v>
      </c>
      <c r="DY189" s="67" t="str">
        <f>IF(OR($E189="",$G189=""),"",IF(AND($E$3=6),'Marks Entry 6th'!BS188,IF(AND($E$3=7),'Marks Entry 7th'!BS188,"")))</f>
        <v/>
      </c>
      <c r="DZ189" s="67" t="str">
        <f>IF(OR($E189="",$G189=""),"",IF(AND($E$3=6),'Marks Entry 6th'!BT188,IF(AND($E$3=7),'Marks Entry 7th'!BT188,"")))</f>
        <v/>
      </c>
      <c r="EA189" s="65" t="str">
        <f t="shared" si="244"/>
        <v/>
      </c>
      <c r="EB189" s="62" t="str">
        <f t="shared" si="245"/>
        <v/>
      </c>
      <c r="EC189" s="108">
        <f t="shared" si="246"/>
        <v>0</v>
      </c>
      <c r="ED189" s="108" t="str">
        <f t="shared" si="247"/>
        <v/>
      </c>
      <c r="EE189" s="108" t="str">
        <f t="shared" si="248"/>
        <v/>
      </c>
      <c r="EF189" s="108" t="str">
        <f t="shared" si="249"/>
        <v/>
      </c>
      <c r="EG189" s="108" t="str">
        <f t="shared" si="250"/>
        <v/>
      </c>
      <c r="EH189" s="110" t="str">
        <f t="shared" si="251"/>
        <v/>
      </c>
      <c r="EI189" s="52" t="str">
        <f>IF(OR($E189="",$G189=""),"",IF(AND($E$3=6),'Marks Entry 6th'!BU188,IF(AND($E$3=7),'Marks Entry 7th'!BU188,"")))</f>
        <v/>
      </c>
      <c r="EJ189" s="52" t="str">
        <f>IF(OR($E189="",$G189=""),"",IF(AND($E$3=6),'Marks Entry 6th'!BV188,IF(AND($E$3=7),'Marks Entry 7th'!BV188,"")))</f>
        <v/>
      </c>
      <c r="EK189" s="52" t="str">
        <f>IF(OR($E189="",$G189=""),"",IF(AND($E$3=6),'Marks Entry 6th'!BW188,IF(AND($E$3=7),'Marks Entry 7th'!BW188,"")))</f>
        <v/>
      </c>
      <c r="EL189" s="52" t="str">
        <f>IF(OR($E189="",$G189=""),"",IF(AND($E$3=6),'Marks Entry 6th'!BX188,IF(AND($E$3=7),'Marks Entry 7th'!BX188,"")))</f>
        <v/>
      </c>
      <c r="EM189" s="52" t="str">
        <f>IF(OR($E189="",$G189=""),"",IF(AND($E$3=6),'Marks Entry 6th'!BY188,IF(AND($E$3=7),'Marks Entry 7th'!BY188,"")))</f>
        <v/>
      </c>
      <c r="EN189" s="121" t="str">
        <f t="shared" si="252"/>
        <v/>
      </c>
      <c r="EO189" s="122">
        <f t="shared" si="253"/>
        <v>0</v>
      </c>
      <c r="EP189" s="122" t="str">
        <f t="shared" si="254"/>
        <v/>
      </c>
      <c r="EQ189" s="122" t="str">
        <f t="shared" si="255"/>
        <v/>
      </c>
      <c r="ER189" s="109" t="str">
        <f t="shared" si="256"/>
        <v/>
      </c>
      <c r="ES189" s="52" t="str">
        <f>IF(OR($E189="",$G189=""),"",IF(AND($E$3=6),'Marks Entry 6th'!BZ188,IF(AND($E$3=7),'Marks Entry 7th'!BZ188,"")))</f>
        <v/>
      </c>
      <c r="ET189" s="52" t="str">
        <f>IF(OR($E189="",$G189=""),"",IF(AND($E$3=6),'Marks Entry 6th'!CA188,IF(AND($E$3=7),'Marks Entry 7th'!CA188,"")))</f>
        <v/>
      </c>
      <c r="EU189" s="52" t="str">
        <f>IF(OR($E189="",$G189=""),"",IF(AND($E$3=6),'Marks Entry 6th'!CB188,IF(AND($E$3=7),'Marks Entry 7th'!CB188,"")))</f>
        <v/>
      </c>
      <c r="EV189" s="52" t="str">
        <f>IF(OR($E189="",$G189=""),"",IF(AND($E$3=6),'Marks Entry 6th'!CC188,IF(AND($E$3=7),'Marks Entry 7th'!CC188,"")))</f>
        <v/>
      </c>
      <c r="EW189" s="52" t="str">
        <f>IF(OR($E189="",$G189=""),"",IF(AND($E$3=6),'Marks Entry 6th'!CD188,IF(AND($E$3=7),'Marks Entry 7th'!CD188,"")))</f>
        <v/>
      </c>
      <c r="EX189" s="121" t="str">
        <f t="shared" si="257"/>
        <v/>
      </c>
      <c r="EY189" s="122">
        <f t="shared" si="258"/>
        <v>0</v>
      </c>
      <c r="EZ189" s="122" t="str">
        <f t="shared" si="259"/>
        <v/>
      </c>
      <c r="FA189" s="122" t="str">
        <f t="shared" si="260"/>
        <v/>
      </c>
      <c r="FB189" s="109" t="str">
        <f t="shared" si="261"/>
        <v/>
      </c>
      <c r="FC189" s="52" t="str">
        <f>IF(OR($E189="",$G189=""),"",IF(AND($E$3=6),'Marks Entry 6th'!CE188,IF(AND($E$3=7),'Marks Entry 7th'!CE188,"")))</f>
        <v/>
      </c>
      <c r="FD189" s="52" t="str">
        <f>IF(OR($E189="",$G189=""),"",IF(AND($E$3=6),'Marks Entry 6th'!CF188,IF(AND($E$3=7),'Marks Entry 7th'!CF188,"")))</f>
        <v/>
      </c>
      <c r="FE189" s="52" t="str">
        <f>IF(OR($E189="",$G189=""),"",IF(AND($E$3=6),'Marks Entry 6th'!CG188,IF(AND($E$3=7),'Marks Entry 7th'!CG188,"")))</f>
        <v/>
      </c>
      <c r="FF189" s="52" t="str">
        <f>IF(OR($E189="",$G189=""),"",IF(AND($E$3=6),'Marks Entry 6th'!CH188,IF(AND($E$3=7),'Marks Entry 7th'!CH188,"")))</f>
        <v/>
      </c>
      <c r="FG189" s="52" t="str">
        <f>IF(OR($E189="",$G189=""),"",IF(AND($E$3=6),'Marks Entry 6th'!CI188,IF(AND($E$3=7),'Marks Entry 7th'!CI188,"")))</f>
        <v/>
      </c>
      <c r="FH189" s="121" t="str">
        <f t="shared" si="262"/>
        <v/>
      </c>
      <c r="FI189" s="122">
        <f t="shared" si="263"/>
        <v>0</v>
      </c>
      <c r="FJ189" s="122" t="str">
        <f t="shared" si="264"/>
        <v/>
      </c>
      <c r="FK189" s="122" t="str">
        <f t="shared" si="265"/>
        <v/>
      </c>
      <c r="FL189" s="109" t="str">
        <f t="shared" si="266"/>
        <v/>
      </c>
      <c r="FM189" s="361" t="str">
        <f>IF(OR($E189="",$G189=""),"",IF(AND('Marks Entry 6th'!CJ188="",'Marks Entry 7th'!CJ188=""),"",IF(AND($E$3=6),'Marks Entry 6th'!CJ188,IF(AND($E$3=7),'Marks Entry 7th'!CJ188,""))))</f>
        <v/>
      </c>
      <c r="FN189" s="361" t="str">
        <f>IF(OR($E189="",$G189=""),"",IF(AND('Marks Entry 6th'!CK188="",'Marks Entry 7th'!CK188=""),"",IF(AND($E$3=6),'Marks Entry 6th'!CK188,IF(AND($E$3=7),'Marks Entry 7th'!CK188,""))))</f>
        <v/>
      </c>
      <c r="FO189" s="362" t="str">
        <f t="shared" si="267"/>
        <v/>
      </c>
      <c r="FP189" s="109" t="str">
        <f t="shared" si="268"/>
        <v/>
      </c>
      <c r="FQ189" s="361" t="str">
        <f>IF(OR($E189="",$G189=""),"",IF(AND('Marks Entry 6th'!CL188="",'Marks Entry 7th'!CL188=""),"",IF(AND($E$3=6),'Marks Entry 6th'!CL188,IF(AND($E$3=7),'Marks Entry 7th'!CL188,""))))</f>
        <v/>
      </c>
      <c r="FR189" s="361" t="str">
        <f>IF(OR($E189="",$G189=""),"",IF(AND('Marks Entry 6th'!CM188="",'Marks Entry 7th'!CM188=""),"",IF(AND($E$3=6),'Marks Entry 6th'!CM188,IF(AND($E$3=7),'Marks Entry 7th'!CM188,""))))</f>
        <v/>
      </c>
      <c r="FS189" s="362" t="str">
        <f t="shared" si="269"/>
        <v/>
      </c>
      <c r="FT189" s="109" t="str">
        <f t="shared" si="270"/>
        <v/>
      </c>
      <c r="FU189" s="78" t="str">
        <f t="shared" si="271"/>
        <v/>
      </c>
      <c r="FV189" s="328" t="str">
        <f t="shared" si="272"/>
        <v/>
      </c>
      <c r="FW189" s="84" t="str">
        <f t="shared" si="273"/>
        <v/>
      </c>
      <c r="FX189" s="222" t="str">
        <f t="shared" si="274"/>
        <v/>
      </c>
      <c r="FY189" s="85" t="str">
        <f t="shared" si="275"/>
        <v/>
      </c>
      <c r="FZ189" s="327" t="str">
        <f>IFERROR(IF(B189="NSO","NSO",IF(OR(D189="",G189="",F189=""),"",IF(AND(FV189&gt;=36,'Master sheet'!$D$11="Hindi"),"कक्षा क्रमोन्नत",IF(AND(FV189&gt;=36,'Master sheet'!$D$11="English"),"Promoted",IF(AND(FV189&lt;36,'Master sheet'!$D$11="Hindi"),"पुनः परीक्षा","Re-Exam"))))),"")</f>
        <v/>
      </c>
      <c r="GA189" s="53" t="str">
        <f>IF(OR($E189="",$G189=""),"",IF(AND($E$3=6,'Marks Entry 6th'!CN188=""),"",IF(AND($E$3=7,'Marks Entry 7th'!CN188=""),"",IF(AND($E$3=6),'Marks Entry 6th'!CN188,IF(AND($E$3=7),'Marks Entry 7th'!CN188,"")))))</f>
        <v/>
      </c>
      <c r="GB189" s="53" t="str">
        <f>IF(OR($E189="",$G189=""),"",IF(AND($E$3=6,'Marks Entry 6th'!CO188=""),"",IF(AND($E$3=7,'Marks Entry 7th'!CO188=""),"",IF(AND($E$3=6),'Marks Entry 6th'!CO188,IF(AND($E$3=7),'Marks Entry 7th'!CO188,"")))))</f>
        <v/>
      </c>
      <c r="GC189" s="54"/>
      <c r="GK189" s="56">
        <f>IF(AND($E$3=6),'Marks Entry 6th'!I188,IF(AND($E$3=7),'Marks Entry 7th'!I188,""))</f>
        <v>0</v>
      </c>
      <c r="GL189" s="56">
        <f t="shared" si="276"/>
        <v>0</v>
      </c>
    </row>
    <row r="190" spans="1:194" ht="18.95" customHeight="1">
      <c r="A190" s="68">
        <v>183</v>
      </c>
      <c r="B190" s="68" t="str">
        <f>IF(OR(GK190=0,GK190=""),"",IF(AND($E$3=6),'Marks Entry 6th'!I189,IF(AND($E$3=7),'Marks Entry 7th'!I189,"")))</f>
        <v/>
      </c>
      <c r="C190" s="69" t="str">
        <f>IF(OR(B190=0,B190=""),"",IF(AND($E$3=6,'Marks Entry 6th'!B189=""),"",IF(AND($E$3=7,'Marks Entry 7th'!B189=""),"",IF(AND($E$3=6,'Marks Entry 6th'!B189),'Marks Entry 6th'!B189,IF(AND($E$3=7),'Marks Entry 7th'!B189,"")))))</f>
        <v/>
      </c>
      <c r="D190" s="69" t="str">
        <f>IF(OR(B190=0,B190=""),"",IF(AND($E$3=6,'Marks Entry 6th'!C189=""),"",IF(AND($E$3=7,'Marks Entry 7th'!C189=""),"",IF(AND($E$3=6),'Marks Entry 6th'!C189,IF(AND($E$3=7),'Marks Entry 7th'!C189,"")))))</f>
        <v/>
      </c>
      <c r="E190" s="303" t="str">
        <f>IF(OR(B190=0,B190=""),"",IF(AND($E$3=6,'Marks Entry 6th'!E189=""),"",IF(AND($E$3=7,'Marks Entry 7th'!E189=""),"",IF(AND($E$3=6),'Marks Entry 6th'!E189,IF(AND($E$3=7),'Marks Entry 7th'!E189,"")))))</f>
        <v/>
      </c>
      <c r="F190" s="69" t="str">
        <f>IF(OR(B190=0,B190=""),"",IF(AND($E$3=6,'Marks Entry 6th'!D189=""),"",IF(AND($E$3=7,'Marks Entry 7th'!D189=""),"",IF(AND($E$3=6),'Marks Entry 6th'!D189,IF(AND($E$3=7),'Marks Entry 7th'!D189,"")))))</f>
        <v/>
      </c>
      <c r="G190" s="302" t="str">
        <f>IF(OR(B190=0,B190=""),"",IF(AND($E$3=6,'Marks Entry 6th'!F189=""),"",IF(AND($E$3=7,'Marks Entry 7th'!F189=""),"",IF(AND($E$3=6),UPPER('Marks Entry 6th'!F189),IF(AND($E$3=7),UPPER('Marks Entry 7th'!F189),"")))))</f>
        <v/>
      </c>
      <c r="H190" s="302" t="str">
        <f>IF(OR(B190=0,B190=""),"",IF(AND($E$3=6,'Marks Entry 6th'!G189=""),"",IF(AND($E$3=7,'Marks Entry 7th'!G189=""),"",IF(AND($E$3=6),UPPER('Marks Entry 6th'!G189),IF(AND($E$3=7),UPPER('Marks Entry 7th'!G189),"")))))</f>
        <v/>
      </c>
      <c r="I190" s="302" t="str">
        <f>IF(OR(B190=0,B190=""),"",IF(AND($E$3=6,'Marks Entry 6th'!H189=""),"",IF(AND($E$3=7,'Marks Entry 7th'!H189=""),"",IF(AND($E$3=6),UPPER('Marks Entry 6th'!H189),IF(AND($E$3=7),UPPER('Marks Entry 7th'!H189),"")))))</f>
        <v/>
      </c>
      <c r="J190" s="64" t="str">
        <f>IF(OR(B190=0,B190=""),"",IF(AND($E$3=6,'Marks Entry 6th'!J189=""),"",IF(AND($E$3=7,'Marks Entry 7th'!J189=""),"",IF(AND($E$3=6),'Marks Entry 6th'!J189,IF(AND($E$3=7),'Marks Entry 7th'!J189,"")))))</f>
        <v/>
      </c>
      <c r="K190" s="64" t="str">
        <f>IF(OR(B190=0,B190=""),"",IF(AND($E$3=6,'Marks Entry 6th'!K189=""),"",IF(AND($E$3=7,'Marks Entry 7th'!K189=""),"",IF(AND($E$3=6),'Marks Entry 6th'!K189,IF(AND($E$3=7),'Marks Entry 7th'!K189,"")))))</f>
        <v/>
      </c>
      <c r="L190" s="120" t="str">
        <f>IF(OR($E190="",$G190=""),"",IF(AND($E$3=6),'Marks Entry 6th'!L189,IF(AND($E$3=7),'Marks Entry 7th'!L189,"")))</f>
        <v/>
      </c>
      <c r="M190" s="120" t="str">
        <f>IF(OR($E190="",$G190=""),"",IF(AND($E$3=6),'Marks Entry 6th'!M189,IF(AND($E$3=7),'Marks Entry 7th'!M189,"")))</f>
        <v/>
      </c>
      <c r="N190" s="120" t="str">
        <f>IF(OR($E190="",$G190=""),"",IF(AND($E$3=6),'Marks Entry 6th'!N189,IF(AND($E$3=7),'Marks Entry 7th'!N189,"")))</f>
        <v/>
      </c>
      <c r="O190" s="120" t="str">
        <f>IF(OR($E190="",$G190=""),"",IF(AND($E$3=6),'Marks Entry 6th'!O189,IF(AND($E$3=7),'Marks Entry 7th'!O189,"")))</f>
        <v/>
      </c>
      <c r="P190" s="120" t="str">
        <f>IF(OR($E190="",$G190=""),"",IF(AND($E$3=6),'Marks Entry 6th'!P189,IF(AND($E$3=7),'Marks Entry 7th'!P189,"")))</f>
        <v/>
      </c>
      <c r="Q190" s="120" t="str">
        <f>IF(OR($E190="",$G190=""),"",IF(AND($E$3=6),'Marks Entry 6th'!Q189,IF(AND($E$3=7),'Marks Entry 7th'!Q189,"")))</f>
        <v/>
      </c>
      <c r="R190" s="418" t="str">
        <f t="shared" si="186"/>
        <v/>
      </c>
      <c r="S190" s="120" t="str">
        <f>IF(OR($E190="",$G190=""),"",IF(AND($E$3=6),'Marks Entry 6th'!R189,IF(AND($E$3=7),'Marks Entry 7th'!R189,"")))</f>
        <v/>
      </c>
      <c r="T190" s="120" t="str">
        <f>IF(OR($E190="",$G190=""),"",IF(AND($E$3=6),'Marks Entry 6th'!S189,IF(AND($E$3=7),'Marks Entry 7th'!S189,"")))</f>
        <v/>
      </c>
      <c r="U190" s="65" t="str">
        <f t="shared" si="187"/>
        <v/>
      </c>
      <c r="V190" s="62">
        <f t="shared" si="188"/>
        <v>0</v>
      </c>
      <c r="W190" s="67" t="str">
        <f>IF(OR($E190="",$G190=""),"",IF(AND($E$3=6),'Marks Entry 6th'!T189,IF(AND($E$3=7),'Marks Entry 7th'!T189,"")))</f>
        <v/>
      </c>
      <c r="X190" s="67" t="str">
        <f>IF(OR($E190="",$G190=""),"",IF(AND($E$3=6),'Marks Entry 6th'!U189,IF(AND($E$3=7),'Marks Entry 7th'!U189,"")))</f>
        <v/>
      </c>
      <c r="Y190" s="66" t="str">
        <f t="shared" si="189"/>
        <v/>
      </c>
      <c r="Z190" s="62" t="str">
        <f t="shared" si="190"/>
        <v/>
      </c>
      <c r="AA190" s="108">
        <f t="shared" si="191"/>
        <v>0</v>
      </c>
      <c r="AB190" s="108" t="str">
        <f t="shared" si="192"/>
        <v/>
      </c>
      <c r="AC190" s="108" t="str">
        <f t="shared" si="193"/>
        <v/>
      </c>
      <c r="AD190" s="108" t="str">
        <f t="shared" si="194"/>
        <v/>
      </c>
      <c r="AE190" s="108" t="str">
        <f t="shared" si="195"/>
        <v/>
      </c>
      <c r="AF190" s="110" t="str">
        <f t="shared" si="196"/>
        <v/>
      </c>
      <c r="AG190" s="120" t="str">
        <f>IF(OR($E190="",$G190=""),"",IF(AND($E$3=6),'Marks Entry 6th'!V189,IF(AND($E$3=7),'Marks Entry 7th'!V189,"")))</f>
        <v/>
      </c>
      <c r="AH190" s="120" t="str">
        <f>IF(OR($E190="",$G190=""),"",IF(AND($E$3=6),'Marks Entry 6th'!W189,IF(AND($E$3=7),'Marks Entry 7th'!W189,"")))</f>
        <v/>
      </c>
      <c r="AI190" s="120" t="str">
        <f>IF(OR($E190="",$G190=""),"",IF(AND($E$3=6),'Marks Entry 6th'!X189,IF(AND($E$3=7),'Marks Entry 7th'!X189,"")))</f>
        <v/>
      </c>
      <c r="AJ190" s="120" t="str">
        <f>IF(OR($E190="",$G190=""),"",IF(AND($E$3=6),'Marks Entry 6th'!Y189,IF(AND($E$3=7),'Marks Entry 7th'!Y189,"")))</f>
        <v/>
      </c>
      <c r="AK190" s="120" t="str">
        <f>IF(OR($E190="",$G190=""),"",IF(AND($E$3=6),'Marks Entry 6th'!Z189,IF(AND($E$3=7),'Marks Entry 7th'!Z189,"")))</f>
        <v/>
      </c>
      <c r="AL190" s="120" t="str">
        <f>IF(OR($E190="",$G190=""),"",IF(AND($E$3=6),'Marks Entry 6th'!AA189,IF(AND($E$3=7),'Marks Entry 7th'!AA189,"")))</f>
        <v/>
      </c>
      <c r="AM190" s="418" t="str">
        <f t="shared" si="197"/>
        <v/>
      </c>
      <c r="AN190" s="120" t="str">
        <f>IF(OR($E190="",$G190=""),"",IF(AND($E$3=6),'Marks Entry 6th'!AB189,IF(AND($E$3=7),'Marks Entry 7th'!AB189,"")))</f>
        <v/>
      </c>
      <c r="AO190" s="120" t="str">
        <f>IF(OR($E190="",$G190=""),"",IF(AND($E$3=6),'Marks Entry 6th'!AC189,IF(AND($E$3=7),'Marks Entry 7th'!AC189,"")))</f>
        <v/>
      </c>
      <c r="AP190" s="65" t="str">
        <f t="shared" si="198"/>
        <v/>
      </c>
      <c r="AQ190" s="62">
        <f t="shared" si="199"/>
        <v>0</v>
      </c>
      <c r="AR190" s="67" t="str">
        <f>IF(OR($E190="",$G190=""),"",IF(AND($E$3=6),'Marks Entry 6th'!AD189,IF(AND($E$3=7),'Marks Entry 7th'!AD189,"")))</f>
        <v/>
      </c>
      <c r="AS190" s="67" t="str">
        <f>IF(OR($E190="",$G190=""),"",IF(AND($E$3=6),'Marks Entry 6th'!AE189,IF(AND($E$3=7),'Marks Entry 7th'!AE189,"")))</f>
        <v/>
      </c>
      <c r="AT190" s="65" t="str">
        <f t="shared" si="200"/>
        <v/>
      </c>
      <c r="AU190" s="62" t="str">
        <f t="shared" si="201"/>
        <v/>
      </c>
      <c r="AV190" s="108">
        <f t="shared" si="202"/>
        <v>0</v>
      </c>
      <c r="AW190" s="108" t="str">
        <f t="shared" si="203"/>
        <v/>
      </c>
      <c r="AX190" s="108" t="str">
        <f t="shared" si="204"/>
        <v/>
      </c>
      <c r="AY190" s="108" t="str">
        <f t="shared" si="205"/>
        <v/>
      </c>
      <c r="AZ190" s="108" t="str">
        <f t="shared" si="206"/>
        <v/>
      </c>
      <c r="BA190" s="110" t="str">
        <f t="shared" si="207"/>
        <v/>
      </c>
      <c r="BB190" s="310" t="str">
        <f>IF(OR($E190="",$G190=""),"",IF(AND($E$3=6),'Marks Entry 6th'!AF189,IF(AND($E$3=7),'Marks Entry 7th'!AF189,"")))</f>
        <v/>
      </c>
      <c r="BC190" s="120" t="str">
        <f>IF(OR($E190="",$G190=""),"",IF(AND($E$3=6),'Marks Entry 6th'!AG189,IF(AND($E$3=7),'Marks Entry 7th'!AG189,"")))</f>
        <v/>
      </c>
      <c r="BD190" s="120" t="str">
        <f>IF(OR($E190="",$G190=""),"",IF(AND($E$3=6),'Marks Entry 6th'!AH189,IF(AND($E$3=7),'Marks Entry 7th'!AH189,"")))</f>
        <v/>
      </c>
      <c r="BE190" s="120" t="str">
        <f>IF(OR($E190="",$G190=""),"",IF(AND($E$3=6),'Marks Entry 6th'!AI189,IF(AND($E$3=7),'Marks Entry 7th'!AI189,"")))</f>
        <v/>
      </c>
      <c r="BF190" s="120" t="str">
        <f>IF(OR($E190="",$G190=""),"",IF(AND($E$3=6),'Marks Entry 6th'!AJ189,IF(AND($E$3=7),'Marks Entry 7th'!AJ189,"")))</f>
        <v/>
      </c>
      <c r="BG190" s="120" t="str">
        <f>IF(OR($E190="",$G190=""),"",IF(AND($E$3=6),'Marks Entry 6th'!AK189,IF(AND($E$3=7),'Marks Entry 7th'!AK189,"")))</f>
        <v/>
      </c>
      <c r="BH190" s="120" t="str">
        <f>IF(OR($E190="",$G190=""),"",IF(AND($E$3=6),'Marks Entry 6th'!AL189,IF(AND($E$3=7),'Marks Entry 7th'!AL189,"")))</f>
        <v/>
      </c>
      <c r="BI190" s="418" t="str">
        <f t="shared" si="208"/>
        <v/>
      </c>
      <c r="BJ190" s="120" t="str">
        <f>IF(OR($E190="",$G190=""),"",IF(AND($E$3=6),'Marks Entry 6th'!AM189,IF(AND($E$3=7),'Marks Entry 7th'!AM189,"")))</f>
        <v/>
      </c>
      <c r="BK190" s="120" t="str">
        <f>IF(OR($E190="",$G190=""),"",IF(AND($E$3=6),'Marks Entry 6th'!AN189,IF(AND($E$3=7),'Marks Entry 7th'!AN189,"")))</f>
        <v/>
      </c>
      <c r="BL190" s="65" t="str">
        <f t="shared" si="209"/>
        <v/>
      </c>
      <c r="BM190" s="62">
        <f t="shared" si="210"/>
        <v>0</v>
      </c>
      <c r="BN190" s="67" t="str">
        <f>IF(OR($E190="",$G190=""),"",IF(AND($E$3=6),'Marks Entry 6th'!AO189,IF(AND($E$3=7),'Marks Entry 7th'!AO189,"")))</f>
        <v/>
      </c>
      <c r="BO190" s="67" t="str">
        <f>IF(OR($E190="",$G190=""),"",IF(AND($E$3=6),'Marks Entry 6th'!AP189,IF(AND($E$3=7),'Marks Entry 7th'!AP189,"")))</f>
        <v/>
      </c>
      <c r="BP190" s="65" t="str">
        <f t="shared" si="211"/>
        <v/>
      </c>
      <c r="BQ190" s="62" t="str">
        <f t="shared" si="212"/>
        <v/>
      </c>
      <c r="BR190" s="108">
        <f t="shared" si="213"/>
        <v>0</v>
      </c>
      <c r="BS190" s="108" t="str">
        <f t="shared" si="214"/>
        <v/>
      </c>
      <c r="BT190" s="108" t="str">
        <f t="shared" si="215"/>
        <v/>
      </c>
      <c r="BU190" s="108" t="str">
        <f t="shared" si="216"/>
        <v/>
      </c>
      <c r="BV190" s="108" t="str">
        <f t="shared" si="217"/>
        <v/>
      </c>
      <c r="BW190" s="110" t="str">
        <f t="shared" si="218"/>
        <v/>
      </c>
      <c r="BX190" s="120" t="str">
        <f>IF(OR($E190="",$G190=""),"",IF(AND($E$3=6),'Marks Entry 6th'!AQ189,IF(AND($E$3=7),'Marks Entry 7th'!AQ189,"")))</f>
        <v/>
      </c>
      <c r="BY190" s="120" t="str">
        <f>IF(OR($E190="",$G190=""),"",IF(AND($E$3=6),'Marks Entry 6th'!AR189,IF(AND($E$3=7),'Marks Entry 7th'!AR189,"")))</f>
        <v/>
      </c>
      <c r="BZ190" s="120" t="str">
        <f>IF(OR($E190="",$G190=""),"",IF(AND($E$3=6),'Marks Entry 6th'!AS189,IF(AND($E$3=7),'Marks Entry 7th'!AS189,"")))</f>
        <v/>
      </c>
      <c r="CA190" s="120" t="str">
        <f>IF(OR($E190="",$G190=""),"",IF(AND($E$3=6),'Marks Entry 6th'!AT189,IF(AND($E$3=7),'Marks Entry 7th'!AT189,"")))</f>
        <v/>
      </c>
      <c r="CB190" s="120" t="str">
        <f>IF(OR($E190="",$G190=""),"",IF(AND($E$3=6),'Marks Entry 6th'!AU189,IF(AND($E$3=7),'Marks Entry 7th'!AU189,"")))</f>
        <v/>
      </c>
      <c r="CC190" s="120" t="str">
        <f>IF(OR($E190="",$G190=""),"",IF(AND($E$3=6),'Marks Entry 6th'!AV189,IF(AND($E$3=7),'Marks Entry 7th'!AV189,"")))</f>
        <v/>
      </c>
      <c r="CD190" s="418" t="str">
        <f t="shared" si="219"/>
        <v/>
      </c>
      <c r="CE190" s="120" t="str">
        <f>IF(OR($E190="",$G190=""),"",IF(AND($E$3=6),'Marks Entry 6th'!AW189,IF(AND($E$3=7),'Marks Entry 7th'!AW189,"")))</f>
        <v/>
      </c>
      <c r="CF190" s="120" t="str">
        <f>IF(OR($E190="",$G190=""),"",IF(AND($E$3=6),'Marks Entry 6th'!AX189,IF(AND($E$3=7),'Marks Entry 7th'!AX189,"")))</f>
        <v/>
      </c>
      <c r="CG190" s="65" t="str">
        <f t="shared" si="220"/>
        <v/>
      </c>
      <c r="CH190" s="62">
        <f t="shared" si="221"/>
        <v>0</v>
      </c>
      <c r="CI190" s="67" t="str">
        <f>IF(OR($E190="",$G190=""),"",IF(AND($E$3=6),'Marks Entry 6th'!AY189,IF(AND($E$3=7),'Marks Entry 7th'!AY189,"")))</f>
        <v/>
      </c>
      <c r="CJ190" s="67" t="str">
        <f>IF(OR($E190="",$G190=""),"",IF(AND($E$3=6),'Marks Entry 6th'!AZ189,IF(AND($E$3=7),'Marks Entry 7th'!AZ189,"")))</f>
        <v/>
      </c>
      <c r="CK190" s="65" t="str">
        <f t="shared" si="222"/>
        <v/>
      </c>
      <c r="CL190" s="62" t="str">
        <f t="shared" si="223"/>
        <v/>
      </c>
      <c r="CM190" s="108">
        <f t="shared" si="224"/>
        <v>0</v>
      </c>
      <c r="CN190" s="108" t="str">
        <f t="shared" si="225"/>
        <v/>
      </c>
      <c r="CO190" s="108" t="str">
        <f t="shared" si="226"/>
        <v/>
      </c>
      <c r="CP190" s="108" t="str">
        <f t="shared" si="227"/>
        <v/>
      </c>
      <c r="CQ190" s="108" t="str">
        <f t="shared" si="228"/>
        <v/>
      </c>
      <c r="CR190" s="110" t="str">
        <f t="shared" si="229"/>
        <v/>
      </c>
      <c r="CS190" s="120" t="str">
        <f>IF(OR($E190="",$G190=""),"",IF(AND($E$3=6),'Marks Entry 6th'!BA189,IF(AND($E$3=7),'Marks Entry 7th'!BA189,"")))</f>
        <v/>
      </c>
      <c r="CT190" s="120" t="str">
        <f>IF(OR($E190="",$G190=""),"",IF(AND($E$3=6),'Marks Entry 6th'!BB189,IF(AND($E$3=7),'Marks Entry 7th'!BB189,"")))</f>
        <v/>
      </c>
      <c r="CU190" s="120" t="str">
        <f>IF(OR($E190="",$G190=""),"",IF(AND($E$3=6),'Marks Entry 6th'!BC189,IF(AND($E$3=7),'Marks Entry 7th'!BC189,"")))</f>
        <v/>
      </c>
      <c r="CV190" s="120" t="str">
        <f>IF(OR($E190="",$G190=""),"",IF(AND($E$3=6),'Marks Entry 6th'!BD189,IF(AND($E$3=7),'Marks Entry 7th'!BD189,"")))</f>
        <v/>
      </c>
      <c r="CW190" s="120" t="str">
        <f>IF(OR($E190="",$G190=""),"",IF(AND($E$3=6),'Marks Entry 6th'!BE189,IF(AND($E$3=7),'Marks Entry 7th'!BE189,"")))</f>
        <v/>
      </c>
      <c r="CX190" s="120" t="str">
        <f>IF(OR($E190="",$G190=""),"",IF(AND($E$3=6),'Marks Entry 6th'!BF189,IF(AND($E$3=7),'Marks Entry 7th'!BF189,"")))</f>
        <v/>
      </c>
      <c r="CY190" s="418" t="str">
        <f t="shared" si="230"/>
        <v/>
      </c>
      <c r="CZ190" s="120" t="str">
        <f>IF(OR($E190="",$G190=""),"",IF(AND($E$3=6),'Marks Entry 6th'!BG189,IF(AND($E$3=7),'Marks Entry 7th'!BG189,"")))</f>
        <v/>
      </c>
      <c r="DA190" s="120" t="str">
        <f>IF(OR($E190="",$G190=""),"",IF(AND($E$3=6),'Marks Entry 6th'!BH189,IF(AND($E$3=7),'Marks Entry 7th'!BH189,"")))</f>
        <v/>
      </c>
      <c r="DB190" s="65" t="str">
        <f t="shared" si="231"/>
        <v/>
      </c>
      <c r="DC190" s="62">
        <f t="shared" si="232"/>
        <v>0</v>
      </c>
      <c r="DD190" s="67" t="str">
        <f>IF(OR($E190="",$G190=""),"",IF(AND($E$3=6),'Marks Entry 6th'!BI189,IF(AND($E$3=7),'Marks Entry 7th'!BI189,"")))</f>
        <v/>
      </c>
      <c r="DE190" s="67" t="str">
        <f>IF(OR($E190="",$G190=""),"",IF(AND($E$3=6),'Marks Entry 6th'!BJ189,IF(AND($E$3=7),'Marks Entry 7th'!BJ189,"")))</f>
        <v/>
      </c>
      <c r="DF190" s="65" t="str">
        <f t="shared" si="233"/>
        <v/>
      </c>
      <c r="DG190" s="62" t="str">
        <f t="shared" si="234"/>
        <v/>
      </c>
      <c r="DH190" s="108">
        <f t="shared" si="235"/>
        <v>0</v>
      </c>
      <c r="DI190" s="108" t="str">
        <f t="shared" si="236"/>
        <v/>
      </c>
      <c r="DJ190" s="108" t="str">
        <f t="shared" si="237"/>
        <v/>
      </c>
      <c r="DK190" s="108" t="str">
        <f t="shared" si="238"/>
        <v/>
      </c>
      <c r="DL190" s="108" t="str">
        <f t="shared" si="239"/>
        <v/>
      </c>
      <c r="DM190" s="110" t="str">
        <f t="shared" si="240"/>
        <v/>
      </c>
      <c r="DN190" s="120" t="str">
        <f>IF(OR($E190="",$G190=""),"",IF(AND($E$3=6),'Marks Entry 6th'!BK189,IF(AND($E$3=7),'Marks Entry 7th'!BK189,"")))</f>
        <v/>
      </c>
      <c r="DO190" s="120" t="str">
        <f>IF(OR($E190="",$G190=""),"",IF(AND($E$3=6),'Marks Entry 6th'!BL189,IF(AND($E$3=7),'Marks Entry 7th'!BL189,"")))</f>
        <v/>
      </c>
      <c r="DP190" s="120" t="str">
        <f>IF(OR($E190="",$G190=""),"",IF(AND($E$3=6),'Marks Entry 6th'!BM189,IF(AND($E$3=7),'Marks Entry 7th'!BM189,"")))</f>
        <v/>
      </c>
      <c r="DQ190" s="120" t="str">
        <f>IF(OR($E190="",$G190=""),"",IF(AND($E$3=6),'Marks Entry 6th'!BN189,IF(AND($E$3=7),'Marks Entry 7th'!BN189,"")))</f>
        <v/>
      </c>
      <c r="DR190" s="120" t="str">
        <f>IF(OR($E190="",$G190=""),"",IF(AND($E$3=6),'Marks Entry 6th'!BO189,IF(AND($E$3=7),'Marks Entry 7th'!BO189,"")))</f>
        <v/>
      </c>
      <c r="DS190" s="120" t="str">
        <f>IF(OR($E190="",$G190=""),"",IF(AND($E$3=6),'Marks Entry 6th'!BP189,IF(AND($E$3=7),'Marks Entry 7th'!BP189,"")))</f>
        <v/>
      </c>
      <c r="DT190" s="418" t="str">
        <f t="shared" si="241"/>
        <v/>
      </c>
      <c r="DU190" s="120" t="str">
        <f>IF(OR($E190="",$G190=""),"",IF(AND($E$3=6),'Marks Entry 6th'!BQ189,IF(AND($E$3=7),'Marks Entry 7th'!BQ189,"")))</f>
        <v/>
      </c>
      <c r="DV190" s="120" t="str">
        <f>IF(OR($E190="",$G190=""),"",IF(AND($E$3=6),'Marks Entry 6th'!BR189,IF(AND($E$3=7),'Marks Entry 7th'!BR189,"")))</f>
        <v/>
      </c>
      <c r="DW190" s="65" t="str">
        <f t="shared" si="242"/>
        <v/>
      </c>
      <c r="DX190" s="62">
        <f t="shared" si="243"/>
        <v>0</v>
      </c>
      <c r="DY190" s="67" t="str">
        <f>IF(OR($E190="",$G190=""),"",IF(AND($E$3=6),'Marks Entry 6th'!BS189,IF(AND($E$3=7),'Marks Entry 7th'!BS189,"")))</f>
        <v/>
      </c>
      <c r="DZ190" s="67" t="str">
        <f>IF(OR($E190="",$G190=""),"",IF(AND($E$3=6),'Marks Entry 6th'!BT189,IF(AND($E$3=7),'Marks Entry 7th'!BT189,"")))</f>
        <v/>
      </c>
      <c r="EA190" s="65" t="str">
        <f t="shared" si="244"/>
        <v/>
      </c>
      <c r="EB190" s="62" t="str">
        <f t="shared" si="245"/>
        <v/>
      </c>
      <c r="EC190" s="108">
        <f t="shared" si="246"/>
        <v>0</v>
      </c>
      <c r="ED190" s="108" t="str">
        <f t="shared" si="247"/>
        <v/>
      </c>
      <c r="EE190" s="108" t="str">
        <f t="shared" si="248"/>
        <v/>
      </c>
      <c r="EF190" s="108" t="str">
        <f t="shared" si="249"/>
        <v/>
      </c>
      <c r="EG190" s="108" t="str">
        <f t="shared" si="250"/>
        <v/>
      </c>
      <c r="EH190" s="110" t="str">
        <f t="shared" si="251"/>
        <v/>
      </c>
      <c r="EI190" s="52" t="str">
        <f>IF(OR($E190="",$G190=""),"",IF(AND($E$3=6),'Marks Entry 6th'!BU189,IF(AND($E$3=7),'Marks Entry 7th'!BU189,"")))</f>
        <v/>
      </c>
      <c r="EJ190" s="52" t="str">
        <f>IF(OR($E190="",$G190=""),"",IF(AND($E$3=6),'Marks Entry 6th'!BV189,IF(AND($E$3=7),'Marks Entry 7th'!BV189,"")))</f>
        <v/>
      </c>
      <c r="EK190" s="52" t="str">
        <f>IF(OR($E190="",$G190=""),"",IF(AND($E$3=6),'Marks Entry 6th'!BW189,IF(AND($E$3=7),'Marks Entry 7th'!BW189,"")))</f>
        <v/>
      </c>
      <c r="EL190" s="52" t="str">
        <f>IF(OR($E190="",$G190=""),"",IF(AND($E$3=6),'Marks Entry 6th'!BX189,IF(AND($E$3=7),'Marks Entry 7th'!BX189,"")))</f>
        <v/>
      </c>
      <c r="EM190" s="52" t="str">
        <f>IF(OR($E190="",$G190=""),"",IF(AND($E$3=6),'Marks Entry 6th'!BY189,IF(AND($E$3=7),'Marks Entry 7th'!BY189,"")))</f>
        <v/>
      </c>
      <c r="EN190" s="121" t="str">
        <f t="shared" si="252"/>
        <v/>
      </c>
      <c r="EO190" s="122">
        <f t="shared" si="253"/>
        <v>0</v>
      </c>
      <c r="EP190" s="122" t="str">
        <f t="shared" si="254"/>
        <v/>
      </c>
      <c r="EQ190" s="122" t="str">
        <f t="shared" si="255"/>
        <v/>
      </c>
      <c r="ER190" s="109" t="str">
        <f t="shared" si="256"/>
        <v/>
      </c>
      <c r="ES190" s="52" t="str">
        <f>IF(OR($E190="",$G190=""),"",IF(AND($E$3=6),'Marks Entry 6th'!BZ189,IF(AND($E$3=7),'Marks Entry 7th'!BZ189,"")))</f>
        <v/>
      </c>
      <c r="ET190" s="52" t="str">
        <f>IF(OR($E190="",$G190=""),"",IF(AND($E$3=6),'Marks Entry 6th'!CA189,IF(AND($E$3=7),'Marks Entry 7th'!CA189,"")))</f>
        <v/>
      </c>
      <c r="EU190" s="52" t="str">
        <f>IF(OR($E190="",$G190=""),"",IF(AND($E$3=6),'Marks Entry 6th'!CB189,IF(AND($E$3=7),'Marks Entry 7th'!CB189,"")))</f>
        <v/>
      </c>
      <c r="EV190" s="52" t="str">
        <f>IF(OR($E190="",$G190=""),"",IF(AND($E$3=6),'Marks Entry 6th'!CC189,IF(AND($E$3=7),'Marks Entry 7th'!CC189,"")))</f>
        <v/>
      </c>
      <c r="EW190" s="52" t="str">
        <f>IF(OR($E190="",$G190=""),"",IF(AND($E$3=6),'Marks Entry 6th'!CD189,IF(AND($E$3=7),'Marks Entry 7th'!CD189,"")))</f>
        <v/>
      </c>
      <c r="EX190" s="121" t="str">
        <f t="shared" si="257"/>
        <v/>
      </c>
      <c r="EY190" s="122">
        <f t="shared" si="258"/>
        <v>0</v>
      </c>
      <c r="EZ190" s="122" t="str">
        <f t="shared" si="259"/>
        <v/>
      </c>
      <c r="FA190" s="122" t="str">
        <f t="shared" si="260"/>
        <v/>
      </c>
      <c r="FB190" s="109" t="str">
        <f t="shared" si="261"/>
        <v/>
      </c>
      <c r="FC190" s="52" t="str">
        <f>IF(OR($E190="",$G190=""),"",IF(AND($E$3=6),'Marks Entry 6th'!CE189,IF(AND($E$3=7),'Marks Entry 7th'!CE189,"")))</f>
        <v/>
      </c>
      <c r="FD190" s="52" t="str">
        <f>IF(OR($E190="",$G190=""),"",IF(AND($E$3=6),'Marks Entry 6th'!CF189,IF(AND($E$3=7),'Marks Entry 7th'!CF189,"")))</f>
        <v/>
      </c>
      <c r="FE190" s="52" t="str">
        <f>IF(OR($E190="",$G190=""),"",IF(AND($E$3=6),'Marks Entry 6th'!CG189,IF(AND($E$3=7),'Marks Entry 7th'!CG189,"")))</f>
        <v/>
      </c>
      <c r="FF190" s="52" t="str">
        <f>IF(OR($E190="",$G190=""),"",IF(AND($E$3=6),'Marks Entry 6th'!CH189,IF(AND($E$3=7),'Marks Entry 7th'!CH189,"")))</f>
        <v/>
      </c>
      <c r="FG190" s="52" t="str">
        <f>IF(OR($E190="",$G190=""),"",IF(AND($E$3=6),'Marks Entry 6th'!CI189,IF(AND($E$3=7),'Marks Entry 7th'!CI189,"")))</f>
        <v/>
      </c>
      <c r="FH190" s="121" t="str">
        <f t="shared" si="262"/>
        <v/>
      </c>
      <c r="FI190" s="122">
        <f t="shared" si="263"/>
        <v>0</v>
      </c>
      <c r="FJ190" s="122" t="str">
        <f t="shared" si="264"/>
        <v/>
      </c>
      <c r="FK190" s="122" t="str">
        <f t="shared" si="265"/>
        <v/>
      </c>
      <c r="FL190" s="109" t="str">
        <f t="shared" si="266"/>
        <v/>
      </c>
      <c r="FM190" s="361" t="str">
        <f>IF(OR($E190="",$G190=""),"",IF(AND('Marks Entry 6th'!CJ189="",'Marks Entry 7th'!CJ189=""),"",IF(AND($E$3=6),'Marks Entry 6th'!CJ189,IF(AND($E$3=7),'Marks Entry 7th'!CJ189,""))))</f>
        <v/>
      </c>
      <c r="FN190" s="361" t="str">
        <f>IF(OR($E190="",$G190=""),"",IF(AND('Marks Entry 6th'!CK189="",'Marks Entry 7th'!CK189=""),"",IF(AND($E$3=6),'Marks Entry 6th'!CK189,IF(AND($E$3=7),'Marks Entry 7th'!CK189,""))))</f>
        <v/>
      </c>
      <c r="FO190" s="362" t="str">
        <f t="shared" si="267"/>
        <v/>
      </c>
      <c r="FP190" s="109" t="str">
        <f t="shared" si="268"/>
        <v/>
      </c>
      <c r="FQ190" s="361" t="str">
        <f>IF(OR($E190="",$G190=""),"",IF(AND('Marks Entry 6th'!CL189="",'Marks Entry 7th'!CL189=""),"",IF(AND($E$3=6),'Marks Entry 6th'!CL189,IF(AND($E$3=7),'Marks Entry 7th'!CL189,""))))</f>
        <v/>
      </c>
      <c r="FR190" s="361" t="str">
        <f>IF(OR($E190="",$G190=""),"",IF(AND('Marks Entry 6th'!CM189="",'Marks Entry 7th'!CM189=""),"",IF(AND($E$3=6),'Marks Entry 6th'!CM189,IF(AND($E$3=7),'Marks Entry 7th'!CM189,""))))</f>
        <v/>
      </c>
      <c r="FS190" s="362" t="str">
        <f t="shared" si="269"/>
        <v/>
      </c>
      <c r="FT190" s="109" t="str">
        <f t="shared" si="270"/>
        <v/>
      </c>
      <c r="FU190" s="78" t="str">
        <f t="shared" si="271"/>
        <v/>
      </c>
      <c r="FV190" s="328" t="str">
        <f t="shared" si="272"/>
        <v/>
      </c>
      <c r="FW190" s="84" t="str">
        <f t="shared" si="273"/>
        <v/>
      </c>
      <c r="FX190" s="222" t="str">
        <f t="shared" si="274"/>
        <v/>
      </c>
      <c r="FY190" s="85" t="str">
        <f t="shared" si="275"/>
        <v/>
      </c>
      <c r="FZ190" s="327" t="str">
        <f>IFERROR(IF(B190="NSO","NSO",IF(OR(D190="",G190="",F190=""),"",IF(AND(FV190&gt;=36,'Master sheet'!$D$11="Hindi"),"कक्षा क्रमोन्नत",IF(AND(FV190&gt;=36,'Master sheet'!$D$11="English"),"Promoted",IF(AND(FV190&lt;36,'Master sheet'!$D$11="Hindi"),"पुनः परीक्षा","Re-Exam"))))),"")</f>
        <v/>
      </c>
      <c r="GA190" s="53" t="str">
        <f>IF(OR($E190="",$G190=""),"",IF(AND($E$3=6,'Marks Entry 6th'!CN189=""),"",IF(AND($E$3=7,'Marks Entry 7th'!CN189=""),"",IF(AND($E$3=6),'Marks Entry 6th'!CN189,IF(AND($E$3=7),'Marks Entry 7th'!CN189,"")))))</f>
        <v/>
      </c>
      <c r="GB190" s="53" t="str">
        <f>IF(OR($E190="",$G190=""),"",IF(AND($E$3=6,'Marks Entry 6th'!CO189=""),"",IF(AND($E$3=7,'Marks Entry 7th'!CO189=""),"",IF(AND($E$3=6),'Marks Entry 6th'!CO189,IF(AND($E$3=7),'Marks Entry 7th'!CO189,"")))))</f>
        <v/>
      </c>
      <c r="GC190" s="54"/>
      <c r="GK190" s="56">
        <f>IF(AND($E$3=6),'Marks Entry 6th'!I189,IF(AND($E$3=7),'Marks Entry 7th'!I189,""))</f>
        <v>0</v>
      </c>
      <c r="GL190" s="56">
        <f t="shared" si="276"/>
        <v>0</v>
      </c>
    </row>
    <row r="191" spans="1:194" ht="18.95" customHeight="1">
      <c r="A191" s="68">
        <v>184</v>
      </c>
      <c r="B191" s="68" t="str">
        <f>IF(OR(GK191=0,GK191=""),"",IF(AND($E$3=6),'Marks Entry 6th'!I190,IF(AND($E$3=7),'Marks Entry 7th'!I190,"")))</f>
        <v/>
      </c>
      <c r="C191" s="69" t="str">
        <f>IF(OR(B191=0,B191=""),"",IF(AND($E$3=6,'Marks Entry 6th'!B190=""),"",IF(AND($E$3=7,'Marks Entry 7th'!B190=""),"",IF(AND($E$3=6,'Marks Entry 6th'!B190),'Marks Entry 6th'!B190,IF(AND($E$3=7),'Marks Entry 7th'!B190,"")))))</f>
        <v/>
      </c>
      <c r="D191" s="69" t="str">
        <f>IF(OR(B191=0,B191=""),"",IF(AND($E$3=6,'Marks Entry 6th'!C190=""),"",IF(AND($E$3=7,'Marks Entry 7th'!C190=""),"",IF(AND($E$3=6),'Marks Entry 6th'!C190,IF(AND($E$3=7),'Marks Entry 7th'!C190,"")))))</f>
        <v/>
      </c>
      <c r="E191" s="303" t="str">
        <f>IF(OR(B191=0,B191=""),"",IF(AND($E$3=6,'Marks Entry 6th'!E190=""),"",IF(AND($E$3=7,'Marks Entry 7th'!E190=""),"",IF(AND($E$3=6),'Marks Entry 6th'!E190,IF(AND($E$3=7),'Marks Entry 7th'!E190,"")))))</f>
        <v/>
      </c>
      <c r="F191" s="69" t="str">
        <f>IF(OR(B191=0,B191=""),"",IF(AND($E$3=6,'Marks Entry 6th'!D190=""),"",IF(AND($E$3=7,'Marks Entry 7th'!D190=""),"",IF(AND($E$3=6),'Marks Entry 6th'!D190,IF(AND($E$3=7),'Marks Entry 7th'!D190,"")))))</f>
        <v/>
      </c>
      <c r="G191" s="302" t="str">
        <f>IF(OR(B191=0,B191=""),"",IF(AND($E$3=6,'Marks Entry 6th'!F190=""),"",IF(AND($E$3=7,'Marks Entry 7th'!F190=""),"",IF(AND($E$3=6),UPPER('Marks Entry 6th'!F190),IF(AND($E$3=7),UPPER('Marks Entry 7th'!F190),"")))))</f>
        <v/>
      </c>
      <c r="H191" s="302" t="str">
        <f>IF(OR(B191=0,B191=""),"",IF(AND($E$3=6,'Marks Entry 6th'!G190=""),"",IF(AND($E$3=7,'Marks Entry 7th'!G190=""),"",IF(AND($E$3=6),UPPER('Marks Entry 6th'!G190),IF(AND($E$3=7),UPPER('Marks Entry 7th'!G190),"")))))</f>
        <v/>
      </c>
      <c r="I191" s="302" t="str">
        <f>IF(OR(B191=0,B191=""),"",IF(AND($E$3=6,'Marks Entry 6th'!H190=""),"",IF(AND($E$3=7,'Marks Entry 7th'!H190=""),"",IF(AND($E$3=6),UPPER('Marks Entry 6th'!H190),IF(AND($E$3=7),UPPER('Marks Entry 7th'!H190),"")))))</f>
        <v/>
      </c>
      <c r="J191" s="64" t="str">
        <f>IF(OR(B191=0,B191=""),"",IF(AND($E$3=6,'Marks Entry 6th'!J190=""),"",IF(AND($E$3=7,'Marks Entry 7th'!J190=""),"",IF(AND($E$3=6),'Marks Entry 6th'!J190,IF(AND($E$3=7),'Marks Entry 7th'!J190,"")))))</f>
        <v/>
      </c>
      <c r="K191" s="64" t="str">
        <f>IF(OR(B191=0,B191=""),"",IF(AND($E$3=6,'Marks Entry 6th'!K190=""),"",IF(AND($E$3=7,'Marks Entry 7th'!K190=""),"",IF(AND($E$3=6),'Marks Entry 6th'!K190,IF(AND($E$3=7),'Marks Entry 7th'!K190,"")))))</f>
        <v/>
      </c>
      <c r="L191" s="120" t="str">
        <f>IF(OR($E191="",$G191=""),"",IF(AND($E$3=6),'Marks Entry 6th'!L190,IF(AND($E$3=7),'Marks Entry 7th'!L190,"")))</f>
        <v/>
      </c>
      <c r="M191" s="120" t="str">
        <f>IF(OR($E191="",$G191=""),"",IF(AND($E$3=6),'Marks Entry 6th'!M190,IF(AND($E$3=7),'Marks Entry 7th'!M190,"")))</f>
        <v/>
      </c>
      <c r="N191" s="120" t="str">
        <f>IF(OR($E191="",$G191=""),"",IF(AND($E$3=6),'Marks Entry 6th'!N190,IF(AND($E$3=7),'Marks Entry 7th'!N190,"")))</f>
        <v/>
      </c>
      <c r="O191" s="120" t="str">
        <f>IF(OR($E191="",$G191=""),"",IF(AND($E$3=6),'Marks Entry 6th'!O190,IF(AND($E$3=7),'Marks Entry 7th'!O190,"")))</f>
        <v/>
      </c>
      <c r="P191" s="120" t="str">
        <f>IF(OR($E191="",$G191=""),"",IF(AND($E$3=6),'Marks Entry 6th'!P190,IF(AND($E$3=7),'Marks Entry 7th'!P190,"")))</f>
        <v/>
      </c>
      <c r="Q191" s="120" t="str">
        <f>IF(OR($E191="",$G191=""),"",IF(AND($E$3=6),'Marks Entry 6th'!Q190,IF(AND($E$3=7),'Marks Entry 7th'!Q190,"")))</f>
        <v/>
      </c>
      <c r="R191" s="418" t="str">
        <f t="shared" si="186"/>
        <v/>
      </c>
      <c r="S191" s="120" t="str">
        <f>IF(OR($E191="",$G191=""),"",IF(AND($E$3=6),'Marks Entry 6th'!R190,IF(AND($E$3=7),'Marks Entry 7th'!R190,"")))</f>
        <v/>
      </c>
      <c r="T191" s="120" t="str">
        <f>IF(OR($E191="",$G191=""),"",IF(AND($E$3=6),'Marks Entry 6th'!S190,IF(AND($E$3=7),'Marks Entry 7th'!S190,"")))</f>
        <v/>
      </c>
      <c r="U191" s="65" t="str">
        <f t="shared" si="187"/>
        <v/>
      </c>
      <c r="V191" s="62">
        <f t="shared" si="188"/>
        <v>0</v>
      </c>
      <c r="W191" s="67" t="str">
        <f>IF(OR($E191="",$G191=""),"",IF(AND($E$3=6),'Marks Entry 6th'!T190,IF(AND($E$3=7),'Marks Entry 7th'!T190,"")))</f>
        <v/>
      </c>
      <c r="X191" s="67" t="str">
        <f>IF(OR($E191="",$G191=""),"",IF(AND($E$3=6),'Marks Entry 6th'!U190,IF(AND($E$3=7),'Marks Entry 7th'!U190,"")))</f>
        <v/>
      </c>
      <c r="Y191" s="66" t="str">
        <f t="shared" si="189"/>
        <v/>
      </c>
      <c r="Z191" s="62" t="str">
        <f t="shared" si="190"/>
        <v/>
      </c>
      <c r="AA191" s="108">
        <f t="shared" si="191"/>
        <v>0</v>
      </c>
      <c r="AB191" s="108" t="str">
        <f t="shared" si="192"/>
        <v/>
      </c>
      <c r="AC191" s="108" t="str">
        <f t="shared" si="193"/>
        <v/>
      </c>
      <c r="AD191" s="108" t="str">
        <f t="shared" si="194"/>
        <v/>
      </c>
      <c r="AE191" s="108" t="str">
        <f t="shared" si="195"/>
        <v/>
      </c>
      <c r="AF191" s="110" t="str">
        <f t="shared" si="196"/>
        <v/>
      </c>
      <c r="AG191" s="120" t="str">
        <f>IF(OR($E191="",$G191=""),"",IF(AND($E$3=6),'Marks Entry 6th'!V190,IF(AND($E$3=7),'Marks Entry 7th'!V190,"")))</f>
        <v/>
      </c>
      <c r="AH191" s="120" t="str">
        <f>IF(OR($E191="",$G191=""),"",IF(AND($E$3=6),'Marks Entry 6th'!W190,IF(AND($E$3=7),'Marks Entry 7th'!W190,"")))</f>
        <v/>
      </c>
      <c r="AI191" s="120" t="str">
        <f>IF(OR($E191="",$G191=""),"",IF(AND($E$3=6),'Marks Entry 6th'!X190,IF(AND($E$3=7),'Marks Entry 7th'!X190,"")))</f>
        <v/>
      </c>
      <c r="AJ191" s="120" t="str">
        <f>IF(OR($E191="",$G191=""),"",IF(AND($E$3=6),'Marks Entry 6th'!Y190,IF(AND($E$3=7),'Marks Entry 7th'!Y190,"")))</f>
        <v/>
      </c>
      <c r="AK191" s="120" t="str">
        <f>IF(OR($E191="",$G191=""),"",IF(AND($E$3=6),'Marks Entry 6th'!Z190,IF(AND($E$3=7),'Marks Entry 7th'!Z190,"")))</f>
        <v/>
      </c>
      <c r="AL191" s="120" t="str">
        <f>IF(OR($E191="",$G191=""),"",IF(AND($E$3=6),'Marks Entry 6th'!AA190,IF(AND($E$3=7),'Marks Entry 7th'!AA190,"")))</f>
        <v/>
      </c>
      <c r="AM191" s="418" t="str">
        <f t="shared" si="197"/>
        <v/>
      </c>
      <c r="AN191" s="120" t="str">
        <f>IF(OR($E191="",$G191=""),"",IF(AND($E$3=6),'Marks Entry 6th'!AB190,IF(AND($E$3=7),'Marks Entry 7th'!AB190,"")))</f>
        <v/>
      </c>
      <c r="AO191" s="120" t="str">
        <f>IF(OR($E191="",$G191=""),"",IF(AND($E$3=6),'Marks Entry 6th'!AC190,IF(AND($E$3=7),'Marks Entry 7th'!AC190,"")))</f>
        <v/>
      </c>
      <c r="AP191" s="65" t="str">
        <f t="shared" si="198"/>
        <v/>
      </c>
      <c r="AQ191" s="62">
        <f t="shared" si="199"/>
        <v>0</v>
      </c>
      <c r="AR191" s="67" t="str">
        <f>IF(OR($E191="",$G191=""),"",IF(AND($E$3=6),'Marks Entry 6th'!AD190,IF(AND($E$3=7),'Marks Entry 7th'!AD190,"")))</f>
        <v/>
      </c>
      <c r="AS191" s="67" t="str">
        <f>IF(OR($E191="",$G191=""),"",IF(AND($E$3=6),'Marks Entry 6th'!AE190,IF(AND($E$3=7),'Marks Entry 7th'!AE190,"")))</f>
        <v/>
      </c>
      <c r="AT191" s="65" t="str">
        <f t="shared" si="200"/>
        <v/>
      </c>
      <c r="AU191" s="62" t="str">
        <f t="shared" si="201"/>
        <v/>
      </c>
      <c r="AV191" s="108">
        <f t="shared" si="202"/>
        <v>0</v>
      </c>
      <c r="AW191" s="108" t="str">
        <f t="shared" si="203"/>
        <v/>
      </c>
      <c r="AX191" s="108" t="str">
        <f t="shared" si="204"/>
        <v/>
      </c>
      <c r="AY191" s="108" t="str">
        <f t="shared" si="205"/>
        <v/>
      </c>
      <c r="AZ191" s="108" t="str">
        <f t="shared" si="206"/>
        <v/>
      </c>
      <c r="BA191" s="110" t="str">
        <f t="shared" si="207"/>
        <v/>
      </c>
      <c r="BB191" s="310" t="str">
        <f>IF(OR($E191="",$G191=""),"",IF(AND($E$3=6),'Marks Entry 6th'!AF190,IF(AND($E$3=7),'Marks Entry 7th'!AF190,"")))</f>
        <v/>
      </c>
      <c r="BC191" s="120" t="str">
        <f>IF(OR($E191="",$G191=""),"",IF(AND($E$3=6),'Marks Entry 6th'!AG190,IF(AND($E$3=7),'Marks Entry 7th'!AG190,"")))</f>
        <v/>
      </c>
      <c r="BD191" s="120" t="str">
        <f>IF(OR($E191="",$G191=""),"",IF(AND($E$3=6),'Marks Entry 6th'!AH190,IF(AND($E$3=7),'Marks Entry 7th'!AH190,"")))</f>
        <v/>
      </c>
      <c r="BE191" s="120" t="str">
        <f>IF(OR($E191="",$G191=""),"",IF(AND($E$3=6),'Marks Entry 6th'!AI190,IF(AND($E$3=7),'Marks Entry 7th'!AI190,"")))</f>
        <v/>
      </c>
      <c r="BF191" s="120" t="str">
        <f>IF(OR($E191="",$G191=""),"",IF(AND($E$3=6),'Marks Entry 6th'!AJ190,IF(AND($E$3=7),'Marks Entry 7th'!AJ190,"")))</f>
        <v/>
      </c>
      <c r="BG191" s="120" t="str">
        <f>IF(OR($E191="",$G191=""),"",IF(AND($E$3=6),'Marks Entry 6th'!AK190,IF(AND($E$3=7),'Marks Entry 7th'!AK190,"")))</f>
        <v/>
      </c>
      <c r="BH191" s="120" t="str">
        <f>IF(OR($E191="",$G191=""),"",IF(AND($E$3=6),'Marks Entry 6th'!AL190,IF(AND($E$3=7),'Marks Entry 7th'!AL190,"")))</f>
        <v/>
      </c>
      <c r="BI191" s="418" t="str">
        <f t="shared" si="208"/>
        <v/>
      </c>
      <c r="BJ191" s="120" t="str">
        <f>IF(OR($E191="",$G191=""),"",IF(AND($E$3=6),'Marks Entry 6th'!AM190,IF(AND($E$3=7),'Marks Entry 7th'!AM190,"")))</f>
        <v/>
      </c>
      <c r="BK191" s="120" t="str">
        <f>IF(OR($E191="",$G191=""),"",IF(AND($E$3=6),'Marks Entry 6th'!AN190,IF(AND($E$3=7),'Marks Entry 7th'!AN190,"")))</f>
        <v/>
      </c>
      <c r="BL191" s="65" t="str">
        <f t="shared" si="209"/>
        <v/>
      </c>
      <c r="BM191" s="62">
        <f t="shared" si="210"/>
        <v>0</v>
      </c>
      <c r="BN191" s="67" t="str">
        <f>IF(OR($E191="",$G191=""),"",IF(AND($E$3=6),'Marks Entry 6th'!AO190,IF(AND($E$3=7),'Marks Entry 7th'!AO190,"")))</f>
        <v/>
      </c>
      <c r="BO191" s="67" t="str">
        <f>IF(OR($E191="",$G191=""),"",IF(AND($E$3=6),'Marks Entry 6th'!AP190,IF(AND($E$3=7),'Marks Entry 7th'!AP190,"")))</f>
        <v/>
      </c>
      <c r="BP191" s="65" t="str">
        <f t="shared" si="211"/>
        <v/>
      </c>
      <c r="BQ191" s="62" t="str">
        <f t="shared" si="212"/>
        <v/>
      </c>
      <c r="BR191" s="108">
        <f t="shared" si="213"/>
        <v>0</v>
      </c>
      <c r="BS191" s="108" t="str">
        <f t="shared" si="214"/>
        <v/>
      </c>
      <c r="BT191" s="108" t="str">
        <f t="shared" si="215"/>
        <v/>
      </c>
      <c r="BU191" s="108" t="str">
        <f t="shared" si="216"/>
        <v/>
      </c>
      <c r="BV191" s="108" t="str">
        <f t="shared" si="217"/>
        <v/>
      </c>
      <c r="BW191" s="110" t="str">
        <f t="shared" si="218"/>
        <v/>
      </c>
      <c r="BX191" s="120" t="str">
        <f>IF(OR($E191="",$G191=""),"",IF(AND($E$3=6),'Marks Entry 6th'!AQ190,IF(AND($E$3=7),'Marks Entry 7th'!AQ190,"")))</f>
        <v/>
      </c>
      <c r="BY191" s="120" t="str">
        <f>IF(OR($E191="",$G191=""),"",IF(AND($E$3=6),'Marks Entry 6th'!AR190,IF(AND($E$3=7),'Marks Entry 7th'!AR190,"")))</f>
        <v/>
      </c>
      <c r="BZ191" s="120" t="str">
        <f>IF(OR($E191="",$G191=""),"",IF(AND($E$3=6),'Marks Entry 6th'!AS190,IF(AND($E$3=7),'Marks Entry 7th'!AS190,"")))</f>
        <v/>
      </c>
      <c r="CA191" s="120" t="str">
        <f>IF(OR($E191="",$G191=""),"",IF(AND($E$3=6),'Marks Entry 6th'!AT190,IF(AND($E$3=7),'Marks Entry 7th'!AT190,"")))</f>
        <v/>
      </c>
      <c r="CB191" s="120" t="str">
        <f>IF(OR($E191="",$G191=""),"",IF(AND($E$3=6),'Marks Entry 6th'!AU190,IF(AND($E$3=7),'Marks Entry 7th'!AU190,"")))</f>
        <v/>
      </c>
      <c r="CC191" s="120" t="str">
        <f>IF(OR($E191="",$G191=""),"",IF(AND($E$3=6),'Marks Entry 6th'!AV190,IF(AND($E$3=7),'Marks Entry 7th'!AV190,"")))</f>
        <v/>
      </c>
      <c r="CD191" s="418" t="str">
        <f t="shared" si="219"/>
        <v/>
      </c>
      <c r="CE191" s="120" t="str">
        <f>IF(OR($E191="",$G191=""),"",IF(AND($E$3=6),'Marks Entry 6th'!AW190,IF(AND($E$3=7),'Marks Entry 7th'!AW190,"")))</f>
        <v/>
      </c>
      <c r="CF191" s="120" t="str">
        <f>IF(OR($E191="",$G191=""),"",IF(AND($E$3=6),'Marks Entry 6th'!AX190,IF(AND($E$3=7),'Marks Entry 7th'!AX190,"")))</f>
        <v/>
      </c>
      <c r="CG191" s="65" t="str">
        <f t="shared" si="220"/>
        <v/>
      </c>
      <c r="CH191" s="62">
        <f t="shared" si="221"/>
        <v>0</v>
      </c>
      <c r="CI191" s="67" t="str">
        <f>IF(OR($E191="",$G191=""),"",IF(AND($E$3=6),'Marks Entry 6th'!AY190,IF(AND($E$3=7),'Marks Entry 7th'!AY190,"")))</f>
        <v/>
      </c>
      <c r="CJ191" s="67" t="str">
        <f>IF(OR($E191="",$G191=""),"",IF(AND($E$3=6),'Marks Entry 6th'!AZ190,IF(AND($E$3=7),'Marks Entry 7th'!AZ190,"")))</f>
        <v/>
      </c>
      <c r="CK191" s="65" t="str">
        <f t="shared" si="222"/>
        <v/>
      </c>
      <c r="CL191" s="62" t="str">
        <f t="shared" si="223"/>
        <v/>
      </c>
      <c r="CM191" s="108">
        <f t="shared" si="224"/>
        <v>0</v>
      </c>
      <c r="CN191" s="108" t="str">
        <f t="shared" si="225"/>
        <v/>
      </c>
      <c r="CO191" s="108" t="str">
        <f t="shared" si="226"/>
        <v/>
      </c>
      <c r="CP191" s="108" t="str">
        <f t="shared" si="227"/>
        <v/>
      </c>
      <c r="CQ191" s="108" t="str">
        <f t="shared" si="228"/>
        <v/>
      </c>
      <c r="CR191" s="110" t="str">
        <f t="shared" si="229"/>
        <v/>
      </c>
      <c r="CS191" s="120" t="str">
        <f>IF(OR($E191="",$G191=""),"",IF(AND($E$3=6),'Marks Entry 6th'!BA190,IF(AND($E$3=7),'Marks Entry 7th'!BA190,"")))</f>
        <v/>
      </c>
      <c r="CT191" s="120" t="str">
        <f>IF(OR($E191="",$G191=""),"",IF(AND($E$3=6),'Marks Entry 6th'!BB190,IF(AND($E$3=7),'Marks Entry 7th'!BB190,"")))</f>
        <v/>
      </c>
      <c r="CU191" s="120" t="str">
        <f>IF(OR($E191="",$G191=""),"",IF(AND($E$3=6),'Marks Entry 6th'!BC190,IF(AND($E$3=7),'Marks Entry 7th'!BC190,"")))</f>
        <v/>
      </c>
      <c r="CV191" s="120" t="str">
        <f>IF(OR($E191="",$G191=""),"",IF(AND($E$3=6),'Marks Entry 6th'!BD190,IF(AND($E$3=7),'Marks Entry 7th'!BD190,"")))</f>
        <v/>
      </c>
      <c r="CW191" s="120" t="str">
        <f>IF(OR($E191="",$G191=""),"",IF(AND($E$3=6),'Marks Entry 6th'!BE190,IF(AND($E$3=7),'Marks Entry 7th'!BE190,"")))</f>
        <v/>
      </c>
      <c r="CX191" s="120" t="str">
        <f>IF(OR($E191="",$G191=""),"",IF(AND($E$3=6),'Marks Entry 6th'!BF190,IF(AND($E$3=7),'Marks Entry 7th'!BF190,"")))</f>
        <v/>
      </c>
      <c r="CY191" s="418" t="str">
        <f t="shared" si="230"/>
        <v/>
      </c>
      <c r="CZ191" s="120" t="str">
        <f>IF(OR($E191="",$G191=""),"",IF(AND($E$3=6),'Marks Entry 6th'!BG190,IF(AND($E$3=7),'Marks Entry 7th'!BG190,"")))</f>
        <v/>
      </c>
      <c r="DA191" s="120" t="str">
        <f>IF(OR($E191="",$G191=""),"",IF(AND($E$3=6),'Marks Entry 6th'!BH190,IF(AND($E$3=7),'Marks Entry 7th'!BH190,"")))</f>
        <v/>
      </c>
      <c r="DB191" s="65" t="str">
        <f t="shared" si="231"/>
        <v/>
      </c>
      <c r="DC191" s="62">
        <f t="shared" si="232"/>
        <v>0</v>
      </c>
      <c r="DD191" s="67" t="str">
        <f>IF(OR($E191="",$G191=""),"",IF(AND($E$3=6),'Marks Entry 6th'!BI190,IF(AND($E$3=7),'Marks Entry 7th'!BI190,"")))</f>
        <v/>
      </c>
      <c r="DE191" s="67" t="str">
        <f>IF(OR($E191="",$G191=""),"",IF(AND($E$3=6),'Marks Entry 6th'!BJ190,IF(AND($E$3=7),'Marks Entry 7th'!BJ190,"")))</f>
        <v/>
      </c>
      <c r="DF191" s="65" t="str">
        <f t="shared" si="233"/>
        <v/>
      </c>
      <c r="DG191" s="62" t="str">
        <f t="shared" si="234"/>
        <v/>
      </c>
      <c r="DH191" s="108">
        <f t="shared" si="235"/>
        <v>0</v>
      </c>
      <c r="DI191" s="108" t="str">
        <f t="shared" si="236"/>
        <v/>
      </c>
      <c r="DJ191" s="108" t="str">
        <f t="shared" si="237"/>
        <v/>
      </c>
      <c r="DK191" s="108" t="str">
        <f t="shared" si="238"/>
        <v/>
      </c>
      <c r="DL191" s="108" t="str">
        <f t="shared" si="239"/>
        <v/>
      </c>
      <c r="DM191" s="110" t="str">
        <f t="shared" si="240"/>
        <v/>
      </c>
      <c r="DN191" s="120" t="str">
        <f>IF(OR($E191="",$G191=""),"",IF(AND($E$3=6),'Marks Entry 6th'!BK190,IF(AND($E$3=7),'Marks Entry 7th'!BK190,"")))</f>
        <v/>
      </c>
      <c r="DO191" s="120" t="str">
        <f>IF(OR($E191="",$G191=""),"",IF(AND($E$3=6),'Marks Entry 6th'!BL190,IF(AND($E$3=7),'Marks Entry 7th'!BL190,"")))</f>
        <v/>
      </c>
      <c r="DP191" s="120" t="str">
        <f>IF(OR($E191="",$G191=""),"",IF(AND($E$3=6),'Marks Entry 6th'!BM190,IF(AND($E$3=7),'Marks Entry 7th'!BM190,"")))</f>
        <v/>
      </c>
      <c r="DQ191" s="120" t="str">
        <f>IF(OR($E191="",$G191=""),"",IF(AND($E$3=6),'Marks Entry 6th'!BN190,IF(AND($E$3=7),'Marks Entry 7th'!BN190,"")))</f>
        <v/>
      </c>
      <c r="DR191" s="120" t="str">
        <f>IF(OR($E191="",$G191=""),"",IF(AND($E$3=6),'Marks Entry 6th'!BO190,IF(AND($E$3=7),'Marks Entry 7th'!BO190,"")))</f>
        <v/>
      </c>
      <c r="DS191" s="120" t="str">
        <f>IF(OR($E191="",$G191=""),"",IF(AND($E$3=6),'Marks Entry 6th'!BP190,IF(AND($E$3=7),'Marks Entry 7th'!BP190,"")))</f>
        <v/>
      </c>
      <c r="DT191" s="418" t="str">
        <f t="shared" si="241"/>
        <v/>
      </c>
      <c r="DU191" s="120" t="str">
        <f>IF(OR($E191="",$G191=""),"",IF(AND($E$3=6),'Marks Entry 6th'!BQ190,IF(AND($E$3=7),'Marks Entry 7th'!BQ190,"")))</f>
        <v/>
      </c>
      <c r="DV191" s="120" t="str">
        <f>IF(OR($E191="",$G191=""),"",IF(AND($E$3=6),'Marks Entry 6th'!BR190,IF(AND($E$3=7),'Marks Entry 7th'!BR190,"")))</f>
        <v/>
      </c>
      <c r="DW191" s="65" t="str">
        <f t="shared" si="242"/>
        <v/>
      </c>
      <c r="DX191" s="62">
        <f t="shared" si="243"/>
        <v>0</v>
      </c>
      <c r="DY191" s="67" t="str">
        <f>IF(OR($E191="",$G191=""),"",IF(AND($E$3=6),'Marks Entry 6th'!BS190,IF(AND($E$3=7),'Marks Entry 7th'!BS190,"")))</f>
        <v/>
      </c>
      <c r="DZ191" s="67" t="str">
        <f>IF(OR($E191="",$G191=""),"",IF(AND($E$3=6),'Marks Entry 6th'!BT190,IF(AND($E$3=7),'Marks Entry 7th'!BT190,"")))</f>
        <v/>
      </c>
      <c r="EA191" s="65" t="str">
        <f t="shared" si="244"/>
        <v/>
      </c>
      <c r="EB191" s="62" t="str">
        <f t="shared" si="245"/>
        <v/>
      </c>
      <c r="EC191" s="108">
        <f t="shared" si="246"/>
        <v>0</v>
      </c>
      <c r="ED191" s="108" t="str">
        <f t="shared" si="247"/>
        <v/>
      </c>
      <c r="EE191" s="108" t="str">
        <f t="shared" si="248"/>
        <v/>
      </c>
      <c r="EF191" s="108" t="str">
        <f t="shared" si="249"/>
        <v/>
      </c>
      <c r="EG191" s="108" t="str">
        <f t="shared" si="250"/>
        <v/>
      </c>
      <c r="EH191" s="110" t="str">
        <f t="shared" si="251"/>
        <v/>
      </c>
      <c r="EI191" s="52" t="str">
        <f>IF(OR($E191="",$G191=""),"",IF(AND($E$3=6),'Marks Entry 6th'!BU190,IF(AND($E$3=7),'Marks Entry 7th'!BU190,"")))</f>
        <v/>
      </c>
      <c r="EJ191" s="52" t="str">
        <f>IF(OR($E191="",$G191=""),"",IF(AND($E$3=6),'Marks Entry 6th'!BV190,IF(AND($E$3=7),'Marks Entry 7th'!BV190,"")))</f>
        <v/>
      </c>
      <c r="EK191" s="52" t="str">
        <f>IF(OR($E191="",$G191=""),"",IF(AND($E$3=6),'Marks Entry 6th'!BW190,IF(AND($E$3=7),'Marks Entry 7th'!BW190,"")))</f>
        <v/>
      </c>
      <c r="EL191" s="52" t="str">
        <f>IF(OR($E191="",$G191=""),"",IF(AND($E$3=6),'Marks Entry 6th'!BX190,IF(AND($E$3=7),'Marks Entry 7th'!BX190,"")))</f>
        <v/>
      </c>
      <c r="EM191" s="52" t="str">
        <f>IF(OR($E191="",$G191=""),"",IF(AND($E$3=6),'Marks Entry 6th'!BY190,IF(AND($E$3=7),'Marks Entry 7th'!BY190,"")))</f>
        <v/>
      </c>
      <c r="EN191" s="121" t="str">
        <f t="shared" si="252"/>
        <v/>
      </c>
      <c r="EO191" s="122">
        <f t="shared" si="253"/>
        <v>0</v>
      </c>
      <c r="EP191" s="122" t="str">
        <f t="shared" si="254"/>
        <v/>
      </c>
      <c r="EQ191" s="122" t="str">
        <f t="shared" si="255"/>
        <v/>
      </c>
      <c r="ER191" s="109" t="str">
        <f t="shared" si="256"/>
        <v/>
      </c>
      <c r="ES191" s="52" t="str">
        <f>IF(OR($E191="",$G191=""),"",IF(AND($E$3=6),'Marks Entry 6th'!BZ190,IF(AND($E$3=7),'Marks Entry 7th'!BZ190,"")))</f>
        <v/>
      </c>
      <c r="ET191" s="52" t="str">
        <f>IF(OR($E191="",$G191=""),"",IF(AND($E$3=6),'Marks Entry 6th'!CA190,IF(AND($E$3=7),'Marks Entry 7th'!CA190,"")))</f>
        <v/>
      </c>
      <c r="EU191" s="52" t="str">
        <f>IF(OR($E191="",$G191=""),"",IF(AND($E$3=6),'Marks Entry 6th'!CB190,IF(AND($E$3=7),'Marks Entry 7th'!CB190,"")))</f>
        <v/>
      </c>
      <c r="EV191" s="52" t="str">
        <f>IF(OR($E191="",$G191=""),"",IF(AND($E$3=6),'Marks Entry 6th'!CC190,IF(AND($E$3=7),'Marks Entry 7th'!CC190,"")))</f>
        <v/>
      </c>
      <c r="EW191" s="52" t="str">
        <f>IF(OR($E191="",$G191=""),"",IF(AND($E$3=6),'Marks Entry 6th'!CD190,IF(AND($E$3=7),'Marks Entry 7th'!CD190,"")))</f>
        <v/>
      </c>
      <c r="EX191" s="121" t="str">
        <f t="shared" si="257"/>
        <v/>
      </c>
      <c r="EY191" s="122">
        <f t="shared" si="258"/>
        <v>0</v>
      </c>
      <c r="EZ191" s="122" t="str">
        <f t="shared" si="259"/>
        <v/>
      </c>
      <c r="FA191" s="122" t="str">
        <f t="shared" si="260"/>
        <v/>
      </c>
      <c r="FB191" s="109" t="str">
        <f t="shared" si="261"/>
        <v/>
      </c>
      <c r="FC191" s="52" t="str">
        <f>IF(OR($E191="",$G191=""),"",IF(AND($E$3=6),'Marks Entry 6th'!CE190,IF(AND($E$3=7),'Marks Entry 7th'!CE190,"")))</f>
        <v/>
      </c>
      <c r="FD191" s="52" t="str">
        <f>IF(OR($E191="",$G191=""),"",IF(AND($E$3=6),'Marks Entry 6th'!CF190,IF(AND($E$3=7),'Marks Entry 7th'!CF190,"")))</f>
        <v/>
      </c>
      <c r="FE191" s="52" t="str">
        <f>IF(OR($E191="",$G191=""),"",IF(AND($E$3=6),'Marks Entry 6th'!CG190,IF(AND($E$3=7),'Marks Entry 7th'!CG190,"")))</f>
        <v/>
      </c>
      <c r="FF191" s="52" t="str">
        <f>IF(OR($E191="",$G191=""),"",IF(AND($E$3=6),'Marks Entry 6th'!CH190,IF(AND($E$3=7),'Marks Entry 7th'!CH190,"")))</f>
        <v/>
      </c>
      <c r="FG191" s="52" t="str">
        <f>IF(OR($E191="",$G191=""),"",IF(AND($E$3=6),'Marks Entry 6th'!CI190,IF(AND($E$3=7),'Marks Entry 7th'!CI190,"")))</f>
        <v/>
      </c>
      <c r="FH191" s="121" t="str">
        <f t="shared" si="262"/>
        <v/>
      </c>
      <c r="FI191" s="122">
        <f t="shared" si="263"/>
        <v>0</v>
      </c>
      <c r="FJ191" s="122" t="str">
        <f t="shared" si="264"/>
        <v/>
      </c>
      <c r="FK191" s="122" t="str">
        <f t="shared" si="265"/>
        <v/>
      </c>
      <c r="FL191" s="109" t="str">
        <f t="shared" si="266"/>
        <v/>
      </c>
      <c r="FM191" s="361" t="str">
        <f>IF(OR($E191="",$G191=""),"",IF(AND('Marks Entry 6th'!CJ190="",'Marks Entry 7th'!CJ190=""),"",IF(AND($E$3=6),'Marks Entry 6th'!CJ190,IF(AND($E$3=7),'Marks Entry 7th'!CJ190,""))))</f>
        <v/>
      </c>
      <c r="FN191" s="361" t="str">
        <f>IF(OR($E191="",$G191=""),"",IF(AND('Marks Entry 6th'!CK190="",'Marks Entry 7th'!CK190=""),"",IF(AND($E$3=6),'Marks Entry 6th'!CK190,IF(AND($E$3=7),'Marks Entry 7th'!CK190,""))))</f>
        <v/>
      </c>
      <c r="FO191" s="362" t="str">
        <f t="shared" si="267"/>
        <v/>
      </c>
      <c r="FP191" s="109" t="str">
        <f t="shared" si="268"/>
        <v/>
      </c>
      <c r="FQ191" s="361" t="str">
        <f>IF(OR($E191="",$G191=""),"",IF(AND('Marks Entry 6th'!CL190="",'Marks Entry 7th'!CL190=""),"",IF(AND($E$3=6),'Marks Entry 6th'!CL190,IF(AND($E$3=7),'Marks Entry 7th'!CL190,""))))</f>
        <v/>
      </c>
      <c r="FR191" s="361" t="str">
        <f>IF(OR($E191="",$G191=""),"",IF(AND('Marks Entry 6th'!CM190="",'Marks Entry 7th'!CM190=""),"",IF(AND($E$3=6),'Marks Entry 6th'!CM190,IF(AND($E$3=7),'Marks Entry 7th'!CM190,""))))</f>
        <v/>
      </c>
      <c r="FS191" s="362" t="str">
        <f t="shared" si="269"/>
        <v/>
      </c>
      <c r="FT191" s="109" t="str">
        <f t="shared" si="270"/>
        <v/>
      </c>
      <c r="FU191" s="78" t="str">
        <f t="shared" si="271"/>
        <v/>
      </c>
      <c r="FV191" s="328" t="str">
        <f t="shared" si="272"/>
        <v/>
      </c>
      <c r="FW191" s="84" t="str">
        <f t="shared" si="273"/>
        <v/>
      </c>
      <c r="FX191" s="222" t="str">
        <f t="shared" si="274"/>
        <v/>
      </c>
      <c r="FY191" s="85" t="str">
        <f t="shared" si="275"/>
        <v/>
      </c>
      <c r="FZ191" s="327" t="str">
        <f>IFERROR(IF(B191="NSO","NSO",IF(OR(D191="",G191="",F191=""),"",IF(AND(FV191&gt;=36,'Master sheet'!$D$11="Hindi"),"कक्षा क्रमोन्नत",IF(AND(FV191&gt;=36,'Master sheet'!$D$11="English"),"Promoted",IF(AND(FV191&lt;36,'Master sheet'!$D$11="Hindi"),"पुनः परीक्षा","Re-Exam"))))),"")</f>
        <v/>
      </c>
      <c r="GA191" s="53" t="str">
        <f>IF(OR($E191="",$G191=""),"",IF(AND($E$3=6,'Marks Entry 6th'!CN190=""),"",IF(AND($E$3=7,'Marks Entry 7th'!CN190=""),"",IF(AND($E$3=6),'Marks Entry 6th'!CN190,IF(AND($E$3=7),'Marks Entry 7th'!CN190,"")))))</f>
        <v/>
      </c>
      <c r="GB191" s="53" t="str">
        <f>IF(OR($E191="",$G191=""),"",IF(AND($E$3=6,'Marks Entry 6th'!CO190=""),"",IF(AND($E$3=7,'Marks Entry 7th'!CO190=""),"",IF(AND($E$3=6),'Marks Entry 6th'!CO190,IF(AND($E$3=7),'Marks Entry 7th'!CO190,"")))))</f>
        <v/>
      </c>
      <c r="GC191" s="54"/>
      <c r="GK191" s="56">
        <f>IF(AND($E$3=6),'Marks Entry 6th'!I190,IF(AND($E$3=7),'Marks Entry 7th'!I190,""))</f>
        <v>0</v>
      </c>
      <c r="GL191" s="56">
        <f t="shared" si="276"/>
        <v>0</v>
      </c>
    </row>
    <row r="192" spans="1:194" ht="18.95" customHeight="1">
      <c r="A192" s="68">
        <v>185</v>
      </c>
      <c r="B192" s="68" t="str">
        <f>IF(OR(GK192=0,GK192=""),"",IF(AND($E$3=6),'Marks Entry 6th'!I191,IF(AND($E$3=7),'Marks Entry 7th'!I191,"")))</f>
        <v/>
      </c>
      <c r="C192" s="69" t="str">
        <f>IF(OR(B192=0,B192=""),"",IF(AND($E$3=6,'Marks Entry 6th'!B191=""),"",IF(AND($E$3=7,'Marks Entry 7th'!B191=""),"",IF(AND($E$3=6,'Marks Entry 6th'!B191),'Marks Entry 6th'!B191,IF(AND($E$3=7),'Marks Entry 7th'!B191,"")))))</f>
        <v/>
      </c>
      <c r="D192" s="69" t="str">
        <f>IF(OR(B192=0,B192=""),"",IF(AND($E$3=6,'Marks Entry 6th'!C191=""),"",IF(AND($E$3=7,'Marks Entry 7th'!C191=""),"",IF(AND($E$3=6),'Marks Entry 6th'!C191,IF(AND($E$3=7),'Marks Entry 7th'!C191,"")))))</f>
        <v/>
      </c>
      <c r="E192" s="303" t="str">
        <f>IF(OR(B192=0,B192=""),"",IF(AND($E$3=6,'Marks Entry 6th'!E191=""),"",IF(AND($E$3=7,'Marks Entry 7th'!E191=""),"",IF(AND($E$3=6),'Marks Entry 6th'!E191,IF(AND($E$3=7),'Marks Entry 7th'!E191,"")))))</f>
        <v/>
      </c>
      <c r="F192" s="69" t="str">
        <f>IF(OR(B192=0,B192=""),"",IF(AND($E$3=6,'Marks Entry 6th'!D191=""),"",IF(AND($E$3=7,'Marks Entry 7th'!D191=""),"",IF(AND($E$3=6),'Marks Entry 6th'!D191,IF(AND($E$3=7),'Marks Entry 7th'!D191,"")))))</f>
        <v/>
      </c>
      <c r="G192" s="302" t="str">
        <f>IF(OR(B192=0,B192=""),"",IF(AND($E$3=6,'Marks Entry 6th'!F191=""),"",IF(AND($E$3=7,'Marks Entry 7th'!F191=""),"",IF(AND($E$3=6),UPPER('Marks Entry 6th'!F191),IF(AND($E$3=7),UPPER('Marks Entry 7th'!F191),"")))))</f>
        <v/>
      </c>
      <c r="H192" s="302" t="str">
        <f>IF(OR(B192=0,B192=""),"",IF(AND($E$3=6,'Marks Entry 6th'!G191=""),"",IF(AND($E$3=7,'Marks Entry 7th'!G191=""),"",IF(AND($E$3=6),UPPER('Marks Entry 6th'!G191),IF(AND($E$3=7),UPPER('Marks Entry 7th'!G191),"")))))</f>
        <v/>
      </c>
      <c r="I192" s="302" t="str">
        <f>IF(OR(B192=0,B192=""),"",IF(AND($E$3=6,'Marks Entry 6th'!H191=""),"",IF(AND($E$3=7,'Marks Entry 7th'!H191=""),"",IF(AND($E$3=6),UPPER('Marks Entry 6th'!H191),IF(AND($E$3=7),UPPER('Marks Entry 7th'!H191),"")))))</f>
        <v/>
      </c>
      <c r="J192" s="64" t="str">
        <f>IF(OR(B192=0,B192=""),"",IF(AND($E$3=6,'Marks Entry 6th'!J191=""),"",IF(AND($E$3=7,'Marks Entry 7th'!J191=""),"",IF(AND($E$3=6),'Marks Entry 6th'!J191,IF(AND($E$3=7),'Marks Entry 7th'!J191,"")))))</f>
        <v/>
      </c>
      <c r="K192" s="64" t="str">
        <f>IF(OR(B192=0,B192=""),"",IF(AND($E$3=6,'Marks Entry 6th'!K191=""),"",IF(AND($E$3=7,'Marks Entry 7th'!K191=""),"",IF(AND($E$3=6),'Marks Entry 6th'!K191,IF(AND($E$3=7),'Marks Entry 7th'!K191,"")))))</f>
        <v/>
      </c>
      <c r="L192" s="120" t="str">
        <f>IF(OR($E192="",$G192=""),"",IF(AND($E$3=6),'Marks Entry 6th'!L191,IF(AND($E$3=7),'Marks Entry 7th'!L191,"")))</f>
        <v/>
      </c>
      <c r="M192" s="120" t="str">
        <f>IF(OR($E192="",$G192=""),"",IF(AND($E$3=6),'Marks Entry 6th'!M191,IF(AND($E$3=7),'Marks Entry 7th'!M191,"")))</f>
        <v/>
      </c>
      <c r="N192" s="120" t="str">
        <f>IF(OR($E192="",$G192=""),"",IF(AND($E$3=6),'Marks Entry 6th'!N191,IF(AND($E$3=7),'Marks Entry 7th'!N191,"")))</f>
        <v/>
      </c>
      <c r="O192" s="120" t="str">
        <f>IF(OR($E192="",$G192=""),"",IF(AND($E$3=6),'Marks Entry 6th'!O191,IF(AND($E$3=7),'Marks Entry 7th'!O191,"")))</f>
        <v/>
      </c>
      <c r="P192" s="120" t="str">
        <f>IF(OR($E192="",$G192=""),"",IF(AND($E$3=6),'Marks Entry 6th'!P191,IF(AND($E$3=7),'Marks Entry 7th'!P191,"")))</f>
        <v/>
      </c>
      <c r="Q192" s="120" t="str">
        <f>IF(OR($E192="",$G192=""),"",IF(AND($E$3=6),'Marks Entry 6th'!Q191,IF(AND($E$3=7),'Marks Entry 7th'!Q191,"")))</f>
        <v/>
      </c>
      <c r="R192" s="418" t="str">
        <f t="shared" si="186"/>
        <v/>
      </c>
      <c r="S192" s="120" t="str">
        <f>IF(OR($E192="",$G192=""),"",IF(AND($E$3=6),'Marks Entry 6th'!R191,IF(AND($E$3=7),'Marks Entry 7th'!R191,"")))</f>
        <v/>
      </c>
      <c r="T192" s="120" t="str">
        <f>IF(OR($E192="",$G192=""),"",IF(AND($E$3=6),'Marks Entry 6th'!S191,IF(AND($E$3=7),'Marks Entry 7th'!S191,"")))</f>
        <v/>
      </c>
      <c r="U192" s="65" t="str">
        <f t="shared" si="187"/>
        <v/>
      </c>
      <c r="V192" s="62">
        <f t="shared" si="188"/>
        <v>0</v>
      </c>
      <c r="W192" s="67" t="str">
        <f>IF(OR($E192="",$G192=""),"",IF(AND($E$3=6),'Marks Entry 6th'!T191,IF(AND($E$3=7),'Marks Entry 7th'!T191,"")))</f>
        <v/>
      </c>
      <c r="X192" s="67" t="str">
        <f>IF(OR($E192="",$G192=""),"",IF(AND($E$3=6),'Marks Entry 6th'!U191,IF(AND($E$3=7),'Marks Entry 7th'!U191,"")))</f>
        <v/>
      </c>
      <c r="Y192" s="66" t="str">
        <f t="shared" si="189"/>
        <v/>
      </c>
      <c r="Z192" s="62" t="str">
        <f t="shared" si="190"/>
        <v/>
      </c>
      <c r="AA192" s="108">
        <f t="shared" si="191"/>
        <v>0</v>
      </c>
      <c r="AB192" s="108" t="str">
        <f t="shared" si="192"/>
        <v/>
      </c>
      <c r="AC192" s="108" t="str">
        <f t="shared" si="193"/>
        <v/>
      </c>
      <c r="AD192" s="108" t="str">
        <f t="shared" si="194"/>
        <v/>
      </c>
      <c r="AE192" s="108" t="str">
        <f t="shared" si="195"/>
        <v/>
      </c>
      <c r="AF192" s="110" t="str">
        <f t="shared" si="196"/>
        <v/>
      </c>
      <c r="AG192" s="120" t="str">
        <f>IF(OR($E192="",$G192=""),"",IF(AND($E$3=6),'Marks Entry 6th'!V191,IF(AND($E$3=7),'Marks Entry 7th'!V191,"")))</f>
        <v/>
      </c>
      <c r="AH192" s="120" t="str">
        <f>IF(OR($E192="",$G192=""),"",IF(AND($E$3=6),'Marks Entry 6th'!W191,IF(AND($E$3=7),'Marks Entry 7th'!W191,"")))</f>
        <v/>
      </c>
      <c r="AI192" s="120" t="str">
        <f>IF(OR($E192="",$G192=""),"",IF(AND($E$3=6),'Marks Entry 6th'!X191,IF(AND($E$3=7),'Marks Entry 7th'!X191,"")))</f>
        <v/>
      </c>
      <c r="AJ192" s="120" t="str">
        <f>IF(OR($E192="",$G192=""),"",IF(AND($E$3=6),'Marks Entry 6th'!Y191,IF(AND($E$3=7),'Marks Entry 7th'!Y191,"")))</f>
        <v/>
      </c>
      <c r="AK192" s="120" t="str">
        <f>IF(OR($E192="",$G192=""),"",IF(AND($E$3=6),'Marks Entry 6th'!Z191,IF(AND($E$3=7),'Marks Entry 7th'!Z191,"")))</f>
        <v/>
      </c>
      <c r="AL192" s="120" t="str">
        <f>IF(OR($E192="",$G192=""),"",IF(AND($E$3=6),'Marks Entry 6th'!AA191,IF(AND($E$3=7),'Marks Entry 7th'!AA191,"")))</f>
        <v/>
      </c>
      <c r="AM192" s="418" t="str">
        <f t="shared" si="197"/>
        <v/>
      </c>
      <c r="AN192" s="120" t="str">
        <f>IF(OR($E192="",$G192=""),"",IF(AND($E$3=6),'Marks Entry 6th'!AB191,IF(AND($E$3=7),'Marks Entry 7th'!AB191,"")))</f>
        <v/>
      </c>
      <c r="AO192" s="120" t="str">
        <f>IF(OR($E192="",$G192=""),"",IF(AND($E$3=6),'Marks Entry 6th'!AC191,IF(AND($E$3=7),'Marks Entry 7th'!AC191,"")))</f>
        <v/>
      </c>
      <c r="AP192" s="65" t="str">
        <f t="shared" si="198"/>
        <v/>
      </c>
      <c r="AQ192" s="62">
        <f t="shared" si="199"/>
        <v>0</v>
      </c>
      <c r="AR192" s="67" t="str">
        <f>IF(OR($E192="",$G192=""),"",IF(AND($E$3=6),'Marks Entry 6th'!AD191,IF(AND($E$3=7),'Marks Entry 7th'!AD191,"")))</f>
        <v/>
      </c>
      <c r="AS192" s="67" t="str">
        <f>IF(OR($E192="",$G192=""),"",IF(AND($E$3=6),'Marks Entry 6th'!AE191,IF(AND($E$3=7),'Marks Entry 7th'!AE191,"")))</f>
        <v/>
      </c>
      <c r="AT192" s="65" t="str">
        <f t="shared" si="200"/>
        <v/>
      </c>
      <c r="AU192" s="62" t="str">
        <f t="shared" si="201"/>
        <v/>
      </c>
      <c r="AV192" s="108">
        <f t="shared" si="202"/>
        <v>0</v>
      </c>
      <c r="AW192" s="108" t="str">
        <f t="shared" si="203"/>
        <v/>
      </c>
      <c r="AX192" s="108" t="str">
        <f t="shared" si="204"/>
        <v/>
      </c>
      <c r="AY192" s="108" t="str">
        <f t="shared" si="205"/>
        <v/>
      </c>
      <c r="AZ192" s="108" t="str">
        <f t="shared" si="206"/>
        <v/>
      </c>
      <c r="BA192" s="110" t="str">
        <f t="shared" si="207"/>
        <v/>
      </c>
      <c r="BB192" s="310" t="str">
        <f>IF(OR($E192="",$G192=""),"",IF(AND($E$3=6),'Marks Entry 6th'!AF191,IF(AND($E$3=7),'Marks Entry 7th'!AF191,"")))</f>
        <v/>
      </c>
      <c r="BC192" s="120" t="str">
        <f>IF(OR($E192="",$G192=""),"",IF(AND($E$3=6),'Marks Entry 6th'!AG191,IF(AND($E$3=7),'Marks Entry 7th'!AG191,"")))</f>
        <v/>
      </c>
      <c r="BD192" s="120" t="str">
        <f>IF(OR($E192="",$G192=""),"",IF(AND($E$3=6),'Marks Entry 6th'!AH191,IF(AND($E$3=7),'Marks Entry 7th'!AH191,"")))</f>
        <v/>
      </c>
      <c r="BE192" s="120" t="str">
        <f>IF(OR($E192="",$G192=""),"",IF(AND($E$3=6),'Marks Entry 6th'!AI191,IF(AND($E$3=7),'Marks Entry 7th'!AI191,"")))</f>
        <v/>
      </c>
      <c r="BF192" s="120" t="str">
        <f>IF(OR($E192="",$G192=""),"",IF(AND($E$3=6),'Marks Entry 6th'!AJ191,IF(AND($E$3=7),'Marks Entry 7th'!AJ191,"")))</f>
        <v/>
      </c>
      <c r="BG192" s="120" t="str">
        <f>IF(OR($E192="",$G192=""),"",IF(AND($E$3=6),'Marks Entry 6th'!AK191,IF(AND($E$3=7),'Marks Entry 7th'!AK191,"")))</f>
        <v/>
      </c>
      <c r="BH192" s="120" t="str">
        <f>IF(OR($E192="",$G192=""),"",IF(AND($E$3=6),'Marks Entry 6th'!AL191,IF(AND($E$3=7),'Marks Entry 7th'!AL191,"")))</f>
        <v/>
      </c>
      <c r="BI192" s="418" t="str">
        <f t="shared" si="208"/>
        <v/>
      </c>
      <c r="BJ192" s="120" t="str">
        <f>IF(OR($E192="",$G192=""),"",IF(AND($E$3=6),'Marks Entry 6th'!AM191,IF(AND($E$3=7),'Marks Entry 7th'!AM191,"")))</f>
        <v/>
      </c>
      <c r="BK192" s="120" t="str">
        <f>IF(OR($E192="",$G192=""),"",IF(AND($E$3=6),'Marks Entry 6th'!AN191,IF(AND($E$3=7),'Marks Entry 7th'!AN191,"")))</f>
        <v/>
      </c>
      <c r="BL192" s="65" t="str">
        <f t="shared" si="209"/>
        <v/>
      </c>
      <c r="BM192" s="62">
        <f t="shared" si="210"/>
        <v>0</v>
      </c>
      <c r="BN192" s="67" t="str">
        <f>IF(OR($E192="",$G192=""),"",IF(AND($E$3=6),'Marks Entry 6th'!AO191,IF(AND($E$3=7),'Marks Entry 7th'!AO191,"")))</f>
        <v/>
      </c>
      <c r="BO192" s="67" t="str">
        <f>IF(OR($E192="",$G192=""),"",IF(AND($E$3=6),'Marks Entry 6th'!AP191,IF(AND($E$3=7),'Marks Entry 7th'!AP191,"")))</f>
        <v/>
      </c>
      <c r="BP192" s="65" t="str">
        <f t="shared" si="211"/>
        <v/>
      </c>
      <c r="BQ192" s="62" t="str">
        <f t="shared" si="212"/>
        <v/>
      </c>
      <c r="BR192" s="108">
        <f t="shared" si="213"/>
        <v>0</v>
      </c>
      <c r="BS192" s="108" t="str">
        <f t="shared" si="214"/>
        <v/>
      </c>
      <c r="BT192" s="108" t="str">
        <f t="shared" si="215"/>
        <v/>
      </c>
      <c r="BU192" s="108" t="str">
        <f t="shared" si="216"/>
        <v/>
      </c>
      <c r="BV192" s="108" t="str">
        <f t="shared" si="217"/>
        <v/>
      </c>
      <c r="BW192" s="110" t="str">
        <f t="shared" si="218"/>
        <v/>
      </c>
      <c r="BX192" s="120" t="str">
        <f>IF(OR($E192="",$G192=""),"",IF(AND($E$3=6),'Marks Entry 6th'!AQ191,IF(AND($E$3=7),'Marks Entry 7th'!AQ191,"")))</f>
        <v/>
      </c>
      <c r="BY192" s="120" t="str">
        <f>IF(OR($E192="",$G192=""),"",IF(AND($E$3=6),'Marks Entry 6th'!AR191,IF(AND($E$3=7),'Marks Entry 7th'!AR191,"")))</f>
        <v/>
      </c>
      <c r="BZ192" s="120" t="str">
        <f>IF(OR($E192="",$G192=""),"",IF(AND($E$3=6),'Marks Entry 6th'!AS191,IF(AND($E$3=7),'Marks Entry 7th'!AS191,"")))</f>
        <v/>
      </c>
      <c r="CA192" s="120" t="str">
        <f>IF(OR($E192="",$G192=""),"",IF(AND($E$3=6),'Marks Entry 6th'!AT191,IF(AND($E$3=7),'Marks Entry 7th'!AT191,"")))</f>
        <v/>
      </c>
      <c r="CB192" s="120" t="str">
        <f>IF(OR($E192="",$G192=""),"",IF(AND($E$3=6),'Marks Entry 6th'!AU191,IF(AND($E$3=7),'Marks Entry 7th'!AU191,"")))</f>
        <v/>
      </c>
      <c r="CC192" s="120" t="str">
        <f>IF(OR($E192="",$G192=""),"",IF(AND($E$3=6),'Marks Entry 6th'!AV191,IF(AND($E$3=7),'Marks Entry 7th'!AV191,"")))</f>
        <v/>
      </c>
      <c r="CD192" s="418" t="str">
        <f t="shared" si="219"/>
        <v/>
      </c>
      <c r="CE192" s="120" t="str">
        <f>IF(OR($E192="",$G192=""),"",IF(AND($E$3=6),'Marks Entry 6th'!AW191,IF(AND($E$3=7),'Marks Entry 7th'!AW191,"")))</f>
        <v/>
      </c>
      <c r="CF192" s="120" t="str">
        <f>IF(OR($E192="",$G192=""),"",IF(AND($E$3=6),'Marks Entry 6th'!AX191,IF(AND($E$3=7),'Marks Entry 7th'!AX191,"")))</f>
        <v/>
      </c>
      <c r="CG192" s="65" t="str">
        <f t="shared" si="220"/>
        <v/>
      </c>
      <c r="CH192" s="62">
        <f t="shared" si="221"/>
        <v>0</v>
      </c>
      <c r="CI192" s="67" t="str">
        <f>IF(OR($E192="",$G192=""),"",IF(AND($E$3=6),'Marks Entry 6th'!AY191,IF(AND($E$3=7),'Marks Entry 7th'!AY191,"")))</f>
        <v/>
      </c>
      <c r="CJ192" s="67" t="str">
        <f>IF(OR($E192="",$G192=""),"",IF(AND($E$3=6),'Marks Entry 6th'!AZ191,IF(AND($E$3=7),'Marks Entry 7th'!AZ191,"")))</f>
        <v/>
      </c>
      <c r="CK192" s="65" t="str">
        <f t="shared" si="222"/>
        <v/>
      </c>
      <c r="CL192" s="62" t="str">
        <f t="shared" si="223"/>
        <v/>
      </c>
      <c r="CM192" s="108">
        <f t="shared" si="224"/>
        <v>0</v>
      </c>
      <c r="CN192" s="108" t="str">
        <f t="shared" si="225"/>
        <v/>
      </c>
      <c r="CO192" s="108" t="str">
        <f t="shared" si="226"/>
        <v/>
      </c>
      <c r="CP192" s="108" t="str">
        <f t="shared" si="227"/>
        <v/>
      </c>
      <c r="CQ192" s="108" t="str">
        <f t="shared" si="228"/>
        <v/>
      </c>
      <c r="CR192" s="110" t="str">
        <f t="shared" si="229"/>
        <v/>
      </c>
      <c r="CS192" s="120" t="str">
        <f>IF(OR($E192="",$G192=""),"",IF(AND($E$3=6),'Marks Entry 6th'!BA191,IF(AND($E$3=7),'Marks Entry 7th'!BA191,"")))</f>
        <v/>
      </c>
      <c r="CT192" s="120" t="str">
        <f>IF(OR($E192="",$G192=""),"",IF(AND($E$3=6),'Marks Entry 6th'!BB191,IF(AND($E$3=7),'Marks Entry 7th'!BB191,"")))</f>
        <v/>
      </c>
      <c r="CU192" s="120" t="str">
        <f>IF(OR($E192="",$G192=""),"",IF(AND($E$3=6),'Marks Entry 6th'!BC191,IF(AND($E$3=7),'Marks Entry 7th'!BC191,"")))</f>
        <v/>
      </c>
      <c r="CV192" s="120" t="str">
        <f>IF(OR($E192="",$G192=""),"",IF(AND($E$3=6),'Marks Entry 6th'!BD191,IF(AND($E$3=7),'Marks Entry 7th'!BD191,"")))</f>
        <v/>
      </c>
      <c r="CW192" s="120" t="str">
        <f>IF(OR($E192="",$G192=""),"",IF(AND($E$3=6),'Marks Entry 6th'!BE191,IF(AND($E$3=7),'Marks Entry 7th'!BE191,"")))</f>
        <v/>
      </c>
      <c r="CX192" s="120" t="str">
        <f>IF(OR($E192="",$G192=""),"",IF(AND($E$3=6),'Marks Entry 6th'!BF191,IF(AND($E$3=7),'Marks Entry 7th'!BF191,"")))</f>
        <v/>
      </c>
      <c r="CY192" s="418" t="str">
        <f t="shared" si="230"/>
        <v/>
      </c>
      <c r="CZ192" s="120" t="str">
        <f>IF(OR($E192="",$G192=""),"",IF(AND($E$3=6),'Marks Entry 6th'!BG191,IF(AND($E$3=7),'Marks Entry 7th'!BG191,"")))</f>
        <v/>
      </c>
      <c r="DA192" s="120" t="str">
        <f>IF(OR($E192="",$G192=""),"",IF(AND($E$3=6),'Marks Entry 6th'!BH191,IF(AND($E$3=7),'Marks Entry 7th'!BH191,"")))</f>
        <v/>
      </c>
      <c r="DB192" s="65" t="str">
        <f t="shared" si="231"/>
        <v/>
      </c>
      <c r="DC192" s="62">
        <f t="shared" si="232"/>
        <v>0</v>
      </c>
      <c r="DD192" s="67" t="str">
        <f>IF(OR($E192="",$G192=""),"",IF(AND($E$3=6),'Marks Entry 6th'!BI191,IF(AND($E$3=7),'Marks Entry 7th'!BI191,"")))</f>
        <v/>
      </c>
      <c r="DE192" s="67" t="str">
        <f>IF(OR($E192="",$G192=""),"",IF(AND($E$3=6),'Marks Entry 6th'!BJ191,IF(AND($E$3=7),'Marks Entry 7th'!BJ191,"")))</f>
        <v/>
      </c>
      <c r="DF192" s="65" t="str">
        <f t="shared" si="233"/>
        <v/>
      </c>
      <c r="DG192" s="62" t="str">
        <f t="shared" si="234"/>
        <v/>
      </c>
      <c r="DH192" s="108">
        <f t="shared" si="235"/>
        <v>0</v>
      </c>
      <c r="DI192" s="108" t="str">
        <f t="shared" si="236"/>
        <v/>
      </c>
      <c r="DJ192" s="108" t="str">
        <f t="shared" si="237"/>
        <v/>
      </c>
      <c r="DK192" s="108" t="str">
        <f t="shared" si="238"/>
        <v/>
      </c>
      <c r="DL192" s="108" t="str">
        <f t="shared" si="239"/>
        <v/>
      </c>
      <c r="DM192" s="110" t="str">
        <f t="shared" si="240"/>
        <v/>
      </c>
      <c r="DN192" s="120" t="str">
        <f>IF(OR($E192="",$G192=""),"",IF(AND($E$3=6),'Marks Entry 6th'!BK191,IF(AND($E$3=7),'Marks Entry 7th'!BK191,"")))</f>
        <v/>
      </c>
      <c r="DO192" s="120" t="str">
        <f>IF(OR($E192="",$G192=""),"",IF(AND($E$3=6),'Marks Entry 6th'!BL191,IF(AND($E$3=7),'Marks Entry 7th'!BL191,"")))</f>
        <v/>
      </c>
      <c r="DP192" s="120" t="str">
        <f>IF(OR($E192="",$G192=""),"",IF(AND($E$3=6),'Marks Entry 6th'!BM191,IF(AND($E$3=7),'Marks Entry 7th'!BM191,"")))</f>
        <v/>
      </c>
      <c r="DQ192" s="120" t="str">
        <f>IF(OR($E192="",$G192=""),"",IF(AND($E$3=6),'Marks Entry 6th'!BN191,IF(AND($E$3=7),'Marks Entry 7th'!BN191,"")))</f>
        <v/>
      </c>
      <c r="DR192" s="120" t="str">
        <f>IF(OR($E192="",$G192=""),"",IF(AND($E$3=6),'Marks Entry 6th'!BO191,IF(AND($E$3=7),'Marks Entry 7th'!BO191,"")))</f>
        <v/>
      </c>
      <c r="DS192" s="120" t="str">
        <f>IF(OR($E192="",$G192=""),"",IF(AND($E$3=6),'Marks Entry 6th'!BP191,IF(AND($E$3=7),'Marks Entry 7th'!BP191,"")))</f>
        <v/>
      </c>
      <c r="DT192" s="418" t="str">
        <f t="shared" si="241"/>
        <v/>
      </c>
      <c r="DU192" s="120" t="str">
        <f>IF(OR($E192="",$G192=""),"",IF(AND($E$3=6),'Marks Entry 6th'!BQ191,IF(AND($E$3=7),'Marks Entry 7th'!BQ191,"")))</f>
        <v/>
      </c>
      <c r="DV192" s="120" t="str">
        <f>IF(OR($E192="",$G192=""),"",IF(AND($E$3=6),'Marks Entry 6th'!BR191,IF(AND($E$3=7),'Marks Entry 7th'!BR191,"")))</f>
        <v/>
      </c>
      <c r="DW192" s="65" t="str">
        <f t="shared" si="242"/>
        <v/>
      </c>
      <c r="DX192" s="62">
        <f t="shared" si="243"/>
        <v>0</v>
      </c>
      <c r="DY192" s="67" t="str">
        <f>IF(OR($E192="",$G192=""),"",IF(AND($E$3=6),'Marks Entry 6th'!BS191,IF(AND($E$3=7),'Marks Entry 7th'!BS191,"")))</f>
        <v/>
      </c>
      <c r="DZ192" s="67" t="str">
        <f>IF(OR($E192="",$G192=""),"",IF(AND($E$3=6),'Marks Entry 6th'!BT191,IF(AND($E$3=7),'Marks Entry 7th'!BT191,"")))</f>
        <v/>
      </c>
      <c r="EA192" s="65" t="str">
        <f t="shared" si="244"/>
        <v/>
      </c>
      <c r="EB192" s="62" t="str">
        <f t="shared" si="245"/>
        <v/>
      </c>
      <c r="EC192" s="108">
        <f t="shared" si="246"/>
        <v>0</v>
      </c>
      <c r="ED192" s="108" t="str">
        <f t="shared" si="247"/>
        <v/>
      </c>
      <c r="EE192" s="108" t="str">
        <f t="shared" si="248"/>
        <v/>
      </c>
      <c r="EF192" s="108" t="str">
        <f t="shared" si="249"/>
        <v/>
      </c>
      <c r="EG192" s="108" t="str">
        <f t="shared" si="250"/>
        <v/>
      </c>
      <c r="EH192" s="110" t="str">
        <f t="shared" si="251"/>
        <v/>
      </c>
      <c r="EI192" s="52" t="str">
        <f>IF(OR($E192="",$G192=""),"",IF(AND($E$3=6),'Marks Entry 6th'!BU191,IF(AND($E$3=7),'Marks Entry 7th'!BU191,"")))</f>
        <v/>
      </c>
      <c r="EJ192" s="52" t="str">
        <f>IF(OR($E192="",$G192=""),"",IF(AND($E$3=6),'Marks Entry 6th'!BV191,IF(AND($E$3=7),'Marks Entry 7th'!BV191,"")))</f>
        <v/>
      </c>
      <c r="EK192" s="52" t="str">
        <f>IF(OR($E192="",$G192=""),"",IF(AND($E$3=6),'Marks Entry 6th'!BW191,IF(AND($E$3=7),'Marks Entry 7th'!BW191,"")))</f>
        <v/>
      </c>
      <c r="EL192" s="52" t="str">
        <f>IF(OR($E192="",$G192=""),"",IF(AND($E$3=6),'Marks Entry 6th'!BX191,IF(AND($E$3=7),'Marks Entry 7th'!BX191,"")))</f>
        <v/>
      </c>
      <c r="EM192" s="52" t="str">
        <f>IF(OR($E192="",$G192=""),"",IF(AND($E$3=6),'Marks Entry 6th'!BY191,IF(AND($E$3=7),'Marks Entry 7th'!BY191,"")))</f>
        <v/>
      </c>
      <c r="EN192" s="121" t="str">
        <f t="shared" si="252"/>
        <v/>
      </c>
      <c r="EO192" s="122">
        <f t="shared" si="253"/>
        <v>0</v>
      </c>
      <c r="EP192" s="122" t="str">
        <f t="shared" si="254"/>
        <v/>
      </c>
      <c r="EQ192" s="122" t="str">
        <f t="shared" si="255"/>
        <v/>
      </c>
      <c r="ER192" s="109" t="str">
        <f t="shared" si="256"/>
        <v/>
      </c>
      <c r="ES192" s="52" t="str">
        <f>IF(OR($E192="",$G192=""),"",IF(AND($E$3=6),'Marks Entry 6th'!BZ191,IF(AND($E$3=7),'Marks Entry 7th'!BZ191,"")))</f>
        <v/>
      </c>
      <c r="ET192" s="52" t="str">
        <f>IF(OR($E192="",$G192=""),"",IF(AND($E$3=6),'Marks Entry 6th'!CA191,IF(AND($E$3=7),'Marks Entry 7th'!CA191,"")))</f>
        <v/>
      </c>
      <c r="EU192" s="52" t="str">
        <f>IF(OR($E192="",$G192=""),"",IF(AND($E$3=6),'Marks Entry 6th'!CB191,IF(AND($E$3=7),'Marks Entry 7th'!CB191,"")))</f>
        <v/>
      </c>
      <c r="EV192" s="52" t="str">
        <f>IF(OR($E192="",$G192=""),"",IF(AND($E$3=6),'Marks Entry 6th'!CC191,IF(AND($E$3=7),'Marks Entry 7th'!CC191,"")))</f>
        <v/>
      </c>
      <c r="EW192" s="52" t="str">
        <f>IF(OR($E192="",$G192=""),"",IF(AND($E$3=6),'Marks Entry 6th'!CD191,IF(AND($E$3=7),'Marks Entry 7th'!CD191,"")))</f>
        <v/>
      </c>
      <c r="EX192" s="121" t="str">
        <f t="shared" si="257"/>
        <v/>
      </c>
      <c r="EY192" s="122">
        <f t="shared" si="258"/>
        <v>0</v>
      </c>
      <c r="EZ192" s="122" t="str">
        <f t="shared" si="259"/>
        <v/>
      </c>
      <c r="FA192" s="122" t="str">
        <f t="shared" si="260"/>
        <v/>
      </c>
      <c r="FB192" s="109" t="str">
        <f t="shared" si="261"/>
        <v/>
      </c>
      <c r="FC192" s="52" t="str">
        <f>IF(OR($E192="",$G192=""),"",IF(AND($E$3=6),'Marks Entry 6th'!CE191,IF(AND($E$3=7),'Marks Entry 7th'!CE191,"")))</f>
        <v/>
      </c>
      <c r="FD192" s="52" t="str">
        <f>IF(OR($E192="",$G192=""),"",IF(AND($E$3=6),'Marks Entry 6th'!CF191,IF(AND($E$3=7),'Marks Entry 7th'!CF191,"")))</f>
        <v/>
      </c>
      <c r="FE192" s="52" t="str">
        <f>IF(OR($E192="",$G192=""),"",IF(AND($E$3=6),'Marks Entry 6th'!CG191,IF(AND($E$3=7),'Marks Entry 7th'!CG191,"")))</f>
        <v/>
      </c>
      <c r="FF192" s="52" t="str">
        <f>IF(OR($E192="",$G192=""),"",IF(AND($E$3=6),'Marks Entry 6th'!CH191,IF(AND($E$3=7),'Marks Entry 7th'!CH191,"")))</f>
        <v/>
      </c>
      <c r="FG192" s="52" t="str">
        <f>IF(OR($E192="",$G192=""),"",IF(AND($E$3=6),'Marks Entry 6th'!CI191,IF(AND($E$3=7),'Marks Entry 7th'!CI191,"")))</f>
        <v/>
      </c>
      <c r="FH192" s="121" t="str">
        <f t="shared" si="262"/>
        <v/>
      </c>
      <c r="FI192" s="122">
        <f t="shared" si="263"/>
        <v>0</v>
      </c>
      <c r="FJ192" s="122" t="str">
        <f t="shared" si="264"/>
        <v/>
      </c>
      <c r="FK192" s="122" t="str">
        <f t="shared" si="265"/>
        <v/>
      </c>
      <c r="FL192" s="109" t="str">
        <f t="shared" si="266"/>
        <v/>
      </c>
      <c r="FM192" s="361" t="str">
        <f>IF(OR($E192="",$G192=""),"",IF(AND('Marks Entry 6th'!CJ191="",'Marks Entry 7th'!CJ191=""),"",IF(AND($E$3=6),'Marks Entry 6th'!CJ191,IF(AND($E$3=7),'Marks Entry 7th'!CJ191,""))))</f>
        <v/>
      </c>
      <c r="FN192" s="361" t="str">
        <f>IF(OR($E192="",$G192=""),"",IF(AND('Marks Entry 6th'!CK191="",'Marks Entry 7th'!CK191=""),"",IF(AND($E$3=6),'Marks Entry 6th'!CK191,IF(AND($E$3=7),'Marks Entry 7th'!CK191,""))))</f>
        <v/>
      </c>
      <c r="FO192" s="362" t="str">
        <f t="shared" si="267"/>
        <v/>
      </c>
      <c r="FP192" s="109" t="str">
        <f t="shared" si="268"/>
        <v/>
      </c>
      <c r="FQ192" s="361" t="str">
        <f>IF(OR($E192="",$G192=""),"",IF(AND('Marks Entry 6th'!CL191="",'Marks Entry 7th'!CL191=""),"",IF(AND($E$3=6),'Marks Entry 6th'!CL191,IF(AND($E$3=7),'Marks Entry 7th'!CL191,""))))</f>
        <v/>
      </c>
      <c r="FR192" s="361" t="str">
        <f>IF(OR($E192="",$G192=""),"",IF(AND('Marks Entry 6th'!CM191="",'Marks Entry 7th'!CM191=""),"",IF(AND($E$3=6),'Marks Entry 6th'!CM191,IF(AND($E$3=7),'Marks Entry 7th'!CM191,""))))</f>
        <v/>
      </c>
      <c r="FS192" s="362" t="str">
        <f t="shared" si="269"/>
        <v/>
      </c>
      <c r="FT192" s="109" t="str">
        <f t="shared" si="270"/>
        <v/>
      </c>
      <c r="FU192" s="78" t="str">
        <f t="shared" si="271"/>
        <v/>
      </c>
      <c r="FV192" s="328" t="str">
        <f t="shared" si="272"/>
        <v/>
      </c>
      <c r="FW192" s="84" t="str">
        <f t="shared" si="273"/>
        <v/>
      </c>
      <c r="FX192" s="222" t="str">
        <f t="shared" si="274"/>
        <v/>
      </c>
      <c r="FY192" s="85" t="str">
        <f t="shared" si="275"/>
        <v/>
      </c>
      <c r="FZ192" s="327" t="str">
        <f>IFERROR(IF(B192="NSO","NSO",IF(OR(D192="",G192="",F192=""),"",IF(AND(FV192&gt;=36,'Master sheet'!$D$11="Hindi"),"कक्षा क्रमोन्नत",IF(AND(FV192&gt;=36,'Master sheet'!$D$11="English"),"Promoted",IF(AND(FV192&lt;36,'Master sheet'!$D$11="Hindi"),"पुनः परीक्षा","Re-Exam"))))),"")</f>
        <v/>
      </c>
      <c r="GA192" s="53" t="str">
        <f>IF(OR($E192="",$G192=""),"",IF(AND($E$3=6,'Marks Entry 6th'!CN191=""),"",IF(AND($E$3=7,'Marks Entry 7th'!CN191=""),"",IF(AND($E$3=6),'Marks Entry 6th'!CN191,IF(AND($E$3=7),'Marks Entry 7th'!CN191,"")))))</f>
        <v/>
      </c>
      <c r="GB192" s="53" t="str">
        <f>IF(OR($E192="",$G192=""),"",IF(AND($E$3=6,'Marks Entry 6th'!CO191=""),"",IF(AND($E$3=7,'Marks Entry 7th'!CO191=""),"",IF(AND($E$3=6),'Marks Entry 6th'!CO191,IF(AND($E$3=7),'Marks Entry 7th'!CO191,"")))))</f>
        <v/>
      </c>
      <c r="GC192" s="54"/>
      <c r="GK192" s="56">
        <f>IF(AND($E$3=6),'Marks Entry 6th'!I191,IF(AND($E$3=7),'Marks Entry 7th'!I191,""))</f>
        <v>0</v>
      </c>
      <c r="GL192" s="56">
        <f t="shared" si="276"/>
        <v>0</v>
      </c>
    </row>
    <row r="193" spans="1:194" ht="18.95" customHeight="1">
      <c r="A193" s="68">
        <v>186</v>
      </c>
      <c r="B193" s="68" t="str">
        <f>IF(OR(GK193=0,GK193=""),"",IF(AND($E$3=6),'Marks Entry 6th'!I192,IF(AND($E$3=7),'Marks Entry 7th'!I192,"")))</f>
        <v/>
      </c>
      <c r="C193" s="69" t="str">
        <f>IF(OR(B193=0,B193=""),"",IF(AND($E$3=6,'Marks Entry 6th'!B192=""),"",IF(AND($E$3=7,'Marks Entry 7th'!B192=""),"",IF(AND($E$3=6,'Marks Entry 6th'!B192),'Marks Entry 6th'!B192,IF(AND($E$3=7),'Marks Entry 7th'!B192,"")))))</f>
        <v/>
      </c>
      <c r="D193" s="69" t="str">
        <f>IF(OR(B193=0,B193=""),"",IF(AND($E$3=6,'Marks Entry 6th'!C192=""),"",IF(AND($E$3=7,'Marks Entry 7th'!C192=""),"",IF(AND($E$3=6),'Marks Entry 6th'!C192,IF(AND($E$3=7),'Marks Entry 7th'!C192,"")))))</f>
        <v/>
      </c>
      <c r="E193" s="303" t="str">
        <f>IF(OR(B193=0,B193=""),"",IF(AND($E$3=6,'Marks Entry 6th'!E192=""),"",IF(AND($E$3=7,'Marks Entry 7th'!E192=""),"",IF(AND($E$3=6),'Marks Entry 6th'!E192,IF(AND($E$3=7),'Marks Entry 7th'!E192,"")))))</f>
        <v/>
      </c>
      <c r="F193" s="69" t="str">
        <f>IF(OR(B193=0,B193=""),"",IF(AND($E$3=6,'Marks Entry 6th'!D192=""),"",IF(AND($E$3=7,'Marks Entry 7th'!D192=""),"",IF(AND($E$3=6),'Marks Entry 6th'!D192,IF(AND($E$3=7),'Marks Entry 7th'!D192,"")))))</f>
        <v/>
      </c>
      <c r="G193" s="302" t="str">
        <f>IF(OR(B193=0,B193=""),"",IF(AND($E$3=6,'Marks Entry 6th'!F192=""),"",IF(AND($E$3=7,'Marks Entry 7th'!F192=""),"",IF(AND($E$3=6),UPPER('Marks Entry 6th'!F192),IF(AND($E$3=7),UPPER('Marks Entry 7th'!F192),"")))))</f>
        <v/>
      </c>
      <c r="H193" s="302" t="str">
        <f>IF(OR(B193=0,B193=""),"",IF(AND($E$3=6,'Marks Entry 6th'!G192=""),"",IF(AND($E$3=7,'Marks Entry 7th'!G192=""),"",IF(AND($E$3=6),UPPER('Marks Entry 6th'!G192),IF(AND($E$3=7),UPPER('Marks Entry 7th'!G192),"")))))</f>
        <v/>
      </c>
      <c r="I193" s="302" t="str">
        <f>IF(OR(B193=0,B193=""),"",IF(AND($E$3=6,'Marks Entry 6th'!H192=""),"",IF(AND($E$3=7,'Marks Entry 7th'!H192=""),"",IF(AND($E$3=6),UPPER('Marks Entry 6th'!H192),IF(AND($E$3=7),UPPER('Marks Entry 7th'!H192),"")))))</f>
        <v/>
      </c>
      <c r="J193" s="64" t="str">
        <f>IF(OR(B193=0,B193=""),"",IF(AND($E$3=6,'Marks Entry 6th'!J192=""),"",IF(AND($E$3=7,'Marks Entry 7th'!J192=""),"",IF(AND($E$3=6),'Marks Entry 6th'!J192,IF(AND($E$3=7),'Marks Entry 7th'!J192,"")))))</f>
        <v/>
      </c>
      <c r="K193" s="64" t="str">
        <f>IF(OR(B193=0,B193=""),"",IF(AND($E$3=6,'Marks Entry 6th'!K192=""),"",IF(AND($E$3=7,'Marks Entry 7th'!K192=""),"",IF(AND($E$3=6),'Marks Entry 6th'!K192,IF(AND($E$3=7),'Marks Entry 7th'!K192,"")))))</f>
        <v/>
      </c>
      <c r="L193" s="120" t="str">
        <f>IF(OR($E193="",$G193=""),"",IF(AND($E$3=6),'Marks Entry 6th'!L192,IF(AND($E$3=7),'Marks Entry 7th'!L192,"")))</f>
        <v/>
      </c>
      <c r="M193" s="120" t="str">
        <f>IF(OR($E193="",$G193=""),"",IF(AND($E$3=6),'Marks Entry 6th'!M192,IF(AND($E$3=7),'Marks Entry 7th'!M192,"")))</f>
        <v/>
      </c>
      <c r="N193" s="120" t="str">
        <f>IF(OR($E193="",$G193=""),"",IF(AND($E$3=6),'Marks Entry 6th'!N192,IF(AND($E$3=7),'Marks Entry 7th'!N192,"")))</f>
        <v/>
      </c>
      <c r="O193" s="120" t="str">
        <f>IF(OR($E193="",$G193=""),"",IF(AND($E$3=6),'Marks Entry 6th'!O192,IF(AND($E$3=7),'Marks Entry 7th'!O192,"")))</f>
        <v/>
      </c>
      <c r="P193" s="120" t="str">
        <f>IF(OR($E193="",$G193=""),"",IF(AND($E$3=6),'Marks Entry 6th'!P192,IF(AND($E$3=7),'Marks Entry 7th'!P192,"")))</f>
        <v/>
      </c>
      <c r="Q193" s="120" t="str">
        <f>IF(OR($E193="",$G193=""),"",IF(AND($E$3=6),'Marks Entry 6th'!Q192,IF(AND($E$3=7),'Marks Entry 7th'!Q192,"")))</f>
        <v/>
      </c>
      <c r="R193" s="418" t="str">
        <f t="shared" si="186"/>
        <v/>
      </c>
      <c r="S193" s="120" t="str">
        <f>IF(OR($E193="",$G193=""),"",IF(AND($E$3=6),'Marks Entry 6th'!R192,IF(AND($E$3=7),'Marks Entry 7th'!R192,"")))</f>
        <v/>
      </c>
      <c r="T193" s="120" t="str">
        <f>IF(OR($E193="",$G193=""),"",IF(AND($E$3=6),'Marks Entry 6th'!S192,IF(AND($E$3=7),'Marks Entry 7th'!S192,"")))</f>
        <v/>
      </c>
      <c r="U193" s="65" t="str">
        <f t="shared" si="187"/>
        <v/>
      </c>
      <c r="V193" s="62">
        <f t="shared" si="188"/>
        <v>0</v>
      </c>
      <c r="W193" s="67" t="str">
        <f>IF(OR($E193="",$G193=""),"",IF(AND($E$3=6),'Marks Entry 6th'!T192,IF(AND($E$3=7),'Marks Entry 7th'!T192,"")))</f>
        <v/>
      </c>
      <c r="X193" s="67" t="str">
        <f>IF(OR($E193="",$G193=""),"",IF(AND($E$3=6),'Marks Entry 6th'!U192,IF(AND($E$3=7),'Marks Entry 7th'!U192,"")))</f>
        <v/>
      </c>
      <c r="Y193" s="66" t="str">
        <f t="shared" si="189"/>
        <v/>
      </c>
      <c r="Z193" s="62" t="str">
        <f t="shared" si="190"/>
        <v/>
      </c>
      <c r="AA193" s="108">
        <f t="shared" si="191"/>
        <v>0</v>
      </c>
      <c r="AB193" s="108" t="str">
        <f t="shared" si="192"/>
        <v/>
      </c>
      <c r="AC193" s="108" t="str">
        <f t="shared" si="193"/>
        <v/>
      </c>
      <c r="AD193" s="108" t="str">
        <f t="shared" si="194"/>
        <v/>
      </c>
      <c r="AE193" s="108" t="str">
        <f t="shared" si="195"/>
        <v/>
      </c>
      <c r="AF193" s="110" t="str">
        <f t="shared" si="196"/>
        <v/>
      </c>
      <c r="AG193" s="120" t="str">
        <f>IF(OR($E193="",$G193=""),"",IF(AND($E$3=6),'Marks Entry 6th'!V192,IF(AND($E$3=7),'Marks Entry 7th'!V192,"")))</f>
        <v/>
      </c>
      <c r="AH193" s="120" t="str">
        <f>IF(OR($E193="",$G193=""),"",IF(AND($E$3=6),'Marks Entry 6th'!W192,IF(AND($E$3=7),'Marks Entry 7th'!W192,"")))</f>
        <v/>
      </c>
      <c r="AI193" s="120" t="str">
        <f>IF(OR($E193="",$G193=""),"",IF(AND($E$3=6),'Marks Entry 6th'!X192,IF(AND($E$3=7),'Marks Entry 7th'!X192,"")))</f>
        <v/>
      </c>
      <c r="AJ193" s="120" t="str">
        <f>IF(OR($E193="",$G193=""),"",IF(AND($E$3=6),'Marks Entry 6th'!Y192,IF(AND($E$3=7),'Marks Entry 7th'!Y192,"")))</f>
        <v/>
      </c>
      <c r="AK193" s="120" t="str">
        <f>IF(OR($E193="",$G193=""),"",IF(AND($E$3=6),'Marks Entry 6th'!Z192,IF(AND($E$3=7),'Marks Entry 7th'!Z192,"")))</f>
        <v/>
      </c>
      <c r="AL193" s="120" t="str">
        <f>IF(OR($E193="",$G193=""),"",IF(AND($E$3=6),'Marks Entry 6th'!AA192,IF(AND($E$3=7),'Marks Entry 7th'!AA192,"")))</f>
        <v/>
      </c>
      <c r="AM193" s="418" t="str">
        <f t="shared" si="197"/>
        <v/>
      </c>
      <c r="AN193" s="120" t="str">
        <f>IF(OR($E193="",$G193=""),"",IF(AND($E$3=6),'Marks Entry 6th'!AB192,IF(AND($E$3=7),'Marks Entry 7th'!AB192,"")))</f>
        <v/>
      </c>
      <c r="AO193" s="120" t="str">
        <f>IF(OR($E193="",$G193=""),"",IF(AND($E$3=6),'Marks Entry 6th'!AC192,IF(AND($E$3=7),'Marks Entry 7th'!AC192,"")))</f>
        <v/>
      </c>
      <c r="AP193" s="65" t="str">
        <f t="shared" si="198"/>
        <v/>
      </c>
      <c r="AQ193" s="62">
        <f t="shared" si="199"/>
        <v>0</v>
      </c>
      <c r="AR193" s="67" t="str">
        <f>IF(OR($E193="",$G193=""),"",IF(AND($E$3=6),'Marks Entry 6th'!AD192,IF(AND($E$3=7),'Marks Entry 7th'!AD192,"")))</f>
        <v/>
      </c>
      <c r="AS193" s="67" t="str">
        <f>IF(OR($E193="",$G193=""),"",IF(AND($E$3=6),'Marks Entry 6th'!AE192,IF(AND($E$3=7),'Marks Entry 7th'!AE192,"")))</f>
        <v/>
      </c>
      <c r="AT193" s="65" t="str">
        <f t="shared" si="200"/>
        <v/>
      </c>
      <c r="AU193" s="62" t="str">
        <f t="shared" si="201"/>
        <v/>
      </c>
      <c r="AV193" s="108">
        <f t="shared" si="202"/>
        <v>0</v>
      </c>
      <c r="AW193" s="108" t="str">
        <f t="shared" si="203"/>
        <v/>
      </c>
      <c r="AX193" s="108" t="str">
        <f t="shared" si="204"/>
        <v/>
      </c>
      <c r="AY193" s="108" t="str">
        <f t="shared" si="205"/>
        <v/>
      </c>
      <c r="AZ193" s="108" t="str">
        <f t="shared" si="206"/>
        <v/>
      </c>
      <c r="BA193" s="110" t="str">
        <f t="shared" si="207"/>
        <v/>
      </c>
      <c r="BB193" s="310" t="str">
        <f>IF(OR($E193="",$G193=""),"",IF(AND($E$3=6),'Marks Entry 6th'!AF192,IF(AND($E$3=7),'Marks Entry 7th'!AF192,"")))</f>
        <v/>
      </c>
      <c r="BC193" s="120" t="str">
        <f>IF(OR($E193="",$G193=""),"",IF(AND($E$3=6),'Marks Entry 6th'!AG192,IF(AND($E$3=7),'Marks Entry 7th'!AG192,"")))</f>
        <v/>
      </c>
      <c r="BD193" s="120" t="str">
        <f>IF(OR($E193="",$G193=""),"",IF(AND($E$3=6),'Marks Entry 6th'!AH192,IF(AND($E$3=7),'Marks Entry 7th'!AH192,"")))</f>
        <v/>
      </c>
      <c r="BE193" s="120" t="str">
        <f>IF(OR($E193="",$G193=""),"",IF(AND($E$3=6),'Marks Entry 6th'!AI192,IF(AND($E$3=7),'Marks Entry 7th'!AI192,"")))</f>
        <v/>
      </c>
      <c r="BF193" s="120" t="str">
        <f>IF(OR($E193="",$G193=""),"",IF(AND($E$3=6),'Marks Entry 6th'!AJ192,IF(AND($E$3=7),'Marks Entry 7th'!AJ192,"")))</f>
        <v/>
      </c>
      <c r="BG193" s="120" t="str">
        <f>IF(OR($E193="",$G193=""),"",IF(AND($E$3=6),'Marks Entry 6th'!AK192,IF(AND($E$3=7),'Marks Entry 7th'!AK192,"")))</f>
        <v/>
      </c>
      <c r="BH193" s="120" t="str">
        <f>IF(OR($E193="",$G193=""),"",IF(AND($E$3=6),'Marks Entry 6th'!AL192,IF(AND($E$3=7),'Marks Entry 7th'!AL192,"")))</f>
        <v/>
      </c>
      <c r="BI193" s="418" t="str">
        <f t="shared" si="208"/>
        <v/>
      </c>
      <c r="BJ193" s="120" t="str">
        <f>IF(OR($E193="",$G193=""),"",IF(AND($E$3=6),'Marks Entry 6th'!AM192,IF(AND($E$3=7),'Marks Entry 7th'!AM192,"")))</f>
        <v/>
      </c>
      <c r="BK193" s="120" t="str">
        <f>IF(OR($E193="",$G193=""),"",IF(AND($E$3=6),'Marks Entry 6th'!AN192,IF(AND($E$3=7),'Marks Entry 7th'!AN192,"")))</f>
        <v/>
      </c>
      <c r="BL193" s="65" t="str">
        <f t="shared" si="209"/>
        <v/>
      </c>
      <c r="BM193" s="62">
        <f t="shared" si="210"/>
        <v>0</v>
      </c>
      <c r="BN193" s="67" t="str">
        <f>IF(OR($E193="",$G193=""),"",IF(AND($E$3=6),'Marks Entry 6th'!AO192,IF(AND($E$3=7),'Marks Entry 7th'!AO192,"")))</f>
        <v/>
      </c>
      <c r="BO193" s="67" t="str">
        <f>IF(OR($E193="",$G193=""),"",IF(AND($E$3=6),'Marks Entry 6th'!AP192,IF(AND($E$3=7),'Marks Entry 7th'!AP192,"")))</f>
        <v/>
      </c>
      <c r="BP193" s="65" t="str">
        <f t="shared" si="211"/>
        <v/>
      </c>
      <c r="BQ193" s="62" t="str">
        <f t="shared" si="212"/>
        <v/>
      </c>
      <c r="BR193" s="108">
        <f t="shared" si="213"/>
        <v>0</v>
      </c>
      <c r="BS193" s="108" t="str">
        <f t="shared" si="214"/>
        <v/>
      </c>
      <c r="BT193" s="108" t="str">
        <f t="shared" si="215"/>
        <v/>
      </c>
      <c r="BU193" s="108" t="str">
        <f t="shared" si="216"/>
        <v/>
      </c>
      <c r="BV193" s="108" t="str">
        <f t="shared" si="217"/>
        <v/>
      </c>
      <c r="BW193" s="110" t="str">
        <f t="shared" si="218"/>
        <v/>
      </c>
      <c r="BX193" s="120" t="str">
        <f>IF(OR($E193="",$G193=""),"",IF(AND($E$3=6),'Marks Entry 6th'!AQ192,IF(AND($E$3=7),'Marks Entry 7th'!AQ192,"")))</f>
        <v/>
      </c>
      <c r="BY193" s="120" t="str">
        <f>IF(OR($E193="",$G193=""),"",IF(AND($E$3=6),'Marks Entry 6th'!AR192,IF(AND($E$3=7),'Marks Entry 7th'!AR192,"")))</f>
        <v/>
      </c>
      <c r="BZ193" s="120" t="str">
        <f>IF(OR($E193="",$G193=""),"",IF(AND($E$3=6),'Marks Entry 6th'!AS192,IF(AND($E$3=7),'Marks Entry 7th'!AS192,"")))</f>
        <v/>
      </c>
      <c r="CA193" s="120" t="str">
        <f>IF(OR($E193="",$G193=""),"",IF(AND($E$3=6),'Marks Entry 6th'!AT192,IF(AND($E$3=7),'Marks Entry 7th'!AT192,"")))</f>
        <v/>
      </c>
      <c r="CB193" s="120" t="str">
        <f>IF(OR($E193="",$G193=""),"",IF(AND($E$3=6),'Marks Entry 6th'!AU192,IF(AND($E$3=7),'Marks Entry 7th'!AU192,"")))</f>
        <v/>
      </c>
      <c r="CC193" s="120" t="str">
        <f>IF(OR($E193="",$G193=""),"",IF(AND($E$3=6),'Marks Entry 6th'!AV192,IF(AND($E$3=7),'Marks Entry 7th'!AV192,"")))</f>
        <v/>
      </c>
      <c r="CD193" s="418" t="str">
        <f t="shared" si="219"/>
        <v/>
      </c>
      <c r="CE193" s="120" t="str">
        <f>IF(OR($E193="",$G193=""),"",IF(AND($E$3=6),'Marks Entry 6th'!AW192,IF(AND($E$3=7),'Marks Entry 7th'!AW192,"")))</f>
        <v/>
      </c>
      <c r="CF193" s="120" t="str">
        <f>IF(OR($E193="",$G193=""),"",IF(AND($E$3=6),'Marks Entry 6th'!AX192,IF(AND($E$3=7),'Marks Entry 7th'!AX192,"")))</f>
        <v/>
      </c>
      <c r="CG193" s="65" t="str">
        <f t="shared" si="220"/>
        <v/>
      </c>
      <c r="CH193" s="62">
        <f t="shared" si="221"/>
        <v>0</v>
      </c>
      <c r="CI193" s="67" t="str">
        <f>IF(OR($E193="",$G193=""),"",IF(AND($E$3=6),'Marks Entry 6th'!AY192,IF(AND($E$3=7),'Marks Entry 7th'!AY192,"")))</f>
        <v/>
      </c>
      <c r="CJ193" s="67" t="str">
        <f>IF(OR($E193="",$G193=""),"",IF(AND($E$3=6),'Marks Entry 6th'!AZ192,IF(AND($E$3=7),'Marks Entry 7th'!AZ192,"")))</f>
        <v/>
      </c>
      <c r="CK193" s="65" t="str">
        <f t="shared" si="222"/>
        <v/>
      </c>
      <c r="CL193" s="62" t="str">
        <f t="shared" si="223"/>
        <v/>
      </c>
      <c r="CM193" s="108">
        <f t="shared" si="224"/>
        <v>0</v>
      </c>
      <c r="CN193" s="108" t="str">
        <f t="shared" si="225"/>
        <v/>
      </c>
      <c r="CO193" s="108" t="str">
        <f t="shared" si="226"/>
        <v/>
      </c>
      <c r="CP193" s="108" t="str">
        <f t="shared" si="227"/>
        <v/>
      </c>
      <c r="CQ193" s="108" t="str">
        <f t="shared" si="228"/>
        <v/>
      </c>
      <c r="CR193" s="110" t="str">
        <f t="shared" si="229"/>
        <v/>
      </c>
      <c r="CS193" s="120" t="str">
        <f>IF(OR($E193="",$G193=""),"",IF(AND($E$3=6),'Marks Entry 6th'!BA192,IF(AND($E$3=7),'Marks Entry 7th'!BA192,"")))</f>
        <v/>
      </c>
      <c r="CT193" s="120" t="str">
        <f>IF(OR($E193="",$G193=""),"",IF(AND($E$3=6),'Marks Entry 6th'!BB192,IF(AND($E$3=7),'Marks Entry 7th'!BB192,"")))</f>
        <v/>
      </c>
      <c r="CU193" s="120" t="str">
        <f>IF(OR($E193="",$G193=""),"",IF(AND($E$3=6),'Marks Entry 6th'!BC192,IF(AND($E$3=7),'Marks Entry 7th'!BC192,"")))</f>
        <v/>
      </c>
      <c r="CV193" s="120" t="str">
        <f>IF(OR($E193="",$G193=""),"",IF(AND($E$3=6),'Marks Entry 6th'!BD192,IF(AND($E$3=7),'Marks Entry 7th'!BD192,"")))</f>
        <v/>
      </c>
      <c r="CW193" s="120" t="str">
        <f>IF(OR($E193="",$G193=""),"",IF(AND($E$3=6),'Marks Entry 6th'!BE192,IF(AND($E$3=7),'Marks Entry 7th'!BE192,"")))</f>
        <v/>
      </c>
      <c r="CX193" s="120" t="str">
        <f>IF(OR($E193="",$G193=""),"",IF(AND($E$3=6),'Marks Entry 6th'!BF192,IF(AND($E$3=7),'Marks Entry 7th'!BF192,"")))</f>
        <v/>
      </c>
      <c r="CY193" s="418" t="str">
        <f t="shared" si="230"/>
        <v/>
      </c>
      <c r="CZ193" s="120" t="str">
        <f>IF(OR($E193="",$G193=""),"",IF(AND($E$3=6),'Marks Entry 6th'!BG192,IF(AND($E$3=7),'Marks Entry 7th'!BG192,"")))</f>
        <v/>
      </c>
      <c r="DA193" s="120" t="str">
        <f>IF(OR($E193="",$G193=""),"",IF(AND($E$3=6),'Marks Entry 6th'!BH192,IF(AND($E$3=7),'Marks Entry 7th'!BH192,"")))</f>
        <v/>
      </c>
      <c r="DB193" s="65" t="str">
        <f t="shared" si="231"/>
        <v/>
      </c>
      <c r="DC193" s="62">
        <f t="shared" si="232"/>
        <v>0</v>
      </c>
      <c r="DD193" s="67" t="str">
        <f>IF(OR($E193="",$G193=""),"",IF(AND($E$3=6),'Marks Entry 6th'!BI192,IF(AND($E$3=7),'Marks Entry 7th'!BI192,"")))</f>
        <v/>
      </c>
      <c r="DE193" s="67" t="str">
        <f>IF(OR($E193="",$G193=""),"",IF(AND($E$3=6),'Marks Entry 6th'!BJ192,IF(AND($E$3=7),'Marks Entry 7th'!BJ192,"")))</f>
        <v/>
      </c>
      <c r="DF193" s="65" t="str">
        <f t="shared" si="233"/>
        <v/>
      </c>
      <c r="DG193" s="62" t="str">
        <f t="shared" si="234"/>
        <v/>
      </c>
      <c r="DH193" s="108">
        <f t="shared" si="235"/>
        <v>0</v>
      </c>
      <c r="DI193" s="108" t="str">
        <f t="shared" si="236"/>
        <v/>
      </c>
      <c r="DJ193" s="108" t="str">
        <f t="shared" si="237"/>
        <v/>
      </c>
      <c r="DK193" s="108" t="str">
        <f t="shared" si="238"/>
        <v/>
      </c>
      <c r="DL193" s="108" t="str">
        <f t="shared" si="239"/>
        <v/>
      </c>
      <c r="DM193" s="110" t="str">
        <f t="shared" si="240"/>
        <v/>
      </c>
      <c r="DN193" s="120" t="str">
        <f>IF(OR($E193="",$G193=""),"",IF(AND($E$3=6),'Marks Entry 6th'!BK192,IF(AND($E$3=7),'Marks Entry 7th'!BK192,"")))</f>
        <v/>
      </c>
      <c r="DO193" s="120" t="str">
        <f>IF(OR($E193="",$G193=""),"",IF(AND($E$3=6),'Marks Entry 6th'!BL192,IF(AND($E$3=7),'Marks Entry 7th'!BL192,"")))</f>
        <v/>
      </c>
      <c r="DP193" s="120" t="str">
        <f>IF(OR($E193="",$G193=""),"",IF(AND($E$3=6),'Marks Entry 6th'!BM192,IF(AND($E$3=7),'Marks Entry 7th'!BM192,"")))</f>
        <v/>
      </c>
      <c r="DQ193" s="120" t="str">
        <f>IF(OR($E193="",$G193=""),"",IF(AND($E$3=6),'Marks Entry 6th'!BN192,IF(AND($E$3=7),'Marks Entry 7th'!BN192,"")))</f>
        <v/>
      </c>
      <c r="DR193" s="120" t="str">
        <f>IF(OR($E193="",$G193=""),"",IF(AND($E$3=6),'Marks Entry 6th'!BO192,IF(AND($E$3=7),'Marks Entry 7th'!BO192,"")))</f>
        <v/>
      </c>
      <c r="DS193" s="120" t="str">
        <f>IF(OR($E193="",$G193=""),"",IF(AND($E$3=6),'Marks Entry 6th'!BP192,IF(AND($E$3=7),'Marks Entry 7th'!BP192,"")))</f>
        <v/>
      </c>
      <c r="DT193" s="418" t="str">
        <f t="shared" si="241"/>
        <v/>
      </c>
      <c r="DU193" s="120" t="str">
        <f>IF(OR($E193="",$G193=""),"",IF(AND($E$3=6),'Marks Entry 6th'!BQ192,IF(AND($E$3=7),'Marks Entry 7th'!BQ192,"")))</f>
        <v/>
      </c>
      <c r="DV193" s="120" t="str">
        <f>IF(OR($E193="",$G193=""),"",IF(AND($E$3=6),'Marks Entry 6th'!BR192,IF(AND($E$3=7),'Marks Entry 7th'!BR192,"")))</f>
        <v/>
      </c>
      <c r="DW193" s="65" t="str">
        <f t="shared" si="242"/>
        <v/>
      </c>
      <c r="DX193" s="62">
        <f t="shared" si="243"/>
        <v>0</v>
      </c>
      <c r="DY193" s="67" t="str">
        <f>IF(OR($E193="",$G193=""),"",IF(AND($E$3=6),'Marks Entry 6th'!BS192,IF(AND($E$3=7),'Marks Entry 7th'!BS192,"")))</f>
        <v/>
      </c>
      <c r="DZ193" s="67" t="str">
        <f>IF(OR($E193="",$G193=""),"",IF(AND($E$3=6),'Marks Entry 6th'!BT192,IF(AND($E$3=7),'Marks Entry 7th'!BT192,"")))</f>
        <v/>
      </c>
      <c r="EA193" s="65" t="str">
        <f t="shared" si="244"/>
        <v/>
      </c>
      <c r="EB193" s="62" t="str">
        <f t="shared" si="245"/>
        <v/>
      </c>
      <c r="EC193" s="108">
        <f t="shared" si="246"/>
        <v>0</v>
      </c>
      <c r="ED193" s="108" t="str">
        <f t="shared" si="247"/>
        <v/>
      </c>
      <c r="EE193" s="108" t="str">
        <f t="shared" si="248"/>
        <v/>
      </c>
      <c r="EF193" s="108" t="str">
        <f t="shared" si="249"/>
        <v/>
      </c>
      <c r="EG193" s="108" t="str">
        <f t="shared" si="250"/>
        <v/>
      </c>
      <c r="EH193" s="110" t="str">
        <f t="shared" si="251"/>
        <v/>
      </c>
      <c r="EI193" s="52" t="str">
        <f>IF(OR($E193="",$G193=""),"",IF(AND($E$3=6),'Marks Entry 6th'!BU192,IF(AND($E$3=7),'Marks Entry 7th'!BU192,"")))</f>
        <v/>
      </c>
      <c r="EJ193" s="52" t="str">
        <f>IF(OR($E193="",$G193=""),"",IF(AND($E$3=6),'Marks Entry 6th'!BV192,IF(AND($E$3=7),'Marks Entry 7th'!BV192,"")))</f>
        <v/>
      </c>
      <c r="EK193" s="52" t="str">
        <f>IF(OR($E193="",$G193=""),"",IF(AND($E$3=6),'Marks Entry 6th'!BW192,IF(AND($E$3=7),'Marks Entry 7th'!BW192,"")))</f>
        <v/>
      </c>
      <c r="EL193" s="52" t="str">
        <f>IF(OR($E193="",$G193=""),"",IF(AND($E$3=6),'Marks Entry 6th'!BX192,IF(AND($E$3=7),'Marks Entry 7th'!BX192,"")))</f>
        <v/>
      </c>
      <c r="EM193" s="52" t="str">
        <f>IF(OR($E193="",$G193=""),"",IF(AND($E$3=6),'Marks Entry 6th'!BY192,IF(AND($E$3=7),'Marks Entry 7th'!BY192,"")))</f>
        <v/>
      </c>
      <c r="EN193" s="121" t="str">
        <f t="shared" si="252"/>
        <v/>
      </c>
      <c r="EO193" s="122">
        <f t="shared" si="253"/>
        <v>0</v>
      </c>
      <c r="EP193" s="122" t="str">
        <f t="shared" si="254"/>
        <v/>
      </c>
      <c r="EQ193" s="122" t="str">
        <f t="shared" si="255"/>
        <v/>
      </c>
      <c r="ER193" s="109" t="str">
        <f t="shared" si="256"/>
        <v/>
      </c>
      <c r="ES193" s="52" t="str">
        <f>IF(OR($E193="",$G193=""),"",IF(AND($E$3=6),'Marks Entry 6th'!BZ192,IF(AND($E$3=7),'Marks Entry 7th'!BZ192,"")))</f>
        <v/>
      </c>
      <c r="ET193" s="52" t="str">
        <f>IF(OR($E193="",$G193=""),"",IF(AND($E$3=6),'Marks Entry 6th'!CA192,IF(AND($E$3=7),'Marks Entry 7th'!CA192,"")))</f>
        <v/>
      </c>
      <c r="EU193" s="52" t="str">
        <f>IF(OR($E193="",$G193=""),"",IF(AND($E$3=6),'Marks Entry 6th'!CB192,IF(AND($E$3=7),'Marks Entry 7th'!CB192,"")))</f>
        <v/>
      </c>
      <c r="EV193" s="52" t="str">
        <f>IF(OR($E193="",$G193=""),"",IF(AND($E$3=6),'Marks Entry 6th'!CC192,IF(AND($E$3=7),'Marks Entry 7th'!CC192,"")))</f>
        <v/>
      </c>
      <c r="EW193" s="52" t="str">
        <f>IF(OR($E193="",$G193=""),"",IF(AND($E$3=6),'Marks Entry 6th'!CD192,IF(AND($E$3=7),'Marks Entry 7th'!CD192,"")))</f>
        <v/>
      </c>
      <c r="EX193" s="121" t="str">
        <f t="shared" si="257"/>
        <v/>
      </c>
      <c r="EY193" s="122">
        <f t="shared" si="258"/>
        <v>0</v>
      </c>
      <c r="EZ193" s="122" t="str">
        <f t="shared" si="259"/>
        <v/>
      </c>
      <c r="FA193" s="122" t="str">
        <f t="shared" si="260"/>
        <v/>
      </c>
      <c r="FB193" s="109" t="str">
        <f t="shared" si="261"/>
        <v/>
      </c>
      <c r="FC193" s="52" t="str">
        <f>IF(OR($E193="",$G193=""),"",IF(AND($E$3=6),'Marks Entry 6th'!CE192,IF(AND($E$3=7),'Marks Entry 7th'!CE192,"")))</f>
        <v/>
      </c>
      <c r="FD193" s="52" t="str">
        <f>IF(OR($E193="",$G193=""),"",IF(AND($E$3=6),'Marks Entry 6th'!CF192,IF(AND($E$3=7),'Marks Entry 7th'!CF192,"")))</f>
        <v/>
      </c>
      <c r="FE193" s="52" t="str">
        <f>IF(OR($E193="",$G193=""),"",IF(AND($E$3=6),'Marks Entry 6th'!CG192,IF(AND($E$3=7),'Marks Entry 7th'!CG192,"")))</f>
        <v/>
      </c>
      <c r="FF193" s="52" t="str">
        <f>IF(OR($E193="",$G193=""),"",IF(AND($E$3=6),'Marks Entry 6th'!CH192,IF(AND($E$3=7),'Marks Entry 7th'!CH192,"")))</f>
        <v/>
      </c>
      <c r="FG193" s="52" t="str">
        <f>IF(OR($E193="",$G193=""),"",IF(AND($E$3=6),'Marks Entry 6th'!CI192,IF(AND($E$3=7),'Marks Entry 7th'!CI192,"")))</f>
        <v/>
      </c>
      <c r="FH193" s="121" t="str">
        <f t="shared" si="262"/>
        <v/>
      </c>
      <c r="FI193" s="122">
        <f t="shared" si="263"/>
        <v>0</v>
      </c>
      <c r="FJ193" s="122" t="str">
        <f t="shared" si="264"/>
        <v/>
      </c>
      <c r="FK193" s="122" t="str">
        <f t="shared" si="265"/>
        <v/>
      </c>
      <c r="FL193" s="109" t="str">
        <f t="shared" si="266"/>
        <v/>
      </c>
      <c r="FM193" s="361" t="str">
        <f>IF(OR($E193="",$G193=""),"",IF(AND('Marks Entry 6th'!CJ192="",'Marks Entry 7th'!CJ192=""),"",IF(AND($E$3=6),'Marks Entry 6th'!CJ192,IF(AND($E$3=7),'Marks Entry 7th'!CJ192,""))))</f>
        <v/>
      </c>
      <c r="FN193" s="361" t="str">
        <f>IF(OR($E193="",$G193=""),"",IF(AND('Marks Entry 6th'!CK192="",'Marks Entry 7th'!CK192=""),"",IF(AND($E$3=6),'Marks Entry 6th'!CK192,IF(AND($E$3=7),'Marks Entry 7th'!CK192,""))))</f>
        <v/>
      </c>
      <c r="FO193" s="362" t="str">
        <f t="shared" si="267"/>
        <v/>
      </c>
      <c r="FP193" s="109" t="str">
        <f t="shared" si="268"/>
        <v/>
      </c>
      <c r="FQ193" s="361" t="str">
        <f>IF(OR($E193="",$G193=""),"",IF(AND('Marks Entry 6th'!CL192="",'Marks Entry 7th'!CL192=""),"",IF(AND($E$3=6),'Marks Entry 6th'!CL192,IF(AND($E$3=7),'Marks Entry 7th'!CL192,""))))</f>
        <v/>
      </c>
      <c r="FR193" s="361" t="str">
        <f>IF(OR($E193="",$G193=""),"",IF(AND('Marks Entry 6th'!CM192="",'Marks Entry 7th'!CM192=""),"",IF(AND($E$3=6),'Marks Entry 6th'!CM192,IF(AND($E$3=7),'Marks Entry 7th'!CM192,""))))</f>
        <v/>
      </c>
      <c r="FS193" s="362" t="str">
        <f t="shared" si="269"/>
        <v/>
      </c>
      <c r="FT193" s="109" t="str">
        <f t="shared" si="270"/>
        <v/>
      </c>
      <c r="FU193" s="78" t="str">
        <f t="shared" si="271"/>
        <v/>
      </c>
      <c r="FV193" s="328" t="str">
        <f t="shared" si="272"/>
        <v/>
      </c>
      <c r="FW193" s="84" t="str">
        <f t="shared" si="273"/>
        <v/>
      </c>
      <c r="FX193" s="222" t="str">
        <f t="shared" si="274"/>
        <v/>
      </c>
      <c r="FY193" s="85" t="str">
        <f t="shared" si="275"/>
        <v/>
      </c>
      <c r="FZ193" s="327" t="str">
        <f>IFERROR(IF(B193="NSO","NSO",IF(OR(D193="",G193="",F193=""),"",IF(AND(FV193&gt;=36,'Master sheet'!$D$11="Hindi"),"कक्षा क्रमोन्नत",IF(AND(FV193&gt;=36,'Master sheet'!$D$11="English"),"Promoted",IF(AND(FV193&lt;36,'Master sheet'!$D$11="Hindi"),"पुनः परीक्षा","Re-Exam"))))),"")</f>
        <v/>
      </c>
      <c r="GA193" s="53" t="str">
        <f>IF(OR($E193="",$G193=""),"",IF(AND($E$3=6,'Marks Entry 6th'!CN192=""),"",IF(AND($E$3=7,'Marks Entry 7th'!CN192=""),"",IF(AND($E$3=6),'Marks Entry 6th'!CN192,IF(AND($E$3=7),'Marks Entry 7th'!CN192,"")))))</f>
        <v/>
      </c>
      <c r="GB193" s="53" t="str">
        <f>IF(OR($E193="",$G193=""),"",IF(AND($E$3=6,'Marks Entry 6th'!CO192=""),"",IF(AND($E$3=7,'Marks Entry 7th'!CO192=""),"",IF(AND($E$3=6),'Marks Entry 6th'!CO192,IF(AND($E$3=7),'Marks Entry 7th'!CO192,"")))))</f>
        <v/>
      </c>
      <c r="GC193" s="54"/>
      <c r="GK193" s="56">
        <f>IF(AND($E$3=6),'Marks Entry 6th'!I192,IF(AND($E$3=7),'Marks Entry 7th'!I192,""))</f>
        <v>0</v>
      </c>
      <c r="GL193" s="56">
        <f t="shared" si="276"/>
        <v>0</v>
      </c>
    </row>
    <row r="194" spans="1:194" ht="18.95" customHeight="1">
      <c r="A194" s="68">
        <v>187</v>
      </c>
      <c r="B194" s="68" t="str">
        <f>IF(OR(GK194=0,GK194=""),"",IF(AND($E$3=6),'Marks Entry 6th'!I193,IF(AND($E$3=7),'Marks Entry 7th'!I193,"")))</f>
        <v/>
      </c>
      <c r="C194" s="69" t="str">
        <f>IF(OR(B194=0,B194=""),"",IF(AND($E$3=6,'Marks Entry 6th'!B193=""),"",IF(AND($E$3=7,'Marks Entry 7th'!B193=""),"",IF(AND($E$3=6,'Marks Entry 6th'!B193),'Marks Entry 6th'!B193,IF(AND($E$3=7),'Marks Entry 7th'!B193,"")))))</f>
        <v/>
      </c>
      <c r="D194" s="69" t="str">
        <f>IF(OR(B194=0,B194=""),"",IF(AND($E$3=6,'Marks Entry 6th'!C193=""),"",IF(AND($E$3=7,'Marks Entry 7th'!C193=""),"",IF(AND($E$3=6),'Marks Entry 6th'!C193,IF(AND($E$3=7),'Marks Entry 7th'!C193,"")))))</f>
        <v/>
      </c>
      <c r="E194" s="303" t="str">
        <f>IF(OR(B194=0,B194=""),"",IF(AND($E$3=6,'Marks Entry 6th'!E193=""),"",IF(AND($E$3=7,'Marks Entry 7th'!E193=""),"",IF(AND($E$3=6),'Marks Entry 6th'!E193,IF(AND($E$3=7),'Marks Entry 7th'!E193,"")))))</f>
        <v/>
      </c>
      <c r="F194" s="69" t="str">
        <f>IF(OR(B194=0,B194=""),"",IF(AND($E$3=6,'Marks Entry 6th'!D193=""),"",IF(AND($E$3=7,'Marks Entry 7th'!D193=""),"",IF(AND($E$3=6),'Marks Entry 6th'!D193,IF(AND($E$3=7),'Marks Entry 7th'!D193,"")))))</f>
        <v/>
      </c>
      <c r="G194" s="302" t="str">
        <f>IF(OR(B194=0,B194=""),"",IF(AND($E$3=6,'Marks Entry 6th'!F193=""),"",IF(AND($E$3=7,'Marks Entry 7th'!F193=""),"",IF(AND($E$3=6),UPPER('Marks Entry 6th'!F193),IF(AND($E$3=7),UPPER('Marks Entry 7th'!F193),"")))))</f>
        <v/>
      </c>
      <c r="H194" s="302" t="str">
        <f>IF(OR(B194=0,B194=""),"",IF(AND($E$3=6,'Marks Entry 6th'!G193=""),"",IF(AND($E$3=7,'Marks Entry 7th'!G193=""),"",IF(AND($E$3=6),UPPER('Marks Entry 6th'!G193),IF(AND($E$3=7),UPPER('Marks Entry 7th'!G193),"")))))</f>
        <v/>
      </c>
      <c r="I194" s="302" t="str">
        <f>IF(OR(B194=0,B194=""),"",IF(AND($E$3=6,'Marks Entry 6th'!H193=""),"",IF(AND($E$3=7,'Marks Entry 7th'!H193=""),"",IF(AND($E$3=6),UPPER('Marks Entry 6th'!H193),IF(AND($E$3=7),UPPER('Marks Entry 7th'!H193),"")))))</f>
        <v/>
      </c>
      <c r="J194" s="64" t="str">
        <f>IF(OR(B194=0,B194=""),"",IF(AND($E$3=6,'Marks Entry 6th'!J193=""),"",IF(AND($E$3=7,'Marks Entry 7th'!J193=""),"",IF(AND($E$3=6),'Marks Entry 6th'!J193,IF(AND($E$3=7),'Marks Entry 7th'!J193,"")))))</f>
        <v/>
      </c>
      <c r="K194" s="64" t="str">
        <f>IF(OR(B194=0,B194=""),"",IF(AND($E$3=6,'Marks Entry 6th'!K193=""),"",IF(AND($E$3=7,'Marks Entry 7th'!K193=""),"",IF(AND($E$3=6),'Marks Entry 6th'!K193,IF(AND($E$3=7),'Marks Entry 7th'!K193,"")))))</f>
        <v/>
      </c>
      <c r="L194" s="120" t="str">
        <f>IF(OR($E194="",$G194=""),"",IF(AND($E$3=6),'Marks Entry 6th'!L193,IF(AND($E$3=7),'Marks Entry 7th'!L193,"")))</f>
        <v/>
      </c>
      <c r="M194" s="120" t="str">
        <f>IF(OR($E194="",$G194=""),"",IF(AND($E$3=6),'Marks Entry 6th'!M193,IF(AND($E$3=7),'Marks Entry 7th'!M193,"")))</f>
        <v/>
      </c>
      <c r="N194" s="120" t="str">
        <f>IF(OR($E194="",$G194=""),"",IF(AND($E$3=6),'Marks Entry 6th'!N193,IF(AND($E$3=7),'Marks Entry 7th'!N193,"")))</f>
        <v/>
      </c>
      <c r="O194" s="120" t="str">
        <f>IF(OR($E194="",$G194=""),"",IF(AND($E$3=6),'Marks Entry 6th'!O193,IF(AND($E$3=7),'Marks Entry 7th'!O193,"")))</f>
        <v/>
      </c>
      <c r="P194" s="120" t="str">
        <f>IF(OR($E194="",$G194=""),"",IF(AND($E$3=6),'Marks Entry 6th'!P193,IF(AND($E$3=7),'Marks Entry 7th'!P193,"")))</f>
        <v/>
      </c>
      <c r="Q194" s="120" t="str">
        <f>IF(OR($E194="",$G194=""),"",IF(AND($E$3=6),'Marks Entry 6th'!Q193,IF(AND($E$3=7),'Marks Entry 7th'!Q193,"")))</f>
        <v/>
      </c>
      <c r="R194" s="418" t="str">
        <f t="shared" si="186"/>
        <v/>
      </c>
      <c r="S194" s="120" t="str">
        <f>IF(OR($E194="",$G194=""),"",IF(AND($E$3=6),'Marks Entry 6th'!R193,IF(AND($E$3=7),'Marks Entry 7th'!R193,"")))</f>
        <v/>
      </c>
      <c r="T194" s="120" t="str">
        <f>IF(OR($E194="",$G194=""),"",IF(AND($E$3=6),'Marks Entry 6th'!S193,IF(AND($E$3=7),'Marks Entry 7th'!S193,"")))</f>
        <v/>
      </c>
      <c r="U194" s="65" t="str">
        <f t="shared" si="187"/>
        <v/>
      </c>
      <c r="V194" s="62">
        <f t="shared" si="188"/>
        <v>0</v>
      </c>
      <c r="W194" s="67" t="str">
        <f>IF(OR($E194="",$G194=""),"",IF(AND($E$3=6),'Marks Entry 6th'!T193,IF(AND($E$3=7),'Marks Entry 7th'!T193,"")))</f>
        <v/>
      </c>
      <c r="X194" s="67" t="str">
        <f>IF(OR($E194="",$G194=""),"",IF(AND($E$3=6),'Marks Entry 6th'!U193,IF(AND($E$3=7),'Marks Entry 7th'!U193,"")))</f>
        <v/>
      </c>
      <c r="Y194" s="66" t="str">
        <f t="shared" si="189"/>
        <v/>
      </c>
      <c r="Z194" s="62" t="str">
        <f t="shared" si="190"/>
        <v/>
      </c>
      <c r="AA194" s="108">
        <f t="shared" si="191"/>
        <v>0</v>
      </c>
      <c r="AB194" s="108" t="str">
        <f t="shared" si="192"/>
        <v/>
      </c>
      <c r="AC194" s="108" t="str">
        <f t="shared" si="193"/>
        <v/>
      </c>
      <c r="AD194" s="108" t="str">
        <f t="shared" si="194"/>
        <v/>
      </c>
      <c r="AE194" s="108" t="str">
        <f t="shared" si="195"/>
        <v/>
      </c>
      <c r="AF194" s="110" t="str">
        <f t="shared" si="196"/>
        <v/>
      </c>
      <c r="AG194" s="120" t="str">
        <f>IF(OR($E194="",$G194=""),"",IF(AND($E$3=6),'Marks Entry 6th'!V193,IF(AND($E$3=7),'Marks Entry 7th'!V193,"")))</f>
        <v/>
      </c>
      <c r="AH194" s="120" t="str">
        <f>IF(OR($E194="",$G194=""),"",IF(AND($E$3=6),'Marks Entry 6th'!W193,IF(AND($E$3=7),'Marks Entry 7th'!W193,"")))</f>
        <v/>
      </c>
      <c r="AI194" s="120" t="str">
        <f>IF(OR($E194="",$G194=""),"",IF(AND($E$3=6),'Marks Entry 6th'!X193,IF(AND($E$3=7),'Marks Entry 7th'!X193,"")))</f>
        <v/>
      </c>
      <c r="AJ194" s="120" t="str">
        <f>IF(OR($E194="",$G194=""),"",IF(AND($E$3=6),'Marks Entry 6th'!Y193,IF(AND($E$3=7),'Marks Entry 7th'!Y193,"")))</f>
        <v/>
      </c>
      <c r="AK194" s="120" t="str">
        <f>IF(OR($E194="",$G194=""),"",IF(AND($E$3=6),'Marks Entry 6th'!Z193,IF(AND($E$3=7),'Marks Entry 7th'!Z193,"")))</f>
        <v/>
      </c>
      <c r="AL194" s="120" t="str">
        <f>IF(OR($E194="",$G194=""),"",IF(AND($E$3=6),'Marks Entry 6th'!AA193,IF(AND($E$3=7),'Marks Entry 7th'!AA193,"")))</f>
        <v/>
      </c>
      <c r="AM194" s="418" t="str">
        <f t="shared" si="197"/>
        <v/>
      </c>
      <c r="AN194" s="120" t="str">
        <f>IF(OR($E194="",$G194=""),"",IF(AND($E$3=6),'Marks Entry 6th'!AB193,IF(AND($E$3=7),'Marks Entry 7th'!AB193,"")))</f>
        <v/>
      </c>
      <c r="AO194" s="120" t="str">
        <f>IF(OR($E194="",$G194=""),"",IF(AND($E$3=6),'Marks Entry 6th'!AC193,IF(AND($E$3=7),'Marks Entry 7th'!AC193,"")))</f>
        <v/>
      </c>
      <c r="AP194" s="65" t="str">
        <f t="shared" si="198"/>
        <v/>
      </c>
      <c r="AQ194" s="62">
        <f t="shared" si="199"/>
        <v>0</v>
      </c>
      <c r="AR194" s="67" t="str">
        <f>IF(OR($E194="",$G194=""),"",IF(AND($E$3=6),'Marks Entry 6th'!AD193,IF(AND($E$3=7),'Marks Entry 7th'!AD193,"")))</f>
        <v/>
      </c>
      <c r="AS194" s="67" t="str">
        <f>IF(OR($E194="",$G194=""),"",IF(AND($E$3=6),'Marks Entry 6th'!AE193,IF(AND($E$3=7),'Marks Entry 7th'!AE193,"")))</f>
        <v/>
      </c>
      <c r="AT194" s="65" t="str">
        <f t="shared" si="200"/>
        <v/>
      </c>
      <c r="AU194" s="62" t="str">
        <f t="shared" si="201"/>
        <v/>
      </c>
      <c r="AV194" s="108">
        <f t="shared" si="202"/>
        <v>0</v>
      </c>
      <c r="AW194" s="108" t="str">
        <f t="shared" si="203"/>
        <v/>
      </c>
      <c r="AX194" s="108" t="str">
        <f t="shared" si="204"/>
        <v/>
      </c>
      <c r="AY194" s="108" t="str">
        <f t="shared" si="205"/>
        <v/>
      </c>
      <c r="AZ194" s="108" t="str">
        <f t="shared" si="206"/>
        <v/>
      </c>
      <c r="BA194" s="110" t="str">
        <f t="shared" si="207"/>
        <v/>
      </c>
      <c r="BB194" s="310" t="str">
        <f>IF(OR($E194="",$G194=""),"",IF(AND($E$3=6),'Marks Entry 6th'!AF193,IF(AND($E$3=7),'Marks Entry 7th'!AF193,"")))</f>
        <v/>
      </c>
      <c r="BC194" s="120" t="str">
        <f>IF(OR($E194="",$G194=""),"",IF(AND($E$3=6),'Marks Entry 6th'!AG193,IF(AND($E$3=7),'Marks Entry 7th'!AG193,"")))</f>
        <v/>
      </c>
      <c r="BD194" s="120" t="str">
        <f>IF(OR($E194="",$G194=""),"",IF(AND($E$3=6),'Marks Entry 6th'!AH193,IF(AND($E$3=7),'Marks Entry 7th'!AH193,"")))</f>
        <v/>
      </c>
      <c r="BE194" s="120" t="str">
        <f>IF(OR($E194="",$G194=""),"",IF(AND($E$3=6),'Marks Entry 6th'!AI193,IF(AND($E$3=7),'Marks Entry 7th'!AI193,"")))</f>
        <v/>
      </c>
      <c r="BF194" s="120" t="str">
        <f>IF(OR($E194="",$G194=""),"",IF(AND($E$3=6),'Marks Entry 6th'!AJ193,IF(AND($E$3=7),'Marks Entry 7th'!AJ193,"")))</f>
        <v/>
      </c>
      <c r="BG194" s="120" t="str">
        <f>IF(OR($E194="",$G194=""),"",IF(AND($E$3=6),'Marks Entry 6th'!AK193,IF(AND($E$3=7),'Marks Entry 7th'!AK193,"")))</f>
        <v/>
      </c>
      <c r="BH194" s="120" t="str">
        <f>IF(OR($E194="",$G194=""),"",IF(AND($E$3=6),'Marks Entry 6th'!AL193,IF(AND($E$3=7),'Marks Entry 7th'!AL193,"")))</f>
        <v/>
      </c>
      <c r="BI194" s="418" t="str">
        <f t="shared" si="208"/>
        <v/>
      </c>
      <c r="BJ194" s="120" t="str">
        <f>IF(OR($E194="",$G194=""),"",IF(AND($E$3=6),'Marks Entry 6th'!AM193,IF(AND($E$3=7),'Marks Entry 7th'!AM193,"")))</f>
        <v/>
      </c>
      <c r="BK194" s="120" t="str">
        <f>IF(OR($E194="",$G194=""),"",IF(AND($E$3=6),'Marks Entry 6th'!AN193,IF(AND($E$3=7),'Marks Entry 7th'!AN193,"")))</f>
        <v/>
      </c>
      <c r="BL194" s="65" t="str">
        <f t="shared" si="209"/>
        <v/>
      </c>
      <c r="BM194" s="62">
        <f t="shared" si="210"/>
        <v>0</v>
      </c>
      <c r="BN194" s="67" t="str">
        <f>IF(OR($E194="",$G194=""),"",IF(AND($E$3=6),'Marks Entry 6th'!AO193,IF(AND($E$3=7),'Marks Entry 7th'!AO193,"")))</f>
        <v/>
      </c>
      <c r="BO194" s="67" t="str">
        <f>IF(OR($E194="",$G194=""),"",IF(AND($E$3=6),'Marks Entry 6th'!AP193,IF(AND($E$3=7),'Marks Entry 7th'!AP193,"")))</f>
        <v/>
      </c>
      <c r="BP194" s="65" t="str">
        <f t="shared" si="211"/>
        <v/>
      </c>
      <c r="BQ194" s="62" t="str">
        <f t="shared" si="212"/>
        <v/>
      </c>
      <c r="BR194" s="108">
        <f t="shared" si="213"/>
        <v>0</v>
      </c>
      <c r="BS194" s="108" t="str">
        <f t="shared" si="214"/>
        <v/>
      </c>
      <c r="BT194" s="108" t="str">
        <f t="shared" si="215"/>
        <v/>
      </c>
      <c r="BU194" s="108" t="str">
        <f t="shared" si="216"/>
        <v/>
      </c>
      <c r="BV194" s="108" t="str">
        <f t="shared" si="217"/>
        <v/>
      </c>
      <c r="BW194" s="110" t="str">
        <f t="shared" si="218"/>
        <v/>
      </c>
      <c r="BX194" s="120" t="str">
        <f>IF(OR($E194="",$G194=""),"",IF(AND($E$3=6),'Marks Entry 6th'!AQ193,IF(AND($E$3=7),'Marks Entry 7th'!AQ193,"")))</f>
        <v/>
      </c>
      <c r="BY194" s="120" t="str">
        <f>IF(OR($E194="",$G194=""),"",IF(AND($E$3=6),'Marks Entry 6th'!AR193,IF(AND($E$3=7),'Marks Entry 7th'!AR193,"")))</f>
        <v/>
      </c>
      <c r="BZ194" s="120" t="str">
        <f>IF(OR($E194="",$G194=""),"",IF(AND($E$3=6),'Marks Entry 6th'!AS193,IF(AND($E$3=7),'Marks Entry 7th'!AS193,"")))</f>
        <v/>
      </c>
      <c r="CA194" s="120" t="str">
        <f>IF(OR($E194="",$G194=""),"",IF(AND($E$3=6),'Marks Entry 6th'!AT193,IF(AND($E$3=7),'Marks Entry 7th'!AT193,"")))</f>
        <v/>
      </c>
      <c r="CB194" s="120" t="str">
        <f>IF(OR($E194="",$G194=""),"",IF(AND($E$3=6),'Marks Entry 6th'!AU193,IF(AND($E$3=7),'Marks Entry 7th'!AU193,"")))</f>
        <v/>
      </c>
      <c r="CC194" s="120" t="str">
        <f>IF(OR($E194="",$G194=""),"",IF(AND($E$3=6),'Marks Entry 6th'!AV193,IF(AND($E$3=7),'Marks Entry 7th'!AV193,"")))</f>
        <v/>
      </c>
      <c r="CD194" s="418" t="str">
        <f t="shared" si="219"/>
        <v/>
      </c>
      <c r="CE194" s="120" t="str">
        <f>IF(OR($E194="",$G194=""),"",IF(AND($E$3=6),'Marks Entry 6th'!AW193,IF(AND($E$3=7),'Marks Entry 7th'!AW193,"")))</f>
        <v/>
      </c>
      <c r="CF194" s="120" t="str">
        <f>IF(OR($E194="",$G194=""),"",IF(AND($E$3=6),'Marks Entry 6th'!AX193,IF(AND($E$3=7),'Marks Entry 7th'!AX193,"")))</f>
        <v/>
      </c>
      <c r="CG194" s="65" t="str">
        <f t="shared" si="220"/>
        <v/>
      </c>
      <c r="CH194" s="62">
        <f t="shared" si="221"/>
        <v>0</v>
      </c>
      <c r="CI194" s="67" t="str">
        <f>IF(OR($E194="",$G194=""),"",IF(AND($E$3=6),'Marks Entry 6th'!AY193,IF(AND($E$3=7),'Marks Entry 7th'!AY193,"")))</f>
        <v/>
      </c>
      <c r="CJ194" s="67" t="str">
        <f>IF(OR($E194="",$G194=""),"",IF(AND($E$3=6),'Marks Entry 6th'!AZ193,IF(AND($E$3=7),'Marks Entry 7th'!AZ193,"")))</f>
        <v/>
      </c>
      <c r="CK194" s="65" t="str">
        <f t="shared" si="222"/>
        <v/>
      </c>
      <c r="CL194" s="62" t="str">
        <f t="shared" si="223"/>
        <v/>
      </c>
      <c r="CM194" s="108">
        <f t="shared" si="224"/>
        <v>0</v>
      </c>
      <c r="CN194" s="108" t="str">
        <f t="shared" si="225"/>
        <v/>
      </c>
      <c r="CO194" s="108" t="str">
        <f t="shared" si="226"/>
        <v/>
      </c>
      <c r="CP194" s="108" t="str">
        <f t="shared" si="227"/>
        <v/>
      </c>
      <c r="CQ194" s="108" t="str">
        <f t="shared" si="228"/>
        <v/>
      </c>
      <c r="CR194" s="110" t="str">
        <f t="shared" si="229"/>
        <v/>
      </c>
      <c r="CS194" s="120" t="str">
        <f>IF(OR($E194="",$G194=""),"",IF(AND($E$3=6),'Marks Entry 6th'!BA193,IF(AND($E$3=7),'Marks Entry 7th'!BA193,"")))</f>
        <v/>
      </c>
      <c r="CT194" s="120" t="str">
        <f>IF(OR($E194="",$G194=""),"",IF(AND($E$3=6),'Marks Entry 6th'!BB193,IF(AND($E$3=7),'Marks Entry 7th'!BB193,"")))</f>
        <v/>
      </c>
      <c r="CU194" s="120" t="str">
        <f>IF(OR($E194="",$G194=""),"",IF(AND($E$3=6),'Marks Entry 6th'!BC193,IF(AND($E$3=7),'Marks Entry 7th'!BC193,"")))</f>
        <v/>
      </c>
      <c r="CV194" s="120" t="str">
        <f>IF(OR($E194="",$G194=""),"",IF(AND($E$3=6),'Marks Entry 6th'!BD193,IF(AND($E$3=7),'Marks Entry 7th'!BD193,"")))</f>
        <v/>
      </c>
      <c r="CW194" s="120" t="str">
        <f>IF(OR($E194="",$G194=""),"",IF(AND($E$3=6),'Marks Entry 6th'!BE193,IF(AND($E$3=7),'Marks Entry 7th'!BE193,"")))</f>
        <v/>
      </c>
      <c r="CX194" s="120" t="str">
        <f>IF(OR($E194="",$G194=""),"",IF(AND($E$3=6),'Marks Entry 6th'!BF193,IF(AND($E$3=7),'Marks Entry 7th'!BF193,"")))</f>
        <v/>
      </c>
      <c r="CY194" s="418" t="str">
        <f t="shared" si="230"/>
        <v/>
      </c>
      <c r="CZ194" s="120" t="str">
        <f>IF(OR($E194="",$G194=""),"",IF(AND($E$3=6),'Marks Entry 6th'!BG193,IF(AND($E$3=7),'Marks Entry 7th'!BG193,"")))</f>
        <v/>
      </c>
      <c r="DA194" s="120" t="str">
        <f>IF(OR($E194="",$G194=""),"",IF(AND($E$3=6),'Marks Entry 6th'!BH193,IF(AND($E$3=7),'Marks Entry 7th'!BH193,"")))</f>
        <v/>
      </c>
      <c r="DB194" s="65" t="str">
        <f t="shared" si="231"/>
        <v/>
      </c>
      <c r="DC194" s="62">
        <f t="shared" si="232"/>
        <v>0</v>
      </c>
      <c r="DD194" s="67" t="str">
        <f>IF(OR($E194="",$G194=""),"",IF(AND($E$3=6),'Marks Entry 6th'!BI193,IF(AND($E$3=7),'Marks Entry 7th'!BI193,"")))</f>
        <v/>
      </c>
      <c r="DE194" s="67" t="str">
        <f>IF(OR($E194="",$G194=""),"",IF(AND($E$3=6),'Marks Entry 6th'!BJ193,IF(AND($E$3=7),'Marks Entry 7th'!BJ193,"")))</f>
        <v/>
      </c>
      <c r="DF194" s="65" t="str">
        <f t="shared" si="233"/>
        <v/>
      </c>
      <c r="DG194" s="62" t="str">
        <f t="shared" si="234"/>
        <v/>
      </c>
      <c r="DH194" s="108">
        <f t="shared" si="235"/>
        <v>0</v>
      </c>
      <c r="DI194" s="108" t="str">
        <f t="shared" si="236"/>
        <v/>
      </c>
      <c r="DJ194" s="108" t="str">
        <f t="shared" si="237"/>
        <v/>
      </c>
      <c r="DK194" s="108" t="str">
        <f t="shared" si="238"/>
        <v/>
      </c>
      <c r="DL194" s="108" t="str">
        <f t="shared" si="239"/>
        <v/>
      </c>
      <c r="DM194" s="110" t="str">
        <f t="shared" si="240"/>
        <v/>
      </c>
      <c r="DN194" s="120" t="str">
        <f>IF(OR($E194="",$G194=""),"",IF(AND($E$3=6),'Marks Entry 6th'!BK193,IF(AND($E$3=7),'Marks Entry 7th'!BK193,"")))</f>
        <v/>
      </c>
      <c r="DO194" s="120" t="str">
        <f>IF(OR($E194="",$G194=""),"",IF(AND($E$3=6),'Marks Entry 6th'!BL193,IF(AND($E$3=7),'Marks Entry 7th'!BL193,"")))</f>
        <v/>
      </c>
      <c r="DP194" s="120" t="str">
        <f>IF(OR($E194="",$G194=""),"",IF(AND($E$3=6),'Marks Entry 6th'!BM193,IF(AND($E$3=7),'Marks Entry 7th'!BM193,"")))</f>
        <v/>
      </c>
      <c r="DQ194" s="120" t="str">
        <f>IF(OR($E194="",$G194=""),"",IF(AND($E$3=6),'Marks Entry 6th'!BN193,IF(AND($E$3=7),'Marks Entry 7th'!BN193,"")))</f>
        <v/>
      </c>
      <c r="DR194" s="120" t="str">
        <f>IF(OR($E194="",$G194=""),"",IF(AND($E$3=6),'Marks Entry 6th'!BO193,IF(AND($E$3=7),'Marks Entry 7th'!BO193,"")))</f>
        <v/>
      </c>
      <c r="DS194" s="120" t="str">
        <f>IF(OR($E194="",$G194=""),"",IF(AND($E$3=6),'Marks Entry 6th'!BP193,IF(AND($E$3=7),'Marks Entry 7th'!BP193,"")))</f>
        <v/>
      </c>
      <c r="DT194" s="418" t="str">
        <f t="shared" si="241"/>
        <v/>
      </c>
      <c r="DU194" s="120" t="str">
        <f>IF(OR($E194="",$G194=""),"",IF(AND($E$3=6),'Marks Entry 6th'!BQ193,IF(AND($E$3=7),'Marks Entry 7th'!BQ193,"")))</f>
        <v/>
      </c>
      <c r="DV194" s="120" t="str">
        <f>IF(OR($E194="",$G194=""),"",IF(AND($E$3=6),'Marks Entry 6th'!BR193,IF(AND($E$3=7),'Marks Entry 7th'!BR193,"")))</f>
        <v/>
      </c>
      <c r="DW194" s="65" t="str">
        <f t="shared" si="242"/>
        <v/>
      </c>
      <c r="DX194" s="62">
        <f t="shared" si="243"/>
        <v>0</v>
      </c>
      <c r="DY194" s="67" t="str">
        <f>IF(OR($E194="",$G194=""),"",IF(AND($E$3=6),'Marks Entry 6th'!BS193,IF(AND($E$3=7),'Marks Entry 7th'!BS193,"")))</f>
        <v/>
      </c>
      <c r="DZ194" s="67" t="str">
        <f>IF(OR($E194="",$G194=""),"",IF(AND($E$3=6),'Marks Entry 6th'!BT193,IF(AND($E$3=7),'Marks Entry 7th'!BT193,"")))</f>
        <v/>
      </c>
      <c r="EA194" s="65" t="str">
        <f t="shared" si="244"/>
        <v/>
      </c>
      <c r="EB194" s="62" t="str">
        <f t="shared" si="245"/>
        <v/>
      </c>
      <c r="EC194" s="108">
        <f t="shared" si="246"/>
        <v>0</v>
      </c>
      <c r="ED194" s="108" t="str">
        <f t="shared" si="247"/>
        <v/>
      </c>
      <c r="EE194" s="108" t="str">
        <f t="shared" si="248"/>
        <v/>
      </c>
      <c r="EF194" s="108" t="str">
        <f t="shared" si="249"/>
        <v/>
      </c>
      <c r="EG194" s="108" t="str">
        <f t="shared" si="250"/>
        <v/>
      </c>
      <c r="EH194" s="110" t="str">
        <f t="shared" si="251"/>
        <v/>
      </c>
      <c r="EI194" s="52" t="str">
        <f>IF(OR($E194="",$G194=""),"",IF(AND($E$3=6),'Marks Entry 6th'!BU193,IF(AND($E$3=7),'Marks Entry 7th'!BU193,"")))</f>
        <v/>
      </c>
      <c r="EJ194" s="52" t="str">
        <f>IF(OR($E194="",$G194=""),"",IF(AND($E$3=6),'Marks Entry 6th'!BV193,IF(AND($E$3=7),'Marks Entry 7th'!BV193,"")))</f>
        <v/>
      </c>
      <c r="EK194" s="52" t="str">
        <f>IF(OR($E194="",$G194=""),"",IF(AND($E$3=6),'Marks Entry 6th'!BW193,IF(AND($E$3=7),'Marks Entry 7th'!BW193,"")))</f>
        <v/>
      </c>
      <c r="EL194" s="52" t="str">
        <f>IF(OR($E194="",$G194=""),"",IF(AND($E$3=6),'Marks Entry 6th'!BX193,IF(AND($E$3=7),'Marks Entry 7th'!BX193,"")))</f>
        <v/>
      </c>
      <c r="EM194" s="52" t="str">
        <f>IF(OR($E194="",$G194=""),"",IF(AND($E$3=6),'Marks Entry 6th'!BY193,IF(AND($E$3=7),'Marks Entry 7th'!BY193,"")))</f>
        <v/>
      </c>
      <c r="EN194" s="121" t="str">
        <f t="shared" si="252"/>
        <v/>
      </c>
      <c r="EO194" s="122">
        <f t="shared" si="253"/>
        <v>0</v>
      </c>
      <c r="EP194" s="122" t="str">
        <f t="shared" si="254"/>
        <v/>
      </c>
      <c r="EQ194" s="122" t="str">
        <f t="shared" si="255"/>
        <v/>
      </c>
      <c r="ER194" s="109" t="str">
        <f t="shared" si="256"/>
        <v/>
      </c>
      <c r="ES194" s="52" t="str">
        <f>IF(OR($E194="",$G194=""),"",IF(AND($E$3=6),'Marks Entry 6th'!BZ193,IF(AND($E$3=7),'Marks Entry 7th'!BZ193,"")))</f>
        <v/>
      </c>
      <c r="ET194" s="52" t="str">
        <f>IF(OR($E194="",$G194=""),"",IF(AND($E$3=6),'Marks Entry 6th'!CA193,IF(AND($E$3=7),'Marks Entry 7th'!CA193,"")))</f>
        <v/>
      </c>
      <c r="EU194" s="52" t="str">
        <f>IF(OR($E194="",$G194=""),"",IF(AND($E$3=6),'Marks Entry 6th'!CB193,IF(AND($E$3=7),'Marks Entry 7th'!CB193,"")))</f>
        <v/>
      </c>
      <c r="EV194" s="52" t="str">
        <f>IF(OR($E194="",$G194=""),"",IF(AND($E$3=6),'Marks Entry 6th'!CC193,IF(AND($E$3=7),'Marks Entry 7th'!CC193,"")))</f>
        <v/>
      </c>
      <c r="EW194" s="52" t="str">
        <f>IF(OR($E194="",$G194=""),"",IF(AND($E$3=6),'Marks Entry 6th'!CD193,IF(AND($E$3=7),'Marks Entry 7th'!CD193,"")))</f>
        <v/>
      </c>
      <c r="EX194" s="121" t="str">
        <f t="shared" si="257"/>
        <v/>
      </c>
      <c r="EY194" s="122">
        <f t="shared" si="258"/>
        <v>0</v>
      </c>
      <c r="EZ194" s="122" t="str">
        <f t="shared" si="259"/>
        <v/>
      </c>
      <c r="FA194" s="122" t="str">
        <f t="shared" si="260"/>
        <v/>
      </c>
      <c r="FB194" s="109" t="str">
        <f t="shared" si="261"/>
        <v/>
      </c>
      <c r="FC194" s="52" t="str">
        <f>IF(OR($E194="",$G194=""),"",IF(AND($E$3=6),'Marks Entry 6th'!CE193,IF(AND($E$3=7),'Marks Entry 7th'!CE193,"")))</f>
        <v/>
      </c>
      <c r="FD194" s="52" t="str">
        <f>IF(OR($E194="",$G194=""),"",IF(AND($E$3=6),'Marks Entry 6th'!CF193,IF(AND($E$3=7),'Marks Entry 7th'!CF193,"")))</f>
        <v/>
      </c>
      <c r="FE194" s="52" t="str">
        <f>IF(OR($E194="",$G194=""),"",IF(AND($E$3=6),'Marks Entry 6th'!CG193,IF(AND($E$3=7),'Marks Entry 7th'!CG193,"")))</f>
        <v/>
      </c>
      <c r="FF194" s="52" t="str">
        <f>IF(OR($E194="",$G194=""),"",IF(AND($E$3=6),'Marks Entry 6th'!CH193,IF(AND($E$3=7),'Marks Entry 7th'!CH193,"")))</f>
        <v/>
      </c>
      <c r="FG194" s="52" t="str">
        <f>IF(OR($E194="",$G194=""),"",IF(AND($E$3=6),'Marks Entry 6th'!CI193,IF(AND($E$3=7),'Marks Entry 7th'!CI193,"")))</f>
        <v/>
      </c>
      <c r="FH194" s="121" t="str">
        <f t="shared" si="262"/>
        <v/>
      </c>
      <c r="FI194" s="122">
        <f t="shared" si="263"/>
        <v>0</v>
      </c>
      <c r="FJ194" s="122" t="str">
        <f t="shared" si="264"/>
        <v/>
      </c>
      <c r="FK194" s="122" t="str">
        <f t="shared" si="265"/>
        <v/>
      </c>
      <c r="FL194" s="109" t="str">
        <f t="shared" si="266"/>
        <v/>
      </c>
      <c r="FM194" s="361" t="str">
        <f>IF(OR($E194="",$G194=""),"",IF(AND('Marks Entry 6th'!CJ193="",'Marks Entry 7th'!CJ193=""),"",IF(AND($E$3=6),'Marks Entry 6th'!CJ193,IF(AND($E$3=7),'Marks Entry 7th'!CJ193,""))))</f>
        <v/>
      </c>
      <c r="FN194" s="361" t="str">
        <f>IF(OR($E194="",$G194=""),"",IF(AND('Marks Entry 6th'!CK193="",'Marks Entry 7th'!CK193=""),"",IF(AND($E$3=6),'Marks Entry 6th'!CK193,IF(AND($E$3=7),'Marks Entry 7th'!CK193,""))))</f>
        <v/>
      </c>
      <c r="FO194" s="362" t="str">
        <f t="shared" si="267"/>
        <v/>
      </c>
      <c r="FP194" s="109" t="str">
        <f t="shared" si="268"/>
        <v/>
      </c>
      <c r="FQ194" s="361" t="str">
        <f>IF(OR($E194="",$G194=""),"",IF(AND('Marks Entry 6th'!CL193="",'Marks Entry 7th'!CL193=""),"",IF(AND($E$3=6),'Marks Entry 6th'!CL193,IF(AND($E$3=7),'Marks Entry 7th'!CL193,""))))</f>
        <v/>
      </c>
      <c r="FR194" s="361" t="str">
        <f>IF(OR($E194="",$G194=""),"",IF(AND('Marks Entry 6th'!CM193="",'Marks Entry 7th'!CM193=""),"",IF(AND($E$3=6),'Marks Entry 6th'!CM193,IF(AND($E$3=7),'Marks Entry 7th'!CM193,""))))</f>
        <v/>
      </c>
      <c r="FS194" s="362" t="str">
        <f t="shared" si="269"/>
        <v/>
      </c>
      <c r="FT194" s="109" t="str">
        <f t="shared" si="270"/>
        <v/>
      </c>
      <c r="FU194" s="78" t="str">
        <f t="shared" si="271"/>
        <v/>
      </c>
      <c r="FV194" s="328" t="str">
        <f t="shared" si="272"/>
        <v/>
      </c>
      <c r="FW194" s="84" t="str">
        <f t="shared" si="273"/>
        <v/>
      </c>
      <c r="FX194" s="222" t="str">
        <f t="shared" si="274"/>
        <v/>
      </c>
      <c r="FY194" s="85" t="str">
        <f t="shared" si="275"/>
        <v/>
      </c>
      <c r="FZ194" s="327" t="str">
        <f>IFERROR(IF(B194="NSO","NSO",IF(OR(D194="",G194="",F194=""),"",IF(AND(FV194&gt;=36,'Master sheet'!$D$11="Hindi"),"कक्षा क्रमोन्नत",IF(AND(FV194&gt;=36,'Master sheet'!$D$11="English"),"Promoted",IF(AND(FV194&lt;36,'Master sheet'!$D$11="Hindi"),"पुनः परीक्षा","Re-Exam"))))),"")</f>
        <v/>
      </c>
      <c r="GA194" s="53" t="str">
        <f>IF(OR($E194="",$G194=""),"",IF(AND($E$3=6,'Marks Entry 6th'!CN193=""),"",IF(AND($E$3=7,'Marks Entry 7th'!CN193=""),"",IF(AND($E$3=6),'Marks Entry 6th'!CN193,IF(AND($E$3=7),'Marks Entry 7th'!CN193,"")))))</f>
        <v/>
      </c>
      <c r="GB194" s="53" t="str">
        <f>IF(OR($E194="",$G194=""),"",IF(AND($E$3=6,'Marks Entry 6th'!CO193=""),"",IF(AND($E$3=7,'Marks Entry 7th'!CO193=""),"",IF(AND($E$3=6),'Marks Entry 6th'!CO193,IF(AND($E$3=7),'Marks Entry 7th'!CO193,"")))))</f>
        <v/>
      </c>
      <c r="GC194" s="54"/>
      <c r="GK194" s="56">
        <f>IF(AND($E$3=6),'Marks Entry 6th'!I193,IF(AND($E$3=7),'Marks Entry 7th'!I193,""))</f>
        <v>0</v>
      </c>
      <c r="GL194" s="56">
        <f t="shared" si="276"/>
        <v>0</v>
      </c>
    </row>
    <row r="195" spans="1:194" ht="18.95" customHeight="1">
      <c r="A195" s="68">
        <v>188</v>
      </c>
      <c r="B195" s="68" t="str">
        <f>IF(OR(GK195=0,GK195=""),"",IF(AND($E$3=6),'Marks Entry 6th'!I194,IF(AND($E$3=7),'Marks Entry 7th'!I194,"")))</f>
        <v/>
      </c>
      <c r="C195" s="69" t="str">
        <f>IF(OR(B195=0,B195=""),"",IF(AND($E$3=6,'Marks Entry 6th'!B194=""),"",IF(AND($E$3=7,'Marks Entry 7th'!B194=""),"",IF(AND($E$3=6,'Marks Entry 6th'!B194),'Marks Entry 6th'!B194,IF(AND($E$3=7),'Marks Entry 7th'!B194,"")))))</f>
        <v/>
      </c>
      <c r="D195" s="69" t="str">
        <f>IF(OR(B195=0,B195=""),"",IF(AND($E$3=6,'Marks Entry 6th'!C194=""),"",IF(AND($E$3=7,'Marks Entry 7th'!C194=""),"",IF(AND($E$3=6),'Marks Entry 6th'!C194,IF(AND($E$3=7),'Marks Entry 7th'!C194,"")))))</f>
        <v/>
      </c>
      <c r="E195" s="303" t="str">
        <f>IF(OR(B195=0,B195=""),"",IF(AND($E$3=6,'Marks Entry 6th'!E194=""),"",IF(AND($E$3=7,'Marks Entry 7th'!E194=""),"",IF(AND($E$3=6),'Marks Entry 6th'!E194,IF(AND($E$3=7),'Marks Entry 7th'!E194,"")))))</f>
        <v/>
      </c>
      <c r="F195" s="69" t="str">
        <f>IF(OR(B195=0,B195=""),"",IF(AND($E$3=6,'Marks Entry 6th'!D194=""),"",IF(AND($E$3=7,'Marks Entry 7th'!D194=""),"",IF(AND($E$3=6),'Marks Entry 6th'!D194,IF(AND($E$3=7),'Marks Entry 7th'!D194,"")))))</f>
        <v/>
      </c>
      <c r="G195" s="302" t="str">
        <f>IF(OR(B195=0,B195=""),"",IF(AND($E$3=6,'Marks Entry 6th'!F194=""),"",IF(AND($E$3=7,'Marks Entry 7th'!F194=""),"",IF(AND($E$3=6),UPPER('Marks Entry 6th'!F194),IF(AND($E$3=7),UPPER('Marks Entry 7th'!F194),"")))))</f>
        <v/>
      </c>
      <c r="H195" s="302" t="str">
        <f>IF(OR(B195=0,B195=""),"",IF(AND($E$3=6,'Marks Entry 6th'!G194=""),"",IF(AND($E$3=7,'Marks Entry 7th'!G194=""),"",IF(AND($E$3=6),UPPER('Marks Entry 6th'!G194),IF(AND($E$3=7),UPPER('Marks Entry 7th'!G194),"")))))</f>
        <v/>
      </c>
      <c r="I195" s="302" t="str">
        <f>IF(OR(B195=0,B195=""),"",IF(AND($E$3=6,'Marks Entry 6th'!H194=""),"",IF(AND($E$3=7,'Marks Entry 7th'!H194=""),"",IF(AND($E$3=6),UPPER('Marks Entry 6th'!H194),IF(AND($E$3=7),UPPER('Marks Entry 7th'!H194),"")))))</f>
        <v/>
      </c>
      <c r="J195" s="64" t="str">
        <f>IF(OR(B195=0,B195=""),"",IF(AND($E$3=6,'Marks Entry 6th'!J194=""),"",IF(AND($E$3=7,'Marks Entry 7th'!J194=""),"",IF(AND($E$3=6),'Marks Entry 6th'!J194,IF(AND($E$3=7),'Marks Entry 7th'!J194,"")))))</f>
        <v/>
      </c>
      <c r="K195" s="64" t="str">
        <f>IF(OR(B195=0,B195=""),"",IF(AND($E$3=6,'Marks Entry 6th'!K194=""),"",IF(AND($E$3=7,'Marks Entry 7th'!K194=""),"",IF(AND($E$3=6),'Marks Entry 6th'!K194,IF(AND($E$3=7),'Marks Entry 7th'!K194,"")))))</f>
        <v/>
      </c>
      <c r="L195" s="120" t="str">
        <f>IF(OR($E195="",$G195=""),"",IF(AND($E$3=6),'Marks Entry 6th'!L194,IF(AND($E$3=7),'Marks Entry 7th'!L194,"")))</f>
        <v/>
      </c>
      <c r="M195" s="120" t="str">
        <f>IF(OR($E195="",$G195=""),"",IF(AND($E$3=6),'Marks Entry 6th'!M194,IF(AND($E$3=7),'Marks Entry 7th'!M194,"")))</f>
        <v/>
      </c>
      <c r="N195" s="120" t="str">
        <f>IF(OR($E195="",$G195=""),"",IF(AND($E$3=6),'Marks Entry 6th'!N194,IF(AND($E$3=7),'Marks Entry 7th'!N194,"")))</f>
        <v/>
      </c>
      <c r="O195" s="120" t="str">
        <f>IF(OR($E195="",$G195=""),"",IF(AND($E$3=6),'Marks Entry 6th'!O194,IF(AND($E$3=7),'Marks Entry 7th'!O194,"")))</f>
        <v/>
      </c>
      <c r="P195" s="120" t="str">
        <f>IF(OR($E195="",$G195=""),"",IF(AND($E$3=6),'Marks Entry 6th'!P194,IF(AND($E$3=7),'Marks Entry 7th'!P194,"")))</f>
        <v/>
      </c>
      <c r="Q195" s="120" t="str">
        <f>IF(OR($E195="",$G195=""),"",IF(AND($E$3=6),'Marks Entry 6th'!Q194,IF(AND($E$3=7),'Marks Entry 7th'!Q194,"")))</f>
        <v/>
      </c>
      <c r="R195" s="418" t="str">
        <f t="shared" si="186"/>
        <v/>
      </c>
      <c r="S195" s="120" t="str">
        <f>IF(OR($E195="",$G195=""),"",IF(AND($E$3=6),'Marks Entry 6th'!R194,IF(AND($E$3=7),'Marks Entry 7th'!R194,"")))</f>
        <v/>
      </c>
      <c r="T195" s="120" t="str">
        <f>IF(OR($E195="",$G195=""),"",IF(AND($E$3=6),'Marks Entry 6th'!S194,IF(AND($E$3=7),'Marks Entry 7th'!S194,"")))</f>
        <v/>
      </c>
      <c r="U195" s="65" t="str">
        <f t="shared" si="187"/>
        <v/>
      </c>
      <c r="V195" s="62">
        <f t="shared" si="188"/>
        <v>0</v>
      </c>
      <c r="W195" s="67" t="str">
        <f>IF(OR($E195="",$G195=""),"",IF(AND($E$3=6),'Marks Entry 6th'!T194,IF(AND($E$3=7),'Marks Entry 7th'!T194,"")))</f>
        <v/>
      </c>
      <c r="X195" s="67" t="str">
        <f>IF(OR($E195="",$G195=""),"",IF(AND($E$3=6),'Marks Entry 6th'!U194,IF(AND($E$3=7),'Marks Entry 7th'!U194,"")))</f>
        <v/>
      </c>
      <c r="Y195" s="66" t="str">
        <f t="shared" si="189"/>
        <v/>
      </c>
      <c r="Z195" s="62" t="str">
        <f t="shared" si="190"/>
        <v/>
      </c>
      <c r="AA195" s="108">
        <f t="shared" si="191"/>
        <v>0</v>
      </c>
      <c r="AB195" s="108" t="str">
        <f t="shared" si="192"/>
        <v/>
      </c>
      <c r="AC195" s="108" t="str">
        <f t="shared" si="193"/>
        <v/>
      </c>
      <c r="AD195" s="108" t="str">
        <f t="shared" si="194"/>
        <v/>
      </c>
      <c r="AE195" s="108" t="str">
        <f t="shared" si="195"/>
        <v/>
      </c>
      <c r="AF195" s="110" t="str">
        <f t="shared" si="196"/>
        <v/>
      </c>
      <c r="AG195" s="120" t="str">
        <f>IF(OR($E195="",$G195=""),"",IF(AND($E$3=6),'Marks Entry 6th'!V194,IF(AND($E$3=7),'Marks Entry 7th'!V194,"")))</f>
        <v/>
      </c>
      <c r="AH195" s="120" t="str">
        <f>IF(OR($E195="",$G195=""),"",IF(AND($E$3=6),'Marks Entry 6th'!W194,IF(AND($E$3=7),'Marks Entry 7th'!W194,"")))</f>
        <v/>
      </c>
      <c r="AI195" s="120" t="str">
        <f>IF(OR($E195="",$G195=""),"",IF(AND($E$3=6),'Marks Entry 6th'!X194,IF(AND($E$3=7),'Marks Entry 7th'!X194,"")))</f>
        <v/>
      </c>
      <c r="AJ195" s="120" t="str">
        <f>IF(OR($E195="",$G195=""),"",IF(AND($E$3=6),'Marks Entry 6th'!Y194,IF(AND($E$3=7),'Marks Entry 7th'!Y194,"")))</f>
        <v/>
      </c>
      <c r="AK195" s="120" t="str">
        <f>IF(OR($E195="",$G195=""),"",IF(AND($E$3=6),'Marks Entry 6th'!Z194,IF(AND($E$3=7),'Marks Entry 7th'!Z194,"")))</f>
        <v/>
      </c>
      <c r="AL195" s="120" t="str">
        <f>IF(OR($E195="",$G195=""),"",IF(AND($E$3=6),'Marks Entry 6th'!AA194,IF(AND($E$3=7),'Marks Entry 7th'!AA194,"")))</f>
        <v/>
      </c>
      <c r="AM195" s="418" t="str">
        <f t="shared" si="197"/>
        <v/>
      </c>
      <c r="AN195" s="120" t="str">
        <f>IF(OR($E195="",$G195=""),"",IF(AND($E$3=6),'Marks Entry 6th'!AB194,IF(AND($E$3=7),'Marks Entry 7th'!AB194,"")))</f>
        <v/>
      </c>
      <c r="AO195" s="120" t="str">
        <f>IF(OR($E195="",$G195=""),"",IF(AND($E$3=6),'Marks Entry 6th'!AC194,IF(AND($E$3=7),'Marks Entry 7th'!AC194,"")))</f>
        <v/>
      </c>
      <c r="AP195" s="65" t="str">
        <f t="shared" si="198"/>
        <v/>
      </c>
      <c r="AQ195" s="62">
        <f t="shared" si="199"/>
        <v>0</v>
      </c>
      <c r="AR195" s="67" t="str">
        <f>IF(OR($E195="",$G195=""),"",IF(AND($E$3=6),'Marks Entry 6th'!AD194,IF(AND($E$3=7),'Marks Entry 7th'!AD194,"")))</f>
        <v/>
      </c>
      <c r="AS195" s="67" t="str">
        <f>IF(OR($E195="",$G195=""),"",IF(AND($E$3=6),'Marks Entry 6th'!AE194,IF(AND($E$3=7),'Marks Entry 7th'!AE194,"")))</f>
        <v/>
      </c>
      <c r="AT195" s="65" t="str">
        <f t="shared" si="200"/>
        <v/>
      </c>
      <c r="AU195" s="62" t="str">
        <f t="shared" si="201"/>
        <v/>
      </c>
      <c r="AV195" s="108">
        <f t="shared" si="202"/>
        <v>0</v>
      </c>
      <c r="AW195" s="108" t="str">
        <f t="shared" si="203"/>
        <v/>
      </c>
      <c r="AX195" s="108" t="str">
        <f t="shared" si="204"/>
        <v/>
      </c>
      <c r="AY195" s="108" t="str">
        <f t="shared" si="205"/>
        <v/>
      </c>
      <c r="AZ195" s="108" t="str">
        <f t="shared" si="206"/>
        <v/>
      </c>
      <c r="BA195" s="110" t="str">
        <f t="shared" si="207"/>
        <v/>
      </c>
      <c r="BB195" s="310" t="str">
        <f>IF(OR($E195="",$G195=""),"",IF(AND($E$3=6),'Marks Entry 6th'!AF194,IF(AND($E$3=7),'Marks Entry 7th'!AF194,"")))</f>
        <v/>
      </c>
      <c r="BC195" s="120" t="str">
        <f>IF(OR($E195="",$G195=""),"",IF(AND($E$3=6),'Marks Entry 6th'!AG194,IF(AND($E$3=7),'Marks Entry 7th'!AG194,"")))</f>
        <v/>
      </c>
      <c r="BD195" s="120" t="str">
        <f>IF(OR($E195="",$G195=""),"",IF(AND($E$3=6),'Marks Entry 6th'!AH194,IF(AND($E$3=7),'Marks Entry 7th'!AH194,"")))</f>
        <v/>
      </c>
      <c r="BE195" s="120" t="str">
        <f>IF(OR($E195="",$G195=""),"",IF(AND($E$3=6),'Marks Entry 6th'!AI194,IF(AND($E$3=7),'Marks Entry 7th'!AI194,"")))</f>
        <v/>
      </c>
      <c r="BF195" s="120" t="str">
        <f>IF(OR($E195="",$G195=""),"",IF(AND($E$3=6),'Marks Entry 6th'!AJ194,IF(AND($E$3=7),'Marks Entry 7th'!AJ194,"")))</f>
        <v/>
      </c>
      <c r="BG195" s="120" t="str">
        <f>IF(OR($E195="",$G195=""),"",IF(AND($E$3=6),'Marks Entry 6th'!AK194,IF(AND($E$3=7),'Marks Entry 7th'!AK194,"")))</f>
        <v/>
      </c>
      <c r="BH195" s="120" t="str">
        <f>IF(OR($E195="",$G195=""),"",IF(AND($E$3=6),'Marks Entry 6th'!AL194,IF(AND($E$3=7),'Marks Entry 7th'!AL194,"")))</f>
        <v/>
      </c>
      <c r="BI195" s="418" t="str">
        <f t="shared" si="208"/>
        <v/>
      </c>
      <c r="BJ195" s="120" t="str">
        <f>IF(OR($E195="",$G195=""),"",IF(AND($E$3=6),'Marks Entry 6th'!AM194,IF(AND($E$3=7),'Marks Entry 7th'!AM194,"")))</f>
        <v/>
      </c>
      <c r="BK195" s="120" t="str">
        <f>IF(OR($E195="",$G195=""),"",IF(AND($E$3=6),'Marks Entry 6th'!AN194,IF(AND($E$3=7),'Marks Entry 7th'!AN194,"")))</f>
        <v/>
      </c>
      <c r="BL195" s="65" t="str">
        <f t="shared" si="209"/>
        <v/>
      </c>
      <c r="BM195" s="62">
        <f t="shared" si="210"/>
        <v>0</v>
      </c>
      <c r="BN195" s="67" t="str">
        <f>IF(OR($E195="",$G195=""),"",IF(AND($E$3=6),'Marks Entry 6th'!AO194,IF(AND($E$3=7),'Marks Entry 7th'!AO194,"")))</f>
        <v/>
      </c>
      <c r="BO195" s="67" t="str">
        <f>IF(OR($E195="",$G195=""),"",IF(AND($E$3=6),'Marks Entry 6th'!AP194,IF(AND($E$3=7),'Marks Entry 7th'!AP194,"")))</f>
        <v/>
      </c>
      <c r="BP195" s="65" t="str">
        <f t="shared" si="211"/>
        <v/>
      </c>
      <c r="BQ195" s="62" t="str">
        <f t="shared" si="212"/>
        <v/>
      </c>
      <c r="BR195" s="108">
        <f t="shared" si="213"/>
        <v>0</v>
      </c>
      <c r="BS195" s="108" t="str">
        <f t="shared" si="214"/>
        <v/>
      </c>
      <c r="BT195" s="108" t="str">
        <f t="shared" si="215"/>
        <v/>
      </c>
      <c r="BU195" s="108" t="str">
        <f t="shared" si="216"/>
        <v/>
      </c>
      <c r="BV195" s="108" t="str">
        <f t="shared" si="217"/>
        <v/>
      </c>
      <c r="BW195" s="110" t="str">
        <f t="shared" si="218"/>
        <v/>
      </c>
      <c r="BX195" s="120" t="str">
        <f>IF(OR($E195="",$G195=""),"",IF(AND($E$3=6),'Marks Entry 6th'!AQ194,IF(AND($E$3=7),'Marks Entry 7th'!AQ194,"")))</f>
        <v/>
      </c>
      <c r="BY195" s="120" t="str">
        <f>IF(OR($E195="",$G195=""),"",IF(AND($E$3=6),'Marks Entry 6th'!AR194,IF(AND($E$3=7),'Marks Entry 7th'!AR194,"")))</f>
        <v/>
      </c>
      <c r="BZ195" s="120" t="str">
        <f>IF(OR($E195="",$G195=""),"",IF(AND($E$3=6),'Marks Entry 6th'!AS194,IF(AND($E$3=7),'Marks Entry 7th'!AS194,"")))</f>
        <v/>
      </c>
      <c r="CA195" s="120" t="str">
        <f>IF(OR($E195="",$G195=""),"",IF(AND($E$3=6),'Marks Entry 6th'!AT194,IF(AND($E$3=7),'Marks Entry 7th'!AT194,"")))</f>
        <v/>
      </c>
      <c r="CB195" s="120" t="str">
        <f>IF(OR($E195="",$G195=""),"",IF(AND($E$3=6),'Marks Entry 6th'!AU194,IF(AND($E$3=7),'Marks Entry 7th'!AU194,"")))</f>
        <v/>
      </c>
      <c r="CC195" s="120" t="str">
        <f>IF(OR($E195="",$G195=""),"",IF(AND($E$3=6),'Marks Entry 6th'!AV194,IF(AND($E$3=7),'Marks Entry 7th'!AV194,"")))</f>
        <v/>
      </c>
      <c r="CD195" s="418" t="str">
        <f t="shared" si="219"/>
        <v/>
      </c>
      <c r="CE195" s="120" t="str">
        <f>IF(OR($E195="",$G195=""),"",IF(AND($E$3=6),'Marks Entry 6th'!AW194,IF(AND($E$3=7),'Marks Entry 7th'!AW194,"")))</f>
        <v/>
      </c>
      <c r="CF195" s="120" t="str">
        <f>IF(OR($E195="",$G195=""),"",IF(AND($E$3=6),'Marks Entry 6th'!AX194,IF(AND($E$3=7),'Marks Entry 7th'!AX194,"")))</f>
        <v/>
      </c>
      <c r="CG195" s="65" t="str">
        <f t="shared" si="220"/>
        <v/>
      </c>
      <c r="CH195" s="62">
        <f t="shared" si="221"/>
        <v>0</v>
      </c>
      <c r="CI195" s="67" t="str">
        <f>IF(OR($E195="",$G195=""),"",IF(AND($E$3=6),'Marks Entry 6th'!AY194,IF(AND($E$3=7),'Marks Entry 7th'!AY194,"")))</f>
        <v/>
      </c>
      <c r="CJ195" s="67" t="str">
        <f>IF(OR($E195="",$G195=""),"",IF(AND($E$3=6),'Marks Entry 6th'!AZ194,IF(AND($E$3=7),'Marks Entry 7th'!AZ194,"")))</f>
        <v/>
      </c>
      <c r="CK195" s="65" t="str">
        <f t="shared" si="222"/>
        <v/>
      </c>
      <c r="CL195" s="62" t="str">
        <f t="shared" si="223"/>
        <v/>
      </c>
      <c r="CM195" s="108">
        <f t="shared" si="224"/>
        <v>0</v>
      </c>
      <c r="CN195" s="108" t="str">
        <f t="shared" si="225"/>
        <v/>
      </c>
      <c r="CO195" s="108" t="str">
        <f t="shared" si="226"/>
        <v/>
      </c>
      <c r="CP195" s="108" t="str">
        <f t="shared" si="227"/>
        <v/>
      </c>
      <c r="CQ195" s="108" t="str">
        <f t="shared" si="228"/>
        <v/>
      </c>
      <c r="CR195" s="110" t="str">
        <f t="shared" si="229"/>
        <v/>
      </c>
      <c r="CS195" s="120" t="str">
        <f>IF(OR($E195="",$G195=""),"",IF(AND($E$3=6),'Marks Entry 6th'!BA194,IF(AND($E$3=7),'Marks Entry 7th'!BA194,"")))</f>
        <v/>
      </c>
      <c r="CT195" s="120" t="str">
        <f>IF(OR($E195="",$G195=""),"",IF(AND($E$3=6),'Marks Entry 6th'!BB194,IF(AND($E$3=7),'Marks Entry 7th'!BB194,"")))</f>
        <v/>
      </c>
      <c r="CU195" s="120" t="str">
        <f>IF(OR($E195="",$G195=""),"",IF(AND($E$3=6),'Marks Entry 6th'!BC194,IF(AND($E$3=7),'Marks Entry 7th'!BC194,"")))</f>
        <v/>
      </c>
      <c r="CV195" s="120" t="str">
        <f>IF(OR($E195="",$G195=""),"",IF(AND($E$3=6),'Marks Entry 6th'!BD194,IF(AND($E$3=7),'Marks Entry 7th'!BD194,"")))</f>
        <v/>
      </c>
      <c r="CW195" s="120" t="str">
        <f>IF(OR($E195="",$G195=""),"",IF(AND($E$3=6),'Marks Entry 6th'!BE194,IF(AND($E$3=7),'Marks Entry 7th'!BE194,"")))</f>
        <v/>
      </c>
      <c r="CX195" s="120" t="str">
        <f>IF(OR($E195="",$G195=""),"",IF(AND($E$3=6),'Marks Entry 6th'!BF194,IF(AND($E$3=7),'Marks Entry 7th'!BF194,"")))</f>
        <v/>
      </c>
      <c r="CY195" s="418" t="str">
        <f t="shared" si="230"/>
        <v/>
      </c>
      <c r="CZ195" s="120" t="str">
        <f>IF(OR($E195="",$G195=""),"",IF(AND($E$3=6),'Marks Entry 6th'!BG194,IF(AND($E$3=7),'Marks Entry 7th'!BG194,"")))</f>
        <v/>
      </c>
      <c r="DA195" s="120" t="str">
        <f>IF(OR($E195="",$G195=""),"",IF(AND($E$3=6),'Marks Entry 6th'!BH194,IF(AND($E$3=7),'Marks Entry 7th'!BH194,"")))</f>
        <v/>
      </c>
      <c r="DB195" s="65" t="str">
        <f t="shared" si="231"/>
        <v/>
      </c>
      <c r="DC195" s="62">
        <f t="shared" si="232"/>
        <v>0</v>
      </c>
      <c r="DD195" s="67" t="str">
        <f>IF(OR($E195="",$G195=""),"",IF(AND($E$3=6),'Marks Entry 6th'!BI194,IF(AND($E$3=7),'Marks Entry 7th'!BI194,"")))</f>
        <v/>
      </c>
      <c r="DE195" s="67" t="str">
        <f>IF(OR($E195="",$G195=""),"",IF(AND($E$3=6),'Marks Entry 6th'!BJ194,IF(AND($E$3=7),'Marks Entry 7th'!BJ194,"")))</f>
        <v/>
      </c>
      <c r="DF195" s="65" t="str">
        <f t="shared" si="233"/>
        <v/>
      </c>
      <c r="DG195" s="62" t="str">
        <f t="shared" si="234"/>
        <v/>
      </c>
      <c r="DH195" s="108">
        <f t="shared" si="235"/>
        <v>0</v>
      </c>
      <c r="DI195" s="108" t="str">
        <f t="shared" si="236"/>
        <v/>
      </c>
      <c r="DJ195" s="108" t="str">
        <f t="shared" si="237"/>
        <v/>
      </c>
      <c r="DK195" s="108" t="str">
        <f t="shared" si="238"/>
        <v/>
      </c>
      <c r="DL195" s="108" t="str">
        <f t="shared" si="239"/>
        <v/>
      </c>
      <c r="DM195" s="110" t="str">
        <f t="shared" si="240"/>
        <v/>
      </c>
      <c r="DN195" s="120" t="str">
        <f>IF(OR($E195="",$G195=""),"",IF(AND($E$3=6),'Marks Entry 6th'!BK194,IF(AND($E$3=7),'Marks Entry 7th'!BK194,"")))</f>
        <v/>
      </c>
      <c r="DO195" s="120" t="str">
        <f>IF(OR($E195="",$G195=""),"",IF(AND($E$3=6),'Marks Entry 6th'!BL194,IF(AND($E$3=7),'Marks Entry 7th'!BL194,"")))</f>
        <v/>
      </c>
      <c r="DP195" s="120" t="str">
        <f>IF(OR($E195="",$G195=""),"",IF(AND($E$3=6),'Marks Entry 6th'!BM194,IF(AND($E$3=7),'Marks Entry 7th'!BM194,"")))</f>
        <v/>
      </c>
      <c r="DQ195" s="120" t="str">
        <f>IF(OR($E195="",$G195=""),"",IF(AND($E$3=6),'Marks Entry 6th'!BN194,IF(AND($E$3=7),'Marks Entry 7th'!BN194,"")))</f>
        <v/>
      </c>
      <c r="DR195" s="120" t="str">
        <f>IF(OR($E195="",$G195=""),"",IF(AND($E$3=6),'Marks Entry 6th'!BO194,IF(AND($E$3=7),'Marks Entry 7th'!BO194,"")))</f>
        <v/>
      </c>
      <c r="DS195" s="120" t="str">
        <f>IF(OR($E195="",$G195=""),"",IF(AND($E$3=6),'Marks Entry 6th'!BP194,IF(AND($E$3=7),'Marks Entry 7th'!BP194,"")))</f>
        <v/>
      </c>
      <c r="DT195" s="418" t="str">
        <f t="shared" si="241"/>
        <v/>
      </c>
      <c r="DU195" s="120" t="str">
        <f>IF(OR($E195="",$G195=""),"",IF(AND($E$3=6),'Marks Entry 6th'!BQ194,IF(AND($E$3=7),'Marks Entry 7th'!BQ194,"")))</f>
        <v/>
      </c>
      <c r="DV195" s="120" t="str">
        <f>IF(OR($E195="",$G195=""),"",IF(AND($E$3=6),'Marks Entry 6th'!BR194,IF(AND($E$3=7),'Marks Entry 7th'!BR194,"")))</f>
        <v/>
      </c>
      <c r="DW195" s="65" t="str">
        <f t="shared" si="242"/>
        <v/>
      </c>
      <c r="DX195" s="62">
        <f t="shared" si="243"/>
        <v>0</v>
      </c>
      <c r="DY195" s="67" t="str">
        <f>IF(OR($E195="",$G195=""),"",IF(AND($E$3=6),'Marks Entry 6th'!BS194,IF(AND($E$3=7),'Marks Entry 7th'!BS194,"")))</f>
        <v/>
      </c>
      <c r="DZ195" s="67" t="str">
        <f>IF(OR($E195="",$G195=""),"",IF(AND($E$3=6),'Marks Entry 6th'!BT194,IF(AND($E$3=7),'Marks Entry 7th'!BT194,"")))</f>
        <v/>
      </c>
      <c r="EA195" s="65" t="str">
        <f t="shared" si="244"/>
        <v/>
      </c>
      <c r="EB195" s="62" t="str">
        <f t="shared" si="245"/>
        <v/>
      </c>
      <c r="EC195" s="108">
        <f t="shared" si="246"/>
        <v>0</v>
      </c>
      <c r="ED195" s="108" t="str">
        <f t="shared" si="247"/>
        <v/>
      </c>
      <c r="EE195" s="108" t="str">
        <f t="shared" si="248"/>
        <v/>
      </c>
      <c r="EF195" s="108" t="str">
        <f t="shared" si="249"/>
        <v/>
      </c>
      <c r="EG195" s="108" t="str">
        <f t="shared" si="250"/>
        <v/>
      </c>
      <c r="EH195" s="110" t="str">
        <f t="shared" si="251"/>
        <v/>
      </c>
      <c r="EI195" s="52" t="str">
        <f>IF(OR($E195="",$G195=""),"",IF(AND($E$3=6),'Marks Entry 6th'!BU194,IF(AND($E$3=7),'Marks Entry 7th'!BU194,"")))</f>
        <v/>
      </c>
      <c r="EJ195" s="52" t="str">
        <f>IF(OR($E195="",$G195=""),"",IF(AND($E$3=6),'Marks Entry 6th'!BV194,IF(AND($E$3=7),'Marks Entry 7th'!BV194,"")))</f>
        <v/>
      </c>
      <c r="EK195" s="52" t="str">
        <f>IF(OR($E195="",$G195=""),"",IF(AND($E$3=6),'Marks Entry 6th'!BW194,IF(AND($E$3=7),'Marks Entry 7th'!BW194,"")))</f>
        <v/>
      </c>
      <c r="EL195" s="52" t="str">
        <f>IF(OR($E195="",$G195=""),"",IF(AND($E$3=6),'Marks Entry 6th'!BX194,IF(AND($E$3=7),'Marks Entry 7th'!BX194,"")))</f>
        <v/>
      </c>
      <c r="EM195" s="52" t="str">
        <f>IF(OR($E195="",$G195=""),"",IF(AND($E$3=6),'Marks Entry 6th'!BY194,IF(AND($E$3=7),'Marks Entry 7th'!BY194,"")))</f>
        <v/>
      </c>
      <c r="EN195" s="121" t="str">
        <f t="shared" si="252"/>
        <v/>
      </c>
      <c r="EO195" s="122">
        <f t="shared" si="253"/>
        <v>0</v>
      </c>
      <c r="EP195" s="122" t="str">
        <f t="shared" si="254"/>
        <v/>
      </c>
      <c r="EQ195" s="122" t="str">
        <f t="shared" si="255"/>
        <v/>
      </c>
      <c r="ER195" s="109" t="str">
        <f t="shared" si="256"/>
        <v/>
      </c>
      <c r="ES195" s="52" t="str">
        <f>IF(OR($E195="",$G195=""),"",IF(AND($E$3=6),'Marks Entry 6th'!BZ194,IF(AND($E$3=7),'Marks Entry 7th'!BZ194,"")))</f>
        <v/>
      </c>
      <c r="ET195" s="52" t="str">
        <f>IF(OR($E195="",$G195=""),"",IF(AND($E$3=6),'Marks Entry 6th'!CA194,IF(AND($E$3=7),'Marks Entry 7th'!CA194,"")))</f>
        <v/>
      </c>
      <c r="EU195" s="52" t="str">
        <f>IF(OR($E195="",$G195=""),"",IF(AND($E$3=6),'Marks Entry 6th'!CB194,IF(AND($E$3=7),'Marks Entry 7th'!CB194,"")))</f>
        <v/>
      </c>
      <c r="EV195" s="52" t="str">
        <f>IF(OR($E195="",$G195=""),"",IF(AND($E$3=6),'Marks Entry 6th'!CC194,IF(AND($E$3=7),'Marks Entry 7th'!CC194,"")))</f>
        <v/>
      </c>
      <c r="EW195" s="52" t="str">
        <f>IF(OR($E195="",$G195=""),"",IF(AND($E$3=6),'Marks Entry 6th'!CD194,IF(AND($E$3=7),'Marks Entry 7th'!CD194,"")))</f>
        <v/>
      </c>
      <c r="EX195" s="121" t="str">
        <f t="shared" si="257"/>
        <v/>
      </c>
      <c r="EY195" s="122">
        <f t="shared" si="258"/>
        <v>0</v>
      </c>
      <c r="EZ195" s="122" t="str">
        <f t="shared" si="259"/>
        <v/>
      </c>
      <c r="FA195" s="122" t="str">
        <f t="shared" si="260"/>
        <v/>
      </c>
      <c r="FB195" s="109" t="str">
        <f t="shared" si="261"/>
        <v/>
      </c>
      <c r="FC195" s="52" t="str">
        <f>IF(OR($E195="",$G195=""),"",IF(AND($E$3=6),'Marks Entry 6th'!CE194,IF(AND($E$3=7),'Marks Entry 7th'!CE194,"")))</f>
        <v/>
      </c>
      <c r="FD195" s="52" t="str">
        <f>IF(OR($E195="",$G195=""),"",IF(AND($E$3=6),'Marks Entry 6th'!CF194,IF(AND($E$3=7),'Marks Entry 7th'!CF194,"")))</f>
        <v/>
      </c>
      <c r="FE195" s="52" t="str">
        <f>IF(OR($E195="",$G195=""),"",IF(AND($E$3=6),'Marks Entry 6th'!CG194,IF(AND($E$3=7),'Marks Entry 7th'!CG194,"")))</f>
        <v/>
      </c>
      <c r="FF195" s="52" t="str">
        <f>IF(OR($E195="",$G195=""),"",IF(AND($E$3=6),'Marks Entry 6th'!CH194,IF(AND($E$3=7),'Marks Entry 7th'!CH194,"")))</f>
        <v/>
      </c>
      <c r="FG195" s="52" t="str">
        <f>IF(OR($E195="",$G195=""),"",IF(AND($E$3=6),'Marks Entry 6th'!CI194,IF(AND($E$3=7),'Marks Entry 7th'!CI194,"")))</f>
        <v/>
      </c>
      <c r="FH195" s="121" t="str">
        <f t="shared" si="262"/>
        <v/>
      </c>
      <c r="FI195" s="122">
        <f t="shared" si="263"/>
        <v>0</v>
      </c>
      <c r="FJ195" s="122" t="str">
        <f t="shared" si="264"/>
        <v/>
      </c>
      <c r="FK195" s="122" t="str">
        <f t="shared" si="265"/>
        <v/>
      </c>
      <c r="FL195" s="109" t="str">
        <f t="shared" si="266"/>
        <v/>
      </c>
      <c r="FM195" s="361" t="str">
        <f>IF(OR($E195="",$G195=""),"",IF(AND('Marks Entry 6th'!CJ194="",'Marks Entry 7th'!CJ194=""),"",IF(AND($E$3=6),'Marks Entry 6th'!CJ194,IF(AND($E$3=7),'Marks Entry 7th'!CJ194,""))))</f>
        <v/>
      </c>
      <c r="FN195" s="361" t="str">
        <f>IF(OR($E195="",$G195=""),"",IF(AND('Marks Entry 6th'!CK194="",'Marks Entry 7th'!CK194=""),"",IF(AND($E$3=6),'Marks Entry 6th'!CK194,IF(AND($E$3=7),'Marks Entry 7th'!CK194,""))))</f>
        <v/>
      </c>
      <c r="FO195" s="362" t="str">
        <f t="shared" si="267"/>
        <v/>
      </c>
      <c r="FP195" s="109" t="str">
        <f t="shared" si="268"/>
        <v/>
      </c>
      <c r="FQ195" s="361" t="str">
        <f>IF(OR($E195="",$G195=""),"",IF(AND('Marks Entry 6th'!CL194="",'Marks Entry 7th'!CL194=""),"",IF(AND($E$3=6),'Marks Entry 6th'!CL194,IF(AND($E$3=7),'Marks Entry 7th'!CL194,""))))</f>
        <v/>
      </c>
      <c r="FR195" s="361" t="str">
        <f>IF(OR($E195="",$G195=""),"",IF(AND('Marks Entry 6th'!CM194="",'Marks Entry 7th'!CM194=""),"",IF(AND($E$3=6),'Marks Entry 6th'!CM194,IF(AND($E$3=7),'Marks Entry 7th'!CM194,""))))</f>
        <v/>
      </c>
      <c r="FS195" s="362" t="str">
        <f t="shared" si="269"/>
        <v/>
      </c>
      <c r="FT195" s="109" t="str">
        <f t="shared" si="270"/>
        <v/>
      </c>
      <c r="FU195" s="78" t="str">
        <f t="shared" si="271"/>
        <v/>
      </c>
      <c r="FV195" s="328" t="str">
        <f t="shared" si="272"/>
        <v/>
      </c>
      <c r="FW195" s="84" t="str">
        <f t="shared" si="273"/>
        <v/>
      </c>
      <c r="FX195" s="222" t="str">
        <f t="shared" si="274"/>
        <v/>
      </c>
      <c r="FY195" s="85" t="str">
        <f t="shared" si="275"/>
        <v/>
      </c>
      <c r="FZ195" s="327" t="str">
        <f>IFERROR(IF(B195="NSO","NSO",IF(OR(D195="",G195="",F195=""),"",IF(AND(FV195&gt;=36,'Master sheet'!$D$11="Hindi"),"कक्षा क्रमोन्नत",IF(AND(FV195&gt;=36,'Master sheet'!$D$11="English"),"Promoted",IF(AND(FV195&lt;36,'Master sheet'!$D$11="Hindi"),"पुनः परीक्षा","Re-Exam"))))),"")</f>
        <v/>
      </c>
      <c r="GA195" s="53" t="str">
        <f>IF(OR($E195="",$G195=""),"",IF(AND($E$3=6,'Marks Entry 6th'!CN194=""),"",IF(AND($E$3=7,'Marks Entry 7th'!CN194=""),"",IF(AND($E$3=6),'Marks Entry 6th'!CN194,IF(AND($E$3=7),'Marks Entry 7th'!CN194,"")))))</f>
        <v/>
      </c>
      <c r="GB195" s="53" t="str">
        <f>IF(OR($E195="",$G195=""),"",IF(AND($E$3=6,'Marks Entry 6th'!CO194=""),"",IF(AND($E$3=7,'Marks Entry 7th'!CO194=""),"",IF(AND($E$3=6),'Marks Entry 6th'!CO194,IF(AND($E$3=7),'Marks Entry 7th'!CO194,"")))))</f>
        <v/>
      </c>
      <c r="GC195" s="54"/>
      <c r="GK195" s="56">
        <f>IF(AND($E$3=6),'Marks Entry 6th'!I194,IF(AND($E$3=7),'Marks Entry 7th'!I194,""))</f>
        <v>0</v>
      </c>
      <c r="GL195" s="56">
        <f t="shared" si="276"/>
        <v>0</v>
      </c>
    </row>
    <row r="196" spans="1:194" ht="18.95" customHeight="1">
      <c r="A196" s="68">
        <v>189</v>
      </c>
      <c r="B196" s="68" t="str">
        <f>IF(OR(GK196=0,GK196=""),"",IF(AND($E$3=6),'Marks Entry 6th'!I195,IF(AND($E$3=7),'Marks Entry 7th'!I195,"")))</f>
        <v/>
      </c>
      <c r="C196" s="69" t="str">
        <f>IF(OR(B196=0,B196=""),"",IF(AND($E$3=6,'Marks Entry 6th'!B195=""),"",IF(AND($E$3=7,'Marks Entry 7th'!B195=""),"",IF(AND($E$3=6,'Marks Entry 6th'!B195),'Marks Entry 6th'!B195,IF(AND($E$3=7),'Marks Entry 7th'!B195,"")))))</f>
        <v/>
      </c>
      <c r="D196" s="69" t="str">
        <f>IF(OR(B196=0,B196=""),"",IF(AND($E$3=6,'Marks Entry 6th'!C195=""),"",IF(AND($E$3=7,'Marks Entry 7th'!C195=""),"",IF(AND($E$3=6),'Marks Entry 6th'!C195,IF(AND($E$3=7),'Marks Entry 7th'!C195,"")))))</f>
        <v/>
      </c>
      <c r="E196" s="303" t="str">
        <f>IF(OR(B196=0,B196=""),"",IF(AND($E$3=6,'Marks Entry 6th'!E195=""),"",IF(AND($E$3=7,'Marks Entry 7th'!E195=""),"",IF(AND($E$3=6),'Marks Entry 6th'!E195,IF(AND($E$3=7),'Marks Entry 7th'!E195,"")))))</f>
        <v/>
      </c>
      <c r="F196" s="69" t="str">
        <f>IF(OR(B196=0,B196=""),"",IF(AND($E$3=6,'Marks Entry 6th'!D195=""),"",IF(AND($E$3=7,'Marks Entry 7th'!D195=""),"",IF(AND($E$3=6),'Marks Entry 6th'!D195,IF(AND($E$3=7),'Marks Entry 7th'!D195,"")))))</f>
        <v/>
      </c>
      <c r="G196" s="302" t="str">
        <f>IF(OR(B196=0,B196=""),"",IF(AND($E$3=6,'Marks Entry 6th'!F195=""),"",IF(AND($E$3=7,'Marks Entry 7th'!F195=""),"",IF(AND($E$3=6),UPPER('Marks Entry 6th'!F195),IF(AND($E$3=7),UPPER('Marks Entry 7th'!F195),"")))))</f>
        <v/>
      </c>
      <c r="H196" s="302" t="str">
        <f>IF(OR(B196=0,B196=""),"",IF(AND($E$3=6,'Marks Entry 6th'!G195=""),"",IF(AND($E$3=7,'Marks Entry 7th'!G195=""),"",IF(AND($E$3=6),UPPER('Marks Entry 6th'!G195),IF(AND($E$3=7),UPPER('Marks Entry 7th'!G195),"")))))</f>
        <v/>
      </c>
      <c r="I196" s="302" t="str">
        <f>IF(OR(B196=0,B196=""),"",IF(AND($E$3=6,'Marks Entry 6th'!H195=""),"",IF(AND($E$3=7,'Marks Entry 7th'!H195=""),"",IF(AND($E$3=6),UPPER('Marks Entry 6th'!H195),IF(AND($E$3=7),UPPER('Marks Entry 7th'!H195),"")))))</f>
        <v/>
      </c>
      <c r="J196" s="64" t="str">
        <f>IF(OR(B196=0,B196=""),"",IF(AND($E$3=6,'Marks Entry 6th'!J195=""),"",IF(AND($E$3=7,'Marks Entry 7th'!J195=""),"",IF(AND($E$3=6),'Marks Entry 6th'!J195,IF(AND($E$3=7),'Marks Entry 7th'!J195,"")))))</f>
        <v/>
      </c>
      <c r="K196" s="64" t="str">
        <f>IF(OR(B196=0,B196=""),"",IF(AND($E$3=6,'Marks Entry 6th'!K195=""),"",IF(AND($E$3=7,'Marks Entry 7th'!K195=""),"",IF(AND($E$3=6),'Marks Entry 6th'!K195,IF(AND($E$3=7),'Marks Entry 7th'!K195,"")))))</f>
        <v/>
      </c>
      <c r="L196" s="120" t="str">
        <f>IF(OR($E196="",$G196=""),"",IF(AND($E$3=6),'Marks Entry 6th'!L195,IF(AND($E$3=7),'Marks Entry 7th'!L195,"")))</f>
        <v/>
      </c>
      <c r="M196" s="120" t="str">
        <f>IF(OR($E196="",$G196=""),"",IF(AND($E$3=6),'Marks Entry 6th'!M195,IF(AND($E$3=7),'Marks Entry 7th'!M195,"")))</f>
        <v/>
      </c>
      <c r="N196" s="120" t="str">
        <f>IF(OR($E196="",$G196=""),"",IF(AND($E$3=6),'Marks Entry 6th'!N195,IF(AND($E$3=7),'Marks Entry 7th'!N195,"")))</f>
        <v/>
      </c>
      <c r="O196" s="120" t="str">
        <f>IF(OR($E196="",$G196=""),"",IF(AND($E$3=6),'Marks Entry 6th'!O195,IF(AND($E$3=7),'Marks Entry 7th'!O195,"")))</f>
        <v/>
      </c>
      <c r="P196" s="120" t="str">
        <f>IF(OR($E196="",$G196=""),"",IF(AND($E$3=6),'Marks Entry 6th'!P195,IF(AND($E$3=7),'Marks Entry 7th'!P195,"")))</f>
        <v/>
      </c>
      <c r="Q196" s="120" t="str">
        <f>IF(OR($E196="",$G196=""),"",IF(AND($E$3=6),'Marks Entry 6th'!Q195,IF(AND($E$3=7),'Marks Entry 7th'!Q195,"")))</f>
        <v/>
      </c>
      <c r="R196" s="418" t="str">
        <f t="shared" si="186"/>
        <v/>
      </c>
      <c r="S196" s="120" t="str">
        <f>IF(OR($E196="",$G196=""),"",IF(AND($E$3=6),'Marks Entry 6th'!R195,IF(AND($E$3=7),'Marks Entry 7th'!R195,"")))</f>
        <v/>
      </c>
      <c r="T196" s="120" t="str">
        <f>IF(OR($E196="",$G196=""),"",IF(AND($E$3=6),'Marks Entry 6th'!S195,IF(AND($E$3=7),'Marks Entry 7th'!S195,"")))</f>
        <v/>
      </c>
      <c r="U196" s="65" t="str">
        <f t="shared" si="187"/>
        <v/>
      </c>
      <c r="V196" s="62">
        <f t="shared" si="188"/>
        <v>0</v>
      </c>
      <c r="W196" s="67" t="str">
        <f>IF(OR($E196="",$G196=""),"",IF(AND($E$3=6),'Marks Entry 6th'!T195,IF(AND($E$3=7),'Marks Entry 7th'!T195,"")))</f>
        <v/>
      </c>
      <c r="X196" s="67" t="str">
        <f>IF(OR($E196="",$G196=""),"",IF(AND($E$3=6),'Marks Entry 6th'!U195,IF(AND($E$3=7),'Marks Entry 7th'!U195,"")))</f>
        <v/>
      </c>
      <c r="Y196" s="66" t="str">
        <f t="shared" si="189"/>
        <v/>
      </c>
      <c r="Z196" s="62" t="str">
        <f t="shared" si="190"/>
        <v/>
      </c>
      <c r="AA196" s="108">
        <f t="shared" si="191"/>
        <v>0</v>
      </c>
      <c r="AB196" s="108" t="str">
        <f t="shared" si="192"/>
        <v/>
      </c>
      <c r="AC196" s="108" t="str">
        <f t="shared" si="193"/>
        <v/>
      </c>
      <c r="AD196" s="108" t="str">
        <f t="shared" si="194"/>
        <v/>
      </c>
      <c r="AE196" s="108" t="str">
        <f t="shared" si="195"/>
        <v/>
      </c>
      <c r="AF196" s="110" t="str">
        <f t="shared" si="196"/>
        <v/>
      </c>
      <c r="AG196" s="120" t="str">
        <f>IF(OR($E196="",$G196=""),"",IF(AND($E$3=6),'Marks Entry 6th'!V195,IF(AND($E$3=7),'Marks Entry 7th'!V195,"")))</f>
        <v/>
      </c>
      <c r="AH196" s="120" t="str">
        <f>IF(OR($E196="",$G196=""),"",IF(AND($E$3=6),'Marks Entry 6th'!W195,IF(AND($E$3=7),'Marks Entry 7th'!W195,"")))</f>
        <v/>
      </c>
      <c r="AI196" s="120" t="str">
        <f>IF(OR($E196="",$G196=""),"",IF(AND($E$3=6),'Marks Entry 6th'!X195,IF(AND($E$3=7),'Marks Entry 7th'!X195,"")))</f>
        <v/>
      </c>
      <c r="AJ196" s="120" t="str">
        <f>IF(OR($E196="",$G196=""),"",IF(AND($E$3=6),'Marks Entry 6th'!Y195,IF(AND($E$3=7),'Marks Entry 7th'!Y195,"")))</f>
        <v/>
      </c>
      <c r="AK196" s="120" t="str">
        <f>IF(OR($E196="",$G196=""),"",IF(AND($E$3=6),'Marks Entry 6th'!Z195,IF(AND($E$3=7),'Marks Entry 7th'!Z195,"")))</f>
        <v/>
      </c>
      <c r="AL196" s="120" t="str">
        <f>IF(OR($E196="",$G196=""),"",IF(AND($E$3=6),'Marks Entry 6th'!AA195,IF(AND($E$3=7),'Marks Entry 7th'!AA195,"")))</f>
        <v/>
      </c>
      <c r="AM196" s="418" t="str">
        <f t="shared" si="197"/>
        <v/>
      </c>
      <c r="AN196" s="120" t="str">
        <f>IF(OR($E196="",$G196=""),"",IF(AND($E$3=6),'Marks Entry 6th'!AB195,IF(AND($E$3=7),'Marks Entry 7th'!AB195,"")))</f>
        <v/>
      </c>
      <c r="AO196" s="120" t="str">
        <f>IF(OR($E196="",$G196=""),"",IF(AND($E$3=6),'Marks Entry 6th'!AC195,IF(AND($E$3=7),'Marks Entry 7th'!AC195,"")))</f>
        <v/>
      </c>
      <c r="AP196" s="65" t="str">
        <f t="shared" si="198"/>
        <v/>
      </c>
      <c r="AQ196" s="62">
        <f t="shared" si="199"/>
        <v>0</v>
      </c>
      <c r="AR196" s="67" t="str">
        <f>IF(OR($E196="",$G196=""),"",IF(AND($E$3=6),'Marks Entry 6th'!AD195,IF(AND($E$3=7),'Marks Entry 7th'!AD195,"")))</f>
        <v/>
      </c>
      <c r="AS196" s="67" t="str">
        <f>IF(OR($E196="",$G196=""),"",IF(AND($E$3=6),'Marks Entry 6th'!AE195,IF(AND($E$3=7),'Marks Entry 7th'!AE195,"")))</f>
        <v/>
      </c>
      <c r="AT196" s="65" t="str">
        <f t="shared" si="200"/>
        <v/>
      </c>
      <c r="AU196" s="62" t="str">
        <f t="shared" si="201"/>
        <v/>
      </c>
      <c r="AV196" s="108">
        <f t="shared" si="202"/>
        <v>0</v>
      </c>
      <c r="AW196" s="108" t="str">
        <f t="shared" si="203"/>
        <v/>
      </c>
      <c r="AX196" s="108" t="str">
        <f t="shared" si="204"/>
        <v/>
      </c>
      <c r="AY196" s="108" t="str">
        <f t="shared" si="205"/>
        <v/>
      </c>
      <c r="AZ196" s="108" t="str">
        <f t="shared" si="206"/>
        <v/>
      </c>
      <c r="BA196" s="110" t="str">
        <f t="shared" si="207"/>
        <v/>
      </c>
      <c r="BB196" s="310" t="str">
        <f>IF(OR($E196="",$G196=""),"",IF(AND($E$3=6),'Marks Entry 6th'!AF195,IF(AND($E$3=7),'Marks Entry 7th'!AF195,"")))</f>
        <v/>
      </c>
      <c r="BC196" s="120" t="str">
        <f>IF(OR($E196="",$G196=""),"",IF(AND($E$3=6),'Marks Entry 6th'!AG195,IF(AND($E$3=7),'Marks Entry 7th'!AG195,"")))</f>
        <v/>
      </c>
      <c r="BD196" s="120" t="str">
        <f>IF(OR($E196="",$G196=""),"",IF(AND($E$3=6),'Marks Entry 6th'!AH195,IF(AND($E$3=7),'Marks Entry 7th'!AH195,"")))</f>
        <v/>
      </c>
      <c r="BE196" s="120" t="str">
        <f>IF(OR($E196="",$G196=""),"",IF(AND($E$3=6),'Marks Entry 6th'!AI195,IF(AND($E$3=7),'Marks Entry 7th'!AI195,"")))</f>
        <v/>
      </c>
      <c r="BF196" s="120" t="str">
        <f>IF(OR($E196="",$G196=""),"",IF(AND($E$3=6),'Marks Entry 6th'!AJ195,IF(AND($E$3=7),'Marks Entry 7th'!AJ195,"")))</f>
        <v/>
      </c>
      <c r="BG196" s="120" t="str">
        <f>IF(OR($E196="",$G196=""),"",IF(AND($E$3=6),'Marks Entry 6th'!AK195,IF(AND($E$3=7),'Marks Entry 7th'!AK195,"")))</f>
        <v/>
      </c>
      <c r="BH196" s="120" t="str">
        <f>IF(OR($E196="",$G196=""),"",IF(AND($E$3=6),'Marks Entry 6th'!AL195,IF(AND($E$3=7),'Marks Entry 7th'!AL195,"")))</f>
        <v/>
      </c>
      <c r="BI196" s="418" t="str">
        <f t="shared" si="208"/>
        <v/>
      </c>
      <c r="BJ196" s="120" t="str">
        <f>IF(OR($E196="",$G196=""),"",IF(AND($E$3=6),'Marks Entry 6th'!AM195,IF(AND($E$3=7),'Marks Entry 7th'!AM195,"")))</f>
        <v/>
      </c>
      <c r="BK196" s="120" t="str">
        <f>IF(OR($E196="",$G196=""),"",IF(AND($E$3=6),'Marks Entry 6th'!AN195,IF(AND($E$3=7),'Marks Entry 7th'!AN195,"")))</f>
        <v/>
      </c>
      <c r="BL196" s="65" t="str">
        <f t="shared" si="209"/>
        <v/>
      </c>
      <c r="BM196" s="62">
        <f t="shared" si="210"/>
        <v>0</v>
      </c>
      <c r="BN196" s="67" t="str">
        <f>IF(OR($E196="",$G196=""),"",IF(AND($E$3=6),'Marks Entry 6th'!AO195,IF(AND($E$3=7),'Marks Entry 7th'!AO195,"")))</f>
        <v/>
      </c>
      <c r="BO196" s="67" t="str">
        <f>IF(OR($E196="",$G196=""),"",IF(AND($E$3=6),'Marks Entry 6th'!AP195,IF(AND($E$3=7),'Marks Entry 7th'!AP195,"")))</f>
        <v/>
      </c>
      <c r="BP196" s="65" t="str">
        <f t="shared" si="211"/>
        <v/>
      </c>
      <c r="BQ196" s="62" t="str">
        <f t="shared" si="212"/>
        <v/>
      </c>
      <c r="BR196" s="108">
        <f t="shared" si="213"/>
        <v>0</v>
      </c>
      <c r="BS196" s="108" t="str">
        <f t="shared" si="214"/>
        <v/>
      </c>
      <c r="BT196" s="108" t="str">
        <f t="shared" si="215"/>
        <v/>
      </c>
      <c r="BU196" s="108" t="str">
        <f t="shared" si="216"/>
        <v/>
      </c>
      <c r="BV196" s="108" t="str">
        <f t="shared" si="217"/>
        <v/>
      </c>
      <c r="BW196" s="110" t="str">
        <f t="shared" si="218"/>
        <v/>
      </c>
      <c r="BX196" s="120" t="str">
        <f>IF(OR($E196="",$G196=""),"",IF(AND($E$3=6),'Marks Entry 6th'!AQ195,IF(AND($E$3=7),'Marks Entry 7th'!AQ195,"")))</f>
        <v/>
      </c>
      <c r="BY196" s="120" t="str">
        <f>IF(OR($E196="",$G196=""),"",IF(AND($E$3=6),'Marks Entry 6th'!AR195,IF(AND($E$3=7),'Marks Entry 7th'!AR195,"")))</f>
        <v/>
      </c>
      <c r="BZ196" s="120" t="str">
        <f>IF(OR($E196="",$G196=""),"",IF(AND($E$3=6),'Marks Entry 6th'!AS195,IF(AND($E$3=7),'Marks Entry 7th'!AS195,"")))</f>
        <v/>
      </c>
      <c r="CA196" s="120" t="str">
        <f>IF(OR($E196="",$G196=""),"",IF(AND($E$3=6),'Marks Entry 6th'!AT195,IF(AND($E$3=7),'Marks Entry 7th'!AT195,"")))</f>
        <v/>
      </c>
      <c r="CB196" s="120" t="str">
        <f>IF(OR($E196="",$G196=""),"",IF(AND($E$3=6),'Marks Entry 6th'!AU195,IF(AND($E$3=7),'Marks Entry 7th'!AU195,"")))</f>
        <v/>
      </c>
      <c r="CC196" s="120" t="str">
        <f>IF(OR($E196="",$G196=""),"",IF(AND($E$3=6),'Marks Entry 6th'!AV195,IF(AND($E$3=7),'Marks Entry 7th'!AV195,"")))</f>
        <v/>
      </c>
      <c r="CD196" s="418" t="str">
        <f t="shared" si="219"/>
        <v/>
      </c>
      <c r="CE196" s="120" t="str">
        <f>IF(OR($E196="",$G196=""),"",IF(AND($E$3=6),'Marks Entry 6th'!AW195,IF(AND($E$3=7),'Marks Entry 7th'!AW195,"")))</f>
        <v/>
      </c>
      <c r="CF196" s="120" t="str">
        <f>IF(OR($E196="",$G196=""),"",IF(AND($E$3=6),'Marks Entry 6th'!AX195,IF(AND($E$3=7),'Marks Entry 7th'!AX195,"")))</f>
        <v/>
      </c>
      <c r="CG196" s="65" t="str">
        <f t="shared" si="220"/>
        <v/>
      </c>
      <c r="CH196" s="62">
        <f t="shared" si="221"/>
        <v>0</v>
      </c>
      <c r="CI196" s="67" t="str">
        <f>IF(OR($E196="",$G196=""),"",IF(AND($E$3=6),'Marks Entry 6th'!AY195,IF(AND($E$3=7),'Marks Entry 7th'!AY195,"")))</f>
        <v/>
      </c>
      <c r="CJ196" s="67" t="str">
        <f>IF(OR($E196="",$G196=""),"",IF(AND($E$3=6),'Marks Entry 6th'!AZ195,IF(AND($E$3=7),'Marks Entry 7th'!AZ195,"")))</f>
        <v/>
      </c>
      <c r="CK196" s="65" t="str">
        <f t="shared" si="222"/>
        <v/>
      </c>
      <c r="CL196" s="62" t="str">
        <f t="shared" si="223"/>
        <v/>
      </c>
      <c r="CM196" s="108">
        <f t="shared" si="224"/>
        <v>0</v>
      </c>
      <c r="CN196" s="108" t="str">
        <f t="shared" si="225"/>
        <v/>
      </c>
      <c r="CO196" s="108" t="str">
        <f t="shared" si="226"/>
        <v/>
      </c>
      <c r="CP196" s="108" t="str">
        <f t="shared" si="227"/>
        <v/>
      </c>
      <c r="CQ196" s="108" t="str">
        <f t="shared" si="228"/>
        <v/>
      </c>
      <c r="CR196" s="110" t="str">
        <f t="shared" si="229"/>
        <v/>
      </c>
      <c r="CS196" s="120" t="str">
        <f>IF(OR($E196="",$G196=""),"",IF(AND($E$3=6),'Marks Entry 6th'!BA195,IF(AND($E$3=7),'Marks Entry 7th'!BA195,"")))</f>
        <v/>
      </c>
      <c r="CT196" s="120" t="str">
        <f>IF(OR($E196="",$G196=""),"",IF(AND($E$3=6),'Marks Entry 6th'!BB195,IF(AND($E$3=7),'Marks Entry 7th'!BB195,"")))</f>
        <v/>
      </c>
      <c r="CU196" s="120" t="str">
        <f>IF(OR($E196="",$G196=""),"",IF(AND($E$3=6),'Marks Entry 6th'!BC195,IF(AND($E$3=7),'Marks Entry 7th'!BC195,"")))</f>
        <v/>
      </c>
      <c r="CV196" s="120" t="str">
        <f>IF(OR($E196="",$G196=""),"",IF(AND($E$3=6),'Marks Entry 6th'!BD195,IF(AND($E$3=7),'Marks Entry 7th'!BD195,"")))</f>
        <v/>
      </c>
      <c r="CW196" s="120" t="str">
        <f>IF(OR($E196="",$G196=""),"",IF(AND($E$3=6),'Marks Entry 6th'!BE195,IF(AND($E$3=7),'Marks Entry 7th'!BE195,"")))</f>
        <v/>
      </c>
      <c r="CX196" s="120" t="str">
        <f>IF(OR($E196="",$G196=""),"",IF(AND($E$3=6),'Marks Entry 6th'!BF195,IF(AND($E$3=7),'Marks Entry 7th'!BF195,"")))</f>
        <v/>
      </c>
      <c r="CY196" s="418" t="str">
        <f t="shared" si="230"/>
        <v/>
      </c>
      <c r="CZ196" s="120" t="str">
        <f>IF(OR($E196="",$G196=""),"",IF(AND($E$3=6),'Marks Entry 6th'!BG195,IF(AND($E$3=7),'Marks Entry 7th'!BG195,"")))</f>
        <v/>
      </c>
      <c r="DA196" s="120" t="str">
        <f>IF(OR($E196="",$G196=""),"",IF(AND($E$3=6),'Marks Entry 6th'!BH195,IF(AND($E$3=7),'Marks Entry 7th'!BH195,"")))</f>
        <v/>
      </c>
      <c r="DB196" s="65" t="str">
        <f t="shared" si="231"/>
        <v/>
      </c>
      <c r="DC196" s="62">
        <f t="shared" si="232"/>
        <v>0</v>
      </c>
      <c r="DD196" s="67" t="str">
        <f>IF(OR($E196="",$G196=""),"",IF(AND($E$3=6),'Marks Entry 6th'!BI195,IF(AND($E$3=7),'Marks Entry 7th'!BI195,"")))</f>
        <v/>
      </c>
      <c r="DE196" s="67" t="str">
        <f>IF(OR($E196="",$G196=""),"",IF(AND($E$3=6),'Marks Entry 6th'!BJ195,IF(AND($E$3=7),'Marks Entry 7th'!BJ195,"")))</f>
        <v/>
      </c>
      <c r="DF196" s="65" t="str">
        <f t="shared" si="233"/>
        <v/>
      </c>
      <c r="DG196" s="62" t="str">
        <f t="shared" si="234"/>
        <v/>
      </c>
      <c r="DH196" s="108">
        <f t="shared" si="235"/>
        <v>0</v>
      </c>
      <c r="DI196" s="108" t="str">
        <f t="shared" si="236"/>
        <v/>
      </c>
      <c r="DJ196" s="108" t="str">
        <f t="shared" si="237"/>
        <v/>
      </c>
      <c r="DK196" s="108" t="str">
        <f t="shared" si="238"/>
        <v/>
      </c>
      <c r="DL196" s="108" t="str">
        <f t="shared" si="239"/>
        <v/>
      </c>
      <c r="DM196" s="110" t="str">
        <f t="shared" si="240"/>
        <v/>
      </c>
      <c r="DN196" s="120" t="str">
        <f>IF(OR($E196="",$G196=""),"",IF(AND($E$3=6),'Marks Entry 6th'!BK195,IF(AND($E$3=7),'Marks Entry 7th'!BK195,"")))</f>
        <v/>
      </c>
      <c r="DO196" s="120" t="str">
        <f>IF(OR($E196="",$G196=""),"",IF(AND($E$3=6),'Marks Entry 6th'!BL195,IF(AND($E$3=7),'Marks Entry 7th'!BL195,"")))</f>
        <v/>
      </c>
      <c r="DP196" s="120" t="str">
        <f>IF(OR($E196="",$G196=""),"",IF(AND($E$3=6),'Marks Entry 6th'!BM195,IF(AND($E$3=7),'Marks Entry 7th'!BM195,"")))</f>
        <v/>
      </c>
      <c r="DQ196" s="120" t="str">
        <f>IF(OR($E196="",$G196=""),"",IF(AND($E$3=6),'Marks Entry 6th'!BN195,IF(AND($E$3=7),'Marks Entry 7th'!BN195,"")))</f>
        <v/>
      </c>
      <c r="DR196" s="120" t="str">
        <f>IF(OR($E196="",$G196=""),"",IF(AND($E$3=6),'Marks Entry 6th'!BO195,IF(AND($E$3=7),'Marks Entry 7th'!BO195,"")))</f>
        <v/>
      </c>
      <c r="DS196" s="120" t="str">
        <f>IF(OR($E196="",$G196=""),"",IF(AND($E$3=6),'Marks Entry 6th'!BP195,IF(AND($E$3=7),'Marks Entry 7th'!BP195,"")))</f>
        <v/>
      </c>
      <c r="DT196" s="418" t="str">
        <f t="shared" si="241"/>
        <v/>
      </c>
      <c r="DU196" s="120" t="str">
        <f>IF(OR($E196="",$G196=""),"",IF(AND($E$3=6),'Marks Entry 6th'!BQ195,IF(AND($E$3=7),'Marks Entry 7th'!BQ195,"")))</f>
        <v/>
      </c>
      <c r="DV196" s="120" t="str">
        <f>IF(OR($E196="",$G196=""),"",IF(AND($E$3=6),'Marks Entry 6th'!BR195,IF(AND($E$3=7),'Marks Entry 7th'!BR195,"")))</f>
        <v/>
      </c>
      <c r="DW196" s="65" t="str">
        <f t="shared" si="242"/>
        <v/>
      </c>
      <c r="DX196" s="62">
        <f t="shared" si="243"/>
        <v>0</v>
      </c>
      <c r="DY196" s="67" t="str">
        <f>IF(OR($E196="",$G196=""),"",IF(AND($E$3=6),'Marks Entry 6th'!BS195,IF(AND($E$3=7),'Marks Entry 7th'!BS195,"")))</f>
        <v/>
      </c>
      <c r="DZ196" s="67" t="str">
        <f>IF(OR($E196="",$G196=""),"",IF(AND($E$3=6),'Marks Entry 6th'!BT195,IF(AND($E$3=7),'Marks Entry 7th'!BT195,"")))</f>
        <v/>
      </c>
      <c r="EA196" s="65" t="str">
        <f t="shared" si="244"/>
        <v/>
      </c>
      <c r="EB196" s="62" t="str">
        <f t="shared" si="245"/>
        <v/>
      </c>
      <c r="EC196" s="108">
        <f t="shared" si="246"/>
        <v>0</v>
      </c>
      <c r="ED196" s="108" t="str">
        <f t="shared" si="247"/>
        <v/>
      </c>
      <c r="EE196" s="108" t="str">
        <f t="shared" si="248"/>
        <v/>
      </c>
      <c r="EF196" s="108" t="str">
        <f t="shared" si="249"/>
        <v/>
      </c>
      <c r="EG196" s="108" t="str">
        <f t="shared" si="250"/>
        <v/>
      </c>
      <c r="EH196" s="110" t="str">
        <f t="shared" si="251"/>
        <v/>
      </c>
      <c r="EI196" s="52" t="str">
        <f>IF(OR($E196="",$G196=""),"",IF(AND($E$3=6),'Marks Entry 6th'!BU195,IF(AND($E$3=7),'Marks Entry 7th'!BU195,"")))</f>
        <v/>
      </c>
      <c r="EJ196" s="52" t="str">
        <f>IF(OR($E196="",$G196=""),"",IF(AND($E$3=6),'Marks Entry 6th'!BV195,IF(AND($E$3=7),'Marks Entry 7th'!BV195,"")))</f>
        <v/>
      </c>
      <c r="EK196" s="52" t="str">
        <f>IF(OR($E196="",$G196=""),"",IF(AND($E$3=6),'Marks Entry 6th'!BW195,IF(AND($E$3=7),'Marks Entry 7th'!BW195,"")))</f>
        <v/>
      </c>
      <c r="EL196" s="52" t="str">
        <f>IF(OR($E196="",$G196=""),"",IF(AND($E$3=6),'Marks Entry 6th'!BX195,IF(AND($E$3=7),'Marks Entry 7th'!BX195,"")))</f>
        <v/>
      </c>
      <c r="EM196" s="52" t="str">
        <f>IF(OR($E196="",$G196=""),"",IF(AND($E$3=6),'Marks Entry 6th'!BY195,IF(AND($E$3=7),'Marks Entry 7th'!BY195,"")))</f>
        <v/>
      </c>
      <c r="EN196" s="121" t="str">
        <f t="shared" si="252"/>
        <v/>
      </c>
      <c r="EO196" s="122">
        <f t="shared" si="253"/>
        <v>0</v>
      </c>
      <c r="EP196" s="122" t="str">
        <f t="shared" si="254"/>
        <v/>
      </c>
      <c r="EQ196" s="122" t="str">
        <f t="shared" si="255"/>
        <v/>
      </c>
      <c r="ER196" s="109" t="str">
        <f t="shared" si="256"/>
        <v/>
      </c>
      <c r="ES196" s="52" t="str">
        <f>IF(OR($E196="",$G196=""),"",IF(AND($E$3=6),'Marks Entry 6th'!BZ195,IF(AND($E$3=7),'Marks Entry 7th'!BZ195,"")))</f>
        <v/>
      </c>
      <c r="ET196" s="52" t="str">
        <f>IF(OR($E196="",$G196=""),"",IF(AND($E$3=6),'Marks Entry 6th'!CA195,IF(AND($E$3=7),'Marks Entry 7th'!CA195,"")))</f>
        <v/>
      </c>
      <c r="EU196" s="52" t="str">
        <f>IF(OR($E196="",$G196=""),"",IF(AND($E$3=6),'Marks Entry 6th'!CB195,IF(AND($E$3=7),'Marks Entry 7th'!CB195,"")))</f>
        <v/>
      </c>
      <c r="EV196" s="52" t="str">
        <f>IF(OR($E196="",$G196=""),"",IF(AND($E$3=6),'Marks Entry 6th'!CC195,IF(AND($E$3=7),'Marks Entry 7th'!CC195,"")))</f>
        <v/>
      </c>
      <c r="EW196" s="52" t="str">
        <f>IF(OR($E196="",$G196=""),"",IF(AND($E$3=6),'Marks Entry 6th'!CD195,IF(AND($E$3=7),'Marks Entry 7th'!CD195,"")))</f>
        <v/>
      </c>
      <c r="EX196" s="121" t="str">
        <f t="shared" si="257"/>
        <v/>
      </c>
      <c r="EY196" s="122">
        <f t="shared" si="258"/>
        <v>0</v>
      </c>
      <c r="EZ196" s="122" t="str">
        <f t="shared" si="259"/>
        <v/>
      </c>
      <c r="FA196" s="122" t="str">
        <f t="shared" si="260"/>
        <v/>
      </c>
      <c r="FB196" s="109" t="str">
        <f t="shared" si="261"/>
        <v/>
      </c>
      <c r="FC196" s="52" t="str">
        <f>IF(OR($E196="",$G196=""),"",IF(AND($E$3=6),'Marks Entry 6th'!CE195,IF(AND($E$3=7),'Marks Entry 7th'!CE195,"")))</f>
        <v/>
      </c>
      <c r="FD196" s="52" t="str">
        <f>IF(OR($E196="",$G196=""),"",IF(AND($E$3=6),'Marks Entry 6th'!CF195,IF(AND($E$3=7),'Marks Entry 7th'!CF195,"")))</f>
        <v/>
      </c>
      <c r="FE196" s="52" t="str">
        <f>IF(OR($E196="",$G196=""),"",IF(AND($E$3=6),'Marks Entry 6th'!CG195,IF(AND($E$3=7),'Marks Entry 7th'!CG195,"")))</f>
        <v/>
      </c>
      <c r="FF196" s="52" t="str">
        <f>IF(OR($E196="",$G196=""),"",IF(AND($E$3=6),'Marks Entry 6th'!CH195,IF(AND($E$3=7),'Marks Entry 7th'!CH195,"")))</f>
        <v/>
      </c>
      <c r="FG196" s="52" t="str">
        <f>IF(OR($E196="",$G196=""),"",IF(AND($E$3=6),'Marks Entry 6th'!CI195,IF(AND($E$3=7),'Marks Entry 7th'!CI195,"")))</f>
        <v/>
      </c>
      <c r="FH196" s="121" t="str">
        <f t="shared" si="262"/>
        <v/>
      </c>
      <c r="FI196" s="122">
        <f t="shared" si="263"/>
        <v>0</v>
      </c>
      <c r="FJ196" s="122" t="str">
        <f t="shared" si="264"/>
        <v/>
      </c>
      <c r="FK196" s="122" t="str">
        <f t="shared" si="265"/>
        <v/>
      </c>
      <c r="FL196" s="109" t="str">
        <f t="shared" si="266"/>
        <v/>
      </c>
      <c r="FM196" s="361" t="str">
        <f>IF(OR($E196="",$G196=""),"",IF(AND('Marks Entry 6th'!CJ195="",'Marks Entry 7th'!CJ195=""),"",IF(AND($E$3=6),'Marks Entry 6th'!CJ195,IF(AND($E$3=7),'Marks Entry 7th'!CJ195,""))))</f>
        <v/>
      </c>
      <c r="FN196" s="361" t="str">
        <f>IF(OR($E196="",$G196=""),"",IF(AND('Marks Entry 6th'!CK195="",'Marks Entry 7th'!CK195=""),"",IF(AND($E$3=6),'Marks Entry 6th'!CK195,IF(AND($E$3=7),'Marks Entry 7th'!CK195,""))))</f>
        <v/>
      </c>
      <c r="FO196" s="362" t="str">
        <f t="shared" si="267"/>
        <v/>
      </c>
      <c r="FP196" s="109" t="str">
        <f t="shared" si="268"/>
        <v/>
      </c>
      <c r="FQ196" s="361" t="str">
        <f>IF(OR($E196="",$G196=""),"",IF(AND('Marks Entry 6th'!CL195="",'Marks Entry 7th'!CL195=""),"",IF(AND($E$3=6),'Marks Entry 6th'!CL195,IF(AND($E$3=7),'Marks Entry 7th'!CL195,""))))</f>
        <v/>
      </c>
      <c r="FR196" s="361" t="str">
        <f>IF(OR($E196="",$G196=""),"",IF(AND('Marks Entry 6th'!CM195="",'Marks Entry 7th'!CM195=""),"",IF(AND($E$3=6),'Marks Entry 6th'!CM195,IF(AND($E$3=7),'Marks Entry 7th'!CM195,""))))</f>
        <v/>
      </c>
      <c r="FS196" s="362" t="str">
        <f t="shared" si="269"/>
        <v/>
      </c>
      <c r="FT196" s="109" t="str">
        <f t="shared" si="270"/>
        <v/>
      </c>
      <c r="FU196" s="78" t="str">
        <f t="shared" si="271"/>
        <v/>
      </c>
      <c r="FV196" s="328" t="str">
        <f t="shared" si="272"/>
        <v/>
      </c>
      <c r="FW196" s="84" t="str">
        <f t="shared" si="273"/>
        <v/>
      </c>
      <c r="FX196" s="222" t="str">
        <f t="shared" si="274"/>
        <v/>
      </c>
      <c r="FY196" s="85" t="str">
        <f t="shared" si="275"/>
        <v/>
      </c>
      <c r="FZ196" s="327" t="str">
        <f>IFERROR(IF(B196="NSO","NSO",IF(OR(D196="",G196="",F196=""),"",IF(AND(FV196&gt;=36,'Master sheet'!$D$11="Hindi"),"कक्षा क्रमोन्नत",IF(AND(FV196&gt;=36,'Master sheet'!$D$11="English"),"Promoted",IF(AND(FV196&lt;36,'Master sheet'!$D$11="Hindi"),"पुनः परीक्षा","Re-Exam"))))),"")</f>
        <v/>
      </c>
      <c r="GA196" s="53" t="str">
        <f>IF(OR($E196="",$G196=""),"",IF(AND($E$3=6,'Marks Entry 6th'!CN195=""),"",IF(AND($E$3=7,'Marks Entry 7th'!CN195=""),"",IF(AND($E$3=6),'Marks Entry 6th'!CN195,IF(AND($E$3=7),'Marks Entry 7th'!CN195,"")))))</f>
        <v/>
      </c>
      <c r="GB196" s="53" t="str">
        <f>IF(OR($E196="",$G196=""),"",IF(AND($E$3=6,'Marks Entry 6th'!CO195=""),"",IF(AND($E$3=7,'Marks Entry 7th'!CO195=""),"",IF(AND($E$3=6),'Marks Entry 6th'!CO195,IF(AND($E$3=7),'Marks Entry 7th'!CO195,"")))))</f>
        <v/>
      </c>
      <c r="GC196" s="54"/>
      <c r="GK196" s="56">
        <f>IF(AND($E$3=6),'Marks Entry 6th'!I195,IF(AND($E$3=7),'Marks Entry 7th'!I195,""))</f>
        <v>0</v>
      </c>
      <c r="GL196" s="56">
        <f t="shared" si="276"/>
        <v>0</v>
      </c>
    </row>
    <row r="197" spans="1:194" ht="18.95" customHeight="1">
      <c r="A197" s="68">
        <v>190</v>
      </c>
      <c r="B197" s="68" t="str">
        <f>IF(OR(GK197=0,GK197=""),"",IF(AND($E$3=6),'Marks Entry 6th'!I196,IF(AND($E$3=7),'Marks Entry 7th'!I196,"")))</f>
        <v/>
      </c>
      <c r="C197" s="69" t="str">
        <f>IF(OR(B197=0,B197=""),"",IF(AND($E$3=6,'Marks Entry 6th'!B196=""),"",IF(AND($E$3=7,'Marks Entry 7th'!B196=""),"",IF(AND($E$3=6,'Marks Entry 6th'!B196),'Marks Entry 6th'!B196,IF(AND($E$3=7),'Marks Entry 7th'!B196,"")))))</f>
        <v/>
      </c>
      <c r="D197" s="69" t="str">
        <f>IF(OR(B197=0,B197=""),"",IF(AND($E$3=6,'Marks Entry 6th'!C196=""),"",IF(AND($E$3=7,'Marks Entry 7th'!C196=""),"",IF(AND($E$3=6),'Marks Entry 6th'!C196,IF(AND($E$3=7),'Marks Entry 7th'!C196,"")))))</f>
        <v/>
      </c>
      <c r="E197" s="303" t="str">
        <f>IF(OR(B197=0,B197=""),"",IF(AND($E$3=6,'Marks Entry 6th'!E196=""),"",IF(AND($E$3=7,'Marks Entry 7th'!E196=""),"",IF(AND($E$3=6),'Marks Entry 6th'!E196,IF(AND($E$3=7),'Marks Entry 7th'!E196,"")))))</f>
        <v/>
      </c>
      <c r="F197" s="69" t="str">
        <f>IF(OR(B197=0,B197=""),"",IF(AND($E$3=6,'Marks Entry 6th'!D196=""),"",IF(AND($E$3=7,'Marks Entry 7th'!D196=""),"",IF(AND($E$3=6),'Marks Entry 6th'!D196,IF(AND($E$3=7),'Marks Entry 7th'!D196,"")))))</f>
        <v/>
      </c>
      <c r="G197" s="302" t="str">
        <f>IF(OR(B197=0,B197=""),"",IF(AND($E$3=6,'Marks Entry 6th'!F196=""),"",IF(AND($E$3=7,'Marks Entry 7th'!F196=""),"",IF(AND($E$3=6),UPPER('Marks Entry 6th'!F196),IF(AND($E$3=7),UPPER('Marks Entry 7th'!F196),"")))))</f>
        <v/>
      </c>
      <c r="H197" s="302" t="str">
        <f>IF(OR(B197=0,B197=""),"",IF(AND($E$3=6,'Marks Entry 6th'!G196=""),"",IF(AND($E$3=7,'Marks Entry 7th'!G196=""),"",IF(AND($E$3=6),UPPER('Marks Entry 6th'!G196),IF(AND($E$3=7),UPPER('Marks Entry 7th'!G196),"")))))</f>
        <v/>
      </c>
      <c r="I197" s="302" t="str">
        <f>IF(OR(B197=0,B197=""),"",IF(AND($E$3=6,'Marks Entry 6th'!H196=""),"",IF(AND($E$3=7,'Marks Entry 7th'!H196=""),"",IF(AND($E$3=6),UPPER('Marks Entry 6th'!H196),IF(AND($E$3=7),UPPER('Marks Entry 7th'!H196),"")))))</f>
        <v/>
      </c>
      <c r="J197" s="64" t="str">
        <f>IF(OR(B197=0,B197=""),"",IF(AND($E$3=6,'Marks Entry 6th'!J196=""),"",IF(AND($E$3=7,'Marks Entry 7th'!J196=""),"",IF(AND($E$3=6),'Marks Entry 6th'!J196,IF(AND($E$3=7),'Marks Entry 7th'!J196,"")))))</f>
        <v/>
      </c>
      <c r="K197" s="64" t="str">
        <f>IF(OR(B197=0,B197=""),"",IF(AND($E$3=6,'Marks Entry 6th'!K196=""),"",IF(AND($E$3=7,'Marks Entry 7th'!K196=""),"",IF(AND($E$3=6),'Marks Entry 6th'!K196,IF(AND($E$3=7),'Marks Entry 7th'!K196,"")))))</f>
        <v/>
      </c>
      <c r="L197" s="120" t="str">
        <f>IF(OR($E197="",$G197=""),"",IF(AND($E$3=6),'Marks Entry 6th'!L196,IF(AND($E$3=7),'Marks Entry 7th'!L196,"")))</f>
        <v/>
      </c>
      <c r="M197" s="120" t="str">
        <f>IF(OR($E197="",$G197=""),"",IF(AND($E$3=6),'Marks Entry 6th'!M196,IF(AND($E$3=7),'Marks Entry 7th'!M196,"")))</f>
        <v/>
      </c>
      <c r="N197" s="120" t="str">
        <f>IF(OR($E197="",$G197=""),"",IF(AND($E$3=6),'Marks Entry 6th'!N196,IF(AND($E$3=7),'Marks Entry 7th'!N196,"")))</f>
        <v/>
      </c>
      <c r="O197" s="120" t="str">
        <f>IF(OR($E197="",$G197=""),"",IF(AND($E$3=6),'Marks Entry 6th'!O196,IF(AND($E$3=7),'Marks Entry 7th'!O196,"")))</f>
        <v/>
      </c>
      <c r="P197" s="120" t="str">
        <f>IF(OR($E197="",$G197=""),"",IF(AND($E$3=6),'Marks Entry 6th'!P196,IF(AND($E$3=7),'Marks Entry 7th'!P196,"")))</f>
        <v/>
      </c>
      <c r="Q197" s="120" t="str">
        <f>IF(OR($E197="",$G197=""),"",IF(AND($E$3=6),'Marks Entry 6th'!Q196,IF(AND($E$3=7),'Marks Entry 7th'!Q196,"")))</f>
        <v/>
      </c>
      <c r="R197" s="418" t="str">
        <f t="shared" si="186"/>
        <v/>
      </c>
      <c r="S197" s="120" t="str">
        <f>IF(OR($E197="",$G197=""),"",IF(AND($E$3=6),'Marks Entry 6th'!R196,IF(AND($E$3=7),'Marks Entry 7th'!R196,"")))</f>
        <v/>
      </c>
      <c r="T197" s="120" t="str">
        <f>IF(OR($E197="",$G197=""),"",IF(AND($E$3=6),'Marks Entry 6th'!S196,IF(AND($E$3=7),'Marks Entry 7th'!S196,"")))</f>
        <v/>
      </c>
      <c r="U197" s="65" t="str">
        <f t="shared" si="187"/>
        <v/>
      </c>
      <c r="V197" s="62">
        <f t="shared" si="188"/>
        <v>0</v>
      </c>
      <c r="W197" s="67" t="str">
        <f>IF(OR($E197="",$G197=""),"",IF(AND($E$3=6),'Marks Entry 6th'!T196,IF(AND($E$3=7),'Marks Entry 7th'!T196,"")))</f>
        <v/>
      </c>
      <c r="X197" s="67" t="str">
        <f>IF(OR($E197="",$G197=""),"",IF(AND($E$3=6),'Marks Entry 6th'!U196,IF(AND($E$3=7),'Marks Entry 7th'!U196,"")))</f>
        <v/>
      </c>
      <c r="Y197" s="66" t="str">
        <f t="shared" si="189"/>
        <v/>
      </c>
      <c r="Z197" s="62" t="str">
        <f t="shared" si="190"/>
        <v/>
      </c>
      <c r="AA197" s="108">
        <f t="shared" si="191"/>
        <v>0</v>
      </c>
      <c r="AB197" s="108" t="str">
        <f t="shared" si="192"/>
        <v/>
      </c>
      <c r="AC197" s="108" t="str">
        <f t="shared" si="193"/>
        <v/>
      </c>
      <c r="AD197" s="108" t="str">
        <f t="shared" si="194"/>
        <v/>
      </c>
      <c r="AE197" s="108" t="str">
        <f t="shared" si="195"/>
        <v/>
      </c>
      <c r="AF197" s="110" t="str">
        <f t="shared" si="196"/>
        <v/>
      </c>
      <c r="AG197" s="120" t="str">
        <f>IF(OR($E197="",$G197=""),"",IF(AND($E$3=6),'Marks Entry 6th'!V196,IF(AND($E$3=7),'Marks Entry 7th'!V196,"")))</f>
        <v/>
      </c>
      <c r="AH197" s="120" t="str">
        <f>IF(OR($E197="",$G197=""),"",IF(AND($E$3=6),'Marks Entry 6th'!W196,IF(AND($E$3=7),'Marks Entry 7th'!W196,"")))</f>
        <v/>
      </c>
      <c r="AI197" s="120" t="str">
        <f>IF(OR($E197="",$G197=""),"",IF(AND($E$3=6),'Marks Entry 6th'!X196,IF(AND($E$3=7),'Marks Entry 7th'!X196,"")))</f>
        <v/>
      </c>
      <c r="AJ197" s="120" t="str">
        <f>IF(OR($E197="",$G197=""),"",IF(AND($E$3=6),'Marks Entry 6th'!Y196,IF(AND($E$3=7),'Marks Entry 7th'!Y196,"")))</f>
        <v/>
      </c>
      <c r="AK197" s="120" t="str">
        <f>IF(OR($E197="",$G197=""),"",IF(AND($E$3=6),'Marks Entry 6th'!Z196,IF(AND($E$3=7),'Marks Entry 7th'!Z196,"")))</f>
        <v/>
      </c>
      <c r="AL197" s="120" t="str">
        <f>IF(OR($E197="",$G197=""),"",IF(AND($E$3=6),'Marks Entry 6th'!AA196,IF(AND($E$3=7),'Marks Entry 7th'!AA196,"")))</f>
        <v/>
      </c>
      <c r="AM197" s="418" t="str">
        <f t="shared" si="197"/>
        <v/>
      </c>
      <c r="AN197" s="120" t="str">
        <f>IF(OR($E197="",$G197=""),"",IF(AND($E$3=6),'Marks Entry 6th'!AB196,IF(AND($E$3=7),'Marks Entry 7th'!AB196,"")))</f>
        <v/>
      </c>
      <c r="AO197" s="120" t="str">
        <f>IF(OR($E197="",$G197=""),"",IF(AND($E$3=6),'Marks Entry 6th'!AC196,IF(AND($E$3=7),'Marks Entry 7th'!AC196,"")))</f>
        <v/>
      </c>
      <c r="AP197" s="65" t="str">
        <f t="shared" si="198"/>
        <v/>
      </c>
      <c r="AQ197" s="62">
        <f t="shared" si="199"/>
        <v>0</v>
      </c>
      <c r="AR197" s="67" t="str">
        <f>IF(OR($E197="",$G197=""),"",IF(AND($E$3=6),'Marks Entry 6th'!AD196,IF(AND($E$3=7),'Marks Entry 7th'!AD196,"")))</f>
        <v/>
      </c>
      <c r="AS197" s="67" t="str">
        <f>IF(OR($E197="",$G197=""),"",IF(AND($E$3=6),'Marks Entry 6th'!AE196,IF(AND($E$3=7),'Marks Entry 7th'!AE196,"")))</f>
        <v/>
      </c>
      <c r="AT197" s="65" t="str">
        <f t="shared" si="200"/>
        <v/>
      </c>
      <c r="AU197" s="62" t="str">
        <f t="shared" si="201"/>
        <v/>
      </c>
      <c r="AV197" s="108">
        <f t="shared" si="202"/>
        <v>0</v>
      </c>
      <c r="AW197" s="108" t="str">
        <f t="shared" si="203"/>
        <v/>
      </c>
      <c r="AX197" s="108" t="str">
        <f t="shared" si="204"/>
        <v/>
      </c>
      <c r="AY197" s="108" t="str">
        <f t="shared" si="205"/>
        <v/>
      </c>
      <c r="AZ197" s="108" t="str">
        <f t="shared" si="206"/>
        <v/>
      </c>
      <c r="BA197" s="110" t="str">
        <f t="shared" si="207"/>
        <v/>
      </c>
      <c r="BB197" s="310" t="str">
        <f>IF(OR($E197="",$G197=""),"",IF(AND($E$3=6),'Marks Entry 6th'!AF196,IF(AND($E$3=7),'Marks Entry 7th'!AF196,"")))</f>
        <v/>
      </c>
      <c r="BC197" s="120" t="str">
        <f>IF(OR($E197="",$G197=""),"",IF(AND($E$3=6),'Marks Entry 6th'!AG196,IF(AND($E$3=7),'Marks Entry 7th'!AG196,"")))</f>
        <v/>
      </c>
      <c r="BD197" s="120" t="str">
        <f>IF(OR($E197="",$G197=""),"",IF(AND($E$3=6),'Marks Entry 6th'!AH196,IF(AND($E$3=7),'Marks Entry 7th'!AH196,"")))</f>
        <v/>
      </c>
      <c r="BE197" s="120" t="str">
        <f>IF(OR($E197="",$G197=""),"",IF(AND($E$3=6),'Marks Entry 6th'!AI196,IF(AND($E$3=7),'Marks Entry 7th'!AI196,"")))</f>
        <v/>
      </c>
      <c r="BF197" s="120" t="str">
        <f>IF(OR($E197="",$G197=""),"",IF(AND($E$3=6),'Marks Entry 6th'!AJ196,IF(AND($E$3=7),'Marks Entry 7th'!AJ196,"")))</f>
        <v/>
      </c>
      <c r="BG197" s="120" t="str">
        <f>IF(OR($E197="",$G197=""),"",IF(AND($E$3=6),'Marks Entry 6th'!AK196,IF(AND($E$3=7),'Marks Entry 7th'!AK196,"")))</f>
        <v/>
      </c>
      <c r="BH197" s="120" t="str">
        <f>IF(OR($E197="",$G197=""),"",IF(AND($E$3=6),'Marks Entry 6th'!AL196,IF(AND($E$3=7),'Marks Entry 7th'!AL196,"")))</f>
        <v/>
      </c>
      <c r="BI197" s="418" t="str">
        <f t="shared" si="208"/>
        <v/>
      </c>
      <c r="BJ197" s="120" t="str">
        <f>IF(OR($E197="",$G197=""),"",IF(AND($E$3=6),'Marks Entry 6th'!AM196,IF(AND($E$3=7),'Marks Entry 7th'!AM196,"")))</f>
        <v/>
      </c>
      <c r="BK197" s="120" t="str">
        <f>IF(OR($E197="",$G197=""),"",IF(AND($E$3=6),'Marks Entry 6th'!AN196,IF(AND($E$3=7),'Marks Entry 7th'!AN196,"")))</f>
        <v/>
      </c>
      <c r="BL197" s="65" t="str">
        <f t="shared" si="209"/>
        <v/>
      </c>
      <c r="BM197" s="62">
        <f t="shared" si="210"/>
        <v>0</v>
      </c>
      <c r="BN197" s="67" t="str">
        <f>IF(OR($E197="",$G197=""),"",IF(AND($E$3=6),'Marks Entry 6th'!AO196,IF(AND($E$3=7),'Marks Entry 7th'!AO196,"")))</f>
        <v/>
      </c>
      <c r="BO197" s="67" t="str">
        <f>IF(OR($E197="",$G197=""),"",IF(AND($E$3=6),'Marks Entry 6th'!AP196,IF(AND($E$3=7),'Marks Entry 7th'!AP196,"")))</f>
        <v/>
      </c>
      <c r="BP197" s="65" t="str">
        <f t="shared" si="211"/>
        <v/>
      </c>
      <c r="BQ197" s="62" t="str">
        <f t="shared" si="212"/>
        <v/>
      </c>
      <c r="BR197" s="108">
        <f t="shared" si="213"/>
        <v>0</v>
      </c>
      <c r="BS197" s="108" t="str">
        <f t="shared" si="214"/>
        <v/>
      </c>
      <c r="BT197" s="108" t="str">
        <f t="shared" si="215"/>
        <v/>
      </c>
      <c r="BU197" s="108" t="str">
        <f t="shared" si="216"/>
        <v/>
      </c>
      <c r="BV197" s="108" t="str">
        <f t="shared" si="217"/>
        <v/>
      </c>
      <c r="BW197" s="110" t="str">
        <f t="shared" si="218"/>
        <v/>
      </c>
      <c r="BX197" s="120" t="str">
        <f>IF(OR($E197="",$G197=""),"",IF(AND($E$3=6),'Marks Entry 6th'!AQ196,IF(AND($E$3=7),'Marks Entry 7th'!AQ196,"")))</f>
        <v/>
      </c>
      <c r="BY197" s="120" t="str">
        <f>IF(OR($E197="",$G197=""),"",IF(AND($E$3=6),'Marks Entry 6th'!AR196,IF(AND($E$3=7),'Marks Entry 7th'!AR196,"")))</f>
        <v/>
      </c>
      <c r="BZ197" s="120" t="str">
        <f>IF(OR($E197="",$G197=""),"",IF(AND($E$3=6),'Marks Entry 6th'!AS196,IF(AND($E$3=7),'Marks Entry 7th'!AS196,"")))</f>
        <v/>
      </c>
      <c r="CA197" s="120" t="str">
        <f>IF(OR($E197="",$G197=""),"",IF(AND($E$3=6),'Marks Entry 6th'!AT196,IF(AND($E$3=7),'Marks Entry 7th'!AT196,"")))</f>
        <v/>
      </c>
      <c r="CB197" s="120" t="str">
        <f>IF(OR($E197="",$G197=""),"",IF(AND($E$3=6),'Marks Entry 6th'!AU196,IF(AND($E$3=7),'Marks Entry 7th'!AU196,"")))</f>
        <v/>
      </c>
      <c r="CC197" s="120" t="str">
        <f>IF(OR($E197="",$G197=""),"",IF(AND($E$3=6),'Marks Entry 6th'!AV196,IF(AND($E$3=7),'Marks Entry 7th'!AV196,"")))</f>
        <v/>
      </c>
      <c r="CD197" s="418" t="str">
        <f t="shared" si="219"/>
        <v/>
      </c>
      <c r="CE197" s="120" t="str">
        <f>IF(OR($E197="",$G197=""),"",IF(AND($E$3=6),'Marks Entry 6th'!AW196,IF(AND($E$3=7),'Marks Entry 7th'!AW196,"")))</f>
        <v/>
      </c>
      <c r="CF197" s="120" t="str">
        <f>IF(OR($E197="",$G197=""),"",IF(AND($E$3=6),'Marks Entry 6th'!AX196,IF(AND($E$3=7),'Marks Entry 7th'!AX196,"")))</f>
        <v/>
      </c>
      <c r="CG197" s="65" t="str">
        <f t="shared" si="220"/>
        <v/>
      </c>
      <c r="CH197" s="62">
        <f t="shared" si="221"/>
        <v>0</v>
      </c>
      <c r="CI197" s="67" t="str">
        <f>IF(OR($E197="",$G197=""),"",IF(AND($E$3=6),'Marks Entry 6th'!AY196,IF(AND($E$3=7),'Marks Entry 7th'!AY196,"")))</f>
        <v/>
      </c>
      <c r="CJ197" s="67" t="str">
        <f>IF(OR($E197="",$G197=""),"",IF(AND($E$3=6),'Marks Entry 6th'!AZ196,IF(AND($E$3=7),'Marks Entry 7th'!AZ196,"")))</f>
        <v/>
      </c>
      <c r="CK197" s="65" t="str">
        <f t="shared" si="222"/>
        <v/>
      </c>
      <c r="CL197" s="62" t="str">
        <f t="shared" si="223"/>
        <v/>
      </c>
      <c r="CM197" s="108">
        <f t="shared" si="224"/>
        <v>0</v>
      </c>
      <c r="CN197" s="108" t="str">
        <f t="shared" si="225"/>
        <v/>
      </c>
      <c r="CO197" s="108" t="str">
        <f t="shared" si="226"/>
        <v/>
      </c>
      <c r="CP197" s="108" t="str">
        <f t="shared" si="227"/>
        <v/>
      </c>
      <c r="CQ197" s="108" t="str">
        <f t="shared" si="228"/>
        <v/>
      </c>
      <c r="CR197" s="110" t="str">
        <f t="shared" si="229"/>
        <v/>
      </c>
      <c r="CS197" s="120" t="str">
        <f>IF(OR($E197="",$G197=""),"",IF(AND($E$3=6),'Marks Entry 6th'!BA196,IF(AND($E$3=7),'Marks Entry 7th'!BA196,"")))</f>
        <v/>
      </c>
      <c r="CT197" s="120" t="str">
        <f>IF(OR($E197="",$G197=""),"",IF(AND($E$3=6),'Marks Entry 6th'!BB196,IF(AND($E$3=7),'Marks Entry 7th'!BB196,"")))</f>
        <v/>
      </c>
      <c r="CU197" s="120" t="str">
        <f>IF(OR($E197="",$G197=""),"",IF(AND($E$3=6),'Marks Entry 6th'!BC196,IF(AND($E$3=7),'Marks Entry 7th'!BC196,"")))</f>
        <v/>
      </c>
      <c r="CV197" s="120" t="str">
        <f>IF(OR($E197="",$G197=""),"",IF(AND($E$3=6),'Marks Entry 6th'!BD196,IF(AND($E$3=7),'Marks Entry 7th'!BD196,"")))</f>
        <v/>
      </c>
      <c r="CW197" s="120" t="str">
        <f>IF(OR($E197="",$G197=""),"",IF(AND($E$3=6),'Marks Entry 6th'!BE196,IF(AND($E$3=7),'Marks Entry 7th'!BE196,"")))</f>
        <v/>
      </c>
      <c r="CX197" s="120" t="str">
        <f>IF(OR($E197="",$G197=""),"",IF(AND($E$3=6),'Marks Entry 6th'!BF196,IF(AND($E$3=7),'Marks Entry 7th'!BF196,"")))</f>
        <v/>
      </c>
      <c r="CY197" s="418" t="str">
        <f t="shared" si="230"/>
        <v/>
      </c>
      <c r="CZ197" s="120" t="str">
        <f>IF(OR($E197="",$G197=""),"",IF(AND($E$3=6),'Marks Entry 6th'!BG196,IF(AND($E$3=7),'Marks Entry 7th'!BG196,"")))</f>
        <v/>
      </c>
      <c r="DA197" s="120" t="str">
        <f>IF(OR($E197="",$G197=""),"",IF(AND($E$3=6),'Marks Entry 6th'!BH196,IF(AND($E$3=7),'Marks Entry 7th'!BH196,"")))</f>
        <v/>
      </c>
      <c r="DB197" s="65" t="str">
        <f t="shared" si="231"/>
        <v/>
      </c>
      <c r="DC197" s="62">
        <f t="shared" si="232"/>
        <v>0</v>
      </c>
      <c r="DD197" s="67" t="str">
        <f>IF(OR($E197="",$G197=""),"",IF(AND($E$3=6),'Marks Entry 6th'!BI196,IF(AND($E$3=7),'Marks Entry 7th'!BI196,"")))</f>
        <v/>
      </c>
      <c r="DE197" s="67" t="str">
        <f>IF(OR($E197="",$G197=""),"",IF(AND($E$3=6),'Marks Entry 6th'!BJ196,IF(AND($E$3=7),'Marks Entry 7th'!BJ196,"")))</f>
        <v/>
      </c>
      <c r="DF197" s="65" t="str">
        <f t="shared" si="233"/>
        <v/>
      </c>
      <c r="DG197" s="62" t="str">
        <f t="shared" si="234"/>
        <v/>
      </c>
      <c r="DH197" s="108">
        <f t="shared" si="235"/>
        <v>0</v>
      </c>
      <c r="DI197" s="108" t="str">
        <f t="shared" si="236"/>
        <v/>
      </c>
      <c r="DJ197" s="108" t="str">
        <f t="shared" si="237"/>
        <v/>
      </c>
      <c r="DK197" s="108" t="str">
        <f t="shared" si="238"/>
        <v/>
      </c>
      <c r="DL197" s="108" t="str">
        <f t="shared" si="239"/>
        <v/>
      </c>
      <c r="DM197" s="110" t="str">
        <f t="shared" si="240"/>
        <v/>
      </c>
      <c r="DN197" s="120" t="str">
        <f>IF(OR($E197="",$G197=""),"",IF(AND($E$3=6),'Marks Entry 6th'!BK196,IF(AND($E$3=7),'Marks Entry 7th'!BK196,"")))</f>
        <v/>
      </c>
      <c r="DO197" s="120" t="str">
        <f>IF(OR($E197="",$G197=""),"",IF(AND($E$3=6),'Marks Entry 6th'!BL196,IF(AND($E$3=7),'Marks Entry 7th'!BL196,"")))</f>
        <v/>
      </c>
      <c r="DP197" s="120" t="str">
        <f>IF(OR($E197="",$G197=""),"",IF(AND($E$3=6),'Marks Entry 6th'!BM196,IF(AND($E$3=7),'Marks Entry 7th'!BM196,"")))</f>
        <v/>
      </c>
      <c r="DQ197" s="120" t="str">
        <f>IF(OR($E197="",$G197=""),"",IF(AND($E$3=6),'Marks Entry 6th'!BN196,IF(AND($E$3=7),'Marks Entry 7th'!BN196,"")))</f>
        <v/>
      </c>
      <c r="DR197" s="120" t="str">
        <f>IF(OR($E197="",$G197=""),"",IF(AND($E$3=6),'Marks Entry 6th'!BO196,IF(AND($E$3=7),'Marks Entry 7th'!BO196,"")))</f>
        <v/>
      </c>
      <c r="DS197" s="120" t="str">
        <f>IF(OR($E197="",$G197=""),"",IF(AND($E$3=6),'Marks Entry 6th'!BP196,IF(AND($E$3=7),'Marks Entry 7th'!BP196,"")))</f>
        <v/>
      </c>
      <c r="DT197" s="418" t="str">
        <f t="shared" si="241"/>
        <v/>
      </c>
      <c r="DU197" s="120" t="str">
        <f>IF(OR($E197="",$G197=""),"",IF(AND($E$3=6),'Marks Entry 6th'!BQ196,IF(AND($E$3=7),'Marks Entry 7th'!BQ196,"")))</f>
        <v/>
      </c>
      <c r="DV197" s="120" t="str">
        <f>IF(OR($E197="",$G197=""),"",IF(AND($E$3=6),'Marks Entry 6th'!BR196,IF(AND($E$3=7),'Marks Entry 7th'!BR196,"")))</f>
        <v/>
      </c>
      <c r="DW197" s="65" t="str">
        <f t="shared" si="242"/>
        <v/>
      </c>
      <c r="DX197" s="62">
        <f t="shared" si="243"/>
        <v>0</v>
      </c>
      <c r="DY197" s="67" t="str">
        <f>IF(OR($E197="",$G197=""),"",IF(AND($E$3=6),'Marks Entry 6th'!BS196,IF(AND($E$3=7),'Marks Entry 7th'!BS196,"")))</f>
        <v/>
      </c>
      <c r="DZ197" s="67" t="str">
        <f>IF(OR($E197="",$G197=""),"",IF(AND($E$3=6),'Marks Entry 6th'!BT196,IF(AND($E$3=7),'Marks Entry 7th'!BT196,"")))</f>
        <v/>
      </c>
      <c r="EA197" s="65" t="str">
        <f t="shared" si="244"/>
        <v/>
      </c>
      <c r="EB197" s="62" t="str">
        <f t="shared" si="245"/>
        <v/>
      </c>
      <c r="EC197" s="108">
        <f t="shared" si="246"/>
        <v>0</v>
      </c>
      <c r="ED197" s="108" t="str">
        <f t="shared" si="247"/>
        <v/>
      </c>
      <c r="EE197" s="108" t="str">
        <f t="shared" si="248"/>
        <v/>
      </c>
      <c r="EF197" s="108" t="str">
        <f t="shared" si="249"/>
        <v/>
      </c>
      <c r="EG197" s="108" t="str">
        <f t="shared" si="250"/>
        <v/>
      </c>
      <c r="EH197" s="110" t="str">
        <f t="shared" si="251"/>
        <v/>
      </c>
      <c r="EI197" s="52" t="str">
        <f>IF(OR($E197="",$G197=""),"",IF(AND($E$3=6),'Marks Entry 6th'!BU196,IF(AND($E$3=7),'Marks Entry 7th'!BU196,"")))</f>
        <v/>
      </c>
      <c r="EJ197" s="52" t="str">
        <f>IF(OR($E197="",$G197=""),"",IF(AND($E$3=6),'Marks Entry 6th'!BV196,IF(AND($E$3=7),'Marks Entry 7th'!BV196,"")))</f>
        <v/>
      </c>
      <c r="EK197" s="52" t="str">
        <f>IF(OR($E197="",$G197=""),"",IF(AND($E$3=6),'Marks Entry 6th'!BW196,IF(AND($E$3=7),'Marks Entry 7th'!BW196,"")))</f>
        <v/>
      </c>
      <c r="EL197" s="52" t="str">
        <f>IF(OR($E197="",$G197=""),"",IF(AND($E$3=6),'Marks Entry 6th'!BX196,IF(AND($E$3=7),'Marks Entry 7th'!BX196,"")))</f>
        <v/>
      </c>
      <c r="EM197" s="52" t="str">
        <f>IF(OR($E197="",$G197=""),"",IF(AND($E$3=6),'Marks Entry 6th'!BY196,IF(AND($E$3=7),'Marks Entry 7th'!BY196,"")))</f>
        <v/>
      </c>
      <c r="EN197" s="121" t="str">
        <f t="shared" si="252"/>
        <v/>
      </c>
      <c r="EO197" s="122">
        <f t="shared" si="253"/>
        <v>0</v>
      </c>
      <c r="EP197" s="122" t="str">
        <f t="shared" si="254"/>
        <v/>
      </c>
      <c r="EQ197" s="122" t="str">
        <f t="shared" si="255"/>
        <v/>
      </c>
      <c r="ER197" s="109" t="str">
        <f t="shared" si="256"/>
        <v/>
      </c>
      <c r="ES197" s="52" t="str">
        <f>IF(OR($E197="",$G197=""),"",IF(AND($E$3=6),'Marks Entry 6th'!BZ196,IF(AND($E$3=7),'Marks Entry 7th'!BZ196,"")))</f>
        <v/>
      </c>
      <c r="ET197" s="52" t="str">
        <f>IF(OR($E197="",$G197=""),"",IF(AND($E$3=6),'Marks Entry 6th'!CA196,IF(AND($E$3=7),'Marks Entry 7th'!CA196,"")))</f>
        <v/>
      </c>
      <c r="EU197" s="52" t="str">
        <f>IF(OR($E197="",$G197=""),"",IF(AND($E$3=6),'Marks Entry 6th'!CB196,IF(AND($E$3=7),'Marks Entry 7th'!CB196,"")))</f>
        <v/>
      </c>
      <c r="EV197" s="52" t="str">
        <f>IF(OR($E197="",$G197=""),"",IF(AND($E$3=6),'Marks Entry 6th'!CC196,IF(AND($E$3=7),'Marks Entry 7th'!CC196,"")))</f>
        <v/>
      </c>
      <c r="EW197" s="52" t="str">
        <f>IF(OR($E197="",$G197=""),"",IF(AND($E$3=6),'Marks Entry 6th'!CD196,IF(AND($E$3=7),'Marks Entry 7th'!CD196,"")))</f>
        <v/>
      </c>
      <c r="EX197" s="121" t="str">
        <f t="shared" si="257"/>
        <v/>
      </c>
      <c r="EY197" s="122">
        <f t="shared" si="258"/>
        <v>0</v>
      </c>
      <c r="EZ197" s="122" t="str">
        <f t="shared" si="259"/>
        <v/>
      </c>
      <c r="FA197" s="122" t="str">
        <f t="shared" si="260"/>
        <v/>
      </c>
      <c r="FB197" s="109" t="str">
        <f t="shared" si="261"/>
        <v/>
      </c>
      <c r="FC197" s="52" t="str">
        <f>IF(OR($E197="",$G197=""),"",IF(AND($E$3=6),'Marks Entry 6th'!CE196,IF(AND($E$3=7),'Marks Entry 7th'!CE196,"")))</f>
        <v/>
      </c>
      <c r="FD197" s="52" t="str">
        <f>IF(OR($E197="",$G197=""),"",IF(AND($E$3=6),'Marks Entry 6th'!CF196,IF(AND($E$3=7),'Marks Entry 7th'!CF196,"")))</f>
        <v/>
      </c>
      <c r="FE197" s="52" t="str">
        <f>IF(OR($E197="",$G197=""),"",IF(AND($E$3=6),'Marks Entry 6th'!CG196,IF(AND($E$3=7),'Marks Entry 7th'!CG196,"")))</f>
        <v/>
      </c>
      <c r="FF197" s="52" t="str">
        <f>IF(OR($E197="",$G197=""),"",IF(AND($E$3=6),'Marks Entry 6th'!CH196,IF(AND($E$3=7),'Marks Entry 7th'!CH196,"")))</f>
        <v/>
      </c>
      <c r="FG197" s="52" t="str">
        <f>IF(OR($E197="",$G197=""),"",IF(AND($E$3=6),'Marks Entry 6th'!CI196,IF(AND($E$3=7),'Marks Entry 7th'!CI196,"")))</f>
        <v/>
      </c>
      <c r="FH197" s="121" t="str">
        <f t="shared" si="262"/>
        <v/>
      </c>
      <c r="FI197" s="122">
        <f t="shared" si="263"/>
        <v>0</v>
      </c>
      <c r="FJ197" s="122" t="str">
        <f t="shared" si="264"/>
        <v/>
      </c>
      <c r="FK197" s="122" t="str">
        <f t="shared" si="265"/>
        <v/>
      </c>
      <c r="FL197" s="109" t="str">
        <f t="shared" si="266"/>
        <v/>
      </c>
      <c r="FM197" s="361" t="str">
        <f>IF(OR($E197="",$G197=""),"",IF(AND('Marks Entry 6th'!CJ196="",'Marks Entry 7th'!CJ196=""),"",IF(AND($E$3=6),'Marks Entry 6th'!CJ196,IF(AND($E$3=7),'Marks Entry 7th'!CJ196,""))))</f>
        <v/>
      </c>
      <c r="FN197" s="361" t="str">
        <f>IF(OR($E197="",$G197=""),"",IF(AND('Marks Entry 6th'!CK196="",'Marks Entry 7th'!CK196=""),"",IF(AND($E$3=6),'Marks Entry 6th'!CK196,IF(AND($E$3=7),'Marks Entry 7th'!CK196,""))))</f>
        <v/>
      </c>
      <c r="FO197" s="362" t="str">
        <f t="shared" si="267"/>
        <v/>
      </c>
      <c r="FP197" s="109" t="str">
        <f t="shared" si="268"/>
        <v/>
      </c>
      <c r="FQ197" s="361" t="str">
        <f>IF(OR($E197="",$G197=""),"",IF(AND('Marks Entry 6th'!CL196="",'Marks Entry 7th'!CL196=""),"",IF(AND($E$3=6),'Marks Entry 6th'!CL196,IF(AND($E$3=7),'Marks Entry 7th'!CL196,""))))</f>
        <v/>
      </c>
      <c r="FR197" s="361" t="str">
        <f>IF(OR($E197="",$G197=""),"",IF(AND('Marks Entry 6th'!CM196="",'Marks Entry 7th'!CM196=""),"",IF(AND($E$3=6),'Marks Entry 6th'!CM196,IF(AND($E$3=7),'Marks Entry 7th'!CM196,""))))</f>
        <v/>
      </c>
      <c r="FS197" s="362" t="str">
        <f t="shared" si="269"/>
        <v/>
      </c>
      <c r="FT197" s="109" t="str">
        <f t="shared" si="270"/>
        <v/>
      </c>
      <c r="FU197" s="78" t="str">
        <f t="shared" si="271"/>
        <v/>
      </c>
      <c r="FV197" s="328" t="str">
        <f t="shared" si="272"/>
        <v/>
      </c>
      <c r="FW197" s="84" t="str">
        <f t="shared" si="273"/>
        <v/>
      </c>
      <c r="FX197" s="222" t="str">
        <f t="shared" si="274"/>
        <v/>
      </c>
      <c r="FY197" s="85" t="str">
        <f t="shared" si="275"/>
        <v/>
      </c>
      <c r="FZ197" s="327" t="str">
        <f>IFERROR(IF(B197="NSO","NSO",IF(OR(D197="",G197="",F197=""),"",IF(AND(FV197&gt;=36,'Master sheet'!$D$11="Hindi"),"कक्षा क्रमोन्नत",IF(AND(FV197&gt;=36,'Master sheet'!$D$11="English"),"Promoted",IF(AND(FV197&lt;36,'Master sheet'!$D$11="Hindi"),"पुनः परीक्षा","Re-Exam"))))),"")</f>
        <v/>
      </c>
      <c r="GA197" s="53" t="str">
        <f>IF(OR($E197="",$G197=""),"",IF(AND($E$3=6,'Marks Entry 6th'!CN196=""),"",IF(AND($E$3=7,'Marks Entry 7th'!CN196=""),"",IF(AND($E$3=6),'Marks Entry 6th'!CN196,IF(AND($E$3=7),'Marks Entry 7th'!CN196,"")))))</f>
        <v/>
      </c>
      <c r="GB197" s="53" t="str">
        <f>IF(OR($E197="",$G197=""),"",IF(AND($E$3=6,'Marks Entry 6th'!CO196=""),"",IF(AND($E$3=7,'Marks Entry 7th'!CO196=""),"",IF(AND($E$3=6),'Marks Entry 6th'!CO196,IF(AND($E$3=7),'Marks Entry 7th'!CO196,"")))))</f>
        <v/>
      </c>
      <c r="GC197" s="54"/>
      <c r="GK197" s="56">
        <f>IF(AND($E$3=6),'Marks Entry 6th'!I196,IF(AND($E$3=7),'Marks Entry 7th'!I196,""))</f>
        <v>0</v>
      </c>
      <c r="GL197" s="56">
        <f t="shared" si="276"/>
        <v>0</v>
      </c>
    </row>
    <row r="198" spans="1:194" ht="18.95" customHeight="1">
      <c r="A198" s="68">
        <v>191</v>
      </c>
      <c r="B198" s="68" t="str">
        <f>IF(OR(GK198=0,GK198=""),"",IF(AND($E$3=6),'Marks Entry 6th'!I197,IF(AND($E$3=7),'Marks Entry 7th'!I197,"")))</f>
        <v/>
      </c>
      <c r="C198" s="69" t="str">
        <f>IF(OR(B198=0,B198=""),"",IF(AND($E$3=6,'Marks Entry 6th'!B197=""),"",IF(AND($E$3=7,'Marks Entry 7th'!B197=""),"",IF(AND($E$3=6,'Marks Entry 6th'!B197),'Marks Entry 6th'!B197,IF(AND($E$3=7),'Marks Entry 7th'!B197,"")))))</f>
        <v/>
      </c>
      <c r="D198" s="69" t="str">
        <f>IF(OR(B198=0,B198=""),"",IF(AND($E$3=6,'Marks Entry 6th'!C197=""),"",IF(AND($E$3=7,'Marks Entry 7th'!C197=""),"",IF(AND($E$3=6),'Marks Entry 6th'!C197,IF(AND($E$3=7),'Marks Entry 7th'!C197,"")))))</f>
        <v/>
      </c>
      <c r="E198" s="303" t="str">
        <f>IF(OR(B198=0,B198=""),"",IF(AND($E$3=6,'Marks Entry 6th'!E197=""),"",IF(AND($E$3=7,'Marks Entry 7th'!E197=""),"",IF(AND($E$3=6),'Marks Entry 6th'!E197,IF(AND($E$3=7),'Marks Entry 7th'!E197,"")))))</f>
        <v/>
      </c>
      <c r="F198" s="69" t="str">
        <f>IF(OR(B198=0,B198=""),"",IF(AND($E$3=6,'Marks Entry 6th'!D197=""),"",IF(AND($E$3=7,'Marks Entry 7th'!D197=""),"",IF(AND($E$3=6),'Marks Entry 6th'!D197,IF(AND($E$3=7),'Marks Entry 7th'!D197,"")))))</f>
        <v/>
      </c>
      <c r="G198" s="302" t="str">
        <f>IF(OR(B198=0,B198=""),"",IF(AND($E$3=6,'Marks Entry 6th'!F197=""),"",IF(AND($E$3=7,'Marks Entry 7th'!F197=""),"",IF(AND($E$3=6),UPPER('Marks Entry 6th'!F197),IF(AND($E$3=7),UPPER('Marks Entry 7th'!F197),"")))))</f>
        <v/>
      </c>
      <c r="H198" s="302" t="str">
        <f>IF(OR(B198=0,B198=""),"",IF(AND($E$3=6,'Marks Entry 6th'!G197=""),"",IF(AND($E$3=7,'Marks Entry 7th'!G197=""),"",IF(AND($E$3=6),UPPER('Marks Entry 6th'!G197),IF(AND($E$3=7),UPPER('Marks Entry 7th'!G197),"")))))</f>
        <v/>
      </c>
      <c r="I198" s="302" t="str">
        <f>IF(OR(B198=0,B198=""),"",IF(AND($E$3=6,'Marks Entry 6th'!H197=""),"",IF(AND($E$3=7,'Marks Entry 7th'!H197=""),"",IF(AND($E$3=6),UPPER('Marks Entry 6th'!H197),IF(AND($E$3=7),UPPER('Marks Entry 7th'!H197),"")))))</f>
        <v/>
      </c>
      <c r="J198" s="64" t="str">
        <f>IF(OR(B198=0,B198=""),"",IF(AND($E$3=6,'Marks Entry 6th'!J197=""),"",IF(AND($E$3=7,'Marks Entry 7th'!J197=""),"",IF(AND($E$3=6),'Marks Entry 6th'!J197,IF(AND($E$3=7),'Marks Entry 7th'!J197,"")))))</f>
        <v/>
      </c>
      <c r="K198" s="64" t="str">
        <f>IF(OR(B198=0,B198=""),"",IF(AND($E$3=6,'Marks Entry 6th'!K197=""),"",IF(AND($E$3=7,'Marks Entry 7th'!K197=""),"",IF(AND($E$3=6),'Marks Entry 6th'!K197,IF(AND($E$3=7),'Marks Entry 7th'!K197,"")))))</f>
        <v/>
      </c>
      <c r="L198" s="120" t="str">
        <f>IF(OR($E198="",$G198=""),"",IF(AND($E$3=6),'Marks Entry 6th'!L197,IF(AND($E$3=7),'Marks Entry 7th'!L197,"")))</f>
        <v/>
      </c>
      <c r="M198" s="120" t="str">
        <f>IF(OR($E198="",$G198=""),"",IF(AND($E$3=6),'Marks Entry 6th'!M197,IF(AND($E$3=7),'Marks Entry 7th'!M197,"")))</f>
        <v/>
      </c>
      <c r="N198" s="120" t="str">
        <f>IF(OR($E198="",$G198=""),"",IF(AND($E$3=6),'Marks Entry 6th'!N197,IF(AND($E$3=7),'Marks Entry 7th'!N197,"")))</f>
        <v/>
      </c>
      <c r="O198" s="120" t="str">
        <f>IF(OR($E198="",$G198=""),"",IF(AND($E$3=6),'Marks Entry 6th'!O197,IF(AND($E$3=7),'Marks Entry 7th'!O197,"")))</f>
        <v/>
      </c>
      <c r="P198" s="120" t="str">
        <f>IF(OR($E198="",$G198=""),"",IF(AND($E$3=6),'Marks Entry 6th'!P197,IF(AND($E$3=7),'Marks Entry 7th'!P197,"")))</f>
        <v/>
      </c>
      <c r="Q198" s="120" t="str">
        <f>IF(OR($E198="",$G198=""),"",IF(AND($E$3=6),'Marks Entry 6th'!Q197,IF(AND($E$3=7),'Marks Entry 7th'!Q197,"")))</f>
        <v/>
      </c>
      <c r="R198" s="418" t="str">
        <f t="shared" si="186"/>
        <v/>
      </c>
      <c r="S198" s="120" t="str">
        <f>IF(OR($E198="",$G198=""),"",IF(AND($E$3=6),'Marks Entry 6th'!R197,IF(AND($E$3=7),'Marks Entry 7th'!R197,"")))</f>
        <v/>
      </c>
      <c r="T198" s="120" t="str">
        <f>IF(OR($E198="",$G198=""),"",IF(AND($E$3=6),'Marks Entry 6th'!S197,IF(AND($E$3=7),'Marks Entry 7th'!S197,"")))</f>
        <v/>
      </c>
      <c r="U198" s="65" t="str">
        <f t="shared" si="187"/>
        <v/>
      </c>
      <c r="V198" s="62">
        <f t="shared" si="188"/>
        <v>0</v>
      </c>
      <c r="W198" s="67" t="str">
        <f>IF(OR($E198="",$G198=""),"",IF(AND($E$3=6),'Marks Entry 6th'!T197,IF(AND($E$3=7),'Marks Entry 7th'!T197,"")))</f>
        <v/>
      </c>
      <c r="X198" s="67" t="str">
        <f>IF(OR($E198="",$G198=""),"",IF(AND($E$3=6),'Marks Entry 6th'!U197,IF(AND($E$3=7),'Marks Entry 7th'!U197,"")))</f>
        <v/>
      </c>
      <c r="Y198" s="66" t="str">
        <f t="shared" si="189"/>
        <v/>
      </c>
      <c r="Z198" s="62" t="str">
        <f t="shared" si="190"/>
        <v/>
      </c>
      <c r="AA198" s="108">
        <f t="shared" si="191"/>
        <v>0</v>
      </c>
      <c r="AB198" s="108" t="str">
        <f t="shared" si="192"/>
        <v/>
      </c>
      <c r="AC198" s="108" t="str">
        <f t="shared" si="193"/>
        <v/>
      </c>
      <c r="AD198" s="108" t="str">
        <f t="shared" si="194"/>
        <v/>
      </c>
      <c r="AE198" s="108" t="str">
        <f t="shared" si="195"/>
        <v/>
      </c>
      <c r="AF198" s="110" t="str">
        <f t="shared" si="196"/>
        <v/>
      </c>
      <c r="AG198" s="120" t="str">
        <f>IF(OR($E198="",$G198=""),"",IF(AND($E$3=6),'Marks Entry 6th'!V197,IF(AND($E$3=7),'Marks Entry 7th'!V197,"")))</f>
        <v/>
      </c>
      <c r="AH198" s="120" t="str">
        <f>IF(OR($E198="",$G198=""),"",IF(AND($E$3=6),'Marks Entry 6th'!W197,IF(AND($E$3=7),'Marks Entry 7th'!W197,"")))</f>
        <v/>
      </c>
      <c r="AI198" s="120" t="str">
        <f>IF(OR($E198="",$G198=""),"",IF(AND($E$3=6),'Marks Entry 6th'!X197,IF(AND($E$3=7),'Marks Entry 7th'!X197,"")))</f>
        <v/>
      </c>
      <c r="AJ198" s="120" t="str">
        <f>IF(OR($E198="",$G198=""),"",IF(AND($E$3=6),'Marks Entry 6th'!Y197,IF(AND($E$3=7),'Marks Entry 7th'!Y197,"")))</f>
        <v/>
      </c>
      <c r="AK198" s="120" t="str">
        <f>IF(OR($E198="",$G198=""),"",IF(AND($E$3=6),'Marks Entry 6th'!Z197,IF(AND($E$3=7),'Marks Entry 7th'!Z197,"")))</f>
        <v/>
      </c>
      <c r="AL198" s="120" t="str">
        <f>IF(OR($E198="",$G198=""),"",IF(AND($E$3=6),'Marks Entry 6th'!AA197,IF(AND($E$3=7),'Marks Entry 7th'!AA197,"")))</f>
        <v/>
      </c>
      <c r="AM198" s="418" t="str">
        <f t="shared" si="197"/>
        <v/>
      </c>
      <c r="AN198" s="120" t="str">
        <f>IF(OR($E198="",$G198=""),"",IF(AND($E$3=6),'Marks Entry 6th'!AB197,IF(AND($E$3=7),'Marks Entry 7th'!AB197,"")))</f>
        <v/>
      </c>
      <c r="AO198" s="120" t="str">
        <f>IF(OR($E198="",$G198=""),"",IF(AND($E$3=6),'Marks Entry 6th'!AC197,IF(AND($E$3=7),'Marks Entry 7th'!AC197,"")))</f>
        <v/>
      </c>
      <c r="AP198" s="65" t="str">
        <f t="shared" si="198"/>
        <v/>
      </c>
      <c r="AQ198" s="62">
        <f t="shared" si="199"/>
        <v>0</v>
      </c>
      <c r="AR198" s="67" t="str">
        <f>IF(OR($E198="",$G198=""),"",IF(AND($E$3=6),'Marks Entry 6th'!AD197,IF(AND($E$3=7),'Marks Entry 7th'!AD197,"")))</f>
        <v/>
      </c>
      <c r="AS198" s="67" t="str">
        <f>IF(OR($E198="",$G198=""),"",IF(AND($E$3=6),'Marks Entry 6th'!AE197,IF(AND($E$3=7),'Marks Entry 7th'!AE197,"")))</f>
        <v/>
      </c>
      <c r="AT198" s="65" t="str">
        <f t="shared" si="200"/>
        <v/>
      </c>
      <c r="AU198" s="62" t="str">
        <f t="shared" si="201"/>
        <v/>
      </c>
      <c r="AV198" s="108">
        <f t="shared" si="202"/>
        <v>0</v>
      </c>
      <c r="AW198" s="108" t="str">
        <f t="shared" si="203"/>
        <v/>
      </c>
      <c r="AX198" s="108" t="str">
        <f t="shared" si="204"/>
        <v/>
      </c>
      <c r="AY198" s="108" t="str">
        <f t="shared" si="205"/>
        <v/>
      </c>
      <c r="AZ198" s="108" t="str">
        <f t="shared" si="206"/>
        <v/>
      </c>
      <c r="BA198" s="110" t="str">
        <f t="shared" si="207"/>
        <v/>
      </c>
      <c r="BB198" s="310" t="str">
        <f>IF(OR($E198="",$G198=""),"",IF(AND($E$3=6),'Marks Entry 6th'!AF197,IF(AND($E$3=7),'Marks Entry 7th'!AF197,"")))</f>
        <v/>
      </c>
      <c r="BC198" s="120" t="str">
        <f>IF(OR($E198="",$G198=""),"",IF(AND($E$3=6),'Marks Entry 6th'!AG197,IF(AND($E$3=7),'Marks Entry 7th'!AG197,"")))</f>
        <v/>
      </c>
      <c r="BD198" s="120" t="str">
        <f>IF(OR($E198="",$G198=""),"",IF(AND($E$3=6),'Marks Entry 6th'!AH197,IF(AND($E$3=7),'Marks Entry 7th'!AH197,"")))</f>
        <v/>
      </c>
      <c r="BE198" s="120" t="str">
        <f>IF(OR($E198="",$G198=""),"",IF(AND($E$3=6),'Marks Entry 6th'!AI197,IF(AND($E$3=7),'Marks Entry 7th'!AI197,"")))</f>
        <v/>
      </c>
      <c r="BF198" s="120" t="str">
        <f>IF(OR($E198="",$G198=""),"",IF(AND($E$3=6),'Marks Entry 6th'!AJ197,IF(AND($E$3=7),'Marks Entry 7th'!AJ197,"")))</f>
        <v/>
      </c>
      <c r="BG198" s="120" t="str">
        <f>IF(OR($E198="",$G198=""),"",IF(AND($E$3=6),'Marks Entry 6th'!AK197,IF(AND($E$3=7),'Marks Entry 7th'!AK197,"")))</f>
        <v/>
      </c>
      <c r="BH198" s="120" t="str">
        <f>IF(OR($E198="",$G198=""),"",IF(AND($E$3=6),'Marks Entry 6th'!AL197,IF(AND($E$3=7),'Marks Entry 7th'!AL197,"")))</f>
        <v/>
      </c>
      <c r="BI198" s="418" t="str">
        <f t="shared" si="208"/>
        <v/>
      </c>
      <c r="BJ198" s="120" t="str">
        <f>IF(OR($E198="",$G198=""),"",IF(AND($E$3=6),'Marks Entry 6th'!AM197,IF(AND($E$3=7),'Marks Entry 7th'!AM197,"")))</f>
        <v/>
      </c>
      <c r="BK198" s="120" t="str">
        <f>IF(OR($E198="",$G198=""),"",IF(AND($E$3=6),'Marks Entry 6th'!AN197,IF(AND($E$3=7),'Marks Entry 7th'!AN197,"")))</f>
        <v/>
      </c>
      <c r="BL198" s="65" t="str">
        <f t="shared" si="209"/>
        <v/>
      </c>
      <c r="BM198" s="62">
        <f t="shared" si="210"/>
        <v>0</v>
      </c>
      <c r="BN198" s="67" t="str">
        <f>IF(OR($E198="",$G198=""),"",IF(AND($E$3=6),'Marks Entry 6th'!AO197,IF(AND($E$3=7),'Marks Entry 7th'!AO197,"")))</f>
        <v/>
      </c>
      <c r="BO198" s="67" t="str">
        <f>IF(OR($E198="",$G198=""),"",IF(AND($E$3=6),'Marks Entry 6th'!AP197,IF(AND($E$3=7),'Marks Entry 7th'!AP197,"")))</f>
        <v/>
      </c>
      <c r="BP198" s="65" t="str">
        <f t="shared" si="211"/>
        <v/>
      </c>
      <c r="BQ198" s="62" t="str">
        <f t="shared" si="212"/>
        <v/>
      </c>
      <c r="BR198" s="108">
        <f t="shared" si="213"/>
        <v>0</v>
      </c>
      <c r="BS198" s="108" t="str">
        <f t="shared" si="214"/>
        <v/>
      </c>
      <c r="BT198" s="108" t="str">
        <f t="shared" si="215"/>
        <v/>
      </c>
      <c r="BU198" s="108" t="str">
        <f t="shared" si="216"/>
        <v/>
      </c>
      <c r="BV198" s="108" t="str">
        <f t="shared" si="217"/>
        <v/>
      </c>
      <c r="BW198" s="110" t="str">
        <f t="shared" si="218"/>
        <v/>
      </c>
      <c r="BX198" s="120" t="str">
        <f>IF(OR($E198="",$G198=""),"",IF(AND($E$3=6),'Marks Entry 6th'!AQ197,IF(AND($E$3=7),'Marks Entry 7th'!AQ197,"")))</f>
        <v/>
      </c>
      <c r="BY198" s="120" t="str">
        <f>IF(OR($E198="",$G198=""),"",IF(AND($E$3=6),'Marks Entry 6th'!AR197,IF(AND($E$3=7),'Marks Entry 7th'!AR197,"")))</f>
        <v/>
      </c>
      <c r="BZ198" s="120" t="str">
        <f>IF(OR($E198="",$G198=""),"",IF(AND($E$3=6),'Marks Entry 6th'!AS197,IF(AND($E$3=7),'Marks Entry 7th'!AS197,"")))</f>
        <v/>
      </c>
      <c r="CA198" s="120" t="str">
        <f>IF(OR($E198="",$G198=""),"",IF(AND($E$3=6),'Marks Entry 6th'!AT197,IF(AND($E$3=7),'Marks Entry 7th'!AT197,"")))</f>
        <v/>
      </c>
      <c r="CB198" s="120" t="str">
        <f>IF(OR($E198="",$G198=""),"",IF(AND($E$3=6),'Marks Entry 6th'!AU197,IF(AND($E$3=7),'Marks Entry 7th'!AU197,"")))</f>
        <v/>
      </c>
      <c r="CC198" s="120" t="str">
        <f>IF(OR($E198="",$G198=""),"",IF(AND($E$3=6),'Marks Entry 6th'!AV197,IF(AND($E$3=7),'Marks Entry 7th'!AV197,"")))</f>
        <v/>
      </c>
      <c r="CD198" s="418" t="str">
        <f t="shared" si="219"/>
        <v/>
      </c>
      <c r="CE198" s="120" t="str">
        <f>IF(OR($E198="",$G198=""),"",IF(AND($E$3=6),'Marks Entry 6th'!AW197,IF(AND($E$3=7),'Marks Entry 7th'!AW197,"")))</f>
        <v/>
      </c>
      <c r="CF198" s="120" t="str">
        <f>IF(OR($E198="",$G198=""),"",IF(AND($E$3=6),'Marks Entry 6th'!AX197,IF(AND($E$3=7),'Marks Entry 7th'!AX197,"")))</f>
        <v/>
      </c>
      <c r="CG198" s="65" t="str">
        <f t="shared" si="220"/>
        <v/>
      </c>
      <c r="CH198" s="62">
        <f t="shared" si="221"/>
        <v>0</v>
      </c>
      <c r="CI198" s="67" t="str">
        <f>IF(OR($E198="",$G198=""),"",IF(AND($E$3=6),'Marks Entry 6th'!AY197,IF(AND($E$3=7),'Marks Entry 7th'!AY197,"")))</f>
        <v/>
      </c>
      <c r="CJ198" s="67" t="str">
        <f>IF(OR($E198="",$G198=""),"",IF(AND($E$3=6),'Marks Entry 6th'!AZ197,IF(AND($E$3=7),'Marks Entry 7th'!AZ197,"")))</f>
        <v/>
      </c>
      <c r="CK198" s="65" t="str">
        <f t="shared" si="222"/>
        <v/>
      </c>
      <c r="CL198" s="62" t="str">
        <f t="shared" si="223"/>
        <v/>
      </c>
      <c r="CM198" s="108">
        <f t="shared" si="224"/>
        <v>0</v>
      </c>
      <c r="CN198" s="108" t="str">
        <f t="shared" si="225"/>
        <v/>
      </c>
      <c r="CO198" s="108" t="str">
        <f t="shared" si="226"/>
        <v/>
      </c>
      <c r="CP198" s="108" t="str">
        <f t="shared" si="227"/>
        <v/>
      </c>
      <c r="CQ198" s="108" t="str">
        <f t="shared" si="228"/>
        <v/>
      </c>
      <c r="CR198" s="110" t="str">
        <f t="shared" si="229"/>
        <v/>
      </c>
      <c r="CS198" s="120" t="str">
        <f>IF(OR($E198="",$G198=""),"",IF(AND($E$3=6),'Marks Entry 6th'!BA197,IF(AND($E$3=7),'Marks Entry 7th'!BA197,"")))</f>
        <v/>
      </c>
      <c r="CT198" s="120" t="str">
        <f>IF(OR($E198="",$G198=""),"",IF(AND($E$3=6),'Marks Entry 6th'!BB197,IF(AND($E$3=7),'Marks Entry 7th'!BB197,"")))</f>
        <v/>
      </c>
      <c r="CU198" s="120" t="str">
        <f>IF(OR($E198="",$G198=""),"",IF(AND($E$3=6),'Marks Entry 6th'!BC197,IF(AND($E$3=7),'Marks Entry 7th'!BC197,"")))</f>
        <v/>
      </c>
      <c r="CV198" s="120" t="str">
        <f>IF(OR($E198="",$G198=""),"",IF(AND($E$3=6),'Marks Entry 6th'!BD197,IF(AND($E$3=7),'Marks Entry 7th'!BD197,"")))</f>
        <v/>
      </c>
      <c r="CW198" s="120" t="str">
        <f>IF(OR($E198="",$G198=""),"",IF(AND($E$3=6),'Marks Entry 6th'!BE197,IF(AND($E$3=7),'Marks Entry 7th'!BE197,"")))</f>
        <v/>
      </c>
      <c r="CX198" s="120" t="str">
        <f>IF(OR($E198="",$G198=""),"",IF(AND($E$3=6),'Marks Entry 6th'!BF197,IF(AND($E$3=7),'Marks Entry 7th'!BF197,"")))</f>
        <v/>
      </c>
      <c r="CY198" s="418" t="str">
        <f t="shared" si="230"/>
        <v/>
      </c>
      <c r="CZ198" s="120" t="str">
        <f>IF(OR($E198="",$G198=""),"",IF(AND($E$3=6),'Marks Entry 6th'!BG197,IF(AND($E$3=7),'Marks Entry 7th'!BG197,"")))</f>
        <v/>
      </c>
      <c r="DA198" s="120" t="str">
        <f>IF(OR($E198="",$G198=""),"",IF(AND($E$3=6),'Marks Entry 6th'!BH197,IF(AND($E$3=7),'Marks Entry 7th'!BH197,"")))</f>
        <v/>
      </c>
      <c r="DB198" s="65" t="str">
        <f t="shared" si="231"/>
        <v/>
      </c>
      <c r="DC198" s="62">
        <f t="shared" si="232"/>
        <v>0</v>
      </c>
      <c r="DD198" s="67" t="str">
        <f>IF(OR($E198="",$G198=""),"",IF(AND($E$3=6),'Marks Entry 6th'!BI197,IF(AND($E$3=7),'Marks Entry 7th'!BI197,"")))</f>
        <v/>
      </c>
      <c r="DE198" s="67" t="str">
        <f>IF(OR($E198="",$G198=""),"",IF(AND($E$3=6),'Marks Entry 6th'!BJ197,IF(AND($E$3=7),'Marks Entry 7th'!BJ197,"")))</f>
        <v/>
      </c>
      <c r="DF198" s="65" t="str">
        <f t="shared" si="233"/>
        <v/>
      </c>
      <c r="DG198" s="62" t="str">
        <f t="shared" si="234"/>
        <v/>
      </c>
      <c r="DH198" s="108">
        <f t="shared" si="235"/>
        <v>0</v>
      </c>
      <c r="DI198" s="108" t="str">
        <f t="shared" si="236"/>
        <v/>
      </c>
      <c r="DJ198" s="108" t="str">
        <f t="shared" si="237"/>
        <v/>
      </c>
      <c r="DK198" s="108" t="str">
        <f t="shared" si="238"/>
        <v/>
      </c>
      <c r="DL198" s="108" t="str">
        <f t="shared" si="239"/>
        <v/>
      </c>
      <c r="DM198" s="110" t="str">
        <f t="shared" si="240"/>
        <v/>
      </c>
      <c r="DN198" s="120" t="str">
        <f>IF(OR($E198="",$G198=""),"",IF(AND($E$3=6),'Marks Entry 6th'!BK197,IF(AND($E$3=7),'Marks Entry 7th'!BK197,"")))</f>
        <v/>
      </c>
      <c r="DO198" s="120" t="str">
        <f>IF(OR($E198="",$G198=""),"",IF(AND($E$3=6),'Marks Entry 6th'!BL197,IF(AND($E$3=7),'Marks Entry 7th'!BL197,"")))</f>
        <v/>
      </c>
      <c r="DP198" s="120" t="str">
        <f>IF(OR($E198="",$G198=""),"",IF(AND($E$3=6),'Marks Entry 6th'!BM197,IF(AND($E$3=7),'Marks Entry 7th'!BM197,"")))</f>
        <v/>
      </c>
      <c r="DQ198" s="120" t="str">
        <f>IF(OR($E198="",$G198=""),"",IF(AND($E$3=6),'Marks Entry 6th'!BN197,IF(AND($E$3=7),'Marks Entry 7th'!BN197,"")))</f>
        <v/>
      </c>
      <c r="DR198" s="120" t="str">
        <f>IF(OR($E198="",$G198=""),"",IF(AND($E$3=6),'Marks Entry 6th'!BO197,IF(AND($E$3=7),'Marks Entry 7th'!BO197,"")))</f>
        <v/>
      </c>
      <c r="DS198" s="120" t="str">
        <f>IF(OR($E198="",$G198=""),"",IF(AND($E$3=6),'Marks Entry 6th'!BP197,IF(AND($E$3=7),'Marks Entry 7th'!BP197,"")))</f>
        <v/>
      </c>
      <c r="DT198" s="418" t="str">
        <f t="shared" si="241"/>
        <v/>
      </c>
      <c r="DU198" s="120" t="str">
        <f>IF(OR($E198="",$G198=""),"",IF(AND($E$3=6),'Marks Entry 6th'!BQ197,IF(AND($E$3=7),'Marks Entry 7th'!BQ197,"")))</f>
        <v/>
      </c>
      <c r="DV198" s="120" t="str">
        <f>IF(OR($E198="",$G198=""),"",IF(AND($E$3=6),'Marks Entry 6th'!BR197,IF(AND($E$3=7),'Marks Entry 7th'!BR197,"")))</f>
        <v/>
      </c>
      <c r="DW198" s="65" t="str">
        <f t="shared" si="242"/>
        <v/>
      </c>
      <c r="DX198" s="62">
        <f t="shared" si="243"/>
        <v>0</v>
      </c>
      <c r="DY198" s="67" t="str">
        <f>IF(OR($E198="",$G198=""),"",IF(AND($E$3=6),'Marks Entry 6th'!BS197,IF(AND($E$3=7),'Marks Entry 7th'!BS197,"")))</f>
        <v/>
      </c>
      <c r="DZ198" s="67" t="str">
        <f>IF(OR($E198="",$G198=""),"",IF(AND($E$3=6),'Marks Entry 6th'!BT197,IF(AND($E$3=7),'Marks Entry 7th'!BT197,"")))</f>
        <v/>
      </c>
      <c r="EA198" s="65" t="str">
        <f t="shared" si="244"/>
        <v/>
      </c>
      <c r="EB198" s="62" t="str">
        <f t="shared" si="245"/>
        <v/>
      </c>
      <c r="EC198" s="108">
        <f t="shared" si="246"/>
        <v>0</v>
      </c>
      <c r="ED198" s="108" t="str">
        <f t="shared" si="247"/>
        <v/>
      </c>
      <c r="EE198" s="108" t="str">
        <f t="shared" si="248"/>
        <v/>
      </c>
      <c r="EF198" s="108" t="str">
        <f t="shared" si="249"/>
        <v/>
      </c>
      <c r="EG198" s="108" t="str">
        <f t="shared" si="250"/>
        <v/>
      </c>
      <c r="EH198" s="110" t="str">
        <f t="shared" si="251"/>
        <v/>
      </c>
      <c r="EI198" s="52" t="str">
        <f>IF(OR($E198="",$G198=""),"",IF(AND($E$3=6),'Marks Entry 6th'!BU197,IF(AND($E$3=7),'Marks Entry 7th'!BU197,"")))</f>
        <v/>
      </c>
      <c r="EJ198" s="52" t="str">
        <f>IF(OR($E198="",$G198=""),"",IF(AND($E$3=6),'Marks Entry 6th'!BV197,IF(AND($E$3=7),'Marks Entry 7th'!BV197,"")))</f>
        <v/>
      </c>
      <c r="EK198" s="52" t="str">
        <f>IF(OR($E198="",$G198=""),"",IF(AND($E$3=6),'Marks Entry 6th'!BW197,IF(AND($E$3=7),'Marks Entry 7th'!BW197,"")))</f>
        <v/>
      </c>
      <c r="EL198" s="52" t="str">
        <f>IF(OR($E198="",$G198=""),"",IF(AND($E$3=6),'Marks Entry 6th'!BX197,IF(AND($E$3=7),'Marks Entry 7th'!BX197,"")))</f>
        <v/>
      </c>
      <c r="EM198" s="52" t="str">
        <f>IF(OR($E198="",$G198=""),"",IF(AND($E$3=6),'Marks Entry 6th'!BY197,IF(AND($E$3=7),'Marks Entry 7th'!BY197,"")))</f>
        <v/>
      </c>
      <c r="EN198" s="121" t="str">
        <f t="shared" si="252"/>
        <v/>
      </c>
      <c r="EO198" s="122">
        <f t="shared" si="253"/>
        <v>0</v>
      </c>
      <c r="EP198" s="122" t="str">
        <f t="shared" si="254"/>
        <v/>
      </c>
      <c r="EQ198" s="122" t="str">
        <f t="shared" si="255"/>
        <v/>
      </c>
      <c r="ER198" s="109" t="str">
        <f t="shared" si="256"/>
        <v/>
      </c>
      <c r="ES198" s="52" t="str">
        <f>IF(OR($E198="",$G198=""),"",IF(AND($E$3=6),'Marks Entry 6th'!BZ197,IF(AND($E$3=7),'Marks Entry 7th'!BZ197,"")))</f>
        <v/>
      </c>
      <c r="ET198" s="52" t="str">
        <f>IF(OR($E198="",$G198=""),"",IF(AND($E$3=6),'Marks Entry 6th'!CA197,IF(AND($E$3=7),'Marks Entry 7th'!CA197,"")))</f>
        <v/>
      </c>
      <c r="EU198" s="52" t="str">
        <f>IF(OR($E198="",$G198=""),"",IF(AND($E$3=6),'Marks Entry 6th'!CB197,IF(AND($E$3=7),'Marks Entry 7th'!CB197,"")))</f>
        <v/>
      </c>
      <c r="EV198" s="52" t="str">
        <f>IF(OR($E198="",$G198=""),"",IF(AND($E$3=6),'Marks Entry 6th'!CC197,IF(AND($E$3=7),'Marks Entry 7th'!CC197,"")))</f>
        <v/>
      </c>
      <c r="EW198" s="52" t="str">
        <f>IF(OR($E198="",$G198=""),"",IF(AND($E$3=6),'Marks Entry 6th'!CD197,IF(AND($E$3=7),'Marks Entry 7th'!CD197,"")))</f>
        <v/>
      </c>
      <c r="EX198" s="121" t="str">
        <f t="shared" si="257"/>
        <v/>
      </c>
      <c r="EY198" s="122">
        <f t="shared" si="258"/>
        <v>0</v>
      </c>
      <c r="EZ198" s="122" t="str">
        <f t="shared" si="259"/>
        <v/>
      </c>
      <c r="FA198" s="122" t="str">
        <f t="shared" si="260"/>
        <v/>
      </c>
      <c r="FB198" s="109" t="str">
        <f t="shared" si="261"/>
        <v/>
      </c>
      <c r="FC198" s="52" t="str">
        <f>IF(OR($E198="",$G198=""),"",IF(AND($E$3=6),'Marks Entry 6th'!CE197,IF(AND($E$3=7),'Marks Entry 7th'!CE197,"")))</f>
        <v/>
      </c>
      <c r="FD198" s="52" t="str">
        <f>IF(OR($E198="",$G198=""),"",IF(AND($E$3=6),'Marks Entry 6th'!CF197,IF(AND($E$3=7),'Marks Entry 7th'!CF197,"")))</f>
        <v/>
      </c>
      <c r="FE198" s="52" t="str">
        <f>IF(OR($E198="",$G198=""),"",IF(AND($E$3=6),'Marks Entry 6th'!CG197,IF(AND($E$3=7),'Marks Entry 7th'!CG197,"")))</f>
        <v/>
      </c>
      <c r="FF198" s="52" t="str">
        <f>IF(OR($E198="",$G198=""),"",IF(AND($E$3=6),'Marks Entry 6th'!CH197,IF(AND($E$3=7),'Marks Entry 7th'!CH197,"")))</f>
        <v/>
      </c>
      <c r="FG198" s="52" t="str">
        <f>IF(OR($E198="",$G198=""),"",IF(AND($E$3=6),'Marks Entry 6th'!CI197,IF(AND($E$3=7),'Marks Entry 7th'!CI197,"")))</f>
        <v/>
      </c>
      <c r="FH198" s="121" t="str">
        <f t="shared" si="262"/>
        <v/>
      </c>
      <c r="FI198" s="122">
        <f t="shared" si="263"/>
        <v>0</v>
      </c>
      <c r="FJ198" s="122" t="str">
        <f t="shared" si="264"/>
        <v/>
      </c>
      <c r="FK198" s="122" t="str">
        <f t="shared" si="265"/>
        <v/>
      </c>
      <c r="FL198" s="109" t="str">
        <f t="shared" si="266"/>
        <v/>
      </c>
      <c r="FM198" s="361" t="str">
        <f>IF(OR($E198="",$G198=""),"",IF(AND('Marks Entry 6th'!CJ197="",'Marks Entry 7th'!CJ197=""),"",IF(AND($E$3=6),'Marks Entry 6th'!CJ197,IF(AND($E$3=7),'Marks Entry 7th'!CJ197,""))))</f>
        <v/>
      </c>
      <c r="FN198" s="361" t="str">
        <f>IF(OR($E198="",$G198=""),"",IF(AND('Marks Entry 6th'!CK197="",'Marks Entry 7th'!CK197=""),"",IF(AND($E$3=6),'Marks Entry 6th'!CK197,IF(AND($E$3=7),'Marks Entry 7th'!CK197,""))))</f>
        <v/>
      </c>
      <c r="FO198" s="362" t="str">
        <f t="shared" si="267"/>
        <v/>
      </c>
      <c r="FP198" s="109" t="str">
        <f t="shared" si="268"/>
        <v/>
      </c>
      <c r="FQ198" s="361" t="str">
        <f>IF(OR($E198="",$G198=""),"",IF(AND('Marks Entry 6th'!CL197="",'Marks Entry 7th'!CL197=""),"",IF(AND($E$3=6),'Marks Entry 6th'!CL197,IF(AND($E$3=7),'Marks Entry 7th'!CL197,""))))</f>
        <v/>
      </c>
      <c r="FR198" s="361" t="str">
        <f>IF(OR($E198="",$G198=""),"",IF(AND('Marks Entry 6th'!CM197="",'Marks Entry 7th'!CM197=""),"",IF(AND($E$3=6),'Marks Entry 6th'!CM197,IF(AND($E$3=7),'Marks Entry 7th'!CM197,""))))</f>
        <v/>
      </c>
      <c r="FS198" s="362" t="str">
        <f t="shared" si="269"/>
        <v/>
      </c>
      <c r="FT198" s="109" t="str">
        <f t="shared" si="270"/>
        <v/>
      </c>
      <c r="FU198" s="78" t="str">
        <f t="shared" si="271"/>
        <v/>
      </c>
      <c r="FV198" s="328" t="str">
        <f t="shared" si="272"/>
        <v/>
      </c>
      <c r="FW198" s="84" t="str">
        <f t="shared" si="273"/>
        <v/>
      </c>
      <c r="FX198" s="222" t="str">
        <f t="shared" si="274"/>
        <v/>
      </c>
      <c r="FY198" s="85" t="str">
        <f t="shared" si="275"/>
        <v/>
      </c>
      <c r="FZ198" s="327" t="str">
        <f>IFERROR(IF(B198="NSO","NSO",IF(OR(D198="",G198="",F198=""),"",IF(AND(FV198&gt;=36,'Master sheet'!$D$11="Hindi"),"कक्षा क्रमोन्नत",IF(AND(FV198&gt;=36,'Master sheet'!$D$11="English"),"Promoted",IF(AND(FV198&lt;36,'Master sheet'!$D$11="Hindi"),"पुनः परीक्षा","Re-Exam"))))),"")</f>
        <v/>
      </c>
      <c r="GA198" s="53" t="str">
        <f>IF(OR($E198="",$G198=""),"",IF(AND($E$3=6,'Marks Entry 6th'!CN197=""),"",IF(AND($E$3=7,'Marks Entry 7th'!CN197=""),"",IF(AND($E$3=6),'Marks Entry 6th'!CN197,IF(AND($E$3=7),'Marks Entry 7th'!CN197,"")))))</f>
        <v/>
      </c>
      <c r="GB198" s="53" t="str">
        <f>IF(OR($E198="",$G198=""),"",IF(AND($E$3=6,'Marks Entry 6th'!CO197=""),"",IF(AND($E$3=7,'Marks Entry 7th'!CO197=""),"",IF(AND($E$3=6),'Marks Entry 6th'!CO197,IF(AND($E$3=7),'Marks Entry 7th'!CO197,"")))))</f>
        <v/>
      </c>
      <c r="GC198" s="54"/>
      <c r="GK198" s="56">
        <f>IF(AND($E$3=6),'Marks Entry 6th'!I197,IF(AND($E$3=7),'Marks Entry 7th'!I197,""))</f>
        <v>0</v>
      </c>
      <c r="GL198" s="56">
        <f t="shared" si="276"/>
        <v>0</v>
      </c>
    </row>
    <row r="199" spans="1:194" ht="18.95" customHeight="1">
      <c r="A199" s="68">
        <v>192</v>
      </c>
      <c r="B199" s="68" t="str">
        <f>IF(OR(GK199=0,GK199=""),"",IF(AND($E$3=6),'Marks Entry 6th'!I198,IF(AND($E$3=7),'Marks Entry 7th'!I198,"")))</f>
        <v/>
      </c>
      <c r="C199" s="69" t="str">
        <f>IF(OR(B199=0,B199=""),"",IF(AND($E$3=6,'Marks Entry 6th'!B198=""),"",IF(AND($E$3=7,'Marks Entry 7th'!B198=""),"",IF(AND($E$3=6,'Marks Entry 6th'!B198),'Marks Entry 6th'!B198,IF(AND($E$3=7),'Marks Entry 7th'!B198,"")))))</f>
        <v/>
      </c>
      <c r="D199" s="69" t="str">
        <f>IF(OR(B199=0,B199=""),"",IF(AND($E$3=6,'Marks Entry 6th'!C198=""),"",IF(AND($E$3=7,'Marks Entry 7th'!C198=""),"",IF(AND($E$3=6),'Marks Entry 6th'!C198,IF(AND($E$3=7),'Marks Entry 7th'!C198,"")))))</f>
        <v/>
      </c>
      <c r="E199" s="303" t="str">
        <f>IF(OR(B199=0,B199=""),"",IF(AND($E$3=6,'Marks Entry 6th'!E198=""),"",IF(AND($E$3=7,'Marks Entry 7th'!E198=""),"",IF(AND($E$3=6),'Marks Entry 6th'!E198,IF(AND($E$3=7),'Marks Entry 7th'!E198,"")))))</f>
        <v/>
      </c>
      <c r="F199" s="69" t="str">
        <f>IF(OR(B199=0,B199=""),"",IF(AND($E$3=6,'Marks Entry 6th'!D198=""),"",IF(AND($E$3=7,'Marks Entry 7th'!D198=""),"",IF(AND($E$3=6),'Marks Entry 6th'!D198,IF(AND($E$3=7),'Marks Entry 7th'!D198,"")))))</f>
        <v/>
      </c>
      <c r="G199" s="302" t="str">
        <f>IF(OR(B199=0,B199=""),"",IF(AND($E$3=6,'Marks Entry 6th'!F198=""),"",IF(AND($E$3=7,'Marks Entry 7th'!F198=""),"",IF(AND($E$3=6),UPPER('Marks Entry 6th'!F198),IF(AND($E$3=7),UPPER('Marks Entry 7th'!F198),"")))))</f>
        <v/>
      </c>
      <c r="H199" s="302" t="str">
        <f>IF(OR(B199=0,B199=""),"",IF(AND($E$3=6,'Marks Entry 6th'!G198=""),"",IF(AND($E$3=7,'Marks Entry 7th'!G198=""),"",IF(AND($E$3=6),UPPER('Marks Entry 6th'!G198),IF(AND($E$3=7),UPPER('Marks Entry 7th'!G198),"")))))</f>
        <v/>
      </c>
      <c r="I199" s="302" t="str">
        <f>IF(OR(B199=0,B199=""),"",IF(AND($E$3=6,'Marks Entry 6th'!H198=""),"",IF(AND($E$3=7,'Marks Entry 7th'!H198=""),"",IF(AND($E$3=6),UPPER('Marks Entry 6th'!H198),IF(AND($E$3=7),UPPER('Marks Entry 7th'!H198),"")))))</f>
        <v/>
      </c>
      <c r="J199" s="64" t="str">
        <f>IF(OR(B199=0,B199=""),"",IF(AND($E$3=6,'Marks Entry 6th'!J198=""),"",IF(AND($E$3=7,'Marks Entry 7th'!J198=""),"",IF(AND($E$3=6),'Marks Entry 6th'!J198,IF(AND($E$3=7),'Marks Entry 7th'!J198,"")))))</f>
        <v/>
      </c>
      <c r="K199" s="64" t="str">
        <f>IF(OR(B199=0,B199=""),"",IF(AND($E$3=6,'Marks Entry 6th'!K198=""),"",IF(AND($E$3=7,'Marks Entry 7th'!K198=""),"",IF(AND($E$3=6),'Marks Entry 6th'!K198,IF(AND($E$3=7),'Marks Entry 7th'!K198,"")))))</f>
        <v/>
      </c>
      <c r="L199" s="120" t="str">
        <f>IF(OR($E199="",$G199=""),"",IF(AND($E$3=6),'Marks Entry 6th'!L198,IF(AND($E$3=7),'Marks Entry 7th'!L198,"")))</f>
        <v/>
      </c>
      <c r="M199" s="120" t="str">
        <f>IF(OR($E199="",$G199=""),"",IF(AND($E$3=6),'Marks Entry 6th'!M198,IF(AND($E$3=7),'Marks Entry 7th'!M198,"")))</f>
        <v/>
      </c>
      <c r="N199" s="120" t="str">
        <f>IF(OR($E199="",$G199=""),"",IF(AND($E$3=6),'Marks Entry 6th'!N198,IF(AND($E$3=7),'Marks Entry 7th'!N198,"")))</f>
        <v/>
      </c>
      <c r="O199" s="120" t="str">
        <f>IF(OR($E199="",$G199=""),"",IF(AND($E$3=6),'Marks Entry 6th'!O198,IF(AND($E$3=7),'Marks Entry 7th'!O198,"")))</f>
        <v/>
      </c>
      <c r="P199" s="120" t="str">
        <f>IF(OR($E199="",$G199=""),"",IF(AND($E$3=6),'Marks Entry 6th'!P198,IF(AND($E$3=7),'Marks Entry 7th'!P198,"")))</f>
        <v/>
      </c>
      <c r="Q199" s="120" t="str">
        <f>IF(OR($E199="",$G199=""),"",IF(AND($E$3=6),'Marks Entry 6th'!Q198,IF(AND($E$3=7),'Marks Entry 7th'!Q198,"")))</f>
        <v/>
      </c>
      <c r="R199" s="418" t="str">
        <f t="shared" si="186"/>
        <v/>
      </c>
      <c r="S199" s="120" t="str">
        <f>IF(OR($E199="",$G199=""),"",IF(AND($E$3=6),'Marks Entry 6th'!R198,IF(AND($E$3=7),'Marks Entry 7th'!R198,"")))</f>
        <v/>
      </c>
      <c r="T199" s="120" t="str">
        <f>IF(OR($E199="",$G199=""),"",IF(AND($E$3=6),'Marks Entry 6th'!S198,IF(AND($E$3=7),'Marks Entry 7th'!S198,"")))</f>
        <v/>
      </c>
      <c r="U199" s="65" t="str">
        <f t="shared" si="187"/>
        <v/>
      </c>
      <c r="V199" s="62">
        <f t="shared" si="188"/>
        <v>0</v>
      </c>
      <c r="W199" s="67" t="str">
        <f>IF(OR($E199="",$G199=""),"",IF(AND($E$3=6),'Marks Entry 6th'!T198,IF(AND($E$3=7),'Marks Entry 7th'!T198,"")))</f>
        <v/>
      </c>
      <c r="X199" s="67" t="str">
        <f>IF(OR($E199="",$G199=""),"",IF(AND($E$3=6),'Marks Entry 6th'!U198,IF(AND($E$3=7),'Marks Entry 7th'!U198,"")))</f>
        <v/>
      </c>
      <c r="Y199" s="66" t="str">
        <f t="shared" si="189"/>
        <v/>
      </c>
      <c r="Z199" s="62" t="str">
        <f t="shared" si="190"/>
        <v/>
      </c>
      <c r="AA199" s="108">
        <f t="shared" si="191"/>
        <v>0</v>
      </c>
      <c r="AB199" s="108" t="str">
        <f t="shared" si="192"/>
        <v/>
      </c>
      <c r="AC199" s="108" t="str">
        <f t="shared" si="193"/>
        <v/>
      </c>
      <c r="AD199" s="108" t="str">
        <f t="shared" si="194"/>
        <v/>
      </c>
      <c r="AE199" s="108" t="str">
        <f t="shared" si="195"/>
        <v/>
      </c>
      <c r="AF199" s="110" t="str">
        <f t="shared" si="196"/>
        <v/>
      </c>
      <c r="AG199" s="120" t="str">
        <f>IF(OR($E199="",$G199=""),"",IF(AND($E$3=6),'Marks Entry 6th'!V198,IF(AND($E$3=7),'Marks Entry 7th'!V198,"")))</f>
        <v/>
      </c>
      <c r="AH199" s="120" t="str">
        <f>IF(OR($E199="",$G199=""),"",IF(AND($E$3=6),'Marks Entry 6th'!W198,IF(AND($E$3=7),'Marks Entry 7th'!W198,"")))</f>
        <v/>
      </c>
      <c r="AI199" s="120" t="str">
        <f>IF(OR($E199="",$G199=""),"",IF(AND($E$3=6),'Marks Entry 6th'!X198,IF(AND($E$3=7),'Marks Entry 7th'!X198,"")))</f>
        <v/>
      </c>
      <c r="AJ199" s="120" t="str">
        <f>IF(OR($E199="",$G199=""),"",IF(AND($E$3=6),'Marks Entry 6th'!Y198,IF(AND($E$3=7),'Marks Entry 7th'!Y198,"")))</f>
        <v/>
      </c>
      <c r="AK199" s="120" t="str">
        <f>IF(OR($E199="",$G199=""),"",IF(AND($E$3=6),'Marks Entry 6th'!Z198,IF(AND($E$3=7),'Marks Entry 7th'!Z198,"")))</f>
        <v/>
      </c>
      <c r="AL199" s="120" t="str">
        <f>IF(OR($E199="",$G199=""),"",IF(AND($E$3=6),'Marks Entry 6th'!AA198,IF(AND($E$3=7),'Marks Entry 7th'!AA198,"")))</f>
        <v/>
      </c>
      <c r="AM199" s="418" t="str">
        <f t="shared" si="197"/>
        <v/>
      </c>
      <c r="AN199" s="120" t="str">
        <f>IF(OR($E199="",$G199=""),"",IF(AND($E$3=6),'Marks Entry 6th'!AB198,IF(AND($E$3=7),'Marks Entry 7th'!AB198,"")))</f>
        <v/>
      </c>
      <c r="AO199" s="120" t="str">
        <f>IF(OR($E199="",$G199=""),"",IF(AND($E$3=6),'Marks Entry 6th'!AC198,IF(AND($E$3=7),'Marks Entry 7th'!AC198,"")))</f>
        <v/>
      </c>
      <c r="AP199" s="65" t="str">
        <f t="shared" si="198"/>
        <v/>
      </c>
      <c r="AQ199" s="62">
        <f t="shared" si="199"/>
        <v>0</v>
      </c>
      <c r="AR199" s="67" t="str">
        <f>IF(OR($E199="",$G199=""),"",IF(AND($E$3=6),'Marks Entry 6th'!AD198,IF(AND($E$3=7),'Marks Entry 7th'!AD198,"")))</f>
        <v/>
      </c>
      <c r="AS199" s="67" t="str">
        <f>IF(OR($E199="",$G199=""),"",IF(AND($E$3=6),'Marks Entry 6th'!AE198,IF(AND($E$3=7),'Marks Entry 7th'!AE198,"")))</f>
        <v/>
      </c>
      <c r="AT199" s="65" t="str">
        <f t="shared" si="200"/>
        <v/>
      </c>
      <c r="AU199" s="62" t="str">
        <f t="shared" si="201"/>
        <v/>
      </c>
      <c r="AV199" s="108">
        <f t="shared" si="202"/>
        <v>0</v>
      </c>
      <c r="AW199" s="108" t="str">
        <f t="shared" si="203"/>
        <v/>
      </c>
      <c r="AX199" s="108" t="str">
        <f t="shared" si="204"/>
        <v/>
      </c>
      <c r="AY199" s="108" t="str">
        <f t="shared" si="205"/>
        <v/>
      </c>
      <c r="AZ199" s="108" t="str">
        <f t="shared" si="206"/>
        <v/>
      </c>
      <c r="BA199" s="110" t="str">
        <f t="shared" si="207"/>
        <v/>
      </c>
      <c r="BB199" s="310" t="str">
        <f>IF(OR($E199="",$G199=""),"",IF(AND($E$3=6),'Marks Entry 6th'!AF198,IF(AND($E$3=7),'Marks Entry 7th'!AF198,"")))</f>
        <v/>
      </c>
      <c r="BC199" s="120" t="str">
        <f>IF(OR($E199="",$G199=""),"",IF(AND($E$3=6),'Marks Entry 6th'!AG198,IF(AND($E$3=7),'Marks Entry 7th'!AG198,"")))</f>
        <v/>
      </c>
      <c r="BD199" s="120" t="str">
        <f>IF(OR($E199="",$G199=""),"",IF(AND($E$3=6),'Marks Entry 6th'!AH198,IF(AND($E$3=7),'Marks Entry 7th'!AH198,"")))</f>
        <v/>
      </c>
      <c r="BE199" s="120" t="str">
        <f>IF(OR($E199="",$G199=""),"",IF(AND($E$3=6),'Marks Entry 6th'!AI198,IF(AND($E$3=7),'Marks Entry 7th'!AI198,"")))</f>
        <v/>
      </c>
      <c r="BF199" s="120" t="str">
        <f>IF(OR($E199="",$G199=""),"",IF(AND($E$3=6),'Marks Entry 6th'!AJ198,IF(AND($E$3=7),'Marks Entry 7th'!AJ198,"")))</f>
        <v/>
      </c>
      <c r="BG199" s="120" t="str">
        <f>IF(OR($E199="",$G199=""),"",IF(AND($E$3=6),'Marks Entry 6th'!AK198,IF(AND($E$3=7),'Marks Entry 7th'!AK198,"")))</f>
        <v/>
      </c>
      <c r="BH199" s="120" t="str">
        <f>IF(OR($E199="",$G199=""),"",IF(AND($E$3=6),'Marks Entry 6th'!AL198,IF(AND($E$3=7),'Marks Entry 7th'!AL198,"")))</f>
        <v/>
      </c>
      <c r="BI199" s="418" t="str">
        <f t="shared" si="208"/>
        <v/>
      </c>
      <c r="BJ199" s="120" t="str">
        <f>IF(OR($E199="",$G199=""),"",IF(AND($E$3=6),'Marks Entry 6th'!AM198,IF(AND($E$3=7),'Marks Entry 7th'!AM198,"")))</f>
        <v/>
      </c>
      <c r="BK199" s="120" t="str">
        <f>IF(OR($E199="",$G199=""),"",IF(AND($E$3=6),'Marks Entry 6th'!AN198,IF(AND($E$3=7),'Marks Entry 7th'!AN198,"")))</f>
        <v/>
      </c>
      <c r="BL199" s="65" t="str">
        <f t="shared" si="209"/>
        <v/>
      </c>
      <c r="BM199" s="62">
        <f t="shared" si="210"/>
        <v>0</v>
      </c>
      <c r="BN199" s="67" t="str">
        <f>IF(OR($E199="",$G199=""),"",IF(AND($E$3=6),'Marks Entry 6th'!AO198,IF(AND($E$3=7),'Marks Entry 7th'!AO198,"")))</f>
        <v/>
      </c>
      <c r="BO199" s="67" t="str">
        <f>IF(OR($E199="",$G199=""),"",IF(AND($E$3=6),'Marks Entry 6th'!AP198,IF(AND($E$3=7),'Marks Entry 7th'!AP198,"")))</f>
        <v/>
      </c>
      <c r="BP199" s="65" t="str">
        <f t="shared" si="211"/>
        <v/>
      </c>
      <c r="BQ199" s="62" t="str">
        <f t="shared" si="212"/>
        <v/>
      </c>
      <c r="BR199" s="108">
        <f t="shared" si="213"/>
        <v>0</v>
      </c>
      <c r="BS199" s="108" t="str">
        <f t="shared" si="214"/>
        <v/>
      </c>
      <c r="BT199" s="108" t="str">
        <f t="shared" si="215"/>
        <v/>
      </c>
      <c r="BU199" s="108" t="str">
        <f t="shared" si="216"/>
        <v/>
      </c>
      <c r="BV199" s="108" t="str">
        <f t="shared" si="217"/>
        <v/>
      </c>
      <c r="BW199" s="110" t="str">
        <f t="shared" si="218"/>
        <v/>
      </c>
      <c r="BX199" s="120" t="str">
        <f>IF(OR($E199="",$G199=""),"",IF(AND($E$3=6),'Marks Entry 6th'!AQ198,IF(AND($E$3=7),'Marks Entry 7th'!AQ198,"")))</f>
        <v/>
      </c>
      <c r="BY199" s="120" t="str">
        <f>IF(OR($E199="",$G199=""),"",IF(AND($E$3=6),'Marks Entry 6th'!AR198,IF(AND($E$3=7),'Marks Entry 7th'!AR198,"")))</f>
        <v/>
      </c>
      <c r="BZ199" s="120" t="str">
        <f>IF(OR($E199="",$G199=""),"",IF(AND($E$3=6),'Marks Entry 6th'!AS198,IF(AND($E$3=7),'Marks Entry 7th'!AS198,"")))</f>
        <v/>
      </c>
      <c r="CA199" s="120" t="str">
        <f>IF(OR($E199="",$G199=""),"",IF(AND($E$3=6),'Marks Entry 6th'!AT198,IF(AND($E$3=7),'Marks Entry 7th'!AT198,"")))</f>
        <v/>
      </c>
      <c r="CB199" s="120" t="str">
        <f>IF(OR($E199="",$G199=""),"",IF(AND($E$3=6),'Marks Entry 6th'!AU198,IF(AND($E$3=7),'Marks Entry 7th'!AU198,"")))</f>
        <v/>
      </c>
      <c r="CC199" s="120" t="str">
        <f>IF(OR($E199="",$G199=""),"",IF(AND($E$3=6),'Marks Entry 6th'!AV198,IF(AND($E$3=7),'Marks Entry 7th'!AV198,"")))</f>
        <v/>
      </c>
      <c r="CD199" s="418" t="str">
        <f t="shared" si="219"/>
        <v/>
      </c>
      <c r="CE199" s="120" t="str">
        <f>IF(OR($E199="",$G199=""),"",IF(AND($E$3=6),'Marks Entry 6th'!AW198,IF(AND($E$3=7),'Marks Entry 7th'!AW198,"")))</f>
        <v/>
      </c>
      <c r="CF199" s="120" t="str">
        <f>IF(OR($E199="",$G199=""),"",IF(AND($E$3=6),'Marks Entry 6th'!AX198,IF(AND($E$3=7),'Marks Entry 7th'!AX198,"")))</f>
        <v/>
      </c>
      <c r="CG199" s="65" t="str">
        <f t="shared" si="220"/>
        <v/>
      </c>
      <c r="CH199" s="62">
        <f t="shared" si="221"/>
        <v>0</v>
      </c>
      <c r="CI199" s="67" t="str">
        <f>IF(OR($E199="",$G199=""),"",IF(AND($E$3=6),'Marks Entry 6th'!AY198,IF(AND($E$3=7),'Marks Entry 7th'!AY198,"")))</f>
        <v/>
      </c>
      <c r="CJ199" s="67" t="str">
        <f>IF(OR($E199="",$G199=""),"",IF(AND($E$3=6),'Marks Entry 6th'!AZ198,IF(AND($E$3=7),'Marks Entry 7th'!AZ198,"")))</f>
        <v/>
      </c>
      <c r="CK199" s="65" t="str">
        <f t="shared" si="222"/>
        <v/>
      </c>
      <c r="CL199" s="62" t="str">
        <f t="shared" si="223"/>
        <v/>
      </c>
      <c r="CM199" s="108">
        <f t="shared" si="224"/>
        <v>0</v>
      </c>
      <c r="CN199" s="108" t="str">
        <f t="shared" si="225"/>
        <v/>
      </c>
      <c r="CO199" s="108" t="str">
        <f t="shared" si="226"/>
        <v/>
      </c>
      <c r="CP199" s="108" t="str">
        <f t="shared" si="227"/>
        <v/>
      </c>
      <c r="CQ199" s="108" t="str">
        <f t="shared" si="228"/>
        <v/>
      </c>
      <c r="CR199" s="110" t="str">
        <f t="shared" si="229"/>
        <v/>
      </c>
      <c r="CS199" s="120" t="str">
        <f>IF(OR($E199="",$G199=""),"",IF(AND($E$3=6),'Marks Entry 6th'!BA198,IF(AND($E$3=7),'Marks Entry 7th'!BA198,"")))</f>
        <v/>
      </c>
      <c r="CT199" s="120" t="str">
        <f>IF(OR($E199="",$G199=""),"",IF(AND($E$3=6),'Marks Entry 6th'!BB198,IF(AND($E$3=7),'Marks Entry 7th'!BB198,"")))</f>
        <v/>
      </c>
      <c r="CU199" s="120" t="str">
        <f>IF(OR($E199="",$G199=""),"",IF(AND($E$3=6),'Marks Entry 6th'!BC198,IF(AND($E$3=7),'Marks Entry 7th'!BC198,"")))</f>
        <v/>
      </c>
      <c r="CV199" s="120" t="str">
        <f>IF(OR($E199="",$G199=""),"",IF(AND($E$3=6),'Marks Entry 6th'!BD198,IF(AND($E$3=7),'Marks Entry 7th'!BD198,"")))</f>
        <v/>
      </c>
      <c r="CW199" s="120" t="str">
        <f>IF(OR($E199="",$G199=""),"",IF(AND($E$3=6),'Marks Entry 6th'!BE198,IF(AND($E$3=7),'Marks Entry 7th'!BE198,"")))</f>
        <v/>
      </c>
      <c r="CX199" s="120" t="str">
        <f>IF(OR($E199="",$G199=""),"",IF(AND($E$3=6),'Marks Entry 6th'!BF198,IF(AND($E$3=7),'Marks Entry 7th'!BF198,"")))</f>
        <v/>
      </c>
      <c r="CY199" s="418" t="str">
        <f t="shared" si="230"/>
        <v/>
      </c>
      <c r="CZ199" s="120" t="str">
        <f>IF(OR($E199="",$G199=""),"",IF(AND($E$3=6),'Marks Entry 6th'!BG198,IF(AND($E$3=7),'Marks Entry 7th'!BG198,"")))</f>
        <v/>
      </c>
      <c r="DA199" s="120" t="str">
        <f>IF(OR($E199="",$G199=""),"",IF(AND($E$3=6),'Marks Entry 6th'!BH198,IF(AND($E$3=7),'Marks Entry 7th'!BH198,"")))</f>
        <v/>
      </c>
      <c r="DB199" s="65" t="str">
        <f t="shared" si="231"/>
        <v/>
      </c>
      <c r="DC199" s="62">
        <f t="shared" si="232"/>
        <v>0</v>
      </c>
      <c r="DD199" s="67" t="str">
        <f>IF(OR($E199="",$G199=""),"",IF(AND($E$3=6),'Marks Entry 6th'!BI198,IF(AND($E$3=7),'Marks Entry 7th'!BI198,"")))</f>
        <v/>
      </c>
      <c r="DE199" s="67" t="str">
        <f>IF(OR($E199="",$G199=""),"",IF(AND($E$3=6),'Marks Entry 6th'!BJ198,IF(AND($E$3=7),'Marks Entry 7th'!BJ198,"")))</f>
        <v/>
      </c>
      <c r="DF199" s="65" t="str">
        <f t="shared" si="233"/>
        <v/>
      </c>
      <c r="DG199" s="62" t="str">
        <f t="shared" si="234"/>
        <v/>
      </c>
      <c r="DH199" s="108">
        <f t="shared" si="235"/>
        <v>0</v>
      </c>
      <c r="DI199" s="108" t="str">
        <f t="shared" si="236"/>
        <v/>
      </c>
      <c r="DJ199" s="108" t="str">
        <f t="shared" si="237"/>
        <v/>
      </c>
      <c r="DK199" s="108" t="str">
        <f t="shared" si="238"/>
        <v/>
      </c>
      <c r="DL199" s="108" t="str">
        <f t="shared" si="239"/>
        <v/>
      </c>
      <c r="DM199" s="110" t="str">
        <f t="shared" si="240"/>
        <v/>
      </c>
      <c r="DN199" s="120" t="str">
        <f>IF(OR($E199="",$G199=""),"",IF(AND($E$3=6),'Marks Entry 6th'!BK198,IF(AND($E$3=7),'Marks Entry 7th'!BK198,"")))</f>
        <v/>
      </c>
      <c r="DO199" s="120" t="str">
        <f>IF(OR($E199="",$G199=""),"",IF(AND($E$3=6),'Marks Entry 6th'!BL198,IF(AND($E$3=7),'Marks Entry 7th'!BL198,"")))</f>
        <v/>
      </c>
      <c r="DP199" s="120" t="str">
        <f>IF(OR($E199="",$G199=""),"",IF(AND($E$3=6),'Marks Entry 6th'!BM198,IF(AND($E$3=7),'Marks Entry 7th'!BM198,"")))</f>
        <v/>
      </c>
      <c r="DQ199" s="120" t="str">
        <f>IF(OR($E199="",$G199=""),"",IF(AND($E$3=6),'Marks Entry 6th'!BN198,IF(AND($E$3=7),'Marks Entry 7th'!BN198,"")))</f>
        <v/>
      </c>
      <c r="DR199" s="120" t="str">
        <f>IF(OR($E199="",$G199=""),"",IF(AND($E$3=6),'Marks Entry 6th'!BO198,IF(AND($E$3=7),'Marks Entry 7th'!BO198,"")))</f>
        <v/>
      </c>
      <c r="DS199" s="120" t="str">
        <f>IF(OR($E199="",$G199=""),"",IF(AND($E$3=6),'Marks Entry 6th'!BP198,IF(AND($E$3=7),'Marks Entry 7th'!BP198,"")))</f>
        <v/>
      </c>
      <c r="DT199" s="418" t="str">
        <f t="shared" si="241"/>
        <v/>
      </c>
      <c r="DU199" s="120" t="str">
        <f>IF(OR($E199="",$G199=""),"",IF(AND($E$3=6),'Marks Entry 6th'!BQ198,IF(AND($E$3=7),'Marks Entry 7th'!BQ198,"")))</f>
        <v/>
      </c>
      <c r="DV199" s="120" t="str">
        <f>IF(OR($E199="",$G199=""),"",IF(AND($E$3=6),'Marks Entry 6th'!BR198,IF(AND($E$3=7),'Marks Entry 7th'!BR198,"")))</f>
        <v/>
      </c>
      <c r="DW199" s="65" t="str">
        <f t="shared" si="242"/>
        <v/>
      </c>
      <c r="DX199" s="62">
        <f t="shared" si="243"/>
        <v>0</v>
      </c>
      <c r="DY199" s="67" t="str">
        <f>IF(OR($E199="",$G199=""),"",IF(AND($E$3=6),'Marks Entry 6th'!BS198,IF(AND($E$3=7),'Marks Entry 7th'!BS198,"")))</f>
        <v/>
      </c>
      <c r="DZ199" s="67" t="str">
        <f>IF(OR($E199="",$G199=""),"",IF(AND($E$3=6),'Marks Entry 6th'!BT198,IF(AND($E$3=7),'Marks Entry 7th'!BT198,"")))</f>
        <v/>
      </c>
      <c r="EA199" s="65" t="str">
        <f t="shared" si="244"/>
        <v/>
      </c>
      <c r="EB199" s="62" t="str">
        <f t="shared" si="245"/>
        <v/>
      </c>
      <c r="EC199" s="108">
        <f t="shared" si="246"/>
        <v>0</v>
      </c>
      <c r="ED199" s="108" t="str">
        <f t="shared" si="247"/>
        <v/>
      </c>
      <c r="EE199" s="108" t="str">
        <f t="shared" si="248"/>
        <v/>
      </c>
      <c r="EF199" s="108" t="str">
        <f t="shared" si="249"/>
        <v/>
      </c>
      <c r="EG199" s="108" t="str">
        <f t="shared" si="250"/>
        <v/>
      </c>
      <c r="EH199" s="110" t="str">
        <f t="shared" si="251"/>
        <v/>
      </c>
      <c r="EI199" s="52" t="str">
        <f>IF(OR($E199="",$G199=""),"",IF(AND($E$3=6),'Marks Entry 6th'!BU198,IF(AND($E$3=7),'Marks Entry 7th'!BU198,"")))</f>
        <v/>
      </c>
      <c r="EJ199" s="52" t="str">
        <f>IF(OR($E199="",$G199=""),"",IF(AND($E$3=6),'Marks Entry 6th'!BV198,IF(AND($E$3=7),'Marks Entry 7th'!BV198,"")))</f>
        <v/>
      </c>
      <c r="EK199" s="52" t="str">
        <f>IF(OR($E199="",$G199=""),"",IF(AND($E$3=6),'Marks Entry 6th'!BW198,IF(AND($E$3=7),'Marks Entry 7th'!BW198,"")))</f>
        <v/>
      </c>
      <c r="EL199" s="52" t="str">
        <f>IF(OR($E199="",$G199=""),"",IF(AND($E$3=6),'Marks Entry 6th'!BX198,IF(AND($E$3=7),'Marks Entry 7th'!BX198,"")))</f>
        <v/>
      </c>
      <c r="EM199" s="52" t="str">
        <f>IF(OR($E199="",$G199=""),"",IF(AND($E$3=6),'Marks Entry 6th'!BY198,IF(AND($E$3=7),'Marks Entry 7th'!BY198,"")))</f>
        <v/>
      </c>
      <c r="EN199" s="121" t="str">
        <f t="shared" si="252"/>
        <v/>
      </c>
      <c r="EO199" s="122">
        <f t="shared" si="253"/>
        <v>0</v>
      </c>
      <c r="EP199" s="122" t="str">
        <f t="shared" si="254"/>
        <v/>
      </c>
      <c r="EQ199" s="122" t="str">
        <f t="shared" si="255"/>
        <v/>
      </c>
      <c r="ER199" s="109" t="str">
        <f t="shared" si="256"/>
        <v/>
      </c>
      <c r="ES199" s="52" t="str">
        <f>IF(OR($E199="",$G199=""),"",IF(AND($E$3=6),'Marks Entry 6th'!BZ198,IF(AND($E$3=7),'Marks Entry 7th'!BZ198,"")))</f>
        <v/>
      </c>
      <c r="ET199" s="52" t="str">
        <f>IF(OR($E199="",$G199=""),"",IF(AND($E$3=6),'Marks Entry 6th'!CA198,IF(AND($E$3=7),'Marks Entry 7th'!CA198,"")))</f>
        <v/>
      </c>
      <c r="EU199" s="52" t="str">
        <f>IF(OR($E199="",$G199=""),"",IF(AND($E$3=6),'Marks Entry 6th'!CB198,IF(AND($E$3=7),'Marks Entry 7th'!CB198,"")))</f>
        <v/>
      </c>
      <c r="EV199" s="52" t="str">
        <f>IF(OR($E199="",$G199=""),"",IF(AND($E$3=6),'Marks Entry 6th'!CC198,IF(AND($E$3=7),'Marks Entry 7th'!CC198,"")))</f>
        <v/>
      </c>
      <c r="EW199" s="52" t="str">
        <f>IF(OR($E199="",$G199=""),"",IF(AND($E$3=6),'Marks Entry 6th'!CD198,IF(AND($E$3=7),'Marks Entry 7th'!CD198,"")))</f>
        <v/>
      </c>
      <c r="EX199" s="121" t="str">
        <f t="shared" si="257"/>
        <v/>
      </c>
      <c r="EY199" s="122">
        <f t="shared" si="258"/>
        <v>0</v>
      </c>
      <c r="EZ199" s="122" t="str">
        <f t="shared" si="259"/>
        <v/>
      </c>
      <c r="FA199" s="122" t="str">
        <f t="shared" si="260"/>
        <v/>
      </c>
      <c r="FB199" s="109" t="str">
        <f t="shared" si="261"/>
        <v/>
      </c>
      <c r="FC199" s="52" t="str">
        <f>IF(OR($E199="",$G199=""),"",IF(AND($E$3=6),'Marks Entry 6th'!CE198,IF(AND($E$3=7),'Marks Entry 7th'!CE198,"")))</f>
        <v/>
      </c>
      <c r="FD199" s="52" t="str">
        <f>IF(OR($E199="",$G199=""),"",IF(AND($E$3=6),'Marks Entry 6th'!CF198,IF(AND($E$3=7),'Marks Entry 7th'!CF198,"")))</f>
        <v/>
      </c>
      <c r="FE199" s="52" t="str">
        <f>IF(OR($E199="",$G199=""),"",IF(AND($E$3=6),'Marks Entry 6th'!CG198,IF(AND($E$3=7),'Marks Entry 7th'!CG198,"")))</f>
        <v/>
      </c>
      <c r="FF199" s="52" t="str">
        <f>IF(OR($E199="",$G199=""),"",IF(AND($E$3=6),'Marks Entry 6th'!CH198,IF(AND($E$3=7),'Marks Entry 7th'!CH198,"")))</f>
        <v/>
      </c>
      <c r="FG199" s="52" t="str">
        <f>IF(OR($E199="",$G199=""),"",IF(AND($E$3=6),'Marks Entry 6th'!CI198,IF(AND($E$3=7),'Marks Entry 7th'!CI198,"")))</f>
        <v/>
      </c>
      <c r="FH199" s="121" t="str">
        <f t="shared" si="262"/>
        <v/>
      </c>
      <c r="FI199" s="122">
        <f t="shared" si="263"/>
        <v>0</v>
      </c>
      <c r="FJ199" s="122" t="str">
        <f t="shared" si="264"/>
        <v/>
      </c>
      <c r="FK199" s="122" t="str">
        <f t="shared" si="265"/>
        <v/>
      </c>
      <c r="FL199" s="109" t="str">
        <f t="shared" si="266"/>
        <v/>
      </c>
      <c r="FM199" s="361" t="str">
        <f>IF(OR($E199="",$G199=""),"",IF(AND('Marks Entry 6th'!CJ198="",'Marks Entry 7th'!CJ198=""),"",IF(AND($E$3=6),'Marks Entry 6th'!CJ198,IF(AND($E$3=7),'Marks Entry 7th'!CJ198,""))))</f>
        <v/>
      </c>
      <c r="FN199" s="361" t="str">
        <f>IF(OR($E199="",$G199=""),"",IF(AND('Marks Entry 6th'!CK198="",'Marks Entry 7th'!CK198=""),"",IF(AND($E$3=6),'Marks Entry 6th'!CK198,IF(AND($E$3=7),'Marks Entry 7th'!CK198,""))))</f>
        <v/>
      </c>
      <c r="FO199" s="362" t="str">
        <f t="shared" si="267"/>
        <v/>
      </c>
      <c r="FP199" s="109" t="str">
        <f t="shared" si="268"/>
        <v/>
      </c>
      <c r="FQ199" s="361" t="str">
        <f>IF(OR($E199="",$G199=""),"",IF(AND('Marks Entry 6th'!CL198="",'Marks Entry 7th'!CL198=""),"",IF(AND($E$3=6),'Marks Entry 6th'!CL198,IF(AND($E$3=7),'Marks Entry 7th'!CL198,""))))</f>
        <v/>
      </c>
      <c r="FR199" s="361" t="str">
        <f>IF(OR($E199="",$G199=""),"",IF(AND('Marks Entry 6th'!CM198="",'Marks Entry 7th'!CM198=""),"",IF(AND($E$3=6),'Marks Entry 6th'!CM198,IF(AND($E$3=7),'Marks Entry 7th'!CM198,""))))</f>
        <v/>
      </c>
      <c r="FS199" s="362" t="str">
        <f t="shared" si="269"/>
        <v/>
      </c>
      <c r="FT199" s="109" t="str">
        <f t="shared" si="270"/>
        <v/>
      </c>
      <c r="FU199" s="78" t="str">
        <f t="shared" si="271"/>
        <v/>
      </c>
      <c r="FV199" s="328" t="str">
        <f t="shared" si="272"/>
        <v/>
      </c>
      <c r="FW199" s="84" t="str">
        <f t="shared" si="273"/>
        <v/>
      </c>
      <c r="FX199" s="222" t="str">
        <f t="shared" si="274"/>
        <v/>
      </c>
      <c r="FY199" s="85" t="str">
        <f t="shared" si="275"/>
        <v/>
      </c>
      <c r="FZ199" s="327" t="str">
        <f>IFERROR(IF(B199="NSO","NSO",IF(OR(D199="",G199="",F199=""),"",IF(AND(FV199&gt;=36,'Master sheet'!$D$11="Hindi"),"कक्षा क्रमोन्नत",IF(AND(FV199&gt;=36,'Master sheet'!$D$11="English"),"Promoted",IF(AND(FV199&lt;36,'Master sheet'!$D$11="Hindi"),"पुनः परीक्षा","Re-Exam"))))),"")</f>
        <v/>
      </c>
      <c r="GA199" s="53" t="str">
        <f>IF(OR($E199="",$G199=""),"",IF(AND($E$3=6,'Marks Entry 6th'!CN198=""),"",IF(AND($E$3=7,'Marks Entry 7th'!CN198=""),"",IF(AND($E$3=6),'Marks Entry 6th'!CN198,IF(AND($E$3=7),'Marks Entry 7th'!CN198,"")))))</f>
        <v/>
      </c>
      <c r="GB199" s="53" t="str">
        <f>IF(OR($E199="",$G199=""),"",IF(AND($E$3=6,'Marks Entry 6th'!CO198=""),"",IF(AND($E$3=7,'Marks Entry 7th'!CO198=""),"",IF(AND($E$3=6),'Marks Entry 6th'!CO198,IF(AND($E$3=7),'Marks Entry 7th'!CO198,"")))))</f>
        <v/>
      </c>
      <c r="GC199" s="54"/>
      <c r="GK199" s="56">
        <f>IF(AND($E$3=6),'Marks Entry 6th'!I198,IF(AND($E$3=7),'Marks Entry 7th'!I198,""))</f>
        <v>0</v>
      </c>
      <c r="GL199" s="56">
        <f t="shared" si="276"/>
        <v>0</v>
      </c>
    </row>
    <row r="200" spans="1:194" ht="18.95" customHeight="1">
      <c r="A200" s="68">
        <v>193</v>
      </c>
      <c r="B200" s="68" t="str">
        <f>IF(OR(GK200=0,GK200=""),"",IF(AND($E$3=6),'Marks Entry 6th'!I199,IF(AND($E$3=7),'Marks Entry 7th'!I199,"")))</f>
        <v/>
      </c>
      <c r="C200" s="69" t="str">
        <f>IF(OR(B200=0,B200=""),"",IF(AND($E$3=6,'Marks Entry 6th'!B199=""),"",IF(AND($E$3=7,'Marks Entry 7th'!B199=""),"",IF(AND($E$3=6,'Marks Entry 6th'!B199),'Marks Entry 6th'!B199,IF(AND($E$3=7),'Marks Entry 7th'!B199,"")))))</f>
        <v/>
      </c>
      <c r="D200" s="69" t="str">
        <f>IF(OR(B200=0,B200=""),"",IF(AND($E$3=6,'Marks Entry 6th'!C199=""),"",IF(AND($E$3=7,'Marks Entry 7th'!C199=""),"",IF(AND($E$3=6),'Marks Entry 6th'!C199,IF(AND($E$3=7),'Marks Entry 7th'!C199,"")))))</f>
        <v/>
      </c>
      <c r="E200" s="303" t="str">
        <f>IF(OR(B200=0,B200=""),"",IF(AND($E$3=6,'Marks Entry 6th'!E199=""),"",IF(AND($E$3=7,'Marks Entry 7th'!E199=""),"",IF(AND($E$3=6),'Marks Entry 6th'!E199,IF(AND($E$3=7),'Marks Entry 7th'!E199,"")))))</f>
        <v/>
      </c>
      <c r="F200" s="69" t="str">
        <f>IF(OR(B200=0,B200=""),"",IF(AND($E$3=6,'Marks Entry 6th'!D199=""),"",IF(AND($E$3=7,'Marks Entry 7th'!D199=""),"",IF(AND($E$3=6),'Marks Entry 6th'!D199,IF(AND($E$3=7),'Marks Entry 7th'!D199,"")))))</f>
        <v/>
      </c>
      <c r="G200" s="302" t="str">
        <f>IF(OR(B200=0,B200=""),"",IF(AND($E$3=6,'Marks Entry 6th'!F199=""),"",IF(AND($E$3=7,'Marks Entry 7th'!F199=""),"",IF(AND($E$3=6),UPPER('Marks Entry 6th'!F199),IF(AND($E$3=7),UPPER('Marks Entry 7th'!F199),"")))))</f>
        <v/>
      </c>
      <c r="H200" s="302" t="str">
        <f>IF(OR(B200=0,B200=""),"",IF(AND($E$3=6,'Marks Entry 6th'!G199=""),"",IF(AND($E$3=7,'Marks Entry 7th'!G199=""),"",IF(AND($E$3=6),UPPER('Marks Entry 6th'!G199),IF(AND($E$3=7),UPPER('Marks Entry 7th'!G199),"")))))</f>
        <v/>
      </c>
      <c r="I200" s="302" t="str">
        <f>IF(OR(B200=0,B200=""),"",IF(AND($E$3=6,'Marks Entry 6th'!H199=""),"",IF(AND($E$3=7,'Marks Entry 7th'!H199=""),"",IF(AND($E$3=6),UPPER('Marks Entry 6th'!H199),IF(AND($E$3=7),UPPER('Marks Entry 7th'!H199),"")))))</f>
        <v/>
      </c>
      <c r="J200" s="64" t="str">
        <f>IF(OR(B200=0,B200=""),"",IF(AND($E$3=6,'Marks Entry 6th'!J199=""),"",IF(AND($E$3=7,'Marks Entry 7th'!J199=""),"",IF(AND($E$3=6),'Marks Entry 6th'!J199,IF(AND($E$3=7),'Marks Entry 7th'!J199,"")))))</f>
        <v/>
      </c>
      <c r="K200" s="64" t="str">
        <f>IF(OR(B200=0,B200=""),"",IF(AND($E$3=6,'Marks Entry 6th'!K199=""),"",IF(AND($E$3=7,'Marks Entry 7th'!K199=""),"",IF(AND($E$3=6),'Marks Entry 6th'!K199,IF(AND($E$3=7),'Marks Entry 7th'!K199,"")))))</f>
        <v/>
      </c>
      <c r="L200" s="120" t="str">
        <f>IF(OR($E200="",$G200=""),"",IF(AND($E$3=6),'Marks Entry 6th'!L199,IF(AND($E$3=7),'Marks Entry 7th'!L199,"")))</f>
        <v/>
      </c>
      <c r="M200" s="120" t="str">
        <f>IF(OR($E200="",$G200=""),"",IF(AND($E$3=6),'Marks Entry 6th'!M199,IF(AND($E$3=7),'Marks Entry 7th'!M199,"")))</f>
        <v/>
      </c>
      <c r="N200" s="120" t="str">
        <f>IF(OR($E200="",$G200=""),"",IF(AND($E$3=6),'Marks Entry 6th'!N199,IF(AND($E$3=7),'Marks Entry 7th'!N199,"")))</f>
        <v/>
      </c>
      <c r="O200" s="120" t="str">
        <f>IF(OR($E200="",$G200=""),"",IF(AND($E$3=6),'Marks Entry 6th'!O199,IF(AND($E$3=7),'Marks Entry 7th'!O199,"")))</f>
        <v/>
      </c>
      <c r="P200" s="120" t="str">
        <f>IF(OR($E200="",$G200=""),"",IF(AND($E$3=6),'Marks Entry 6th'!P199,IF(AND($E$3=7),'Marks Entry 7th'!P199,"")))</f>
        <v/>
      </c>
      <c r="Q200" s="120" t="str">
        <f>IF(OR($E200="",$G200=""),"",IF(AND($E$3=6),'Marks Entry 6th'!Q199,IF(AND($E$3=7),'Marks Entry 7th'!Q199,"")))</f>
        <v/>
      </c>
      <c r="R200" s="418" t="str">
        <f t="shared" si="186"/>
        <v/>
      </c>
      <c r="S200" s="120" t="str">
        <f>IF(OR($E200="",$G200=""),"",IF(AND($E$3=6),'Marks Entry 6th'!R199,IF(AND($E$3=7),'Marks Entry 7th'!R199,"")))</f>
        <v/>
      </c>
      <c r="T200" s="120" t="str">
        <f>IF(OR($E200="",$G200=""),"",IF(AND($E$3=6),'Marks Entry 6th'!S199,IF(AND($E$3=7),'Marks Entry 7th'!S199,"")))</f>
        <v/>
      </c>
      <c r="U200" s="65" t="str">
        <f t="shared" si="187"/>
        <v/>
      </c>
      <c r="V200" s="62">
        <f t="shared" si="188"/>
        <v>0</v>
      </c>
      <c r="W200" s="67" t="str">
        <f>IF(OR($E200="",$G200=""),"",IF(AND($E$3=6),'Marks Entry 6th'!T199,IF(AND($E$3=7),'Marks Entry 7th'!T199,"")))</f>
        <v/>
      </c>
      <c r="X200" s="67" t="str">
        <f>IF(OR($E200="",$G200=""),"",IF(AND($E$3=6),'Marks Entry 6th'!U199,IF(AND($E$3=7),'Marks Entry 7th'!U199,"")))</f>
        <v/>
      </c>
      <c r="Y200" s="66" t="str">
        <f t="shared" si="189"/>
        <v/>
      </c>
      <c r="Z200" s="62" t="str">
        <f t="shared" si="190"/>
        <v/>
      </c>
      <c r="AA200" s="108">
        <f t="shared" si="191"/>
        <v>0</v>
      </c>
      <c r="AB200" s="108" t="str">
        <f t="shared" si="192"/>
        <v/>
      </c>
      <c r="AC200" s="108" t="str">
        <f t="shared" si="193"/>
        <v/>
      </c>
      <c r="AD200" s="108" t="str">
        <f t="shared" si="194"/>
        <v/>
      </c>
      <c r="AE200" s="108" t="str">
        <f t="shared" si="195"/>
        <v/>
      </c>
      <c r="AF200" s="110" t="str">
        <f t="shared" si="196"/>
        <v/>
      </c>
      <c r="AG200" s="120" t="str">
        <f>IF(OR($E200="",$G200=""),"",IF(AND($E$3=6),'Marks Entry 6th'!V199,IF(AND($E$3=7),'Marks Entry 7th'!V199,"")))</f>
        <v/>
      </c>
      <c r="AH200" s="120" t="str">
        <f>IF(OR($E200="",$G200=""),"",IF(AND($E$3=6),'Marks Entry 6th'!W199,IF(AND($E$3=7),'Marks Entry 7th'!W199,"")))</f>
        <v/>
      </c>
      <c r="AI200" s="120" t="str">
        <f>IF(OR($E200="",$G200=""),"",IF(AND($E$3=6),'Marks Entry 6th'!X199,IF(AND($E$3=7),'Marks Entry 7th'!X199,"")))</f>
        <v/>
      </c>
      <c r="AJ200" s="120" t="str">
        <f>IF(OR($E200="",$G200=""),"",IF(AND($E$3=6),'Marks Entry 6th'!Y199,IF(AND($E$3=7),'Marks Entry 7th'!Y199,"")))</f>
        <v/>
      </c>
      <c r="AK200" s="120" t="str">
        <f>IF(OR($E200="",$G200=""),"",IF(AND($E$3=6),'Marks Entry 6th'!Z199,IF(AND($E$3=7),'Marks Entry 7th'!Z199,"")))</f>
        <v/>
      </c>
      <c r="AL200" s="120" t="str">
        <f>IF(OR($E200="",$G200=""),"",IF(AND($E$3=6),'Marks Entry 6th'!AA199,IF(AND($E$3=7),'Marks Entry 7th'!AA199,"")))</f>
        <v/>
      </c>
      <c r="AM200" s="418" t="str">
        <f t="shared" si="197"/>
        <v/>
      </c>
      <c r="AN200" s="120" t="str">
        <f>IF(OR($E200="",$G200=""),"",IF(AND($E$3=6),'Marks Entry 6th'!AB199,IF(AND($E$3=7),'Marks Entry 7th'!AB199,"")))</f>
        <v/>
      </c>
      <c r="AO200" s="120" t="str">
        <f>IF(OR($E200="",$G200=""),"",IF(AND($E$3=6),'Marks Entry 6th'!AC199,IF(AND($E$3=7),'Marks Entry 7th'!AC199,"")))</f>
        <v/>
      </c>
      <c r="AP200" s="65" t="str">
        <f t="shared" si="198"/>
        <v/>
      </c>
      <c r="AQ200" s="62">
        <f t="shared" si="199"/>
        <v>0</v>
      </c>
      <c r="AR200" s="67" t="str">
        <f>IF(OR($E200="",$G200=""),"",IF(AND($E$3=6),'Marks Entry 6th'!AD199,IF(AND($E$3=7),'Marks Entry 7th'!AD199,"")))</f>
        <v/>
      </c>
      <c r="AS200" s="67" t="str">
        <f>IF(OR($E200="",$G200=""),"",IF(AND($E$3=6),'Marks Entry 6th'!AE199,IF(AND($E$3=7),'Marks Entry 7th'!AE199,"")))</f>
        <v/>
      </c>
      <c r="AT200" s="65" t="str">
        <f t="shared" si="200"/>
        <v/>
      </c>
      <c r="AU200" s="62" t="str">
        <f t="shared" si="201"/>
        <v/>
      </c>
      <c r="AV200" s="108">
        <f t="shared" si="202"/>
        <v>0</v>
      </c>
      <c r="AW200" s="108" t="str">
        <f t="shared" si="203"/>
        <v/>
      </c>
      <c r="AX200" s="108" t="str">
        <f t="shared" si="204"/>
        <v/>
      </c>
      <c r="AY200" s="108" t="str">
        <f t="shared" si="205"/>
        <v/>
      </c>
      <c r="AZ200" s="108" t="str">
        <f t="shared" si="206"/>
        <v/>
      </c>
      <c r="BA200" s="110" t="str">
        <f t="shared" si="207"/>
        <v/>
      </c>
      <c r="BB200" s="310" t="str">
        <f>IF(OR($E200="",$G200=""),"",IF(AND($E$3=6),'Marks Entry 6th'!AF199,IF(AND($E$3=7),'Marks Entry 7th'!AF199,"")))</f>
        <v/>
      </c>
      <c r="BC200" s="120" t="str">
        <f>IF(OR($E200="",$G200=""),"",IF(AND($E$3=6),'Marks Entry 6th'!AG199,IF(AND($E$3=7),'Marks Entry 7th'!AG199,"")))</f>
        <v/>
      </c>
      <c r="BD200" s="120" t="str">
        <f>IF(OR($E200="",$G200=""),"",IF(AND($E$3=6),'Marks Entry 6th'!AH199,IF(AND($E$3=7),'Marks Entry 7th'!AH199,"")))</f>
        <v/>
      </c>
      <c r="BE200" s="120" t="str">
        <f>IF(OR($E200="",$G200=""),"",IF(AND($E$3=6),'Marks Entry 6th'!AI199,IF(AND($E$3=7),'Marks Entry 7th'!AI199,"")))</f>
        <v/>
      </c>
      <c r="BF200" s="120" t="str">
        <f>IF(OR($E200="",$G200=""),"",IF(AND($E$3=6),'Marks Entry 6th'!AJ199,IF(AND($E$3=7),'Marks Entry 7th'!AJ199,"")))</f>
        <v/>
      </c>
      <c r="BG200" s="120" t="str">
        <f>IF(OR($E200="",$G200=""),"",IF(AND($E$3=6),'Marks Entry 6th'!AK199,IF(AND($E$3=7),'Marks Entry 7th'!AK199,"")))</f>
        <v/>
      </c>
      <c r="BH200" s="120" t="str">
        <f>IF(OR($E200="",$G200=""),"",IF(AND($E$3=6),'Marks Entry 6th'!AL199,IF(AND($E$3=7),'Marks Entry 7th'!AL199,"")))</f>
        <v/>
      </c>
      <c r="BI200" s="418" t="str">
        <f t="shared" si="208"/>
        <v/>
      </c>
      <c r="BJ200" s="120" t="str">
        <f>IF(OR($E200="",$G200=""),"",IF(AND($E$3=6),'Marks Entry 6th'!AM199,IF(AND($E$3=7),'Marks Entry 7th'!AM199,"")))</f>
        <v/>
      </c>
      <c r="BK200" s="120" t="str">
        <f>IF(OR($E200="",$G200=""),"",IF(AND($E$3=6),'Marks Entry 6th'!AN199,IF(AND($E$3=7),'Marks Entry 7th'!AN199,"")))</f>
        <v/>
      </c>
      <c r="BL200" s="65" t="str">
        <f t="shared" si="209"/>
        <v/>
      </c>
      <c r="BM200" s="62">
        <f t="shared" si="210"/>
        <v>0</v>
      </c>
      <c r="BN200" s="67" t="str">
        <f>IF(OR($E200="",$G200=""),"",IF(AND($E$3=6),'Marks Entry 6th'!AO199,IF(AND($E$3=7),'Marks Entry 7th'!AO199,"")))</f>
        <v/>
      </c>
      <c r="BO200" s="67" t="str">
        <f>IF(OR($E200="",$G200=""),"",IF(AND($E$3=6),'Marks Entry 6th'!AP199,IF(AND($E$3=7),'Marks Entry 7th'!AP199,"")))</f>
        <v/>
      </c>
      <c r="BP200" s="65" t="str">
        <f t="shared" si="211"/>
        <v/>
      </c>
      <c r="BQ200" s="62" t="str">
        <f t="shared" si="212"/>
        <v/>
      </c>
      <c r="BR200" s="108">
        <f t="shared" si="213"/>
        <v>0</v>
      </c>
      <c r="BS200" s="108" t="str">
        <f t="shared" si="214"/>
        <v/>
      </c>
      <c r="BT200" s="108" t="str">
        <f t="shared" si="215"/>
        <v/>
      </c>
      <c r="BU200" s="108" t="str">
        <f t="shared" si="216"/>
        <v/>
      </c>
      <c r="BV200" s="108" t="str">
        <f t="shared" si="217"/>
        <v/>
      </c>
      <c r="BW200" s="110" t="str">
        <f t="shared" si="218"/>
        <v/>
      </c>
      <c r="BX200" s="120" t="str">
        <f>IF(OR($E200="",$G200=""),"",IF(AND($E$3=6),'Marks Entry 6th'!AQ199,IF(AND($E$3=7),'Marks Entry 7th'!AQ199,"")))</f>
        <v/>
      </c>
      <c r="BY200" s="120" t="str">
        <f>IF(OR($E200="",$G200=""),"",IF(AND($E$3=6),'Marks Entry 6th'!AR199,IF(AND($E$3=7),'Marks Entry 7th'!AR199,"")))</f>
        <v/>
      </c>
      <c r="BZ200" s="120" t="str">
        <f>IF(OR($E200="",$G200=""),"",IF(AND($E$3=6),'Marks Entry 6th'!AS199,IF(AND($E$3=7),'Marks Entry 7th'!AS199,"")))</f>
        <v/>
      </c>
      <c r="CA200" s="120" t="str">
        <f>IF(OR($E200="",$G200=""),"",IF(AND($E$3=6),'Marks Entry 6th'!AT199,IF(AND($E$3=7),'Marks Entry 7th'!AT199,"")))</f>
        <v/>
      </c>
      <c r="CB200" s="120" t="str">
        <f>IF(OR($E200="",$G200=""),"",IF(AND($E$3=6),'Marks Entry 6th'!AU199,IF(AND($E$3=7),'Marks Entry 7th'!AU199,"")))</f>
        <v/>
      </c>
      <c r="CC200" s="120" t="str">
        <f>IF(OR($E200="",$G200=""),"",IF(AND($E$3=6),'Marks Entry 6th'!AV199,IF(AND($E$3=7),'Marks Entry 7th'!AV199,"")))</f>
        <v/>
      </c>
      <c r="CD200" s="418" t="str">
        <f t="shared" si="219"/>
        <v/>
      </c>
      <c r="CE200" s="120" t="str">
        <f>IF(OR($E200="",$G200=""),"",IF(AND($E$3=6),'Marks Entry 6th'!AW199,IF(AND($E$3=7),'Marks Entry 7th'!AW199,"")))</f>
        <v/>
      </c>
      <c r="CF200" s="120" t="str">
        <f>IF(OR($E200="",$G200=""),"",IF(AND($E$3=6),'Marks Entry 6th'!AX199,IF(AND($E$3=7),'Marks Entry 7th'!AX199,"")))</f>
        <v/>
      </c>
      <c r="CG200" s="65" t="str">
        <f t="shared" si="220"/>
        <v/>
      </c>
      <c r="CH200" s="62">
        <f t="shared" si="221"/>
        <v>0</v>
      </c>
      <c r="CI200" s="67" t="str">
        <f>IF(OR($E200="",$G200=""),"",IF(AND($E$3=6),'Marks Entry 6th'!AY199,IF(AND($E$3=7),'Marks Entry 7th'!AY199,"")))</f>
        <v/>
      </c>
      <c r="CJ200" s="67" t="str">
        <f>IF(OR($E200="",$G200=""),"",IF(AND($E$3=6),'Marks Entry 6th'!AZ199,IF(AND($E$3=7),'Marks Entry 7th'!AZ199,"")))</f>
        <v/>
      </c>
      <c r="CK200" s="65" t="str">
        <f t="shared" si="222"/>
        <v/>
      </c>
      <c r="CL200" s="62" t="str">
        <f t="shared" si="223"/>
        <v/>
      </c>
      <c r="CM200" s="108">
        <f t="shared" si="224"/>
        <v>0</v>
      </c>
      <c r="CN200" s="108" t="str">
        <f t="shared" si="225"/>
        <v/>
      </c>
      <c r="CO200" s="108" t="str">
        <f t="shared" si="226"/>
        <v/>
      </c>
      <c r="CP200" s="108" t="str">
        <f t="shared" si="227"/>
        <v/>
      </c>
      <c r="CQ200" s="108" t="str">
        <f t="shared" si="228"/>
        <v/>
      </c>
      <c r="CR200" s="110" t="str">
        <f t="shared" si="229"/>
        <v/>
      </c>
      <c r="CS200" s="120" t="str">
        <f>IF(OR($E200="",$G200=""),"",IF(AND($E$3=6),'Marks Entry 6th'!BA199,IF(AND($E$3=7),'Marks Entry 7th'!BA199,"")))</f>
        <v/>
      </c>
      <c r="CT200" s="120" t="str">
        <f>IF(OR($E200="",$G200=""),"",IF(AND($E$3=6),'Marks Entry 6th'!BB199,IF(AND($E$3=7),'Marks Entry 7th'!BB199,"")))</f>
        <v/>
      </c>
      <c r="CU200" s="120" t="str">
        <f>IF(OR($E200="",$G200=""),"",IF(AND($E$3=6),'Marks Entry 6th'!BC199,IF(AND($E$3=7),'Marks Entry 7th'!BC199,"")))</f>
        <v/>
      </c>
      <c r="CV200" s="120" t="str">
        <f>IF(OR($E200="",$G200=""),"",IF(AND($E$3=6),'Marks Entry 6th'!BD199,IF(AND($E$3=7),'Marks Entry 7th'!BD199,"")))</f>
        <v/>
      </c>
      <c r="CW200" s="120" t="str">
        <f>IF(OR($E200="",$G200=""),"",IF(AND($E$3=6),'Marks Entry 6th'!BE199,IF(AND($E$3=7),'Marks Entry 7th'!BE199,"")))</f>
        <v/>
      </c>
      <c r="CX200" s="120" t="str">
        <f>IF(OR($E200="",$G200=""),"",IF(AND($E$3=6),'Marks Entry 6th'!BF199,IF(AND($E$3=7),'Marks Entry 7th'!BF199,"")))</f>
        <v/>
      </c>
      <c r="CY200" s="418" t="str">
        <f t="shared" si="230"/>
        <v/>
      </c>
      <c r="CZ200" s="120" t="str">
        <f>IF(OR($E200="",$G200=""),"",IF(AND($E$3=6),'Marks Entry 6th'!BG199,IF(AND($E$3=7),'Marks Entry 7th'!BG199,"")))</f>
        <v/>
      </c>
      <c r="DA200" s="120" t="str">
        <f>IF(OR($E200="",$G200=""),"",IF(AND($E$3=6),'Marks Entry 6th'!BH199,IF(AND($E$3=7),'Marks Entry 7th'!BH199,"")))</f>
        <v/>
      </c>
      <c r="DB200" s="65" t="str">
        <f t="shared" si="231"/>
        <v/>
      </c>
      <c r="DC200" s="62">
        <f t="shared" si="232"/>
        <v>0</v>
      </c>
      <c r="DD200" s="67" t="str">
        <f>IF(OR($E200="",$G200=""),"",IF(AND($E$3=6),'Marks Entry 6th'!BI199,IF(AND($E$3=7),'Marks Entry 7th'!BI199,"")))</f>
        <v/>
      </c>
      <c r="DE200" s="67" t="str">
        <f>IF(OR($E200="",$G200=""),"",IF(AND($E$3=6),'Marks Entry 6th'!BJ199,IF(AND($E$3=7),'Marks Entry 7th'!BJ199,"")))</f>
        <v/>
      </c>
      <c r="DF200" s="65" t="str">
        <f t="shared" si="233"/>
        <v/>
      </c>
      <c r="DG200" s="62" t="str">
        <f t="shared" si="234"/>
        <v/>
      </c>
      <c r="DH200" s="108">
        <f t="shared" si="235"/>
        <v>0</v>
      </c>
      <c r="DI200" s="108" t="str">
        <f t="shared" si="236"/>
        <v/>
      </c>
      <c r="DJ200" s="108" t="str">
        <f t="shared" si="237"/>
        <v/>
      </c>
      <c r="DK200" s="108" t="str">
        <f t="shared" si="238"/>
        <v/>
      </c>
      <c r="DL200" s="108" t="str">
        <f t="shared" si="239"/>
        <v/>
      </c>
      <c r="DM200" s="110" t="str">
        <f t="shared" si="240"/>
        <v/>
      </c>
      <c r="DN200" s="120" t="str">
        <f>IF(OR($E200="",$G200=""),"",IF(AND($E$3=6),'Marks Entry 6th'!BK199,IF(AND($E$3=7),'Marks Entry 7th'!BK199,"")))</f>
        <v/>
      </c>
      <c r="DO200" s="120" t="str">
        <f>IF(OR($E200="",$G200=""),"",IF(AND($E$3=6),'Marks Entry 6th'!BL199,IF(AND($E$3=7),'Marks Entry 7th'!BL199,"")))</f>
        <v/>
      </c>
      <c r="DP200" s="120" t="str">
        <f>IF(OR($E200="",$G200=""),"",IF(AND($E$3=6),'Marks Entry 6th'!BM199,IF(AND($E$3=7),'Marks Entry 7th'!BM199,"")))</f>
        <v/>
      </c>
      <c r="DQ200" s="120" t="str">
        <f>IF(OR($E200="",$G200=""),"",IF(AND($E$3=6),'Marks Entry 6th'!BN199,IF(AND($E$3=7),'Marks Entry 7th'!BN199,"")))</f>
        <v/>
      </c>
      <c r="DR200" s="120" t="str">
        <f>IF(OR($E200="",$G200=""),"",IF(AND($E$3=6),'Marks Entry 6th'!BO199,IF(AND($E$3=7),'Marks Entry 7th'!BO199,"")))</f>
        <v/>
      </c>
      <c r="DS200" s="120" t="str">
        <f>IF(OR($E200="",$G200=""),"",IF(AND($E$3=6),'Marks Entry 6th'!BP199,IF(AND($E$3=7),'Marks Entry 7th'!BP199,"")))</f>
        <v/>
      </c>
      <c r="DT200" s="418" t="str">
        <f t="shared" si="241"/>
        <v/>
      </c>
      <c r="DU200" s="120" t="str">
        <f>IF(OR($E200="",$G200=""),"",IF(AND($E$3=6),'Marks Entry 6th'!BQ199,IF(AND($E$3=7),'Marks Entry 7th'!BQ199,"")))</f>
        <v/>
      </c>
      <c r="DV200" s="120" t="str">
        <f>IF(OR($E200="",$G200=""),"",IF(AND($E$3=6),'Marks Entry 6th'!BR199,IF(AND($E$3=7),'Marks Entry 7th'!BR199,"")))</f>
        <v/>
      </c>
      <c r="DW200" s="65" t="str">
        <f t="shared" si="242"/>
        <v/>
      </c>
      <c r="DX200" s="62">
        <f t="shared" si="243"/>
        <v>0</v>
      </c>
      <c r="DY200" s="67" t="str">
        <f>IF(OR($E200="",$G200=""),"",IF(AND($E$3=6),'Marks Entry 6th'!BS199,IF(AND($E$3=7),'Marks Entry 7th'!BS199,"")))</f>
        <v/>
      </c>
      <c r="DZ200" s="67" t="str">
        <f>IF(OR($E200="",$G200=""),"",IF(AND($E$3=6),'Marks Entry 6th'!BT199,IF(AND($E$3=7),'Marks Entry 7th'!BT199,"")))</f>
        <v/>
      </c>
      <c r="EA200" s="65" t="str">
        <f t="shared" si="244"/>
        <v/>
      </c>
      <c r="EB200" s="62" t="str">
        <f t="shared" si="245"/>
        <v/>
      </c>
      <c r="EC200" s="108">
        <f t="shared" si="246"/>
        <v>0</v>
      </c>
      <c r="ED200" s="108" t="str">
        <f t="shared" si="247"/>
        <v/>
      </c>
      <c r="EE200" s="108" t="str">
        <f t="shared" si="248"/>
        <v/>
      </c>
      <c r="EF200" s="108" t="str">
        <f t="shared" si="249"/>
        <v/>
      </c>
      <c r="EG200" s="108" t="str">
        <f t="shared" si="250"/>
        <v/>
      </c>
      <c r="EH200" s="110" t="str">
        <f t="shared" si="251"/>
        <v/>
      </c>
      <c r="EI200" s="52" t="str">
        <f>IF(OR($E200="",$G200=""),"",IF(AND($E$3=6),'Marks Entry 6th'!BU199,IF(AND($E$3=7),'Marks Entry 7th'!BU199,"")))</f>
        <v/>
      </c>
      <c r="EJ200" s="52" t="str">
        <f>IF(OR($E200="",$G200=""),"",IF(AND($E$3=6),'Marks Entry 6th'!BV199,IF(AND($E$3=7),'Marks Entry 7th'!BV199,"")))</f>
        <v/>
      </c>
      <c r="EK200" s="52" t="str">
        <f>IF(OR($E200="",$G200=""),"",IF(AND($E$3=6),'Marks Entry 6th'!BW199,IF(AND($E$3=7),'Marks Entry 7th'!BW199,"")))</f>
        <v/>
      </c>
      <c r="EL200" s="52" t="str">
        <f>IF(OR($E200="",$G200=""),"",IF(AND($E$3=6),'Marks Entry 6th'!BX199,IF(AND($E$3=7),'Marks Entry 7th'!BX199,"")))</f>
        <v/>
      </c>
      <c r="EM200" s="52" t="str">
        <f>IF(OR($E200="",$G200=""),"",IF(AND($E$3=6),'Marks Entry 6th'!BY199,IF(AND($E$3=7),'Marks Entry 7th'!BY199,"")))</f>
        <v/>
      </c>
      <c r="EN200" s="121" t="str">
        <f t="shared" si="252"/>
        <v/>
      </c>
      <c r="EO200" s="122">
        <f t="shared" si="253"/>
        <v>0</v>
      </c>
      <c r="EP200" s="122" t="str">
        <f t="shared" si="254"/>
        <v/>
      </c>
      <c r="EQ200" s="122" t="str">
        <f t="shared" si="255"/>
        <v/>
      </c>
      <c r="ER200" s="109" t="str">
        <f t="shared" si="256"/>
        <v/>
      </c>
      <c r="ES200" s="52" t="str">
        <f>IF(OR($E200="",$G200=""),"",IF(AND($E$3=6),'Marks Entry 6th'!BZ199,IF(AND($E$3=7),'Marks Entry 7th'!BZ199,"")))</f>
        <v/>
      </c>
      <c r="ET200" s="52" t="str">
        <f>IF(OR($E200="",$G200=""),"",IF(AND($E$3=6),'Marks Entry 6th'!CA199,IF(AND($E$3=7),'Marks Entry 7th'!CA199,"")))</f>
        <v/>
      </c>
      <c r="EU200" s="52" t="str">
        <f>IF(OR($E200="",$G200=""),"",IF(AND($E$3=6),'Marks Entry 6th'!CB199,IF(AND($E$3=7),'Marks Entry 7th'!CB199,"")))</f>
        <v/>
      </c>
      <c r="EV200" s="52" t="str">
        <f>IF(OR($E200="",$G200=""),"",IF(AND($E$3=6),'Marks Entry 6th'!CC199,IF(AND($E$3=7),'Marks Entry 7th'!CC199,"")))</f>
        <v/>
      </c>
      <c r="EW200" s="52" t="str">
        <f>IF(OR($E200="",$G200=""),"",IF(AND($E$3=6),'Marks Entry 6th'!CD199,IF(AND($E$3=7),'Marks Entry 7th'!CD199,"")))</f>
        <v/>
      </c>
      <c r="EX200" s="121" t="str">
        <f t="shared" si="257"/>
        <v/>
      </c>
      <c r="EY200" s="122">
        <f t="shared" si="258"/>
        <v>0</v>
      </c>
      <c r="EZ200" s="122" t="str">
        <f t="shared" si="259"/>
        <v/>
      </c>
      <c r="FA200" s="122" t="str">
        <f t="shared" si="260"/>
        <v/>
      </c>
      <c r="FB200" s="109" t="str">
        <f t="shared" si="261"/>
        <v/>
      </c>
      <c r="FC200" s="52" t="str">
        <f>IF(OR($E200="",$G200=""),"",IF(AND($E$3=6),'Marks Entry 6th'!CE199,IF(AND($E$3=7),'Marks Entry 7th'!CE199,"")))</f>
        <v/>
      </c>
      <c r="FD200" s="52" t="str">
        <f>IF(OR($E200="",$G200=""),"",IF(AND($E$3=6),'Marks Entry 6th'!CF199,IF(AND($E$3=7),'Marks Entry 7th'!CF199,"")))</f>
        <v/>
      </c>
      <c r="FE200" s="52" t="str">
        <f>IF(OR($E200="",$G200=""),"",IF(AND($E$3=6),'Marks Entry 6th'!CG199,IF(AND($E$3=7),'Marks Entry 7th'!CG199,"")))</f>
        <v/>
      </c>
      <c r="FF200" s="52" t="str">
        <f>IF(OR($E200="",$G200=""),"",IF(AND($E$3=6),'Marks Entry 6th'!CH199,IF(AND($E$3=7),'Marks Entry 7th'!CH199,"")))</f>
        <v/>
      </c>
      <c r="FG200" s="52" t="str">
        <f>IF(OR($E200="",$G200=""),"",IF(AND($E$3=6),'Marks Entry 6th'!CI199,IF(AND($E$3=7),'Marks Entry 7th'!CI199,"")))</f>
        <v/>
      </c>
      <c r="FH200" s="121" t="str">
        <f t="shared" si="262"/>
        <v/>
      </c>
      <c r="FI200" s="122">
        <f t="shared" si="263"/>
        <v>0</v>
      </c>
      <c r="FJ200" s="122" t="str">
        <f t="shared" si="264"/>
        <v/>
      </c>
      <c r="FK200" s="122" t="str">
        <f t="shared" si="265"/>
        <v/>
      </c>
      <c r="FL200" s="109" t="str">
        <f t="shared" si="266"/>
        <v/>
      </c>
      <c r="FM200" s="361" t="str">
        <f>IF(OR($E200="",$G200=""),"",IF(AND('Marks Entry 6th'!CJ199="",'Marks Entry 7th'!CJ199=""),"",IF(AND($E$3=6),'Marks Entry 6th'!CJ199,IF(AND($E$3=7),'Marks Entry 7th'!CJ199,""))))</f>
        <v/>
      </c>
      <c r="FN200" s="361" t="str">
        <f>IF(OR($E200="",$G200=""),"",IF(AND('Marks Entry 6th'!CK199="",'Marks Entry 7th'!CK199=""),"",IF(AND($E$3=6),'Marks Entry 6th'!CK199,IF(AND($E$3=7),'Marks Entry 7th'!CK199,""))))</f>
        <v/>
      </c>
      <c r="FO200" s="362" t="str">
        <f t="shared" si="267"/>
        <v/>
      </c>
      <c r="FP200" s="109" t="str">
        <f t="shared" si="268"/>
        <v/>
      </c>
      <c r="FQ200" s="361" t="str">
        <f>IF(OR($E200="",$G200=""),"",IF(AND('Marks Entry 6th'!CL199="",'Marks Entry 7th'!CL199=""),"",IF(AND($E$3=6),'Marks Entry 6th'!CL199,IF(AND($E$3=7),'Marks Entry 7th'!CL199,""))))</f>
        <v/>
      </c>
      <c r="FR200" s="361" t="str">
        <f>IF(OR($E200="",$G200=""),"",IF(AND('Marks Entry 6th'!CM199="",'Marks Entry 7th'!CM199=""),"",IF(AND($E$3=6),'Marks Entry 6th'!CM199,IF(AND($E$3=7),'Marks Entry 7th'!CM199,""))))</f>
        <v/>
      </c>
      <c r="FS200" s="362" t="str">
        <f t="shared" si="269"/>
        <v/>
      </c>
      <c r="FT200" s="109" t="str">
        <f t="shared" si="270"/>
        <v/>
      </c>
      <c r="FU200" s="78" t="str">
        <f t="shared" si="271"/>
        <v/>
      </c>
      <c r="FV200" s="328" t="str">
        <f t="shared" si="272"/>
        <v/>
      </c>
      <c r="FW200" s="84" t="str">
        <f t="shared" si="273"/>
        <v/>
      </c>
      <c r="FX200" s="222" t="str">
        <f t="shared" si="274"/>
        <v/>
      </c>
      <c r="FY200" s="85" t="str">
        <f t="shared" si="275"/>
        <v/>
      </c>
      <c r="FZ200" s="327" t="str">
        <f>IFERROR(IF(B200="NSO","NSO",IF(OR(D200="",G200="",F200=""),"",IF(AND(FV200&gt;=36,'Master sheet'!$D$11="Hindi"),"कक्षा क्रमोन्नत",IF(AND(FV200&gt;=36,'Master sheet'!$D$11="English"),"Promoted",IF(AND(FV200&lt;36,'Master sheet'!$D$11="Hindi"),"पुनः परीक्षा","Re-Exam"))))),"")</f>
        <v/>
      </c>
      <c r="GA200" s="53" t="str">
        <f>IF(OR($E200="",$G200=""),"",IF(AND($E$3=6,'Marks Entry 6th'!CN199=""),"",IF(AND($E$3=7,'Marks Entry 7th'!CN199=""),"",IF(AND($E$3=6),'Marks Entry 6th'!CN199,IF(AND($E$3=7),'Marks Entry 7th'!CN199,"")))))</f>
        <v/>
      </c>
      <c r="GB200" s="53" t="str">
        <f>IF(OR($E200="",$G200=""),"",IF(AND($E$3=6,'Marks Entry 6th'!CO199=""),"",IF(AND($E$3=7,'Marks Entry 7th'!CO199=""),"",IF(AND($E$3=6),'Marks Entry 6th'!CO199,IF(AND($E$3=7),'Marks Entry 7th'!CO199,"")))))</f>
        <v/>
      </c>
      <c r="GC200" s="54"/>
      <c r="GK200" s="56">
        <f>IF(AND($E$3=6),'Marks Entry 6th'!I199,IF(AND($E$3=7),'Marks Entry 7th'!I199,""))</f>
        <v>0</v>
      </c>
      <c r="GL200" s="56">
        <f t="shared" si="276"/>
        <v>0</v>
      </c>
    </row>
    <row r="201" spans="1:194" ht="18.95" customHeight="1">
      <c r="A201" s="68">
        <v>194</v>
      </c>
      <c r="B201" s="68" t="str">
        <f>IF(OR(GK201=0,GK201=""),"",IF(AND($E$3=6),'Marks Entry 6th'!I200,IF(AND($E$3=7),'Marks Entry 7th'!I200,"")))</f>
        <v/>
      </c>
      <c r="C201" s="69" t="str">
        <f>IF(OR(B201=0,B201=""),"",IF(AND($E$3=6,'Marks Entry 6th'!B200=""),"",IF(AND($E$3=7,'Marks Entry 7th'!B200=""),"",IF(AND($E$3=6,'Marks Entry 6th'!B200),'Marks Entry 6th'!B200,IF(AND($E$3=7),'Marks Entry 7th'!B200,"")))))</f>
        <v/>
      </c>
      <c r="D201" s="69" t="str">
        <f>IF(OR(B201=0,B201=""),"",IF(AND($E$3=6,'Marks Entry 6th'!C200=""),"",IF(AND($E$3=7,'Marks Entry 7th'!C200=""),"",IF(AND($E$3=6),'Marks Entry 6th'!C200,IF(AND($E$3=7),'Marks Entry 7th'!C200,"")))))</f>
        <v/>
      </c>
      <c r="E201" s="303" t="str">
        <f>IF(OR(B201=0,B201=""),"",IF(AND($E$3=6,'Marks Entry 6th'!E200=""),"",IF(AND($E$3=7,'Marks Entry 7th'!E200=""),"",IF(AND($E$3=6),'Marks Entry 6th'!E200,IF(AND($E$3=7),'Marks Entry 7th'!E200,"")))))</f>
        <v/>
      </c>
      <c r="F201" s="69" t="str">
        <f>IF(OR(B201=0,B201=""),"",IF(AND($E$3=6,'Marks Entry 6th'!D200=""),"",IF(AND($E$3=7,'Marks Entry 7th'!D200=""),"",IF(AND($E$3=6),'Marks Entry 6th'!D200,IF(AND($E$3=7),'Marks Entry 7th'!D200,"")))))</f>
        <v/>
      </c>
      <c r="G201" s="302" t="str">
        <f>IF(OR(B201=0,B201=""),"",IF(AND($E$3=6,'Marks Entry 6th'!F200=""),"",IF(AND($E$3=7,'Marks Entry 7th'!F200=""),"",IF(AND($E$3=6),UPPER('Marks Entry 6th'!F200),IF(AND($E$3=7),UPPER('Marks Entry 7th'!F200),"")))))</f>
        <v/>
      </c>
      <c r="H201" s="302" t="str">
        <f>IF(OR(B201=0,B201=""),"",IF(AND($E$3=6,'Marks Entry 6th'!G200=""),"",IF(AND($E$3=7,'Marks Entry 7th'!G200=""),"",IF(AND($E$3=6),UPPER('Marks Entry 6th'!G200),IF(AND($E$3=7),UPPER('Marks Entry 7th'!G200),"")))))</f>
        <v/>
      </c>
      <c r="I201" s="302" t="str">
        <f>IF(OR(B201=0,B201=""),"",IF(AND($E$3=6,'Marks Entry 6th'!H200=""),"",IF(AND($E$3=7,'Marks Entry 7th'!H200=""),"",IF(AND($E$3=6),UPPER('Marks Entry 6th'!H200),IF(AND($E$3=7),UPPER('Marks Entry 7th'!H200),"")))))</f>
        <v/>
      </c>
      <c r="J201" s="64" t="str">
        <f>IF(OR(B201=0,B201=""),"",IF(AND($E$3=6,'Marks Entry 6th'!J200=""),"",IF(AND($E$3=7,'Marks Entry 7th'!J200=""),"",IF(AND($E$3=6),'Marks Entry 6th'!J200,IF(AND($E$3=7),'Marks Entry 7th'!J200,"")))))</f>
        <v/>
      </c>
      <c r="K201" s="64" t="str">
        <f>IF(OR(B201=0,B201=""),"",IF(AND($E$3=6,'Marks Entry 6th'!K200=""),"",IF(AND($E$3=7,'Marks Entry 7th'!K200=""),"",IF(AND($E$3=6),'Marks Entry 6th'!K200,IF(AND($E$3=7),'Marks Entry 7th'!K200,"")))))</f>
        <v/>
      </c>
      <c r="L201" s="120" t="str">
        <f>IF(OR($E201="",$G201=""),"",IF(AND($E$3=6),'Marks Entry 6th'!L200,IF(AND($E$3=7),'Marks Entry 7th'!L200,"")))</f>
        <v/>
      </c>
      <c r="M201" s="120" t="str">
        <f>IF(OR($E201="",$G201=""),"",IF(AND($E$3=6),'Marks Entry 6th'!M200,IF(AND($E$3=7),'Marks Entry 7th'!M200,"")))</f>
        <v/>
      </c>
      <c r="N201" s="120" t="str">
        <f>IF(OR($E201="",$G201=""),"",IF(AND($E$3=6),'Marks Entry 6th'!N200,IF(AND($E$3=7),'Marks Entry 7th'!N200,"")))</f>
        <v/>
      </c>
      <c r="O201" s="120" t="str">
        <f>IF(OR($E201="",$G201=""),"",IF(AND($E$3=6),'Marks Entry 6th'!O200,IF(AND($E$3=7),'Marks Entry 7th'!O200,"")))</f>
        <v/>
      </c>
      <c r="P201" s="120" t="str">
        <f>IF(OR($E201="",$G201=""),"",IF(AND($E$3=6),'Marks Entry 6th'!P200,IF(AND($E$3=7),'Marks Entry 7th'!P200,"")))</f>
        <v/>
      </c>
      <c r="Q201" s="120" t="str">
        <f>IF(OR($E201="",$G201=""),"",IF(AND($E$3=6),'Marks Entry 6th'!Q200,IF(AND($E$3=7),'Marks Entry 7th'!Q200,"")))</f>
        <v/>
      </c>
      <c r="R201" s="418" t="str">
        <f t="shared" ref="R201:R207" si="277">IF(AND(L201="",M201="",N201="",O201="",P201="",Q201=""),"",SUM(L201:Q201))</f>
        <v/>
      </c>
      <c r="S201" s="120" t="str">
        <f>IF(OR($E201="",$G201=""),"",IF(AND($E$3=6),'Marks Entry 6th'!R200,IF(AND($E$3=7),'Marks Entry 7th'!R200,"")))</f>
        <v/>
      </c>
      <c r="T201" s="120" t="str">
        <f>IF(OR($E201="",$G201=""),"",IF(AND($E$3=6),'Marks Entry 6th'!S200,IF(AND($E$3=7),'Marks Entry 7th'!S200,"")))</f>
        <v/>
      </c>
      <c r="U201" s="65" t="str">
        <f t="shared" ref="U201:U207" si="278">IF(AND(S201="",T201=""),"",IF(AND(S201="NA",T201="NA"),"NA",IF(AND(S201="AB",T201="AB"),"AB",IF(AND(S201="ML",T201="ML"),"ML",SUM(S201:T201)))))</f>
        <v/>
      </c>
      <c r="V201" s="62">
        <f t="shared" ref="V201:V207" si="279">IF(AND(R201="NA",U201="NA"),"NA",IF(AND(R201="AB",U201="AB"),"AB",IF(AND(R201="ML",U201="ML"),"ML",SUM(R201,U201))))</f>
        <v>0</v>
      </c>
      <c r="W201" s="67" t="str">
        <f>IF(OR($E201="",$G201=""),"",IF(AND($E$3=6),'Marks Entry 6th'!T200,IF(AND($E$3=7),'Marks Entry 7th'!T200,"")))</f>
        <v/>
      </c>
      <c r="X201" s="67" t="str">
        <f>IF(OR($E201="",$G201=""),"",IF(AND($E$3=6),'Marks Entry 6th'!U200,IF(AND($E$3=7),'Marks Entry 7th'!U200,"")))</f>
        <v/>
      </c>
      <c r="Y201" s="66" t="str">
        <f t="shared" ref="Y201:Y207" si="280">IF(AND(W201="",X201=""),"",IF(AND(W201="AB",X201="AB"),"AB",IF(AND(W201="ML",X201="ML"),"ML",SUM(W201:X201))))</f>
        <v/>
      </c>
      <c r="Z201" s="62" t="str">
        <f t="shared" ref="Z201:Z207" si="281">IF(Y201="","",IF(AND(V201="AB",Y201="AB"),"AB",SUM(V201,Y201)))</f>
        <v/>
      </c>
      <c r="AA201" s="108">
        <f t="shared" ref="AA201:AA207" si="282">COUNTIF(L201:O201,"NA")*5+(COUNTIF(L201:O201,"ML")*5)+(COUNTIF(S201,"ML")*$S$7)+(COUNTIF(W201,"ML")*$W$7)</f>
        <v>0</v>
      </c>
      <c r="AB201" s="108" t="str">
        <f t="shared" ref="AB201:AB207" si="283">IF(OR(B201="NSO",B201=0,B201=""),"",IF(AND(L201="",N201="",S201="",W201=""),"",IF(AND(N201="",L201="",M201="",O201=""),20-AA201,IF(AND(S201="",T201=""),$U$7-AA201,IF(AND(W201="",X201=""),$Y$7-AA201,$Z$7-AA201)))))</f>
        <v/>
      </c>
      <c r="AC201" s="108" t="str">
        <f t="shared" ref="AC201:AC207" si="284">IF(AND(OR(L201="ab",L201="ml"),OR(N201="ab",N201="ml"),OR(S201="ab",S201="ml")),"AB",IF(AND(OR(L201="ab",L201="ml"),OR(S201="ab",S201="ml"),OR(W201="ab",W201="ml")),"AB",IF(AND(OR(N201="ab",N201="ml"),OR(S201="ab",S201="ml"),OR(W201="ab",W201="ml")),"AB","")))</f>
        <v/>
      </c>
      <c r="AD201" s="108" t="str">
        <f t="shared" ref="AD201:AD207" si="285">IF(OR(B201="NSO",B201="",W201=""),"",IF(OR(AC201="AB",W201="ab"),"AB",IF(W201="ML","RE",IF(AND(Z201&gt;=36%*AB201,W201&gt;=$W$7*20%),"P",IF(AND(Z201&gt;=34%*AB201,W201&gt;=$W$7*20%),"G2",IF(AND(Z201&gt;=31%*AB201,W201&gt;=$W$7*20%),"G1",IF(Z201&gt;=25%*AB201,"S","F")))))))</f>
        <v/>
      </c>
      <c r="AE201" s="108" t="str">
        <f t="shared" ref="AE201:AE207" si="286">IF(OR(AD201="",AD201=0,AD201="S",AD201="RE",AD201="F",AD201="AB"),AD201,IF(Z201&gt;=75%*AB201,"D",IF(Z201&gt;=60%*AB201,"I",IF(Z201&gt;=48%*AB201,"II",IF(Z201&gt;=36%*AB201,"III",AD201)))))</f>
        <v/>
      </c>
      <c r="AF201" s="110" t="str">
        <f t="shared" ref="AF201:AF207" si="287">IF(Z201="","",IF(OR(AD201="",AD201=0,AD201="S",AD201="RE",AD201="F",AD201="AB"),"",IF(Z201&gt;=86%*AB201,"A",IF(Z201&gt;=71%*AB201,"B",IF(Z201&gt;=51%*AB201,"C",IF(Z201&gt;=31%*AB201,"D","E"))))))</f>
        <v/>
      </c>
      <c r="AG201" s="120" t="str">
        <f>IF(OR($E201="",$G201=""),"",IF(AND($E$3=6),'Marks Entry 6th'!V200,IF(AND($E$3=7),'Marks Entry 7th'!V200,"")))</f>
        <v/>
      </c>
      <c r="AH201" s="120" t="str">
        <f>IF(OR($E201="",$G201=""),"",IF(AND($E$3=6),'Marks Entry 6th'!W200,IF(AND($E$3=7),'Marks Entry 7th'!W200,"")))</f>
        <v/>
      </c>
      <c r="AI201" s="120" t="str">
        <f>IF(OR($E201="",$G201=""),"",IF(AND($E$3=6),'Marks Entry 6th'!X200,IF(AND($E$3=7),'Marks Entry 7th'!X200,"")))</f>
        <v/>
      </c>
      <c r="AJ201" s="120" t="str">
        <f>IF(OR($E201="",$G201=""),"",IF(AND($E$3=6),'Marks Entry 6th'!Y200,IF(AND($E$3=7),'Marks Entry 7th'!Y200,"")))</f>
        <v/>
      </c>
      <c r="AK201" s="120" t="str">
        <f>IF(OR($E201="",$G201=""),"",IF(AND($E$3=6),'Marks Entry 6th'!Z200,IF(AND($E$3=7),'Marks Entry 7th'!Z200,"")))</f>
        <v/>
      </c>
      <c r="AL201" s="120" t="str">
        <f>IF(OR($E201="",$G201=""),"",IF(AND($E$3=6),'Marks Entry 6th'!AA200,IF(AND($E$3=7),'Marks Entry 7th'!AA200,"")))</f>
        <v/>
      </c>
      <c r="AM201" s="418" t="str">
        <f t="shared" ref="AM201:AM207" si="288">IF(AND(AG201="",AH201="",AI201="",AJ201="",AK201="",AL201=""),"",SUM(AG201:AL201))</f>
        <v/>
      </c>
      <c r="AN201" s="120" t="str">
        <f>IF(OR($E201="",$G201=""),"",IF(AND($E$3=6),'Marks Entry 6th'!AB200,IF(AND($E$3=7),'Marks Entry 7th'!AB200,"")))</f>
        <v/>
      </c>
      <c r="AO201" s="120" t="str">
        <f>IF(OR($E201="",$G201=""),"",IF(AND($E$3=6),'Marks Entry 6th'!AC200,IF(AND($E$3=7),'Marks Entry 7th'!AC200,"")))</f>
        <v/>
      </c>
      <c r="AP201" s="65" t="str">
        <f t="shared" ref="AP201:AP207" si="289">IF(AND(AN201="",AO201=""),"",IF(AND(AN201="NA",AO201="NA"),"NA",IF(AND(AN201="AB",AO201="AB"),"AB",IF(AND(AN201="ML",AO201="ML"),"ML",SUM(AN201:AO201)))))</f>
        <v/>
      </c>
      <c r="AQ201" s="62">
        <f t="shared" ref="AQ201:AQ207" si="290">IF(AND(AM201="NA",AP201="NA"),"NA",IF(AND(AM201="AB",AP201="AB"),"AB",IF(AND(AM201="ML",AP201="ML"),"ML",SUM(AM201,AP201))))</f>
        <v>0</v>
      </c>
      <c r="AR201" s="67" t="str">
        <f>IF(OR($E201="",$G201=""),"",IF(AND($E$3=6),'Marks Entry 6th'!AD200,IF(AND($E$3=7),'Marks Entry 7th'!AD200,"")))</f>
        <v/>
      </c>
      <c r="AS201" s="67" t="str">
        <f>IF(OR($E201="",$G201=""),"",IF(AND($E$3=6),'Marks Entry 6th'!AE200,IF(AND($E$3=7),'Marks Entry 7th'!AE200,"")))</f>
        <v/>
      </c>
      <c r="AT201" s="65" t="str">
        <f t="shared" ref="AT201:AT207" si="291">IF(AND(AR201="",AS201=""),"",IF(AND(AR201="NA",AS201="NA"),"NA",IF(AND(AR201="AB",AS201="AB"),"AB",IF(AND(AR201="ML",AS201="ML"),"ML",SUM(AR201:AS201)))))</f>
        <v/>
      </c>
      <c r="AU201" s="62" t="str">
        <f t="shared" ref="AU201:AU207" si="292">IF(AT201="","",IF(AND(AQ201="AB",AT201="AB"),"AB",SUM(AQ201,AT201)))</f>
        <v/>
      </c>
      <c r="AV201" s="108">
        <f t="shared" ref="AV201:AV207" si="293">COUNTIF(AG201:AJ201,"NA")*5+(COUNTIF(AG201:AJ201,"ML")*5)+(COUNTIF(AN201,"ML")*$AN$7)+(COUNTIF(AR201,"ML")*$AR$7)</f>
        <v>0</v>
      </c>
      <c r="AW201" s="108" t="str">
        <f t="shared" ref="AW201:AW207" si="294">IF(OR(B201="NSO",B201=0,B201=""),"",IF(AND(AG201="",AI201="",AN201="",AR201=""),"",IF(AND(AI201="",AN201="",AH201="",AJ201=""),20-AV201,IF(AND(AN201="",AO201=""),$AP$7-AV201,IF(AND(AR201="",AS201=""),$AT$7-AV201,$AU$7-AV201)))))</f>
        <v/>
      </c>
      <c r="AX201" s="108" t="str">
        <f t="shared" ref="AX201:AX207" si="295">IF(AND(OR(AG201="ab",AG201="ml"),OR(AI201="ab",AI201="ml"),OR(AN201="ab",AN201="ml")),"AB",IF(AND(OR(AG201="ab",AG201="ml"),OR(AN201="ab",AN201="ml"),OR(AR201="ab",AR201="ml")),"AB",IF(AND(OR(AI201="ab",AI201="ml"),OR(AN201="ab",AN201="ml"),OR(AR201="ab",AR201="ml")),"AB","")))</f>
        <v/>
      </c>
      <c r="AY201" s="108" t="str">
        <f t="shared" ref="AY201:AY207" si="296">IF(OR(B201="NSO",B201="",AR201=""),"",IF(OR(AX201="AB",AR201="ab"),"AB",IF(AR201="ML","RE",IF(AND(AU201&gt;=36%*AW201,AR201&gt;=$AR$7*20%),"P",IF(AND(AU201&gt;=34%*AW201,AR201&gt;=$AR$7*20%),"G2",IF(AND(AU201&gt;=31%*AW201,AR201&gt;=$AR$7*20%),"G1",IF(AU201&gt;=25%*AW201,"S","F")))))))</f>
        <v/>
      </c>
      <c r="AZ201" s="108" t="str">
        <f t="shared" ref="AZ201:AZ207" si="297">IF(OR(AY201="",AY201=0,AY201="S",AY201="RE",AY201="F",AY201="AB"),AY201,IF(AU201&gt;=75%*AW201,"D",IF(AU201&gt;=60%*AW201,"I",IF(AU201&gt;=48%*AW201,"II",IF(AU201&gt;=36%*AW201,"III",AY201)))))</f>
        <v/>
      </c>
      <c r="BA201" s="110" t="str">
        <f t="shared" ref="BA201:BA207" si="298">IF(AU201="","",IF(OR(AY201="",AY201=0,AY201="S",AY201="RE",AY201="F",AY201="AB"),"",IF(AU201&gt;=86%*AW201,"A",IF(AU201&gt;=71%*AW201,"B",IF(AU201&gt;=51%*AW201,"C",IF(AU201&gt;=31%*AW201,"D","E"))))))</f>
        <v/>
      </c>
      <c r="BB201" s="310" t="str">
        <f>IF(OR($E201="",$G201=""),"",IF(AND($E$3=6),'Marks Entry 6th'!AF200,IF(AND($E$3=7),'Marks Entry 7th'!AF200,"")))</f>
        <v/>
      </c>
      <c r="BC201" s="120" t="str">
        <f>IF(OR($E201="",$G201=""),"",IF(AND($E$3=6),'Marks Entry 6th'!AG200,IF(AND($E$3=7),'Marks Entry 7th'!AG200,"")))</f>
        <v/>
      </c>
      <c r="BD201" s="120" t="str">
        <f>IF(OR($E201="",$G201=""),"",IF(AND($E$3=6),'Marks Entry 6th'!AH200,IF(AND($E$3=7),'Marks Entry 7th'!AH200,"")))</f>
        <v/>
      </c>
      <c r="BE201" s="120" t="str">
        <f>IF(OR($E201="",$G201=""),"",IF(AND($E$3=6),'Marks Entry 6th'!AI200,IF(AND($E$3=7),'Marks Entry 7th'!AI200,"")))</f>
        <v/>
      </c>
      <c r="BF201" s="120" t="str">
        <f>IF(OR($E201="",$G201=""),"",IF(AND($E$3=6),'Marks Entry 6th'!AJ200,IF(AND($E$3=7),'Marks Entry 7th'!AJ200,"")))</f>
        <v/>
      </c>
      <c r="BG201" s="120" t="str">
        <f>IF(OR($E201="",$G201=""),"",IF(AND($E$3=6),'Marks Entry 6th'!AK200,IF(AND($E$3=7),'Marks Entry 7th'!AK200,"")))</f>
        <v/>
      </c>
      <c r="BH201" s="120" t="str">
        <f>IF(OR($E201="",$G201=""),"",IF(AND($E$3=6),'Marks Entry 6th'!AL200,IF(AND($E$3=7),'Marks Entry 7th'!AL200,"")))</f>
        <v/>
      </c>
      <c r="BI201" s="418" t="str">
        <f t="shared" ref="BI201:BI207" si="299">IF(AND(BC201="",BD201="",BE201="",BF201="",BG201="",BH201=""),"",SUM(BC201:BH201))</f>
        <v/>
      </c>
      <c r="BJ201" s="120" t="str">
        <f>IF(OR($E201="",$G201=""),"",IF(AND($E$3=6),'Marks Entry 6th'!AM200,IF(AND($E$3=7),'Marks Entry 7th'!AM200,"")))</f>
        <v/>
      </c>
      <c r="BK201" s="120" t="str">
        <f>IF(OR($E201="",$G201=""),"",IF(AND($E$3=6),'Marks Entry 6th'!AN200,IF(AND($E$3=7),'Marks Entry 7th'!AN200,"")))</f>
        <v/>
      </c>
      <c r="BL201" s="65" t="str">
        <f t="shared" ref="BL201:BL207" si="300">IF(AND(BJ201="",BK201=""),"",IF(AND(BJ201="NA",BK201="NA"),"NA",IF(AND(BJ201="AB",BK201="AB"),"AB",IF(AND(BJ201="ML",BK201="ML"),"ML",SUM(BJ201:BK201)))))</f>
        <v/>
      </c>
      <c r="BM201" s="62">
        <f t="shared" ref="BM201:BM207" si="301">IF(AND(BI201="NA",BL201="NA"),"NA",IF(AND(BI201="AB",BL201="AB"),"AB",SUM(BI201,BL201)))</f>
        <v>0</v>
      </c>
      <c r="BN201" s="67" t="str">
        <f>IF(OR($E201="",$G201=""),"",IF(AND($E$3=6),'Marks Entry 6th'!AO200,IF(AND($E$3=7),'Marks Entry 7th'!AO200,"")))</f>
        <v/>
      </c>
      <c r="BO201" s="67" t="str">
        <f>IF(OR($E201="",$G201=""),"",IF(AND($E$3=6),'Marks Entry 6th'!AP200,IF(AND($E$3=7),'Marks Entry 7th'!AP200,"")))</f>
        <v/>
      </c>
      <c r="BP201" s="65" t="str">
        <f t="shared" ref="BP201:BP207" si="302">IF(AND(BN201="",BO201=""),"",IF(AND(BN201="NA",BO201="NA"),"NA",IF(AND(BN201="AB",BO201="AB"),"AB",IF(AND(BN201="ML",BO201="ML"),"ML",SUM(BN201:BO201)))))</f>
        <v/>
      </c>
      <c r="BQ201" s="62" t="str">
        <f t="shared" ref="BQ201:BQ207" si="303">IF(BP201="","",IF(AND(BM201="AB",BP201="AB"),"AB",SUM(BM201,BP201)))</f>
        <v/>
      </c>
      <c r="BR201" s="108">
        <f t="shared" ref="BR201:BR207" si="304">COUNTIF(BC201:BF201,"NA")*5+(COUNTIF(BC201:BF201,"ML")*5)+(COUNTIF(BJ201,"ML")*$BJ$7)+(COUNTIF(BN201,"ML")*$BN$7)</f>
        <v>0</v>
      </c>
      <c r="BS201" s="108" t="str">
        <f t="shared" ref="BS201:BS207" si="305">IF(OR($B201="NSO",$B201=0,$B201=""),"",IF(AND(BC201="",BE201="",BJ201="",BN201=""),"",IF(AND(BE201="",BC201="",BD201="",BF201=""),20-BR201,IF(AND(BJ201="",BK201=""),$BL$7-BR201,IF(AND(BN201="",BO201=""),$BP$7-BR201,$BQ$7-BR201)))))</f>
        <v/>
      </c>
      <c r="BT201" s="108" t="str">
        <f t="shared" ref="BT201:BT207" si="306">IF(AND(OR(BC201="ab",BC201="ml"),OR(BE201="ab",BE201="ml"),OR(BJ201="ab",BJ201="ml")),"AB",IF(AND(OR(BC201="ab",BC201="ml"),OR(BJ201="ab",BJ201="ml"),OR(BN201="ab",BN201="ml")),"AB",IF(AND(OR(BE201="ab",BE201="ml"),OR(BJ201="ab",BJ201="ml"),OR(BN201="ab",BN201="ml")),"AB","")))</f>
        <v/>
      </c>
      <c r="BU201" s="108" t="str">
        <f t="shared" ref="BU201:BU207" si="307">IF(OR($B201="NSO",$B201="",BN201=""),"",IF(OR(BT201="AB",BN201="ab"),"AB",IF(BN201="ML","RE",IF(AND(BQ201&gt;=36%*BS201,BN201&gt;=$BN$7*20%),"P",IF(AND(BQ201&gt;=34%*BS201,BN201&gt;=$BN$7*20%),"G2",IF(AND(BQ201&gt;=31%*BS201,BN201&gt;=$BN$7*20%),"G1",IF(BQ201&gt;=25%*BS201,"S","F")))))))</f>
        <v/>
      </c>
      <c r="BV201" s="108" t="str">
        <f t="shared" ref="BV201:BV207" si="308">IF(OR(BU201="",BU201=0,BU201="S",BU201="RE",BU201="F",BU201="AB"),BU201,IF(BQ201&gt;=75%*BS201,"D",IF(BQ201&gt;=60%*BS201,"I",IF(BQ201&gt;=48%*BS201,"II",IF(BQ201&gt;=36%*BS201,"III",BU201)))))</f>
        <v/>
      </c>
      <c r="BW201" s="110" t="str">
        <f t="shared" ref="BW201:BW207" si="309">IF(BQ201="","",IF(OR(BU201="",BU201=0,BU201="S",BU201="RE",BU201="F",BU201="AB"),"",IF(BQ201&gt;=86%*BS201,"A",IF(BQ201&gt;=71%*BS201,"B",IF(BQ201&gt;=51%*BS201,"C",IF(BQ201&gt;=31%*BS201,"D","E"))))))</f>
        <v/>
      </c>
      <c r="BX201" s="120" t="str">
        <f>IF(OR($E201="",$G201=""),"",IF(AND($E$3=6),'Marks Entry 6th'!AQ200,IF(AND($E$3=7),'Marks Entry 7th'!AQ200,"")))</f>
        <v/>
      </c>
      <c r="BY201" s="120" t="str">
        <f>IF(OR($E201="",$G201=""),"",IF(AND($E$3=6),'Marks Entry 6th'!AR200,IF(AND($E$3=7),'Marks Entry 7th'!AR200,"")))</f>
        <v/>
      </c>
      <c r="BZ201" s="120" t="str">
        <f>IF(OR($E201="",$G201=""),"",IF(AND($E$3=6),'Marks Entry 6th'!AS200,IF(AND($E$3=7),'Marks Entry 7th'!AS200,"")))</f>
        <v/>
      </c>
      <c r="CA201" s="120" t="str">
        <f>IF(OR($E201="",$G201=""),"",IF(AND($E$3=6),'Marks Entry 6th'!AT200,IF(AND($E$3=7),'Marks Entry 7th'!AT200,"")))</f>
        <v/>
      </c>
      <c r="CB201" s="120" t="str">
        <f>IF(OR($E201="",$G201=""),"",IF(AND($E$3=6),'Marks Entry 6th'!AU200,IF(AND($E$3=7),'Marks Entry 7th'!AU200,"")))</f>
        <v/>
      </c>
      <c r="CC201" s="120" t="str">
        <f>IF(OR($E201="",$G201=""),"",IF(AND($E$3=6),'Marks Entry 6th'!AV200,IF(AND($E$3=7),'Marks Entry 7th'!AV200,"")))</f>
        <v/>
      </c>
      <c r="CD201" s="418" t="str">
        <f t="shared" ref="CD201:CD207" si="310">IF(AND(BX201="",BY201="",BZ201="",CA201="",CB201="",CC201=""),"",SUM(BX201:CC201))</f>
        <v/>
      </c>
      <c r="CE201" s="120" t="str">
        <f>IF(OR($E201="",$G201=""),"",IF(AND($E$3=6),'Marks Entry 6th'!AW200,IF(AND($E$3=7),'Marks Entry 7th'!AW200,"")))</f>
        <v/>
      </c>
      <c r="CF201" s="120" t="str">
        <f>IF(OR($E201="",$G201=""),"",IF(AND($E$3=6),'Marks Entry 6th'!AX200,IF(AND($E$3=7),'Marks Entry 7th'!AX200,"")))</f>
        <v/>
      </c>
      <c r="CG201" s="65" t="str">
        <f t="shared" ref="CG201:CG207" si="311">IF(AND(CE201="",CF201=""),"",IF(AND(CE201="NA",CF201="NA"),"NA",IF(AND(CE201="AB",CF201="AB"),"AB",IF(AND(CE201="ML",CF201="ML"),"ML",SUM(CE201:CF201)))))</f>
        <v/>
      </c>
      <c r="CH201" s="62">
        <f t="shared" ref="CH201:CH207" si="312">IF(AND(CD201="NA",CG201="NA"),"NA",IF(AND(CD201="AB",CG201="AB"),"AB",SUM(CD201,CG201)))</f>
        <v>0</v>
      </c>
      <c r="CI201" s="67" t="str">
        <f>IF(OR($E201="",$G201=""),"",IF(AND($E$3=6),'Marks Entry 6th'!AY200,IF(AND($E$3=7),'Marks Entry 7th'!AY200,"")))</f>
        <v/>
      </c>
      <c r="CJ201" s="67" t="str">
        <f>IF(OR($E201="",$G201=""),"",IF(AND($E$3=6),'Marks Entry 6th'!AZ200,IF(AND($E$3=7),'Marks Entry 7th'!AZ200,"")))</f>
        <v/>
      </c>
      <c r="CK201" s="65" t="str">
        <f t="shared" ref="CK201:CK207" si="313">IF(AND(CI201="",CJ201=""),"",IF(AND(CI201="NA",CJ201="NA"),"NA",IF(AND(CI201="AB",CJ201="AB"),"AB",IF(AND(CI201="ML",CJ201="ML"),"ML",SUM(CI201:CJ201)))))</f>
        <v/>
      </c>
      <c r="CL201" s="62" t="str">
        <f t="shared" ref="CL201:CL207" si="314">IF(CK201="","",IF(AND(CH201="AB",CK201="AB"),"AB",SUM(CH201,CK201)))</f>
        <v/>
      </c>
      <c r="CM201" s="108">
        <f t="shared" ref="CM201:CM207" si="315">COUNTIF(BX201:CA201,"NA")*5+(COUNTIF(BX201:CA201,"ML")*5)+(COUNTIF(CE201,"ML")*$CE$7)+(COUNTIF(CI201,"ML")*$CI$7)</f>
        <v>0</v>
      </c>
      <c r="CN201" s="108" t="str">
        <f t="shared" ref="CN201:CN207" si="316">IF(OR($B201="NSO",$B201=0,$B201=""),"",IF(AND(BX201="",BZ201="",CE201="",CI201=""),"",IF(AND(BZ201="",BX201="",BY201="",CA201=""),20-CM201,IF(AND(CE201="",CF201=""),$CG$7-CM201,IF(AND(CI201="",CJ201=""),$CK$7-CM201,$CL$7-CM201)))))</f>
        <v/>
      </c>
      <c r="CO201" s="108" t="str">
        <f t="shared" ref="CO201:CO207" si="317">IF(AND(OR(BX201="ab",BX201="ml"),OR(BZ201="ab",BZ201="ml"),OR(CE201="ab",CE201="ml")),"AB",IF(AND(OR(BX201="ab",BX201="ml"),OR(CE201="ab",CE201="ml"),OR(CI201="ab",CI201="ml")),"AB",IF(AND(OR(BZ201="ab",BZ201="ml"),OR(CE201="ab",CE201="ml"),OR(CI201="ab",CI201="ml")),"AB","")))</f>
        <v/>
      </c>
      <c r="CP201" s="108" t="str">
        <f t="shared" ref="CP201:CP207" si="318">IF(OR($B201="NSO",$B201="",CI201=""),"",IF(OR(CO201="AB",CI201="ab"),"AB",IF(CI201="ML","RE",IF(AND(CL201&gt;=36%*CN201,CI201&gt;=$CI$7*20%),"P",IF(AND(CL201&gt;=34%*CN201,CI201&gt;=$CI$7*20%),"G2",IF(AND(CL201&gt;=31%*CN201,CI201&gt;=$CI$7*20%),"G1",IF(CL201&gt;=25%*CN201,"S","F")))))))</f>
        <v/>
      </c>
      <c r="CQ201" s="108" t="str">
        <f t="shared" ref="CQ201:CQ207" si="319">IF(OR(CP201="",CP201=0,CP201="S",CP201="RE",CP201="F",CP201="AB"),CP201,IF(CL201&gt;=75%*CN201,"D",IF(CL201&gt;=60%*CN201,"I",IF(CL201&gt;=48%*CN201,"II",IF(CL201&gt;=36%*CN201,"III",CP201)))))</f>
        <v/>
      </c>
      <c r="CR201" s="110" t="str">
        <f t="shared" ref="CR201:CR207" si="320">IF(CL201="","",IF(OR(CP201="",CP201=0,CP201="S",CP201="RE",CP201="F",CP201="AB"),"",IF(CL201&gt;=86%*CN201,"A",IF(CL201&gt;=71%*CN201,"B",IF(CL201&gt;=51%*CN201,"C",IF(CL201&gt;=31%*CN201,"D","E"))))))</f>
        <v/>
      </c>
      <c r="CS201" s="120" t="str">
        <f>IF(OR($E201="",$G201=""),"",IF(AND($E$3=6),'Marks Entry 6th'!BA200,IF(AND($E$3=7),'Marks Entry 7th'!BA200,"")))</f>
        <v/>
      </c>
      <c r="CT201" s="120" t="str">
        <f>IF(OR($E201="",$G201=""),"",IF(AND($E$3=6),'Marks Entry 6th'!BB200,IF(AND($E$3=7),'Marks Entry 7th'!BB200,"")))</f>
        <v/>
      </c>
      <c r="CU201" s="120" t="str">
        <f>IF(OR($E201="",$G201=""),"",IF(AND($E$3=6),'Marks Entry 6th'!BC200,IF(AND($E$3=7),'Marks Entry 7th'!BC200,"")))</f>
        <v/>
      </c>
      <c r="CV201" s="120" t="str">
        <f>IF(OR($E201="",$G201=""),"",IF(AND($E$3=6),'Marks Entry 6th'!BD200,IF(AND($E$3=7),'Marks Entry 7th'!BD200,"")))</f>
        <v/>
      </c>
      <c r="CW201" s="120" t="str">
        <f>IF(OR($E201="",$G201=""),"",IF(AND($E$3=6),'Marks Entry 6th'!BE200,IF(AND($E$3=7),'Marks Entry 7th'!BE200,"")))</f>
        <v/>
      </c>
      <c r="CX201" s="120" t="str">
        <f>IF(OR($E201="",$G201=""),"",IF(AND($E$3=6),'Marks Entry 6th'!BF200,IF(AND($E$3=7),'Marks Entry 7th'!BF200,"")))</f>
        <v/>
      </c>
      <c r="CY201" s="418" t="str">
        <f t="shared" ref="CY201:CY207" si="321">IF(AND(CS201="",CT201="",CU201="",CV201="",CW201="",CX201=""),"",SUM(CS201:CX201))</f>
        <v/>
      </c>
      <c r="CZ201" s="120" t="str">
        <f>IF(OR($E201="",$G201=""),"",IF(AND($E$3=6),'Marks Entry 6th'!BG200,IF(AND($E$3=7),'Marks Entry 7th'!BG200,"")))</f>
        <v/>
      </c>
      <c r="DA201" s="120" t="str">
        <f>IF(OR($E201="",$G201=""),"",IF(AND($E$3=6),'Marks Entry 6th'!BH200,IF(AND($E$3=7),'Marks Entry 7th'!BH200,"")))</f>
        <v/>
      </c>
      <c r="DB201" s="65" t="str">
        <f t="shared" ref="DB201:DB207" si="322">IF(AND(CZ201="",DA201=""),"",IF(AND(CZ201="NA",DA201="NA"),"NA",IF(AND(CZ201="AB",DA201="AB"),"AB",IF(AND(CZ201="ML",DA201="ML"),"ML",SUM(CZ201:DA201)))))</f>
        <v/>
      </c>
      <c r="DC201" s="62">
        <f t="shared" ref="DC201:DC207" si="323">IF(AND(CY201="NA",DB201="NA"),"NA",IF(AND(CY201="AB",DB201="AB"),"AB",SUM(CY201,DB201)))</f>
        <v>0</v>
      </c>
      <c r="DD201" s="67" t="str">
        <f>IF(OR($E201="",$G201=""),"",IF(AND($E$3=6),'Marks Entry 6th'!BI200,IF(AND($E$3=7),'Marks Entry 7th'!BI200,"")))</f>
        <v/>
      </c>
      <c r="DE201" s="67" t="str">
        <f>IF(OR($E201="",$G201=""),"",IF(AND($E$3=6),'Marks Entry 6th'!BJ200,IF(AND($E$3=7),'Marks Entry 7th'!BJ200,"")))</f>
        <v/>
      </c>
      <c r="DF201" s="65" t="str">
        <f t="shared" ref="DF201:DF207" si="324">IF(AND(DD201="",DE201=""),"",IF(AND(DD201="NA",DE201="NA"),"NA",IF(AND(DD201="AB",DE201="AB"),"AB",IF(AND(DD201="ML",DE201="ML"),"ML",SUM(DD201:DE201)))))</f>
        <v/>
      </c>
      <c r="DG201" s="62" t="str">
        <f t="shared" ref="DG201:DG207" si="325">IF(DF201="","",IF(AND(DC201="AB",DF201="AB"),"AB",SUM(DC201,DF201)))</f>
        <v/>
      </c>
      <c r="DH201" s="108">
        <f t="shared" ref="DH201:DH207" si="326">COUNTIF(CS201:CV201,"NA")*5+(COUNTIF(CS201:CV201,"ML")*5)+(COUNTIF(CZ201,"ML")*$CZ$7)+(COUNTIF(DD201,"ML")*$DD$7)</f>
        <v>0</v>
      </c>
      <c r="DI201" s="108" t="str">
        <f t="shared" ref="DI201:DI207" si="327">IF(OR($B201="NSO",$B201=0,$B201=""),"",IF(AND(CS201="",CU201="",CZ201="",DD201=""),"",IF(AND(CU201="",CS201="",CT201="",CV201=""),20-DH201,IF(AND(CZ201="",DA201=""),$DB$7-DH201,IF(AND(DD201="",DE201=""),$DF$7-DH201,$DG$7-DH201)))))</f>
        <v/>
      </c>
      <c r="DJ201" s="108" t="str">
        <f t="shared" ref="DJ201:DJ207" si="328">IF(AND(OR(CS201="ab",CS201="ml"),OR(CU201="ab",CU201="ml"),OR(CZ201="ab",CZ201="ml")),"AB",IF(AND(OR(CS201="ab",CS201="ml"),OR(CZ201="ab",CZ201="ml"),OR(DD201="ab",DD201="ml")),"AB",IF(AND(OR(CU201="ab",CU201="ml"),OR(CZ201="ab",CZ201="ml"),OR(DD201="ab",DD201="ml")),"AB","")))</f>
        <v/>
      </c>
      <c r="DK201" s="108" t="str">
        <f t="shared" ref="DK201:DK207" si="329">IF(OR($B201="NSO",$B201="",DD201=""),"",IF(OR(DJ201="AB",DD201="ab"),"AB",IF(DD201="ML","RE",IF(AND(DG201&gt;=36%*DI201,DD201&gt;=$DD$7*20%),"P",IF(AND(DG201&gt;=34%*DI201,DD201&gt;=$DD$7*20%),"G2",IF(AND(DG201&gt;=31%*DI201,DD201&gt;=$DD$7*20%),"G1",IF(DG201&gt;=25%*DI201,"S","F")))))))</f>
        <v/>
      </c>
      <c r="DL201" s="108" t="str">
        <f t="shared" ref="DL201:DL207" si="330">IF(OR(DK201="",DK201=0,DK201="S",DK201="RE",DK201="F",DK201="AB"),DK201,IF(DG201&gt;=75%*DI201,"D",IF(DG201&gt;=60%*DI201,"I",IF(DG201&gt;=48%*DI201,"II",IF(DG201&gt;=36%*DI201,"III",DK201)))))</f>
        <v/>
      </c>
      <c r="DM201" s="110" t="str">
        <f t="shared" ref="DM201:DM207" si="331">IF(DG201="","",IF(OR(DK201="",DK201=0,DK201="S",DK201="RE",DK201="F",DK201="AB"),"",IF(DG201&gt;=86%*DI201,"A",IF(DG201&gt;=71%*DI201,"B",IF(DG201&gt;=51%*DI201,"C",IF(DG201&gt;=31%*DI201,"D","E"))))))</f>
        <v/>
      </c>
      <c r="DN201" s="120" t="str">
        <f>IF(OR($E201="",$G201=""),"",IF(AND($E$3=6),'Marks Entry 6th'!BK200,IF(AND($E$3=7),'Marks Entry 7th'!BK200,"")))</f>
        <v/>
      </c>
      <c r="DO201" s="120" t="str">
        <f>IF(OR($E201="",$G201=""),"",IF(AND($E$3=6),'Marks Entry 6th'!BL200,IF(AND($E$3=7),'Marks Entry 7th'!BL200,"")))</f>
        <v/>
      </c>
      <c r="DP201" s="120" t="str">
        <f>IF(OR($E201="",$G201=""),"",IF(AND($E$3=6),'Marks Entry 6th'!BM200,IF(AND($E$3=7),'Marks Entry 7th'!BM200,"")))</f>
        <v/>
      </c>
      <c r="DQ201" s="120" t="str">
        <f>IF(OR($E201="",$G201=""),"",IF(AND($E$3=6),'Marks Entry 6th'!BN200,IF(AND($E$3=7),'Marks Entry 7th'!BN200,"")))</f>
        <v/>
      </c>
      <c r="DR201" s="120" t="str">
        <f>IF(OR($E201="",$G201=""),"",IF(AND($E$3=6),'Marks Entry 6th'!BO200,IF(AND($E$3=7),'Marks Entry 7th'!BO200,"")))</f>
        <v/>
      </c>
      <c r="DS201" s="120" t="str">
        <f>IF(OR($E201="",$G201=""),"",IF(AND($E$3=6),'Marks Entry 6th'!BP200,IF(AND($E$3=7),'Marks Entry 7th'!BP200,"")))</f>
        <v/>
      </c>
      <c r="DT201" s="418" t="str">
        <f t="shared" ref="DT201:DT207" si="332">IF(AND(DN201="",DO201="",DP201="",DQ201="",DR201="",DS201=""),"",SUM(DN201:DS201))</f>
        <v/>
      </c>
      <c r="DU201" s="120" t="str">
        <f>IF(OR($E201="",$G201=""),"",IF(AND($E$3=6),'Marks Entry 6th'!BQ200,IF(AND($E$3=7),'Marks Entry 7th'!BQ200,"")))</f>
        <v/>
      </c>
      <c r="DV201" s="120" t="str">
        <f>IF(OR($E201="",$G201=""),"",IF(AND($E$3=6),'Marks Entry 6th'!BR200,IF(AND($E$3=7),'Marks Entry 7th'!BR200,"")))</f>
        <v/>
      </c>
      <c r="DW201" s="65" t="str">
        <f t="shared" ref="DW201:DW207" si="333">IF(AND(DU201="",DV201=""),"",IF(AND(DU201="NA",DV201="NA"),"NA",IF(AND(DU201="AB",DV201="AB"),"AB",IF(AND(DU201="ML",DV201="ML"),"ML",SUM(DU201:DV201)))))</f>
        <v/>
      </c>
      <c r="DX201" s="62">
        <f t="shared" ref="DX201:DX207" si="334">IF(AND(DT201="NA",DW201="NA"),"NA",IF(AND(DT201="AB",DW201="AB"),"AB",SUM(DT201,DW201)))</f>
        <v>0</v>
      </c>
      <c r="DY201" s="67" t="str">
        <f>IF(OR($E201="",$G201=""),"",IF(AND($E$3=6),'Marks Entry 6th'!BS200,IF(AND($E$3=7),'Marks Entry 7th'!BS200,"")))</f>
        <v/>
      </c>
      <c r="DZ201" s="67" t="str">
        <f>IF(OR($E201="",$G201=""),"",IF(AND($E$3=6),'Marks Entry 6th'!BT200,IF(AND($E$3=7),'Marks Entry 7th'!BT200,"")))</f>
        <v/>
      </c>
      <c r="EA201" s="65" t="str">
        <f t="shared" ref="EA201:EA207" si="335">IF(AND(DY201="",DZ201=""),"",IF(AND(DY201="NA",DZ201="NA"),"NA",IF(AND(DY201="AB",DZ201="AB"),"AB",IF(AND(DY201="ML",DZ201="ML"),"ML",SUM(DY201:DZ201)))))</f>
        <v/>
      </c>
      <c r="EB201" s="62" t="str">
        <f t="shared" ref="EB201:EB207" si="336">IF(EA201="","",IF(AND(DX201="AB",EA201="AB"),"AB",SUM(DX201,EA201)))</f>
        <v/>
      </c>
      <c r="EC201" s="108">
        <f t="shared" ref="EC201:EC207" si="337">COUNTIF(DN201:DQ201,"NA")*5+(COUNTIF(DN201:DQ201,"ML")*5)+(COUNTIF(DU201,"ML")*$DU$7)+(COUNTIF(DY201,"ML")*$DY$7)</f>
        <v>0</v>
      </c>
      <c r="ED201" s="108" t="str">
        <f t="shared" ref="ED201:ED207" si="338">IF(OR($B201="NSO",$B201=0,$B201=""),"",IF(AND(DN201="",DP201="",DU201="",DY201=""),"",IF(AND(DP201="",DN201="",DO201="",DQ201=""),20-EC201,IF(AND(DU201="",DV201=""),$DW$7-EC201,IF(AND(DY201="",DZ201=""),$EA$7-EC201,$EB$7-EC201)))))</f>
        <v/>
      </c>
      <c r="EE201" s="108" t="str">
        <f t="shared" ref="EE201:EE207" si="339">IF(AND(OR(DN201="ab",DN201="ml"),OR(DP201="ab",DP201="ml"),OR(DU201="ab",DU201="ml")),"AB",IF(AND(OR(DN201="ab",DN201="ml"),OR(DU201="ab",DU201="ml"),OR(DY201="ab",DY201="ml")),"AB",IF(AND(OR(DP201="ab",DP201="ml"),OR(DU201="ab",DU201="ml"),OR(DY201="ab",DY201="ml")),"AB","")))</f>
        <v/>
      </c>
      <c r="EF201" s="108" t="str">
        <f t="shared" ref="EF201:EF207" si="340">IF(OR($B201="NSO",$B201="",DY201=""),"",IF(OR(EE201="AB",DY201="ab"),"AB",IF(DY201="ML","RE",IF(AND(EB201&gt;=36%*ED201,DY201&gt;=$DY$7*20%),"P",IF(AND(EB201&gt;=34%*ED201,DY201&gt;=$DY$7*20%),"G2",IF(AND(EB201&gt;=31%*ED201,DY201&gt;=$DY$7*20%),"G1",IF(EB201&gt;=25%*ED201,"S","F")))))))</f>
        <v/>
      </c>
      <c r="EG201" s="108" t="str">
        <f t="shared" ref="EG201:EG207" si="341">IF(OR(EF201="",EF201=0,EF201="S",EF201="RE",EF201="F",EF201="AB"),EF201,IF(EB201&gt;=75%*ED201,"D",IF(EB201&gt;=60%*ED201,"I",IF(EB201&gt;=48%*ED201,"II",IF(EB201&gt;=36%*ED201,"III",EF201)))))</f>
        <v/>
      </c>
      <c r="EH201" s="110" t="str">
        <f t="shared" ref="EH201:EH207" si="342">IF(EB201="","",IF(OR(EF201="",EF201=0,EF201="S",EF201="RE",EF201="F",EF201="AB"),"",IF(EB201&gt;=86%*ED201,"A",IF(EB201&gt;=71%*ED201,"B",IF(EB201&gt;=51%*ED201,"C",IF(EB201&gt;=31%*ED201,"D","E"))))))</f>
        <v/>
      </c>
      <c r="EI201" s="52" t="str">
        <f>IF(OR($E201="",$G201=""),"",IF(AND($E$3=6),'Marks Entry 6th'!BU200,IF(AND($E$3=7),'Marks Entry 7th'!BU200,"")))</f>
        <v/>
      </c>
      <c r="EJ201" s="52" t="str">
        <f>IF(OR($E201="",$G201=""),"",IF(AND($E$3=6),'Marks Entry 6th'!BV200,IF(AND($E$3=7),'Marks Entry 7th'!BV200,"")))</f>
        <v/>
      </c>
      <c r="EK201" s="52" t="str">
        <f>IF(OR($E201="",$G201=""),"",IF(AND($E$3=6),'Marks Entry 6th'!BW200,IF(AND($E$3=7),'Marks Entry 7th'!BW200,"")))</f>
        <v/>
      </c>
      <c r="EL201" s="52" t="str">
        <f>IF(OR($E201="",$G201=""),"",IF(AND($E$3=6),'Marks Entry 6th'!BX200,IF(AND($E$3=7),'Marks Entry 7th'!BX200,"")))</f>
        <v/>
      </c>
      <c r="EM201" s="52" t="str">
        <f>IF(OR($E201="",$G201=""),"",IF(AND($E$3=6),'Marks Entry 6th'!BY200,IF(AND($E$3=7),'Marks Entry 7th'!BY200,"")))</f>
        <v/>
      </c>
      <c r="EN201" s="121" t="str">
        <f t="shared" ref="EN201:EN207" si="343">IF(AND(EI201="",EJ201="",EK201="",EL201="",EM201=""),"",SUM(EI201:EM201))</f>
        <v/>
      </c>
      <c r="EO201" s="122">
        <f t="shared" ref="EO201:EO207" si="344">COUNTIF(EI201,"ML")*$EI$7+COUNTIF(EJ201,"ML")*$EJ$7+COUNTIF(EK201,"ML")*$EK$7+COUNTIF(EL201,"ML")*$EL$7+COUNTIF(EM201,"ML")*$EM$7</f>
        <v>0</v>
      </c>
      <c r="EP201" s="122" t="str">
        <f t="shared" ref="EP201:EP207" si="345">IF(OR($B201="NSO",$B201="",EN201="",EN201=0),"",IF(AND(EI201="",EJ201="",EK201="",EL201="",EM201=""),"",IF(AND(EJ201="",EI201=""),$EI$7-EO201,IF(EM201="",($EI$7+$EJ$7)-EO201,$EN$7-EO201))))</f>
        <v/>
      </c>
      <c r="EQ201" s="122" t="str">
        <f t="shared" ref="EQ201:EQ207" si="346">IF(OR($B201="NSO",$B201="",EN201="",EN201=0),"",IF(OR(EI201="AB",EK201="AB",EL201="AB",EM201="AB",EJ201="AB"),"AB",IF(EN201&gt;=36%*EP201,"P","S")))</f>
        <v/>
      </c>
      <c r="ER201" s="109" t="str">
        <f t="shared" ref="ER201:ER207" si="347">IF(EN201="","",IF(OR(EQ201="",EQ201=0,EQ201="S",EQ201="RE",EQ201="F",EQ201="AB"),"",IF(EN201&gt;=91%*EP201,"A+",IF(EN201&gt;=76%*EP201,"A",IF(EN201&gt;=61%*EP201,"B",IF(EN201&gt;=41%*EP201,"C","D"))))))</f>
        <v/>
      </c>
      <c r="ES201" s="52" t="str">
        <f>IF(OR($E201="",$G201=""),"",IF(AND($E$3=6),'Marks Entry 6th'!BZ200,IF(AND($E$3=7),'Marks Entry 7th'!BZ200,"")))</f>
        <v/>
      </c>
      <c r="ET201" s="52" t="str">
        <f>IF(OR($E201="",$G201=""),"",IF(AND($E$3=6),'Marks Entry 6th'!CA200,IF(AND($E$3=7),'Marks Entry 7th'!CA200,"")))</f>
        <v/>
      </c>
      <c r="EU201" s="52" t="str">
        <f>IF(OR($E201="",$G201=""),"",IF(AND($E$3=6),'Marks Entry 6th'!CB200,IF(AND($E$3=7),'Marks Entry 7th'!CB200,"")))</f>
        <v/>
      </c>
      <c r="EV201" s="52" t="str">
        <f>IF(OR($E201="",$G201=""),"",IF(AND($E$3=6),'Marks Entry 6th'!CC200,IF(AND($E$3=7),'Marks Entry 7th'!CC200,"")))</f>
        <v/>
      </c>
      <c r="EW201" s="52" t="str">
        <f>IF(OR($E201="",$G201=""),"",IF(AND($E$3=6),'Marks Entry 6th'!CD200,IF(AND($E$3=7),'Marks Entry 7th'!CD200,"")))</f>
        <v/>
      </c>
      <c r="EX201" s="121" t="str">
        <f t="shared" ref="EX201:EX207" si="348">IF(AND(ES201="",ET201="",EU201="",EV201="",EW201=""),"",SUM(ES201:EW201))</f>
        <v/>
      </c>
      <c r="EY201" s="122">
        <f t="shared" ref="EY201:EY207" si="349">COUNTIF(ES201,"ML")*$ES$7+COUNTIF(ET201,"ML")*$ET$7+COUNTIF(EU201,"ML")*$EU$7+COUNTIF(EV201,"ML")*$EV$7+COUNTIF(EW201,"ML")*$EW$7</f>
        <v>0</v>
      </c>
      <c r="EZ201" s="122" t="str">
        <f t="shared" ref="EZ201:EZ207" si="350">IF(OR($B201="NSO",$B201="",EX201="",EX201=0),"",IF(AND(ES201="",ET201="",EU201="",EV201="",EW201=""),"",IF(AND(ET201="",ES201=""),$ES$7-EY201,IF(EW201="",($ES$7+$ET$7)-EY201,$EX$7-EY201))))</f>
        <v/>
      </c>
      <c r="FA201" s="122" t="str">
        <f t="shared" ref="FA201:FA207" si="351">IF(OR($B201="NSO",$B201="",EX201="",EX201=0),"",IF(OR(ES201="AB",EU201="AB",EV201="AB",EW201="AB",ET201="AB"),"AB",IF(EX201&gt;=36%*EZ201,"P","S")))</f>
        <v/>
      </c>
      <c r="FB201" s="109" t="str">
        <f t="shared" ref="FB201:FB207" si="352">IF(EX201="","",IF(OR(FA201="",FA201=0,FA201="S",FA201="RE",FA201="F",FA201="AB"),"",IF(EX201&gt;=91%*EZ201,"A+",IF(EX201&gt;=76%*EZ201,"A",IF(EX201&gt;=61%*EZ201,"B",IF(EX201&gt;=41%*EZ201,"C","D"))))))</f>
        <v/>
      </c>
      <c r="FC201" s="52" t="str">
        <f>IF(OR($E201="",$G201=""),"",IF(AND($E$3=6),'Marks Entry 6th'!CE200,IF(AND($E$3=7),'Marks Entry 7th'!CE200,"")))</f>
        <v/>
      </c>
      <c r="FD201" s="52" t="str">
        <f>IF(OR($E201="",$G201=""),"",IF(AND($E$3=6),'Marks Entry 6th'!CF200,IF(AND($E$3=7),'Marks Entry 7th'!CF200,"")))</f>
        <v/>
      </c>
      <c r="FE201" s="52" t="str">
        <f>IF(OR($E201="",$G201=""),"",IF(AND($E$3=6),'Marks Entry 6th'!CG200,IF(AND($E$3=7),'Marks Entry 7th'!CG200,"")))</f>
        <v/>
      </c>
      <c r="FF201" s="52" t="str">
        <f>IF(OR($E201="",$G201=""),"",IF(AND($E$3=6),'Marks Entry 6th'!CH200,IF(AND($E$3=7),'Marks Entry 7th'!CH200,"")))</f>
        <v/>
      </c>
      <c r="FG201" s="52" t="str">
        <f>IF(OR($E201="",$G201=""),"",IF(AND($E$3=6),'Marks Entry 6th'!CI200,IF(AND($E$3=7),'Marks Entry 7th'!CI200,"")))</f>
        <v/>
      </c>
      <c r="FH201" s="121" t="str">
        <f t="shared" ref="FH201:FH207" si="353">IF(AND(FC201="",FD201="",FE201="",FF201="",FG201=""),"",SUM(FC201:FG201))</f>
        <v/>
      </c>
      <c r="FI201" s="122">
        <f t="shared" ref="FI201:FI207" si="354">COUNTIF(FC201,"ML")*$FC$7+COUNTIF(FD201,"ML")*$FD$7+COUNTIF(FE201,"ML")*$FE$7+COUNTIF(FF201,"ML")*$FF$7+COUNTIF(FG201,"ML")*$FG$7</f>
        <v>0</v>
      </c>
      <c r="FJ201" s="122" t="str">
        <f t="shared" ref="FJ201:FJ207" si="355">IF(OR($B201="NSO",$B201="",FH201="",FH201=0),"",IF(AND(FC201="",FD201="",FE201="",FF201="",FG201=""),"",IF(AND(FD201="",FC201=""),$FC$7-FI201,IF(FG201="",($FC$7+$FD$7)-FI201,$FH$7-FI201))))</f>
        <v/>
      </c>
      <c r="FK201" s="122" t="str">
        <f t="shared" ref="FK201:FK207" si="356">IF(OR($B201="NSO",$B201="",FH201="",FH201=0),"",IF(OR(FC201="AB",FE201="AB",FF201="AB",FG201="AB",FD201="AB"),"AB",IF(FH201&gt;=36%*FJ201,"P","S")))</f>
        <v/>
      </c>
      <c r="FL201" s="109" t="str">
        <f t="shared" ref="FL201:FL207" si="357">IF(FH201="","",IF(OR(FK201="",FK201=0,FK201="S",FK201="RE",FK201="F",FK201="AB"),"",IF(FH201&gt;=91%*FJ201,"A+",IF(FH201&gt;=76%*FJ201,"A",IF(FH201&gt;=61%*FJ201,"B",IF(FH201&gt;=41%*FJ201,"C","D"))))))</f>
        <v/>
      </c>
      <c r="FM201" s="361" t="str">
        <f>IF(OR($E201="",$G201=""),"",IF(AND('Marks Entry 6th'!CJ200="",'Marks Entry 7th'!CJ200=""),"",IF(AND($E$3=6),'Marks Entry 6th'!CJ200,IF(AND($E$3=7),'Marks Entry 7th'!CJ200,""))))</f>
        <v/>
      </c>
      <c r="FN201" s="361" t="str">
        <f>IF(OR($E201="",$G201=""),"",IF(AND('Marks Entry 6th'!CK200="",'Marks Entry 7th'!CK200=""),"",IF(AND($E$3=6),'Marks Entry 6th'!CK200,IF(AND($E$3=7),'Marks Entry 7th'!CK200,""))))</f>
        <v/>
      </c>
      <c r="FO201" s="362" t="str">
        <f t="shared" ref="FO201:FO207" si="358">IF(AND(FM201="",FN201=""),"",SUM(FM201:FN201))</f>
        <v/>
      </c>
      <c r="FP201" s="109" t="str">
        <f t="shared" ref="FP201:FP207" si="359">IF(FO201="","",IF(OR(FO201="",FO201=0,FO201="RE",FO201="AB"),"",IF(FO201&gt;=91%*$FO$7,"A+",IF(FO201&gt;=76%*$FO$7,"A",IF(FO201&gt;=61%*$FO$7,"B",IF(FO201&gt;=341%*$FO$7,"C","D"))))))</f>
        <v/>
      </c>
      <c r="FQ201" s="361" t="str">
        <f>IF(OR($E201="",$G201=""),"",IF(AND('Marks Entry 6th'!CL200="",'Marks Entry 7th'!CL200=""),"",IF(AND($E$3=6),'Marks Entry 6th'!CL200,IF(AND($E$3=7),'Marks Entry 7th'!CL200,""))))</f>
        <v/>
      </c>
      <c r="FR201" s="361" t="str">
        <f>IF(OR($E201="",$G201=""),"",IF(AND('Marks Entry 6th'!CM200="",'Marks Entry 7th'!CM200=""),"",IF(AND($E$3=6),'Marks Entry 6th'!CM200,IF(AND($E$3=7),'Marks Entry 7th'!CM200,""))))</f>
        <v/>
      </c>
      <c r="FS201" s="362" t="str">
        <f t="shared" ref="FS201:FS207" si="360">IF(AND(FQ201="",FR201=""),"",SUM(FQ201:FR201))</f>
        <v/>
      </c>
      <c r="FT201" s="109" t="str">
        <f t="shared" ref="FT201:FT207" si="361">IF(FS201="","",IF(OR(FS201="",FS201=0,FS201="RE",FS201="AB"),"",IF(FS201&gt;=91%*$FS$7,"A+",IF(FS201&gt;=76%*$FS$7,"A",IF(FS201&gt;=61%*$FS$7,"B",IF(FS201&gt;=41%*$FS$7,"C","D"))))))</f>
        <v/>
      </c>
      <c r="FU201" s="78" t="str">
        <f t="shared" ref="FU201:FU206" si="362">IF($E$3="","",IF(OR(E201="",G201=""),"",IF(AND(Z201="AB",AU201="AB",BQ201="AB",CL201="AB",DG201="AB",EB201="AB"),"AB",SUM(Z201,AU201,BQ201,CL201,DG201,EB201))))</f>
        <v/>
      </c>
      <c r="FV201" s="328" t="str">
        <f t="shared" ref="FV201:FV206" si="363">IFERROR(IF(FU201="","",FU201*100/SUM(AB201,AW201,BS201,CN201,DI201,ED201)),"")</f>
        <v/>
      </c>
      <c r="FW201" s="84" t="str">
        <f t="shared" ref="FW201:FW206" si="364">IFERROR(IF(FV201="","",IF(AND(FV201&gt;=60),"I",IF(AND(FV201&gt;=48),"II",IF(AND(FV201&gt;=36),"III","")))),"")</f>
        <v/>
      </c>
      <c r="FX201" s="222" t="str">
        <f t="shared" ref="FX201:FX207" si="365">IFERROR(IF(FU201="","",IF(OR(B201="",G201="",FV201=""),"",IF(FV201&gt;=86,"A",IF(FV201&gt;=71,"B",IF(FV201&gt;=51,"C",IF(FV201&gt;=31,"D","E")))))),"")</f>
        <v/>
      </c>
      <c r="FY201" s="85" t="str">
        <f t="shared" ref="FY201:FY206" si="366">IFERROR(IF(FV201="","",SUMPRODUCT((FV201&lt;$FV$8:$FV$207)/COUNTIF($FV$8:$FV$207,$FV$8:$FV$207))),"")</f>
        <v/>
      </c>
      <c r="FZ201" s="327" t="str">
        <f>IFERROR(IF(B201="NSO","NSO",IF(OR(D201="",G201="",F201=""),"",IF(AND(FV201&gt;=36,'Master sheet'!$D$11="Hindi"),"कक्षा क्रमोन्नत",IF(AND(FV201&gt;=36,'Master sheet'!$D$11="English"),"Promoted",IF(AND(FV201&lt;36,'Master sheet'!$D$11="Hindi"),"पुनः परीक्षा","Re-Exam"))))),"")</f>
        <v/>
      </c>
      <c r="GA201" s="53" t="str">
        <f>IF(OR($E201="",$G201=""),"",IF(AND($E$3=6,'Marks Entry 6th'!CN200=""),"",IF(AND($E$3=7,'Marks Entry 7th'!CN200=""),"",IF(AND($E$3=6),'Marks Entry 6th'!CN200,IF(AND($E$3=7),'Marks Entry 7th'!CN200,"")))))</f>
        <v/>
      </c>
      <c r="GB201" s="53" t="str">
        <f>IF(OR($E201="",$G201=""),"",IF(AND($E$3=6,'Marks Entry 6th'!CO200=""),"",IF(AND($E$3=7,'Marks Entry 7th'!CO200=""),"",IF(AND($E$3=6),'Marks Entry 6th'!CO200,IF(AND($E$3=7),'Marks Entry 7th'!CO200,"")))))</f>
        <v/>
      </c>
      <c r="GC201" s="54"/>
      <c r="GK201" s="56">
        <f>IF(AND($E$3=6),'Marks Entry 6th'!I200,IF(AND($E$3=7),'Marks Entry 7th'!I200,""))</f>
        <v>0</v>
      </c>
      <c r="GL201" s="56">
        <f t="shared" ref="GL201:GL207" si="367">SUM(AB201,AW201,BS201,CN201,DI201,ED201)</f>
        <v>0</v>
      </c>
    </row>
    <row r="202" spans="1:194" ht="18.95" customHeight="1">
      <c r="A202" s="68">
        <v>195</v>
      </c>
      <c r="B202" s="68" t="str">
        <f>IF(OR(GK202=0,GK202=""),"",IF(AND($E$3=6),'Marks Entry 6th'!I201,IF(AND($E$3=7),'Marks Entry 7th'!I201,"")))</f>
        <v/>
      </c>
      <c r="C202" s="69" t="str">
        <f>IF(OR(B202=0,B202=""),"",IF(AND($E$3=6,'Marks Entry 6th'!B201=""),"",IF(AND($E$3=7,'Marks Entry 7th'!B201=""),"",IF(AND($E$3=6,'Marks Entry 6th'!B201),'Marks Entry 6th'!B201,IF(AND($E$3=7),'Marks Entry 7th'!B201,"")))))</f>
        <v/>
      </c>
      <c r="D202" s="69" t="str">
        <f>IF(OR(B202=0,B202=""),"",IF(AND($E$3=6,'Marks Entry 6th'!C201=""),"",IF(AND($E$3=7,'Marks Entry 7th'!C201=""),"",IF(AND($E$3=6),'Marks Entry 6th'!C201,IF(AND($E$3=7),'Marks Entry 7th'!C201,"")))))</f>
        <v/>
      </c>
      <c r="E202" s="303" t="str">
        <f>IF(OR(B202=0,B202=""),"",IF(AND($E$3=6,'Marks Entry 6th'!E201=""),"",IF(AND($E$3=7,'Marks Entry 7th'!E201=""),"",IF(AND($E$3=6),'Marks Entry 6th'!E201,IF(AND($E$3=7),'Marks Entry 7th'!E201,"")))))</f>
        <v/>
      </c>
      <c r="F202" s="69" t="str">
        <f>IF(OR(B202=0,B202=""),"",IF(AND($E$3=6,'Marks Entry 6th'!D201=""),"",IF(AND($E$3=7,'Marks Entry 7th'!D201=""),"",IF(AND($E$3=6),'Marks Entry 6th'!D201,IF(AND($E$3=7),'Marks Entry 7th'!D201,"")))))</f>
        <v/>
      </c>
      <c r="G202" s="302" t="str">
        <f>IF(OR(B202=0,B202=""),"",IF(AND($E$3=6,'Marks Entry 6th'!F201=""),"",IF(AND($E$3=7,'Marks Entry 7th'!F201=""),"",IF(AND($E$3=6),UPPER('Marks Entry 6th'!F201),IF(AND($E$3=7),UPPER('Marks Entry 7th'!F201),"")))))</f>
        <v/>
      </c>
      <c r="H202" s="302" t="str">
        <f>IF(OR(B202=0,B202=""),"",IF(AND($E$3=6,'Marks Entry 6th'!G201=""),"",IF(AND($E$3=7,'Marks Entry 7th'!G201=""),"",IF(AND($E$3=6),UPPER('Marks Entry 6th'!G201),IF(AND($E$3=7),UPPER('Marks Entry 7th'!G201),"")))))</f>
        <v/>
      </c>
      <c r="I202" s="302" t="str">
        <f>IF(OR(B202=0,B202=""),"",IF(AND($E$3=6,'Marks Entry 6th'!H201=""),"",IF(AND($E$3=7,'Marks Entry 7th'!H201=""),"",IF(AND($E$3=6),UPPER('Marks Entry 6th'!H201),IF(AND($E$3=7),UPPER('Marks Entry 7th'!H201),"")))))</f>
        <v/>
      </c>
      <c r="J202" s="64" t="str">
        <f>IF(OR(B202=0,B202=""),"",IF(AND($E$3=6,'Marks Entry 6th'!J201=""),"",IF(AND($E$3=7,'Marks Entry 7th'!J201=""),"",IF(AND($E$3=6),'Marks Entry 6th'!J201,IF(AND($E$3=7),'Marks Entry 7th'!J201,"")))))</f>
        <v/>
      </c>
      <c r="K202" s="64" t="str">
        <f>IF(OR(B202=0,B202=""),"",IF(AND($E$3=6,'Marks Entry 6th'!K201=""),"",IF(AND($E$3=7,'Marks Entry 7th'!K201=""),"",IF(AND($E$3=6),'Marks Entry 6th'!K201,IF(AND($E$3=7),'Marks Entry 7th'!K201,"")))))</f>
        <v/>
      </c>
      <c r="L202" s="120" t="str">
        <f>IF(OR($E202="",$G202=""),"",IF(AND($E$3=6),'Marks Entry 6th'!L201,IF(AND($E$3=7),'Marks Entry 7th'!L201,"")))</f>
        <v/>
      </c>
      <c r="M202" s="120" t="str">
        <f>IF(OR($E202="",$G202=""),"",IF(AND($E$3=6),'Marks Entry 6th'!M201,IF(AND($E$3=7),'Marks Entry 7th'!M201,"")))</f>
        <v/>
      </c>
      <c r="N202" s="120" t="str">
        <f>IF(OR($E202="",$G202=""),"",IF(AND($E$3=6),'Marks Entry 6th'!N201,IF(AND($E$3=7),'Marks Entry 7th'!N201,"")))</f>
        <v/>
      </c>
      <c r="O202" s="120" t="str">
        <f>IF(OR($E202="",$G202=""),"",IF(AND($E$3=6),'Marks Entry 6th'!O201,IF(AND($E$3=7),'Marks Entry 7th'!O201,"")))</f>
        <v/>
      </c>
      <c r="P202" s="120" t="str">
        <f>IF(OR($E202="",$G202=""),"",IF(AND($E$3=6),'Marks Entry 6th'!P201,IF(AND($E$3=7),'Marks Entry 7th'!P201,"")))</f>
        <v/>
      </c>
      <c r="Q202" s="120" t="str">
        <f>IF(OR($E202="",$G202=""),"",IF(AND($E$3=6),'Marks Entry 6th'!Q201,IF(AND($E$3=7),'Marks Entry 7th'!Q201,"")))</f>
        <v/>
      </c>
      <c r="R202" s="418" t="str">
        <f t="shared" si="277"/>
        <v/>
      </c>
      <c r="S202" s="120" t="str">
        <f>IF(OR($E202="",$G202=""),"",IF(AND($E$3=6),'Marks Entry 6th'!R201,IF(AND($E$3=7),'Marks Entry 7th'!R201,"")))</f>
        <v/>
      </c>
      <c r="T202" s="120" t="str">
        <f>IF(OR($E202="",$G202=""),"",IF(AND($E$3=6),'Marks Entry 6th'!S201,IF(AND($E$3=7),'Marks Entry 7th'!S201,"")))</f>
        <v/>
      </c>
      <c r="U202" s="65" t="str">
        <f t="shared" si="278"/>
        <v/>
      </c>
      <c r="V202" s="62">
        <f t="shared" si="279"/>
        <v>0</v>
      </c>
      <c r="W202" s="67" t="str">
        <f>IF(OR($E202="",$G202=""),"",IF(AND($E$3=6),'Marks Entry 6th'!T201,IF(AND($E$3=7),'Marks Entry 7th'!T201,"")))</f>
        <v/>
      </c>
      <c r="X202" s="67" t="str">
        <f>IF(OR($E202="",$G202=""),"",IF(AND($E$3=6),'Marks Entry 6th'!U201,IF(AND($E$3=7),'Marks Entry 7th'!U201,"")))</f>
        <v/>
      </c>
      <c r="Y202" s="66" t="str">
        <f t="shared" si="280"/>
        <v/>
      </c>
      <c r="Z202" s="62" t="str">
        <f t="shared" si="281"/>
        <v/>
      </c>
      <c r="AA202" s="108">
        <f t="shared" si="282"/>
        <v>0</v>
      </c>
      <c r="AB202" s="108" t="str">
        <f t="shared" si="283"/>
        <v/>
      </c>
      <c r="AC202" s="108" t="str">
        <f t="shared" si="284"/>
        <v/>
      </c>
      <c r="AD202" s="108" t="str">
        <f t="shared" si="285"/>
        <v/>
      </c>
      <c r="AE202" s="108" t="str">
        <f t="shared" si="286"/>
        <v/>
      </c>
      <c r="AF202" s="110" t="str">
        <f t="shared" si="287"/>
        <v/>
      </c>
      <c r="AG202" s="120" t="str">
        <f>IF(OR($E202="",$G202=""),"",IF(AND($E$3=6),'Marks Entry 6th'!V201,IF(AND($E$3=7),'Marks Entry 7th'!V201,"")))</f>
        <v/>
      </c>
      <c r="AH202" s="120" t="str">
        <f>IF(OR($E202="",$G202=""),"",IF(AND($E$3=6),'Marks Entry 6th'!W201,IF(AND($E$3=7),'Marks Entry 7th'!W201,"")))</f>
        <v/>
      </c>
      <c r="AI202" s="120" t="str">
        <f>IF(OR($E202="",$G202=""),"",IF(AND($E$3=6),'Marks Entry 6th'!X201,IF(AND($E$3=7),'Marks Entry 7th'!X201,"")))</f>
        <v/>
      </c>
      <c r="AJ202" s="120" t="str">
        <f>IF(OR($E202="",$G202=""),"",IF(AND($E$3=6),'Marks Entry 6th'!Y201,IF(AND($E$3=7),'Marks Entry 7th'!Y201,"")))</f>
        <v/>
      </c>
      <c r="AK202" s="120" t="str">
        <f>IF(OR($E202="",$G202=""),"",IF(AND($E$3=6),'Marks Entry 6th'!Z201,IF(AND($E$3=7),'Marks Entry 7th'!Z201,"")))</f>
        <v/>
      </c>
      <c r="AL202" s="120" t="str">
        <f>IF(OR($E202="",$G202=""),"",IF(AND($E$3=6),'Marks Entry 6th'!AA201,IF(AND($E$3=7),'Marks Entry 7th'!AA201,"")))</f>
        <v/>
      </c>
      <c r="AM202" s="418" t="str">
        <f t="shared" si="288"/>
        <v/>
      </c>
      <c r="AN202" s="120" t="str">
        <f>IF(OR($E202="",$G202=""),"",IF(AND($E$3=6),'Marks Entry 6th'!AB201,IF(AND($E$3=7),'Marks Entry 7th'!AB201,"")))</f>
        <v/>
      </c>
      <c r="AO202" s="120" t="str">
        <f>IF(OR($E202="",$G202=""),"",IF(AND($E$3=6),'Marks Entry 6th'!AC201,IF(AND($E$3=7),'Marks Entry 7th'!AC201,"")))</f>
        <v/>
      </c>
      <c r="AP202" s="65" t="str">
        <f t="shared" si="289"/>
        <v/>
      </c>
      <c r="AQ202" s="62">
        <f t="shared" si="290"/>
        <v>0</v>
      </c>
      <c r="AR202" s="67" t="str">
        <f>IF(OR($E202="",$G202=""),"",IF(AND($E$3=6),'Marks Entry 6th'!AD201,IF(AND($E$3=7),'Marks Entry 7th'!AD201,"")))</f>
        <v/>
      </c>
      <c r="AS202" s="67" t="str">
        <f>IF(OR($E202="",$G202=""),"",IF(AND($E$3=6),'Marks Entry 6th'!AE201,IF(AND($E$3=7),'Marks Entry 7th'!AE201,"")))</f>
        <v/>
      </c>
      <c r="AT202" s="65" t="str">
        <f t="shared" si="291"/>
        <v/>
      </c>
      <c r="AU202" s="62" t="str">
        <f t="shared" si="292"/>
        <v/>
      </c>
      <c r="AV202" s="108">
        <f t="shared" si="293"/>
        <v>0</v>
      </c>
      <c r="AW202" s="108" t="str">
        <f t="shared" si="294"/>
        <v/>
      </c>
      <c r="AX202" s="108" t="str">
        <f t="shared" si="295"/>
        <v/>
      </c>
      <c r="AY202" s="108" t="str">
        <f t="shared" si="296"/>
        <v/>
      </c>
      <c r="AZ202" s="108" t="str">
        <f t="shared" si="297"/>
        <v/>
      </c>
      <c r="BA202" s="110" t="str">
        <f t="shared" si="298"/>
        <v/>
      </c>
      <c r="BB202" s="310" t="str">
        <f>IF(OR($E202="",$G202=""),"",IF(AND($E$3=6),'Marks Entry 6th'!AF201,IF(AND($E$3=7),'Marks Entry 7th'!AF201,"")))</f>
        <v/>
      </c>
      <c r="BC202" s="120" t="str">
        <f>IF(OR($E202="",$G202=""),"",IF(AND($E$3=6),'Marks Entry 6th'!AG201,IF(AND($E$3=7),'Marks Entry 7th'!AG201,"")))</f>
        <v/>
      </c>
      <c r="BD202" s="120" t="str">
        <f>IF(OR($E202="",$G202=""),"",IF(AND($E$3=6),'Marks Entry 6th'!AH201,IF(AND($E$3=7),'Marks Entry 7th'!AH201,"")))</f>
        <v/>
      </c>
      <c r="BE202" s="120" t="str">
        <f>IF(OR($E202="",$G202=""),"",IF(AND($E$3=6),'Marks Entry 6th'!AI201,IF(AND($E$3=7),'Marks Entry 7th'!AI201,"")))</f>
        <v/>
      </c>
      <c r="BF202" s="120" t="str">
        <f>IF(OR($E202="",$G202=""),"",IF(AND($E$3=6),'Marks Entry 6th'!AJ201,IF(AND($E$3=7),'Marks Entry 7th'!AJ201,"")))</f>
        <v/>
      </c>
      <c r="BG202" s="120" t="str">
        <f>IF(OR($E202="",$G202=""),"",IF(AND($E$3=6),'Marks Entry 6th'!AK201,IF(AND($E$3=7),'Marks Entry 7th'!AK201,"")))</f>
        <v/>
      </c>
      <c r="BH202" s="120" t="str">
        <f>IF(OR($E202="",$G202=""),"",IF(AND($E$3=6),'Marks Entry 6th'!AL201,IF(AND($E$3=7),'Marks Entry 7th'!AL201,"")))</f>
        <v/>
      </c>
      <c r="BI202" s="418" t="str">
        <f t="shared" si="299"/>
        <v/>
      </c>
      <c r="BJ202" s="120" t="str">
        <f>IF(OR($E202="",$G202=""),"",IF(AND($E$3=6),'Marks Entry 6th'!AM201,IF(AND($E$3=7),'Marks Entry 7th'!AM201,"")))</f>
        <v/>
      </c>
      <c r="BK202" s="120" t="str">
        <f>IF(OR($E202="",$G202=""),"",IF(AND($E$3=6),'Marks Entry 6th'!AN201,IF(AND($E$3=7),'Marks Entry 7th'!AN201,"")))</f>
        <v/>
      </c>
      <c r="BL202" s="65" t="str">
        <f t="shared" si="300"/>
        <v/>
      </c>
      <c r="BM202" s="62">
        <f t="shared" si="301"/>
        <v>0</v>
      </c>
      <c r="BN202" s="67" t="str">
        <f>IF(OR($E202="",$G202=""),"",IF(AND($E$3=6),'Marks Entry 6th'!AO201,IF(AND($E$3=7),'Marks Entry 7th'!AO201,"")))</f>
        <v/>
      </c>
      <c r="BO202" s="67" t="str">
        <f>IF(OR($E202="",$G202=""),"",IF(AND($E$3=6),'Marks Entry 6th'!AP201,IF(AND($E$3=7),'Marks Entry 7th'!AP201,"")))</f>
        <v/>
      </c>
      <c r="BP202" s="65" t="str">
        <f t="shared" si="302"/>
        <v/>
      </c>
      <c r="BQ202" s="62" t="str">
        <f t="shared" si="303"/>
        <v/>
      </c>
      <c r="BR202" s="108">
        <f t="shared" si="304"/>
        <v>0</v>
      </c>
      <c r="BS202" s="108" t="str">
        <f t="shared" si="305"/>
        <v/>
      </c>
      <c r="BT202" s="108" t="str">
        <f t="shared" si="306"/>
        <v/>
      </c>
      <c r="BU202" s="108" t="str">
        <f t="shared" si="307"/>
        <v/>
      </c>
      <c r="BV202" s="108" t="str">
        <f t="shared" si="308"/>
        <v/>
      </c>
      <c r="BW202" s="110" t="str">
        <f t="shared" si="309"/>
        <v/>
      </c>
      <c r="BX202" s="120" t="str">
        <f>IF(OR($E202="",$G202=""),"",IF(AND($E$3=6),'Marks Entry 6th'!AQ201,IF(AND($E$3=7),'Marks Entry 7th'!AQ201,"")))</f>
        <v/>
      </c>
      <c r="BY202" s="120" t="str">
        <f>IF(OR($E202="",$G202=""),"",IF(AND($E$3=6),'Marks Entry 6th'!AR201,IF(AND($E$3=7),'Marks Entry 7th'!AR201,"")))</f>
        <v/>
      </c>
      <c r="BZ202" s="120" t="str">
        <f>IF(OR($E202="",$G202=""),"",IF(AND($E$3=6),'Marks Entry 6th'!AS201,IF(AND($E$3=7),'Marks Entry 7th'!AS201,"")))</f>
        <v/>
      </c>
      <c r="CA202" s="120" t="str">
        <f>IF(OR($E202="",$G202=""),"",IF(AND($E$3=6),'Marks Entry 6th'!AT201,IF(AND($E$3=7),'Marks Entry 7th'!AT201,"")))</f>
        <v/>
      </c>
      <c r="CB202" s="120" t="str">
        <f>IF(OR($E202="",$G202=""),"",IF(AND($E$3=6),'Marks Entry 6th'!AU201,IF(AND($E$3=7),'Marks Entry 7th'!AU201,"")))</f>
        <v/>
      </c>
      <c r="CC202" s="120" t="str">
        <f>IF(OR($E202="",$G202=""),"",IF(AND($E$3=6),'Marks Entry 6th'!AV201,IF(AND($E$3=7),'Marks Entry 7th'!AV201,"")))</f>
        <v/>
      </c>
      <c r="CD202" s="418" t="str">
        <f t="shared" si="310"/>
        <v/>
      </c>
      <c r="CE202" s="120" t="str">
        <f>IF(OR($E202="",$G202=""),"",IF(AND($E$3=6),'Marks Entry 6th'!AW201,IF(AND($E$3=7),'Marks Entry 7th'!AW201,"")))</f>
        <v/>
      </c>
      <c r="CF202" s="120" t="str">
        <f>IF(OR($E202="",$G202=""),"",IF(AND($E$3=6),'Marks Entry 6th'!AX201,IF(AND($E$3=7),'Marks Entry 7th'!AX201,"")))</f>
        <v/>
      </c>
      <c r="CG202" s="65" t="str">
        <f t="shared" si="311"/>
        <v/>
      </c>
      <c r="CH202" s="62">
        <f t="shared" si="312"/>
        <v>0</v>
      </c>
      <c r="CI202" s="67" t="str">
        <f>IF(OR($E202="",$G202=""),"",IF(AND($E$3=6),'Marks Entry 6th'!AY201,IF(AND($E$3=7),'Marks Entry 7th'!AY201,"")))</f>
        <v/>
      </c>
      <c r="CJ202" s="67" t="str">
        <f>IF(OR($E202="",$G202=""),"",IF(AND($E$3=6),'Marks Entry 6th'!AZ201,IF(AND($E$3=7),'Marks Entry 7th'!AZ201,"")))</f>
        <v/>
      </c>
      <c r="CK202" s="65" t="str">
        <f t="shared" si="313"/>
        <v/>
      </c>
      <c r="CL202" s="62" t="str">
        <f t="shared" si="314"/>
        <v/>
      </c>
      <c r="CM202" s="108">
        <f t="shared" si="315"/>
        <v>0</v>
      </c>
      <c r="CN202" s="108" t="str">
        <f t="shared" si="316"/>
        <v/>
      </c>
      <c r="CO202" s="108" t="str">
        <f t="shared" si="317"/>
        <v/>
      </c>
      <c r="CP202" s="108" t="str">
        <f t="shared" si="318"/>
        <v/>
      </c>
      <c r="CQ202" s="108" t="str">
        <f t="shared" si="319"/>
        <v/>
      </c>
      <c r="CR202" s="110" t="str">
        <f t="shared" si="320"/>
        <v/>
      </c>
      <c r="CS202" s="120" t="str">
        <f>IF(OR($E202="",$G202=""),"",IF(AND($E$3=6),'Marks Entry 6th'!BA201,IF(AND($E$3=7),'Marks Entry 7th'!BA201,"")))</f>
        <v/>
      </c>
      <c r="CT202" s="120" t="str">
        <f>IF(OR($E202="",$G202=""),"",IF(AND($E$3=6),'Marks Entry 6th'!BB201,IF(AND($E$3=7),'Marks Entry 7th'!BB201,"")))</f>
        <v/>
      </c>
      <c r="CU202" s="120" t="str">
        <f>IF(OR($E202="",$G202=""),"",IF(AND($E$3=6),'Marks Entry 6th'!BC201,IF(AND($E$3=7),'Marks Entry 7th'!BC201,"")))</f>
        <v/>
      </c>
      <c r="CV202" s="120" t="str">
        <f>IF(OR($E202="",$G202=""),"",IF(AND($E$3=6),'Marks Entry 6th'!BD201,IF(AND($E$3=7),'Marks Entry 7th'!BD201,"")))</f>
        <v/>
      </c>
      <c r="CW202" s="120" t="str">
        <f>IF(OR($E202="",$G202=""),"",IF(AND($E$3=6),'Marks Entry 6th'!BE201,IF(AND($E$3=7),'Marks Entry 7th'!BE201,"")))</f>
        <v/>
      </c>
      <c r="CX202" s="120" t="str">
        <f>IF(OR($E202="",$G202=""),"",IF(AND($E$3=6),'Marks Entry 6th'!BF201,IF(AND($E$3=7),'Marks Entry 7th'!BF201,"")))</f>
        <v/>
      </c>
      <c r="CY202" s="418" t="str">
        <f t="shared" si="321"/>
        <v/>
      </c>
      <c r="CZ202" s="120" t="str">
        <f>IF(OR($E202="",$G202=""),"",IF(AND($E$3=6),'Marks Entry 6th'!BG201,IF(AND($E$3=7),'Marks Entry 7th'!BG201,"")))</f>
        <v/>
      </c>
      <c r="DA202" s="120" t="str">
        <f>IF(OR($E202="",$G202=""),"",IF(AND($E$3=6),'Marks Entry 6th'!BH201,IF(AND($E$3=7),'Marks Entry 7th'!BH201,"")))</f>
        <v/>
      </c>
      <c r="DB202" s="65" t="str">
        <f t="shared" si="322"/>
        <v/>
      </c>
      <c r="DC202" s="62">
        <f t="shared" si="323"/>
        <v>0</v>
      </c>
      <c r="DD202" s="67" t="str">
        <f>IF(OR($E202="",$G202=""),"",IF(AND($E$3=6),'Marks Entry 6th'!BI201,IF(AND($E$3=7),'Marks Entry 7th'!BI201,"")))</f>
        <v/>
      </c>
      <c r="DE202" s="67" t="str">
        <f>IF(OR($E202="",$G202=""),"",IF(AND($E$3=6),'Marks Entry 6th'!BJ201,IF(AND($E$3=7),'Marks Entry 7th'!BJ201,"")))</f>
        <v/>
      </c>
      <c r="DF202" s="65" t="str">
        <f t="shared" si="324"/>
        <v/>
      </c>
      <c r="DG202" s="62" t="str">
        <f t="shared" si="325"/>
        <v/>
      </c>
      <c r="DH202" s="108">
        <f t="shared" si="326"/>
        <v>0</v>
      </c>
      <c r="DI202" s="108" t="str">
        <f t="shared" si="327"/>
        <v/>
      </c>
      <c r="DJ202" s="108" t="str">
        <f t="shared" si="328"/>
        <v/>
      </c>
      <c r="DK202" s="108" t="str">
        <f t="shared" si="329"/>
        <v/>
      </c>
      <c r="DL202" s="108" t="str">
        <f t="shared" si="330"/>
        <v/>
      </c>
      <c r="DM202" s="110" t="str">
        <f t="shared" si="331"/>
        <v/>
      </c>
      <c r="DN202" s="120" t="str">
        <f>IF(OR($E202="",$G202=""),"",IF(AND($E$3=6),'Marks Entry 6th'!BK201,IF(AND($E$3=7),'Marks Entry 7th'!BK201,"")))</f>
        <v/>
      </c>
      <c r="DO202" s="120" t="str">
        <f>IF(OR($E202="",$G202=""),"",IF(AND($E$3=6),'Marks Entry 6th'!BL201,IF(AND($E$3=7),'Marks Entry 7th'!BL201,"")))</f>
        <v/>
      </c>
      <c r="DP202" s="120" t="str">
        <f>IF(OR($E202="",$G202=""),"",IF(AND($E$3=6),'Marks Entry 6th'!BM201,IF(AND($E$3=7),'Marks Entry 7th'!BM201,"")))</f>
        <v/>
      </c>
      <c r="DQ202" s="120" t="str">
        <f>IF(OR($E202="",$G202=""),"",IF(AND($E$3=6),'Marks Entry 6th'!BN201,IF(AND($E$3=7),'Marks Entry 7th'!BN201,"")))</f>
        <v/>
      </c>
      <c r="DR202" s="120" t="str">
        <f>IF(OR($E202="",$G202=""),"",IF(AND($E$3=6),'Marks Entry 6th'!BO201,IF(AND($E$3=7),'Marks Entry 7th'!BO201,"")))</f>
        <v/>
      </c>
      <c r="DS202" s="120" t="str">
        <f>IF(OR($E202="",$G202=""),"",IF(AND($E$3=6),'Marks Entry 6th'!BP201,IF(AND($E$3=7),'Marks Entry 7th'!BP201,"")))</f>
        <v/>
      </c>
      <c r="DT202" s="418" t="str">
        <f t="shared" si="332"/>
        <v/>
      </c>
      <c r="DU202" s="120" t="str">
        <f>IF(OR($E202="",$G202=""),"",IF(AND($E$3=6),'Marks Entry 6th'!BQ201,IF(AND($E$3=7),'Marks Entry 7th'!BQ201,"")))</f>
        <v/>
      </c>
      <c r="DV202" s="120" t="str">
        <f>IF(OR($E202="",$G202=""),"",IF(AND($E$3=6),'Marks Entry 6th'!BR201,IF(AND($E$3=7),'Marks Entry 7th'!BR201,"")))</f>
        <v/>
      </c>
      <c r="DW202" s="65" t="str">
        <f t="shared" si="333"/>
        <v/>
      </c>
      <c r="DX202" s="62">
        <f t="shared" si="334"/>
        <v>0</v>
      </c>
      <c r="DY202" s="67" t="str">
        <f>IF(OR($E202="",$G202=""),"",IF(AND($E$3=6),'Marks Entry 6th'!BS201,IF(AND($E$3=7),'Marks Entry 7th'!BS201,"")))</f>
        <v/>
      </c>
      <c r="DZ202" s="67" t="str">
        <f>IF(OR($E202="",$G202=""),"",IF(AND($E$3=6),'Marks Entry 6th'!BT201,IF(AND($E$3=7),'Marks Entry 7th'!BT201,"")))</f>
        <v/>
      </c>
      <c r="EA202" s="65" t="str">
        <f t="shared" si="335"/>
        <v/>
      </c>
      <c r="EB202" s="62" t="str">
        <f t="shared" si="336"/>
        <v/>
      </c>
      <c r="EC202" s="108">
        <f t="shared" si="337"/>
        <v>0</v>
      </c>
      <c r="ED202" s="108" t="str">
        <f t="shared" si="338"/>
        <v/>
      </c>
      <c r="EE202" s="108" t="str">
        <f t="shared" si="339"/>
        <v/>
      </c>
      <c r="EF202" s="108" t="str">
        <f t="shared" si="340"/>
        <v/>
      </c>
      <c r="EG202" s="108" t="str">
        <f t="shared" si="341"/>
        <v/>
      </c>
      <c r="EH202" s="110" t="str">
        <f t="shared" si="342"/>
        <v/>
      </c>
      <c r="EI202" s="52" t="str">
        <f>IF(OR($E202="",$G202=""),"",IF(AND($E$3=6),'Marks Entry 6th'!BU201,IF(AND($E$3=7),'Marks Entry 7th'!BU201,"")))</f>
        <v/>
      </c>
      <c r="EJ202" s="52" t="str">
        <f>IF(OR($E202="",$G202=""),"",IF(AND($E$3=6),'Marks Entry 6th'!BV201,IF(AND($E$3=7),'Marks Entry 7th'!BV201,"")))</f>
        <v/>
      </c>
      <c r="EK202" s="52" t="str">
        <f>IF(OR($E202="",$G202=""),"",IF(AND($E$3=6),'Marks Entry 6th'!BW201,IF(AND($E$3=7),'Marks Entry 7th'!BW201,"")))</f>
        <v/>
      </c>
      <c r="EL202" s="52" t="str">
        <f>IF(OR($E202="",$G202=""),"",IF(AND($E$3=6),'Marks Entry 6th'!BX201,IF(AND($E$3=7),'Marks Entry 7th'!BX201,"")))</f>
        <v/>
      </c>
      <c r="EM202" s="52" t="str">
        <f>IF(OR($E202="",$G202=""),"",IF(AND($E$3=6),'Marks Entry 6th'!BY201,IF(AND($E$3=7),'Marks Entry 7th'!BY201,"")))</f>
        <v/>
      </c>
      <c r="EN202" s="121" t="str">
        <f t="shared" si="343"/>
        <v/>
      </c>
      <c r="EO202" s="122">
        <f t="shared" si="344"/>
        <v>0</v>
      </c>
      <c r="EP202" s="122" t="str">
        <f t="shared" si="345"/>
        <v/>
      </c>
      <c r="EQ202" s="122" t="str">
        <f t="shared" si="346"/>
        <v/>
      </c>
      <c r="ER202" s="109" t="str">
        <f t="shared" si="347"/>
        <v/>
      </c>
      <c r="ES202" s="52" t="str">
        <f>IF(OR($E202="",$G202=""),"",IF(AND($E$3=6),'Marks Entry 6th'!BZ201,IF(AND($E$3=7),'Marks Entry 7th'!BZ201,"")))</f>
        <v/>
      </c>
      <c r="ET202" s="52" t="str">
        <f>IF(OR($E202="",$G202=""),"",IF(AND($E$3=6),'Marks Entry 6th'!CA201,IF(AND($E$3=7),'Marks Entry 7th'!CA201,"")))</f>
        <v/>
      </c>
      <c r="EU202" s="52" t="str">
        <f>IF(OR($E202="",$G202=""),"",IF(AND($E$3=6),'Marks Entry 6th'!CB201,IF(AND($E$3=7),'Marks Entry 7th'!CB201,"")))</f>
        <v/>
      </c>
      <c r="EV202" s="52" t="str">
        <f>IF(OR($E202="",$G202=""),"",IF(AND($E$3=6),'Marks Entry 6th'!CC201,IF(AND($E$3=7),'Marks Entry 7th'!CC201,"")))</f>
        <v/>
      </c>
      <c r="EW202" s="52" t="str">
        <f>IF(OR($E202="",$G202=""),"",IF(AND($E$3=6),'Marks Entry 6th'!CD201,IF(AND($E$3=7),'Marks Entry 7th'!CD201,"")))</f>
        <v/>
      </c>
      <c r="EX202" s="121" t="str">
        <f t="shared" si="348"/>
        <v/>
      </c>
      <c r="EY202" s="122">
        <f t="shared" si="349"/>
        <v>0</v>
      </c>
      <c r="EZ202" s="122" t="str">
        <f t="shared" si="350"/>
        <v/>
      </c>
      <c r="FA202" s="122" t="str">
        <f t="shared" si="351"/>
        <v/>
      </c>
      <c r="FB202" s="109" t="str">
        <f t="shared" si="352"/>
        <v/>
      </c>
      <c r="FC202" s="52" t="str">
        <f>IF(OR($E202="",$G202=""),"",IF(AND($E$3=6),'Marks Entry 6th'!CE201,IF(AND($E$3=7),'Marks Entry 7th'!CE201,"")))</f>
        <v/>
      </c>
      <c r="FD202" s="52" t="str">
        <f>IF(OR($E202="",$G202=""),"",IF(AND($E$3=6),'Marks Entry 6th'!CF201,IF(AND($E$3=7),'Marks Entry 7th'!CF201,"")))</f>
        <v/>
      </c>
      <c r="FE202" s="52" t="str">
        <f>IF(OR($E202="",$G202=""),"",IF(AND($E$3=6),'Marks Entry 6th'!CG201,IF(AND($E$3=7),'Marks Entry 7th'!CG201,"")))</f>
        <v/>
      </c>
      <c r="FF202" s="52" t="str">
        <f>IF(OR($E202="",$G202=""),"",IF(AND($E$3=6),'Marks Entry 6th'!CH201,IF(AND($E$3=7),'Marks Entry 7th'!CH201,"")))</f>
        <v/>
      </c>
      <c r="FG202" s="52" t="str">
        <f>IF(OR($E202="",$G202=""),"",IF(AND($E$3=6),'Marks Entry 6th'!CI201,IF(AND($E$3=7),'Marks Entry 7th'!CI201,"")))</f>
        <v/>
      </c>
      <c r="FH202" s="121" t="str">
        <f t="shared" si="353"/>
        <v/>
      </c>
      <c r="FI202" s="122">
        <f t="shared" si="354"/>
        <v>0</v>
      </c>
      <c r="FJ202" s="122" t="str">
        <f t="shared" si="355"/>
        <v/>
      </c>
      <c r="FK202" s="122" t="str">
        <f t="shared" si="356"/>
        <v/>
      </c>
      <c r="FL202" s="109" t="str">
        <f t="shared" si="357"/>
        <v/>
      </c>
      <c r="FM202" s="361" t="str">
        <f>IF(OR($E202="",$G202=""),"",IF(AND('Marks Entry 6th'!CJ201="",'Marks Entry 7th'!CJ201=""),"",IF(AND($E$3=6),'Marks Entry 6th'!CJ201,IF(AND($E$3=7),'Marks Entry 7th'!CJ201,""))))</f>
        <v/>
      </c>
      <c r="FN202" s="361" t="str">
        <f>IF(OR($E202="",$G202=""),"",IF(AND('Marks Entry 6th'!CK201="",'Marks Entry 7th'!CK201=""),"",IF(AND($E$3=6),'Marks Entry 6th'!CK201,IF(AND($E$3=7),'Marks Entry 7th'!CK201,""))))</f>
        <v/>
      </c>
      <c r="FO202" s="362" t="str">
        <f t="shared" si="358"/>
        <v/>
      </c>
      <c r="FP202" s="109" t="str">
        <f t="shared" si="359"/>
        <v/>
      </c>
      <c r="FQ202" s="361" t="str">
        <f>IF(OR($E202="",$G202=""),"",IF(AND('Marks Entry 6th'!CL201="",'Marks Entry 7th'!CL201=""),"",IF(AND($E$3=6),'Marks Entry 6th'!CL201,IF(AND($E$3=7),'Marks Entry 7th'!CL201,""))))</f>
        <v/>
      </c>
      <c r="FR202" s="361" t="str">
        <f>IF(OR($E202="",$G202=""),"",IF(AND('Marks Entry 6th'!CM201="",'Marks Entry 7th'!CM201=""),"",IF(AND($E$3=6),'Marks Entry 6th'!CM201,IF(AND($E$3=7),'Marks Entry 7th'!CM201,""))))</f>
        <v/>
      </c>
      <c r="FS202" s="362" t="str">
        <f t="shared" si="360"/>
        <v/>
      </c>
      <c r="FT202" s="109" t="str">
        <f t="shared" si="361"/>
        <v/>
      </c>
      <c r="FU202" s="78" t="str">
        <f t="shared" si="362"/>
        <v/>
      </c>
      <c r="FV202" s="328" t="str">
        <f t="shared" si="363"/>
        <v/>
      </c>
      <c r="FW202" s="84" t="str">
        <f t="shared" si="364"/>
        <v/>
      </c>
      <c r="FX202" s="222" t="str">
        <f t="shared" si="365"/>
        <v/>
      </c>
      <c r="FY202" s="85" t="str">
        <f t="shared" si="366"/>
        <v/>
      </c>
      <c r="FZ202" s="327" t="str">
        <f>IFERROR(IF(B202="NSO","NSO",IF(OR(D202="",G202="",F202=""),"",IF(AND(FV202&gt;=36,'Master sheet'!$D$11="Hindi"),"कक्षा क्रमोन्नत",IF(AND(FV202&gt;=36,'Master sheet'!$D$11="English"),"Promoted",IF(AND(FV202&lt;36,'Master sheet'!$D$11="Hindi"),"पुनः परीक्षा","Re-Exam"))))),"")</f>
        <v/>
      </c>
      <c r="GA202" s="53" t="str">
        <f>IF(OR($E202="",$G202=""),"",IF(AND($E$3=6,'Marks Entry 6th'!CN201=""),"",IF(AND($E$3=7,'Marks Entry 7th'!CN201=""),"",IF(AND($E$3=6),'Marks Entry 6th'!CN201,IF(AND($E$3=7),'Marks Entry 7th'!CN201,"")))))</f>
        <v/>
      </c>
      <c r="GB202" s="53" t="str">
        <f>IF(OR($E202="",$G202=""),"",IF(AND($E$3=6,'Marks Entry 6th'!CO201=""),"",IF(AND($E$3=7,'Marks Entry 7th'!CO201=""),"",IF(AND($E$3=6),'Marks Entry 6th'!CO201,IF(AND($E$3=7),'Marks Entry 7th'!CO201,"")))))</f>
        <v/>
      </c>
      <c r="GC202" s="54"/>
      <c r="GK202" s="56">
        <f>IF(AND($E$3=6),'Marks Entry 6th'!I201,IF(AND($E$3=7),'Marks Entry 7th'!I201,""))</f>
        <v>0</v>
      </c>
      <c r="GL202" s="56">
        <f t="shared" si="367"/>
        <v>0</v>
      </c>
    </row>
    <row r="203" spans="1:194" ht="18.95" customHeight="1">
      <c r="A203" s="68">
        <v>196</v>
      </c>
      <c r="B203" s="68" t="str">
        <f>IF(OR(GK203=0,GK203=""),"",IF(AND($E$3=6),'Marks Entry 6th'!I202,IF(AND($E$3=7),'Marks Entry 7th'!I202,"")))</f>
        <v/>
      </c>
      <c r="C203" s="69" t="str">
        <f>IF(OR(B203=0,B203=""),"",IF(AND($E$3=6,'Marks Entry 6th'!B202=""),"",IF(AND($E$3=7,'Marks Entry 7th'!B202=""),"",IF(AND($E$3=6,'Marks Entry 6th'!B202),'Marks Entry 6th'!B202,IF(AND($E$3=7),'Marks Entry 7th'!B202,"")))))</f>
        <v/>
      </c>
      <c r="D203" s="69" t="str">
        <f>IF(OR(B203=0,B203=""),"",IF(AND($E$3=6,'Marks Entry 6th'!C202=""),"",IF(AND($E$3=7,'Marks Entry 7th'!C202=""),"",IF(AND($E$3=6),'Marks Entry 6th'!C202,IF(AND($E$3=7),'Marks Entry 7th'!C202,"")))))</f>
        <v/>
      </c>
      <c r="E203" s="303" t="str">
        <f>IF(OR(B203=0,B203=""),"",IF(AND($E$3=6,'Marks Entry 6th'!E202=""),"",IF(AND($E$3=7,'Marks Entry 7th'!E202=""),"",IF(AND($E$3=6),'Marks Entry 6th'!E202,IF(AND($E$3=7),'Marks Entry 7th'!E202,"")))))</f>
        <v/>
      </c>
      <c r="F203" s="69" t="str">
        <f>IF(OR(B203=0,B203=""),"",IF(AND($E$3=6,'Marks Entry 6th'!D202=""),"",IF(AND($E$3=7,'Marks Entry 7th'!D202=""),"",IF(AND($E$3=6),'Marks Entry 6th'!D202,IF(AND($E$3=7),'Marks Entry 7th'!D202,"")))))</f>
        <v/>
      </c>
      <c r="G203" s="302" t="str">
        <f>IF(OR(B203=0,B203=""),"",IF(AND($E$3=6,'Marks Entry 6th'!F202=""),"",IF(AND($E$3=7,'Marks Entry 7th'!F202=""),"",IF(AND($E$3=6),UPPER('Marks Entry 6th'!F202),IF(AND($E$3=7),UPPER('Marks Entry 7th'!F202),"")))))</f>
        <v/>
      </c>
      <c r="H203" s="302" t="str">
        <f>IF(OR(B203=0,B203=""),"",IF(AND($E$3=6,'Marks Entry 6th'!G202=""),"",IF(AND($E$3=7,'Marks Entry 7th'!G202=""),"",IF(AND($E$3=6),UPPER('Marks Entry 6th'!G202),IF(AND($E$3=7),UPPER('Marks Entry 7th'!G202),"")))))</f>
        <v/>
      </c>
      <c r="I203" s="302" t="str">
        <f>IF(OR(B203=0,B203=""),"",IF(AND($E$3=6,'Marks Entry 6th'!H202=""),"",IF(AND($E$3=7,'Marks Entry 7th'!H202=""),"",IF(AND($E$3=6),UPPER('Marks Entry 6th'!H202),IF(AND($E$3=7),UPPER('Marks Entry 7th'!H202),"")))))</f>
        <v/>
      </c>
      <c r="J203" s="64" t="str">
        <f>IF(OR(B203=0,B203=""),"",IF(AND($E$3=6,'Marks Entry 6th'!J202=""),"",IF(AND($E$3=7,'Marks Entry 7th'!J202=""),"",IF(AND($E$3=6),'Marks Entry 6th'!J202,IF(AND($E$3=7),'Marks Entry 7th'!J202,"")))))</f>
        <v/>
      </c>
      <c r="K203" s="64" t="str">
        <f>IF(OR(B203=0,B203=""),"",IF(AND($E$3=6,'Marks Entry 6th'!K202=""),"",IF(AND($E$3=7,'Marks Entry 7th'!K202=""),"",IF(AND($E$3=6),'Marks Entry 6th'!K202,IF(AND($E$3=7),'Marks Entry 7th'!K202,"")))))</f>
        <v/>
      </c>
      <c r="L203" s="120" t="str">
        <f>IF(OR($E203="",$G203=""),"",IF(AND($E$3=6),'Marks Entry 6th'!L202,IF(AND($E$3=7),'Marks Entry 7th'!L202,"")))</f>
        <v/>
      </c>
      <c r="M203" s="120" t="str">
        <f>IF(OR($E203="",$G203=""),"",IF(AND($E$3=6),'Marks Entry 6th'!M202,IF(AND($E$3=7),'Marks Entry 7th'!M202,"")))</f>
        <v/>
      </c>
      <c r="N203" s="120" t="str">
        <f>IF(OR($E203="",$G203=""),"",IF(AND($E$3=6),'Marks Entry 6th'!N202,IF(AND($E$3=7),'Marks Entry 7th'!N202,"")))</f>
        <v/>
      </c>
      <c r="O203" s="120" t="str">
        <f>IF(OR($E203="",$G203=""),"",IF(AND($E$3=6),'Marks Entry 6th'!O202,IF(AND($E$3=7),'Marks Entry 7th'!O202,"")))</f>
        <v/>
      </c>
      <c r="P203" s="120" t="str">
        <f>IF(OR($E203="",$G203=""),"",IF(AND($E$3=6),'Marks Entry 6th'!P202,IF(AND($E$3=7),'Marks Entry 7th'!P202,"")))</f>
        <v/>
      </c>
      <c r="Q203" s="120" t="str">
        <f>IF(OR($E203="",$G203=""),"",IF(AND($E$3=6),'Marks Entry 6th'!Q202,IF(AND($E$3=7),'Marks Entry 7th'!Q202,"")))</f>
        <v/>
      </c>
      <c r="R203" s="418" t="str">
        <f t="shared" si="277"/>
        <v/>
      </c>
      <c r="S203" s="120" t="str">
        <f>IF(OR($E203="",$G203=""),"",IF(AND($E$3=6),'Marks Entry 6th'!R202,IF(AND($E$3=7),'Marks Entry 7th'!R202,"")))</f>
        <v/>
      </c>
      <c r="T203" s="120" t="str">
        <f>IF(OR($E203="",$G203=""),"",IF(AND($E$3=6),'Marks Entry 6th'!S202,IF(AND($E$3=7),'Marks Entry 7th'!S202,"")))</f>
        <v/>
      </c>
      <c r="U203" s="65" t="str">
        <f t="shared" si="278"/>
        <v/>
      </c>
      <c r="V203" s="62">
        <f t="shared" si="279"/>
        <v>0</v>
      </c>
      <c r="W203" s="67" t="str">
        <f>IF(OR($E203="",$G203=""),"",IF(AND($E$3=6),'Marks Entry 6th'!T202,IF(AND($E$3=7),'Marks Entry 7th'!T202,"")))</f>
        <v/>
      </c>
      <c r="X203" s="67" t="str">
        <f>IF(OR($E203="",$G203=""),"",IF(AND($E$3=6),'Marks Entry 6th'!U202,IF(AND($E$3=7),'Marks Entry 7th'!U202,"")))</f>
        <v/>
      </c>
      <c r="Y203" s="66" t="str">
        <f t="shared" si="280"/>
        <v/>
      </c>
      <c r="Z203" s="62" t="str">
        <f t="shared" si="281"/>
        <v/>
      </c>
      <c r="AA203" s="108">
        <f t="shared" si="282"/>
        <v>0</v>
      </c>
      <c r="AB203" s="108" t="str">
        <f t="shared" si="283"/>
        <v/>
      </c>
      <c r="AC203" s="108" t="str">
        <f t="shared" si="284"/>
        <v/>
      </c>
      <c r="AD203" s="108" t="str">
        <f t="shared" si="285"/>
        <v/>
      </c>
      <c r="AE203" s="108" t="str">
        <f t="shared" si="286"/>
        <v/>
      </c>
      <c r="AF203" s="110" t="str">
        <f t="shared" si="287"/>
        <v/>
      </c>
      <c r="AG203" s="120" t="str">
        <f>IF(OR($E203="",$G203=""),"",IF(AND($E$3=6),'Marks Entry 6th'!V202,IF(AND($E$3=7),'Marks Entry 7th'!V202,"")))</f>
        <v/>
      </c>
      <c r="AH203" s="120" t="str">
        <f>IF(OR($E203="",$G203=""),"",IF(AND($E$3=6),'Marks Entry 6th'!W202,IF(AND($E$3=7),'Marks Entry 7th'!W202,"")))</f>
        <v/>
      </c>
      <c r="AI203" s="120" t="str">
        <f>IF(OR($E203="",$G203=""),"",IF(AND($E$3=6),'Marks Entry 6th'!X202,IF(AND($E$3=7),'Marks Entry 7th'!X202,"")))</f>
        <v/>
      </c>
      <c r="AJ203" s="120" t="str">
        <f>IF(OR($E203="",$G203=""),"",IF(AND($E$3=6),'Marks Entry 6th'!Y202,IF(AND($E$3=7),'Marks Entry 7th'!Y202,"")))</f>
        <v/>
      </c>
      <c r="AK203" s="120" t="str">
        <f>IF(OR($E203="",$G203=""),"",IF(AND($E$3=6),'Marks Entry 6th'!Z202,IF(AND($E$3=7),'Marks Entry 7th'!Z202,"")))</f>
        <v/>
      </c>
      <c r="AL203" s="120" t="str">
        <f>IF(OR($E203="",$G203=""),"",IF(AND($E$3=6),'Marks Entry 6th'!AA202,IF(AND($E$3=7),'Marks Entry 7th'!AA202,"")))</f>
        <v/>
      </c>
      <c r="AM203" s="418" t="str">
        <f t="shared" si="288"/>
        <v/>
      </c>
      <c r="AN203" s="120" t="str">
        <f>IF(OR($E203="",$G203=""),"",IF(AND($E$3=6),'Marks Entry 6th'!AB202,IF(AND($E$3=7),'Marks Entry 7th'!AB202,"")))</f>
        <v/>
      </c>
      <c r="AO203" s="120" t="str">
        <f>IF(OR($E203="",$G203=""),"",IF(AND($E$3=6),'Marks Entry 6th'!AC202,IF(AND($E$3=7),'Marks Entry 7th'!AC202,"")))</f>
        <v/>
      </c>
      <c r="AP203" s="65" t="str">
        <f t="shared" si="289"/>
        <v/>
      </c>
      <c r="AQ203" s="62">
        <f t="shared" si="290"/>
        <v>0</v>
      </c>
      <c r="AR203" s="67" t="str">
        <f>IF(OR($E203="",$G203=""),"",IF(AND($E$3=6),'Marks Entry 6th'!AD202,IF(AND($E$3=7),'Marks Entry 7th'!AD202,"")))</f>
        <v/>
      </c>
      <c r="AS203" s="67" t="str">
        <f>IF(OR($E203="",$G203=""),"",IF(AND($E$3=6),'Marks Entry 6th'!AE202,IF(AND($E$3=7),'Marks Entry 7th'!AE202,"")))</f>
        <v/>
      </c>
      <c r="AT203" s="65" t="str">
        <f t="shared" si="291"/>
        <v/>
      </c>
      <c r="AU203" s="62" t="str">
        <f t="shared" si="292"/>
        <v/>
      </c>
      <c r="AV203" s="108">
        <f t="shared" si="293"/>
        <v>0</v>
      </c>
      <c r="AW203" s="108" t="str">
        <f t="shared" si="294"/>
        <v/>
      </c>
      <c r="AX203" s="108" t="str">
        <f t="shared" si="295"/>
        <v/>
      </c>
      <c r="AY203" s="108" t="str">
        <f t="shared" si="296"/>
        <v/>
      </c>
      <c r="AZ203" s="108" t="str">
        <f t="shared" si="297"/>
        <v/>
      </c>
      <c r="BA203" s="110" t="str">
        <f t="shared" si="298"/>
        <v/>
      </c>
      <c r="BB203" s="310" t="str">
        <f>IF(OR($E203="",$G203=""),"",IF(AND($E$3=6),'Marks Entry 6th'!AF202,IF(AND($E$3=7),'Marks Entry 7th'!AF202,"")))</f>
        <v/>
      </c>
      <c r="BC203" s="120" t="str">
        <f>IF(OR($E203="",$G203=""),"",IF(AND($E$3=6),'Marks Entry 6th'!AG202,IF(AND($E$3=7),'Marks Entry 7th'!AG202,"")))</f>
        <v/>
      </c>
      <c r="BD203" s="120" t="str">
        <f>IF(OR($E203="",$G203=""),"",IF(AND($E$3=6),'Marks Entry 6th'!AH202,IF(AND($E$3=7),'Marks Entry 7th'!AH202,"")))</f>
        <v/>
      </c>
      <c r="BE203" s="120" t="str">
        <f>IF(OR($E203="",$G203=""),"",IF(AND($E$3=6),'Marks Entry 6th'!AI202,IF(AND($E$3=7),'Marks Entry 7th'!AI202,"")))</f>
        <v/>
      </c>
      <c r="BF203" s="120" t="str">
        <f>IF(OR($E203="",$G203=""),"",IF(AND($E$3=6),'Marks Entry 6th'!AJ202,IF(AND($E$3=7),'Marks Entry 7th'!AJ202,"")))</f>
        <v/>
      </c>
      <c r="BG203" s="120" t="str">
        <f>IF(OR($E203="",$G203=""),"",IF(AND($E$3=6),'Marks Entry 6th'!AK202,IF(AND($E$3=7),'Marks Entry 7th'!AK202,"")))</f>
        <v/>
      </c>
      <c r="BH203" s="120" t="str">
        <f>IF(OR($E203="",$G203=""),"",IF(AND($E$3=6),'Marks Entry 6th'!AL202,IF(AND($E$3=7),'Marks Entry 7th'!AL202,"")))</f>
        <v/>
      </c>
      <c r="BI203" s="418" t="str">
        <f t="shared" si="299"/>
        <v/>
      </c>
      <c r="BJ203" s="120" t="str">
        <f>IF(OR($E203="",$G203=""),"",IF(AND($E$3=6),'Marks Entry 6th'!AM202,IF(AND($E$3=7),'Marks Entry 7th'!AM202,"")))</f>
        <v/>
      </c>
      <c r="BK203" s="120" t="str">
        <f>IF(OR($E203="",$G203=""),"",IF(AND($E$3=6),'Marks Entry 6th'!AN202,IF(AND($E$3=7),'Marks Entry 7th'!AN202,"")))</f>
        <v/>
      </c>
      <c r="BL203" s="65" t="str">
        <f t="shared" si="300"/>
        <v/>
      </c>
      <c r="BM203" s="62">
        <f t="shared" si="301"/>
        <v>0</v>
      </c>
      <c r="BN203" s="67" t="str">
        <f>IF(OR($E203="",$G203=""),"",IF(AND($E$3=6),'Marks Entry 6th'!AO202,IF(AND($E$3=7),'Marks Entry 7th'!AO202,"")))</f>
        <v/>
      </c>
      <c r="BO203" s="67" t="str">
        <f>IF(OR($E203="",$G203=""),"",IF(AND($E$3=6),'Marks Entry 6th'!AP202,IF(AND($E$3=7),'Marks Entry 7th'!AP202,"")))</f>
        <v/>
      </c>
      <c r="BP203" s="65" t="str">
        <f t="shared" si="302"/>
        <v/>
      </c>
      <c r="BQ203" s="62" t="str">
        <f t="shared" si="303"/>
        <v/>
      </c>
      <c r="BR203" s="108">
        <f t="shared" si="304"/>
        <v>0</v>
      </c>
      <c r="BS203" s="108" t="str">
        <f t="shared" si="305"/>
        <v/>
      </c>
      <c r="BT203" s="108" t="str">
        <f t="shared" si="306"/>
        <v/>
      </c>
      <c r="BU203" s="108" t="str">
        <f t="shared" si="307"/>
        <v/>
      </c>
      <c r="BV203" s="108" t="str">
        <f t="shared" si="308"/>
        <v/>
      </c>
      <c r="BW203" s="110" t="str">
        <f t="shared" si="309"/>
        <v/>
      </c>
      <c r="BX203" s="120" t="str">
        <f>IF(OR($E203="",$G203=""),"",IF(AND($E$3=6),'Marks Entry 6th'!AQ202,IF(AND($E$3=7),'Marks Entry 7th'!AQ202,"")))</f>
        <v/>
      </c>
      <c r="BY203" s="120" t="str">
        <f>IF(OR($E203="",$G203=""),"",IF(AND($E$3=6),'Marks Entry 6th'!AR202,IF(AND($E$3=7),'Marks Entry 7th'!AR202,"")))</f>
        <v/>
      </c>
      <c r="BZ203" s="120" t="str">
        <f>IF(OR($E203="",$G203=""),"",IF(AND($E$3=6),'Marks Entry 6th'!AS202,IF(AND($E$3=7),'Marks Entry 7th'!AS202,"")))</f>
        <v/>
      </c>
      <c r="CA203" s="120" t="str">
        <f>IF(OR($E203="",$G203=""),"",IF(AND($E$3=6),'Marks Entry 6th'!AT202,IF(AND($E$3=7),'Marks Entry 7th'!AT202,"")))</f>
        <v/>
      </c>
      <c r="CB203" s="120" t="str">
        <f>IF(OR($E203="",$G203=""),"",IF(AND($E$3=6),'Marks Entry 6th'!AU202,IF(AND($E$3=7),'Marks Entry 7th'!AU202,"")))</f>
        <v/>
      </c>
      <c r="CC203" s="120" t="str">
        <f>IF(OR($E203="",$G203=""),"",IF(AND($E$3=6),'Marks Entry 6th'!AV202,IF(AND($E$3=7),'Marks Entry 7th'!AV202,"")))</f>
        <v/>
      </c>
      <c r="CD203" s="418" t="str">
        <f t="shared" si="310"/>
        <v/>
      </c>
      <c r="CE203" s="120" t="str">
        <f>IF(OR($E203="",$G203=""),"",IF(AND($E$3=6),'Marks Entry 6th'!AW202,IF(AND($E$3=7),'Marks Entry 7th'!AW202,"")))</f>
        <v/>
      </c>
      <c r="CF203" s="120" t="str">
        <f>IF(OR($E203="",$G203=""),"",IF(AND($E$3=6),'Marks Entry 6th'!AX202,IF(AND($E$3=7),'Marks Entry 7th'!AX202,"")))</f>
        <v/>
      </c>
      <c r="CG203" s="65" t="str">
        <f t="shared" si="311"/>
        <v/>
      </c>
      <c r="CH203" s="62">
        <f t="shared" si="312"/>
        <v>0</v>
      </c>
      <c r="CI203" s="67" t="str">
        <f>IF(OR($E203="",$G203=""),"",IF(AND($E$3=6),'Marks Entry 6th'!AY202,IF(AND($E$3=7),'Marks Entry 7th'!AY202,"")))</f>
        <v/>
      </c>
      <c r="CJ203" s="67" t="str">
        <f>IF(OR($E203="",$G203=""),"",IF(AND($E$3=6),'Marks Entry 6th'!AZ202,IF(AND($E$3=7),'Marks Entry 7th'!AZ202,"")))</f>
        <v/>
      </c>
      <c r="CK203" s="65" t="str">
        <f t="shared" si="313"/>
        <v/>
      </c>
      <c r="CL203" s="62" t="str">
        <f t="shared" si="314"/>
        <v/>
      </c>
      <c r="CM203" s="108">
        <f t="shared" si="315"/>
        <v>0</v>
      </c>
      <c r="CN203" s="108" t="str">
        <f t="shared" si="316"/>
        <v/>
      </c>
      <c r="CO203" s="108" t="str">
        <f t="shared" si="317"/>
        <v/>
      </c>
      <c r="CP203" s="108" t="str">
        <f t="shared" si="318"/>
        <v/>
      </c>
      <c r="CQ203" s="108" t="str">
        <f t="shared" si="319"/>
        <v/>
      </c>
      <c r="CR203" s="110" t="str">
        <f t="shared" si="320"/>
        <v/>
      </c>
      <c r="CS203" s="120" t="str">
        <f>IF(OR($E203="",$G203=""),"",IF(AND($E$3=6),'Marks Entry 6th'!BA202,IF(AND($E$3=7),'Marks Entry 7th'!BA202,"")))</f>
        <v/>
      </c>
      <c r="CT203" s="120" t="str">
        <f>IF(OR($E203="",$G203=""),"",IF(AND($E$3=6),'Marks Entry 6th'!BB202,IF(AND($E$3=7),'Marks Entry 7th'!BB202,"")))</f>
        <v/>
      </c>
      <c r="CU203" s="120" t="str">
        <f>IF(OR($E203="",$G203=""),"",IF(AND($E$3=6),'Marks Entry 6th'!BC202,IF(AND($E$3=7),'Marks Entry 7th'!BC202,"")))</f>
        <v/>
      </c>
      <c r="CV203" s="120" t="str">
        <f>IF(OR($E203="",$G203=""),"",IF(AND($E$3=6),'Marks Entry 6th'!BD202,IF(AND($E$3=7),'Marks Entry 7th'!BD202,"")))</f>
        <v/>
      </c>
      <c r="CW203" s="120" t="str">
        <f>IF(OR($E203="",$G203=""),"",IF(AND($E$3=6),'Marks Entry 6th'!BE202,IF(AND($E$3=7),'Marks Entry 7th'!BE202,"")))</f>
        <v/>
      </c>
      <c r="CX203" s="120" t="str">
        <f>IF(OR($E203="",$G203=""),"",IF(AND($E$3=6),'Marks Entry 6th'!BF202,IF(AND($E$3=7),'Marks Entry 7th'!BF202,"")))</f>
        <v/>
      </c>
      <c r="CY203" s="418" t="str">
        <f t="shared" si="321"/>
        <v/>
      </c>
      <c r="CZ203" s="120" t="str">
        <f>IF(OR($E203="",$G203=""),"",IF(AND($E$3=6),'Marks Entry 6th'!BG202,IF(AND($E$3=7),'Marks Entry 7th'!BG202,"")))</f>
        <v/>
      </c>
      <c r="DA203" s="120" t="str">
        <f>IF(OR($E203="",$G203=""),"",IF(AND($E$3=6),'Marks Entry 6th'!BH202,IF(AND($E$3=7),'Marks Entry 7th'!BH202,"")))</f>
        <v/>
      </c>
      <c r="DB203" s="65" t="str">
        <f t="shared" si="322"/>
        <v/>
      </c>
      <c r="DC203" s="62">
        <f t="shared" si="323"/>
        <v>0</v>
      </c>
      <c r="DD203" s="67" t="str">
        <f>IF(OR($E203="",$G203=""),"",IF(AND($E$3=6),'Marks Entry 6th'!BI202,IF(AND($E$3=7),'Marks Entry 7th'!BI202,"")))</f>
        <v/>
      </c>
      <c r="DE203" s="67" t="str">
        <f>IF(OR($E203="",$G203=""),"",IF(AND($E$3=6),'Marks Entry 6th'!BJ202,IF(AND($E$3=7),'Marks Entry 7th'!BJ202,"")))</f>
        <v/>
      </c>
      <c r="DF203" s="65" t="str">
        <f t="shared" si="324"/>
        <v/>
      </c>
      <c r="DG203" s="62" t="str">
        <f t="shared" si="325"/>
        <v/>
      </c>
      <c r="DH203" s="108">
        <f t="shared" si="326"/>
        <v>0</v>
      </c>
      <c r="DI203" s="108" t="str">
        <f t="shared" si="327"/>
        <v/>
      </c>
      <c r="DJ203" s="108" t="str">
        <f t="shared" si="328"/>
        <v/>
      </c>
      <c r="DK203" s="108" t="str">
        <f t="shared" si="329"/>
        <v/>
      </c>
      <c r="DL203" s="108" t="str">
        <f t="shared" si="330"/>
        <v/>
      </c>
      <c r="DM203" s="110" t="str">
        <f t="shared" si="331"/>
        <v/>
      </c>
      <c r="DN203" s="120" t="str">
        <f>IF(OR($E203="",$G203=""),"",IF(AND($E$3=6),'Marks Entry 6th'!BK202,IF(AND($E$3=7),'Marks Entry 7th'!BK202,"")))</f>
        <v/>
      </c>
      <c r="DO203" s="120" t="str">
        <f>IF(OR($E203="",$G203=""),"",IF(AND($E$3=6),'Marks Entry 6th'!BL202,IF(AND($E$3=7),'Marks Entry 7th'!BL202,"")))</f>
        <v/>
      </c>
      <c r="DP203" s="120" t="str">
        <f>IF(OR($E203="",$G203=""),"",IF(AND($E$3=6),'Marks Entry 6th'!BM202,IF(AND($E$3=7),'Marks Entry 7th'!BM202,"")))</f>
        <v/>
      </c>
      <c r="DQ203" s="120" t="str">
        <f>IF(OR($E203="",$G203=""),"",IF(AND($E$3=6),'Marks Entry 6th'!BN202,IF(AND($E$3=7),'Marks Entry 7th'!BN202,"")))</f>
        <v/>
      </c>
      <c r="DR203" s="120" t="str">
        <f>IF(OR($E203="",$G203=""),"",IF(AND($E$3=6),'Marks Entry 6th'!BO202,IF(AND($E$3=7),'Marks Entry 7th'!BO202,"")))</f>
        <v/>
      </c>
      <c r="DS203" s="120" t="str">
        <f>IF(OR($E203="",$G203=""),"",IF(AND($E$3=6),'Marks Entry 6th'!BP202,IF(AND($E$3=7),'Marks Entry 7th'!BP202,"")))</f>
        <v/>
      </c>
      <c r="DT203" s="418" t="str">
        <f t="shared" si="332"/>
        <v/>
      </c>
      <c r="DU203" s="120" t="str">
        <f>IF(OR($E203="",$G203=""),"",IF(AND($E$3=6),'Marks Entry 6th'!BQ202,IF(AND($E$3=7),'Marks Entry 7th'!BQ202,"")))</f>
        <v/>
      </c>
      <c r="DV203" s="120" t="str">
        <f>IF(OR($E203="",$G203=""),"",IF(AND($E$3=6),'Marks Entry 6th'!BR202,IF(AND($E$3=7),'Marks Entry 7th'!BR202,"")))</f>
        <v/>
      </c>
      <c r="DW203" s="65" t="str">
        <f t="shared" si="333"/>
        <v/>
      </c>
      <c r="DX203" s="62">
        <f t="shared" si="334"/>
        <v>0</v>
      </c>
      <c r="DY203" s="67" t="str">
        <f>IF(OR($E203="",$G203=""),"",IF(AND($E$3=6),'Marks Entry 6th'!BS202,IF(AND($E$3=7),'Marks Entry 7th'!BS202,"")))</f>
        <v/>
      </c>
      <c r="DZ203" s="67" t="str">
        <f>IF(OR($E203="",$G203=""),"",IF(AND($E$3=6),'Marks Entry 6th'!BT202,IF(AND($E$3=7),'Marks Entry 7th'!BT202,"")))</f>
        <v/>
      </c>
      <c r="EA203" s="65" t="str">
        <f t="shared" si="335"/>
        <v/>
      </c>
      <c r="EB203" s="62" t="str">
        <f t="shared" si="336"/>
        <v/>
      </c>
      <c r="EC203" s="108">
        <f t="shared" si="337"/>
        <v>0</v>
      </c>
      <c r="ED203" s="108" t="str">
        <f t="shared" si="338"/>
        <v/>
      </c>
      <c r="EE203" s="108" t="str">
        <f t="shared" si="339"/>
        <v/>
      </c>
      <c r="EF203" s="108" t="str">
        <f t="shared" si="340"/>
        <v/>
      </c>
      <c r="EG203" s="108" t="str">
        <f t="shared" si="341"/>
        <v/>
      </c>
      <c r="EH203" s="110" t="str">
        <f t="shared" si="342"/>
        <v/>
      </c>
      <c r="EI203" s="52" t="str">
        <f>IF(OR($E203="",$G203=""),"",IF(AND($E$3=6),'Marks Entry 6th'!BU202,IF(AND($E$3=7),'Marks Entry 7th'!BU202,"")))</f>
        <v/>
      </c>
      <c r="EJ203" s="52" t="str">
        <f>IF(OR($E203="",$G203=""),"",IF(AND($E$3=6),'Marks Entry 6th'!BV202,IF(AND($E$3=7),'Marks Entry 7th'!BV202,"")))</f>
        <v/>
      </c>
      <c r="EK203" s="52" t="str">
        <f>IF(OR($E203="",$G203=""),"",IF(AND($E$3=6),'Marks Entry 6th'!BW202,IF(AND($E$3=7),'Marks Entry 7th'!BW202,"")))</f>
        <v/>
      </c>
      <c r="EL203" s="52" t="str">
        <f>IF(OR($E203="",$G203=""),"",IF(AND($E$3=6),'Marks Entry 6th'!BX202,IF(AND($E$3=7),'Marks Entry 7th'!BX202,"")))</f>
        <v/>
      </c>
      <c r="EM203" s="52" t="str">
        <f>IF(OR($E203="",$G203=""),"",IF(AND($E$3=6),'Marks Entry 6th'!BY202,IF(AND($E$3=7),'Marks Entry 7th'!BY202,"")))</f>
        <v/>
      </c>
      <c r="EN203" s="121" t="str">
        <f t="shared" si="343"/>
        <v/>
      </c>
      <c r="EO203" s="122">
        <f t="shared" si="344"/>
        <v>0</v>
      </c>
      <c r="EP203" s="122" t="str">
        <f t="shared" si="345"/>
        <v/>
      </c>
      <c r="EQ203" s="122" t="str">
        <f t="shared" si="346"/>
        <v/>
      </c>
      <c r="ER203" s="109" t="str">
        <f t="shared" si="347"/>
        <v/>
      </c>
      <c r="ES203" s="52" t="str">
        <f>IF(OR($E203="",$G203=""),"",IF(AND($E$3=6),'Marks Entry 6th'!BZ202,IF(AND($E$3=7),'Marks Entry 7th'!BZ202,"")))</f>
        <v/>
      </c>
      <c r="ET203" s="52" t="str">
        <f>IF(OR($E203="",$G203=""),"",IF(AND($E$3=6),'Marks Entry 6th'!CA202,IF(AND($E$3=7),'Marks Entry 7th'!CA202,"")))</f>
        <v/>
      </c>
      <c r="EU203" s="52" t="str">
        <f>IF(OR($E203="",$G203=""),"",IF(AND($E$3=6),'Marks Entry 6th'!CB202,IF(AND($E$3=7),'Marks Entry 7th'!CB202,"")))</f>
        <v/>
      </c>
      <c r="EV203" s="52" t="str">
        <f>IF(OR($E203="",$G203=""),"",IF(AND($E$3=6),'Marks Entry 6th'!CC202,IF(AND($E$3=7),'Marks Entry 7th'!CC202,"")))</f>
        <v/>
      </c>
      <c r="EW203" s="52" t="str">
        <f>IF(OR($E203="",$G203=""),"",IF(AND($E$3=6),'Marks Entry 6th'!CD202,IF(AND($E$3=7),'Marks Entry 7th'!CD202,"")))</f>
        <v/>
      </c>
      <c r="EX203" s="121" t="str">
        <f t="shared" si="348"/>
        <v/>
      </c>
      <c r="EY203" s="122">
        <f t="shared" si="349"/>
        <v>0</v>
      </c>
      <c r="EZ203" s="122" t="str">
        <f t="shared" si="350"/>
        <v/>
      </c>
      <c r="FA203" s="122" t="str">
        <f t="shared" si="351"/>
        <v/>
      </c>
      <c r="FB203" s="109" t="str">
        <f t="shared" si="352"/>
        <v/>
      </c>
      <c r="FC203" s="52" t="str">
        <f>IF(OR($E203="",$G203=""),"",IF(AND($E$3=6),'Marks Entry 6th'!CE202,IF(AND($E$3=7),'Marks Entry 7th'!CE202,"")))</f>
        <v/>
      </c>
      <c r="FD203" s="52" t="str">
        <f>IF(OR($E203="",$G203=""),"",IF(AND($E$3=6),'Marks Entry 6th'!CF202,IF(AND($E$3=7),'Marks Entry 7th'!CF202,"")))</f>
        <v/>
      </c>
      <c r="FE203" s="52" t="str">
        <f>IF(OR($E203="",$G203=""),"",IF(AND($E$3=6),'Marks Entry 6th'!CG202,IF(AND($E$3=7),'Marks Entry 7th'!CG202,"")))</f>
        <v/>
      </c>
      <c r="FF203" s="52" t="str">
        <f>IF(OR($E203="",$G203=""),"",IF(AND($E$3=6),'Marks Entry 6th'!CH202,IF(AND($E$3=7),'Marks Entry 7th'!CH202,"")))</f>
        <v/>
      </c>
      <c r="FG203" s="52" t="str">
        <f>IF(OR($E203="",$G203=""),"",IF(AND($E$3=6),'Marks Entry 6th'!CI202,IF(AND($E$3=7),'Marks Entry 7th'!CI202,"")))</f>
        <v/>
      </c>
      <c r="FH203" s="121" t="str">
        <f t="shared" si="353"/>
        <v/>
      </c>
      <c r="FI203" s="122">
        <f t="shared" si="354"/>
        <v>0</v>
      </c>
      <c r="FJ203" s="122" t="str">
        <f t="shared" si="355"/>
        <v/>
      </c>
      <c r="FK203" s="122" t="str">
        <f t="shared" si="356"/>
        <v/>
      </c>
      <c r="FL203" s="109" t="str">
        <f t="shared" si="357"/>
        <v/>
      </c>
      <c r="FM203" s="361" t="str">
        <f>IF(OR($E203="",$G203=""),"",IF(AND('Marks Entry 6th'!CJ202="",'Marks Entry 7th'!CJ202=""),"",IF(AND($E$3=6),'Marks Entry 6th'!CJ202,IF(AND($E$3=7),'Marks Entry 7th'!CJ202,""))))</f>
        <v/>
      </c>
      <c r="FN203" s="361" t="str">
        <f>IF(OR($E203="",$G203=""),"",IF(AND('Marks Entry 6th'!CK202="",'Marks Entry 7th'!CK202=""),"",IF(AND($E$3=6),'Marks Entry 6th'!CK202,IF(AND($E$3=7),'Marks Entry 7th'!CK202,""))))</f>
        <v/>
      </c>
      <c r="FO203" s="362" t="str">
        <f t="shared" si="358"/>
        <v/>
      </c>
      <c r="FP203" s="109" t="str">
        <f t="shared" si="359"/>
        <v/>
      </c>
      <c r="FQ203" s="361" t="str">
        <f>IF(OR($E203="",$G203=""),"",IF(AND('Marks Entry 6th'!CL202="",'Marks Entry 7th'!CL202=""),"",IF(AND($E$3=6),'Marks Entry 6th'!CL202,IF(AND($E$3=7),'Marks Entry 7th'!CL202,""))))</f>
        <v/>
      </c>
      <c r="FR203" s="361" t="str">
        <f>IF(OR($E203="",$G203=""),"",IF(AND('Marks Entry 6th'!CM202="",'Marks Entry 7th'!CM202=""),"",IF(AND($E$3=6),'Marks Entry 6th'!CM202,IF(AND($E$3=7),'Marks Entry 7th'!CM202,""))))</f>
        <v/>
      </c>
      <c r="FS203" s="362" t="str">
        <f t="shared" si="360"/>
        <v/>
      </c>
      <c r="FT203" s="109" t="str">
        <f t="shared" si="361"/>
        <v/>
      </c>
      <c r="FU203" s="78" t="str">
        <f t="shared" si="362"/>
        <v/>
      </c>
      <c r="FV203" s="328" t="str">
        <f t="shared" si="363"/>
        <v/>
      </c>
      <c r="FW203" s="84" t="str">
        <f t="shared" si="364"/>
        <v/>
      </c>
      <c r="FX203" s="222" t="str">
        <f t="shared" si="365"/>
        <v/>
      </c>
      <c r="FY203" s="85" t="str">
        <f t="shared" si="366"/>
        <v/>
      </c>
      <c r="FZ203" s="327" t="str">
        <f>IFERROR(IF(B203="NSO","NSO",IF(OR(D203="",G203="",F203=""),"",IF(AND(FV203&gt;=36,'Master sheet'!$D$11="Hindi"),"कक्षा क्रमोन्नत",IF(AND(FV203&gt;=36,'Master sheet'!$D$11="English"),"Promoted",IF(AND(FV203&lt;36,'Master sheet'!$D$11="Hindi"),"पुनः परीक्षा","Re-Exam"))))),"")</f>
        <v/>
      </c>
      <c r="GA203" s="53" t="str">
        <f>IF(OR($E203="",$G203=""),"",IF(AND($E$3=6,'Marks Entry 6th'!CN202=""),"",IF(AND($E$3=7,'Marks Entry 7th'!CN202=""),"",IF(AND($E$3=6),'Marks Entry 6th'!CN202,IF(AND($E$3=7),'Marks Entry 7th'!CN202,"")))))</f>
        <v/>
      </c>
      <c r="GB203" s="53" t="str">
        <f>IF(OR($E203="",$G203=""),"",IF(AND($E$3=6,'Marks Entry 6th'!CO202=""),"",IF(AND($E$3=7,'Marks Entry 7th'!CO202=""),"",IF(AND($E$3=6),'Marks Entry 6th'!CO202,IF(AND($E$3=7),'Marks Entry 7th'!CO202,"")))))</f>
        <v/>
      </c>
      <c r="GC203" s="54"/>
      <c r="GK203" s="56">
        <f>IF(AND($E$3=6),'Marks Entry 6th'!I202,IF(AND($E$3=7),'Marks Entry 7th'!I202,""))</f>
        <v>0</v>
      </c>
      <c r="GL203" s="56">
        <f t="shared" si="367"/>
        <v>0</v>
      </c>
    </row>
    <row r="204" spans="1:194" ht="18.95" customHeight="1">
      <c r="A204" s="68">
        <v>197</v>
      </c>
      <c r="B204" s="68" t="str">
        <f>IF(OR(GK204=0,GK204=""),"",IF(AND($E$3=6),'Marks Entry 6th'!I203,IF(AND($E$3=7),'Marks Entry 7th'!I203,"")))</f>
        <v/>
      </c>
      <c r="C204" s="69" t="str">
        <f>IF(OR(B204=0,B204=""),"",IF(AND($E$3=6,'Marks Entry 6th'!B203=""),"",IF(AND($E$3=7,'Marks Entry 7th'!B203=""),"",IF(AND($E$3=6,'Marks Entry 6th'!B203),'Marks Entry 6th'!B203,IF(AND($E$3=7),'Marks Entry 7th'!B203,"")))))</f>
        <v/>
      </c>
      <c r="D204" s="69" t="str">
        <f>IF(OR(B204=0,B204=""),"",IF(AND($E$3=6,'Marks Entry 6th'!C203=""),"",IF(AND($E$3=7,'Marks Entry 7th'!C203=""),"",IF(AND($E$3=6),'Marks Entry 6th'!C203,IF(AND($E$3=7),'Marks Entry 7th'!C203,"")))))</f>
        <v/>
      </c>
      <c r="E204" s="303" t="str">
        <f>IF(OR(B204=0,B204=""),"",IF(AND($E$3=6,'Marks Entry 6th'!E203=""),"",IF(AND($E$3=7,'Marks Entry 7th'!E203=""),"",IF(AND($E$3=6),'Marks Entry 6th'!E203,IF(AND($E$3=7),'Marks Entry 7th'!E203,"")))))</f>
        <v/>
      </c>
      <c r="F204" s="69" t="str">
        <f>IF(OR(B204=0,B204=""),"",IF(AND($E$3=6,'Marks Entry 6th'!D203=""),"",IF(AND($E$3=7,'Marks Entry 7th'!D203=""),"",IF(AND($E$3=6),'Marks Entry 6th'!D203,IF(AND($E$3=7),'Marks Entry 7th'!D203,"")))))</f>
        <v/>
      </c>
      <c r="G204" s="302" t="str">
        <f>IF(OR(B204=0,B204=""),"",IF(AND($E$3=6,'Marks Entry 6th'!F203=""),"",IF(AND($E$3=7,'Marks Entry 7th'!F203=""),"",IF(AND($E$3=6),UPPER('Marks Entry 6th'!F203),IF(AND($E$3=7),UPPER('Marks Entry 7th'!F203),"")))))</f>
        <v/>
      </c>
      <c r="H204" s="302" t="str">
        <f>IF(OR(B204=0,B204=""),"",IF(AND($E$3=6,'Marks Entry 6th'!G203=""),"",IF(AND($E$3=7,'Marks Entry 7th'!G203=""),"",IF(AND($E$3=6),UPPER('Marks Entry 6th'!G203),IF(AND($E$3=7),UPPER('Marks Entry 7th'!G203),"")))))</f>
        <v/>
      </c>
      <c r="I204" s="302" t="str">
        <f>IF(OR(B204=0,B204=""),"",IF(AND($E$3=6,'Marks Entry 6th'!H203=""),"",IF(AND($E$3=7,'Marks Entry 7th'!H203=""),"",IF(AND($E$3=6),UPPER('Marks Entry 6th'!H203),IF(AND($E$3=7),UPPER('Marks Entry 7th'!H203),"")))))</f>
        <v/>
      </c>
      <c r="J204" s="64" t="str">
        <f>IF(OR(B204=0,B204=""),"",IF(AND($E$3=6,'Marks Entry 6th'!J203=""),"",IF(AND($E$3=7,'Marks Entry 7th'!J203=""),"",IF(AND($E$3=6),'Marks Entry 6th'!J203,IF(AND($E$3=7),'Marks Entry 7th'!J203,"")))))</f>
        <v/>
      </c>
      <c r="K204" s="64" t="str">
        <f>IF(OR(B204=0,B204=""),"",IF(AND($E$3=6,'Marks Entry 6th'!K203=""),"",IF(AND($E$3=7,'Marks Entry 7th'!K203=""),"",IF(AND($E$3=6),'Marks Entry 6th'!K203,IF(AND($E$3=7),'Marks Entry 7th'!K203,"")))))</f>
        <v/>
      </c>
      <c r="L204" s="120" t="str">
        <f>IF(OR($E204="",$G204=""),"",IF(AND($E$3=6),'Marks Entry 6th'!L203,IF(AND($E$3=7),'Marks Entry 7th'!L203,"")))</f>
        <v/>
      </c>
      <c r="M204" s="120" t="str">
        <f>IF(OR($E204="",$G204=""),"",IF(AND($E$3=6),'Marks Entry 6th'!M203,IF(AND($E$3=7),'Marks Entry 7th'!M203,"")))</f>
        <v/>
      </c>
      <c r="N204" s="120" t="str">
        <f>IF(OR($E204="",$G204=""),"",IF(AND($E$3=6),'Marks Entry 6th'!N203,IF(AND($E$3=7),'Marks Entry 7th'!N203,"")))</f>
        <v/>
      </c>
      <c r="O204" s="120" t="str">
        <f>IF(OR($E204="",$G204=""),"",IF(AND($E$3=6),'Marks Entry 6th'!O203,IF(AND($E$3=7),'Marks Entry 7th'!O203,"")))</f>
        <v/>
      </c>
      <c r="P204" s="120" t="str">
        <f>IF(OR($E204="",$G204=""),"",IF(AND($E$3=6),'Marks Entry 6th'!P203,IF(AND($E$3=7),'Marks Entry 7th'!P203,"")))</f>
        <v/>
      </c>
      <c r="Q204" s="120" t="str">
        <f>IF(OR($E204="",$G204=""),"",IF(AND($E$3=6),'Marks Entry 6th'!Q203,IF(AND($E$3=7),'Marks Entry 7th'!Q203,"")))</f>
        <v/>
      </c>
      <c r="R204" s="418" t="str">
        <f t="shared" si="277"/>
        <v/>
      </c>
      <c r="S204" s="120" t="str">
        <f>IF(OR($E204="",$G204=""),"",IF(AND($E$3=6),'Marks Entry 6th'!R203,IF(AND($E$3=7),'Marks Entry 7th'!R203,"")))</f>
        <v/>
      </c>
      <c r="T204" s="120" t="str">
        <f>IF(OR($E204="",$G204=""),"",IF(AND($E$3=6),'Marks Entry 6th'!S203,IF(AND($E$3=7),'Marks Entry 7th'!S203,"")))</f>
        <v/>
      </c>
      <c r="U204" s="65" t="str">
        <f t="shared" si="278"/>
        <v/>
      </c>
      <c r="V204" s="62">
        <f t="shared" si="279"/>
        <v>0</v>
      </c>
      <c r="W204" s="67" t="str">
        <f>IF(OR($E204="",$G204=""),"",IF(AND($E$3=6),'Marks Entry 6th'!T203,IF(AND($E$3=7),'Marks Entry 7th'!T203,"")))</f>
        <v/>
      </c>
      <c r="X204" s="67" t="str">
        <f>IF(OR($E204="",$G204=""),"",IF(AND($E$3=6),'Marks Entry 6th'!U203,IF(AND($E$3=7),'Marks Entry 7th'!U203,"")))</f>
        <v/>
      </c>
      <c r="Y204" s="66" t="str">
        <f t="shared" si="280"/>
        <v/>
      </c>
      <c r="Z204" s="62" t="str">
        <f t="shared" si="281"/>
        <v/>
      </c>
      <c r="AA204" s="108">
        <f t="shared" si="282"/>
        <v>0</v>
      </c>
      <c r="AB204" s="108" t="str">
        <f t="shared" si="283"/>
        <v/>
      </c>
      <c r="AC204" s="108" t="str">
        <f t="shared" si="284"/>
        <v/>
      </c>
      <c r="AD204" s="108" t="str">
        <f t="shared" si="285"/>
        <v/>
      </c>
      <c r="AE204" s="108" t="str">
        <f t="shared" si="286"/>
        <v/>
      </c>
      <c r="AF204" s="110" t="str">
        <f t="shared" si="287"/>
        <v/>
      </c>
      <c r="AG204" s="120" t="str">
        <f>IF(OR($E204="",$G204=""),"",IF(AND($E$3=6),'Marks Entry 6th'!V203,IF(AND($E$3=7),'Marks Entry 7th'!V203,"")))</f>
        <v/>
      </c>
      <c r="AH204" s="120" t="str">
        <f>IF(OR($E204="",$G204=""),"",IF(AND($E$3=6),'Marks Entry 6th'!W203,IF(AND($E$3=7),'Marks Entry 7th'!W203,"")))</f>
        <v/>
      </c>
      <c r="AI204" s="120" t="str">
        <f>IF(OR($E204="",$G204=""),"",IF(AND($E$3=6),'Marks Entry 6th'!X203,IF(AND($E$3=7),'Marks Entry 7th'!X203,"")))</f>
        <v/>
      </c>
      <c r="AJ204" s="120" t="str">
        <f>IF(OR($E204="",$G204=""),"",IF(AND($E$3=6),'Marks Entry 6th'!Y203,IF(AND($E$3=7),'Marks Entry 7th'!Y203,"")))</f>
        <v/>
      </c>
      <c r="AK204" s="120" t="str">
        <f>IF(OR($E204="",$G204=""),"",IF(AND($E$3=6),'Marks Entry 6th'!Z203,IF(AND($E$3=7),'Marks Entry 7th'!Z203,"")))</f>
        <v/>
      </c>
      <c r="AL204" s="120" t="str">
        <f>IF(OR($E204="",$G204=""),"",IF(AND($E$3=6),'Marks Entry 6th'!AA203,IF(AND($E$3=7),'Marks Entry 7th'!AA203,"")))</f>
        <v/>
      </c>
      <c r="AM204" s="418" t="str">
        <f t="shared" si="288"/>
        <v/>
      </c>
      <c r="AN204" s="120" t="str">
        <f>IF(OR($E204="",$G204=""),"",IF(AND($E$3=6),'Marks Entry 6th'!AB203,IF(AND($E$3=7),'Marks Entry 7th'!AB203,"")))</f>
        <v/>
      </c>
      <c r="AO204" s="120" t="str">
        <f>IF(OR($E204="",$G204=""),"",IF(AND($E$3=6),'Marks Entry 6th'!AC203,IF(AND($E$3=7),'Marks Entry 7th'!AC203,"")))</f>
        <v/>
      </c>
      <c r="AP204" s="65" t="str">
        <f t="shared" si="289"/>
        <v/>
      </c>
      <c r="AQ204" s="62">
        <f t="shared" si="290"/>
        <v>0</v>
      </c>
      <c r="AR204" s="67" t="str">
        <f>IF(OR($E204="",$G204=""),"",IF(AND($E$3=6),'Marks Entry 6th'!AD203,IF(AND($E$3=7),'Marks Entry 7th'!AD203,"")))</f>
        <v/>
      </c>
      <c r="AS204" s="67" t="str">
        <f>IF(OR($E204="",$G204=""),"",IF(AND($E$3=6),'Marks Entry 6th'!AE203,IF(AND($E$3=7),'Marks Entry 7th'!AE203,"")))</f>
        <v/>
      </c>
      <c r="AT204" s="65" t="str">
        <f t="shared" si="291"/>
        <v/>
      </c>
      <c r="AU204" s="62" t="str">
        <f t="shared" si="292"/>
        <v/>
      </c>
      <c r="AV204" s="108">
        <f t="shared" si="293"/>
        <v>0</v>
      </c>
      <c r="AW204" s="108" t="str">
        <f t="shared" si="294"/>
        <v/>
      </c>
      <c r="AX204" s="108" t="str">
        <f t="shared" si="295"/>
        <v/>
      </c>
      <c r="AY204" s="108" t="str">
        <f t="shared" si="296"/>
        <v/>
      </c>
      <c r="AZ204" s="108" t="str">
        <f t="shared" si="297"/>
        <v/>
      </c>
      <c r="BA204" s="110" t="str">
        <f t="shared" si="298"/>
        <v/>
      </c>
      <c r="BB204" s="310" t="str">
        <f>IF(OR($E204="",$G204=""),"",IF(AND($E$3=6),'Marks Entry 6th'!AF203,IF(AND($E$3=7),'Marks Entry 7th'!AF203,"")))</f>
        <v/>
      </c>
      <c r="BC204" s="120" t="str">
        <f>IF(OR($E204="",$G204=""),"",IF(AND($E$3=6),'Marks Entry 6th'!AG203,IF(AND($E$3=7),'Marks Entry 7th'!AG203,"")))</f>
        <v/>
      </c>
      <c r="BD204" s="120" t="str">
        <f>IF(OR($E204="",$G204=""),"",IF(AND($E$3=6),'Marks Entry 6th'!AH203,IF(AND($E$3=7),'Marks Entry 7th'!AH203,"")))</f>
        <v/>
      </c>
      <c r="BE204" s="120" t="str">
        <f>IF(OR($E204="",$G204=""),"",IF(AND($E$3=6),'Marks Entry 6th'!AI203,IF(AND($E$3=7),'Marks Entry 7th'!AI203,"")))</f>
        <v/>
      </c>
      <c r="BF204" s="120" t="str">
        <f>IF(OR($E204="",$G204=""),"",IF(AND($E$3=6),'Marks Entry 6th'!AJ203,IF(AND($E$3=7),'Marks Entry 7th'!AJ203,"")))</f>
        <v/>
      </c>
      <c r="BG204" s="120" t="str">
        <f>IF(OR($E204="",$G204=""),"",IF(AND($E$3=6),'Marks Entry 6th'!AK203,IF(AND($E$3=7),'Marks Entry 7th'!AK203,"")))</f>
        <v/>
      </c>
      <c r="BH204" s="120" t="str">
        <f>IF(OR($E204="",$G204=""),"",IF(AND($E$3=6),'Marks Entry 6th'!AL203,IF(AND($E$3=7),'Marks Entry 7th'!AL203,"")))</f>
        <v/>
      </c>
      <c r="BI204" s="418" t="str">
        <f t="shared" si="299"/>
        <v/>
      </c>
      <c r="BJ204" s="120" t="str">
        <f>IF(OR($E204="",$G204=""),"",IF(AND($E$3=6),'Marks Entry 6th'!AM203,IF(AND($E$3=7),'Marks Entry 7th'!AM203,"")))</f>
        <v/>
      </c>
      <c r="BK204" s="120" t="str">
        <f>IF(OR($E204="",$G204=""),"",IF(AND($E$3=6),'Marks Entry 6th'!AN203,IF(AND($E$3=7),'Marks Entry 7th'!AN203,"")))</f>
        <v/>
      </c>
      <c r="BL204" s="65" t="str">
        <f t="shared" si="300"/>
        <v/>
      </c>
      <c r="BM204" s="62">
        <f t="shared" si="301"/>
        <v>0</v>
      </c>
      <c r="BN204" s="67" t="str">
        <f>IF(OR($E204="",$G204=""),"",IF(AND($E$3=6),'Marks Entry 6th'!AO203,IF(AND($E$3=7),'Marks Entry 7th'!AO203,"")))</f>
        <v/>
      </c>
      <c r="BO204" s="67" t="str">
        <f>IF(OR($E204="",$G204=""),"",IF(AND($E$3=6),'Marks Entry 6th'!AP203,IF(AND($E$3=7),'Marks Entry 7th'!AP203,"")))</f>
        <v/>
      </c>
      <c r="BP204" s="65" t="str">
        <f t="shared" si="302"/>
        <v/>
      </c>
      <c r="BQ204" s="62" t="str">
        <f t="shared" si="303"/>
        <v/>
      </c>
      <c r="BR204" s="108">
        <f t="shared" si="304"/>
        <v>0</v>
      </c>
      <c r="BS204" s="108" t="str">
        <f t="shared" si="305"/>
        <v/>
      </c>
      <c r="BT204" s="108" t="str">
        <f t="shared" si="306"/>
        <v/>
      </c>
      <c r="BU204" s="108" t="str">
        <f t="shared" si="307"/>
        <v/>
      </c>
      <c r="BV204" s="108" t="str">
        <f t="shared" si="308"/>
        <v/>
      </c>
      <c r="BW204" s="110" t="str">
        <f t="shared" si="309"/>
        <v/>
      </c>
      <c r="BX204" s="120" t="str">
        <f>IF(OR($E204="",$G204=""),"",IF(AND($E$3=6),'Marks Entry 6th'!AQ203,IF(AND($E$3=7),'Marks Entry 7th'!AQ203,"")))</f>
        <v/>
      </c>
      <c r="BY204" s="120" t="str">
        <f>IF(OR($E204="",$G204=""),"",IF(AND($E$3=6),'Marks Entry 6th'!AR203,IF(AND($E$3=7),'Marks Entry 7th'!AR203,"")))</f>
        <v/>
      </c>
      <c r="BZ204" s="120" t="str">
        <f>IF(OR($E204="",$G204=""),"",IF(AND($E$3=6),'Marks Entry 6th'!AS203,IF(AND($E$3=7),'Marks Entry 7th'!AS203,"")))</f>
        <v/>
      </c>
      <c r="CA204" s="120" t="str">
        <f>IF(OR($E204="",$G204=""),"",IF(AND($E$3=6),'Marks Entry 6th'!AT203,IF(AND($E$3=7),'Marks Entry 7th'!AT203,"")))</f>
        <v/>
      </c>
      <c r="CB204" s="120" t="str">
        <f>IF(OR($E204="",$G204=""),"",IF(AND($E$3=6),'Marks Entry 6th'!AU203,IF(AND($E$3=7),'Marks Entry 7th'!AU203,"")))</f>
        <v/>
      </c>
      <c r="CC204" s="120" t="str">
        <f>IF(OR($E204="",$G204=""),"",IF(AND($E$3=6),'Marks Entry 6th'!AV203,IF(AND($E$3=7),'Marks Entry 7th'!AV203,"")))</f>
        <v/>
      </c>
      <c r="CD204" s="418" t="str">
        <f t="shared" si="310"/>
        <v/>
      </c>
      <c r="CE204" s="120" t="str">
        <f>IF(OR($E204="",$G204=""),"",IF(AND($E$3=6),'Marks Entry 6th'!AW203,IF(AND($E$3=7),'Marks Entry 7th'!AW203,"")))</f>
        <v/>
      </c>
      <c r="CF204" s="120" t="str">
        <f>IF(OR($E204="",$G204=""),"",IF(AND($E$3=6),'Marks Entry 6th'!AX203,IF(AND($E$3=7),'Marks Entry 7th'!AX203,"")))</f>
        <v/>
      </c>
      <c r="CG204" s="65" t="str">
        <f t="shared" si="311"/>
        <v/>
      </c>
      <c r="CH204" s="62">
        <f t="shared" si="312"/>
        <v>0</v>
      </c>
      <c r="CI204" s="67" t="str">
        <f>IF(OR($E204="",$G204=""),"",IF(AND($E$3=6),'Marks Entry 6th'!AY203,IF(AND($E$3=7),'Marks Entry 7th'!AY203,"")))</f>
        <v/>
      </c>
      <c r="CJ204" s="67" t="str">
        <f>IF(OR($E204="",$G204=""),"",IF(AND($E$3=6),'Marks Entry 6th'!AZ203,IF(AND($E$3=7),'Marks Entry 7th'!AZ203,"")))</f>
        <v/>
      </c>
      <c r="CK204" s="65" t="str">
        <f t="shared" si="313"/>
        <v/>
      </c>
      <c r="CL204" s="62" t="str">
        <f t="shared" si="314"/>
        <v/>
      </c>
      <c r="CM204" s="108">
        <f t="shared" si="315"/>
        <v>0</v>
      </c>
      <c r="CN204" s="108" t="str">
        <f t="shared" si="316"/>
        <v/>
      </c>
      <c r="CO204" s="108" t="str">
        <f t="shared" si="317"/>
        <v/>
      </c>
      <c r="CP204" s="108" t="str">
        <f t="shared" si="318"/>
        <v/>
      </c>
      <c r="CQ204" s="108" t="str">
        <f t="shared" si="319"/>
        <v/>
      </c>
      <c r="CR204" s="110" t="str">
        <f t="shared" si="320"/>
        <v/>
      </c>
      <c r="CS204" s="120" t="str">
        <f>IF(OR($E204="",$G204=""),"",IF(AND($E$3=6),'Marks Entry 6th'!BA203,IF(AND($E$3=7),'Marks Entry 7th'!BA203,"")))</f>
        <v/>
      </c>
      <c r="CT204" s="120" t="str">
        <f>IF(OR($E204="",$G204=""),"",IF(AND($E$3=6),'Marks Entry 6th'!BB203,IF(AND($E$3=7),'Marks Entry 7th'!BB203,"")))</f>
        <v/>
      </c>
      <c r="CU204" s="120" t="str">
        <f>IF(OR($E204="",$G204=""),"",IF(AND($E$3=6),'Marks Entry 6th'!BC203,IF(AND($E$3=7),'Marks Entry 7th'!BC203,"")))</f>
        <v/>
      </c>
      <c r="CV204" s="120" t="str">
        <f>IF(OR($E204="",$G204=""),"",IF(AND($E$3=6),'Marks Entry 6th'!BD203,IF(AND($E$3=7),'Marks Entry 7th'!BD203,"")))</f>
        <v/>
      </c>
      <c r="CW204" s="120" t="str">
        <f>IF(OR($E204="",$G204=""),"",IF(AND($E$3=6),'Marks Entry 6th'!BE203,IF(AND($E$3=7),'Marks Entry 7th'!BE203,"")))</f>
        <v/>
      </c>
      <c r="CX204" s="120" t="str">
        <f>IF(OR($E204="",$G204=""),"",IF(AND($E$3=6),'Marks Entry 6th'!BF203,IF(AND($E$3=7),'Marks Entry 7th'!BF203,"")))</f>
        <v/>
      </c>
      <c r="CY204" s="418" t="str">
        <f t="shared" si="321"/>
        <v/>
      </c>
      <c r="CZ204" s="120" t="str">
        <f>IF(OR($E204="",$G204=""),"",IF(AND($E$3=6),'Marks Entry 6th'!BG203,IF(AND($E$3=7),'Marks Entry 7th'!BG203,"")))</f>
        <v/>
      </c>
      <c r="DA204" s="120" t="str">
        <f>IF(OR($E204="",$G204=""),"",IF(AND($E$3=6),'Marks Entry 6th'!BH203,IF(AND($E$3=7),'Marks Entry 7th'!BH203,"")))</f>
        <v/>
      </c>
      <c r="DB204" s="65" t="str">
        <f t="shared" si="322"/>
        <v/>
      </c>
      <c r="DC204" s="62">
        <f t="shared" si="323"/>
        <v>0</v>
      </c>
      <c r="DD204" s="67" t="str">
        <f>IF(OR($E204="",$G204=""),"",IF(AND($E$3=6),'Marks Entry 6th'!BI203,IF(AND($E$3=7),'Marks Entry 7th'!BI203,"")))</f>
        <v/>
      </c>
      <c r="DE204" s="67" t="str">
        <f>IF(OR($E204="",$G204=""),"",IF(AND($E$3=6),'Marks Entry 6th'!BJ203,IF(AND($E$3=7),'Marks Entry 7th'!BJ203,"")))</f>
        <v/>
      </c>
      <c r="DF204" s="65" t="str">
        <f t="shared" si="324"/>
        <v/>
      </c>
      <c r="DG204" s="62" t="str">
        <f t="shared" si="325"/>
        <v/>
      </c>
      <c r="DH204" s="108">
        <f t="shared" si="326"/>
        <v>0</v>
      </c>
      <c r="DI204" s="108" t="str">
        <f t="shared" si="327"/>
        <v/>
      </c>
      <c r="DJ204" s="108" t="str">
        <f t="shared" si="328"/>
        <v/>
      </c>
      <c r="DK204" s="108" t="str">
        <f t="shared" si="329"/>
        <v/>
      </c>
      <c r="DL204" s="108" t="str">
        <f t="shared" si="330"/>
        <v/>
      </c>
      <c r="DM204" s="110" t="str">
        <f t="shared" si="331"/>
        <v/>
      </c>
      <c r="DN204" s="120" t="str">
        <f>IF(OR($E204="",$G204=""),"",IF(AND($E$3=6),'Marks Entry 6th'!BK203,IF(AND($E$3=7),'Marks Entry 7th'!BK203,"")))</f>
        <v/>
      </c>
      <c r="DO204" s="120" t="str">
        <f>IF(OR($E204="",$G204=""),"",IF(AND($E$3=6),'Marks Entry 6th'!BL203,IF(AND($E$3=7),'Marks Entry 7th'!BL203,"")))</f>
        <v/>
      </c>
      <c r="DP204" s="120" t="str">
        <f>IF(OR($E204="",$G204=""),"",IF(AND($E$3=6),'Marks Entry 6th'!BM203,IF(AND($E$3=7),'Marks Entry 7th'!BM203,"")))</f>
        <v/>
      </c>
      <c r="DQ204" s="120" t="str">
        <f>IF(OR($E204="",$G204=""),"",IF(AND($E$3=6),'Marks Entry 6th'!BN203,IF(AND($E$3=7),'Marks Entry 7th'!BN203,"")))</f>
        <v/>
      </c>
      <c r="DR204" s="120" t="str">
        <f>IF(OR($E204="",$G204=""),"",IF(AND($E$3=6),'Marks Entry 6th'!BO203,IF(AND($E$3=7),'Marks Entry 7th'!BO203,"")))</f>
        <v/>
      </c>
      <c r="DS204" s="120" t="str">
        <f>IF(OR($E204="",$G204=""),"",IF(AND($E$3=6),'Marks Entry 6th'!BP203,IF(AND($E$3=7),'Marks Entry 7th'!BP203,"")))</f>
        <v/>
      </c>
      <c r="DT204" s="418" t="str">
        <f t="shared" si="332"/>
        <v/>
      </c>
      <c r="DU204" s="120" t="str">
        <f>IF(OR($E204="",$G204=""),"",IF(AND($E$3=6),'Marks Entry 6th'!BQ203,IF(AND($E$3=7),'Marks Entry 7th'!BQ203,"")))</f>
        <v/>
      </c>
      <c r="DV204" s="120" t="str">
        <f>IF(OR($E204="",$G204=""),"",IF(AND($E$3=6),'Marks Entry 6th'!BR203,IF(AND($E$3=7),'Marks Entry 7th'!BR203,"")))</f>
        <v/>
      </c>
      <c r="DW204" s="65" t="str">
        <f t="shared" si="333"/>
        <v/>
      </c>
      <c r="DX204" s="62">
        <f t="shared" si="334"/>
        <v>0</v>
      </c>
      <c r="DY204" s="67" t="str">
        <f>IF(OR($E204="",$G204=""),"",IF(AND($E$3=6),'Marks Entry 6th'!BS203,IF(AND($E$3=7),'Marks Entry 7th'!BS203,"")))</f>
        <v/>
      </c>
      <c r="DZ204" s="67" t="str">
        <f>IF(OR($E204="",$G204=""),"",IF(AND($E$3=6),'Marks Entry 6th'!BT203,IF(AND($E$3=7),'Marks Entry 7th'!BT203,"")))</f>
        <v/>
      </c>
      <c r="EA204" s="65" t="str">
        <f t="shared" si="335"/>
        <v/>
      </c>
      <c r="EB204" s="62" t="str">
        <f t="shared" si="336"/>
        <v/>
      </c>
      <c r="EC204" s="108">
        <f t="shared" si="337"/>
        <v>0</v>
      </c>
      <c r="ED204" s="108" t="str">
        <f t="shared" si="338"/>
        <v/>
      </c>
      <c r="EE204" s="108" t="str">
        <f t="shared" si="339"/>
        <v/>
      </c>
      <c r="EF204" s="108" t="str">
        <f t="shared" si="340"/>
        <v/>
      </c>
      <c r="EG204" s="108" t="str">
        <f t="shared" si="341"/>
        <v/>
      </c>
      <c r="EH204" s="110" t="str">
        <f t="shared" si="342"/>
        <v/>
      </c>
      <c r="EI204" s="52" t="str">
        <f>IF(OR($E204="",$G204=""),"",IF(AND($E$3=6),'Marks Entry 6th'!BU203,IF(AND($E$3=7),'Marks Entry 7th'!BU203,"")))</f>
        <v/>
      </c>
      <c r="EJ204" s="52" t="str">
        <f>IF(OR($E204="",$G204=""),"",IF(AND($E$3=6),'Marks Entry 6th'!BV203,IF(AND($E$3=7),'Marks Entry 7th'!BV203,"")))</f>
        <v/>
      </c>
      <c r="EK204" s="52" t="str">
        <f>IF(OR($E204="",$G204=""),"",IF(AND($E$3=6),'Marks Entry 6th'!BW203,IF(AND($E$3=7),'Marks Entry 7th'!BW203,"")))</f>
        <v/>
      </c>
      <c r="EL204" s="52" t="str">
        <f>IF(OR($E204="",$G204=""),"",IF(AND($E$3=6),'Marks Entry 6th'!BX203,IF(AND($E$3=7),'Marks Entry 7th'!BX203,"")))</f>
        <v/>
      </c>
      <c r="EM204" s="52" t="str">
        <f>IF(OR($E204="",$G204=""),"",IF(AND($E$3=6),'Marks Entry 6th'!BY203,IF(AND($E$3=7),'Marks Entry 7th'!BY203,"")))</f>
        <v/>
      </c>
      <c r="EN204" s="121" t="str">
        <f t="shared" si="343"/>
        <v/>
      </c>
      <c r="EO204" s="122">
        <f t="shared" si="344"/>
        <v>0</v>
      </c>
      <c r="EP204" s="122" t="str">
        <f t="shared" si="345"/>
        <v/>
      </c>
      <c r="EQ204" s="122" t="str">
        <f t="shared" si="346"/>
        <v/>
      </c>
      <c r="ER204" s="109" t="str">
        <f t="shared" si="347"/>
        <v/>
      </c>
      <c r="ES204" s="52" t="str">
        <f>IF(OR($E204="",$G204=""),"",IF(AND($E$3=6),'Marks Entry 6th'!BZ203,IF(AND($E$3=7),'Marks Entry 7th'!BZ203,"")))</f>
        <v/>
      </c>
      <c r="ET204" s="52" t="str">
        <f>IF(OR($E204="",$G204=""),"",IF(AND($E$3=6),'Marks Entry 6th'!CA203,IF(AND($E$3=7),'Marks Entry 7th'!CA203,"")))</f>
        <v/>
      </c>
      <c r="EU204" s="52" t="str">
        <f>IF(OR($E204="",$G204=""),"",IF(AND($E$3=6),'Marks Entry 6th'!CB203,IF(AND($E$3=7),'Marks Entry 7th'!CB203,"")))</f>
        <v/>
      </c>
      <c r="EV204" s="52" t="str">
        <f>IF(OR($E204="",$G204=""),"",IF(AND($E$3=6),'Marks Entry 6th'!CC203,IF(AND($E$3=7),'Marks Entry 7th'!CC203,"")))</f>
        <v/>
      </c>
      <c r="EW204" s="52" t="str">
        <f>IF(OR($E204="",$G204=""),"",IF(AND($E$3=6),'Marks Entry 6th'!CD203,IF(AND($E$3=7),'Marks Entry 7th'!CD203,"")))</f>
        <v/>
      </c>
      <c r="EX204" s="121" t="str">
        <f t="shared" si="348"/>
        <v/>
      </c>
      <c r="EY204" s="122">
        <f t="shared" si="349"/>
        <v>0</v>
      </c>
      <c r="EZ204" s="122" t="str">
        <f t="shared" si="350"/>
        <v/>
      </c>
      <c r="FA204" s="122" t="str">
        <f t="shared" si="351"/>
        <v/>
      </c>
      <c r="FB204" s="109" t="str">
        <f t="shared" si="352"/>
        <v/>
      </c>
      <c r="FC204" s="52" t="str">
        <f>IF(OR($E204="",$G204=""),"",IF(AND($E$3=6),'Marks Entry 6th'!CE203,IF(AND($E$3=7),'Marks Entry 7th'!CE203,"")))</f>
        <v/>
      </c>
      <c r="FD204" s="52" t="str">
        <f>IF(OR($E204="",$G204=""),"",IF(AND($E$3=6),'Marks Entry 6th'!CF203,IF(AND($E$3=7),'Marks Entry 7th'!CF203,"")))</f>
        <v/>
      </c>
      <c r="FE204" s="52" t="str">
        <f>IF(OR($E204="",$G204=""),"",IF(AND($E$3=6),'Marks Entry 6th'!CG203,IF(AND($E$3=7),'Marks Entry 7th'!CG203,"")))</f>
        <v/>
      </c>
      <c r="FF204" s="52" t="str">
        <f>IF(OR($E204="",$G204=""),"",IF(AND($E$3=6),'Marks Entry 6th'!CH203,IF(AND($E$3=7),'Marks Entry 7th'!CH203,"")))</f>
        <v/>
      </c>
      <c r="FG204" s="52" t="str">
        <f>IF(OR($E204="",$G204=""),"",IF(AND($E$3=6),'Marks Entry 6th'!CI203,IF(AND($E$3=7),'Marks Entry 7th'!CI203,"")))</f>
        <v/>
      </c>
      <c r="FH204" s="121" t="str">
        <f t="shared" si="353"/>
        <v/>
      </c>
      <c r="FI204" s="122">
        <f t="shared" si="354"/>
        <v>0</v>
      </c>
      <c r="FJ204" s="122" t="str">
        <f t="shared" si="355"/>
        <v/>
      </c>
      <c r="FK204" s="122" t="str">
        <f t="shared" si="356"/>
        <v/>
      </c>
      <c r="FL204" s="109" t="str">
        <f t="shared" si="357"/>
        <v/>
      </c>
      <c r="FM204" s="361" t="str">
        <f>IF(OR($E204="",$G204=""),"",IF(AND('Marks Entry 6th'!CJ203="",'Marks Entry 7th'!CJ203=""),"",IF(AND($E$3=6),'Marks Entry 6th'!CJ203,IF(AND($E$3=7),'Marks Entry 7th'!CJ203,""))))</f>
        <v/>
      </c>
      <c r="FN204" s="361" t="str">
        <f>IF(OR($E204="",$G204=""),"",IF(AND('Marks Entry 6th'!CK203="",'Marks Entry 7th'!CK203=""),"",IF(AND($E$3=6),'Marks Entry 6th'!CK203,IF(AND($E$3=7),'Marks Entry 7th'!CK203,""))))</f>
        <v/>
      </c>
      <c r="FO204" s="362" t="str">
        <f t="shared" si="358"/>
        <v/>
      </c>
      <c r="FP204" s="109" t="str">
        <f t="shared" si="359"/>
        <v/>
      </c>
      <c r="FQ204" s="361" t="str">
        <f>IF(OR($E204="",$G204=""),"",IF(AND('Marks Entry 6th'!CL203="",'Marks Entry 7th'!CL203=""),"",IF(AND($E$3=6),'Marks Entry 6th'!CL203,IF(AND($E$3=7),'Marks Entry 7th'!CL203,""))))</f>
        <v/>
      </c>
      <c r="FR204" s="361" t="str">
        <f>IF(OR($E204="",$G204=""),"",IF(AND('Marks Entry 6th'!CM203="",'Marks Entry 7th'!CM203=""),"",IF(AND($E$3=6),'Marks Entry 6th'!CM203,IF(AND($E$3=7),'Marks Entry 7th'!CM203,""))))</f>
        <v/>
      </c>
      <c r="FS204" s="362" t="str">
        <f t="shared" si="360"/>
        <v/>
      </c>
      <c r="FT204" s="109" t="str">
        <f t="shared" si="361"/>
        <v/>
      </c>
      <c r="FU204" s="78" t="str">
        <f t="shared" si="362"/>
        <v/>
      </c>
      <c r="FV204" s="328" t="str">
        <f t="shared" si="363"/>
        <v/>
      </c>
      <c r="FW204" s="84" t="str">
        <f t="shared" si="364"/>
        <v/>
      </c>
      <c r="FX204" s="222" t="str">
        <f t="shared" si="365"/>
        <v/>
      </c>
      <c r="FY204" s="85" t="str">
        <f t="shared" si="366"/>
        <v/>
      </c>
      <c r="FZ204" s="327" t="str">
        <f>IFERROR(IF(B204="NSO","NSO",IF(OR(D204="",G204="",F204=""),"",IF(AND(FV204&gt;=36,'Master sheet'!$D$11="Hindi"),"कक्षा क्रमोन्नत",IF(AND(FV204&gt;=36,'Master sheet'!$D$11="English"),"Promoted",IF(AND(FV204&lt;36,'Master sheet'!$D$11="Hindi"),"पुनः परीक्षा","Re-Exam"))))),"")</f>
        <v/>
      </c>
      <c r="GA204" s="53" t="str">
        <f>IF(OR($E204="",$G204=""),"",IF(AND($E$3=6,'Marks Entry 6th'!CN203=""),"",IF(AND($E$3=7,'Marks Entry 7th'!CN203=""),"",IF(AND($E$3=6),'Marks Entry 6th'!CN203,IF(AND($E$3=7),'Marks Entry 7th'!CN203,"")))))</f>
        <v/>
      </c>
      <c r="GB204" s="53" t="str">
        <f>IF(OR($E204="",$G204=""),"",IF(AND($E$3=6,'Marks Entry 6th'!CO203=""),"",IF(AND($E$3=7,'Marks Entry 7th'!CO203=""),"",IF(AND($E$3=6),'Marks Entry 6th'!CO203,IF(AND($E$3=7),'Marks Entry 7th'!CO203,"")))))</f>
        <v/>
      </c>
      <c r="GC204" s="54"/>
      <c r="GK204" s="56">
        <f>IF(AND($E$3=6),'Marks Entry 6th'!I203,IF(AND($E$3=7),'Marks Entry 7th'!I203,""))</f>
        <v>0</v>
      </c>
      <c r="GL204" s="56">
        <f t="shared" si="367"/>
        <v>0</v>
      </c>
    </row>
    <row r="205" spans="1:194" ht="18.95" customHeight="1">
      <c r="A205" s="68">
        <v>198</v>
      </c>
      <c r="B205" s="68" t="str">
        <f>IF(OR(GK205=0,GK205=""),"",IF(AND($E$3=6),'Marks Entry 6th'!I204,IF(AND($E$3=7),'Marks Entry 7th'!I204,"")))</f>
        <v/>
      </c>
      <c r="C205" s="69" t="str">
        <f>IF(OR(B205=0,B205=""),"",IF(AND($E$3=6,'Marks Entry 6th'!B204=""),"",IF(AND($E$3=7,'Marks Entry 7th'!B204=""),"",IF(AND($E$3=6,'Marks Entry 6th'!B204),'Marks Entry 6th'!B204,IF(AND($E$3=7),'Marks Entry 7th'!B204,"")))))</f>
        <v/>
      </c>
      <c r="D205" s="69" t="str">
        <f>IF(OR(B205=0,B205=""),"",IF(AND($E$3=6,'Marks Entry 6th'!C204=""),"",IF(AND($E$3=7,'Marks Entry 7th'!C204=""),"",IF(AND($E$3=6),'Marks Entry 6th'!C204,IF(AND($E$3=7),'Marks Entry 7th'!C204,"")))))</f>
        <v/>
      </c>
      <c r="E205" s="303" t="str">
        <f>IF(OR(B205=0,B205=""),"",IF(AND($E$3=6,'Marks Entry 6th'!E204=""),"",IF(AND($E$3=7,'Marks Entry 7th'!E204=""),"",IF(AND($E$3=6),'Marks Entry 6th'!E204,IF(AND($E$3=7),'Marks Entry 7th'!E204,"")))))</f>
        <v/>
      </c>
      <c r="F205" s="69" t="str">
        <f>IF(OR(B205=0,B205=""),"",IF(AND($E$3=6,'Marks Entry 6th'!D204=""),"",IF(AND($E$3=7,'Marks Entry 7th'!D204=""),"",IF(AND($E$3=6),'Marks Entry 6th'!D204,IF(AND($E$3=7),'Marks Entry 7th'!D204,"")))))</f>
        <v/>
      </c>
      <c r="G205" s="302" t="str">
        <f>IF(OR(B205=0,B205=""),"",IF(AND($E$3=6,'Marks Entry 6th'!F204=""),"",IF(AND($E$3=7,'Marks Entry 7th'!F204=""),"",IF(AND($E$3=6),UPPER('Marks Entry 6th'!F204),IF(AND($E$3=7),UPPER('Marks Entry 7th'!F204),"")))))</f>
        <v/>
      </c>
      <c r="H205" s="302" t="str">
        <f>IF(OR(B205=0,B205=""),"",IF(AND($E$3=6,'Marks Entry 6th'!G204=""),"",IF(AND($E$3=7,'Marks Entry 7th'!G204=""),"",IF(AND($E$3=6),UPPER('Marks Entry 6th'!G204),IF(AND($E$3=7),UPPER('Marks Entry 7th'!G204),"")))))</f>
        <v/>
      </c>
      <c r="I205" s="302" t="str">
        <f>IF(OR(B205=0,B205=""),"",IF(AND($E$3=6,'Marks Entry 6th'!H204=""),"",IF(AND($E$3=7,'Marks Entry 7th'!H204=""),"",IF(AND($E$3=6),UPPER('Marks Entry 6th'!H204),IF(AND($E$3=7),UPPER('Marks Entry 7th'!H204),"")))))</f>
        <v/>
      </c>
      <c r="J205" s="64" t="str">
        <f>IF(OR(B205=0,B205=""),"",IF(AND($E$3=6,'Marks Entry 6th'!J204=""),"",IF(AND($E$3=7,'Marks Entry 7th'!J204=""),"",IF(AND($E$3=6),'Marks Entry 6th'!J204,IF(AND($E$3=7),'Marks Entry 7th'!J204,"")))))</f>
        <v/>
      </c>
      <c r="K205" s="64" t="str">
        <f>IF(OR(B205=0,B205=""),"",IF(AND($E$3=6,'Marks Entry 6th'!K204=""),"",IF(AND($E$3=7,'Marks Entry 7th'!K204=""),"",IF(AND($E$3=6),'Marks Entry 6th'!K204,IF(AND($E$3=7),'Marks Entry 7th'!K204,"")))))</f>
        <v/>
      </c>
      <c r="L205" s="120" t="str">
        <f>IF(OR($E205="",$G205=""),"",IF(AND($E$3=6),'Marks Entry 6th'!L204,IF(AND($E$3=7),'Marks Entry 7th'!L204,"")))</f>
        <v/>
      </c>
      <c r="M205" s="120" t="str">
        <f>IF(OR($E205="",$G205=""),"",IF(AND($E$3=6),'Marks Entry 6th'!M204,IF(AND($E$3=7),'Marks Entry 7th'!M204,"")))</f>
        <v/>
      </c>
      <c r="N205" s="120" t="str">
        <f>IF(OR($E205="",$G205=""),"",IF(AND($E$3=6),'Marks Entry 6th'!N204,IF(AND($E$3=7),'Marks Entry 7th'!N204,"")))</f>
        <v/>
      </c>
      <c r="O205" s="120" t="str">
        <f>IF(OR($E205="",$G205=""),"",IF(AND($E$3=6),'Marks Entry 6th'!O204,IF(AND($E$3=7),'Marks Entry 7th'!O204,"")))</f>
        <v/>
      </c>
      <c r="P205" s="120" t="str">
        <f>IF(OR($E205="",$G205=""),"",IF(AND($E$3=6),'Marks Entry 6th'!P204,IF(AND($E$3=7),'Marks Entry 7th'!P204,"")))</f>
        <v/>
      </c>
      <c r="Q205" s="120" t="str">
        <f>IF(OR($E205="",$G205=""),"",IF(AND($E$3=6),'Marks Entry 6th'!Q204,IF(AND($E$3=7),'Marks Entry 7th'!Q204,"")))</f>
        <v/>
      </c>
      <c r="R205" s="418" t="str">
        <f t="shared" si="277"/>
        <v/>
      </c>
      <c r="S205" s="120" t="str">
        <f>IF(OR($E205="",$G205=""),"",IF(AND($E$3=6),'Marks Entry 6th'!R204,IF(AND($E$3=7),'Marks Entry 7th'!R204,"")))</f>
        <v/>
      </c>
      <c r="T205" s="120" t="str">
        <f>IF(OR($E205="",$G205=""),"",IF(AND($E$3=6),'Marks Entry 6th'!S204,IF(AND($E$3=7),'Marks Entry 7th'!S204,"")))</f>
        <v/>
      </c>
      <c r="U205" s="65" t="str">
        <f t="shared" si="278"/>
        <v/>
      </c>
      <c r="V205" s="62">
        <f t="shared" si="279"/>
        <v>0</v>
      </c>
      <c r="W205" s="67" t="str">
        <f>IF(OR($E205="",$G205=""),"",IF(AND($E$3=6),'Marks Entry 6th'!T204,IF(AND($E$3=7),'Marks Entry 7th'!T204,"")))</f>
        <v/>
      </c>
      <c r="X205" s="67" t="str">
        <f>IF(OR($E205="",$G205=""),"",IF(AND($E$3=6),'Marks Entry 6th'!U204,IF(AND($E$3=7),'Marks Entry 7th'!U204,"")))</f>
        <v/>
      </c>
      <c r="Y205" s="66" t="str">
        <f t="shared" si="280"/>
        <v/>
      </c>
      <c r="Z205" s="62" t="str">
        <f t="shared" si="281"/>
        <v/>
      </c>
      <c r="AA205" s="108">
        <f t="shared" si="282"/>
        <v>0</v>
      </c>
      <c r="AB205" s="108" t="str">
        <f t="shared" si="283"/>
        <v/>
      </c>
      <c r="AC205" s="108" t="str">
        <f t="shared" si="284"/>
        <v/>
      </c>
      <c r="AD205" s="108" t="str">
        <f t="shared" si="285"/>
        <v/>
      </c>
      <c r="AE205" s="108" t="str">
        <f t="shared" si="286"/>
        <v/>
      </c>
      <c r="AF205" s="110" t="str">
        <f t="shared" si="287"/>
        <v/>
      </c>
      <c r="AG205" s="120" t="str">
        <f>IF(OR($E205="",$G205=""),"",IF(AND($E$3=6),'Marks Entry 6th'!V204,IF(AND($E$3=7),'Marks Entry 7th'!V204,"")))</f>
        <v/>
      </c>
      <c r="AH205" s="120" t="str">
        <f>IF(OR($E205="",$G205=""),"",IF(AND($E$3=6),'Marks Entry 6th'!W204,IF(AND($E$3=7),'Marks Entry 7th'!W204,"")))</f>
        <v/>
      </c>
      <c r="AI205" s="120" t="str">
        <f>IF(OR($E205="",$G205=""),"",IF(AND($E$3=6),'Marks Entry 6th'!X204,IF(AND($E$3=7),'Marks Entry 7th'!X204,"")))</f>
        <v/>
      </c>
      <c r="AJ205" s="120" t="str">
        <f>IF(OR($E205="",$G205=""),"",IF(AND($E$3=6),'Marks Entry 6th'!Y204,IF(AND($E$3=7),'Marks Entry 7th'!Y204,"")))</f>
        <v/>
      </c>
      <c r="AK205" s="120" t="str">
        <f>IF(OR($E205="",$G205=""),"",IF(AND($E$3=6),'Marks Entry 6th'!Z204,IF(AND($E$3=7),'Marks Entry 7th'!Z204,"")))</f>
        <v/>
      </c>
      <c r="AL205" s="120" t="str">
        <f>IF(OR($E205="",$G205=""),"",IF(AND($E$3=6),'Marks Entry 6th'!AA204,IF(AND($E$3=7),'Marks Entry 7th'!AA204,"")))</f>
        <v/>
      </c>
      <c r="AM205" s="418" t="str">
        <f t="shared" si="288"/>
        <v/>
      </c>
      <c r="AN205" s="120" t="str">
        <f>IF(OR($E205="",$G205=""),"",IF(AND($E$3=6),'Marks Entry 6th'!AB204,IF(AND($E$3=7),'Marks Entry 7th'!AB204,"")))</f>
        <v/>
      </c>
      <c r="AO205" s="120" t="str">
        <f>IF(OR($E205="",$G205=""),"",IF(AND($E$3=6),'Marks Entry 6th'!AC204,IF(AND($E$3=7),'Marks Entry 7th'!AC204,"")))</f>
        <v/>
      </c>
      <c r="AP205" s="65" t="str">
        <f t="shared" si="289"/>
        <v/>
      </c>
      <c r="AQ205" s="62">
        <f t="shared" si="290"/>
        <v>0</v>
      </c>
      <c r="AR205" s="67" t="str">
        <f>IF(OR($E205="",$G205=""),"",IF(AND($E$3=6),'Marks Entry 6th'!AD204,IF(AND($E$3=7),'Marks Entry 7th'!AD204,"")))</f>
        <v/>
      </c>
      <c r="AS205" s="67" t="str">
        <f>IF(OR($E205="",$G205=""),"",IF(AND($E$3=6),'Marks Entry 6th'!AE204,IF(AND($E$3=7),'Marks Entry 7th'!AE204,"")))</f>
        <v/>
      </c>
      <c r="AT205" s="65" t="str">
        <f t="shared" si="291"/>
        <v/>
      </c>
      <c r="AU205" s="62" t="str">
        <f t="shared" si="292"/>
        <v/>
      </c>
      <c r="AV205" s="108">
        <f t="shared" si="293"/>
        <v>0</v>
      </c>
      <c r="AW205" s="108" t="str">
        <f t="shared" si="294"/>
        <v/>
      </c>
      <c r="AX205" s="108" t="str">
        <f t="shared" si="295"/>
        <v/>
      </c>
      <c r="AY205" s="108" t="str">
        <f t="shared" si="296"/>
        <v/>
      </c>
      <c r="AZ205" s="108" t="str">
        <f t="shared" si="297"/>
        <v/>
      </c>
      <c r="BA205" s="110" t="str">
        <f t="shared" si="298"/>
        <v/>
      </c>
      <c r="BB205" s="310" t="str">
        <f>IF(OR($E205="",$G205=""),"",IF(AND($E$3=6),'Marks Entry 6th'!AF204,IF(AND($E$3=7),'Marks Entry 7th'!AF204,"")))</f>
        <v/>
      </c>
      <c r="BC205" s="120" t="str">
        <f>IF(OR($E205="",$G205=""),"",IF(AND($E$3=6),'Marks Entry 6th'!AG204,IF(AND($E$3=7),'Marks Entry 7th'!AG204,"")))</f>
        <v/>
      </c>
      <c r="BD205" s="120" t="str">
        <f>IF(OR($E205="",$G205=""),"",IF(AND($E$3=6),'Marks Entry 6th'!AH204,IF(AND($E$3=7),'Marks Entry 7th'!AH204,"")))</f>
        <v/>
      </c>
      <c r="BE205" s="120" t="str">
        <f>IF(OR($E205="",$G205=""),"",IF(AND($E$3=6),'Marks Entry 6th'!AI204,IF(AND($E$3=7),'Marks Entry 7th'!AI204,"")))</f>
        <v/>
      </c>
      <c r="BF205" s="120" t="str">
        <f>IF(OR($E205="",$G205=""),"",IF(AND($E$3=6),'Marks Entry 6th'!AJ204,IF(AND($E$3=7),'Marks Entry 7th'!AJ204,"")))</f>
        <v/>
      </c>
      <c r="BG205" s="120" t="str">
        <f>IF(OR($E205="",$G205=""),"",IF(AND($E$3=6),'Marks Entry 6th'!AK204,IF(AND($E$3=7),'Marks Entry 7th'!AK204,"")))</f>
        <v/>
      </c>
      <c r="BH205" s="120" t="str">
        <f>IF(OR($E205="",$G205=""),"",IF(AND($E$3=6),'Marks Entry 6th'!AL204,IF(AND($E$3=7),'Marks Entry 7th'!AL204,"")))</f>
        <v/>
      </c>
      <c r="BI205" s="418" t="str">
        <f t="shared" si="299"/>
        <v/>
      </c>
      <c r="BJ205" s="120" t="str">
        <f>IF(OR($E205="",$G205=""),"",IF(AND($E$3=6),'Marks Entry 6th'!AM204,IF(AND($E$3=7),'Marks Entry 7th'!AM204,"")))</f>
        <v/>
      </c>
      <c r="BK205" s="120" t="str">
        <f>IF(OR($E205="",$G205=""),"",IF(AND($E$3=6),'Marks Entry 6th'!AN204,IF(AND($E$3=7),'Marks Entry 7th'!AN204,"")))</f>
        <v/>
      </c>
      <c r="BL205" s="65" t="str">
        <f t="shared" si="300"/>
        <v/>
      </c>
      <c r="BM205" s="62">
        <f t="shared" si="301"/>
        <v>0</v>
      </c>
      <c r="BN205" s="67" t="str">
        <f>IF(OR($E205="",$G205=""),"",IF(AND($E$3=6),'Marks Entry 6th'!AO204,IF(AND($E$3=7),'Marks Entry 7th'!AO204,"")))</f>
        <v/>
      </c>
      <c r="BO205" s="67" t="str">
        <f>IF(OR($E205="",$G205=""),"",IF(AND($E$3=6),'Marks Entry 6th'!AP204,IF(AND($E$3=7),'Marks Entry 7th'!AP204,"")))</f>
        <v/>
      </c>
      <c r="BP205" s="65" t="str">
        <f t="shared" si="302"/>
        <v/>
      </c>
      <c r="BQ205" s="62" t="str">
        <f t="shared" si="303"/>
        <v/>
      </c>
      <c r="BR205" s="108">
        <f t="shared" si="304"/>
        <v>0</v>
      </c>
      <c r="BS205" s="108" t="str">
        <f t="shared" si="305"/>
        <v/>
      </c>
      <c r="BT205" s="108" t="str">
        <f t="shared" si="306"/>
        <v/>
      </c>
      <c r="BU205" s="108" t="str">
        <f t="shared" si="307"/>
        <v/>
      </c>
      <c r="BV205" s="108" t="str">
        <f t="shared" si="308"/>
        <v/>
      </c>
      <c r="BW205" s="110" t="str">
        <f t="shared" si="309"/>
        <v/>
      </c>
      <c r="BX205" s="120" t="str">
        <f>IF(OR($E205="",$G205=""),"",IF(AND($E$3=6),'Marks Entry 6th'!AQ204,IF(AND($E$3=7),'Marks Entry 7th'!AQ204,"")))</f>
        <v/>
      </c>
      <c r="BY205" s="120" t="str">
        <f>IF(OR($E205="",$G205=""),"",IF(AND($E$3=6),'Marks Entry 6th'!AR204,IF(AND($E$3=7),'Marks Entry 7th'!AR204,"")))</f>
        <v/>
      </c>
      <c r="BZ205" s="120" t="str">
        <f>IF(OR($E205="",$G205=""),"",IF(AND($E$3=6),'Marks Entry 6th'!AS204,IF(AND($E$3=7),'Marks Entry 7th'!AS204,"")))</f>
        <v/>
      </c>
      <c r="CA205" s="120" t="str">
        <f>IF(OR($E205="",$G205=""),"",IF(AND($E$3=6),'Marks Entry 6th'!AT204,IF(AND($E$3=7),'Marks Entry 7th'!AT204,"")))</f>
        <v/>
      </c>
      <c r="CB205" s="120" t="str">
        <f>IF(OR($E205="",$G205=""),"",IF(AND($E$3=6),'Marks Entry 6th'!AU204,IF(AND($E$3=7),'Marks Entry 7th'!AU204,"")))</f>
        <v/>
      </c>
      <c r="CC205" s="120" t="str">
        <f>IF(OR($E205="",$G205=""),"",IF(AND($E$3=6),'Marks Entry 6th'!AV204,IF(AND($E$3=7),'Marks Entry 7th'!AV204,"")))</f>
        <v/>
      </c>
      <c r="CD205" s="418" t="str">
        <f t="shared" si="310"/>
        <v/>
      </c>
      <c r="CE205" s="120" t="str">
        <f>IF(OR($E205="",$G205=""),"",IF(AND($E$3=6),'Marks Entry 6th'!AW204,IF(AND($E$3=7),'Marks Entry 7th'!AW204,"")))</f>
        <v/>
      </c>
      <c r="CF205" s="120" t="str">
        <f>IF(OR($E205="",$G205=""),"",IF(AND($E$3=6),'Marks Entry 6th'!AX204,IF(AND($E$3=7),'Marks Entry 7th'!AX204,"")))</f>
        <v/>
      </c>
      <c r="CG205" s="65" t="str">
        <f t="shared" si="311"/>
        <v/>
      </c>
      <c r="CH205" s="62">
        <f t="shared" si="312"/>
        <v>0</v>
      </c>
      <c r="CI205" s="67" t="str">
        <f>IF(OR($E205="",$G205=""),"",IF(AND($E$3=6),'Marks Entry 6th'!AY204,IF(AND($E$3=7),'Marks Entry 7th'!AY204,"")))</f>
        <v/>
      </c>
      <c r="CJ205" s="67" t="str">
        <f>IF(OR($E205="",$G205=""),"",IF(AND($E$3=6),'Marks Entry 6th'!AZ204,IF(AND($E$3=7),'Marks Entry 7th'!AZ204,"")))</f>
        <v/>
      </c>
      <c r="CK205" s="65" t="str">
        <f t="shared" si="313"/>
        <v/>
      </c>
      <c r="CL205" s="62" t="str">
        <f t="shared" si="314"/>
        <v/>
      </c>
      <c r="CM205" s="108">
        <f t="shared" si="315"/>
        <v>0</v>
      </c>
      <c r="CN205" s="108" t="str">
        <f t="shared" si="316"/>
        <v/>
      </c>
      <c r="CO205" s="108" t="str">
        <f t="shared" si="317"/>
        <v/>
      </c>
      <c r="CP205" s="108" t="str">
        <f t="shared" si="318"/>
        <v/>
      </c>
      <c r="CQ205" s="108" t="str">
        <f t="shared" si="319"/>
        <v/>
      </c>
      <c r="CR205" s="110" t="str">
        <f t="shared" si="320"/>
        <v/>
      </c>
      <c r="CS205" s="120" t="str">
        <f>IF(OR($E205="",$G205=""),"",IF(AND($E$3=6),'Marks Entry 6th'!BA204,IF(AND($E$3=7),'Marks Entry 7th'!BA204,"")))</f>
        <v/>
      </c>
      <c r="CT205" s="120" t="str">
        <f>IF(OR($E205="",$G205=""),"",IF(AND($E$3=6),'Marks Entry 6th'!BB204,IF(AND($E$3=7),'Marks Entry 7th'!BB204,"")))</f>
        <v/>
      </c>
      <c r="CU205" s="120" t="str">
        <f>IF(OR($E205="",$G205=""),"",IF(AND($E$3=6),'Marks Entry 6th'!BC204,IF(AND($E$3=7),'Marks Entry 7th'!BC204,"")))</f>
        <v/>
      </c>
      <c r="CV205" s="120" t="str">
        <f>IF(OR($E205="",$G205=""),"",IF(AND($E$3=6),'Marks Entry 6th'!BD204,IF(AND($E$3=7),'Marks Entry 7th'!BD204,"")))</f>
        <v/>
      </c>
      <c r="CW205" s="120" t="str">
        <f>IF(OR($E205="",$G205=""),"",IF(AND($E$3=6),'Marks Entry 6th'!BE204,IF(AND($E$3=7),'Marks Entry 7th'!BE204,"")))</f>
        <v/>
      </c>
      <c r="CX205" s="120" t="str">
        <f>IF(OR($E205="",$G205=""),"",IF(AND($E$3=6),'Marks Entry 6th'!BF204,IF(AND($E$3=7),'Marks Entry 7th'!BF204,"")))</f>
        <v/>
      </c>
      <c r="CY205" s="418" t="str">
        <f t="shared" si="321"/>
        <v/>
      </c>
      <c r="CZ205" s="120" t="str">
        <f>IF(OR($E205="",$G205=""),"",IF(AND($E$3=6),'Marks Entry 6th'!BG204,IF(AND($E$3=7),'Marks Entry 7th'!BG204,"")))</f>
        <v/>
      </c>
      <c r="DA205" s="120" t="str">
        <f>IF(OR($E205="",$G205=""),"",IF(AND($E$3=6),'Marks Entry 6th'!BH204,IF(AND($E$3=7),'Marks Entry 7th'!BH204,"")))</f>
        <v/>
      </c>
      <c r="DB205" s="65" t="str">
        <f t="shared" si="322"/>
        <v/>
      </c>
      <c r="DC205" s="62">
        <f t="shared" si="323"/>
        <v>0</v>
      </c>
      <c r="DD205" s="67" t="str">
        <f>IF(OR($E205="",$G205=""),"",IF(AND($E$3=6),'Marks Entry 6th'!BI204,IF(AND($E$3=7),'Marks Entry 7th'!BI204,"")))</f>
        <v/>
      </c>
      <c r="DE205" s="67" t="str">
        <f>IF(OR($E205="",$G205=""),"",IF(AND($E$3=6),'Marks Entry 6th'!BJ204,IF(AND($E$3=7),'Marks Entry 7th'!BJ204,"")))</f>
        <v/>
      </c>
      <c r="DF205" s="65" t="str">
        <f t="shared" si="324"/>
        <v/>
      </c>
      <c r="DG205" s="62" t="str">
        <f t="shared" si="325"/>
        <v/>
      </c>
      <c r="DH205" s="108">
        <f t="shared" si="326"/>
        <v>0</v>
      </c>
      <c r="DI205" s="108" t="str">
        <f t="shared" si="327"/>
        <v/>
      </c>
      <c r="DJ205" s="108" t="str">
        <f t="shared" si="328"/>
        <v/>
      </c>
      <c r="DK205" s="108" t="str">
        <f t="shared" si="329"/>
        <v/>
      </c>
      <c r="DL205" s="108" t="str">
        <f t="shared" si="330"/>
        <v/>
      </c>
      <c r="DM205" s="110" t="str">
        <f t="shared" si="331"/>
        <v/>
      </c>
      <c r="DN205" s="120" t="str">
        <f>IF(OR($E205="",$G205=""),"",IF(AND($E$3=6),'Marks Entry 6th'!BK204,IF(AND($E$3=7),'Marks Entry 7th'!BK204,"")))</f>
        <v/>
      </c>
      <c r="DO205" s="120" t="str">
        <f>IF(OR($E205="",$G205=""),"",IF(AND($E$3=6),'Marks Entry 6th'!BL204,IF(AND($E$3=7),'Marks Entry 7th'!BL204,"")))</f>
        <v/>
      </c>
      <c r="DP205" s="120" t="str">
        <f>IF(OR($E205="",$G205=""),"",IF(AND($E$3=6),'Marks Entry 6th'!BM204,IF(AND($E$3=7),'Marks Entry 7th'!BM204,"")))</f>
        <v/>
      </c>
      <c r="DQ205" s="120" t="str">
        <f>IF(OR($E205="",$G205=""),"",IF(AND($E$3=6),'Marks Entry 6th'!BN204,IF(AND($E$3=7),'Marks Entry 7th'!BN204,"")))</f>
        <v/>
      </c>
      <c r="DR205" s="120" t="str">
        <f>IF(OR($E205="",$G205=""),"",IF(AND($E$3=6),'Marks Entry 6th'!BO204,IF(AND($E$3=7),'Marks Entry 7th'!BO204,"")))</f>
        <v/>
      </c>
      <c r="DS205" s="120" t="str">
        <f>IF(OR($E205="",$G205=""),"",IF(AND($E$3=6),'Marks Entry 6th'!BP204,IF(AND($E$3=7),'Marks Entry 7th'!BP204,"")))</f>
        <v/>
      </c>
      <c r="DT205" s="418" t="str">
        <f t="shared" si="332"/>
        <v/>
      </c>
      <c r="DU205" s="120" t="str">
        <f>IF(OR($E205="",$G205=""),"",IF(AND($E$3=6),'Marks Entry 6th'!BQ204,IF(AND($E$3=7),'Marks Entry 7th'!BQ204,"")))</f>
        <v/>
      </c>
      <c r="DV205" s="120" t="str">
        <f>IF(OR($E205="",$G205=""),"",IF(AND($E$3=6),'Marks Entry 6th'!BR204,IF(AND($E$3=7),'Marks Entry 7th'!BR204,"")))</f>
        <v/>
      </c>
      <c r="DW205" s="65" t="str">
        <f t="shared" si="333"/>
        <v/>
      </c>
      <c r="DX205" s="62">
        <f t="shared" si="334"/>
        <v>0</v>
      </c>
      <c r="DY205" s="67" t="str">
        <f>IF(OR($E205="",$G205=""),"",IF(AND($E$3=6),'Marks Entry 6th'!BS204,IF(AND($E$3=7),'Marks Entry 7th'!BS204,"")))</f>
        <v/>
      </c>
      <c r="DZ205" s="67" t="str">
        <f>IF(OR($E205="",$G205=""),"",IF(AND($E$3=6),'Marks Entry 6th'!BT204,IF(AND($E$3=7),'Marks Entry 7th'!BT204,"")))</f>
        <v/>
      </c>
      <c r="EA205" s="65" t="str">
        <f t="shared" si="335"/>
        <v/>
      </c>
      <c r="EB205" s="62" t="str">
        <f t="shared" si="336"/>
        <v/>
      </c>
      <c r="EC205" s="108">
        <f t="shared" si="337"/>
        <v>0</v>
      </c>
      <c r="ED205" s="108" t="str">
        <f t="shared" si="338"/>
        <v/>
      </c>
      <c r="EE205" s="108" t="str">
        <f t="shared" si="339"/>
        <v/>
      </c>
      <c r="EF205" s="108" t="str">
        <f t="shared" si="340"/>
        <v/>
      </c>
      <c r="EG205" s="108" t="str">
        <f t="shared" si="341"/>
        <v/>
      </c>
      <c r="EH205" s="110" t="str">
        <f t="shared" si="342"/>
        <v/>
      </c>
      <c r="EI205" s="52" t="str">
        <f>IF(OR($E205="",$G205=""),"",IF(AND($E$3=6),'Marks Entry 6th'!BU204,IF(AND($E$3=7),'Marks Entry 7th'!BU204,"")))</f>
        <v/>
      </c>
      <c r="EJ205" s="52" t="str">
        <f>IF(OR($E205="",$G205=""),"",IF(AND($E$3=6),'Marks Entry 6th'!BV204,IF(AND($E$3=7),'Marks Entry 7th'!BV204,"")))</f>
        <v/>
      </c>
      <c r="EK205" s="52" t="str">
        <f>IF(OR($E205="",$G205=""),"",IF(AND($E$3=6),'Marks Entry 6th'!BW204,IF(AND($E$3=7),'Marks Entry 7th'!BW204,"")))</f>
        <v/>
      </c>
      <c r="EL205" s="52" t="str">
        <f>IF(OR($E205="",$G205=""),"",IF(AND($E$3=6),'Marks Entry 6th'!BX204,IF(AND($E$3=7),'Marks Entry 7th'!BX204,"")))</f>
        <v/>
      </c>
      <c r="EM205" s="52" t="str">
        <f>IF(OR($E205="",$G205=""),"",IF(AND($E$3=6),'Marks Entry 6th'!BY204,IF(AND($E$3=7),'Marks Entry 7th'!BY204,"")))</f>
        <v/>
      </c>
      <c r="EN205" s="121" t="str">
        <f t="shared" si="343"/>
        <v/>
      </c>
      <c r="EO205" s="122">
        <f t="shared" si="344"/>
        <v>0</v>
      </c>
      <c r="EP205" s="122" t="str">
        <f t="shared" si="345"/>
        <v/>
      </c>
      <c r="EQ205" s="122" t="str">
        <f t="shared" si="346"/>
        <v/>
      </c>
      <c r="ER205" s="109" t="str">
        <f t="shared" si="347"/>
        <v/>
      </c>
      <c r="ES205" s="52" t="str">
        <f>IF(OR($E205="",$G205=""),"",IF(AND($E$3=6),'Marks Entry 6th'!BZ204,IF(AND($E$3=7),'Marks Entry 7th'!BZ204,"")))</f>
        <v/>
      </c>
      <c r="ET205" s="52" t="str">
        <f>IF(OR($E205="",$G205=""),"",IF(AND($E$3=6),'Marks Entry 6th'!CA204,IF(AND($E$3=7),'Marks Entry 7th'!CA204,"")))</f>
        <v/>
      </c>
      <c r="EU205" s="52" t="str">
        <f>IF(OR($E205="",$G205=""),"",IF(AND($E$3=6),'Marks Entry 6th'!CB204,IF(AND($E$3=7),'Marks Entry 7th'!CB204,"")))</f>
        <v/>
      </c>
      <c r="EV205" s="52" t="str">
        <f>IF(OR($E205="",$G205=""),"",IF(AND($E$3=6),'Marks Entry 6th'!CC204,IF(AND($E$3=7),'Marks Entry 7th'!CC204,"")))</f>
        <v/>
      </c>
      <c r="EW205" s="52" t="str">
        <f>IF(OR($E205="",$G205=""),"",IF(AND($E$3=6),'Marks Entry 6th'!CD204,IF(AND($E$3=7),'Marks Entry 7th'!CD204,"")))</f>
        <v/>
      </c>
      <c r="EX205" s="121" t="str">
        <f t="shared" si="348"/>
        <v/>
      </c>
      <c r="EY205" s="122">
        <f t="shared" si="349"/>
        <v>0</v>
      </c>
      <c r="EZ205" s="122" t="str">
        <f t="shared" si="350"/>
        <v/>
      </c>
      <c r="FA205" s="122" t="str">
        <f t="shared" si="351"/>
        <v/>
      </c>
      <c r="FB205" s="109" t="str">
        <f t="shared" si="352"/>
        <v/>
      </c>
      <c r="FC205" s="52" t="str">
        <f>IF(OR($E205="",$G205=""),"",IF(AND($E$3=6),'Marks Entry 6th'!CE204,IF(AND($E$3=7),'Marks Entry 7th'!CE204,"")))</f>
        <v/>
      </c>
      <c r="FD205" s="52" t="str">
        <f>IF(OR($E205="",$G205=""),"",IF(AND($E$3=6),'Marks Entry 6th'!CF204,IF(AND($E$3=7),'Marks Entry 7th'!CF204,"")))</f>
        <v/>
      </c>
      <c r="FE205" s="52" t="str">
        <f>IF(OR($E205="",$G205=""),"",IF(AND($E$3=6),'Marks Entry 6th'!CG204,IF(AND($E$3=7),'Marks Entry 7th'!CG204,"")))</f>
        <v/>
      </c>
      <c r="FF205" s="52" t="str">
        <f>IF(OR($E205="",$G205=""),"",IF(AND($E$3=6),'Marks Entry 6th'!CH204,IF(AND($E$3=7),'Marks Entry 7th'!CH204,"")))</f>
        <v/>
      </c>
      <c r="FG205" s="52" t="str">
        <f>IF(OR($E205="",$G205=""),"",IF(AND($E$3=6),'Marks Entry 6th'!CI204,IF(AND($E$3=7),'Marks Entry 7th'!CI204,"")))</f>
        <v/>
      </c>
      <c r="FH205" s="121" t="str">
        <f t="shared" si="353"/>
        <v/>
      </c>
      <c r="FI205" s="122">
        <f t="shared" si="354"/>
        <v>0</v>
      </c>
      <c r="FJ205" s="122" t="str">
        <f t="shared" si="355"/>
        <v/>
      </c>
      <c r="FK205" s="122" t="str">
        <f t="shared" si="356"/>
        <v/>
      </c>
      <c r="FL205" s="109" t="str">
        <f t="shared" si="357"/>
        <v/>
      </c>
      <c r="FM205" s="361" t="str">
        <f>IF(OR($E205="",$G205=""),"",IF(AND('Marks Entry 6th'!CJ204="",'Marks Entry 7th'!CJ204=""),"",IF(AND($E$3=6),'Marks Entry 6th'!CJ204,IF(AND($E$3=7),'Marks Entry 7th'!CJ204,""))))</f>
        <v/>
      </c>
      <c r="FN205" s="361" t="str">
        <f>IF(OR($E205="",$G205=""),"",IF(AND('Marks Entry 6th'!CK204="",'Marks Entry 7th'!CK204=""),"",IF(AND($E$3=6),'Marks Entry 6th'!CK204,IF(AND($E$3=7),'Marks Entry 7th'!CK204,""))))</f>
        <v/>
      </c>
      <c r="FO205" s="362" t="str">
        <f t="shared" si="358"/>
        <v/>
      </c>
      <c r="FP205" s="109" t="str">
        <f t="shared" si="359"/>
        <v/>
      </c>
      <c r="FQ205" s="361" t="str">
        <f>IF(OR($E205="",$G205=""),"",IF(AND('Marks Entry 6th'!CL204="",'Marks Entry 7th'!CL204=""),"",IF(AND($E$3=6),'Marks Entry 6th'!CL204,IF(AND($E$3=7),'Marks Entry 7th'!CL204,""))))</f>
        <v/>
      </c>
      <c r="FR205" s="361" t="str">
        <f>IF(OR($E205="",$G205=""),"",IF(AND('Marks Entry 6th'!CM204="",'Marks Entry 7th'!CM204=""),"",IF(AND($E$3=6),'Marks Entry 6th'!CM204,IF(AND($E$3=7),'Marks Entry 7th'!CM204,""))))</f>
        <v/>
      </c>
      <c r="FS205" s="362" t="str">
        <f t="shared" si="360"/>
        <v/>
      </c>
      <c r="FT205" s="109" t="str">
        <f t="shared" si="361"/>
        <v/>
      </c>
      <c r="FU205" s="78" t="str">
        <f t="shared" si="362"/>
        <v/>
      </c>
      <c r="FV205" s="328" t="str">
        <f t="shared" si="363"/>
        <v/>
      </c>
      <c r="FW205" s="84" t="str">
        <f t="shared" si="364"/>
        <v/>
      </c>
      <c r="FX205" s="222" t="str">
        <f t="shared" si="365"/>
        <v/>
      </c>
      <c r="FY205" s="85" t="str">
        <f t="shared" si="366"/>
        <v/>
      </c>
      <c r="FZ205" s="327" t="str">
        <f>IFERROR(IF(B205="NSO","NSO",IF(OR(D205="",G205="",F205=""),"",IF(AND(FV205&gt;=36,'Master sheet'!$D$11="Hindi"),"कक्षा क्रमोन्नत",IF(AND(FV205&gt;=36,'Master sheet'!$D$11="English"),"Promoted",IF(AND(FV205&lt;36,'Master sheet'!$D$11="Hindi"),"पुनः परीक्षा","Re-Exam"))))),"")</f>
        <v/>
      </c>
      <c r="GA205" s="53" t="str">
        <f>IF(OR($E205="",$G205=""),"",IF(AND($E$3=6,'Marks Entry 6th'!CN204=""),"",IF(AND($E$3=7,'Marks Entry 7th'!CN204=""),"",IF(AND($E$3=6),'Marks Entry 6th'!CN204,IF(AND($E$3=7),'Marks Entry 7th'!CN204,"")))))</f>
        <v/>
      </c>
      <c r="GB205" s="53" t="str">
        <f>IF(OR($E205="",$G205=""),"",IF(AND($E$3=6,'Marks Entry 6th'!CO204=""),"",IF(AND($E$3=7,'Marks Entry 7th'!CO204=""),"",IF(AND($E$3=6),'Marks Entry 6th'!CO204,IF(AND($E$3=7),'Marks Entry 7th'!CO204,"")))))</f>
        <v/>
      </c>
      <c r="GC205" s="54"/>
      <c r="GK205" s="56">
        <f>IF(AND($E$3=6),'Marks Entry 6th'!I204,IF(AND($E$3=7),'Marks Entry 7th'!I204,""))</f>
        <v>0</v>
      </c>
      <c r="GL205" s="56">
        <f t="shared" si="367"/>
        <v>0</v>
      </c>
    </row>
    <row r="206" spans="1:194" ht="18.95" customHeight="1">
      <c r="A206" s="68">
        <v>199</v>
      </c>
      <c r="B206" s="68" t="str">
        <f>IF(OR(GK206=0,GK206=""),"",IF(AND($E$3=6),'Marks Entry 6th'!I205,IF(AND($E$3=7),'Marks Entry 7th'!I205,"")))</f>
        <v/>
      </c>
      <c r="C206" s="69" t="str">
        <f>IF(OR(B206=0,B206=""),"",IF(AND($E$3=6,'Marks Entry 6th'!B205=""),"",IF(AND($E$3=7,'Marks Entry 7th'!B205=""),"",IF(AND($E$3=6,'Marks Entry 6th'!B205),'Marks Entry 6th'!B205,IF(AND($E$3=7),'Marks Entry 7th'!B205,"")))))</f>
        <v/>
      </c>
      <c r="D206" s="69" t="str">
        <f>IF(OR(B206=0,B206=""),"",IF(AND($E$3=6,'Marks Entry 6th'!C205=""),"",IF(AND($E$3=7,'Marks Entry 7th'!C205=""),"",IF(AND($E$3=6),'Marks Entry 6th'!C205,IF(AND($E$3=7),'Marks Entry 7th'!C205,"")))))</f>
        <v/>
      </c>
      <c r="E206" s="303" t="str">
        <f>IF(OR(B206=0,B206=""),"",IF(AND($E$3=6,'Marks Entry 6th'!E205=""),"",IF(AND($E$3=7,'Marks Entry 7th'!E205=""),"",IF(AND($E$3=6),'Marks Entry 6th'!E205,IF(AND($E$3=7),'Marks Entry 7th'!E205,"")))))</f>
        <v/>
      </c>
      <c r="F206" s="69" t="str">
        <f>IF(OR(B206=0,B206=""),"",IF(AND($E$3=6,'Marks Entry 6th'!D205=""),"",IF(AND($E$3=7,'Marks Entry 7th'!D205=""),"",IF(AND($E$3=6),'Marks Entry 6th'!D205,IF(AND($E$3=7),'Marks Entry 7th'!D205,"")))))</f>
        <v/>
      </c>
      <c r="G206" s="302" t="str">
        <f>IF(OR(B206=0,B206=""),"",IF(AND($E$3=6,'Marks Entry 6th'!F205=""),"",IF(AND($E$3=7,'Marks Entry 7th'!F205=""),"",IF(AND($E$3=6),UPPER('Marks Entry 6th'!F205),IF(AND($E$3=7),UPPER('Marks Entry 7th'!F205),"")))))</f>
        <v/>
      </c>
      <c r="H206" s="302" t="str">
        <f>IF(OR(B206=0,B206=""),"",IF(AND($E$3=6,'Marks Entry 6th'!G205=""),"",IF(AND($E$3=7,'Marks Entry 7th'!G205=""),"",IF(AND($E$3=6),UPPER('Marks Entry 6th'!G205),IF(AND($E$3=7),UPPER('Marks Entry 7th'!G205),"")))))</f>
        <v/>
      </c>
      <c r="I206" s="302" t="str">
        <f>IF(OR(B206=0,B206=""),"",IF(AND($E$3=6,'Marks Entry 6th'!H205=""),"",IF(AND($E$3=7,'Marks Entry 7th'!H205=""),"",IF(AND($E$3=6),UPPER('Marks Entry 6th'!H205),IF(AND($E$3=7),UPPER('Marks Entry 7th'!H205),"")))))</f>
        <v/>
      </c>
      <c r="J206" s="64" t="str">
        <f>IF(OR(B206=0,B206=""),"",IF(AND($E$3=6,'Marks Entry 6th'!J205=""),"",IF(AND($E$3=7,'Marks Entry 7th'!J205=""),"",IF(AND($E$3=6),'Marks Entry 6th'!J205,IF(AND($E$3=7),'Marks Entry 7th'!J205,"")))))</f>
        <v/>
      </c>
      <c r="K206" s="64" t="str">
        <f>IF(OR(B206=0,B206=""),"",IF(AND($E$3=6,'Marks Entry 6th'!K205=""),"",IF(AND($E$3=7,'Marks Entry 7th'!K205=""),"",IF(AND($E$3=6),'Marks Entry 6th'!K205,IF(AND($E$3=7),'Marks Entry 7th'!K205,"")))))</f>
        <v/>
      </c>
      <c r="L206" s="120" t="str">
        <f>IF(OR($E206="",$G206=""),"",IF(AND($E$3=6),'Marks Entry 6th'!L205,IF(AND($E$3=7),'Marks Entry 7th'!L205,"")))</f>
        <v/>
      </c>
      <c r="M206" s="120" t="str">
        <f>IF(OR($E206="",$G206=""),"",IF(AND($E$3=6),'Marks Entry 6th'!M205,IF(AND($E$3=7),'Marks Entry 7th'!M205,"")))</f>
        <v/>
      </c>
      <c r="N206" s="120" t="str">
        <f>IF(OR($E206="",$G206=""),"",IF(AND($E$3=6),'Marks Entry 6th'!N205,IF(AND($E$3=7),'Marks Entry 7th'!N205,"")))</f>
        <v/>
      </c>
      <c r="O206" s="120" t="str">
        <f>IF(OR($E206="",$G206=""),"",IF(AND($E$3=6),'Marks Entry 6th'!O205,IF(AND($E$3=7),'Marks Entry 7th'!O205,"")))</f>
        <v/>
      </c>
      <c r="P206" s="120" t="str">
        <f>IF(OR($E206="",$G206=""),"",IF(AND($E$3=6),'Marks Entry 6th'!P205,IF(AND($E$3=7),'Marks Entry 7th'!P205,"")))</f>
        <v/>
      </c>
      <c r="Q206" s="120" t="str">
        <f>IF(OR($E206="",$G206=""),"",IF(AND($E$3=6),'Marks Entry 6th'!Q205,IF(AND($E$3=7),'Marks Entry 7th'!Q205,"")))</f>
        <v/>
      </c>
      <c r="R206" s="418" t="str">
        <f t="shared" si="277"/>
        <v/>
      </c>
      <c r="S206" s="120" t="str">
        <f>IF(OR($E206="",$G206=""),"",IF(AND($E$3=6),'Marks Entry 6th'!R205,IF(AND($E$3=7),'Marks Entry 7th'!R205,"")))</f>
        <v/>
      </c>
      <c r="T206" s="120" t="str">
        <f>IF(OR($E206="",$G206=""),"",IF(AND($E$3=6),'Marks Entry 6th'!S205,IF(AND($E$3=7),'Marks Entry 7th'!S205,"")))</f>
        <v/>
      </c>
      <c r="U206" s="65" t="str">
        <f t="shared" si="278"/>
        <v/>
      </c>
      <c r="V206" s="62">
        <f t="shared" si="279"/>
        <v>0</v>
      </c>
      <c r="W206" s="67" t="str">
        <f>IF(OR($E206="",$G206=""),"",IF(AND($E$3=6),'Marks Entry 6th'!T205,IF(AND($E$3=7),'Marks Entry 7th'!T205,"")))</f>
        <v/>
      </c>
      <c r="X206" s="67" t="str">
        <f>IF(OR($E206="",$G206=""),"",IF(AND($E$3=6),'Marks Entry 6th'!U205,IF(AND($E$3=7),'Marks Entry 7th'!U205,"")))</f>
        <v/>
      </c>
      <c r="Y206" s="66" t="str">
        <f t="shared" si="280"/>
        <v/>
      </c>
      <c r="Z206" s="62" t="str">
        <f t="shared" si="281"/>
        <v/>
      </c>
      <c r="AA206" s="108">
        <f t="shared" si="282"/>
        <v>0</v>
      </c>
      <c r="AB206" s="108" t="str">
        <f t="shared" si="283"/>
        <v/>
      </c>
      <c r="AC206" s="108" t="str">
        <f t="shared" si="284"/>
        <v/>
      </c>
      <c r="AD206" s="108" t="str">
        <f t="shared" si="285"/>
        <v/>
      </c>
      <c r="AE206" s="108" t="str">
        <f t="shared" si="286"/>
        <v/>
      </c>
      <c r="AF206" s="110" t="str">
        <f t="shared" si="287"/>
        <v/>
      </c>
      <c r="AG206" s="120" t="str">
        <f>IF(OR($E206="",$G206=""),"",IF(AND($E$3=6),'Marks Entry 6th'!V205,IF(AND($E$3=7),'Marks Entry 7th'!V205,"")))</f>
        <v/>
      </c>
      <c r="AH206" s="120" t="str">
        <f>IF(OR($E206="",$G206=""),"",IF(AND($E$3=6),'Marks Entry 6th'!W205,IF(AND($E$3=7),'Marks Entry 7th'!W205,"")))</f>
        <v/>
      </c>
      <c r="AI206" s="120" t="str">
        <f>IF(OR($E206="",$G206=""),"",IF(AND($E$3=6),'Marks Entry 6th'!X205,IF(AND($E$3=7),'Marks Entry 7th'!X205,"")))</f>
        <v/>
      </c>
      <c r="AJ206" s="120" t="str">
        <f>IF(OR($E206="",$G206=""),"",IF(AND($E$3=6),'Marks Entry 6th'!Y205,IF(AND($E$3=7),'Marks Entry 7th'!Y205,"")))</f>
        <v/>
      </c>
      <c r="AK206" s="120" t="str">
        <f>IF(OR($E206="",$G206=""),"",IF(AND($E$3=6),'Marks Entry 6th'!Z205,IF(AND($E$3=7),'Marks Entry 7th'!Z205,"")))</f>
        <v/>
      </c>
      <c r="AL206" s="120" t="str">
        <f>IF(OR($E206="",$G206=""),"",IF(AND($E$3=6),'Marks Entry 6th'!AA205,IF(AND($E$3=7),'Marks Entry 7th'!AA205,"")))</f>
        <v/>
      </c>
      <c r="AM206" s="418" t="str">
        <f t="shared" si="288"/>
        <v/>
      </c>
      <c r="AN206" s="120" t="str">
        <f>IF(OR($E206="",$G206=""),"",IF(AND($E$3=6),'Marks Entry 6th'!AB205,IF(AND($E$3=7),'Marks Entry 7th'!AB205,"")))</f>
        <v/>
      </c>
      <c r="AO206" s="120" t="str">
        <f>IF(OR($E206="",$G206=""),"",IF(AND($E$3=6),'Marks Entry 6th'!AC205,IF(AND($E$3=7),'Marks Entry 7th'!AC205,"")))</f>
        <v/>
      </c>
      <c r="AP206" s="65" t="str">
        <f t="shared" si="289"/>
        <v/>
      </c>
      <c r="AQ206" s="62">
        <f t="shared" si="290"/>
        <v>0</v>
      </c>
      <c r="AR206" s="67" t="str">
        <f>IF(OR($E206="",$G206=""),"",IF(AND($E$3=6),'Marks Entry 6th'!AD205,IF(AND($E$3=7),'Marks Entry 7th'!AD205,"")))</f>
        <v/>
      </c>
      <c r="AS206" s="67" t="str">
        <f>IF(OR($E206="",$G206=""),"",IF(AND($E$3=6),'Marks Entry 6th'!AE205,IF(AND($E$3=7),'Marks Entry 7th'!AE205,"")))</f>
        <v/>
      </c>
      <c r="AT206" s="65" t="str">
        <f t="shared" si="291"/>
        <v/>
      </c>
      <c r="AU206" s="62" t="str">
        <f t="shared" si="292"/>
        <v/>
      </c>
      <c r="AV206" s="108">
        <f t="shared" si="293"/>
        <v>0</v>
      </c>
      <c r="AW206" s="108" t="str">
        <f t="shared" si="294"/>
        <v/>
      </c>
      <c r="AX206" s="108" t="str">
        <f t="shared" si="295"/>
        <v/>
      </c>
      <c r="AY206" s="108" t="str">
        <f t="shared" si="296"/>
        <v/>
      </c>
      <c r="AZ206" s="108" t="str">
        <f t="shared" si="297"/>
        <v/>
      </c>
      <c r="BA206" s="110" t="str">
        <f t="shared" si="298"/>
        <v/>
      </c>
      <c r="BB206" s="310" t="str">
        <f>IF(OR($E206="",$G206=""),"",IF(AND($E$3=6),'Marks Entry 6th'!AF205,IF(AND($E$3=7),'Marks Entry 7th'!AF205,"")))</f>
        <v/>
      </c>
      <c r="BC206" s="120" t="str">
        <f>IF(OR($E206="",$G206=""),"",IF(AND($E$3=6),'Marks Entry 6th'!AG205,IF(AND($E$3=7),'Marks Entry 7th'!AG205,"")))</f>
        <v/>
      </c>
      <c r="BD206" s="120" t="str">
        <f>IF(OR($E206="",$G206=""),"",IF(AND($E$3=6),'Marks Entry 6th'!AH205,IF(AND($E$3=7),'Marks Entry 7th'!AH205,"")))</f>
        <v/>
      </c>
      <c r="BE206" s="120" t="str">
        <f>IF(OR($E206="",$G206=""),"",IF(AND($E$3=6),'Marks Entry 6th'!AI205,IF(AND($E$3=7),'Marks Entry 7th'!AI205,"")))</f>
        <v/>
      </c>
      <c r="BF206" s="120" t="str">
        <f>IF(OR($E206="",$G206=""),"",IF(AND($E$3=6),'Marks Entry 6th'!AJ205,IF(AND($E$3=7),'Marks Entry 7th'!AJ205,"")))</f>
        <v/>
      </c>
      <c r="BG206" s="120" t="str">
        <f>IF(OR($E206="",$G206=""),"",IF(AND($E$3=6),'Marks Entry 6th'!AK205,IF(AND($E$3=7),'Marks Entry 7th'!AK205,"")))</f>
        <v/>
      </c>
      <c r="BH206" s="120" t="str">
        <f>IF(OR($E206="",$G206=""),"",IF(AND($E$3=6),'Marks Entry 6th'!AL205,IF(AND($E$3=7),'Marks Entry 7th'!AL205,"")))</f>
        <v/>
      </c>
      <c r="BI206" s="418" t="str">
        <f t="shared" si="299"/>
        <v/>
      </c>
      <c r="BJ206" s="120" t="str">
        <f>IF(OR($E206="",$G206=""),"",IF(AND($E$3=6),'Marks Entry 6th'!AM205,IF(AND($E$3=7),'Marks Entry 7th'!AM205,"")))</f>
        <v/>
      </c>
      <c r="BK206" s="120" t="str">
        <f>IF(OR($E206="",$G206=""),"",IF(AND($E$3=6),'Marks Entry 6th'!AN205,IF(AND($E$3=7),'Marks Entry 7th'!AN205,"")))</f>
        <v/>
      </c>
      <c r="BL206" s="65" t="str">
        <f t="shared" si="300"/>
        <v/>
      </c>
      <c r="BM206" s="62">
        <f t="shared" si="301"/>
        <v>0</v>
      </c>
      <c r="BN206" s="67" t="str">
        <f>IF(OR($E206="",$G206=""),"",IF(AND($E$3=6),'Marks Entry 6th'!AO205,IF(AND($E$3=7),'Marks Entry 7th'!AO205,"")))</f>
        <v/>
      </c>
      <c r="BO206" s="67" t="str">
        <f>IF(OR($E206="",$G206=""),"",IF(AND($E$3=6),'Marks Entry 6th'!AP205,IF(AND($E$3=7),'Marks Entry 7th'!AP205,"")))</f>
        <v/>
      </c>
      <c r="BP206" s="65" t="str">
        <f t="shared" si="302"/>
        <v/>
      </c>
      <c r="BQ206" s="62" t="str">
        <f t="shared" si="303"/>
        <v/>
      </c>
      <c r="BR206" s="108">
        <f t="shared" si="304"/>
        <v>0</v>
      </c>
      <c r="BS206" s="108" t="str">
        <f t="shared" si="305"/>
        <v/>
      </c>
      <c r="BT206" s="108" t="str">
        <f t="shared" si="306"/>
        <v/>
      </c>
      <c r="BU206" s="108" t="str">
        <f t="shared" si="307"/>
        <v/>
      </c>
      <c r="BV206" s="108" t="str">
        <f t="shared" si="308"/>
        <v/>
      </c>
      <c r="BW206" s="110" t="str">
        <f t="shared" si="309"/>
        <v/>
      </c>
      <c r="BX206" s="120" t="str">
        <f>IF(OR($E206="",$G206=""),"",IF(AND($E$3=6),'Marks Entry 6th'!AQ205,IF(AND($E$3=7),'Marks Entry 7th'!AQ205,"")))</f>
        <v/>
      </c>
      <c r="BY206" s="120" t="str">
        <f>IF(OR($E206="",$G206=""),"",IF(AND($E$3=6),'Marks Entry 6th'!AR205,IF(AND($E$3=7),'Marks Entry 7th'!AR205,"")))</f>
        <v/>
      </c>
      <c r="BZ206" s="120" t="str">
        <f>IF(OR($E206="",$G206=""),"",IF(AND($E$3=6),'Marks Entry 6th'!AS205,IF(AND($E$3=7),'Marks Entry 7th'!AS205,"")))</f>
        <v/>
      </c>
      <c r="CA206" s="120" t="str">
        <f>IF(OR($E206="",$G206=""),"",IF(AND($E$3=6),'Marks Entry 6th'!AT205,IF(AND($E$3=7),'Marks Entry 7th'!AT205,"")))</f>
        <v/>
      </c>
      <c r="CB206" s="120" t="str">
        <f>IF(OR($E206="",$G206=""),"",IF(AND($E$3=6),'Marks Entry 6th'!AU205,IF(AND($E$3=7),'Marks Entry 7th'!AU205,"")))</f>
        <v/>
      </c>
      <c r="CC206" s="120" t="str">
        <f>IF(OR($E206="",$G206=""),"",IF(AND($E$3=6),'Marks Entry 6th'!AV205,IF(AND($E$3=7),'Marks Entry 7th'!AV205,"")))</f>
        <v/>
      </c>
      <c r="CD206" s="418" t="str">
        <f t="shared" si="310"/>
        <v/>
      </c>
      <c r="CE206" s="120" t="str">
        <f>IF(OR($E206="",$G206=""),"",IF(AND($E$3=6),'Marks Entry 6th'!AW205,IF(AND($E$3=7),'Marks Entry 7th'!AW205,"")))</f>
        <v/>
      </c>
      <c r="CF206" s="120" t="str">
        <f>IF(OR($E206="",$G206=""),"",IF(AND($E$3=6),'Marks Entry 6th'!AX205,IF(AND($E$3=7),'Marks Entry 7th'!AX205,"")))</f>
        <v/>
      </c>
      <c r="CG206" s="65" t="str">
        <f t="shared" si="311"/>
        <v/>
      </c>
      <c r="CH206" s="62">
        <f t="shared" si="312"/>
        <v>0</v>
      </c>
      <c r="CI206" s="67" t="str">
        <f>IF(OR($E206="",$G206=""),"",IF(AND($E$3=6),'Marks Entry 6th'!AY205,IF(AND($E$3=7),'Marks Entry 7th'!AY205,"")))</f>
        <v/>
      </c>
      <c r="CJ206" s="67" t="str">
        <f>IF(OR($E206="",$G206=""),"",IF(AND($E$3=6),'Marks Entry 6th'!AZ205,IF(AND($E$3=7),'Marks Entry 7th'!AZ205,"")))</f>
        <v/>
      </c>
      <c r="CK206" s="65" t="str">
        <f t="shared" si="313"/>
        <v/>
      </c>
      <c r="CL206" s="62" t="str">
        <f t="shared" si="314"/>
        <v/>
      </c>
      <c r="CM206" s="108">
        <f t="shared" si="315"/>
        <v>0</v>
      </c>
      <c r="CN206" s="108" t="str">
        <f t="shared" si="316"/>
        <v/>
      </c>
      <c r="CO206" s="108" t="str">
        <f t="shared" si="317"/>
        <v/>
      </c>
      <c r="CP206" s="108" t="str">
        <f t="shared" si="318"/>
        <v/>
      </c>
      <c r="CQ206" s="108" t="str">
        <f t="shared" si="319"/>
        <v/>
      </c>
      <c r="CR206" s="110" t="str">
        <f t="shared" si="320"/>
        <v/>
      </c>
      <c r="CS206" s="120" t="str">
        <f>IF(OR($E206="",$G206=""),"",IF(AND($E$3=6),'Marks Entry 6th'!BA205,IF(AND($E$3=7),'Marks Entry 7th'!BA205,"")))</f>
        <v/>
      </c>
      <c r="CT206" s="120" t="str">
        <f>IF(OR($E206="",$G206=""),"",IF(AND($E$3=6),'Marks Entry 6th'!BB205,IF(AND($E$3=7),'Marks Entry 7th'!BB205,"")))</f>
        <v/>
      </c>
      <c r="CU206" s="120" t="str">
        <f>IF(OR($E206="",$G206=""),"",IF(AND($E$3=6),'Marks Entry 6th'!BC205,IF(AND($E$3=7),'Marks Entry 7th'!BC205,"")))</f>
        <v/>
      </c>
      <c r="CV206" s="120" t="str">
        <f>IF(OR($E206="",$G206=""),"",IF(AND($E$3=6),'Marks Entry 6th'!BD205,IF(AND($E$3=7),'Marks Entry 7th'!BD205,"")))</f>
        <v/>
      </c>
      <c r="CW206" s="120" t="str">
        <f>IF(OR($E206="",$G206=""),"",IF(AND($E$3=6),'Marks Entry 6th'!BE205,IF(AND($E$3=7),'Marks Entry 7th'!BE205,"")))</f>
        <v/>
      </c>
      <c r="CX206" s="120" t="str">
        <f>IF(OR($E206="",$G206=""),"",IF(AND($E$3=6),'Marks Entry 6th'!BF205,IF(AND($E$3=7),'Marks Entry 7th'!BF205,"")))</f>
        <v/>
      </c>
      <c r="CY206" s="418" t="str">
        <f t="shared" si="321"/>
        <v/>
      </c>
      <c r="CZ206" s="120" t="str">
        <f>IF(OR($E206="",$G206=""),"",IF(AND($E$3=6),'Marks Entry 6th'!BG205,IF(AND($E$3=7),'Marks Entry 7th'!BG205,"")))</f>
        <v/>
      </c>
      <c r="DA206" s="120" t="str">
        <f>IF(OR($E206="",$G206=""),"",IF(AND($E$3=6),'Marks Entry 6th'!BH205,IF(AND($E$3=7),'Marks Entry 7th'!BH205,"")))</f>
        <v/>
      </c>
      <c r="DB206" s="65" t="str">
        <f t="shared" si="322"/>
        <v/>
      </c>
      <c r="DC206" s="62">
        <f t="shared" si="323"/>
        <v>0</v>
      </c>
      <c r="DD206" s="67" t="str">
        <f>IF(OR($E206="",$G206=""),"",IF(AND($E$3=6),'Marks Entry 6th'!BI205,IF(AND($E$3=7),'Marks Entry 7th'!BI205,"")))</f>
        <v/>
      </c>
      <c r="DE206" s="67" t="str">
        <f>IF(OR($E206="",$G206=""),"",IF(AND($E$3=6),'Marks Entry 6th'!BJ205,IF(AND($E$3=7),'Marks Entry 7th'!BJ205,"")))</f>
        <v/>
      </c>
      <c r="DF206" s="65" t="str">
        <f t="shared" si="324"/>
        <v/>
      </c>
      <c r="DG206" s="62" t="str">
        <f t="shared" si="325"/>
        <v/>
      </c>
      <c r="DH206" s="108">
        <f t="shared" si="326"/>
        <v>0</v>
      </c>
      <c r="DI206" s="108" t="str">
        <f t="shared" si="327"/>
        <v/>
      </c>
      <c r="DJ206" s="108" t="str">
        <f t="shared" si="328"/>
        <v/>
      </c>
      <c r="DK206" s="108" t="str">
        <f t="shared" si="329"/>
        <v/>
      </c>
      <c r="DL206" s="108" t="str">
        <f t="shared" si="330"/>
        <v/>
      </c>
      <c r="DM206" s="110" t="str">
        <f t="shared" si="331"/>
        <v/>
      </c>
      <c r="DN206" s="120" t="str">
        <f>IF(OR($E206="",$G206=""),"",IF(AND($E$3=6),'Marks Entry 6th'!BK205,IF(AND($E$3=7),'Marks Entry 7th'!BK205,"")))</f>
        <v/>
      </c>
      <c r="DO206" s="120" t="str">
        <f>IF(OR($E206="",$G206=""),"",IF(AND($E$3=6),'Marks Entry 6th'!BL205,IF(AND($E$3=7),'Marks Entry 7th'!BL205,"")))</f>
        <v/>
      </c>
      <c r="DP206" s="120" t="str">
        <f>IF(OR($E206="",$G206=""),"",IF(AND($E$3=6),'Marks Entry 6th'!BM205,IF(AND($E$3=7),'Marks Entry 7th'!BM205,"")))</f>
        <v/>
      </c>
      <c r="DQ206" s="120" t="str">
        <f>IF(OR($E206="",$G206=""),"",IF(AND($E$3=6),'Marks Entry 6th'!BN205,IF(AND($E$3=7),'Marks Entry 7th'!BN205,"")))</f>
        <v/>
      </c>
      <c r="DR206" s="120" t="str">
        <f>IF(OR($E206="",$G206=""),"",IF(AND($E$3=6),'Marks Entry 6th'!BO205,IF(AND($E$3=7),'Marks Entry 7th'!BO205,"")))</f>
        <v/>
      </c>
      <c r="DS206" s="120" t="str">
        <f>IF(OR($E206="",$G206=""),"",IF(AND($E$3=6),'Marks Entry 6th'!BP205,IF(AND($E$3=7),'Marks Entry 7th'!BP205,"")))</f>
        <v/>
      </c>
      <c r="DT206" s="418" t="str">
        <f t="shared" si="332"/>
        <v/>
      </c>
      <c r="DU206" s="120" t="str">
        <f>IF(OR($E206="",$G206=""),"",IF(AND($E$3=6),'Marks Entry 6th'!BQ205,IF(AND($E$3=7),'Marks Entry 7th'!BQ205,"")))</f>
        <v/>
      </c>
      <c r="DV206" s="120" t="str">
        <f>IF(OR($E206="",$G206=""),"",IF(AND($E$3=6),'Marks Entry 6th'!BR205,IF(AND($E$3=7),'Marks Entry 7th'!BR205,"")))</f>
        <v/>
      </c>
      <c r="DW206" s="65" t="str">
        <f t="shared" si="333"/>
        <v/>
      </c>
      <c r="DX206" s="62">
        <f t="shared" si="334"/>
        <v>0</v>
      </c>
      <c r="DY206" s="67" t="str">
        <f>IF(OR($E206="",$G206=""),"",IF(AND($E$3=6),'Marks Entry 6th'!BS205,IF(AND($E$3=7),'Marks Entry 7th'!BS205,"")))</f>
        <v/>
      </c>
      <c r="DZ206" s="67" t="str">
        <f>IF(OR($E206="",$G206=""),"",IF(AND($E$3=6),'Marks Entry 6th'!BT205,IF(AND($E$3=7),'Marks Entry 7th'!BT205,"")))</f>
        <v/>
      </c>
      <c r="EA206" s="65" t="str">
        <f t="shared" si="335"/>
        <v/>
      </c>
      <c r="EB206" s="62" t="str">
        <f t="shared" si="336"/>
        <v/>
      </c>
      <c r="EC206" s="108">
        <f t="shared" si="337"/>
        <v>0</v>
      </c>
      <c r="ED206" s="108" t="str">
        <f t="shared" si="338"/>
        <v/>
      </c>
      <c r="EE206" s="108" t="str">
        <f t="shared" si="339"/>
        <v/>
      </c>
      <c r="EF206" s="108" t="str">
        <f t="shared" si="340"/>
        <v/>
      </c>
      <c r="EG206" s="108" t="str">
        <f t="shared" si="341"/>
        <v/>
      </c>
      <c r="EH206" s="110" t="str">
        <f t="shared" si="342"/>
        <v/>
      </c>
      <c r="EI206" s="52" t="str">
        <f>IF(OR($E206="",$G206=""),"",IF(AND($E$3=6),'Marks Entry 6th'!BU205,IF(AND($E$3=7),'Marks Entry 7th'!BU205,"")))</f>
        <v/>
      </c>
      <c r="EJ206" s="52" t="str">
        <f>IF(OR($E206="",$G206=""),"",IF(AND($E$3=6),'Marks Entry 6th'!BV205,IF(AND($E$3=7),'Marks Entry 7th'!BV205,"")))</f>
        <v/>
      </c>
      <c r="EK206" s="52" t="str">
        <f>IF(OR($E206="",$G206=""),"",IF(AND($E$3=6),'Marks Entry 6th'!BW205,IF(AND($E$3=7),'Marks Entry 7th'!BW205,"")))</f>
        <v/>
      </c>
      <c r="EL206" s="52" t="str">
        <f>IF(OR($E206="",$G206=""),"",IF(AND($E$3=6),'Marks Entry 6th'!BX205,IF(AND($E$3=7),'Marks Entry 7th'!BX205,"")))</f>
        <v/>
      </c>
      <c r="EM206" s="52" t="str">
        <f>IF(OR($E206="",$G206=""),"",IF(AND($E$3=6),'Marks Entry 6th'!BY205,IF(AND($E$3=7),'Marks Entry 7th'!BY205,"")))</f>
        <v/>
      </c>
      <c r="EN206" s="121" t="str">
        <f t="shared" si="343"/>
        <v/>
      </c>
      <c r="EO206" s="122">
        <f t="shared" si="344"/>
        <v>0</v>
      </c>
      <c r="EP206" s="122" t="str">
        <f t="shared" si="345"/>
        <v/>
      </c>
      <c r="EQ206" s="122" t="str">
        <f t="shared" si="346"/>
        <v/>
      </c>
      <c r="ER206" s="109" t="str">
        <f t="shared" si="347"/>
        <v/>
      </c>
      <c r="ES206" s="52" t="str">
        <f>IF(OR($E206="",$G206=""),"",IF(AND($E$3=6),'Marks Entry 6th'!BZ205,IF(AND($E$3=7),'Marks Entry 7th'!BZ205,"")))</f>
        <v/>
      </c>
      <c r="ET206" s="52" t="str">
        <f>IF(OR($E206="",$G206=""),"",IF(AND($E$3=6),'Marks Entry 6th'!CA205,IF(AND($E$3=7),'Marks Entry 7th'!CA205,"")))</f>
        <v/>
      </c>
      <c r="EU206" s="52" t="str">
        <f>IF(OR($E206="",$G206=""),"",IF(AND($E$3=6),'Marks Entry 6th'!CB205,IF(AND($E$3=7),'Marks Entry 7th'!CB205,"")))</f>
        <v/>
      </c>
      <c r="EV206" s="52" t="str">
        <f>IF(OR($E206="",$G206=""),"",IF(AND($E$3=6),'Marks Entry 6th'!CC205,IF(AND($E$3=7),'Marks Entry 7th'!CC205,"")))</f>
        <v/>
      </c>
      <c r="EW206" s="52" t="str">
        <f>IF(OR($E206="",$G206=""),"",IF(AND($E$3=6),'Marks Entry 6th'!CD205,IF(AND($E$3=7),'Marks Entry 7th'!CD205,"")))</f>
        <v/>
      </c>
      <c r="EX206" s="121" t="str">
        <f t="shared" si="348"/>
        <v/>
      </c>
      <c r="EY206" s="122">
        <f t="shared" si="349"/>
        <v>0</v>
      </c>
      <c r="EZ206" s="122" t="str">
        <f t="shared" si="350"/>
        <v/>
      </c>
      <c r="FA206" s="122" t="str">
        <f t="shared" si="351"/>
        <v/>
      </c>
      <c r="FB206" s="109" t="str">
        <f t="shared" si="352"/>
        <v/>
      </c>
      <c r="FC206" s="52" t="str">
        <f>IF(OR($E206="",$G206=""),"",IF(AND($E$3=6),'Marks Entry 6th'!CE205,IF(AND($E$3=7),'Marks Entry 7th'!CE205,"")))</f>
        <v/>
      </c>
      <c r="FD206" s="52" t="str">
        <f>IF(OR($E206="",$G206=""),"",IF(AND($E$3=6),'Marks Entry 6th'!CF205,IF(AND($E$3=7),'Marks Entry 7th'!CF205,"")))</f>
        <v/>
      </c>
      <c r="FE206" s="52" t="str">
        <f>IF(OR($E206="",$G206=""),"",IF(AND($E$3=6),'Marks Entry 6th'!CG205,IF(AND($E$3=7),'Marks Entry 7th'!CG205,"")))</f>
        <v/>
      </c>
      <c r="FF206" s="52" t="str">
        <f>IF(OR($E206="",$G206=""),"",IF(AND($E$3=6),'Marks Entry 6th'!CH205,IF(AND($E$3=7),'Marks Entry 7th'!CH205,"")))</f>
        <v/>
      </c>
      <c r="FG206" s="52" t="str">
        <f>IF(OR($E206="",$G206=""),"",IF(AND($E$3=6),'Marks Entry 6th'!CI205,IF(AND($E$3=7),'Marks Entry 7th'!CI205,"")))</f>
        <v/>
      </c>
      <c r="FH206" s="121" t="str">
        <f t="shared" si="353"/>
        <v/>
      </c>
      <c r="FI206" s="122">
        <f t="shared" si="354"/>
        <v>0</v>
      </c>
      <c r="FJ206" s="122" t="str">
        <f t="shared" si="355"/>
        <v/>
      </c>
      <c r="FK206" s="122" t="str">
        <f t="shared" si="356"/>
        <v/>
      </c>
      <c r="FL206" s="109" t="str">
        <f t="shared" si="357"/>
        <v/>
      </c>
      <c r="FM206" s="361" t="str">
        <f>IF(OR($E206="",$G206=""),"",IF(AND('Marks Entry 6th'!CJ205="",'Marks Entry 7th'!CJ205=""),"",IF(AND($E$3=6),'Marks Entry 6th'!CJ205,IF(AND($E$3=7),'Marks Entry 7th'!CJ205,""))))</f>
        <v/>
      </c>
      <c r="FN206" s="361" t="str">
        <f>IF(OR($E206="",$G206=""),"",IF(AND('Marks Entry 6th'!CK205="",'Marks Entry 7th'!CK205=""),"",IF(AND($E$3=6),'Marks Entry 6th'!CK205,IF(AND($E$3=7),'Marks Entry 7th'!CK205,""))))</f>
        <v/>
      </c>
      <c r="FO206" s="362" t="str">
        <f t="shared" si="358"/>
        <v/>
      </c>
      <c r="FP206" s="109" t="str">
        <f t="shared" si="359"/>
        <v/>
      </c>
      <c r="FQ206" s="361" t="str">
        <f>IF(OR($E206="",$G206=""),"",IF(AND('Marks Entry 6th'!CL205="",'Marks Entry 7th'!CL205=""),"",IF(AND($E$3=6),'Marks Entry 6th'!CL205,IF(AND($E$3=7),'Marks Entry 7th'!CL205,""))))</f>
        <v/>
      </c>
      <c r="FR206" s="361" t="str">
        <f>IF(OR($E206="",$G206=""),"",IF(AND('Marks Entry 6th'!CM205="",'Marks Entry 7th'!CM205=""),"",IF(AND($E$3=6),'Marks Entry 6th'!CM205,IF(AND($E$3=7),'Marks Entry 7th'!CM205,""))))</f>
        <v/>
      </c>
      <c r="FS206" s="362" t="str">
        <f t="shared" si="360"/>
        <v/>
      </c>
      <c r="FT206" s="109" t="str">
        <f t="shared" si="361"/>
        <v/>
      </c>
      <c r="FU206" s="78" t="str">
        <f t="shared" si="362"/>
        <v/>
      </c>
      <c r="FV206" s="328" t="str">
        <f t="shared" si="363"/>
        <v/>
      </c>
      <c r="FW206" s="84" t="str">
        <f t="shared" si="364"/>
        <v/>
      </c>
      <c r="FX206" s="222" t="str">
        <f t="shared" si="365"/>
        <v/>
      </c>
      <c r="FY206" s="85" t="str">
        <f t="shared" si="366"/>
        <v/>
      </c>
      <c r="FZ206" s="327" t="str">
        <f>IFERROR(IF(B206="NSO","NSO",IF(OR(D206="",G206="",F206=""),"",IF(AND(FV206&gt;=36,'Master sheet'!$D$11="Hindi"),"कक्षा क्रमोन्नत",IF(AND(FV206&gt;=36,'Master sheet'!$D$11="English"),"Promoted",IF(AND(FV206&lt;36,'Master sheet'!$D$11="Hindi"),"पुनः परीक्षा","Re-Exam"))))),"")</f>
        <v/>
      </c>
      <c r="GA206" s="53" t="str">
        <f>IF(OR($E206="",$G206=""),"",IF(AND($E$3=6,'Marks Entry 6th'!CN205=""),"",IF(AND($E$3=7,'Marks Entry 7th'!CN205=""),"",IF(AND($E$3=6),'Marks Entry 6th'!CN205,IF(AND($E$3=7),'Marks Entry 7th'!CN205,"")))))</f>
        <v/>
      </c>
      <c r="GB206" s="53" t="str">
        <f>IF(OR($E206="",$G206=""),"",IF(AND($E$3=6,'Marks Entry 6th'!CO205=""),"",IF(AND($E$3=7,'Marks Entry 7th'!CO205=""),"",IF(AND($E$3=6),'Marks Entry 6th'!CO205,IF(AND($E$3=7),'Marks Entry 7th'!CO205,"")))))</f>
        <v/>
      </c>
      <c r="GC206" s="54"/>
      <c r="GK206" s="56">
        <f>IF(AND($E$3=6),'Marks Entry 6th'!I205,IF(AND($E$3=7),'Marks Entry 7th'!I205,""))</f>
        <v>0</v>
      </c>
      <c r="GL206" s="56">
        <f t="shared" si="367"/>
        <v>0</v>
      </c>
    </row>
    <row r="207" spans="1:194" ht="18.95" customHeight="1">
      <c r="A207" s="68">
        <v>200</v>
      </c>
      <c r="B207" s="68" t="str">
        <f>IF(OR(GK207=0,GK207=""),"",IF(AND($E$3=6),'Marks Entry 6th'!I206,IF(AND($E$3=7),'Marks Entry 7th'!I206,"")))</f>
        <v/>
      </c>
      <c r="C207" s="69" t="str">
        <f>IF(OR(B207=0,B207=""),"",IF(AND($E$3=6,'Marks Entry 6th'!B206=""),"",IF(AND($E$3=7,'Marks Entry 7th'!B206=""),"",IF(AND($E$3=6,'Marks Entry 6th'!B206),'Marks Entry 6th'!B206,IF(AND($E$3=7),'Marks Entry 7th'!B206,"")))))</f>
        <v/>
      </c>
      <c r="D207" s="69" t="str">
        <f>IF(OR(B207=0,B207=""),"",IF(AND($E$3=6,'Marks Entry 6th'!C206=""),"",IF(AND($E$3=7,'Marks Entry 7th'!C206=""),"",IF(AND($E$3=6),'Marks Entry 6th'!C206,IF(AND($E$3=7),'Marks Entry 7th'!C206,"")))))</f>
        <v/>
      </c>
      <c r="E207" s="303" t="str">
        <f>IF(OR(B207=0,B207=""),"",IF(AND($E$3=6,'Marks Entry 6th'!E206=""),"",IF(AND($E$3=7,'Marks Entry 7th'!E206=""),"",IF(AND($E$3=6),'Marks Entry 6th'!E206,IF(AND($E$3=7),'Marks Entry 7th'!E206,"")))))</f>
        <v/>
      </c>
      <c r="F207" s="69" t="str">
        <f>IF(OR(B207=0,B207=""),"",IF(AND($E$3=6,'Marks Entry 6th'!D206=""),"",IF(AND($E$3=7,'Marks Entry 7th'!D206=""),"",IF(AND($E$3=6),'Marks Entry 6th'!D206,IF(AND($E$3=7),'Marks Entry 7th'!D206,"")))))</f>
        <v/>
      </c>
      <c r="G207" s="302" t="str">
        <f>IF(OR(B207=0,B207=""),"",IF(AND($E$3=6,'Marks Entry 6th'!F206=""),"",IF(AND($E$3=7,'Marks Entry 7th'!F206=""),"",IF(AND($E$3=6),UPPER('Marks Entry 6th'!F206),IF(AND($E$3=7),UPPER('Marks Entry 7th'!F206),"")))))</f>
        <v/>
      </c>
      <c r="H207" s="302" t="str">
        <f>IF(OR(B207=0,B207=""),"",IF(AND($E$3=6,'Marks Entry 6th'!G206=""),"",IF(AND($E$3=7,'Marks Entry 7th'!G206=""),"",IF(AND($E$3=6),UPPER('Marks Entry 6th'!G206),IF(AND($E$3=7),UPPER('Marks Entry 7th'!G206),"")))))</f>
        <v/>
      </c>
      <c r="I207" s="302" t="str">
        <f>IF(OR(B207=0,B207=""),"",IF(AND($E$3=6,'Marks Entry 6th'!H206=""),"",IF(AND($E$3=7,'Marks Entry 7th'!H206=""),"",IF(AND($E$3=6),UPPER('Marks Entry 6th'!H206),IF(AND($E$3=7),UPPER('Marks Entry 7th'!H206),"")))))</f>
        <v/>
      </c>
      <c r="J207" s="64" t="str">
        <f>IF(OR(B207=0,B207=""),"",IF(AND($E$3=6,'Marks Entry 6th'!J206=""),"",IF(AND($E$3=7,'Marks Entry 7th'!J206=""),"",IF(AND($E$3=6),'Marks Entry 6th'!J206,IF(AND($E$3=7),'Marks Entry 7th'!J206,"")))))</f>
        <v/>
      </c>
      <c r="K207" s="64" t="str">
        <f>IF(OR(B207=0,B207=""),"",IF(AND($E$3=6,'Marks Entry 6th'!K206=""),"",IF(AND($E$3=7,'Marks Entry 7th'!K206=""),"",IF(AND($E$3=6),'Marks Entry 6th'!K206,IF(AND($E$3=7),'Marks Entry 7th'!K206,"")))))</f>
        <v/>
      </c>
      <c r="L207" s="120" t="str">
        <f>IF(OR($E207="",$G207=""),"",IF(AND($E$3=6),'Marks Entry 6th'!L206,IF(AND($E$3=7),'Marks Entry 7th'!L206,"")))</f>
        <v/>
      </c>
      <c r="M207" s="120" t="str">
        <f>IF(OR($E207="",$G207=""),"",IF(AND($E$3=6),'Marks Entry 6th'!M206,IF(AND($E$3=7),'Marks Entry 7th'!M206,"")))</f>
        <v/>
      </c>
      <c r="N207" s="120" t="str">
        <f>IF(OR($E207="",$G207=""),"",IF(AND($E$3=6),'Marks Entry 6th'!N206,IF(AND($E$3=7),'Marks Entry 7th'!N206,"")))</f>
        <v/>
      </c>
      <c r="O207" s="120" t="str">
        <f>IF(OR($E207="",$G207=""),"",IF(AND($E$3=6),'Marks Entry 6th'!O206,IF(AND($E$3=7),'Marks Entry 7th'!O206,"")))</f>
        <v/>
      </c>
      <c r="P207" s="120" t="str">
        <f>IF(OR($E207="",$G207=""),"",IF(AND($E$3=6),'Marks Entry 6th'!P206,IF(AND($E$3=7),'Marks Entry 7th'!P206,"")))</f>
        <v/>
      </c>
      <c r="Q207" s="120" t="str">
        <f>IF(OR($E207="",$G207=""),"",IF(AND($E$3=6),'Marks Entry 6th'!Q206,IF(AND($E$3=7),'Marks Entry 7th'!Q206,"")))</f>
        <v/>
      </c>
      <c r="R207" s="418" t="str">
        <f t="shared" si="277"/>
        <v/>
      </c>
      <c r="S207" s="120" t="str">
        <f>IF(OR($E207="",$G207=""),"",IF(AND($E$3=6),'Marks Entry 6th'!R206,IF(AND($E$3=7),'Marks Entry 7th'!R206,"")))</f>
        <v/>
      </c>
      <c r="T207" s="120" t="str">
        <f>IF(OR($E207="",$G207=""),"",IF(AND($E$3=6),'Marks Entry 6th'!S206,IF(AND($E$3=7),'Marks Entry 7th'!S206,"")))</f>
        <v/>
      </c>
      <c r="U207" s="65" t="str">
        <f t="shared" si="278"/>
        <v/>
      </c>
      <c r="V207" s="62">
        <f t="shared" si="279"/>
        <v>0</v>
      </c>
      <c r="W207" s="67" t="str">
        <f>IF(OR($E207="",$G207=""),"",IF(AND($E$3=6),'Marks Entry 6th'!T206,IF(AND($E$3=7),'Marks Entry 7th'!T206,"")))</f>
        <v/>
      </c>
      <c r="X207" s="67" t="str">
        <f>IF(OR($E207="",$G207=""),"",IF(AND($E$3=6),'Marks Entry 6th'!U206,IF(AND($E$3=7),'Marks Entry 7th'!U206,"")))</f>
        <v/>
      </c>
      <c r="Y207" s="66" t="str">
        <f t="shared" si="280"/>
        <v/>
      </c>
      <c r="Z207" s="62" t="str">
        <f t="shared" si="281"/>
        <v/>
      </c>
      <c r="AA207" s="108">
        <f t="shared" si="282"/>
        <v>0</v>
      </c>
      <c r="AB207" s="108" t="str">
        <f t="shared" si="283"/>
        <v/>
      </c>
      <c r="AC207" s="108" t="str">
        <f t="shared" si="284"/>
        <v/>
      </c>
      <c r="AD207" s="108" t="str">
        <f t="shared" si="285"/>
        <v/>
      </c>
      <c r="AE207" s="108" t="str">
        <f t="shared" si="286"/>
        <v/>
      </c>
      <c r="AF207" s="110" t="str">
        <f t="shared" si="287"/>
        <v/>
      </c>
      <c r="AG207" s="120" t="str">
        <f>IF(OR($E207="",$G207=""),"",IF(AND($E$3=6),'Marks Entry 6th'!V206,IF(AND($E$3=7),'Marks Entry 7th'!V206,"")))</f>
        <v/>
      </c>
      <c r="AH207" s="120" t="str">
        <f>IF(OR($E207="",$G207=""),"",IF(AND($E$3=6),'Marks Entry 6th'!W206,IF(AND($E$3=7),'Marks Entry 7th'!W206,"")))</f>
        <v/>
      </c>
      <c r="AI207" s="120" t="str">
        <f>IF(OR($E207="",$G207=""),"",IF(AND($E$3=6),'Marks Entry 6th'!X206,IF(AND($E$3=7),'Marks Entry 7th'!X206,"")))</f>
        <v/>
      </c>
      <c r="AJ207" s="120" t="str">
        <f>IF(OR($E207="",$G207=""),"",IF(AND($E$3=6),'Marks Entry 6th'!Y206,IF(AND($E$3=7),'Marks Entry 7th'!Y206,"")))</f>
        <v/>
      </c>
      <c r="AK207" s="120" t="str">
        <f>IF(OR($E207="",$G207=""),"",IF(AND($E$3=6),'Marks Entry 6th'!Z206,IF(AND($E$3=7),'Marks Entry 7th'!Z206,"")))</f>
        <v/>
      </c>
      <c r="AL207" s="120" t="str">
        <f>IF(OR($E207="",$G207=""),"",IF(AND($E$3=6),'Marks Entry 6th'!AA206,IF(AND($E$3=7),'Marks Entry 7th'!AA206,"")))</f>
        <v/>
      </c>
      <c r="AM207" s="418" t="str">
        <f t="shared" si="288"/>
        <v/>
      </c>
      <c r="AN207" s="120" t="str">
        <f>IF(OR($E207="",$G207=""),"",IF(AND($E$3=6),'Marks Entry 6th'!AB206,IF(AND($E$3=7),'Marks Entry 7th'!AB206,"")))</f>
        <v/>
      </c>
      <c r="AO207" s="120" t="str">
        <f>IF(OR($E207="",$G207=""),"",IF(AND($E$3=6),'Marks Entry 6th'!AC206,IF(AND($E$3=7),'Marks Entry 7th'!AC206,"")))</f>
        <v/>
      </c>
      <c r="AP207" s="65" t="str">
        <f t="shared" si="289"/>
        <v/>
      </c>
      <c r="AQ207" s="62">
        <f t="shared" si="290"/>
        <v>0</v>
      </c>
      <c r="AR207" s="67" t="str">
        <f>IF(OR($E207="",$G207=""),"",IF(AND($E$3=6),'Marks Entry 6th'!AD206,IF(AND($E$3=7),'Marks Entry 7th'!AD206,"")))</f>
        <v/>
      </c>
      <c r="AS207" s="67" t="str">
        <f>IF(OR($E207="",$G207=""),"",IF(AND($E$3=6),'Marks Entry 6th'!AE206,IF(AND($E$3=7),'Marks Entry 7th'!AE206,"")))</f>
        <v/>
      </c>
      <c r="AT207" s="65" t="str">
        <f t="shared" si="291"/>
        <v/>
      </c>
      <c r="AU207" s="62" t="str">
        <f t="shared" si="292"/>
        <v/>
      </c>
      <c r="AV207" s="108">
        <f t="shared" si="293"/>
        <v>0</v>
      </c>
      <c r="AW207" s="108" t="str">
        <f t="shared" si="294"/>
        <v/>
      </c>
      <c r="AX207" s="108" t="str">
        <f t="shared" si="295"/>
        <v/>
      </c>
      <c r="AY207" s="108" t="str">
        <f t="shared" si="296"/>
        <v/>
      </c>
      <c r="AZ207" s="108" t="str">
        <f t="shared" si="297"/>
        <v/>
      </c>
      <c r="BA207" s="110" t="str">
        <f t="shared" si="298"/>
        <v/>
      </c>
      <c r="BB207" s="310" t="str">
        <f>IF(OR($E207="",$G207=""),"",IF(AND($E$3=6),'Marks Entry 6th'!AF206,IF(AND($E$3=7),'Marks Entry 7th'!AF206,"")))</f>
        <v/>
      </c>
      <c r="BC207" s="120" t="str">
        <f>IF(OR($E207="",$G207=""),"",IF(AND($E$3=6),'Marks Entry 6th'!AG206,IF(AND($E$3=7),'Marks Entry 7th'!AG206,"")))</f>
        <v/>
      </c>
      <c r="BD207" s="120" t="str">
        <f>IF(OR($E207="",$G207=""),"",IF(AND($E$3=6),'Marks Entry 6th'!AH206,IF(AND($E$3=7),'Marks Entry 7th'!AH206,"")))</f>
        <v/>
      </c>
      <c r="BE207" s="120" t="str">
        <f>IF(OR($E207="",$G207=""),"",IF(AND($E$3=6),'Marks Entry 6th'!AI206,IF(AND($E$3=7),'Marks Entry 7th'!AI206,"")))</f>
        <v/>
      </c>
      <c r="BF207" s="120" t="str">
        <f>IF(OR($E207="",$G207=""),"",IF(AND($E$3=6),'Marks Entry 6th'!AJ206,IF(AND($E$3=7),'Marks Entry 7th'!AJ206,"")))</f>
        <v/>
      </c>
      <c r="BG207" s="120" t="str">
        <f>IF(OR($E207="",$G207=""),"",IF(AND($E$3=6),'Marks Entry 6th'!AK206,IF(AND($E$3=7),'Marks Entry 7th'!AK206,"")))</f>
        <v/>
      </c>
      <c r="BH207" s="120" t="str">
        <f>IF(OR($E207="",$G207=""),"",IF(AND($E$3=6),'Marks Entry 6th'!AL206,IF(AND($E$3=7),'Marks Entry 7th'!AL206,"")))</f>
        <v/>
      </c>
      <c r="BI207" s="418" t="str">
        <f t="shared" si="299"/>
        <v/>
      </c>
      <c r="BJ207" s="120" t="str">
        <f>IF(OR($E207="",$G207=""),"",IF(AND($E$3=6),'Marks Entry 6th'!AM206,IF(AND($E$3=7),'Marks Entry 7th'!AM206,"")))</f>
        <v/>
      </c>
      <c r="BK207" s="120" t="str">
        <f>IF(OR($E207="",$G207=""),"",IF(AND($E$3=6),'Marks Entry 6th'!AN206,IF(AND($E$3=7),'Marks Entry 7th'!AN206,"")))</f>
        <v/>
      </c>
      <c r="BL207" s="65" t="str">
        <f t="shared" si="300"/>
        <v/>
      </c>
      <c r="BM207" s="62">
        <f t="shared" si="301"/>
        <v>0</v>
      </c>
      <c r="BN207" s="67" t="str">
        <f>IF(OR($E207="",$G207=""),"",IF(AND($E$3=6),'Marks Entry 6th'!AO206,IF(AND($E$3=7),'Marks Entry 7th'!AO206,"")))</f>
        <v/>
      </c>
      <c r="BO207" s="67" t="str">
        <f>IF(OR($E207="",$G207=""),"",IF(AND($E$3=6),'Marks Entry 6th'!AP206,IF(AND($E$3=7),'Marks Entry 7th'!AP206,"")))</f>
        <v/>
      </c>
      <c r="BP207" s="65" t="str">
        <f t="shared" si="302"/>
        <v/>
      </c>
      <c r="BQ207" s="62" t="str">
        <f t="shared" si="303"/>
        <v/>
      </c>
      <c r="BR207" s="108">
        <f t="shared" si="304"/>
        <v>0</v>
      </c>
      <c r="BS207" s="108" t="str">
        <f t="shared" si="305"/>
        <v/>
      </c>
      <c r="BT207" s="108" t="str">
        <f t="shared" si="306"/>
        <v/>
      </c>
      <c r="BU207" s="108" t="str">
        <f t="shared" si="307"/>
        <v/>
      </c>
      <c r="BV207" s="108" t="str">
        <f t="shared" si="308"/>
        <v/>
      </c>
      <c r="BW207" s="110" t="str">
        <f t="shared" si="309"/>
        <v/>
      </c>
      <c r="BX207" s="120" t="str">
        <f>IF(OR($E207="",$G207=""),"",IF(AND($E$3=6),'Marks Entry 6th'!AQ206,IF(AND($E$3=7),'Marks Entry 7th'!AQ206,"")))</f>
        <v/>
      </c>
      <c r="BY207" s="120" t="str">
        <f>IF(OR($E207="",$G207=""),"",IF(AND($E$3=6),'Marks Entry 6th'!AR206,IF(AND($E$3=7),'Marks Entry 7th'!AR206,"")))</f>
        <v/>
      </c>
      <c r="BZ207" s="120" t="str">
        <f>IF(OR($E207="",$G207=""),"",IF(AND($E$3=6),'Marks Entry 6th'!AS206,IF(AND($E$3=7),'Marks Entry 7th'!AS206,"")))</f>
        <v/>
      </c>
      <c r="CA207" s="120" t="str">
        <f>IF(OR($E207="",$G207=""),"",IF(AND($E$3=6),'Marks Entry 6th'!AT206,IF(AND($E$3=7),'Marks Entry 7th'!AT206,"")))</f>
        <v/>
      </c>
      <c r="CB207" s="120" t="str">
        <f>IF(OR($E207="",$G207=""),"",IF(AND($E$3=6),'Marks Entry 6th'!AU206,IF(AND($E$3=7),'Marks Entry 7th'!AU206,"")))</f>
        <v/>
      </c>
      <c r="CC207" s="120" t="str">
        <f>IF(OR($E207="",$G207=""),"",IF(AND($E$3=6),'Marks Entry 6th'!AV206,IF(AND($E$3=7),'Marks Entry 7th'!AV206,"")))</f>
        <v/>
      </c>
      <c r="CD207" s="418" t="str">
        <f t="shared" si="310"/>
        <v/>
      </c>
      <c r="CE207" s="120" t="str">
        <f>IF(OR($E207="",$G207=""),"",IF(AND($E$3=6),'Marks Entry 6th'!AW206,IF(AND($E$3=7),'Marks Entry 7th'!AW206,"")))</f>
        <v/>
      </c>
      <c r="CF207" s="120" t="str">
        <f>IF(OR($E207="",$G207=""),"",IF(AND($E$3=6),'Marks Entry 6th'!AX206,IF(AND($E$3=7),'Marks Entry 7th'!AX206,"")))</f>
        <v/>
      </c>
      <c r="CG207" s="65" t="str">
        <f t="shared" si="311"/>
        <v/>
      </c>
      <c r="CH207" s="62">
        <f t="shared" si="312"/>
        <v>0</v>
      </c>
      <c r="CI207" s="67" t="str">
        <f>IF(OR($E207="",$G207=""),"",IF(AND($E$3=6),'Marks Entry 6th'!AY206,IF(AND($E$3=7),'Marks Entry 7th'!AY206,"")))</f>
        <v/>
      </c>
      <c r="CJ207" s="67" t="str">
        <f>IF(OR($E207="",$G207=""),"",IF(AND($E$3=6),'Marks Entry 6th'!AZ206,IF(AND($E$3=7),'Marks Entry 7th'!AZ206,"")))</f>
        <v/>
      </c>
      <c r="CK207" s="65" t="str">
        <f t="shared" si="313"/>
        <v/>
      </c>
      <c r="CL207" s="62" t="str">
        <f t="shared" si="314"/>
        <v/>
      </c>
      <c r="CM207" s="108">
        <f t="shared" si="315"/>
        <v>0</v>
      </c>
      <c r="CN207" s="108" t="str">
        <f t="shared" si="316"/>
        <v/>
      </c>
      <c r="CO207" s="108" t="str">
        <f t="shared" si="317"/>
        <v/>
      </c>
      <c r="CP207" s="108" t="str">
        <f t="shared" si="318"/>
        <v/>
      </c>
      <c r="CQ207" s="108" t="str">
        <f t="shared" si="319"/>
        <v/>
      </c>
      <c r="CR207" s="110" t="str">
        <f t="shared" si="320"/>
        <v/>
      </c>
      <c r="CS207" s="120" t="str">
        <f>IF(OR($E207="",$G207=""),"",IF(AND($E$3=6),'Marks Entry 6th'!BA206,IF(AND($E$3=7),'Marks Entry 7th'!BA206,"")))</f>
        <v/>
      </c>
      <c r="CT207" s="120" t="str">
        <f>IF(OR($E207="",$G207=""),"",IF(AND($E$3=6),'Marks Entry 6th'!BB206,IF(AND($E$3=7),'Marks Entry 7th'!BB206,"")))</f>
        <v/>
      </c>
      <c r="CU207" s="120" t="str">
        <f>IF(OR($E207="",$G207=""),"",IF(AND($E$3=6),'Marks Entry 6th'!BC206,IF(AND($E$3=7),'Marks Entry 7th'!BC206,"")))</f>
        <v/>
      </c>
      <c r="CV207" s="120" t="str">
        <f>IF(OR($E207="",$G207=""),"",IF(AND($E$3=6),'Marks Entry 6th'!BD206,IF(AND($E$3=7),'Marks Entry 7th'!BD206,"")))</f>
        <v/>
      </c>
      <c r="CW207" s="120" t="str">
        <f>IF(OR($E207="",$G207=""),"",IF(AND($E$3=6),'Marks Entry 6th'!BE206,IF(AND($E$3=7),'Marks Entry 7th'!BE206,"")))</f>
        <v/>
      </c>
      <c r="CX207" s="120" t="str">
        <f>IF(OR($E207="",$G207=""),"",IF(AND($E$3=6),'Marks Entry 6th'!BF206,IF(AND($E$3=7),'Marks Entry 7th'!BF206,"")))</f>
        <v/>
      </c>
      <c r="CY207" s="418" t="str">
        <f t="shared" si="321"/>
        <v/>
      </c>
      <c r="CZ207" s="120" t="str">
        <f>IF(OR($E207="",$G207=""),"",IF(AND($E$3=6),'Marks Entry 6th'!BG206,IF(AND($E$3=7),'Marks Entry 7th'!BG206,"")))</f>
        <v/>
      </c>
      <c r="DA207" s="120" t="str">
        <f>IF(OR($E207="",$G207=""),"",IF(AND($E$3=6),'Marks Entry 6th'!BH206,IF(AND($E$3=7),'Marks Entry 7th'!BH206,"")))</f>
        <v/>
      </c>
      <c r="DB207" s="65" t="str">
        <f t="shared" si="322"/>
        <v/>
      </c>
      <c r="DC207" s="62">
        <f t="shared" si="323"/>
        <v>0</v>
      </c>
      <c r="DD207" s="67" t="str">
        <f>IF(OR($E207="",$G207=""),"",IF(AND($E$3=6),'Marks Entry 6th'!BI206,IF(AND($E$3=7),'Marks Entry 7th'!BI206,"")))</f>
        <v/>
      </c>
      <c r="DE207" s="67" t="str">
        <f>IF(OR($E207="",$G207=""),"",IF(AND($E$3=6),'Marks Entry 6th'!BJ206,IF(AND($E$3=7),'Marks Entry 7th'!BJ206,"")))</f>
        <v/>
      </c>
      <c r="DF207" s="65" t="str">
        <f t="shared" si="324"/>
        <v/>
      </c>
      <c r="DG207" s="62" t="str">
        <f t="shared" si="325"/>
        <v/>
      </c>
      <c r="DH207" s="108">
        <f t="shared" si="326"/>
        <v>0</v>
      </c>
      <c r="DI207" s="108" t="str">
        <f t="shared" si="327"/>
        <v/>
      </c>
      <c r="DJ207" s="108" t="str">
        <f t="shared" si="328"/>
        <v/>
      </c>
      <c r="DK207" s="108" t="str">
        <f t="shared" si="329"/>
        <v/>
      </c>
      <c r="DL207" s="108" t="str">
        <f t="shared" si="330"/>
        <v/>
      </c>
      <c r="DM207" s="110" t="str">
        <f t="shared" si="331"/>
        <v/>
      </c>
      <c r="DN207" s="120" t="str">
        <f>IF(OR($E207="",$G207=""),"",IF(AND($E$3=6),'Marks Entry 6th'!BK206,IF(AND($E$3=7),'Marks Entry 7th'!BK206,"")))</f>
        <v/>
      </c>
      <c r="DO207" s="120" t="str">
        <f>IF(OR($E207="",$G207=""),"",IF(AND($E$3=6),'Marks Entry 6th'!BL206,IF(AND($E$3=7),'Marks Entry 7th'!BL206,"")))</f>
        <v/>
      </c>
      <c r="DP207" s="120" t="str">
        <f>IF(OR($E207="",$G207=""),"",IF(AND($E$3=6),'Marks Entry 6th'!BM206,IF(AND($E$3=7),'Marks Entry 7th'!BM206,"")))</f>
        <v/>
      </c>
      <c r="DQ207" s="120" t="str">
        <f>IF(OR($E207="",$G207=""),"",IF(AND($E$3=6),'Marks Entry 6th'!BN206,IF(AND($E$3=7),'Marks Entry 7th'!BN206,"")))</f>
        <v/>
      </c>
      <c r="DR207" s="120" t="str">
        <f>IF(OR($E207="",$G207=""),"",IF(AND($E$3=6),'Marks Entry 6th'!BO206,IF(AND($E$3=7),'Marks Entry 7th'!BO206,"")))</f>
        <v/>
      </c>
      <c r="DS207" s="120" t="str">
        <f>IF(OR($E207="",$G207=""),"",IF(AND($E$3=6),'Marks Entry 6th'!BP206,IF(AND($E$3=7),'Marks Entry 7th'!BP206,"")))</f>
        <v/>
      </c>
      <c r="DT207" s="418" t="str">
        <f t="shared" si="332"/>
        <v/>
      </c>
      <c r="DU207" s="120" t="str">
        <f>IF(OR($E207="",$G207=""),"",IF(AND($E$3=6),'Marks Entry 6th'!BQ206,IF(AND($E$3=7),'Marks Entry 7th'!BQ206,"")))</f>
        <v/>
      </c>
      <c r="DV207" s="120" t="str">
        <f>IF(OR($E207="",$G207=""),"",IF(AND($E$3=6),'Marks Entry 6th'!BR206,IF(AND($E$3=7),'Marks Entry 7th'!BR206,"")))</f>
        <v/>
      </c>
      <c r="DW207" s="65" t="str">
        <f t="shared" si="333"/>
        <v/>
      </c>
      <c r="DX207" s="62">
        <f t="shared" si="334"/>
        <v>0</v>
      </c>
      <c r="DY207" s="67" t="str">
        <f>IF(OR($E207="",$G207=""),"",IF(AND($E$3=6),'Marks Entry 6th'!BS206,IF(AND($E$3=7),'Marks Entry 7th'!BS206,"")))</f>
        <v/>
      </c>
      <c r="DZ207" s="67" t="str">
        <f>IF(OR($E207="",$G207=""),"",IF(AND($E$3=6),'Marks Entry 6th'!BT206,IF(AND($E$3=7),'Marks Entry 7th'!BT206,"")))</f>
        <v/>
      </c>
      <c r="EA207" s="65" t="str">
        <f t="shared" si="335"/>
        <v/>
      </c>
      <c r="EB207" s="62" t="str">
        <f t="shared" si="336"/>
        <v/>
      </c>
      <c r="EC207" s="108">
        <f t="shared" si="337"/>
        <v>0</v>
      </c>
      <c r="ED207" s="108" t="str">
        <f t="shared" si="338"/>
        <v/>
      </c>
      <c r="EE207" s="108" t="str">
        <f t="shared" si="339"/>
        <v/>
      </c>
      <c r="EF207" s="108" t="str">
        <f t="shared" si="340"/>
        <v/>
      </c>
      <c r="EG207" s="108" t="str">
        <f t="shared" si="341"/>
        <v/>
      </c>
      <c r="EH207" s="110" t="str">
        <f t="shared" si="342"/>
        <v/>
      </c>
      <c r="EI207" s="52" t="str">
        <f>IF(OR($E207="",$G207=""),"",IF(AND($E$3=6),'Marks Entry 6th'!BU206,IF(AND($E$3=7),'Marks Entry 7th'!BU206,"")))</f>
        <v/>
      </c>
      <c r="EJ207" s="52" t="str">
        <f>IF(OR($E207="",$G207=""),"",IF(AND($E$3=6),'Marks Entry 6th'!BV206,IF(AND($E$3=7),'Marks Entry 7th'!BV206,"")))</f>
        <v/>
      </c>
      <c r="EK207" s="52" t="str">
        <f>IF(OR($E207="",$G207=""),"",IF(AND($E$3=6),'Marks Entry 6th'!BW206,IF(AND($E$3=7),'Marks Entry 7th'!BW206,"")))</f>
        <v/>
      </c>
      <c r="EL207" s="52" t="str">
        <f>IF(OR($E207="",$G207=""),"",IF(AND($E$3=6),'Marks Entry 6th'!BX206,IF(AND($E$3=7),'Marks Entry 7th'!BX206,"")))</f>
        <v/>
      </c>
      <c r="EM207" s="52" t="str">
        <f>IF(OR($E207="",$G207=""),"",IF(AND($E$3=6),'Marks Entry 6th'!BY206,IF(AND($E$3=7),'Marks Entry 7th'!BY206,"")))</f>
        <v/>
      </c>
      <c r="EN207" s="121" t="str">
        <f t="shared" si="343"/>
        <v/>
      </c>
      <c r="EO207" s="122">
        <f t="shared" si="344"/>
        <v>0</v>
      </c>
      <c r="EP207" s="122" t="str">
        <f t="shared" si="345"/>
        <v/>
      </c>
      <c r="EQ207" s="122" t="str">
        <f t="shared" si="346"/>
        <v/>
      </c>
      <c r="ER207" s="109" t="str">
        <f t="shared" si="347"/>
        <v/>
      </c>
      <c r="ES207" s="52" t="str">
        <f>IF(OR($E207="",$G207=""),"",IF(AND($E$3=6),'Marks Entry 6th'!BZ206,IF(AND($E$3=7),'Marks Entry 7th'!BZ206,"")))</f>
        <v/>
      </c>
      <c r="ET207" s="52" t="str">
        <f>IF(OR($E207="",$G207=""),"",IF(AND($E$3=6),'Marks Entry 6th'!CA206,IF(AND($E$3=7),'Marks Entry 7th'!CA206,"")))</f>
        <v/>
      </c>
      <c r="EU207" s="52" t="str">
        <f>IF(OR($E207="",$G207=""),"",IF(AND($E$3=6),'Marks Entry 6th'!CB206,IF(AND($E$3=7),'Marks Entry 7th'!CB206,"")))</f>
        <v/>
      </c>
      <c r="EV207" s="52" t="str">
        <f>IF(OR($E207="",$G207=""),"",IF(AND($E$3=6),'Marks Entry 6th'!CC206,IF(AND($E$3=7),'Marks Entry 7th'!CC206,"")))</f>
        <v/>
      </c>
      <c r="EW207" s="52" t="str">
        <f>IF(OR($E207="",$G207=""),"",IF(AND($E$3=6),'Marks Entry 6th'!CD206,IF(AND($E$3=7),'Marks Entry 7th'!CD206,"")))</f>
        <v/>
      </c>
      <c r="EX207" s="121" t="str">
        <f t="shared" si="348"/>
        <v/>
      </c>
      <c r="EY207" s="122">
        <f t="shared" si="349"/>
        <v>0</v>
      </c>
      <c r="EZ207" s="122" t="str">
        <f t="shared" si="350"/>
        <v/>
      </c>
      <c r="FA207" s="122" t="str">
        <f t="shared" si="351"/>
        <v/>
      </c>
      <c r="FB207" s="109" t="str">
        <f t="shared" si="352"/>
        <v/>
      </c>
      <c r="FC207" s="52" t="str">
        <f>IF(OR($E207="",$G207=""),"",IF(AND($E$3=6),'Marks Entry 6th'!CE206,IF(AND($E$3=7),'Marks Entry 7th'!CE206,"")))</f>
        <v/>
      </c>
      <c r="FD207" s="52" t="str">
        <f>IF(OR($E207="",$G207=""),"",IF(AND($E$3=6),'Marks Entry 6th'!CF206,IF(AND($E$3=7),'Marks Entry 7th'!CF206,"")))</f>
        <v/>
      </c>
      <c r="FE207" s="52" t="str">
        <f>IF(OR($E207="",$G207=""),"",IF(AND($E$3=6),'Marks Entry 6th'!CG206,IF(AND($E$3=7),'Marks Entry 7th'!CG206,"")))</f>
        <v/>
      </c>
      <c r="FF207" s="52" t="str">
        <f>IF(OR($E207="",$G207=""),"",IF(AND($E$3=6),'Marks Entry 6th'!CH206,IF(AND($E$3=7),'Marks Entry 7th'!CH206,"")))</f>
        <v/>
      </c>
      <c r="FG207" s="52" t="str">
        <f>IF(OR($E207="",$G207=""),"",IF(AND($E$3=6),'Marks Entry 6th'!CI206,IF(AND($E$3=7),'Marks Entry 7th'!CI206,"")))</f>
        <v/>
      </c>
      <c r="FH207" s="121" t="str">
        <f t="shared" si="353"/>
        <v/>
      </c>
      <c r="FI207" s="122">
        <f t="shared" si="354"/>
        <v>0</v>
      </c>
      <c r="FJ207" s="122" t="str">
        <f t="shared" si="355"/>
        <v/>
      </c>
      <c r="FK207" s="122" t="str">
        <f t="shared" si="356"/>
        <v/>
      </c>
      <c r="FL207" s="109" t="str">
        <f t="shared" si="357"/>
        <v/>
      </c>
      <c r="FM207" s="361" t="str">
        <f>IF(OR($E207="",$G207=""),"",IF(AND('Marks Entry 6th'!CJ206="",'Marks Entry 7th'!CJ206=""),"",IF(AND($E$3=6),'Marks Entry 6th'!CJ206,IF(AND($E$3=7),'Marks Entry 7th'!CJ206,""))))</f>
        <v/>
      </c>
      <c r="FN207" s="361" t="str">
        <f>IF(OR($E207="",$G207=""),"",IF(AND('Marks Entry 6th'!CK206="",'Marks Entry 7th'!CK206=""),"",IF(AND($E$3=6),'Marks Entry 6th'!CK206,IF(AND($E$3=7),'Marks Entry 7th'!CK206,""))))</f>
        <v/>
      </c>
      <c r="FO207" s="362" t="str">
        <f t="shared" si="358"/>
        <v/>
      </c>
      <c r="FP207" s="109" t="str">
        <f t="shared" si="359"/>
        <v/>
      </c>
      <c r="FQ207" s="361" t="str">
        <f>IF(OR($E207="",$G207=""),"",IF(AND('Marks Entry 6th'!CL206="",'Marks Entry 7th'!CL206=""),"",IF(AND($E$3=6),'Marks Entry 6th'!CL206,IF(AND($E$3=7),'Marks Entry 7th'!CL206,""))))</f>
        <v/>
      </c>
      <c r="FR207" s="361" t="str">
        <f>IF(OR($E207="",$G207=""),"",IF(AND('Marks Entry 6th'!CM206="",'Marks Entry 7th'!CM206=""),"",IF(AND($E$3=6),'Marks Entry 6th'!CM206,IF(AND($E$3=7),'Marks Entry 7th'!CM206,""))))</f>
        <v/>
      </c>
      <c r="FS207" s="362" t="str">
        <f t="shared" si="360"/>
        <v/>
      </c>
      <c r="FT207" s="109" t="str">
        <f t="shared" si="361"/>
        <v/>
      </c>
      <c r="FU207" s="78" t="str">
        <f>IF($E$3="","",IF(OR(E207="",G207=""),"",IF(AND(Z207="AB",AU207="AB",BQ207="AB",CL207="AB",DG207="AB",EB207="AB"),"AB",SUM(Z207,AU207,BQ207,CL207,DG207,EB207))))</f>
        <v/>
      </c>
      <c r="FV207" s="328" t="str">
        <f>IFERROR(IF(FU207="","",FU207*100/SUM(AB207,AW207,BS207,CN207,DI207,ED207)),"")</f>
        <v/>
      </c>
      <c r="FW207" s="84" t="str">
        <f>IFERROR(IF(FV207="","",IF(AND(FV207&gt;=60),"I",IF(AND(FV207&gt;=48),"II",IF(AND(FV207&gt;=36),"III","")))),"")</f>
        <v/>
      </c>
      <c r="FX207" s="222" t="str">
        <f t="shared" si="365"/>
        <v/>
      </c>
      <c r="FY207" s="85" t="str">
        <f>IFERROR(IF(FV207="","",SUMPRODUCT((FV207&lt;$FV$8:$FV$207)/COUNTIF($FV$8:$FV$207,$FV$8:$FV$207))),"")</f>
        <v/>
      </c>
      <c r="FZ207" s="327" t="str">
        <f>IFERROR(IF(B207="NSO","NSO",IF(OR(D207="",G207="",F207=""),"",IF(AND(FV207&gt;=36,'Master sheet'!$D$11="Hindi"),"कक्षा क्रमोन्नत",IF(AND(FV207&gt;=36,'Master sheet'!$D$11="English"),"Promoted",IF(AND(FV207&lt;36,'Master sheet'!$D$11="Hindi"),"पुनः परीक्षा","Re-Exam"))))),"")</f>
        <v/>
      </c>
      <c r="GA207" s="53" t="str">
        <f>IF(OR($E207="",$G207=""),"",IF(AND($E$3=6,'Marks Entry 6th'!CN206=""),"",IF(AND($E$3=7,'Marks Entry 7th'!CN206=""),"",IF(AND($E$3=6),'Marks Entry 6th'!CN206,IF(AND($E$3=7),'Marks Entry 7th'!CN206,"")))))</f>
        <v/>
      </c>
      <c r="GB207" s="53" t="str">
        <f>IF(OR($E207="",$G207=""),"",IF(AND($E$3=6,'Marks Entry 6th'!CO206=""),"",IF(AND($E$3=7,'Marks Entry 7th'!CO206=""),"",IF(AND($E$3=6),'Marks Entry 6th'!CO206,IF(AND($E$3=7),'Marks Entry 7th'!CO206,"")))))</f>
        <v/>
      </c>
      <c r="GC207" s="54"/>
      <c r="GK207" s="56">
        <f>IF(AND($E$3=6),'Marks Entry 6th'!I206,IF(AND($E$3=7),'Marks Entry 7th'!I206,""))</f>
        <v>0</v>
      </c>
      <c r="GL207" s="56">
        <f t="shared" si="367"/>
        <v>0</v>
      </c>
    </row>
    <row r="208" spans="1:194" s="113" customFormat="1" ht="24.75" customHeight="1">
      <c r="A208" s="734" t="str">
        <f>IF('Master sheet'!D11="Hindi","विषयवार सांख्यिकी सूचना","Subject-Wise Result Statistics")</f>
        <v>विषयवार सांख्यिकी सूचना</v>
      </c>
      <c r="B208" s="734"/>
      <c r="C208" s="734"/>
      <c r="D208" s="734"/>
      <c r="E208" s="734"/>
      <c r="F208" s="734"/>
      <c r="G208" s="734"/>
      <c r="H208" s="733" t="str">
        <f>IF('Master sheet'!D11="Hindi","विषय का नाम :","Subject Name :")</f>
        <v>विषय का नाम :</v>
      </c>
      <c r="I208" s="733"/>
      <c r="J208" s="123" t="s">
        <v>81</v>
      </c>
      <c r="K208" s="690" t="str">
        <f>L4</f>
        <v>हिंदी</v>
      </c>
      <c r="L208" s="690"/>
      <c r="M208" s="690"/>
      <c r="N208" s="690"/>
      <c r="O208" s="690"/>
      <c r="P208" s="690"/>
      <c r="Q208" s="690"/>
      <c r="R208" s="690"/>
      <c r="S208" s="690"/>
      <c r="T208" s="690"/>
      <c r="U208" s="690"/>
      <c r="V208" s="690"/>
      <c r="W208" s="690"/>
      <c r="X208" s="690"/>
      <c r="Y208" s="690"/>
      <c r="Z208" s="690"/>
      <c r="AF208" s="124"/>
      <c r="AG208" s="690" t="str">
        <f>AG4</f>
        <v>अंग्रेजी</v>
      </c>
      <c r="AH208" s="690"/>
      <c r="AI208" s="690"/>
      <c r="AJ208" s="690"/>
      <c r="AK208" s="690"/>
      <c r="AL208" s="690"/>
      <c r="AM208" s="690"/>
      <c r="AN208" s="690"/>
      <c r="AO208" s="690"/>
      <c r="AP208" s="690"/>
      <c r="AQ208" s="690"/>
      <c r="AR208" s="690"/>
      <c r="AS208" s="690"/>
      <c r="AT208" s="690"/>
      <c r="AU208" s="690"/>
      <c r="AV208" s="690"/>
      <c r="BA208" s="124"/>
      <c r="BB208" s="124"/>
      <c r="BC208" s="690" t="str">
        <f>BB4</f>
        <v>तृतीय भाषा</v>
      </c>
      <c r="BD208" s="690"/>
      <c r="BE208" s="690"/>
      <c r="BF208" s="690"/>
      <c r="BG208" s="690"/>
      <c r="BH208" s="690"/>
      <c r="BI208" s="690"/>
      <c r="BJ208" s="690"/>
      <c r="BK208" s="690"/>
      <c r="BL208" s="690"/>
      <c r="BM208" s="690"/>
      <c r="BN208" s="690"/>
      <c r="BO208" s="690"/>
      <c r="BP208" s="690"/>
      <c r="BQ208" s="690"/>
      <c r="BR208" s="690"/>
      <c r="BW208" s="124"/>
      <c r="BX208" s="690" t="str">
        <f>BX4</f>
        <v>गणित</v>
      </c>
      <c r="BY208" s="690"/>
      <c r="BZ208" s="690"/>
      <c r="CA208" s="690"/>
      <c r="CB208" s="690"/>
      <c r="CC208" s="690"/>
      <c r="CD208" s="690"/>
      <c r="CE208" s="690"/>
      <c r="CF208" s="690"/>
      <c r="CG208" s="690"/>
      <c r="CH208" s="690"/>
      <c r="CI208" s="690"/>
      <c r="CJ208" s="690"/>
      <c r="CK208" s="690"/>
      <c r="CL208" s="690"/>
      <c r="CM208" s="690"/>
      <c r="CR208" s="124"/>
      <c r="CS208" s="690" t="str">
        <f>CS4</f>
        <v>विज्ञान</v>
      </c>
      <c r="CT208" s="690"/>
      <c r="CU208" s="690"/>
      <c r="CV208" s="690"/>
      <c r="CW208" s="690"/>
      <c r="CX208" s="690"/>
      <c r="CY208" s="690"/>
      <c r="CZ208" s="690"/>
      <c r="DA208" s="690"/>
      <c r="DB208" s="690"/>
      <c r="DC208" s="690"/>
      <c r="DD208" s="690"/>
      <c r="DE208" s="690"/>
      <c r="DF208" s="690"/>
      <c r="DG208" s="690"/>
      <c r="DH208" s="690"/>
      <c r="DM208" s="124"/>
      <c r="DN208" s="690" t="str">
        <f>DN4</f>
        <v>सामाजिक विज्ञान</v>
      </c>
      <c r="DO208" s="690"/>
      <c r="DP208" s="690"/>
      <c r="DQ208" s="690"/>
      <c r="DR208" s="690"/>
      <c r="DS208" s="690"/>
      <c r="DT208" s="690"/>
      <c r="DU208" s="690"/>
      <c r="DV208" s="690"/>
      <c r="DW208" s="690"/>
      <c r="DX208" s="690"/>
      <c r="DY208" s="690"/>
      <c r="DZ208" s="690"/>
      <c r="EA208" s="690"/>
      <c r="EB208" s="690"/>
      <c r="EC208" s="690"/>
      <c r="EH208" s="124"/>
      <c r="EI208" s="711" t="str">
        <f>EI4</f>
        <v>कार्यानुभव</v>
      </c>
      <c r="EJ208" s="711"/>
      <c r="EK208" s="711"/>
      <c r="EL208" s="711"/>
      <c r="EM208" s="711"/>
      <c r="EN208" s="711"/>
      <c r="EO208" s="711"/>
      <c r="EP208" s="711"/>
      <c r="EQ208" s="711"/>
      <c r="ER208" s="711"/>
      <c r="ES208" s="711" t="str">
        <f>ES4</f>
        <v>कला शिक्षा</v>
      </c>
      <c r="ET208" s="711"/>
      <c r="EU208" s="711"/>
      <c r="EV208" s="711"/>
      <c r="EW208" s="711"/>
      <c r="EX208" s="711"/>
      <c r="EY208" s="711"/>
      <c r="EZ208" s="711"/>
      <c r="FA208" s="711"/>
      <c r="FB208" s="711"/>
      <c r="FC208" s="711" t="str">
        <f>FC4</f>
        <v>स्वा. एवं शा. शिक्षा</v>
      </c>
      <c r="FD208" s="711"/>
      <c r="FE208" s="711"/>
      <c r="FF208" s="711"/>
      <c r="FG208" s="711"/>
      <c r="FH208" s="711"/>
      <c r="FI208" s="711"/>
      <c r="FJ208" s="711"/>
      <c r="FK208" s="711"/>
      <c r="FL208" s="711"/>
      <c r="FM208" s="711" t="str">
        <f>IF(AND('Marks Entry 6th'!CJ3="",'Marks Entry 7th'!CJ3=""),"",IF(AND($E$3=6),'Marks Entry 6th'!CJ3,IF(AND($E$3=7),'Marks Entry 7th'!CJ3,"")))</f>
        <v>COMPUTER</v>
      </c>
      <c r="FN208" s="711"/>
      <c r="FO208" s="711"/>
      <c r="FP208" s="711"/>
      <c r="FQ208" s="711" t="str">
        <f>IF(AND('Marks Entry 6th'!CL3="",'Marks Entry 7th'!CL3=""),"",IF(AND($E$3=6),'Marks Entry 6th'!CL3,IF(AND($E$3=7),'Marks Entry 7th'!CL3,"")))</f>
        <v>G.K.</v>
      </c>
      <c r="FR208" s="711"/>
      <c r="FS208" s="711"/>
      <c r="FT208" s="711"/>
      <c r="FU208" s="708" t="str">
        <f>IF('Master sheet'!$D$11="Hindi","कुल प्रविष्ट","Total appeared")</f>
        <v>कुल प्रविष्ट</v>
      </c>
      <c r="FV208" s="709"/>
      <c r="FW208" s="702">
        <f>COUNTA(FX8:FX207)-COUNTIF(FX8:FX207,"0")-COUNTIF(FX8:FX207,"blank")-COUNTIF(FX8:FX207,"")-COUNTIF(B8:B207,"NSO")</f>
        <v>12</v>
      </c>
      <c r="FX208" s="702"/>
      <c r="FY208" s="702"/>
      <c r="FZ208" s="730" t="str">
        <f>IF('Master sheet'!$D$11="Hindi","परिणाम घोषित दिनांक","Date of result declaration")</f>
        <v>परिणाम घोषित दिनांक</v>
      </c>
      <c r="GA208" s="730"/>
      <c r="GB208" s="729">
        <f>IF('Master sheet'!D14="","",'Master sheet'!D10)</f>
        <v>45428</v>
      </c>
      <c r="GC208" s="729"/>
    </row>
    <row r="209" spans="1:185" ht="21" customHeight="1">
      <c r="A209" s="734"/>
      <c r="B209" s="734"/>
      <c r="C209" s="734"/>
      <c r="D209" s="734"/>
      <c r="E209" s="734"/>
      <c r="F209" s="734"/>
      <c r="G209" s="734"/>
      <c r="H209" s="733" t="str">
        <f>IF('Master sheet'!D11="Hindi","विषयाध्यापक का नाम :","Name Of Subject Teacher :")</f>
        <v>विषयाध्यापक का नाम :</v>
      </c>
      <c r="I209" s="733"/>
      <c r="J209" s="123" t="s">
        <v>81</v>
      </c>
      <c r="K209" s="690" t="str">
        <f>S4</f>
        <v>RADHESHYAM</v>
      </c>
      <c r="L209" s="690"/>
      <c r="M209" s="690"/>
      <c r="N209" s="690"/>
      <c r="O209" s="690"/>
      <c r="P209" s="690"/>
      <c r="Q209" s="690"/>
      <c r="R209" s="690"/>
      <c r="S209" s="690"/>
      <c r="T209" s="690"/>
      <c r="U209" s="690"/>
      <c r="V209" s="690"/>
      <c r="W209" s="690"/>
      <c r="X209" s="690"/>
      <c r="Y209" s="690"/>
      <c r="Z209" s="690"/>
      <c r="AF209" s="125"/>
      <c r="AG209" s="690" t="str">
        <f>AN4</f>
        <v>MAMTA LAWANIYA</v>
      </c>
      <c r="AH209" s="690"/>
      <c r="AI209" s="690"/>
      <c r="AJ209" s="690"/>
      <c r="AK209" s="690"/>
      <c r="AL209" s="690"/>
      <c r="AM209" s="690"/>
      <c r="AN209" s="690"/>
      <c r="AO209" s="690"/>
      <c r="AP209" s="690"/>
      <c r="AQ209" s="690"/>
      <c r="AR209" s="690"/>
      <c r="AS209" s="690"/>
      <c r="AT209" s="690"/>
      <c r="AU209" s="690"/>
      <c r="AV209" s="690"/>
      <c r="BA209" s="125"/>
      <c r="BB209" s="125"/>
      <c r="BC209" s="690" t="str">
        <f>BJ4</f>
        <v>SURESH KUMAR</v>
      </c>
      <c r="BD209" s="690"/>
      <c r="BE209" s="690"/>
      <c r="BF209" s="690"/>
      <c r="BG209" s="690"/>
      <c r="BH209" s="690"/>
      <c r="BI209" s="690"/>
      <c r="BJ209" s="690"/>
      <c r="BK209" s="690"/>
      <c r="BL209" s="690"/>
      <c r="BM209" s="690"/>
      <c r="BN209" s="690"/>
      <c r="BO209" s="690"/>
      <c r="BP209" s="690"/>
      <c r="BQ209" s="690"/>
      <c r="BR209" s="690"/>
      <c r="BW209" s="125"/>
      <c r="BX209" s="690" t="str">
        <f>CE4</f>
        <v>YOGENDRA</v>
      </c>
      <c r="BY209" s="690"/>
      <c r="BZ209" s="690"/>
      <c r="CA209" s="690"/>
      <c r="CB209" s="690"/>
      <c r="CC209" s="690"/>
      <c r="CD209" s="690"/>
      <c r="CE209" s="690"/>
      <c r="CF209" s="690"/>
      <c r="CG209" s="690"/>
      <c r="CH209" s="690"/>
      <c r="CI209" s="690"/>
      <c r="CJ209" s="690"/>
      <c r="CK209" s="690"/>
      <c r="CL209" s="690"/>
      <c r="CM209" s="690"/>
      <c r="CR209" s="125"/>
      <c r="CS209" s="690" t="str">
        <f>CZ4</f>
        <v>PRAKASH CHAND</v>
      </c>
      <c r="CT209" s="690"/>
      <c r="CU209" s="690"/>
      <c r="CV209" s="690"/>
      <c r="CW209" s="690"/>
      <c r="CX209" s="690"/>
      <c r="CY209" s="690"/>
      <c r="CZ209" s="690"/>
      <c r="DA209" s="690"/>
      <c r="DB209" s="690"/>
      <c r="DC209" s="690"/>
      <c r="DD209" s="690"/>
      <c r="DE209" s="690"/>
      <c r="DF209" s="690"/>
      <c r="DG209" s="690"/>
      <c r="DH209" s="690"/>
      <c r="DM209" s="125"/>
      <c r="DN209" s="690" t="str">
        <f>DU4</f>
        <v>SHARAD SHARMA</v>
      </c>
      <c r="DO209" s="690"/>
      <c r="DP209" s="690"/>
      <c r="DQ209" s="690"/>
      <c r="DR209" s="690"/>
      <c r="DS209" s="690"/>
      <c r="DT209" s="690"/>
      <c r="DU209" s="690"/>
      <c r="DV209" s="690"/>
      <c r="DW209" s="690"/>
      <c r="DX209" s="690"/>
      <c r="DY209" s="690"/>
      <c r="DZ209" s="690"/>
      <c r="EA209" s="690"/>
      <c r="EB209" s="690"/>
      <c r="EC209" s="690"/>
      <c r="EH209" s="125"/>
      <c r="EI209" s="712" t="str">
        <f>IF(OR(EI208="",E3=""),"",IF(AND($E$3=6),'Marks Entry 6th'!BU4,IF(AND($E$3=7),'Marks Entry 7th'!BU4,"")))</f>
        <v>Yogendra</v>
      </c>
      <c r="EJ209" s="713"/>
      <c r="EK209" s="713"/>
      <c r="EL209" s="713"/>
      <c r="EM209" s="713"/>
      <c r="EN209" s="713"/>
      <c r="EO209" s="713"/>
      <c r="EP209" s="713"/>
      <c r="EQ209" s="713"/>
      <c r="ER209" s="714"/>
      <c r="ES209" s="712" t="str">
        <f>IF(OR(ES208="",E3=""),"",IF(AND($E$3=6),'Marks Entry 6th'!BZ4,IF(AND($E$3=7),'Marks Entry 7th'!BZ4,"")))</f>
        <v>Prakash chand</v>
      </c>
      <c r="ET209" s="713"/>
      <c r="EU209" s="713"/>
      <c r="EV209" s="713"/>
      <c r="EW209" s="713"/>
      <c r="EX209" s="713"/>
      <c r="EY209" s="713"/>
      <c r="EZ209" s="713"/>
      <c r="FA209" s="713"/>
      <c r="FB209" s="714"/>
      <c r="FC209" s="712" t="str">
        <f>IF(OR(FC208="",E3=""),"",IF(AND($E$3=6),'Marks Entry 6th'!CE4,IF(AND($E$3=7),'Marks Entry 7th'!CE4,"")))</f>
        <v>Lalit Kumar</v>
      </c>
      <c r="FD209" s="713"/>
      <c r="FE209" s="713"/>
      <c r="FF209" s="713"/>
      <c r="FG209" s="713"/>
      <c r="FH209" s="713"/>
      <c r="FI209" s="713"/>
      <c r="FJ209" s="713"/>
      <c r="FK209" s="713"/>
      <c r="FL209" s="714"/>
      <c r="FM209" s="711" t="str">
        <f>IF(AND('Marks Entry 6th'!CJ4="",'Marks Entry 7th'!CJ4=""),"",IF(AND($E$3=6),'Marks Entry 6th'!CJ4,IF(AND($E$3=7),'Marks Entry 7th'!CJ4,"")))</f>
        <v>PRADIP SINGH</v>
      </c>
      <c r="FN209" s="711"/>
      <c r="FO209" s="711"/>
      <c r="FP209" s="711"/>
      <c r="FQ209" s="711" t="str">
        <f>IF(AND('Marks Entry 6th'!CL4="",'Marks Entry 7th'!CL4=""),"",IF(AND($E$3=6),'Marks Entry 6th'!CL4,IF(AND($E$3=7),'Marks Entry 7th'!CL4,"")))</f>
        <v>MANOJ KUMAR</v>
      </c>
      <c r="FR209" s="711"/>
      <c r="FS209" s="711"/>
      <c r="FT209" s="711"/>
      <c r="FU209" s="700" t="str">
        <f>IF('Master sheet'!$D$11="Hindi","ग्रेड 'ए'","Grade 'A'")</f>
        <v>ग्रेड 'ए'</v>
      </c>
      <c r="FV209" s="701"/>
      <c r="FW209" s="692">
        <f>COUNTIF(FX8:FX207,"A")</f>
        <v>0</v>
      </c>
      <c r="FX209" s="692"/>
      <c r="FY209" s="692"/>
      <c r="FZ209" s="724" t="str">
        <f>IF('Master sheet'!$D$11="Hindi","परिणाम तैयारकर्ता","Signature of the maker")</f>
        <v>परिणाम तैयारकर्ता</v>
      </c>
      <c r="GA209" s="724"/>
      <c r="GB209" s="725" t="str">
        <f>CONCATENATE("( ",UPPER('Master sheet'!D18)," )")</f>
        <v>( YOGESH )</v>
      </c>
      <c r="GC209" s="726"/>
    </row>
    <row r="210" spans="1:185" ht="21" customHeight="1">
      <c r="A210" s="734"/>
      <c r="B210" s="734"/>
      <c r="C210" s="734"/>
      <c r="D210" s="734"/>
      <c r="E210" s="734"/>
      <c r="F210" s="734"/>
      <c r="G210" s="734"/>
      <c r="H210" s="733" t="str">
        <f>IF('Master sheet'!D11="Hindi","परीक्षा में बैठने वाले विद्यार्थियों की संख्या :","No. of students appeared :")</f>
        <v>परीक्षा में बैठने वाले विद्यार्थियों की संख्या :</v>
      </c>
      <c r="I210" s="733"/>
      <c r="J210" s="123" t="s">
        <v>81</v>
      </c>
      <c r="K210" s="692">
        <f>IF(AND(K208="",K209=""),"",COUNTA(AE8:AE207)-COUNTIF(AE8:AE207,"RE")-COUNTIF(AE8:AE207,"AB")-COUNTIF(AE8:AE207,""))</f>
        <v>12</v>
      </c>
      <c r="L210" s="692"/>
      <c r="M210" s="692"/>
      <c r="N210" s="692"/>
      <c r="O210" s="692"/>
      <c r="P210" s="692"/>
      <c r="Q210" s="692"/>
      <c r="R210" s="692"/>
      <c r="S210" s="692"/>
      <c r="T210" s="692"/>
      <c r="U210" s="692"/>
      <c r="V210" s="692"/>
      <c r="W210" s="692"/>
      <c r="X210" s="692"/>
      <c r="Y210" s="692"/>
      <c r="Z210" s="692"/>
      <c r="AF210" s="125"/>
      <c r="AG210" s="692">
        <f>IF(AND(AG208="",AG209=""),"",COUNTA(AZ8:AZ207)-COUNTIF(AZ8:AZ207,"RE")-COUNTIF(AZ8:AZ207,"AB")-COUNTIF(AZ8:AZ207,""))</f>
        <v>12</v>
      </c>
      <c r="AH210" s="692"/>
      <c r="AI210" s="692"/>
      <c r="AJ210" s="692"/>
      <c r="AK210" s="692"/>
      <c r="AL210" s="692"/>
      <c r="AM210" s="692"/>
      <c r="AN210" s="692"/>
      <c r="AO210" s="692"/>
      <c r="AP210" s="692"/>
      <c r="AQ210" s="692"/>
      <c r="AR210" s="692"/>
      <c r="AS210" s="692"/>
      <c r="AT210" s="692"/>
      <c r="AU210" s="692"/>
      <c r="AV210" s="692"/>
      <c r="BA210" s="125"/>
      <c r="BB210" s="125"/>
      <c r="BC210" s="692">
        <f>IF(AND(BC208="",BC209=""),"",COUNTA(BV8:BV207)-COUNTIF(BV8:BV207,"RE")-COUNTIF(BV8:BV207,"AB")-COUNTIF(BV8:BV207,""))</f>
        <v>12</v>
      </c>
      <c r="BD210" s="692"/>
      <c r="BE210" s="692"/>
      <c r="BF210" s="692"/>
      <c r="BG210" s="692"/>
      <c r="BH210" s="692"/>
      <c r="BI210" s="692"/>
      <c r="BJ210" s="692"/>
      <c r="BK210" s="692"/>
      <c r="BL210" s="692"/>
      <c r="BM210" s="692"/>
      <c r="BN210" s="692"/>
      <c r="BO210" s="692"/>
      <c r="BP210" s="692"/>
      <c r="BQ210" s="692"/>
      <c r="BR210" s="692"/>
      <c r="BW210" s="125"/>
      <c r="BX210" s="692">
        <f>IF(AND(BX208="",BX209=""),"",COUNTA(CQ8:CQ207)-COUNTIF(CQ8:CQ207,"RE")-COUNTIF(CQ8:CQ207,"AB")-COUNTIF(CQ8:CQ207,""))</f>
        <v>12</v>
      </c>
      <c r="BY210" s="692"/>
      <c r="BZ210" s="692"/>
      <c r="CA210" s="692"/>
      <c r="CB210" s="692"/>
      <c r="CC210" s="692"/>
      <c r="CD210" s="692"/>
      <c r="CE210" s="692"/>
      <c r="CF210" s="692"/>
      <c r="CG210" s="692"/>
      <c r="CH210" s="692"/>
      <c r="CI210" s="692"/>
      <c r="CJ210" s="692"/>
      <c r="CK210" s="692"/>
      <c r="CL210" s="692"/>
      <c r="CM210" s="692"/>
      <c r="CR210" s="125"/>
      <c r="CS210" s="692">
        <f>IF(AND(CS208="",CS209=""),"",COUNTA(DL8:DL207)-COUNTIF(DL8:DL207,"RE")-COUNTIF(DL8:DL207,"AB")-COUNTIF(DL8:DL207,""))</f>
        <v>12</v>
      </c>
      <c r="CT210" s="692"/>
      <c r="CU210" s="692"/>
      <c r="CV210" s="692"/>
      <c r="CW210" s="692"/>
      <c r="CX210" s="692"/>
      <c r="CY210" s="692"/>
      <c r="CZ210" s="692"/>
      <c r="DA210" s="692"/>
      <c r="DB210" s="692"/>
      <c r="DC210" s="692"/>
      <c r="DD210" s="692"/>
      <c r="DE210" s="692"/>
      <c r="DF210" s="692"/>
      <c r="DG210" s="692"/>
      <c r="DH210" s="692"/>
      <c r="DM210" s="125"/>
      <c r="DN210" s="692">
        <f>IF(AND(DN208="",DN209=""),"",COUNTA(EG8:EG207)-COUNTIF(EG8:EG207,"RE")-COUNTIF(EG8:EG207,"AB")-COUNTIF(EG8:EG207,""))</f>
        <v>12</v>
      </c>
      <c r="DO210" s="692"/>
      <c r="DP210" s="692"/>
      <c r="DQ210" s="692"/>
      <c r="DR210" s="692"/>
      <c r="DS210" s="692"/>
      <c r="DT210" s="692"/>
      <c r="DU210" s="692"/>
      <c r="DV210" s="692"/>
      <c r="DW210" s="692"/>
      <c r="DX210" s="692"/>
      <c r="DY210" s="692"/>
      <c r="DZ210" s="692"/>
      <c r="EA210" s="692"/>
      <c r="EB210" s="692"/>
      <c r="EC210" s="692"/>
      <c r="EH210" s="125"/>
      <c r="EI210" s="712">
        <f>IF(AND(EI208="",EI209=""),"",COUNTA(ER8:ER207)-COUNTIF(ER8:ER207,"RE")-COUNTIF(ER8:ER207,"AB")-COUNTIF(ER8:ER207,""))</f>
        <v>12</v>
      </c>
      <c r="EJ210" s="713"/>
      <c r="EK210" s="713"/>
      <c r="EL210" s="713"/>
      <c r="EM210" s="713"/>
      <c r="EN210" s="713"/>
      <c r="EO210" s="713"/>
      <c r="EP210" s="713"/>
      <c r="EQ210" s="713"/>
      <c r="ER210" s="714"/>
      <c r="ES210" s="712">
        <f>IF(AND(ES208="",ES209=""),"",COUNTA(FB8:FB207)-COUNTIF(FB8:FB207,"RE")-COUNTIF(FB8:FB207,"AB")-COUNTIF(FB8:FB207,""))</f>
        <v>12</v>
      </c>
      <c r="ET210" s="713"/>
      <c r="EU210" s="713"/>
      <c r="EV210" s="713"/>
      <c r="EW210" s="713"/>
      <c r="EX210" s="713"/>
      <c r="EY210" s="713"/>
      <c r="EZ210" s="713"/>
      <c r="FA210" s="713"/>
      <c r="FB210" s="714"/>
      <c r="FC210" s="712">
        <f>IF(AND(FC208="",FC209=""),"",COUNTA(FL8:FL207)-COUNTIF(FL8:FL207,"RE")-COUNTIF(FL8:FL207,"AB")-COUNTIF(FL8:FL207,""))</f>
        <v>12</v>
      </c>
      <c r="FD210" s="713"/>
      <c r="FE210" s="713"/>
      <c r="FF210" s="713"/>
      <c r="FG210" s="713"/>
      <c r="FH210" s="713"/>
      <c r="FI210" s="713"/>
      <c r="FJ210" s="713"/>
      <c r="FK210" s="713"/>
      <c r="FL210" s="714"/>
      <c r="FM210" s="710">
        <f>IF(AND(FM208="",FM209=""),"",COUNTA(FP8:FP207)-COUNTIF(AW8:AW207,"NSO")-COUNTIF(FP8:FP207,"AB")-COUNTIF(FP8:FP207,""))</f>
        <v>5</v>
      </c>
      <c r="FN210" s="710"/>
      <c r="FO210" s="710"/>
      <c r="FP210" s="710"/>
      <c r="FQ210" s="710">
        <f>IF(AND(FQ208="",FQ209=""),"",COUNTA(FT8:FT207)-COUNTIF(BA8:BA207,"NSO")-COUNTIF(FT8:FT207,"AB")-COUNTIF(FT8:FT207,""))</f>
        <v>5</v>
      </c>
      <c r="FR210" s="710"/>
      <c r="FS210" s="710"/>
      <c r="FT210" s="710"/>
      <c r="FU210" s="700" t="str">
        <f>IF('Master sheet'!$D$11="Hindi","ग्रेड 'बी'","Grade 'B'")</f>
        <v>ग्रेड 'बी'</v>
      </c>
      <c r="FV210" s="701"/>
      <c r="FW210" s="692">
        <f>COUNTIF(FX8:FX207,"B")</f>
        <v>2</v>
      </c>
      <c r="FX210" s="692"/>
      <c r="FY210" s="692"/>
      <c r="FZ210" s="724"/>
      <c r="GA210" s="724"/>
      <c r="GB210" s="727"/>
      <c r="GC210" s="728"/>
    </row>
    <row r="211" spans="1:185" ht="21" customHeight="1">
      <c r="A211" s="734"/>
      <c r="B211" s="734"/>
      <c r="C211" s="734"/>
      <c r="D211" s="734"/>
      <c r="E211" s="734"/>
      <c r="F211" s="734"/>
      <c r="G211" s="734"/>
      <c r="H211" s="735" t="str">
        <f>IF('Master sheet'!$D$11="Hindi","ग्रेड :","Grade :")</f>
        <v>ग्रेड :</v>
      </c>
      <c r="I211" s="735"/>
      <c r="J211" s="123" t="s">
        <v>81</v>
      </c>
      <c r="K211" s="691" t="s">
        <v>6</v>
      </c>
      <c r="L211" s="691"/>
      <c r="M211" s="691" t="s">
        <v>83</v>
      </c>
      <c r="N211" s="691"/>
      <c r="O211" s="691" t="s">
        <v>84</v>
      </c>
      <c r="P211" s="691"/>
      <c r="Q211" s="691"/>
      <c r="R211" s="691"/>
      <c r="S211" s="691" t="s">
        <v>85</v>
      </c>
      <c r="T211" s="691"/>
      <c r="U211" s="691" t="s">
        <v>106</v>
      </c>
      <c r="V211" s="691"/>
      <c r="W211" s="693" t="s">
        <v>82</v>
      </c>
      <c r="X211" s="694"/>
      <c r="Y211" s="694"/>
      <c r="Z211" s="695"/>
      <c r="AF211" s="125"/>
      <c r="AG211" s="691" t="s">
        <v>6</v>
      </c>
      <c r="AH211" s="691"/>
      <c r="AI211" s="737" t="s">
        <v>83</v>
      </c>
      <c r="AJ211" s="738"/>
      <c r="AK211" s="739"/>
      <c r="AL211" s="737" t="s">
        <v>84</v>
      </c>
      <c r="AM211" s="738"/>
      <c r="AN211" s="739"/>
      <c r="AO211" s="691" t="s">
        <v>85</v>
      </c>
      <c r="AP211" s="691"/>
      <c r="AQ211" s="691" t="s">
        <v>106</v>
      </c>
      <c r="AR211" s="691"/>
      <c r="AS211" s="693" t="s">
        <v>82</v>
      </c>
      <c r="AT211" s="694"/>
      <c r="AU211" s="694"/>
      <c r="AV211" s="695"/>
      <c r="BA211" s="125"/>
      <c r="BB211" s="125"/>
      <c r="BC211" s="691" t="s">
        <v>6</v>
      </c>
      <c r="BD211" s="691"/>
      <c r="BE211" s="737" t="s">
        <v>83</v>
      </c>
      <c r="BF211" s="738"/>
      <c r="BG211" s="739"/>
      <c r="BH211" s="737" t="s">
        <v>84</v>
      </c>
      <c r="BI211" s="738"/>
      <c r="BJ211" s="739"/>
      <c r="BK211" s="691" t="s">
        <v>85</v>
      </c>
      <c r="BL211" s="691"/>
      <c r="BM211" s="691" t="s">
        <v>106</v>
      </c>
      <c r="BN211" s="691"/>
      <c r="BO211" s="737" t="s">
        <v>82</v>
      </c>
      <c r="BP211" s="738"/>
      <c r="BQ211" s="738"/>
      <c r="BR211" s="739"/>
      <c r="BW211" s="125"/>
      <c r="BX211" s="691" t="s">
        <v>6</v>
      </c>
      <c r="BY211" s="691"/>
      <c r="BZ211" s="737" t="s">
        <v>83</v>
      </c>
      <c r="CA211" s="738"/>
      <c r="CB211" s="739"/>
      <c r="CC211" s="737" t="s">
        <v>84</v>
      </c>
      <c r="CD211" s="738"/>
      <c r="CE211" s="739"/>
      <c r="CF211" s="691" t="s">
        <v>85</v>
      </c>
      <c r="CG211" s="691"/>
      <c r="CH211" s="691" t="s">
        <v>106</v>
      </c>
      <c r="CI211" s="691"/>
      <c r="CJ211" s="693" t="s">
        <v>82</v>
      </c>
      <c r="CK211" s="694"/>
      <c r="CL211" s="694"/>
      <c r="CM211" s="695"/>
      <c r="CR211" s="125"/>
      <c r="CS211" s="691" t="s">
        <v>6</v>
      </c>
      <c r="CT211" s="691"/>
      <c r="CU211" s="737" t="s">
        <v>83</v>
      </c>
      <c r="CV211" s="738"/>
      <c r="CW211" s="739"/>
      <c r="CX211" s="737" t="s">
        <v>84</v>
      </c>
      <c r="CY211" s="738"/>
      <c r="CZ211" s="739"/>
      <c r="DA211" s="691" t="s">
        <v>85</v>
      </c>
      <c r="DB211" s="691"/>
      <c r="DC211" s="691" t="s">
        <v>106</v>
      </c>
      <c r="DD211" s="691"/>
      <c r="DE211" s="693" t="s">
        <v>82</v>
      </c>
      <c r="DF211" s="694"/>
      <c r="DG211" s="694"/>
      <c r="DH211" s="695"/>
      <c r="DM211" s="125"/>
      <c r="DN211" s="691" t="s">
        <v>6</v>
      </c>
      <c r="DO211" s="691"/>
      <c r="DP211" s="737" t="s">
        <v>83</v>
      </c>
      <c r="DQ211" s="738"/>
      <c r="DR211" s="739"/>
      <c r="DS211" s="737" t="s">
        <v>84</v>
      </c>
      <c r="DT211" s="738"/>
      <c r="DU211" s="739"/>
      <c r="DV211" s="691" t="s">
        <v>85</v>
      </c>
      <c r="DW211" s="691"/>
      <c r="DX211" s="691" t="s">
        <v>106</v>
      </c>
      <c r="DY211" s="691"/>
      <c r="DZ211" s="693" t="s">
        <v>82</v>
      </c>
      <c r="EA211" s="694"/>
      <c r="EB211" s="694"/>
      <c r="EC211" s="695"/>
      <c r="EH211" s="125"/>
      <c r="EI211" s="126" t="s">
        <v>212</v>
      </c>
      <c r="EJ211" s="126" t="s">
        <v>6</v>
      </c>
      <c r="EK211" s="126" t="s">
        <v>83</v>
      </c>
      <c r="EL211" s="126" t="s">
        <v>84</v>
      </c>
      <c r="EM211" s="126" t="s">
        <v>85</v>
      </c>
      <c r="EN211" s="718" t="s">
        <v>82</v>
      </c>
      <c r="EO211" s="719"/>
      <c r="EP211" s="719"/>
      <c r="EQ211" s="719"/>
      <c r="ER211" s="720"/>
      <c r="ES211" s="126" t="s">
        <v>212</v>
      </c>
      <c r="ET211" s="126" t="s">
        <v>6</v>
      </c>
      <c r="EU211" s="126" t="s">
        <v>83</v>
      </c>
      <c r="EV211" s="126" t="s">
        <v>84</v>
      </c>
      <c r="EW211" s="126" t="s">
        <v>85</v>
      </c>
      <c r="EX211" s="718" t="s">
        <v>82</v>
      </c>
      <c r="EY211" s="719"/>
      <c r="EZ211" s="719"/>
      <c r="FA211" s="719"/>
      <c r="FB211" s="720"/>
      <c r="FC211" s="126" t="s">
        <v>212</v>
      </c>
      <c r="FD211" s="126" t="s">
        <v>6</v>
      </c>
      <c r="FE211" s="126" t="s">
        <v>83</v>
      </c>
      <c r="FF211" s="126" t="s">
        <v>84</v>
      </c>
      <c r="FG211" s="126" t="s">
        <v>85</v>
      </c>
      <c r="FH211" s="718" t="s">
        <v>82</v>
      </c>
      <c r="FI211" s="719"/>
      <c r="FJ211" s="719"/>
      <c r="FK211" s="719"/>
      <c r="FL211" s="720"/>
      <c r="FM211" s="126" t="s">
        <v>212</v>
      </c>
      <c r="FN211" s="126" t="s">
        <v>6</v>
      </c>
      <c r="FO211" s="126" t="s">
        <v>83</v>
      </c>
      <c r="FP211" s="126" t="s">
        <v>84</v>
      </c>
      <c r="FQ211" s="126" t="s">
        <v>212</v>
      </c>
      <c r="FR211" s="126" t="s">
        <v>6</v>
      </c>
      <c r="FS211" s="126" t="s">
        <v>83</v>
      </c>
      <c r="FT211" s="126" t="s">
        <v>84</v>
      </c>
      <c r="FU211" s="700" t="str">
        <f>IF('Master sheet'!$D$11="Hindi","ग्रेड 'सी'","Grade 'C'")</f>
        <v>ग्रेड 'सी'</v>
      </c>
      <c r="FV211" s="701"/>
      <c r="FW211" s="692">
        <f>COUNTIF(FX8:FX207,"C")</f>
        <v>10</v>
      </c>
      <c r="FX211" s="692"/>
      <c r="FY211" s="692"/>
      <c r="FZ211" s="724" t="str">
        <f>IF('Master sheet'!$D$11="Hindi","हस्ताक्षर कक्षाध्यापक","Signature of the class teacher")</f>
        <v>हस्ताक्षर कक्षाध्यापक</v>
      </c>
      <c r="GA211" s="724"/>
      <c r="GB211" s="725" t="str">
        <f>IF(AND($E$3=6),CONCATENATE("( ",UPPER('Master sheet'!H14)," )"),IF(AND($E$3=7),CONCATENATE("( ",UPPER('Master sheet'!H25)," )"),""))</f>
        <v>( MAMTA LAWANIYA )</v>
      </c>
      <c r="GC211" s="726"/>
    </row>
    <row r="212" spans="1:185" ht="21" customHeight="1">
      <c r="A212" s="734"/>
      <c r="B212" s="734"/>
      <c r="C212" s="734"/>
      <c r="D212" s="734"/>
      <c r="E212" s="734"/>
      <c r="F212" s="734"/>
      <c r="G212" s="734"/>
      <c r="H212" s="733" t="str">
        <f>IF('Master sheet'!$D$11="Hindi","ग्रेडवार उत्तीर्ण विद्यार्थी :","Total Passed Grade wise :")</f>
        <v>ग्रेडवार उत्तीर्ण विद्यार्थी :</v>
      </c>
      <c r="I212" s="733"/>
      <c r="J212" s="123" t="s">
        <v>81</v>
      </c>
      <c r="K212" s="696">
        <f>IF(AND(K208="",K209=""),"",COUNTIF(AF8:AF207,"A"))</f>
        <v>0</v>
      </c>
      <c r="L212" s="696"/>
      <c r="M212" s="696">
        <f>IF(AND(K208="",K209=""),"",COUNTIF(AF8:AF207,"B"))</f>
        <v>2</v>
      </c>
      <c r="N212" s="696"/>
      <c r="O212" s="696">
        <f>IF(AND(K208="",K209=""),"",COUNTIF(AF8:AF207,"C"))</f>
        <v>10</v>
      </c>
      <c r="P212" s="696"/>
      <c r="Q212" s="696"/>
      <c r="R212" s="696"/>
      <c r="S212" s="696">
        <f>IF(AND(K208="",K209=""),"",COUNTIF(AF8:AF207,"D"))</f>
        <v>0</v>
      </c>
      <c r="T212" s="696"/>
      <c r="U212" s="696">
        <f>IF(AND(K208="",K209=""),"",COUNTIF(AF8:AF207,"E"))</f>
        <v>0</v>
      </c>
      <c r="V212" s="696"/>
      <c r="W212" s="697">
        <f>SUM(K212,M212,O212,S212,U212)</f>
        <v>12</v>
      </c>
      <c r="X212" s="698"/>
      <c r="Y212" s="698"/>
      <c r="Z212" s="699"/>
      <c r="AF212" s="125"/>
      <c r="AG212" s="696">
        <f>IF(AND(AG208="",AG209=""),"",COUNTIF(BA8:BA207,"A"))</f>
        <v>0</v>
      </c>
      <c r="AH212" s="696"/>
      <c r="AI212" s="740">
        <f>IF(AND(AG208="",AG209=""),"",COUNTIF(BA8:BA207,"B"))</f>
        <v>3</v>
      </c>
      <c r="AJ212" s="741"/>
      <c r="AK212" s="742"/>
      <c r="AL212" s="740">
        <f>IF(AND(AG208="",AG209=""),"",COUNTIF(BA8:BA207,"C"))</f>
        <v>9</v>
      </c>
      <c r="AM212" s="741"/>
      <c r="AN212" s="742"/>
      <c r="AO212" s="696">
        <f>IF(AND(AG208="",AG209=""),"",COUNTIF(BA8:BA207,"D"))</f>
        <v>0</v>
      </c>
      <c r="AP212" s="696"/>
      <c r="AQ212" s="696">
        <f>IF(AND(AG208="",AG209=""),"",COUNTIF(BA8:BA207,"E"))</f>
        <v>0</v>
      </c>
      <c r="AR212" s="696"/>
      <c r="AS212" s="697">
        <f>SUM(AG212,AI212,AL212,AO212,AQ212)</f>
        <v>12</v>
      </c>
      <c r="AT212" s="698"/>
      <c r="AU212" s="698"/>
      <c r="AV212" s="699"/>
      <c r="BA212" s="125"/>
      <c r="BB212" s="125"/>
      <c r="BC212" s="696">
        <f>IF(AND(BC208="",BC209=""),"",COUNTIF(BW8:BW207,"A"))</f>
        <v>0</v>
      </c>
      <c r="BD212" s="696"/>
      <c r="BE212" s="740">
        <f>IF(AND(BC208="",BC209=""),"",COUNTIF(BW8:BW207,"B"))</f>
        <v>6</v>
      </c>
      <c r="BF212" s="741"/>
      <c r="BG212" s="742"/>
      <c r="BH212" s="740">
        <f>IF(AND(BC208="",BC209=""),"",COUNTIF(BW8:BW207,"C"))</f>
        <v>6</v>
      </c>
      <c r="BI212" s="741"/>
      <c r="BJ212" s="742"/>
      <c r="BK212" s="696">
        <f>IF(AND(BC208="",BC209=""),"",COUNTIF(BW8:BW207,"D"))</f>
        <v>0</v>
      </c>
      <c r="BL212" s="696"/>
      <c r="BM212" s="696">
        <f>IF(AND(BC208="",BC209=""),"",COUNTIF(BW8:BW207,"E"))</f>
        <v>0</v>
      </c>
      <c r="BN212" s="696"/>
      <c r="BO212" s="697">
        <f>SUM(BC212,BE212,BH212,BK212,BM212)</f>
        <v>12</v>
      </c>
      <c r="BP212" s="698"/>
      <c r="BQ212" s="698"/>
      <c r="BR212" s="699"/>
      <c r="BW212" s="125"/>
      <c r="BX212" s="696">
        <f>IF(AND(BX208="",BX209=""),"",COUNTIF(CR8:CR207,"A"))</f>
        <v>0</v>
      </c>
      <c r="BY212" s="696"/>
      <c r="BZ212" s="740">
        <f>IF(AND(BX208="",BX209=""),"",COUNTIF(CR8:CR207,"B"))</f>
        <v>0</v>
      </c>
      <c r="CA212" s="741"/>
      <c r="CB212" s="742"/>
      <c r="CC212" s="740">
        <f>IF(AND(BX208="",BX209=""),"",COUNTIF(CR8:CR207,"C"))</f>
        <v>11</v>
      </c>
      <c r="CD212" s="741"/>
      <c r="CE212" s="742"/>
      <c r="CF212" s="696">
        <f>IF(AND(BX208="",BX209=""),"",COUNTIF(CR8:CR207,"D"))</f>
        <v>1</v>
      </c>
      <c r="CG212" s="696"/>
      <c r="CH212" s="696">
        <f>IF(AND(BX208="",BX209=""),"",COUNTIF(CR8:CR207,"E"))</f>
        <v>0</v>
      </c>
      <c r="CI212" s="696"/>
      <c r="CJ212" s="697">
        <f>SUM(BX212,BZ212,CC212,CF212,CH212)</f>
        <v>12</v>
      </c>
      <c r="CK212" s="698"/>
      <c r="CL212" s="698"/>
      <c r="CM212" s="699"/>
      <c r="CR212" s="125"/>
      <c r="CS212" s="696">
        <f>IF(AND(CS208="",CS209=""),"",COUNTIF(DM8:DM207,"A"))</f>
        <v>0</v>
      </c>
      <c r="CT212" s="696"/>
      <c r="CU212" s="740">
        <f>IF(AND(CS208="",CS209=""),"",COUNTIF(DM8:DM207,"B"))</f>
        <v>4</v>
      </c>
      <c r="CV212" s="741"/>
      <c r="CW212" s="742"/>
      <c r="CX212" s="740">
        <f>IF(AND(CS208="",CS209=""),"",COUNTIF(DM8:DM207,"C"))</f>
        <v>7</v>
      </c>
      <c r="CY212" s="741"/>
      <c r="CZ212" s="742"/>
      <c r="DA212" s="696">
        <f>IF(AND(CS208="",CS209=""),"",COUNTIF(DM8:DM207,"D"))</f>
        <v>1</v>
      </c>
      <c r="DB212" s="696"/>
      <c r="DC212" s="696">
        <f>IF(AND(CS208="",CS209=""),"",COUNTIF(DM8:DM207,"E"))</f>
        <v>0</v>
      </c>
      <c r="DD212" s="696"/>
      <c r="DE212" s="697">
        <f>SUM(CS212,CU212,CX212,DA212,DC212)</f>
        <v>12</v>
      </c>
      <c r="DF212" s="698"/>
      <c r="DG212" s="698"/>
      <c r="DH212" s="699"/>
      <c r="DM212" s="125"/>
      <c r="DN212" s="696">
        <f>IF(AND(DN208="",DN209=""),"",COUNTIF(EH8:EH207,"A"))</f>
        <v>0</v>
      </c>
      <c r="DO212" s="696"/>
      <c r="DP212" s="740">
        <f>IF(AND(DN208="",DN209=""),"",COUNTIF(EH8:EH207,"B"))</f>
        <v>12</v>
      </c>
      <c r="DQ212" s="741"/>
      <c r="DR212" s="742"/>
      <c r="DS212" s="740">
        <f>IF(AND(DN208="",DN209=""),"",COUNTIF(EH8:EH207,"C"))</f>
        <v>0</v>
      </c>
      <c r="DT212" s="741"/>
      <c r="DU212" s="742"/>
      <c r="DV212" s="696">
        <f>IF(AND(DN208="",DN209=""),"",COUNTIF(EH8:EH207,"D"))</f>
        <v>0</v>
      </c>
      <c r="DW212" s="696"/>
      <c r="DX212" s="696">
        <f>IF(AND(DN208="",DN209=""),"",COUNTIF(EH8:EH207,"E"))</f>
        <v>0</v>
      </c>
      <c r="DY212" s="696"/>
      <c r="DZ212" s="697">
        <f>SUM(DN212,DP212,DS212,DV212,DX212)</f>
        <v>12</v>
      </c>
      <c r="EA212" s="698"/>
      <c r="EB212" s="698"/>
      <c r="EC212" s="699"/>
      <c r="EH212" s="125"/>
      <c r="EI212" s="127">
        <f>IF(AND(EI208="",EI209=""),"",COUNTIF(ER8:ER207,"A+"))</f>
        <v>12</v>
      </c>
      <c r="EJ212" s="127">
        <f>IF(AND(EI208="",EI209=""),"",COUNTIF(ER8:ER207,"A"))</f>
        <v>0</v>
      </c>
      <c r="EK212" s="127">
        <f>IF(AND(EI208="",EI209=""),"",COUNTIF(ER8:ER207,"B"))</f>
        <v>0</v>
      </c>
      <c r="EL212" s="127">
        <f>IF(AND(EI208="",EI209=""),"",COUNTIF(ER8:ER207,"C"))</f>
        <v>0</v>
      </c>
      <c r="EM212" s="127">
        <f>IF(AND(EI208="",EI209=""),"",COUNTIF(ER8:ER207,"D"))</f>
        <v>0</v>
      </c>
      <c r="EN212" s="721">
        <f>IF(AND(EI208="",EI209=""),"",SUM(EI212,EJ212,EK212,EL212,EM212))</f>
        <v>12</v>
      </c>
      <c r="EO212" s="722"/>
      <c r="EP212" s="722"/>
      <c r="EQ212" s="722"/>
      <c r="ER212" s="723"/>
      <c r="ES212" s="127">
        <f>IF(AND(ES208="",ES209=""),"",COUNTIF(FB8:FB207,"A+"))</f>
        <v>0</v>
      </c>
      <c r="ET212" s="127">
        <f>IF(AND(ES208="",ES209=""),"",COUNTIF(FB8:FB207,"A"))</f>
        <v>11</v>
      </c>
      <c r="EU212" s="127">
        <f>IF(AND(ES208="",ES209=""),"",COUNTIF(FB8:FB207,"B"))</f>
        <v>1</v>
      </c>
      <c r="EV212" s="127">
        <f>IF(AND(ES208="",ES209=""),"",COUNTIF(FB8:FB207,"C"))</f>
        <v>0</v>
      </c>
      <c r="EW212" s="127">
        <f>IF(AND(ES208="",ES209=""),"",COUNTIF(FB8:FB207,"D"))</f>
        <v>0</v>
      </c>
      <c r="EX212" s="721">
        <f>IF(AND(ES208="",ES209=""),"",SUM(ES212,ET212,EU212,EV212,EW212))</f>
        <v>12</v>
      </c>
      <c r="EY212" s="722"/>
      <c r="EZ212" s="722"/>
      <c r="FA212" s="722"/>
      <c r="FB212" s="723"/>
      <c r="FC212" s="127">
        <f>IF(AND(FC208="",FC209=""),"",COUNTIF(FL8:FL207,"A+"))</f>
        <v>3</v>
      </c>
      <c r="FD212" s="127">
        <f>IF(AND(FC208="",FC209=""),"",COUNTIF(FL8:FL207,"A"))</f>
        <v>9</v>
      </c>
      <c r="FE212" s="127">
        <f>IF(AND(FC208="",FC209=""),"",COUNTIF(FL8:FL207,"B"))</f>
        <v>0</v>
      </c>
      <c r="FF212" s="127">
        <f>IF(AND(FC208="",FC209=""),"",COUNTIF(FL8:FL207,"C"))</f>
        <v>0</v>
      </c>
      <c r="FG212" s="127">
        <f>IF(AND(FC208="",FC209=""),"",COUNTIF(FL8:FL207,"D"))</f>
        <v>0</v>
      </c>
      <c r="FH212" s="721">
        <f>IF(AND(FC208="",FC209=""),"",SUM(FC212,FD212,FE212,FF212,FG212))</f>
        <v>12</v>
      </c>
      <c r="FI212" s="722"/>
      <c r="FJ212" s="722"/>
      <c r="FK212" s="722"/>
      <c r="FL212" s="723"/>
      <c r="FM212" s="311">
        <f>IF(AND(FM208="",FM209=""),"",COUNTIF(FP8:FP207,"A+"))</f>
        <v>1</v>
      </c>
      <c r="FN212" s="311">
        <f>IF(AND(FM208="",FM209=""),"",COUNTIF(FP8:FP207,"A"))</f>
        <v>2</v>
      </c>
      <c r="FO212" s="311">
        <f>IF(AND(FM208="",FM209=""),"",COUNTIF(FP8:FP207,"B"))</f>
        <v>2</v>
      </c>
      <c r="FP212" s="311">
        <f>IF(AND(FM208="",FM209=""),"",COUNTIF(FP8:FP207,"C"))</f>
        <v>0</v>
      </c>
      <c r="FQ212" s="311">
        <f>IF(AND(FQ208="",FQ209=""),"",COUNTIF(FT8:FT207,"A+"))</f>
        <v>1</v>
      </c>
      <c r="FR212" s="311">
        <f>IF(AND(FQ208="",FQ209=""),"",COUNTIF(FT8:FT207,"A"))</f>
        <v>3</v>
      </c>
      <c r="FS212" s="311">
        <f>IF(AND(FQ208="",FQ209=""),"",COUNTIF(FT8:FT207,"B"))</f>
        <v>1</v>
      </c>
      <c r="FT212" s="311">
        <f>IF(AND(FQ208="",FQ209=""),"",COUNTIF(FT8:FT207,"C"))</f>
        <v>0</v>
      </c>
      <c r="FU212" s="700" t="str">
        <f>IF('Master sheet'!$D$11="Hindi","ग्रेड 'डी'","Grade 'D'")</f>
        <v>ग्रेड 'डी'</v>
      </c>
      <c r="FV212" s="701"/>
      <c r="FW212" s="690">
        <f>COUNTIF(FX8:FX207,"D")</f>
        <v>0</v>
      </c>
      <c r="FX212" s="690"/>
      <c r="FY212" s="690"/>
      <c r="FZ212" s="724"/>
      <c r="GA212" s="724"/>
      <c r="GB212" s="727"/>
      <c r="GC212" s="728"/>
    </row>
    <row r="213" spans="1:185" ht="21" customHeight="1">
      <c r="A213" s="734"/>
      <c r="B213" s="734"/>
      <c r="C213" s="734"/>
      <c r="D213" s="734"/>
      <c r="E213" s="734"/>
      <c r="F213" s="734"/>
      <c r="G213" s="734"/>
      <c r="H213" s="733" t="str">
        <f>IF('Master sheet'!$D$11="Hindi","कुल उत्तीर्ण प्रतिशत में  :","Total Pass  %  :")</f>
        <v>कुल उत्तीर्ण प्रतिशत में  :</v>
      </c>
      <c r="I213" s="733"/>
      <c r="J213" s="123" t="s">
        <v>81</v>
      </c>
      <c r="K213" s="732">
        <f>IF(AND(K208="",K209=""),"",IF(K210=0,0,W212/K210*100))</f>
        <v>100</v>
      </c>
      <c r="L213" s="732"/>
      <c r="M213" s="732"/>
      <c r="N213" s="732"/>
      <c r="O213" s="732"/>
      <c r="P213" s="732"/>
      <c r="Q213" s="732"/>
      <c r="R213" s="732"/>
      <c r="S213" s="732"/>
      <c r="T213" s="732"/>
      <c r="U213" s="732"/>
      <c r="V213" s="732"/>
      <c r="W213" s="732"/>
      <c r="X213" s="732"/>
      <c r="Y213" s="732"/>
      <c r="Z213" s="732"/>
      <c r="AF213" s="125"/>
      <c r="AG213" s="732">
        <f>IF(AND(AG208="",AG209=""),"",IF(AG210=0,0,AS212/AG210*100))</f>
        <v>100</v>
      </c>
      <c r="AH213" s="732"/>
      <c r="AI213" s="732"/>
      <c r="AJ213" s="732"/>
      <c r="AK213" s="732"/>
      <c r="AL213" s="732"/>
      <c r="AM213" s="732"/>
      <c r="AN213" s="732"/>
      <c r="AO213" s="732"/>
      <c r="AP213" s="732"/>
      <c r="AQ213" s="732"/>
      <c r="AR213" s="732"/>
      <c r="AS213" s="732"/>
      <c r="AT213" s="732"/>
      <c r="AU213" s="732"/>
      <c r="AV213" s="732"/>
      <c r="BA213" s="125"/>
      <c r="BB213" s="125"/>
      <c r="BC213" s="732">
        <f>IF(AND(BC208="",BC209=""),"",IF(BC210=0,0,BO212/BC210*100))</f>
        <v>100</v>
      </c>
      <c r="BD213" s="732"/>
      <c r="BE213" s="732"/>
      <c r="BF213" s="732"/>
      <c r="BG213" s="732"/>
      <c r="BH213" s="732"/>
      <c r="BI213" s="732"/>
      <c r="BJ213" s="732"/>
      <c r="BK213" s="732"/>
      <c r="BL213" s="732"/>
      <c r="BM213" s="732"/>
      <c r="BN213" s="732"/>
      <c r="BO213" s="732"/>
      <c r="BP213" s="732"/>
      <c r="BQ213" s="732"/>
      <c r="BR213" s="732"/>
      <c r="BW213" s="125"/>
      <c r="BX213" s="732">
        <f>IF(AND(BX208="",BX209=""),"",IF(BX210=0,0,CJ212/BX210*100))</f>
        <v>100</v>
      </c>
      <c r="BY213" s="732"/>
      <c r="BZ213" s="732"/>
      <c r="CA213" s="732"/>
      <c r="CB213" s="732"/>
      <c r="CC213" s="732"/>
      <c r="CD213" s="732"/>
      <c r="CE213" s="732"/>
      <c r="CF213" s="732"/>
      <c r="CG213" s="732"/>
      <c r="CH213" s="732"/>
      <c r="CI213" s="732"/>
      <c r="CJ213" s="732"/>
      <c r="CK213" s="732"/>
      <c r="CL213" s="732"/>
      <c r="CM213" s="732"/>
      <c r="CR213" s="125"/>
      <c r="CS213" s="732">
        <f>IF(AND(CS208="",CS209=""),"",IF(CS210=0,0,DE212/CS210*100))</f>
        <v>100</v>
      </c>
      <c r="CT213" s="732"/>
      <c r="CU213" s="732"/>
      <c r="CV213" s="732"/>
      <c r="CW213" s="732"/>
      <c r="CX213" s="732"/>
      <c r="CY213" s="732"/>
      <c r="CZ213" s="732"/>
      <c r="DA213" s="732"/>
      <c r="DB213" s="732"/>
      <c r="DC213" s="732"/>
      <c r="DD213" s="732"/>
      <c r="DE213" s="732"/>
      <c r="DF213" s="732"/>
      <c r="DG213" s="732"/>
      <c r="DH213" s="732"/>
      <c r="DM213" s="125"/>
      <c r="DN213" s="732">
        <f>IF(AND(DN208="",DN209=""),"",IF(DN210=0,0,DZ212/DN210*100))</f>
        <v>100</v>
      </c>
      <c r="DO213" s="732"/>
      <c r="DP213" s="732"/>
      <c r="DQ213" s="732"/>
      <c r="DR213" s="732"/>
      <c r="DS213" s="732"/>
      <c r="DT213" s="732"/>
      <c r="DU213" s="732"/>
      <c r="DV213" s="732"/>
      <c r="DW213" s="732"/>
      <c r="DX213" s="732"/>
      <c r="DY213" s="732"/>
      <c r="DZ213" s="732"/>
      <c r="EA213" s="732"/>
      <c r="EB213" s="732"/>
      <c r="EC213" s="732"/>
      <c r="EH213" s="125"/>
      <c r="EI213" s="715">
        <f>IF(AND(EI208="",EI209=""),"",IF(EN212=0,0,EN212/EI210*100))</f>
        <v>100</v>
      </c>
      <c r="EJ213" s="716"/>
      <c r="EK213" s="716"/>
      <c r="EL213" s="716"/>
      <c r="EM213" s="716"/>
      <c r="EN213" s="716"/>
      <c r="EO213" s="716"/>
      <c r="EP213" s="716"/>
      <c r="EQ213" s="716"/>
      <c r="ER213" s="717"/>
      <c r="ES213" s="715">
        <f>IF(AND(ES208="",ES209=""),"",IF(EX212=0,0,EX212/ES210*100))</f>
        <v>100</v>
      </c>
      <c r="ET213" s="716"/>
      <c r="EU213" s="716"/>
      <c r="EV213" s="716"/>
      <c r="EW213" s="716"/>
      <c r="EX213" s="716"/>
      <c r="EY213" s="716"/>
      <c r="EZ213" s="716"/>
      <c r="FA213" s="716"/>
      <c r="FB213" s="717"/>
      <c r="FC213" s="715">
        <f>IF(AND(FC208="",FC209=""),"",IF(FH212=0,0,FH212/FC210*100))</f>
        <v>100</v>
      </c>
      <c r="FD213" s="716"/>
      <c r="FE213" s="716"/>
      <c r="FF213" s="716"/>
      <c r="FG213" s="716"/>
      <c r="FH213" s="716"/>
      <c r="FI213" s="716"/>
      <c r="FJ213" s="716"/>
      <c r="FK213" s="716"/>
      <c r="FL213" s="717"/>
      <c r="FM213" s="715">
        <f>IF(AND(FM209="",FM210=""),"",SUM(FM212:FP212)/FM210*100)</f>
        <v>100</v>
      </c>
      <c r="FN213" s="716"/>
      <c r="FO213" s="716"/>
      <c r="FP213" s="716"/>
      <c r="FQ213" s="715">
        <f>IF(AND(FQ209="",FQ210=""),"",SUM(FQ212:FT212)/FQ210*100)</f>
        <v>100</v>
      </c>
      <c r="FR213" s="716"/>
      <c r="FS213" s="716"/>
      <c r="FT213" s="716"/>
      <c r="FU213" s="700" t="str">
        <f>IF('Master sheet'!$D$11="Hindi","कुल उत्तीर्ण","Total Pass")</f>
        <v>कुल उत्तीर्ण</v>
      </c>
      <c r="FV213" s="701"/>
      <c r="FW213" s="703">
        <f>SUM(FW209:FY212)</f>
        <v>12</v>
      </c>
      <c r="FX213" s="703"/>
      <c r="FY213" s="703"/>
      <c r="FZ213" s="724" t="str">
        <f>IF('Master sheet'!$D$11="Hindi","हस्ताक्षर जांचकर्ता","Signature of the checker")</f>
        <v>हस्ताक्षर जांचकर्ता</v>
      </c>
      <c r="GA213" s="724"/>
      <c r="GB213" s="725" t="str">
        <f>CONCATENATE("( ",UPPER('Master sheet'!D17)," )")</f>
        <v>( HEERALAL JAT )</v>
      </c>
      <c r="GC213" s="726"/>
    </row>
    <row r="214" spans="1:185" ht="21" customHeight="1">
      <c r="A214" s="734"/>
      <c r="B214" s="734"/>
      <c r="C214" s="734"/>
      <c r="D214" s="734"/>
      <c r="E214" s="734"/>
      <c r="F214" s="734"/>
      <c r="G214" s="734"/>
      <c r="H214" s="733" t="str">
        <f>IF('Master sheet'!$D$11="Hindi","पूरक परीक्षा  :","Supplementary  :")</f>
        <v>पूरक परीक्षा  :</v>
      </c>
      <c r="I214" s="733"/>
      <c r="J214" s="123" t="s">
        <v>81</v>
      </c>
      <c r="K214" s="731">
        <f>IF(AND(K208="",K209=""),"",COUNTIF(AE8:AE207,"S"))</f>
        <v>0</v>
      </c>
      <c r="L214" s="731"/>
      <c r="M214" s="731"/>
      <c r="N214" s="731"/>
      <c r="O214" s="731"/>
      <c r="P214" s="731"/>
      <c r="Q214" s="731"/>
      <c r="R214" s="731"/>
      <c r="S214" s="731"/>
      <c r="T214" s="731"/>
      <c r="U214" s="731"/>
      <c r="V214" s="731"/>
      <c r="W214" s="731"/>
      <c r="X214" s="731"/>
      <c r="Y214" s="731"/>
      <c r="Z214" s="731"/>
      <c r="AF214" s="125"/>
      <c r="AG214" s="731">
        <f>IF(AND(AG208="",AG209=""),"",COUNTIF(AZ8:AZ207,"S"))</f>
        <v>0</v>
      </c>
      <c r="AH214" s="731"/>
      <c r="AI214" s="731"/>
      <c r="AJ214" s="731"/>
      <c r="AK214" s="731"/>
      <c r="AL214" s="731"/>
      <c r="AM214" s="731"/>
      <c r="AN214" s="731"/>
      <c r="AO214" s="731"/>
      <c r="AP214" s="731"/>
      <c r="AQ214" s="731"/>
      <c r="AR214" s="731"/>
      <c r="AS214" s="731"/>
      <c r="AT214" s="731"/>
      <c r="AU214" s="731"/>
      <c r="AV214" s="731"/>
      <c r="BA214" s="125"/>
      <c r="BB214" s="125"/>
      <c r="BC214" s="731">
        <f>IF(AND(BC208="",BC209=""),"",COUNTIF(BV8:BV207,"S"))</f>
        <v>0</v>
      </c>
      <c r="BD214" s="731"/>
      <c r="BE214" s="731"/>
      <c r="BF214" s="731"/>
      <c r="BG214" s="731"/>
      <c r="BH214" s="731"/>
      <c r="BI214" s="731"/>
      <c r="BJ214" s="731"/>
      <c r="BK214" s="731"/>
      <c r="BL214" s="731"/>
      <c r="BM214" s="731"/>
      <c r="BN214" s="731"/>
      <c r="BO214" s="731"/>
      <c r="BP214" s="731"/>
      <c r="BQ214" s="731"/>
      <c r="BR214" s="731"/>
      <c r="BW214" s="125"/>
      <c r="BX214" s="731">
        <f>IF(AND(BX208="",BX209=""),"",COUNTIF(CQ8:CQ207,"S"))</f>
        <v>0</v>
      </c>
      <c r="BY214" s="731"/>
      <c r="BZ214" s="731"/>
      <c r="CA214" s="731"/>
      <c r="CB214" s="731"/>
      <c r="CC214" s="731"/>
      <c r="CD214" s="731"/>
      <c r="CE214" s="731"/>
      <c r="CF214" s="731"/>
      <c r="CG214" s="731"/>
      <c r="CH214" s="731"/>
      <c r="CI214" s="731"/>
      <c r="CJ214" s="731"/>
      <c r="CK214" s="731"/>
      <c r="CL214" s="731"/>
      <c r="CM214" s="731"/>
      <c r="CR214" s="125"/>
      <c r="CS214" s="731">
        <f>IF(AND(CS208="",CS209=""),"",COUNTIF(DL8:DL207,"S"))</f>
        <v>0</v>
      </c>
      <c r="CT214" s="731"/>
      <c r="CU214" s="731"/>
      <c r="CV214" s="731"/>
      <c r="CW214" s="731"/>
      <c r="CX214" s="731"/>
      <c r="CY214" s="731"/>
      <c r="CZ214" s="731"/>
      <c r="DA214" s="731"/>
      <c r="DB214" s="731"/>
      <c r="DC214" s="731"/>
      <c r="DD214" s="731"/>
      <c r="DE214" s="731"/>
      <c r="DF214" s="731"/>
      <c r="DG214" s="731"/>
      <c r="DH214" s="731"/>
      <c r="DM214" s="125"/>
      <c r="DN214" s="731">
        <f>IF(AND(DN208="",DN209=""),"",COUNTIF(EG8:EG207,"S"))</f>
        <v>0</v>
      </c>
      <c r="DO214" s="731"/>
      <c r="DP214" s="731"/>
      <c r="DQ214" s="731"/>
      <c r="DR214" s="731"/>
      <c r="DS214" s="731"/>
      <c r="DT214" s="731"/>
      <c r="DU214" s="731"/>
      <c r="DV214" s="731"/>
      <c r="DW214" s="731"/>
      <c r="DX214" s="731"/>
      <c r="DY214" s="731"/>
      <c r="DZ214" s="731"/>
      <c r="EA214" s="731"/>
      <c r="EB214" s="731"/>
      <c r="EC214" s="731"/>
      <c r="EH214" s="125"/>
      <c r="EI214" s="710">
        <f>IF(AND(EI208="",EI209=""),"",COUNTIF(ER8:ER207,"S"))</f>
        <v>0</v>
      </c>
      <c r="EJ214" s="710"/>
      <c r="EK214" s="710"/>
      <c r="EL214" s="710"/>
      <c r="EM214" s="710"/>
      <c r="EN214" s="710"/>
      <c r="EO214" s="710"/>
      <c r="EP214" s="710"/>
      <c r="EQ214" s="710"/>
      <c r="ER214" s="710"/>
      <c r="ES214" s="710">
        <f>IF(AND(ES208="",ES209=""),"",COUNTIF(FB8:FB207,"S"))</f>
        <v>0</v>
      </c>
      <c r="ET214" s="710"/>
      <c r="EU214" s="710"/>
      <c r="EV214" s="710"/>
      <c r="EW214" s="710"/>
      <c r="EX214" s="710"/>
      <c r="EY214" s="710"/>
      <c r="EZ214" s="710"/>
      <c r="FA214" s="710"/>
      <c r="FB214" s="710"/>
      <c r="FC214" s="710">
        <f>IF(AND(FC208="",FC209=""),"",COUNTIF(FL8:FL207,"S"))</f>
        <v>0</v>
      </c>
      <c r="FD214" s="710"/>
      <c r="FE214" s="710"/>
      <c r="FF214" s="710"/>
      <c r="FG214" s="710"/>
      <c r="FH214" s="710"/>
      <c r="FI214" s="710"/>
      <c r="FJ214" s="710"/>
      <c r="FK214" s="710"/>
      <c r="FL214" s="710"/>
      <c r="FM214" s="822"/>
      <c r="FN214" s="822"/>
      <c r="FO214" s="822"/>
      <c r="FP214" s="822"/>
      <c r="FQ214" s="715"/>
      <c r="FR214" s="716"/>
      <c r="FS214" s="716"/>
      <c r="FT214" s="717"/>
      <c r="FU214" s="700" t="str">
        <f>IF('Master sheet'!$D$11="Hindi","अनुपस्थिति","Absence")</f>
        <v>अनुपस्थिति</v>
      </c>
      <c r="FV214" s="701"/>
      <c r="FW214" s="702">
        <f>COUNTIF(FU8:FU207,"AB")</f>
        <v>0</v>
      </c>
      <c r="FX214" s="702"/>
      <c r="FY214" s="702"/>
      <c r="FZ214" s="724"/>
      <c r="GA214" s="724"/>
      <c r="GB214" s="727"/>
      <c r="GC214" s="728"/>
    </row>
    <row r="215" spans="1:185" ht="21" customHeight="1">
      <c r="A215" s="734"/>
      <c r="B215" s="734"/>
      <c r="C215" s="734"/>
      <c r="D215" s="734"/>
      <c r="E215" s="734"/>
      <c r="F215" s="734"/>
      <c r="G215" s="734"/>
      <c r="H215" s="736" t="str">
        <f>IF('Master sheet'!$D$11="Hindi","अनुतीर्ण  :","Failed  :")</f>
        <v>अनुतीर्ण  :</v>
      </c>
      <c r="I215" s="736"/>
      <c r="J215" s="123" t="s">
        <v>81</v>
      </c>
      <c r="K215" s="731">
        <f>IF(AND(K208="",K209=""),"",COUNTIF(AE8:AE207,"F"))</f>
        <v>0</v>
      </c>
      <c r="L215" s="731"/>
      <c r="M215" s="731"/>
      <c r="N215" s="731"/>
      <c r="O215" s="731"/>
      <c r="P215" s="731"/>
      <c r="Q215" s="731"/>
      <c r="R215" s="731"/>
      <c r="S215" s="731"/>
      <c r="T215" s="731"/>
      <c r="U215" s="731"/>
      <c r="V215" s="731"/>
      <c r="W215" s="731"/>
      <c r="X215" s="731"/>
      <c r="Y215" s="731"/>
      <c r="Z215" s="731"/>
      <c r="AF215" s="125"/>
      <c r="AG215" s="731">
        <f>IF(AND(AG208="",AG209=""),"",COUNTIF(AZ8:AZ207,"F"))</f>
        <v>0</v>
      </c>
      <c r="AH215" s="731"/>
      <c r="AI215" s="731"/>
      <c r="AJ215" s="731"/>
      <c r="AK215" s="731"/>
      <c r="AL215" s="731"/>
      <c r="AM215" s="731"/>
      <c r="AN215" s="731"/>
      <c r="AO215" s="731"/>
      <c r="AP215" s="731"/>
      <c r="AQ215" s="731"/>
      <c r="AR215" s="731"/>
      <c r="AS215" s="731"/>
      <c r="AT215" s="731"/>
      <c r="AU215" s="731"/>
      <c r="AV215" s="731"/>
      <c r="BA215" s="125"/>
      <c r="BB215" s="125"/>
      <c r="BC215" s="731">
        <f>IF(AND(BC208="",BC209=""),"",COUNTIF(BV8:BV207,"F"))</f>
        <v>0</v>
      </c>
      <c r="BD215" s="731"/>
      <c r="BE215" s="731"/>
      <c r="BF215" s="731"/>
      <c r="BG215" s="731"/>
      <c r="BH215" s="731"/>
      <c r="BI215" s="731"/>
      <c r="BJ215" s="731"/>
      <c r="BK215" s="731"/>
      <c r="BL215" s="731"/>
      <c r="BM215" s="731"/>
      <c r="BN215" s="731"/>
      <c r="BO215" s="731"/>
      <c r="BP215" s="731"/>
      <c r="BQ215" s="731"/>
      <c r="BR215" s="731"/>
      <c r="BW215" s="125"/>
      <c r="BX215" s="731">
        <f>IF(AND(BX208="",BX209=""),"",COUNTIF(CQ8:CQ207,"F"))</f>
        <v>0</v>
      </c>
      <c r="BY215" s="731"/>
      <c r="BZ215" s="731"/>
      <c r="CA215" s="731"/>
      <c r="CB215" s="731"/>
      <c r="CC215" s="731"/>
      <c r="CD215" s="731"/>
      <c r="CE215" s="731"/>
      <c r="CF215" s="731"/>
      <c r="CG215" s="731"/>
      <c r="CH215" s="731"/>
      <c r="CI215" s="731"/>
      <c r="CJ215" s="731"/>
      <c r="CK215" s="731"/>
      <c r="CL215" s="731"/>
      <c r="CM215" s="731"/>
      <c r="CR215" s="125"/>
      <c r="CS215" s="731">
        <f>IF(AND(CS208="",CS209=""),"",COUNTIF(DL8:DL207,"F"))</f>
        <v>0</v>
      </c>
      <c r="CT215" s="731"/>
      <c r="CU215" s="731"/>
      <c r="CV215" s="731"/>
      <c r="CW215" s="731"/>
      <c r="CX215" s="731"/>
      <c r="CY215" s="731"/>
      <c r="CZ215" s="731"/>
      <c r="DA215" s="731"/>
      <c r="DB215" s="731"/>
      <c r="DC215" s="731"/>
      <c r="DD215" s="731"/>
      <c r="DE215" s="731"/>
      <c r="DF215" s="731"/>
      <c r="DG215" s="731"/>
      <c r="DH215" s="731"/>
      <c r="DM215" s="125"/>
      <c r="DN215" s="731">
        <f>IF(AND(DN208="",DN209=""),"",COUNTIF(EG8:EG207,"F"))</f>
        <v>0</v>
      </c>
      <c r="DO215" s="731"/>
      <c r="DP215" s="731"/>
      <c r="DQ215" s="731"/>
      <c r="DR215" s="731"/>
      <c r="DS215" s="731"/>
      <c r="DT215" s="731"/>
      <c r="DU215" s="731"/>
      <c r="DV215" s="731"/>
      <c r="DW215" s="731"/>
      <c r="DX215" s="731"/>
      <c r="DY215" s="731"/>
      <c r="DZ215" s="731"/>
      <c r="EA215" s="731"/>
      <c r="EB215" s="731"/>
      <c r="EC215" s="731"/>
      <c r="EH215" s="125"/>
      <c r="EI215" s="710">
        <f>IF(AND(EI208="",EI209=""),"",COUNTIF(ER8:ER207,"F"))</f>
        <v>0</v>
      </c>
      <c r="EJ215" s="710"/>
      <c r="EK215" s="710"/>
      <c r="EL215" s="710"/>
      <c r="EM215" s="710"/>
      <c r="EN215" s="710"/>
      <c r="EO215" s="710"/>
      <c r="EP215" s="710"/>
      <c r="EQ215" s="710"/>
      <c r="ER215" s="710"/>
      <c r="ES215" s="710">
        <f>IF(AND(ES208="",ES209=""),"",COUNTIF(FB8:FB207,"F"))</f>
        <v>0</v>
      </c>
      <c r="ET215" s="710"/>
      <c r="EU215" s="710"/>
      <c r="EV215" s="710"/>
      <c r="EW215" s="710"/>
      <c r="EX215" s="710"/>
      <c r="EY215" s="710"/>
      <c r="EZ215" s="710"/>
      <c r="FA215" s="710"/>
      <c r="FB215" s="710"/>
      <c r="FC215" s="710">
        <f>IF(AND(FC208="",FC209=""),"",COUNTIF(FL8:FL207,"F"))</f>
        <v>0</v>
      </c>
      <c r="FD215" s="710"/>
      <c r="FE215" s="710"/>
      <c r="FF215" s="710"/>
      <c r="FG215" s="710"/>
      <c r="FH215" s="710"/>
      <c r="FI215" s="710"/>
      <c r="FJ215" s="710"/>
      <c r="FK215" s="710"/>
      <c r="FL215" s="710"/>
      <c r="FM215" s="822"/>
      <c r="FN215" s="822"/>
      <c r="FO215" s="822"/>
      <c r="FP215" s="822"/>
      <c r="FQ215" s="715"/>
      <c r="FR215" s="716"/>
      <c r="FS215" s="716"/>
      <c r="FT215" s="717"/>
      <c r="FU215" s="700" t="str">
        <f>IF('Master sheet'!$D$11="Hindi","उत्तीर्ण %","Pass %")</f>
        <v>उत्तीर्ण %</v>
      </c>
      <c r="FV215" s="701"/>
      <c r="FW215" s="704">
        <f>IF(FW208=0,0,FW213/FW208*100)</f>
        <v>100</v>
      </c>
      <c r="FX215" s="704"/>
      <c r="FY215" s="704"/>
      <c r="FZ215" s="724" t="str">
        <f>IF('Master sheet'!$D$11="Hindi","हस्ताक्षर परीक्षा प्रभारी","Signature of the exam. Incharge")</f>
        <v>हस्ताक्षर परीक्षा प्रभारी</v>
      </c>
      <c r="GA215" s="724"/>
      <c r="GB215" s="725" t="str">
        <f>CONCATENATE("( ",UPPER('Master sheet'!D16)," )")</f>
        <v>( SURESH CHAND )</v>
      </c>
      <c r="GC215" s="726"/>
    </row>
    <row r="216" spans="1:185" ht="21" customHeight="1">
      <c r="A216" s="734"/>
      <c r="B216" s="734"/>
      <c r="C216" s="734"/>
      <c r="D216" s="734"/>
      <c r="E216" s="734"/>
      <c r="F216" s="734"/>
      <c r="G216" s="734"/>
      <c r="H216" s="736" t="str">
        <f>IF('Master sheet'!$D$11="Hindi","पुनः परीक्षा तक परिणाम रोका गया  :","Result with held until re-exam  :")</f>
        <v>पुनः परीक्षा तक परिणाम रोका गया  :</v>
      </c>
      <c r="I216" s="736"/>
      <c r="J216" s="123" t="s">
        <v>81</v>
      </c>
      <c r="K216" s="731">
        <f>IF(AND(K208="",K209=""),"",COUNTIF(AE8:AE207,"RW"))</f>
        <v>0</v>
      </c>
      <c r="L216" s="731"/>
      <c r="M216" s="731"/>
      <c r="N216" s="731"/>
      <c r="O216" s="731"/>
      <c r="P216" s="731"/>
      <c r="Q216" s="731"/>
      <c r="R216" s="731"/>
      <c r="S216" s="731"/>
      <c r="T216" s="731"/>
      <c r="U216" s="731"/>
      <c r="V216" s="731"/>
      <c r="W216" s="731"/>
      <c r="X216" s="731"/>
      <c r="Y216" s="731"/>
      <c r="Z216" s="731"/>
      <c r="AF216" s="125"/>
      <c r="AG216" s="731">
        <f>IF(AND(AG208="",AG209=""),"",COUNTIF(AZ8:AZ207,"RW"))</f>
        <v>0</v>
      </c>
      <c r="AH216" s="731"/>
      <c r="AI216" s="731"/>
      <c r="AJ216" s="731"/>
      <c r="AK216" s="731"/>
      <c r="AL216" s="731"/>
      <c r="AM216" s="731"/>
      <c r="AN216" s="731"/>
      <c r="AO216" s="731"/>
      <c r="AP216" s="731"/>
      <c r="AQ216" s="731"/>
      <c r="AR216" s="731"/>
      <c r="AS216" s="731"/>
      <c r="AT216" s="731"/>
      <c r="AU216" s="731"/>
      <c r="AV216" s="731"/>
      <c r="BA216" s="125"/>
      <c r="BB216" s="125"/>
      <c r="BC216" s="731">
        <f>IF(AND(BC208="",BC209=""),"",COUNTIF(BV8:BV207,"RW"))</f>
        <v>0</v>
      </c>
      <c r="BD216" s="731"/>
      <c r="BE216" s="731"/>
      <c r="BF216" s="731"/>
      <c r="BG216" s="731"/>
      <c r="BH216" s="731"/>
      <c r="BI216" s="731"/>
      <c r="BJ216" s="731"/>
      <c r="BK216" s="731"/>
      <c r="BL216" s="731"/>
      <c r="BM216" s="731"/>
      <c r="BN216" s="731"/>
      <c r="BO216" s="731"/>
      <c r="BP216" s="731"/>
      <c r="BQ216" s="731"/>
      <c r="BR216" s="731"/>
      <c r="BW216" s="125"/>
      <c r="BX216" s="731">
        <f>IF(AND(BX208="",BX209=""),"",COUNTIF(CQ8:CQ207,"RW"))</f>
        <v>0</v>
      </c>
      <c r="BY216" s="731"/>
      <c r="BZ216" s="731"/>
      <c r="CA216" s="731"/>
      <c r="CB216" s="731"/>
      <c r="CC216" s="731"/>
      <c r="CD216" s="731"/>
      <c r="CE216" s="731"/>
      <c r="CF216" s="731"/>
      <c r="CG216" s="731"/>
      <c r="CH216" s="731"/>
      <c r="CI216" s="731"/>
      <c r="CJ216" s="731"/>
      <c r="CK216" s="731"/>
      <c r="CL216" s="731"/>
      <c r="CM216" s="731"/>
      <c r="CR216" s="125"/>
      <c r="CS216" s="731">
        <f>IF(AND(CS208="",CS209=""),"",COUNTIF(DL8:DL207,"RW"))</f>
        <v>0</v>
      </c>
      <c r="CT216" s="731"/>
      <c r="CU216" s="731"/>
      <c r="CV216" s="731"/>
      <c r="CW216" s="731"/>
      <c r="CX216" s="731"/>
      <c r="CY216" s="731"/>
      <c r="CZ216" s="731"/>
      <c r="DA216" s="731"/>
      <c r="DB216" s="731"/>
      <c r="DC216" s="731"/>
      <c r="DD216" s="731"/>
      <c r="DE216" s="731"/>
      <c r="DF216" s="731"/>
      <c r="DG216" s="731"/>
      <c r="DH216" s="731"/>
      <c r="DM216" s="125"/>
      <c r="DN216" s="731">
        <f>IF(AND(DN208="",DN209=""),"",COUNTIF(EG8:EG207,"RW"))</f>
        <v>0</v>
      </c>
      <c r="DO216" s="731"/>
      <c r="DP216" s="731"/>
      <c r="DQ216" s="731"/>
      <c r="DR216" s="731"/>
      <c r="DS216" s="731"/>
      <c r="DT216" s="731"/>
      <c r="DU216" s="731"/>
      <c r="DV216" s="731"/>
      <c r="DW216" s="731"/>
      <c r="DX216" s="731"/>
      <c r="DY216" s="731"/>
      <c r="DZ216" s="731"/>
      <c r="EA216" s="731"/>
      <c r="EB216" s="731"/>
      <c r="EC216" s="731"/>
      <c r="EH216" s="125"/>
      <c r="EI216" s="710">
        <f>IF(AND(EI208="",EI209=""),"",COUNTIF(ER8:ER207,"RW"))</f>
        <v>0</v>
      </c>
      <c r="EJ216" s="710"/>
      <c r="EK216" s="710"/>
      <c r="EL216" s="710"/>
      <c r="EM216" s="710"/>
      <c r="EN216" s="710"/>
      <c r="EO216" s="710"/>
      <c r="EP216" s="710"/>
      <c r="EQ216" s="710"/>
      <c r="ER216" s="710"/>
      <c r="ES216" s="710">
        <f>IF(AND(ES208="",ES209=""),"",COUNTIF(FB8:FB207,"RW"))</f>
        <v>0</v>
      </c>
      <c r="ET216" s="710"/>
      <c r="EU216" s="710"/>
      <c r="EV216" s="710"/>
      <c r="EW216" s="710"/>
      <c r="EX216" s="710"/>
      <c r="EY216" s="710"/>
      <c r="EZ216" s="710"/>
      <c r="FA216" s="710"/>
      <c r="FB216" s="710"/>
      <c r="FC216" s="710">
        <f>IF(AND(FC208="",FC209=""),"",COUNTIF(FL8:FL207,"RW"))</f>
        <v>0</v>
      </c>
      <c r="FD216" s="710"/>
      <c r="FE216" s="710"/>
      <c r="FF216" s="710"/>
      <c r="FG216" s="710"/>
      <c r="FH216" s="710"/>
      <c r="FI216" s="710"/>
      <c r="FJ216" s="710"/>
      <c r="FK216" s="710"/>
      <c r="FL216" s="710"/>
      <c r="FM216" s="822"/>
      <c r="FN216" s="822"/>
      <c r="FO216" s="822"/>
      <c r="FP216" s="822"/>
      <c r="FQ216" s="715"/>
      <c r="FR216" s="716"/>
      <c r="FS216" s="716"/>
      <c r="FT216" s="717"/>
      <c r="FU216" s="700" t="str">
        <f>IF('Master sheet'!$D$11="Hindi","पुनः परीक्षा","Re-Exam")</f>
        <v>पुनः परीक्षा</v>
      </c>
      <c r="FV216" s="701"/>
      <c r="FW216" s="705">
        <f>COUNTIF(FZ8:FZ207,"पुनः परीक्षा")+COUNTIF(FZ8:FZ207,"Re-Exam")</f>
        <v>0</v>
      </c>
      <c r="FX216" s="705"/>
      <c r="FY216" s="705"/>
      <c r="FZ216" s="724"/>
      <c r="GA216" s="724"/>
      <c r="GB216" s="727"/>
      <c r="GC216" s="728"/>
    </row>
    <row r="217" spans="1:185" ht="21" customHeight="1">
      <c r="A217" s="734"/>
      <c r="B217" s="734"/>
      <c r="C217" s="734"/>
      <c r="D217" s="734"/>
      <c r="E217" s="734"/>
      <c r="F217" s="734"/>
      <c r="G217" s="734"/>
      <c r="H217" s="733" t="str">
        <f>IF('Master sheet'!$D$11="Hindi","अनुपस्थिति  :","Absence  :")</f>
        <v>अनुपस्थिति  :</v>
      </c>
      <c r="I217" s="733"/>
      <c r="J217" s="123" t="s">
        <v>81</v>
      </c>
      <c r="K217" s="731">
        <f>IF(AND(K208="",K209=""),"",COUNTIF(AE8:AE207,"AB"))</f>
        <v>0</v>
      </c>
      <c r="L217" s="731"/>
      <c r="M217" s="731"/>
      <c r="N217" s="731"/>
      <c r="O217" s="731"/>
      <c r="P217" s="731"/>
      <c r="Q217" s="731"/>
      <c r="R217" s="731"/>
      <c r="S217" s="731"/>
      <c r="T217" s="731"/>
      <c r="U217" s="731"/>
      <c r="V217" s="731"/>
      <c r="W217" s="731"/>
      <c r="X217" s="731"/>
      <c r="Y217" s="731"/>
      <c r="Z217" s="731"/>
      <c r="AF217" s="125"/>
      <c r="AG217" s="731">
        <f>IF(AND(AG208="",AG209=""),"",COUNTIF(AZ8:AZ207,"AB"))</f>
        <v>0</v>
      </c>
      <c r="AH217" s="731"/>
      <c r="AI217" s="731"/>
      <c r="AJ217" s="731"/>
      <c r="AK217" s="731"/>
      <c r="AL217" s="731"/>
      <c r="AM217" s="731"/>
      <c r="AN217" s="731"/>
      <c r="AO217" s="731"/>
      <c r="AP217" s="731"/>
      <c r="AQ217" s="731"/>
      <c r="AR217" s="731"/>
      <c r="AS217" s="731"/>
      <c r="AT217" s="731"/>
      <c r="AU217" s="731"/>
      <c r="AV217" s="731"/>
      <c r="BA217" s="125"/>
      <c r="BB217" s="125"/>
      <c r="BC217" s="731">
        <f>IF(AND(BC208="",BC209=""),"",COUNTIF(BV8:BV207,"AB"))</f>
        <v>0</v>
      </c>
      <c r="BD217" s="731"/>
      <c r="BE217" s="731"/>
      <c r="BF217" s="731"/>
      <c r="BG217" s="731"/>
      <c r="BH217" s="731"/>
      <c r="BI217" s="731"/>
      <c r="BJ217" s="731"/>
      <c r="BK217" s="731"/>
      <c r="BL217" s="731"/>
      <c r="BM217" s="731"/>
      <c r="BN217" s="731"/>
      <c r="BO217" s="731"/>
      <c r="BP217" s="731"/>
      <c r="BQ217" s="731"/>
      <c r="BR217" s="731"/>
      <c r="BW217" s="125"/>
      <c r="BX217" s="731">
        <f>IF(AND(BX208="",BX209=""),"",COUNTIF(CQ8:CQ207,"AB"))</f>
        <v>0</v>
      </c>
      <c r="BY217" s="731"/>
      <c r="BZ217" s="731"/>
      <c r="CA217" s="731"/>
      <c r="CB217" s="731"/>
      <c r="CC217" s="731"/>
      <c r="CD217" s="731"/>
      <c r="CE217" s="731"/>
      <c r="CF217" s="731"/>
      <c r="CG217" s="731"/>
      <c r="CH217" s="731"/>
      <c r="CI217" s="731"/>
      <c r="CJ217" s="731"/>
      <c r="CK217" s="731"/>
      <c r="CL217" s="731"/>
      <c r="CM217" s="731"/>
      <c r="CR217" s="125"/>
      <c r="CS217" s="731">
        <f>IF(AND(CS208="",CS209=""),"",COUNTIF(DL8:DL207,"AB"))</f>
        <v>0</v>
      </c>
      <c r="CT217" s="731"/>
      <c r="CU217" s="731"/>
      <c r="CV217" s="731"/>
      <c r="CW217" s="731"/>
      <c r="CX217" s="731"/>
      <c r="CY217" s="731"/>
      <c r="CZ217" s="731"/>
      <c r="DA217" s="731"/>
      <c r="DB217" s="731"/>
      <c r="DC217" s="731"/>
      <c r="DD217" s="731"/>
      <c r="DE217" s="731"/>
      <c r="DF217" s="731"/>
      <c r="DG217" s="731"/>
      <c r="DH217" s="731"/>
      <c r="DM217" s="125"/>
      <c r="DN217" s="731">
        <f>IF(AND(DN208="",DN209=""),"",COUNTIF(EG8:EG207,"AB"))</f>
        <v>0</v>
      </c>
      <c r="DO217" s="731"/>
      <c r="DP217" s="731"/>
      <c r="DQ217" s="731"/>
      <c r="DR217" s="731"/>
      <c r="DS217" s="731"/>
      <c r="DT217" s="731"/>
      <c r="DU217" s="731"/>
      <c r="DV217" s="731"/>
      <c r="DW217" s="731"/>
      <c r="DX217" s="731"/>
      <c r="DY217" s="731"/>
      <c r="DZ217" s="731"/>
      <c r="EA217" s="731"/>
      <c r="EB217" s="731"/>
      <c r="EC217" s="731"/>
      <c r="EH217" s="125"/>
      <c r="EI217" s="710">
        <f>IF(AND(EI208="",EI209=""),"",COUNTIF(ER8:ER207,"AB"))</f>
        <v>0</v>
      </c>
      <c r="EJ217" s="710"/>
      <c r="EK217" s="710"/>
      <c r="EL217" s="710"/>
      <c r="EM217" s="710"/>
      <c r="EN217" s="710"/>
      <c r="EO217" s="710"/>
      <c r="EP217" s="710"/>
      <c r="EQ217" s="710"/>
      <c r="ER217" s="710"/>
      <c r="ES217" s="710">
        <f>IF(AND(ES208="",ES209=""),"",COUNTIF(FB8:FB207,"AB"))</f>
        <v>0</v>
      </c>
      <c r="ET217" s="710"/>
      <c r="EU217" s="710"/>
      <c r="EV217" s="710"/>
      <c r="EW217" s="710"/>
      <c r="EX217" s="710"/>
      <c r="EY217" s="710"/>
      <c r="EZ217" s="710"/>
      <c r="FA217" s="710"/>
      <c r="FB217" s="710"/>
      <c r="FC217" s="710">
        <f>IF(AND(FC208="",FC209=""),"",COUNTIF(FL8:FL207,"AB"))</f>
        <v>0</v>
      </c>
      <c r="FD217" s="710"/>
      <c r="FE217" s="710"/>
      <c r="FF217" s="710"/>
      <c r="FG217" s="710"/>
      <c r="FH217" s="710"/>
      <c r="FI217" s="710"/>
      <c r="FJ217" s="710"/>
      <c r="FK217" s="710"/>
      <c r="FL217" s="710"/>
      <c r="FM217" s="822"/>
      <c r="FN217" s="822"/>
      <c r="FO217" s="822"/>
      <c r="FP217" s="822"/>
      <c r="FQ217" s="715"/>
      <c r="FR217" s="716"/>
      <c r="FS217" s="716"/>
      <c r="FT217" s="717"/>
      <c r="FU217" s="700" t="str">
        <f>IF('Master sheet'!$D$11="Hindi","नाम पृथक","NSO")</f>
        <v>नाम पृथक</v>
      </c>
      <c r="FV217" s="701"/>
      <c r="FW217" s="706">
        <f>COUNTIF(B8:B207,"nso")</f>
        <v>0</v>
      </c>
      <c r="FX217" s="706"/>
      <c r="FY217" s="706"/>
      <c r="FZ217" s="724" t="str">
        <f>IF('Master sheet'!$D$11="Hindi","हस्ताक्षर संस्था प्रधान","Head of Institute's Signature")</f>
        <v>हस्ताक्षर संस्था प्रधान</v>
      </c>
      <c r="GA217" s="724"/>
      <c r="GB217" s="725" t="str">
        <f>CONCATENATE("( ",UPPER('Master sheet'!D14)," )")</f>
        <v>( USHA PALIYA )</v>
      </c>
      <c r="GC217" s="726"/>
    </row>
    <row r="218" spans="1:185" ht="21" customHeight="1">
      <c r="A218" s="734"/>
      <c r="B218" s="734"/>
      <c r="C218" s="734"/>
      <c r="D218" s="734"/>
      <c r="E218" s="734"/>
      <c r="F218" s="734"/>
      <c r="G218" s="734"/>
      <c r="H218" s="733" t="str">
        <f>IF('Master sheet'!$D$11="Hindi","पुनः परीक्षा वाले विद्यार्थियों की संख्या  :","No. of students for re-exam. :")</f>
        <v>पुनः परीक्षा वाले विद्यार्थियों की संख्या  :</v>
      </c>
      <c r="I218" s="733"/>
      <c r="J218" s="123" t="s">
        <v>81</v>
      </c>
      <c r="K218" s="731">
        <f>IF(AND(K208="",K209=""),"",COUNTIF(AE8:AE207,"RE"))</f>
        <v>0</v>
      </c>
      <c r="L218" s="731"/>
      <c r="M218" s="731"/>
      <c r="N218" s="731"/>
      <c r="O218" s="731"/>
      <c r="P218" s="731"/>
      <c r="Q218" s="731"/>
      <c r="R218" s="731"/>
      <c r="S218" s="731"/>
      <c r="T218" s="731"/>
      <c r="U218" s="731"/>
      <c r="V218" s="731"/>
      <c r="W218" s="731"/>
      <c r="X218" s="731"/>
      <c r="Y218" s="731"/>
      <c r="Z218" s="731"/>
      <c r="AF218" s="128"/>
      <c r="AG218" s="731">
        <f>IF(AND(AG208="",AG209=""),"",COUNTIF(AZ8:AZ207,"RE"))</f>
        <v>0</v>
      </c>
      <c r="AH218" s="731"/>
      <c r="AI218" s="731"/>
      <c r="AJ218" s="731"/>
      <c r="AK218" s="731"/>
      <c r="AL218" s="731"/>
      <c r="AM218" s="731"/>
      <c r="AN218" s="731"/>
      <c r="AO218" s="731"/>
      <c r="AP218" s="731"/>
      <c r="AQ218" s="731"/>
      <c r="AR218" s="731"/>
      <c r="AS218" s="731"/>
      <c r="AT218" s="731"/>
      <c r="AU218" s="731"/>
      <c r="AV218" s="731"/>
      <c r="BA218" s="128"/>
      <c r="BB218" s="128"/>
      <c r="BC218" s="731">
        <f>IF(AND(BC208="",BC209=""),"",COUNTIF(BV8:BV207,"RE"))</f>
        <v>0</v>
      </c>
      <c r="BD218" s="731"/>
      <c r="BE218" s="731"/>
      <c r="BF218" s="731"/>
      <c r="BG218" s="731"/>
      <c r="BH218" s="731"/>
      <c r="BI218" s="731"/>
      <c r="BJ218" s="731"/>
      <c r="BK218" s="731"/>
      <c r="BL218" s="731"/>
      <c r="BM218" s="731"/>
      <c r="BN218" s="731"/>
      <c r="BO218" s="731"/>
      <c r="BP218" s="731"/>
      <c r="BQ218" s="731"/>
      <c r="BR218" s="731"/>
      <c r="BW218" s="128"/>
      <c r="BX218" s="731">
        <f>IF(AND(BX208="",BX209=""),"",COUNTIF(CQ8:CQ207,"RE"))</f>
        <v>0</v>
      </c>
      <c r="BY218" s="731"/>
      <c r="BZ218" s="731"/>
      <c r="CA218" s="731"/>
      <c r="CB218" s="731"/>
      <c r="CC218" s="731"/>
      <c r="CD218" s="731"/>
      <c r="CE218" s="731"/>
      <c r="CF218" s="731"/>
      <c r="CG218" s="731"/>
      <c r="CH218" s="731"/>
      <c r="CI218" s="731"/>
      <c r="CJ218" s="731"/>
      <c r="CK218" s="731"/>
      <c r="CL218" s="731"/>
      <c r="CM218" s="731"/>
      <c r="CR218" s="128"/>
      <c r="CS218" s="731">
        <f>IF(AND(CS208="",CS209=""),"",COUNTIF(DL8:DL207,"RE"))</f>
        <v>0</v>
      </c>
      <c r="CT218" s="731"/>
      <c r="CU218" s="731"/>
      <c r="CV218" s="731"/>
      <c r="CW218" s="731"/>
      <c r="CX218" s="731"/>
      <c r="CY218" s="731"/>
      <c r="CZ218" s="731"/>
      <c r="DA218" s="731"/>
      <c r="DB218" s="731"/>
      <c r="DC218" s="731"/>
      <c r="DD218" s="731"/>
      <c r="DE218" s="731"/>
      <c r="DF218" s="731"/>
      <c r="DG218" s="731"/>
      <c r="DH218" s="731"/>
      <c r="DM218" s="128"/>
      <c r="DN218" s="731">
        <f>IF(AND(DN208="",DN209=""),"",COUNTIF(EG8:EG207,"RE"))</f>
        <v>0</v>
      </c>
      <c r="DO218" s="731"/>
      <c r="DP218" s="731"/>
      <c r="DQ218" s="731"/>
      <c r="DR218" s="731"/>
      <c r="DS218" s="731"/>
      <c r="DT218" s="731"/>
      <c r="DU218" s="731"/>
      <c r="DV218" s="731"/>
      <c r="DW218" s="731"/>
      <c r="DX218" s="731"/>
      <c r="DY218" s="731"/>
      <c r="DZ218" s="731"/>
      <c r="EA218" s="731"/>
      <c r="EB218" s="731"/>
      <c r="EC218" s="731"/>
      <c r="EH218" s="128"/>
      <c r="EI218" s="710">
        <f>IF(AND(EI208="",EI209=""),"",COUNTIF(ER8:ER207,"RE"))</f>
        <v>0</v>
      </c>
      <c r="EJ218" s="710"/>
      <c r="EK218" s="710"/>
      <c r="EL218" s="710"/>
      <c r="EM218" s="710"/>
      <c r="EN218" s="710"/>
      <c r="EO218" s="710"/>
      <c r="EP218" s="710"/>
      <c r="EQ218" s="710"/>
      <c r="ER218" s="710"/>
      <c r="ES218" s="710">
        <f>IF(AND(ES208="",ES209=""),"",COUNTIF(FB8:FB207,"RE"))</f>
        <v>0</v>
      </c>
      <c r="ET218" s="710"/>
      <c r="EU218" s="710"/>
      <c r="EV218" s="710"/>
      <c r="EW218" s="710"/>
      <c r="EX218" s="710"/>
      <c r="EY218" s="710"/>
      <c r="EZ218" s="710"/>
      <c r="FA218" s="710"/>
      <c r="FB218" s="710"/>
      <c r="FC218" s="710">
        <f>IF(AND(FC208="",FC209=""),"",COUNTIF(FL8:FL207,"RE"))</f>
        <v>0</v>
      </c>
      <c r="FD218" s="710"/>
      <c r="FE218" s="710"/>
      <c r="FF218" s="710"/>
      <c r="FG218" s="710"/>
      <c r="FH218" s="710"/>
      <c r="FI218" s="710"/>
      <c r="FJ218" s="710"/>
      <c r="FK218" s="710"/>
      <c r="FL218" s="710"/>
      <c r="FM218" s="822"/>
      <c r="FN218" s="822"/>
      <c r="FO218" s="822"/>
      <c r="FP218" s="822"/>
      <c r="FQ218" s="715"/>
      <c r="FR218" s="716"/>
      <c r="FS218" s="716"/>
      <c r="FT218" s="717"/>
      <c r="FU218" s="700" t="str">
        <f>IF('Master sheet'!$D$11="Hindi","कुल योग","Total")</f>
        <v>कुल योग</v>
      </c>
      <c r="FV218" s="701"/>
      <c r="FW218" s="707">
        <f>SUM(FW213,FW214,FW217)</f>
        <v>12</v>
      </c>
      <c r="FX218" s="707"/>
      <c r="FY218" s="707"/>
      <c r="FZ218" s="724"/>
      <c r="GA218" s="724"/>
      <c r="GB218" s="727"/>
      <c r="GC218" s="728"/>
    </row>
  </sheetData>
  <sheetProtection password="D49F" sheet="1" objects="1" scenarios="1" formatColumns="0" formatRows="0"/>
  <protectedRanges>
    <protectedRange sqref="E3" name="Range1"/>
    <protectedRange password="EA02" sqref="DI6:DL6 DH5:DL5 ED6:EG6 EC5:EG5 EP6 EO5:EP5 FA5:FA6 EZ6 EY5:EZ5 FK5:FK6 FJ6 FI5:FJ5 R5:U5 AB6:AE6 V5:V6 EQ5:EQ6 W5:AE5 AW6:AZ6 AV5:AZ5 BS6:BV6 BR5:BV5 CN6:CQ6 CM5:CQ5 S6:U6 W6:Z6 AM5:AP5 AN6:AP6 AQ5:AU6 BJ5:BQ6 CE5:CL6 CD5 CZ5:DG6 CY5 DU5:EB6 DT5 BC5:BI5 BC6:BH6 CS5:CX6 AG5:AL6 L5:Q6 BX5:CC6 DN5:DS6 L7:AE7 AG7:AZ7 BC7:BV7 AP8:AQ207 AM8:AM207 U8:V207 R8:R207 BL8:BM207 BI8:BI207 BX7:CQ7 CG8:CH207 CD8:CD207 CS7:DL7 DB8:DC207 CY8:CY207 DN7:EG7 DW8:DX207 DT8:DT207 EX7:FA207 FH7:FK207 AT8:AZ207 Y8:AE207 BP8:BV207 CK8:CQ207 DF8:DL207 EA8:EG207 EN7:EQ207" name="mark sheet"/>
    <protectedRange password="DC77" sqref="K211:M211 A209:J218 K209:Z210 A208:Z208 AG208:AV210 AG213:AV218 BC208:BR210 BC213:BR218 BX208:CM210 BX213:CM218 CS208:DH210 CS213:DH218 DN208:EC210 DN213:EC218 O211:Q211 S211 U211 Y211 K212:V218 Y212:Z218 W213:X218 AG211:AI211 AL211 AO211 AQ211 AU211 AU212:AV212 BC211:BE211 BH211 BK211 BM211 BQ211 BO211:BO212 BQ212:BR212 BX211:BZ211 CC211 CF211 CH211 CL211 CL212:CM212 CS211:CU211 CX211 DA211 DC211 DG211 DG212:DH212 W211:W212 AS211:AS212 DE211:DE212 CJ211:CJ212 DN211:DP211 DS211 DV211 DX211 EB211 EB212:EC212 DZ211:DZ212 BC212:BH212 BJ212:BN212 AG212:AL212 AN212:AR212 BX212:CC212 CE212:CI212 CS212:CX212 CZ212:DD212 DN212:DS212 DU212:DY212" name="Range1_1"/>
    <protectedRange password="DC77" sqref="EI212:EQ212 ES212:FA212 FC212:FK212" name="Range1_2"/>
    <protectedRange password="DC77" sqref="GB208:GC218 FU208:FY218" name="Range1_3"/>
    <protectedRange password="DC77" sqref="FZ208:GA218" name="Range1_4"/>
  </protectedRanges>
  <mergeCells count="394">
    <mergeCell ref="FM218:FP218"/>
    <mergeCell ref="FQ218:FT218"/>
    <mergeCell ref="FM213:FP213"/>
    <mergeCell ref="FQ213:FT213"/>
    <mergeCell ref="FM214:FP214"/>
    <mergeCell ref="FQ214:FT214"/>
    <mergeCell ref="FM215:FP215"/>
    <mergeCell ref="FQ215:FT215"/>
    <mergeCell ref="FM216:FP216"/>
    <mergeCell ref="FQ216:FT216"/>
    <mergeCell ref="FM217:FP217"/>
    <mergeCell ref="FQ217:FT217"/>
    <mergeCell ref="EN212:ER212"/>
    <mergeCell ref="FM3:FT3"/>
    <mergeCell ref="FM4:FP4"/>
    <mergeCell ref="FQ4:FT4"/>
    <mergeCell ref="FM5:FM6"/>
    <mergeCell ref="FN5:FN6"/>
    <mergeCell ref="FO5:FO6"/>
    <mergeCell ref="FP5:FP6"/>
    <mergeCell ref="FQ5:FQ6"/>
    <mergeCell ref="FR5:FR6"/>
    <mergeCell ref="FS5:FS6"/>
    <mergeCell ref="FT5:FT6"/>
    <mergeCell ref="FM208:FP208"/>
    <mergeCell ref="FQ208:FT208"/>
    <mergeCell ref="FM209:FP209"/>
    <mergeCell ref="FQ209:FT209"/>
    <mergeCell ref="FM210:FP210"/>
    <mergeCell ref="FQ210:FT210"/>
    <mergeCell ref="FF5:FF6"/>
    <mergeCell ref="ES4:EX4"/>
    <mergeCell ref="FC5:FC6"/>
    <mergeCell ref="FE5:FE6"/>
    <mergeCell ref="ES210:FB210"/>
    <mergeCell ref="M211:N211"/>
    <mergeCell ref="O211:R211"/>
    <mergeCell ref="S211:T211"/>
    <mergeCell ref="K212:L212"/>
    <mergeCell ref="M212:N212"/>
    <mergeCell ref="O212:R212"/>
    <mergeCell ref="S212:T212"/>
    <mergeCell ref="BX5:BY5"/>
    <mergeCell ref="BQ5:BQ6"/>
    <mergeCell ref="BW5:BW6"/>
    <mergeCell ref="BC212:BD212"/>
    <mergeCell ref="BC211:BD211"/>
    <mergeCell ref="W211:Z211"/>
    <mergeCell ref="W212:Z212"/>
    <mergeCell ref="AS211:AV211"/>
    <mergeCell ref="AS212:AV212"/>
    <mergeCell ref="BO211:BR211"/>
    <mergeCell ref="BO212:BR212"/>
    <mergeCell ref="AG212:AH212"/>
    <mergeCell ref="AF5:AF6"/>
    <mergeCell ref="AV5:AV6"/>
    <mergeCell ref="AW5:AW6"/>
    <mergeCell ref="AQ211:AR211"/>
    <mergeCell ref="AO212:AP212"/>
    <mergeCell ref="G1:AN1"/>
    <mergeCell ref="BT5:BT6"/>
    <mergeCell ref="BU5:BU6"/>
    <mergeCell ref="BV5:BV6"/>
    <mergeCell ref="BJ4:BQ4"/>
    <mergeCell ref="CM5:CM6"/>
    <mergeCell ref="CN5:CN6"/>
    <mergeCell ref="CO5:CO6"/>
    <mergeCell ref="CE4:CL4"/>
    <mergeCell ref="AN4:AU4"/>
    <mergeCell ref="AX5:AX6"/>
    <mergeCell ref="AY5:AY6"/>
    <mergeCell ref="AZ5:AZ6"/>
    <mergeCell ref="BR5:BR6"/>
    <mergeCell ref="BS5:BS6"/>
    <mergeCell ref="BM2:BW2"/>
    <mergeCell ref="CE5:CG5"/>
    <mergeCell ref="CL5:CL6"/>
    <mergeCell ref="AG5:AH5"/>
    <mergeCell ref="AI5:AJ5"/>
    <mergeCell ref="AM5:AM6"/>
    <mergeCell ref="AO3:BJ3"/>
    <mergeCell ref="S5:U5"/>
    <mergeCell ref="AN5:AP5"/>
    <mergeCell ref="CZ4:DG4"/>
    <mergeCell ref="DU4:EB4"/>
    <mergeCell ref="EI4:EN4"/>
    <mergeCell ref="EO5:EO6"/>
    <mergeCell ref="DD5:DF5"/>
    <mergeCell ref="DC5:DC6"/>
    <mergeCell ref="EL5:EL6"/>
    <mergeCell ref="EI5:EI6"/>
    <mergeCell ref="BE5:BF5"/>
    <mergeCell ref="BI5:BI6"/>
    <mergeCell ref="EC5:EC6"/>
    <mergeCell ref="ED5:ED6"/>
    <mergeCell ref="EE5:EE6"/>
    <mergeCell ref="EF5:EF6"/>
    <mergeCell ref="EG5:EG6"/>
    <mergeCell ref="EK5:EK6"/>
    <mergeCell ref="CQ5:CQ6"/>
    <mergeCell ref="BZ5:CA5"/>
    <mergeCell ref="CD5:CD6"/>
    <mergeCell ref="BB4:BI4"/>
    <mergeCell ref="BB5:BB6"/>
    <mergeCell ref="BG5:BH5"/>
    <mergeCell ref="CB5:CC5"/>
    <mergeCell ref="DG5:DG6"/>
    <mergeCell ref="AO2:BJ2"/>
    <mergeCell ref="BK2:BL2"/>
    <mergeCell ref="A5:A7"/>
    <mergeCell ref="D5:D7"/>
    <mergeCell ref="BA5:BA6"/>
    <mergeCell ref="F5:F7"/>
    <mergeCell ref="G5:G7"/>
    <mergeCell ref="H5:H7"/>
    <mergeCell ref="I5:I7"/>
    <mergeCell ref="A4:K4"/>
    <mergeCell ref="AQ5:AQ6"/>
    <mergeCell ref="AR5:AT5"/>
    <mergeCell ref="AU5:AU6"/>
    <mergeCell ref="AA5:AA6"/>
    <mergeCell ref="AB5:AB6"/>
    <mergeCell ref="AC5:AC6"/>
    <mergeCell ref="AD5:AD6"/>
    <mergeCell ref="AE5:AE6"/>
    <mergeCell ref="S4:Z4"/>
    <mergeCell ref="BC5:BD5"/>
    <mergeCell ref="V5:V6"/>
    <mergeCell ref="W5:Y5"/>
    <mergeCell ref="Z5:Z6"/>
    <mergeCell ref="E5:E7"/>
    <mergeCell ref="J5:J7"/>
    <mergeCell ref="K5:K7"/>
    <mergeCell ref="L5:M5"/>
    <mergeCell ref="N5:O5"/>
    <mergeCell ref="R5:R6"/>
    <mergeCell ref="AK5:AL5"/>
    <mergeCell ref="P5:Q5"/>
    <mergeCell ref="A2:E2"/>
    <mergeCell ref="F2:S2"/>
    <mergeCell ref="C5:C7"/>
    <mergeCell ref="B5:B7"/>
    <mergeCell ref="A3:D3"/>
    <mergeCell ref="G3:I3"/>
    <mergeCell ref="BK3:BL3"/>
    <mergeCell ref="L4:R4"/>
    <mergeCell ref="AG4:AM4"/>
    <mergeCell ref="FV4:FV6"/>
    <mergeCell ref="EY5:EY6"/>
    <mergeCell ref="EZ5:EZ6"/>
    <mergeCell ref="FA5:FA6"/>
    <mergeCell ref="FJ5:FJ6"/>
    <mergeCell ref="J3:S3"/>
    <mergeCell ref="DN4:DT4"/>
    <mergeCell ref="BX4:CD4"/>
    <mergeCell ref="CS4:CY4"/>
    <mergeCell ref="BJ5:BL5"/>
    <mergeCell ref="CH5:CH6"/>
    <mergeCell ref="CI5:CK5"/>
    <mergeCell ref="BM5:BM6"/>
    <mergeCell ref="BN5:BP5"/>
    <mergeCell ref="CP5:CP6"/>
    <mergeCell ref="FI5:FI6"/>
    <mergeCell ref="CR5:CR6"/>
    <mergeCell ref="CZ5:DB5"/>
    <mergeCell ref="EH5:EH6"/>
    <mergeCell ref="EJ5:EJ6"/>
    <mergeCell ref="EM5:EM6"/>
    <mergeCell ref="GC4:GC7"/>
    <mergeCell ref="EN5:EN6"/>
    <mergeCell ref="ER5:ER6"/>
    <mergeCell ref="ES5:ES6"/>
    <mergeCell ref="ET5:ET6"/>
    <mergeCell ref="FD5:FD6"/>
    <mergeCell ref="FG5:FG6"/>
    <mergeCell ref="FH5:FH6"/>
    <mergeCell ref="FL5:FL6"/>
    <mergeCell ref="EW5:EW6"/>
    <mergeCell ref="EX5:EX6"/>
    <mergeCell ref="FB5:FB6"/>
    <mergeCell ref="FY4:FY6"/>
    <mergeCell ref="FZ4:FZ7"/>
    <mergeCell ref="FC4:FH4"/>
    <mergeCell ref="FU4:FU6"/>
    <mergeCell ref="FW4:FW6"/>
    <mergeCell ref="GA4:GB5"/>
    <mergeCell ref="FK5:FK6"/>
    <mergeCell ref="EV5:EV6"/>
    <mergeCell ref="FX4:FX6"/>
    <mergeCell ref="EU5:EU6"/>
    <mergeCell ref="EP5:EP6"/>
    <mergeCell ref="EQ5:EQ6"/>
    <mergeCell ref="DM5:DM6"/>
    <mergeCell ref="DU5:DW5"/>
    <mergeCell ref="DH5:DH6"/>
    <mergeCell ref="DI5:DI6"/>
    <mergeCell ref="DJ5:DJ6"/>
    <mergeCell ref="DK5:DK6"/>
    <mergeCell ref="DL5:DL6"/>
    <mergeCell ref="DX5:DX6"/>
    <mergeCell ref="DY5:EA5"/>
    <mergeCell ref="EB5:EB6"/>
    <mergeCell ref="CS5:CT5"/>
    <mergeCell ref="CU5:CV5"/>
    <mergeCell ref="CY5:CY6"/>
    <mergeCell ref="DN5:DO5"/>
    <mergeCell ref="DP5:DQ5"/>
    <mergeCell ref="DT5:DT6"/>
    <mergeCell ref="DR5:DS5"/>
    <mergeCell ref="BX213:CM213"/>
    <mergeCell ref="BX209:CM209"/>
    <mergeCell ref="BX210:CM210"/>
    <mergeCell ref="CF211:CG211"/>
    <mergeCell ref="CH211:CI211"/>
    <mergeCell ref="BZ211:CB211"/>
    <mergeCell ref="CC211:CE211"/>
    <mergeCell ref="BX211:BY211"/>
    <mergeCell ref="CJ211:CM211"/>
    <mergeCell ref="BX208:CM208"/>
    <mergeCell ref="CU211:CW211"/>
    <mergeCell ref="CX211:CZ211"/>
    <mergeCell ref="DP211:DR211"/>
    <mergeCell ref="DP212:DR212"/>
    <mergeCell ref="DS211:DU211"/>
    <mergeCell ref="DS212:DU212"/>
    <mergeCell ref="BX214:CM214"/>
    <mergeCell ref="CF212:CG212"/>
    <mergeCell ref="CH212:CI212"/>
    <mergeCell ref="BX217:CM217"/>
    <mergeCell ref="CS216:DH216"/>
    <mergeCell ref="CS217:DH217"/>
    <mergeCell ref="BX218:CM218"/>
    <mergeCell ref="CS215:DH215"/>
    <mergeCell ref="CS218:DH218"/>
    <mergeCell ref="CS214:DH214"/>
    <mergeCell ref="CS213:DH213"/>
    <mergeCell ref="BX215:CM215"/>
    <mergeCell ref="BX216:CM216"/>
    <mergeCell ref="BX212:BY212"/>
    <mergeCell ref="DA212:DB212"/>
    <mergeCell ref="DE212:DH212"/>
    <mergeCell ref="CJ212:CM212"/>
    <mergeCell ref="DC212:DD212"/>
    <mergeCell ref="CS212:CT212"/>
    <mergeCell ref="BZ212:CB212"/>
    <mergeCell ref="CC212:CE212"/>
    <mergeCell ref="CU212:CW212"/>
    <mergeCell ref="CX212:CZ212"/>
    <mergeCell ref="AG209:AV209"/>
    <mergeCell ref="BE211:BG211"/>
    <mergeCell ref="BE212:BG212"/>
    <mergeCell ref="BH211:BJ211"/>
    <mergeCell ref="BH212:BJ212"/>
    <mergeCell ref="AI211:AK211"/>
    <mergeCell ref="AI212:AK212"/>
    <mergeCell ref="AL211:AN211"/>
    <mergeCell ref="AL212:AN212"/>
    <mergeCell ref="H218:I218"/>
    <mergeCell ref="A208:G218"/>
    <mergeCell ref="K208:Z208"/>
    <mergeCell ref="K209:Z209"/>
    <mergeCell ref="K210:Z210"/>
    <mergeCell ref="K213:Z213"/>
    <mergeCell ref="K214:Z214"/>
    <mergeCell ref="K215:Z215"/>
    <mergeCell ref="K216:Z216"/>
    <mergeCell ref="K217:Z217"/>
    <mergeCell ref="K218:Z218"/>
    <mergeCell ref="H208:I208"/>
    <mergeCell ref="H209:I209"/>
    <mergeCell ref="H210:I210"/>
    <mergeCell ref="H211:I211"/>
    <mergeCell ref="U211:V211"/>
    <mergeCell ref="H216:I216"/>
    <mergeCell ref="H217:I217"/>
    <mergeCell ref="H215:I215"/>
    <mergeCell ref="H212:I212"/>
    <mergeCell ref="U212:V212"/>
    <mergeCell ref="H213:I213"/>
    <mergeCell ref="H214:I214"/>
    <mergeCell ref="K211:L211"/>
    <mergeCell ref="AG216:AV216"/>
    <mergeCell ref="AG217:AV217"/>
    <mergeCell ref="AG218:AV218"/>
    <mergeCell ref="BC208:BR208"/>
    <mergeCell ref="BC209:BR209"/>
    <mergeCell ref="BC210:BR210"/>
    <mergeCell ref="BK211:BL211"/>
    <mergeCell ref="BM211:BN211"/>
    <mergeCell ref="BK212:BL212"/>
    <mergeCell ref="BM212:BN212"/>
    <mergeCell ref="BC213:BR213"/>
    <mergeCell ref="BC214:BR214"/>
    <mergeCell ref="BC215:BR215"/>
    <mergeCell ref="BC216:BR216"/>
    <mergeCell ref="BC217:BR217"/>
    <mergeCell ref="BC218:BR218"/>
    <mergeCell ref="AG215:AV215"/>
    <mergeCell ref="AG211:AH211"/>
    <mergeCell ref="AQ212:AR212"/>
    <mergeCell ref="AG210:AV210"/>
    <mergeCell ref="AO211:AP211"/>
    <mergeCell ref="AG213:AV213"/>
    <mergeCell ref="AG214:AV214"/>
    <mergeCell ref="AG208:AV208"/>
    <mergeCell ref="DN217:EC217"/>
    <mergeCell ref="DN218:EC218"/>
    <mergeCell ref="EI208:ER208"/>
    <mergeCell ref="EI209:ER209"/>
    <mergeCell ref="EI210:ER210"/>
    <mergeCell ref="EI213:ER213"/>
    <mergeCell ref="EI214:ER214"/>
    <mergeCell ref="EI215:ER215"/>
    <mergeCell ref="EI216:ER216"/>
    <mergeCell ref="EI217:ER217"/>
    <mergeCell ref="EI218:ER218"/>
    <mergeCell ref="DN209:EC209"/>
    <mergeCell ref="DN210:EC210"/>
    <mergeCell ref="DV211:DW211"/>
    <mergeCell ref="DX211:DY211"/>
    <mergeCell ref="DV212:DW212"/>
    <mergeCell ref="DX212:DY212"/>
    <mergeCell ref="DN213:EC213"/>
    <mergeCell ref="DN214:EC214"/>
    <mergeCell ref="DN215:EC215"/>
    <mergeCell ref="DN216:EC216"/>
    <mergeCell ref="DN211:DO211"/>
    <mergeCell ref="DZ211:EC211"/>
    <mergeCell ref="EN211:ER211"/>
    <mergeCell ref="FZ213:GA214"/>
    <mergeCell ref="FZ215:GA216"/>
    <mergeCell ref="FZ217:GA218"/>
    <mergeCell ref="GB213:GC214"/>
    <mergeCell ref="GB215:GC216"/>
    <mergeCell ref="GB217:GC218"/>
    <mergeCell ref="GB208:GC208"/>
    <mergeCell ref="FZ208:GA208"/>
    <mergeCell ref="FZ209:GA210"/>
    <mergeCell ref="FZ211:GA212"/>
    <mergeCell ref="GB209:GC210"/>
    <mergeCell ref="GB211:GC212"/>
    <mergeCell ref="ES218:FB218"/>
    <mergeCell ref="FC208:FL208"/>
    <mergeCell ref="FC209:FL209"/>
    <mergeCell ref="FC210:FL210"/>
    <mergeCell ref="FC213:FL213"/>
    <mergeCell ref="FC214:FL214"/>
    <mergeCell ref="FC215:FL215"/>
    <mergeCell ref="FC216:FL216"/>
    <mergeCell ref="FC217:FL217"/>
    <mergeCell ref="FC218:FL218"/>
    <mergeCell ref="ES209:FB209"/>
    <mergeCell ref="ES213:FB213"/>
    <mergeCell ref="ES214:FB214"/>
    <mergeCell ref="ES215:FB215"/>
    <mergeCell ref="ES208:FB208"/>
    <mergeCell ref="EX211:FB211"/>
    <mergeCell ref="EX212:FB212"/>
    <mergeCell ref="FH211:FL211"/>
    <mergeCell ref="FH212:FL212"/>
    <mergeCell ref="ES217:FB217"/>
    <mergeCell ref="ES216:FB216"/>
    <mergeCell ref="FU217:FV217"/>
    <mergeCell ref="FU218:FV218"/>
    <mergeCell ref="FW208:FY208"/>
    <mergeCell ref="FW209:FY209"/>
    <mergeCell ref="FW210:FY210"/>
    <mergeCell ref="FW211:FY211"/>
    <mergeCell ref="FW212:FY212"/>
    <mergeCell ref="FW213:FY213"/>
    <mergeCell ref="FW214:FY214"/>
    <mergeCell ref="FW215:FY215"/>
    <mergeCell ref="FW216:FY216"/>
    <mergeCell ref="FW217:FY217"/>
    <mergeCell ref="FW218:FY218"/>
    <mergeCell ref="FU208:FV208"/>
    <mergeCell ref="FU209:FV209"/>
    <mergeCell ref="FU210:FV210"/>
    <mergeCell ref="FU211:FV211"/>
    <mergeCell ref="FU212:FV212"/>
    <mergeCell ref="FU213:FV213"/>
    <mergeCell ref="FU214:FV214"/>
    <mergeCell ref="FU215:FV215"/>
    <mergeCell ref="FU216:FV216"/>
    <mergeCell ref="DN208:EC208"/>
    <mergeCell ref="CS208:DH208"/>
    <mergeCell ref="CS211:CT211"/>
    <mergeCell ref="CS209:DH209"/>
    <mergeCell ref="CS210:DH210"/>
    <mergeCell ref="DA211:DB211"/>
    <mergeCell ref="DC211:DD211"/>
    <mergeCell ref="DE211:DH211"/>
    <mergeCell ref="DN212:DO212"/>
    <mergeCell ref="DZ212:EC212"/>
  </mergeCells>
  <conditionalFormatting sqref="AP7:AQ207 AM7:AM207 U7:V207 R7:R207 BL7:BM207 BI7:BI207 CG7:CH207 CD7:CD207 DB7:DC207 CY7:CY207 DW7:DX207 DT7:DT207 EX7:FA207 FH7:FK207 FO7 FS7 AT7:AZ207 Y7:AE207 BP7:BV207 CK7:CQ207 DF7:DL207 EA7:EG207 EN7:EQ207">
    <cfRule type="cellIs" dxfId="306" priority="33" operator="equal">
      <formula>0</formula>
    </cfRule>
  </conditionalFormatting>
  <conditionalFormatting sqref="FZ8:FZ207">
    <cfRule type="expression" dxfId="305" priority="10" stopIfTrue="1">
      <formula>$FZ8="promoted"</formula>
    </cfRule>
    <cfRule type="expression" dxfId="304" priority="29" stopIfTrue="1">
      <formula>$FZ8="कक्षा क्रमोन्नत"</formula>
    </cfRule>
  </conditionalFormatting>
  <conditionalFormatting sqref="GB209 FW209:FX209 GB211 GB213 GB215 GB217 FZ209">
    <cfRule type="containsText" dxfId="303" priority="26" operator="containsText" text="jk">
      <formula>NOT(ISERROR(SEARCH("jk",FW209)))</formula>
    </cfRule>
    <cfRule type="containsText" dxfId="302" priority="27" operator="containsText" text="fo">
      <formula>NOT(ISERROR(SEARCH("fo",FW209)))</formula>
    </cfRule>
    <cfRule type="containsText" dxfId="301" priority="28" operator="containsText" text="f'k">
      <formula>NOT(ISERROR(SEARCH("f'k",FW209)))</formula>
    </cfRule>
  </conditionalFormatting>
  <conditionalFormatting sqref="FY8:FY207">
    <cfRule type="top10" dxfId="300" priority="6" stopIfTrue="1" bottom="1" rank="3"/>
  </conditionalFormatting>
  <dataValidations count="1">
    <dataValidation type="list" allowBlank="1" showInputMessage="1" showErrorMessage="1" sqref="E3">
      <formula1>"6, 7"</formula1>
    </dataValidation>
  </dataValidations>
  <pageMargins left="0.45" right="0.2" top="0.25" bottom="0.25" header="0.3" footer="0.3"/>
  <pageSetup paperSize="9" scale="65" fitToHeight="20" orientation="landscape" r:id="rId1"/>
  <drawing r:id="rId2"/>
</worksheet>
</file>

<file path=xl/worksheets/sheet6.xml><?xml version="1.0" encoding="utf-8"?>
<worksheet xmlns="http://schemas.openxmlformats.org/spreadsheetml/2006/main" xmlns:r="http://schemas.openxmlformats.org/officeDocument/2006/relationships">
  <sheetPr>
    <pageSetUpPr fitToPage="1"/>
  </sheetPr>
  <dimension ref="A1:AQ220"/>
  <sheetViews>
    <sheetView showGridLines="0" view="pageBreakPreview" zoomScaleSheetLayoutView="100" workbookViewId="0">
      <selection activeCell="AF17" sqref="AF17"/>
    </sheetView>
  </sheetViews>
  <sheetFormatPr defaultRowHeight="15"/>
  <cols>
    <col min="1" max="1" width="5" style="56" customWidth="1"/>
    <col min="2" max="2" width="7.25" style="56" customWidth="1"/>
    <col min="3" max="3" width="7.875" style="56" customWidth="1"/>
    <col min="4" max="4" width="10.875" style="56" customWidth="1"/>
    <col min="5" max="5" width="18.25" style="56" customWidth="1"/>
    <col min="6" max="6" width="18.75" style="56" customWidth="1"/>
    <col min="7" max="7" width="16.75" style="56" customWidth="1"/>
    <col min="8" max="8" width="6.625" style="56" customWidth="1"/>
    <col min="9" max="13" width="5.375" style="56" customWidth="1"/>
    <col min="14" max="24" width="4.625" style="56" customWidth="1"/>
    <col min="25" max="27" width="4.625" style="56" hidden="1" customWidth="1"/>
    <col min="28" max="30" width="4.625" style="56" customWidth="1"/>
    <col min="31" max="42" width="9" style="56"/>
    <col min="43" max="43" width="9" style="56" hidden="1" customWidth="1"/>
    <col min="44" max="16384" width="9" style="56"/>
  </cols>
  <sheetData>
    <row r="1" spans="1:43" ht="34.5" customHeight="1">
      <c r="A1" s="857" t="str">
        <f>IF('Master sheet'!D11="Hindi",CONCATENATE("विद्यालय का नाम :-","  ",'Master sheet'!D8),CONCATENATE("School Name :-","  ",'Master sheet'!D7))</f>
        <v xml:space="preserve">विद्यालय का नाम :-  महात्मा गाँधी राजकीय विद्यालय (अंग्रेजी माध्यम) बर, पाली </v>
      </c>
      <c r="B1" s="857"/>
      <c r="C1" s="857"/>
      <c r="D1" s="857"/>
      <c r="E1" s="857"/>
      <c r="F1" s="857"/>
      <c r="G1" s="857"/>
      <c r="H1" s="857"/>
      <c r="I1" s="857"/>
      <c r="J1" s="857"/>
      <c r="K1" s="857"/>
      <c r="L1" s="857"/>
      <c r="M1" s="857"/>
      <c r="N1" s="857"/>
      <c r="O1" s="857"/>
      <c r="P1" s="857"/>
      <c r="Q1" s="857"/>
      <c r="R1" s="857"/>
      <c r="S1" s="857"/>
      <c r="T1" s="857"/>
      <c r="U1" s="857"/>
      <c r="V1" s="857"/>
      <c r="W1" s="857"/>
      <c r="X1" s="857"/>
      <c r="Y1" s="857"/>
      <c r="Z1" s="857"/>
      <c r="AA1" s="857"/>
      <c r="AB1" s="857"/>
      <c r="AC1" s="857"/>
      <c r="AD1" s="857"/>
    </row>
    <row r="2" spans="1:43" ht="23.25" customHeight="1">
      <c r="A2" s="858" t="s">
        <v>202</v>
      </c>
      <c r="B2" s="858"/>
      <c r="C2" s="858"/>
      <c r="D2" s="858"/>
      <c r="E2" s="858"/>
      <c r="F2" s="858"/>
      <c r="G2" s="858"/>
      <c r="H2" s="858"/>
      <c r="I2" s="858"/>
      <c r="J2" s="858"/>
      <c r="K2" s="858"/>
      <c r="L2" s="858"/>
      <c r="M2" s="858"/>
      <c r="N2" s="858"/>
      <c r="O2" s="858"/>
      <c r="P2" s="858"/>
      <c r="Q2" s="858"/>
      <c r="R2" s="858"/>
      <c r="S2" s="858"/>
      <c r="T2" s="858"/>
      <c r="U2" s="858"/>
      <c r="V2" s="858"/>
      <c r="W2" s="858"/>
      <c r="X2" s="858"/>
      <c r="Y2" s="858"/>
      <c r="Z2" s="858"/>
      <c r="AA2" s="858"/>
      <c r="AB2" s="858"/>
      <c r="AC2" s="858"/>
      <c r="AD2" s="858"/>
    </row>
    <row r="3" spans="1:43" ht="23.25" customHeight="1">
      <c r="A3" s="476"/>
      <c r="B3" s="859" t="str">
        <f>IF('Master sheet'!D11="Hindi","कक्षा  :-","CLASS :- ")</f>
        <v>कक्षा  :-</v>
      </c>
      <c r="C3" s="859"/>
      <c r="D3" s="432">
        <f>IF('Result Sheet'!E3="","",'Result Sheet'!E3)</f>
        <v>7</v>
      </c>
      <c r="E3" s="476"/>
      <c r="F3" s="473"/>
      <c r="G3" s="433" t="str">
        <f>IF('Master sheet'!D11="Hindi","सत्र :- ","Session :- ")</f>
        <v xml:space="preserve">सत्र :- </v>
      </c>
      <c r="H3" s="860" t="str">
        <f>IF('Result Sheet'!J3="","",'Result Sheet'!J3)</f>
        <v>2024-2025</v>
      </c>
      <c r="I3" s="860"/>
      <c r="J3" s="860"/>
      <c r="K3" s="860"/>
      <c r="L3" s="473"/>
      <c r="M3" s="473"/>
      <c r="N3" s="859" t="str">
        <f>IF('Master sheet'!$D$11="Hindi","विषय :-","Subject :-")</f>
        <v>विषय :-</v>
      </c>
      <c r="O3" s="859"/>
      <c r="P3" s="859"/>
      <c r="Q3" s="859"/>
      <c r="R3" s="861" t="s">
        <v>237</v>
      </c>
      <c r="S3" s="861"/>
      <c r="T3" s="861"/>
      <c r="U3" s="861"/>
      <c r="V3" s="861"/>
      <c r="W3" s="861"/>
      <c r="X3" s="861"/>
      <c r="Y3" s="861"/>
      <c r="Z3" s="861"/>
      <c r="AA3" s="861"/>
      <c r="AB3" s="861"/>
      <c r="AC3" s="861"/>
      <c r="AD3" s="861"/>
    </row>
    <row r="4" spans="1:43" ht="9.75" customHeight="1">
      <c r="A4" s="476"/>
      <c r="B4" s="434"/>
      <c r="C4" s="434"/>
      <c r="D4" s="476"/>
      <c r="E4" s="476"/>
      <c r="F4" s="435"/>
      <c r="G4" s="474"/>
      <c r="H4" s="476"/>
      <c r="I4" s="473"/>
      <c r="J4" s="473"/>
      <c r="K4" s="473"/>
      <c r="L4" s="473"/>
      <c r="M4" s="473"/>
      <c r="N4" s="473"/>
      <c r="O4" s="473"/>
      <c r="P4" s="473"/>
      <c r="Q4" s="473"/>
      <c r="R4" s="436"/>
      <c r="S4" s="436"/>
      <c r="T4" s="436"/>
      <c r="U4" s="436"/>
      <c r="V4" s="436"/>
      <c r="W4" s="436"/>
      <c r="X4" s="436"/>
      <c r="Y4" s="436"/>
      <c r="Z4" s="436"/>
      <c r="AA4" s="436"/>
      <c r="AB4" s="436"/>
      <c r="AC4" s="436"/>
      <c r="AD4" s="436"/>
    </row>
    <row r="5" spans="1:43" ht="26.25" customHeight="1">
      <c r="A5" s="846" t="str">
        <f>IF('Master sheet'!D11="Hindi","क्र. स.","Sr. No. ")</f>
        <v>क्र. स.</v>
      </c>
      <c r="B5" s="846" t="str">
        <f>IF('Master sheet'!D11="Hindi","नामांक","Roll No.")</f>
        <v>नामांक</v>
      </c>
      <c r="C5" s="846" t="str">
        <f>IF('Master sheet'!D11="Hindi","प्रवेशांक","SR. NO.")</f>
        <v>प्रवेशांक</v>
      </c>
      <c r="D5" s="849" t="str">
        <f>IF('Master sheet'!D11="Hindi","जन्म दिनांक","Date of Birth")</f>
        <v>जन्म दिनांक</v>
      </c>
      <c r="E5" s="849" t="str">
        <f>IF('Master sheet'!D11="Hindi","विद्यार्थी का नाम","Student's Name")</f>
        <v>विद्यार्थी का नाम</v>
      </c>
      <c r="F5" s="849" t="str">
        <f>IF('Master sheet'!D11="Hindi","पिता का नाम","Father's Name")</f>
        <v>पिता का नाम</v>
      </c>
      <c r="G5" s="849" t="str">
        <f>IF('Master sheet'!D11="Hindi","माता का नाम ","Mother's Name")</f>
        <v xml:space="preserve">माता का नाम </v>
      </c>
      <c r="H5" s="851" t="str">
        <f>IF('Master sheet'!D11="Hindi","वर्ग  ","Category")</f>
        <v xml:space="preserve">वर्ग  </v>
      </c>
      <c r="I5" s="854" t="str">
        <f>IF('Master sheet'!D11="Hindi","लिंग ","Gender")</f>
        <v xml:space="preserve">लिंग </v>
      </c>
      <c r="J5" s="744" t="str">
        <f>IF('Master sheet'!$D$11="Hindi","प्रथम परख ","First Test")</f>
        <v xml:space="preserve">प्रथम परख </v>
      </c>
      <c r="K5" s="745"/>
      <c r="L5" s="744" t="str">
        <f>IF('Master sheet'!$D$11="Hindi","द्वितीय परख","Second Test")</f>
        <v>द्वितीय परख</v>
      </c>
      <c r="M5" s="745"/>
      <c r="N5" s="746" t="str">
        <f>IF('Master sheet'!$D$11="Hindi","तृतीय परख","Third Test")</f>
        <v>तृतीय परख</v>
      </c>
      <c r="O5" s="747"/>
      <c r="P5" s="748" t="str">
        <f>IF('Master sheet'!$D$11="Hindi","सा. परख योग","Test Total")</f>
        <v>सा. परख योग</v>
      </c>
      <c r="Q5" s="744" t="str">
        <f>IF('Master sheet'!$D$11="Hindi","अर्द्धवार्षिक","Half Yearly")</f>
        <v>अर्द्धवार्षिक</v>
      </c>
      <c r="R5" s="784"/>
      <c r="S5" s="745"/>
      <c r="T5" s="755" t="str">
        <f>IF('Master sheet'!$D$11="Hindi","अर्द्ध वा. तक योग","Total Till H.Y.")</f>
        <v>अर्द्ध वा. तक योग</v>
      </c>
      <c r="U5" s="744" t="str">
        <f>IF('Master sheet'!$D$11="Hindi","वार्षिक","Yearly")</f>
        <v>वार्षिक</v>
      </c>
      <c r="V5" s="784"/>
      <c r="W5" s="745"/>
      <c r="X5" s="866" t="str">
        <f>IF('Master sheet'!$D$11="Hindi","विषय कुल योग ","Subject Total")</f>
        <v xml:space="preserve">विषय कुल योग </v>
      </c>
      <c r="Y5" s="850" t="s">
        <v>76</v>
      </c>
      <c r="Z5" s="850" t="s">
        <v>77</v>
      </c>
      <c r="AA5" s="850" t="s">
        <v>78</v>
      </c>
      <c r="AB5" s="850" t="s">
        <v>79</v>
      </c>
      <c r="AC5" s="850" t="s">
        <v>80</v>
      </c>
      <c r="AD5" s="862" t="str">
        <f>IF('Master sheet'!$D$11="Hindi","ग्रेड","Grade")</f>
        <v>ग्रेड</v>
      </c>
      <c r="AG5" s="833" t="s">
        <v>203</v>
      </c>
      <c r="AH5" s="833"/>
      <c r="AI5" s="833"/>
      <c r="AJ5" s="833"/>
      <c r="AK5" s="833"/>
    </row>
    <row r="6" spans="1:43" ht="73.5" customHeight="1">
      <c r="A6" s="847"/>
      <c r="B6" s="847"/>
      <c r="C6" s="847"/>
      <c r="D6" s="849"/>
      <c r="E6" s="849"/>
      <c r="F6" s="849"/>
      <c r="G6" s="849"/>
      <c r="H6" s="852"/>
      <c r="I6" s="855"/>
      <c r="J6" s="309" t="str">
        <f>IF('Master sheet'!$D$11="Hindi","लिखित परीक्षा","Written")</f>
        <v>लिखित परीक्षा</v>
      </c>
      <c r="K6" s="309" t="str">
        <f>IF('Master sheet'!$D$11="Hindi","गतिविधि, मौखिक, प्रोजेक्ट, प्रायोगिक","Act, Oral, Project, Prac.")</f>
        <v>गतिविधि, मौखिक, प्रोजेक्ट, प्रायोगिक</v>
      </c>
      <c r="L6" s="309" t="str">
        <f>IF('Master sheet'!$D$11="Hindi","लिखित परीक्षा","Written")</f>
        <v>लिखित परीक्षा</v>
      </c>
      <c r="M6" s="309" t="str">
        <f>IF('Master sheet'!$D$11="Hindi","गतिविधि, मौखिक, प्रोजेक्ट, प्रायोगिक","Act, Oral, Project, Prac.")</f>
        <v>गतिविधि, मौखिक, प्रोजेक्ट, प्रायोगिक</v>
      </c>
      <c r="N6" s="309" t="str">
        <f>IF('Master sheet'!$D$11="Hindi","लिखित परीक्षा","Written")</f>
        <v>लिखित परीक्षा</v>
      </c>
      <c r="O6" s="309" t="str">
        <f>IF('Master sheet'!$D$11="Hindi","गतिविधि, मौखिक, प्रोजेक्ट, प्रायोगिक","Act, Oral, Project, Prac.")</f>
        <v>गतिविधि, मौखिक, प्रोजेक्ट, प्रायोगिक</v>
      </c>
      <c r="P6" s="749"/>
      <c r="Q6" s="309" t="str">
        <f>IF('Master sheet'!$D$11="Hindi","लिखित परीक्षा","Written")</f>
        <v>लिखित परीक्षा</v>
      </c>
      <c r="R6" s="309" t="str">
        <f>IF('Master sheet'!$D$11="Hindi","गतिविधि, मौखिक, प्रोजेक्ट, प्रायोगिक","Act, Oral, Project, Prac.")</f>
        <v>गतिविधि, मौखिक, प्रोजेक्ट, प्रायोगिक</v>
      </c>
      <c r="S6" s="309" t="str">
        <f>IF('Master sheet'!$D$11="Hindi","अर्द्ध वा. योग","H.Y. Total")</f>
        <v>अर्द्ध वा. योग</v>
      </c>
      <c r="T6" s="755"/>
      <c r="U6" s="309" t="str">
        <f>IF('Master sheet'!$D$11="Hindi","लिखित परीक्षा","Written")</f>
        <v>लिखित परीक्षा</v>
      </c>
      <c r="V6" s="309" t="str">
        <f>IF('Master sheet'!$D$11="Hindi","गतिविधि, मौखिक, प्रोजेक्ट, प्रायोगिक","Act, Oral, Project, Prac.")</f>
        <v>गतिविधि, मौखिक, प्रोजेक्ट, प्रायोगिक</v>
      </c>
      <c r="W6" s="309" t="str">
        <f>IF('Master sheet'!$D$11="Hindi","वार्षिक योग","Yearly Total")</f>
        <v>वार्षिक योग</v>
      </c>
      <c r="X6" s="866"/>
      <c r="Y6" s="850"/>
      <c r="Z6" s="850"/>
      <c r="AA6" s="850"/>
      <c r="AB6" s="850"/>
      <c r="AC6" s="850"/>
      <c r="AD6" s="863">
        <v>0</v>
      </c>
      <c r="AG6" s="833"/>
      <c r="AH6" s="833"/>
      <c r="AI6" s="833"/>
      <c r="AJ6" s="833"/>
      <c r="AK6" s="833"/>
    </row>
    <row r="7" spans="1:43" ht="17.25" customHeight="1">
      <c r="A7" s="848"/>
      <c r="B7" s="848"/>
      <c r="C7" s="848"/>
      <c r="D7" s="849"/>
      <c r="E7" s="849"/>
      <c r="F7" s="849"/>
      <c r="G7" s="849"/>
      <c r="H7" s="853"/>
      <c r="I7" s="856"/>
      <c r="J7" s="114">
        <f>IF($R$3=$AQ$8,'Result Sheet'!L7,IF($R$3=$AQ$9,'Result Sheet'!AG7,IF($R$3=$AQ$10,'Result Sheet'!BC7,IF($R$3=$AQ$11,'Result Sheet'!BX7,IF($R$3=$AQ$12,'Result Sheet'!CS7,IF($R$3=$AQ$13,'Result Sheet'!DN7,""))))))</f>
        <v>5</v>
      </c>
      <c r="K7" s="114">
        <f>IF($R$3=$AQ$8,'Result Sheet'!M7,IF($R$3=$AQ$9,'Result Sheet'!AH7,IF($R$3=$AQ$10,'Result Sheet'!BD7,IF($R$3=$AQ$11,'Result Sheet'!BY7,IF($R$3=$AQ$12,'Result Sheet'!CT7,IF($R$3=$AQ$13,'Result Sheet'!DO7,IF($R$3=$AQ$14,'Result Sheet'!EI7,IF($R$3=$AQ$15,'Result Sheet'!ES7,IF($R$3=$AQ$16,'Result Sheet'!FC7,"")))))))))</f>
        <v>5</v>
      </c>
      <c r="L7" s="114">
        <f>IF($R$3=$AQ$8,'Result Sheet'!N7,IF($R$3=$AQ$9,'Result Sheet'!AI7,IF($R$3=$AQ$10,'Result Sheet'!BE7,IF($R$3=$AQ$11,'Result Sheet'!BZ7,IF($R$3=$AQ$12,'Result Sheet'!CU7,IF($R$3=$AQ$13,'Result Sheet'!DP7,""))))))</f>
        <v>5</v>
      </c>
      <c r="M7" s="114">
        <f>IF($R$3=$AQ$8,'Result Sheet'!O7,IF($R$3=$AQ$9,'Result Sheet'!AJ7,IF($R$3=$AQ$10,'Result Sheet'!BF7,IF($R$3=$AQ$11,'Result Sheet'!CA7,IF($R$3=$AQ$12,'Result Sheet'!CV7,IF($R$3=$AQ$13,'Result Sheet'!DQ7,IF($R$3=$AQ$14,'Result Sheet'!EJ7,IF($R$3=$AQ$15,'Result Sheet'!ET7,IF($R$3=$AQ$16,'Result Sheet'!FD7,"")))))))))</f>
        <v>5</v>
      </c>
      <c r="N7" s="114">
        <f>IF($R$3=$AQ$8,'Result Sheet'!P7,IF($R$3=$AQ$9,'Result Sheet'!AK7,IF($R$3=$AQ$10,'Result Sheet'!BG7,IF($R$3=$AQ$11,'Result Sheet'!CB7,IF($R$3=$AQ$12,'Result Sheet'!CW7,IF($R$3=$AQ$13,'Result Sheet'!DR7,""))))))</f>
        <v>5</v>
      </c>
      <c r="O7" s="114">
        <f>IF($R$3=$AQ$8,'Result Sheet'!Q7,IF($R$3=$AQ$9,'Result Sheet'!AL7,IF($R$3=$AQ$10,'Result Sheet'!BH7,IF($R$3=$AQ$11,'Result Sheet'!CC7,IF($R$3=$AQ$12,'Result Sheet'!CX7,IF($R$3=$AQ$13,'Result Sheet'!DS7,IF($R$3=$AQ$14,'Result Sheet'!EK7,IF($R$3=$AQ$15,'Result Sheet'!EU7,IF($R$3=$AQ$16,'Result Sheet'!FE7,"")))))))))</f>
        <v>5</v>
      </c>
      <c r="P7" s="115">
        <f>IF(AND(J7="",K7="",L7="",M7="",N7="",O7=""),"",IF(OR($R$3=$AQ$14,$R$3=$AQ$15,$R$3=$AQ$16),"",SUM(J7:O7)))</f>
        <v>30</v>
      </c>
      <c r="Q7" s="114">
        <f>IF($R$3=$AQ$8,'Result Sheet'!S7,IF($R$3=$AQ$9,'Result Sheet'!AN7,IF($R$3=$AQ$10,'Result Sheet'!BJ7,IF($R$3=$AQ$11,'Result Sheet'!CE7,IF($R$3=$AQ$12,'Result Sheet'!CZ7,IF($R$3=$AQ$13,'Result Sheet'!DU7,""))))))</f>
        <v>50</v>
      </c>
      <c r="R7" s="114">
        <f>IF($R$3=$AQ$8,'Result Sheet'!T7,IF($R$3=$AQ$9,'Result Sheet'!AO7,IF($R$3=$AQ$10,'Result Sheet'!BK7,IF($R$3=$AQ$11,'Result Sheet'!CF7,IF($R$3=$AQ$12,'Result Sheet'!DA7,IF($R$3=$AQ$13,'Result Sheet'!DV7,IF($R$3=$AQ$14,'Result Sheet'!EL7,IF($R$3=$AQ$15,'Result Sheet'!EV7,IF($R$3=$AQ$16,'Result Sheet'!FF7,IF($R$3=$AQ$17,'Result Sheet'!FM7,IF($R$3=$AQ$18,'Result Sheet'!FQ7,"")))))))))))</f>
        <v>20</v>
      </c>
      <c r="S7" s="116">
        <f>IF(AND(Q7="",R7=""),"",IF(OR($R$3=$AQ$14,$R$3=$AQ$15,$R$3=$AQ$16),"",SUM(Q7:R7)))</f>
        <v>70</v>
      </c>
      <c r="T7" s="115">
        <f>IF(AND(P7="NA",S7="NA"),"NA",SUM(P7,S7))</f>
        <v>100</v>
      </c>
      <c r="U7" s="114">
        <f>IF($R$3=$AQ$8,'Result Sheet'!W7,IF($R$3=$AQ$9,'Result Sheet'!AR7,IF($R$3=$AQ$10,'Result Sheet'!BN7,IF($R$3=$AQ$11,'Result Sheet'!CI7,IF($R$3=$AQ$12,'Result Sheet'!DD7,IF($R$3=$AQ$13,'Result Sheet'!DY7,""))))))</f>
        <v>70</v>
      </c>
      <c r="V7" s="114">
        <f>IF($R$3=$AQ$8,'Result Sheet'!X7,IF($R$3=$AQ$9,'Result Sheet'!AS7,IF($R$3=$AQ$10,'Result Sheet'!BO7,IF($R$3=$AQ$11,'Result Sheet'!CJ7,IF($R$3=$AQ$12,'Result Sheet'!DE7,IF($R$3=$AQ$13,'Result Sheet'!DZ7,IF($R$3=$AQ$14,'Result Sheet'!EM7,IF($R$3=$AQ$15,'Result Sheet'!EW7,IF($R$3=$AQ$16,'Result Sheet'!FG7,IF($R$3=$AQ$17,'Result Sheet'!FN7,IF($R$3=$AQ$18,'Result Sheet'!FR7,"")))))))))))</f>
        <v>30</v>
      </c>
      <c r="W7" s="286">
        <f>IF(AND(U7="",V7=""),"",IF(OR($R$3=$AQ$14,$R$3=$AQ$15,$R$3=$AQ$16),"",SUM(U7:V7)))</f>
        <v>100</v>
      </c>
      <c r="X7" s="437">
        <f>IF(T7="","",IF(OR($R$3=$AQ$14,$R$3=$AQ$15,$R$3=$AQ$16),SUM(K7,M7,O7,R7,V7),SUM(W7,T7)))</f>
        <v>200</v>
      </c>
      <c r="Y7" s="437"/>
      <c r="Z7" s="437"/>
      <c r="AA7" s="437"/>
      <c r="AB7" s="437"/>
      <c r="AC7" s="437"/>
      <c r="AD7" s="438"/>
    </row>
    <row r="8" spans="1:43" ht="18" customHeight="1">
      <c r="A8" s="475">
        <f>IF('Result Sheet'!A8="","",'Result Sheet'!A8)</f>
        <v>1</v>
      </c>
      <c r="B8" s="439">
        <f>IF(OR($D$3="",$R$3=""),"",IF('Result Sheet'!B8="","",'Result Sheet'!B8))</f>
        <v>701</v>
      </c>
      <c r="C8" s="440">
        <f>IF(OR($D$3="",$R$3=""),"",IF('Result Sheet'!F8="","",'Result Sheet'!F8))</f>
        <v>936</v>
      </c>
      <c r="D8" s="441" t="str">
        <f>IF(OR($D$3="",$R$3=""),"",IF('Result Sheet'!E8="","",'Result Sheet'!E8))</f>
        <v>28-10-2014</v>
      </c>
      <c r="E8" s="442" t="str">
        <f>IF(OR($D$3="",$R$3=""),"",IF('Result Sheet'!G8="","",'Result Sheet'!G8))</f>
        <v>AAKIFA BANO</v>
      </c>
      <c r="F8" s="442" t="str">
        <f>IF(OR($D$3="",$R$3=""),"",IF('Result Sheet'!H8="","",'Result Sheet'!H8))</f>
        <v>SHABBIR MOHAMMAD</v>
      </c>
      <c r="G8" s="442" t="str">
        <f>IF(OR($D$3="",$R$3=""),"",IF('Result Sheet'!I8="","",'Result Sheet'!I8))</f>
        <v>HEENA KOUSER</v>
      </c>
      <c r="H8" s="443" t="str">
        <f>IF(OR($D$3="",$R$3=""),"",IF('Result Sheet'!K8="","",'Result Sheet'!K8))</f>
        <v>OBC</v>
      </c>
      <c r="I8" s="444" t="str">
        <f>IF(OR($D$3="",$R$3=""),"",IF('Result Sheet'!J8="","",'Result Sheet'!J8))</f>
        <v>F</v>
      </c>
      <c r="J8" s="120">
        <f>IF($R$3=$AQ$8,'Result Sheet'!L8,IF($R$3=$AQ$9,'Result Sheet'!AG8,IF($R$3=$AQ$10,'Result Sheet'!BC8,IF($R$3=$AQ$11,'Result Sheet'!BX8,IF($R$3=$AQ$12,'Result Sheet'!CS8,IF($R$3=$AQ$13,'Result Sheet'!DN8,""))))))</f>
        <v>3</v>
      </c>
      <c r="K8" s="120">
        <f>IF($R$3=$AQ$8,'Result Sheet'!M8,IF($R$3=$AQ$9,'Result Sheet'!AH8,IF($R$3=$AQ$10,'Result Sheet'!BD8,IF($R$3=$AQ$11,'Result Sheet'!BY8,IF($R$3=$AQ$12,'Result Sheet'!CT8,IF($R$3=$AQ$13,'Result Sheet'!DO8,IF($R$3=$AQ$14,'Result Sheet'!EI8,IF($R$3=$AQ$15,'Result Sheet'!ES8,IF($R$3=$AQ$16,'Result Sheet'!FC8,"")))))))))</f>
        <v>4</v>
      </c>
      <c r="L8" s="120">
        <f>IF($R$3=$AQ$8,'Result Sheet'!N8,IF($R$3=$AQ$9,'Result Sheet'!AI8,IF($R$3=$AQ$10,'Result Sheet'!BE8,IF($R$3=$AQ$11,'Result Sheet'!BZ8,IF($R$3=$AQ$12,'Result Sheet'!CU8,IF($R$3=$AQ$13,'Result Sheet'!DP8,""))))))</f>
        <v>5</v>
      </c>
      <c r="M8" s="120">
        <f>IF($R$3=$AQ$8,'Result Sheet'!O8,IF($R$3=$AQ$9,'Result Sheet'!AJ8,IF($R$3=$AQ$10,'Result Sheet'!BF8,IF($R$3=$AQ$11,'Result Sheet'!CA8,IF($R$3=$AQ$12,'Result Sheet'!CV8,IF($R$3=$AQ$13,'Result Sheet'!DQ8,IF($R$3=$AQ$14,'Result Sheet'!EJ8,IF($R$3=$AQ$15,'Result Sheet'!ET8,IF($R$3=$AQ$16,'Result Sheet'!FD8,"")))))))))</f>
        <v>3</v>
      </c>
      <c r="N8" s="120">
        <f>IF($R$3=$AQ$8,'Result Sheet'!P8,IF($R$3=$AQ$9,'Result Sheet'!AK8,IF($R$3=$AQ$10,'Result Sheet'!BG8,IF($R$3=$AQ$11,'Result Sheet'!CB8,IF($R$3=$AQ$12,'Result Sheet'!CW8,IF($R$3=$AQ$13,'Result Sheet'!DR8,""))))))</f>
        <v>3</v>
      </c>
      <c r="O8" s="120">
        <f>IF($R$3=$AQ$8,'Result Sheet'!Q8,IF($R$3=$AQ$9,'Result Sheet'!AL8,IF($R$3=$AQ$10,'Result Sheet'!BH8,IF($R$3=$AQ$11,'Result Sheet'!CC8,IF($R$3=$AQ$12,'Result Sheet'!CX8,IF($R$3=$AQ$13,'Result Sheet'!DS8,IF($R$3=$AQ$14,'Result Sheet'!EK8,IF($R$3=$AQ$15,'Result Sheet'!EU8,IF($R$3=$AQ$16,'Result Sheet'!FE8,"")))))))))</f>
        <v>3</v>
      </c>
      <c r="P8" s="472">
        <f>IF(AND(J8="",K8="",L8="",M8="",N8="",O8=""),"",IF(OR($R$3=$AQ$14,$R$3=$AQ$15,$R$3=$AQ$16),"",SUM(J8:O8)))</f>
        <v>21</v>
      </c>
      <c r="Q8" s="120">
        <f>IF($R$3=$AQ$8,'Result Sheet'!S8,IF($R$3=$AQ$9,'Result Sheet'!AN8,IF($R$3=$AQ$10,'Result Sheet'!BJ8,IF($R$3=$AQ$11,'Result Sheet'!CE8,IF($R$3=$AQ$12,'Result Sheet'!CZ8,IF($R$3=$AQ$13,'Result Sheet'!DU8,""))))))</f>
        <v>39</v>
      </c>
      <c r="R8" s="120">
        <f>IF($R$3=$AQ$8,'Result Sheet'!T8,IF($R$3=$AQ$9,'Result Sheet'!AO8,IF($R$3=$AQ$10,'Result Sheet'!BK8,IF($R$3=$AQ$11,'Result Sheet'!CF8,IF($R$3=$AQ$12,'Result Sheet'!DA8,IF($R$3=$AQ$13,'Result Sheet'!DV8,IF($R$3=$AQ$14,'Result Sheet'!EL8,IF($R$3=$AQ$15,'Result Sheet'!EV8,IF($R$3=$AQ$16,'Result Sheet'!FF8,IF($R$3=$AQ$17,'Result Sheet'!FM8,IF($R$3=$AQ$18,'Result Sheet'!FQ8,"")))))))))))</f>
        <v>10</v>
      </c>
      <c r="S8" s="65">
        <f>IF(AND(Q8="",R8=""),"",IF(AND(Q8="NA",R8="NA"),"NA",IF(AND(Q8="AB",R8="AB"),"AB",IF(AND(Q8="ML",R8="ML"),"ML",IF(OR($R$3=$AQ$14,$R$3=$AQ$15,$R$3=$AQ$16),"",SUM(Q8:R8))))))</f>
        <v>49</v>
      </c>
      <c r="T8" s="62">
        <f>IF(AND(P8="NA",S8="NA"),"NA",IF(AND(P8="AB",S8="AB"),"AB",IF(AND(P8="ML",S8="ML"),"ML",SUM(P8,S8))))</f>
        <v>70</v>
      </c>
      <c r="U8" s="120">
        <f>IF($R$3=$AQ$8,'Result Sheet'!W8,IF($R$3=$AQ$9,'Result Sheet'!AR8,IF($R$3=$AQ$10,'Result Sheet'!BN8,IF($R$3=$AQ$11,'Result Sheet'!CI8,IF($R$3=$AQ$12,'Result Sheet'!DD8,IF($R$3=$AQ$13,'Result Sheet'!DY8,""))))))</f>
        <v>39</v>
      </c>
      <c r="V8" s="120">
        <f>IF($R$3=$AQ$8,'Result Sheet'!X8,IF($R$3=$AQ$9,'Result Sheet'!AS8,IF($R$3=$AQ$10,'Result Sheet'!BO8,IF($R$3=$AQ$11,'Result Sheet'!CJ8,IF($R$3=$AQ$12,'Result Sheet'!DE8,IF($R$3=$AQ$13,'Result Sheet'!DZ8,IF($R$3=$AQ$14,'Result Sheet'!EM8,IF($R$3=$AQ$15,'Result Sheet'!EW8,IF($R$3=$AQ$16,'Result Sheet'!FG8,IF($R$3=$AQ$17,'Result Sheet'!FN8,IF($R$3=$AQ$18,'Result Sheet'!FR8,"")))))))))))</f>
        <v>10</v>
      </c>
      <c r="W8" s="66">
        <f>IF(AND(U8="",V8=""),"",IF(AND(U8="AB",V8="AB"),"AB",IF(AND(U8="ML",V8="ML"),"ML",IF(OR($R$3=$AQ$14,$R$3=$AQ$15,$R$3=$AQ$16),"",SUM(U8:V8)))))</f>
        <v>49</v>
      </c>
      <c r="X8" s="445">
        <f>IF($R$3="","",IF(B8="","",IF(AND(T8="",W8=""),"",IF(AND(T8="AB",W8="AB"),"AB",IF(OR($R$3=$AQ$14,$R$3=$AQ$15,$R$3=$AQ$16),SUM(K8,M8,O8,R8,V8),SUM(W8,T8))))))</f>
        <v>119</v>
      </c>
      <c r="Y8" s="446">
        <f>IF(OR($R$3=$AQ$14,$R$3=$AQ$15,$R$3=$AQ$16),COUNTIF(K8,"NA")*$K$7+(COUNTIF(K8,"ML")*$K$7)+(COUNTIF(M8,"ML")*$M$7)+(COUNTIF(O8,"ML")*$O$7)+(COUNTIF(R8,"ML")*$R$7)+(COUNTIF(V8,"ML")*$V$7),IF(OR($R$3=$AQ$17,$R$3=$AQ$18),COUNTIF(R8,"NA")*$R$7+(COUNTIF(R8,"ML")*$R$7)+(COUNTIF(V8,"ML")*$V$7)+(COUNTIF(V8,"ML")*$V$7),COUNTIF(J8:L8,"NA")*$J$7+(COUNTIF(J8:O8,"ML")*$J$7)+(COUNTIF(Q8,"ML")*$Q$7)+(COUNTIF(R8,"ML")*$R$7)+(COUNTIF(U8,"ML")*$U$7)+(COUNTIF(V8,"ML")*$V$7)))</f>
        <v>0</v>
      </c>
      <c r="Z8" s="446">
        <f t="shared" ref="Z8:Z39" si="0">IF(OR(B8="NSO",B8=0,B8=""),"",IF(OR($R$3=$AQ$12,$R$3=$AQ$13,$R$3=$AQ$14,$R$3=$AQ$15,$R$3=$AQ$16),$X$7,IF($R$3=$AQ$9,IF(AND(J8="",K8="",L8=""),15-Y8,IF(AND(J8="NA",K8="NA",L8="NA"),15-Y8,IF(AND(N8="",O8=""),35-Y8,IF(AND(R8="",S8=""),50-Y8,100-Y8)))),IF(AND(J8="",K8="",L8=""),30-Y8,IF(AND(J8="NA",K8="NA",L8="NA"),30-Y8,IF(AND(N8="",O8=""),70-Y8,IF(AND(R8="",S8=""),100-Y8,200-Y8)))))))</f>
        <v>200</v>
      </c>
      <c r="AA8" s="446" t="str">
        <f>IF(AND(OR(J8="ab",J8="ml"),OR(K8="ab",K8="ml"),OR(L8="ab",L8="ml"),OR(M8="ab",M8="ml"),OR(Q8="ab",Q8="ml"),OR(R8="ab",R8="ml")),"AB",IF(AND(OR(L8="ab",L8="ml"),OR(M8="ab",M8="ml"),OR(N8="ab",N8="ml"),OR(O8="ab",O8="ml"),OR(U8="ab",U8="ml"),OR(V8="ab",V8="ml")),"AB",IF(AND(OR(N8="ab",N8="ml"),OR(O8="ab",O8="ml"),OR(Q8="ab",Q8="ml"),OR(R8="ab",R8="ml"),OR(U8="ab",U8="ml"),OR(V8="ab",V8="ml")),"AB",IF(AND(OR(M8="ab",M8="ml"),OR(L8="ab",L8="ml"),OR(Q8="ab",Q8="ml"),OR(R8="ab",R8="ml"),OR(U8="ab",U8="ml"),OR(V8="ab",V8="ml")),"AB",""))))</f>
        <v/>
      </c>
      <c r="AB8" s="446" t="str">
        <f>IF(OR(B8="",$R$3=""),"",IF(X8=0,"",IF(B8="NSO","NSO",IF(OR($R$3=$AQ$17,$R$3=$AQ$18,$R$3=$AQ$14,$R$3=$AQ$15,$R$3=$AQ$16),"P",IF(OR(AA8="AB",U8="ab"),"AB",IF(U8="ML","RE",IF(V8="ML","RE",IF(AND(X8&gt;=36%*Z8,U8&gt;=$U$7*20%),"P",IF(AND(X8&gt;=34%*Z8,U8&gt;=$U$7*20%),"G2",IF(AND(X8&gt;=31%*Z8,U8&gt;=$U$7*20%),"G1",IF(AND(X8&gt;=25%*Z8,U8&gt;=$U$7*20%),"S","F")))))))))))</f>
        <v>P</v>
      </c>
      <c r="AC8" s="446" t="str">
        <f>IF(OR(AB8="",AB8=0,AB8="S",AB8="RE",AB8="F",AB8="AB",B8="NSO"),"",IF(X8&gt;=75%*Z8,"I",IF(X8&gt;=60%*Z8,"I",IF(X8&gt;=48%*Z8,"II",IF(X8&gt;=36%*Z8,"III","")))))</f>
        <v>II</v>
      </c>
      <c r="AD8" s="447" t="str">
        <f>IF(X8="","",IF(OR(AB8="",AB8=0,AB8="RE",AB8="AB",B8="NSO"),"",IF(OR($R$3=$AQ$14,$R$3=$AQ$15,$R$3=$AQ$16,$R$3=$AQ$17,$R$3=$AQ$18),IF(X8&gt;90%*Z8,"A+",IF(X8&gt;75%*Z8,"A",IF(X8&gt;=60%*Z8,"B",IF(X8&gt;=40%*Z8,"C","D")))),IF(X8&gt;85%*Z8,"A",IF(X8&gt;70%*Z8,"B",IF(X8&gt;=50%*Z8,"C",IF(X8&gt;=30%*Z8,"D","E")))))))</f>
        <v>C</v>
      </c>
      <c r="AG8" s="834" t="s">
        <v>236</v>
      </c>
      <c r="AH8" s="834"/>
      <c r="AI8" s="834"/>
      <c r="AJ8" s="834"/>
      <c r="AK8" s="834"/>
      <c r="AL8" s="834"/>
      <c r="AQ8" s="56" t="str">
        <f>'Result Sheet'!L4</f>
        <v>हिंदी</v>
      </c>
    </row>
    <row r="9" spans="1:43" ht="18" customHeight="1">
      <c r="A9" s="475">
        <f>IF('Result Sheet'!A9="","",'Result Sheet'!A9)</f>
        <v>2</v>
      </c>
      <c r="B9" s="439">
        <f>IF(OR($D$3="",$R$3=""),"",IF('Result Sheet'!B9="","",'Result Sheet'!B9))</f>
        <v>702</v>
      </c>
      <c r="C9" s="440">
        <f>IF(OR($D$3="",$R$3=""),"",IF('Result Sheet'!F9="","",'Result Sheet'!F9))</f>
        <v>944</v>
      </c>
      <c r="D9" s="441">
        <f>IF(OR($D$3="",$R$3=""),"",IF('Result Sheet'!E9="","",'Result Sheet'!E9))</f>
        <v>42005</v>
      </c>
      <c r="E9" s="442" t="str">
        <f>IF(OR($D$3="",$R$3=""),"",IF('Result Sheet'!G9="","",'Result Sheet'!G9))</f>
        <v>ANUJ GIRI</v>
      </c>
      <c r="F9" s="442" t="str">
        <f>IF(OR($D$3="",$R$3=""),"",IF('Result Sheet'!H9="","",'Result Sheet'!H9))</f>
        <v>BHAGWAT GIRI</v>
      </c>
      <c r="G9" s="442" t="str">
        <f>IF(OR($D$3="",$R$3=""),"",IF('Result Sheet'!I9="","",'Result Sheet'!I9))</f>
        <v>KANTA DEVI</v>
      </c>
      <c r="H9" s="443" t="str">
        <f>IF(OR($D$3="",$R$3=""),"",IF('Result Sheet'!K9="","",'Result Sheet'!K9))</f>
        <v>OBC</v>
      </c>
      <c r="I9" s="444" t="str">
        <f>IF(OR($D$3="",$R$3=""),"",IF('Result Sheet'!J9="","",'Result Sheet'!J9))</f>
        <v>M</v>
      </c>
      <c r="J9" s="120">
        <f>IF($R$3=$AQ$8,'Result Sheet'!L9,IF($R$3=$AQ$9,'Result Sheet'!AG9,IF($R$3=$AQ$10,'Result Sheet'!BC9,IF($R$3=$AQ$11,'Result Sheet'!BX9,IF($R$3=$AQ$12,'Result Sheet'!CS9,IF($R$3=$AQ$13,'Result Sheet'!DN9,""))))))</f>
        <v>4</v>
      </c>
      <c r="K9" s="120">
        <f>IF($R$3=$AQ$8,'Result Sheet'!M9,IF($R$3=$AQ$9,'Result Sheet'!AH9,IF($R$3=$AQ$10,'Result Sheet'!BD9,IF($R$3=$AQ$11,'Result Sheet'!BY9,IF($R$3=$AQ$12,'Result Sheet'!CT9,IF($R$3=$AQ$13,'Result Sheet'!DO9,IF($R$3=$AQ$14,'Result Sheet'!EI9,IF($R$3=$AQ$15,'Result Sheet'!ES9,IF($R$3=$AQ$16,'Result Sheet'!FC9,"")))))))))</f>
        <v>5</v>
      </c>
      <c r="L9" s="120">
        <f>IF($R$3=$AQ$8,'Result Sheet'!N9,IF($R$3=$AQ$9,'Result Sheet'!AI9,IF($R$3=$AQ$10,'Result Sheet'!BE9,IF($R$3=$AQ$11,'Result Sheet'!BZ9,IF($R$3=$AQ$12,'Result Sheet'!CU9,IF($R$3=$AQ$13,'Result Sheet'!DP9,""))))))</f>
        <v>5</v>
      </c>
      <c r="M9" s="120">
        <f>IF($R$3=$AQ$8,'Result Sheet'!O9,IF($R$3=$AQ$9,'Result Sheet'!AJ9,IF($R$3=$AQ$10,'Result Sheet'!BF9,IF($R$3=$AQ$11,'Result Sheet'!CA9,IF($R$3=$AQ$12,'Result Sheet'!CV9,IF($R$3=$AQ$13,'Result Sheet'!DQ9,IF($R$3=$AQ$14,'Result Sheet'!EJ9,IF($R$3=$AQ$15,'Result Sheet'!ET9,IF($R$3=$AQ$16,'Result Sheet'!FD9,"")))))))))</f>
        <v>5</v>
      </c>
      <c r="N9" s="120">
        <f>IF($R$3=$AQ$8,'Result Sheet'!P9,IF($R$3=$AQ$9,'Result Sheet'!AK9,IF($R$3=$AQ$10,'Result Sheet'!BG9,IF($R$3=$AQ$11,'Result Sheet'!CB9,IF($R$3=$AQ$12,'Result Sheet'!CW9,IF($R$3=$AQ$13,'Result Sheet'!DR9,""))))))</f>
        <v>5</v>
      </c>
      <c r="O9" s="120">
        <f>IF($R$3=$AQ$8,'Result Sheet'!Q9,IF($R$3=$AQ$9,'Result Sheet'!AL9,IF($R$3=$AQ$10,'Result Sheet'!BH9,IF($R$3=$AQ$11,'Result Sheet'!CC9,IF($R$3=$AQ$12,'Result Sheet'!CX9,IF($R$3=$AQ$13,'Result Sheet'!DS9,IF($R$3=$AQ$14,'Result Sheet'!EK9,IF($R$3=$AQ$15,'Result Sheet'!EU9,IF($R$3=$AQ$16,'Result Sheet'!FE9,"")))))))))</f>
        <v>3</v>
      </c>
      <c r="P9" s="472">
        <f t="shared" ref="P9:P72" si="1">IF(AND(J9="",K9="",L9="",M9="",N9="",O9=""),"",IF(OR($R$3=$AQ$14,$R$3=$AQ$15,$R$3=$AQ$16),"",SUM(J9:O9)))</f>
        <v>27</v>
      </c>
      <c r="Q9" s="120">
        <f>IF($R$3=$AQ$8,'Result Sheet'!S9,IF($R$3=$AQ$9,'Result Sheet'!AN9,IF($R$3=$AQ$10,'Result Sheet'!BJ9,IF($R$3=$AQ$11,'Result Sheet'!CE9,IF($R$3=$AQ$12,'Result Sheet'!CZ9,IF($R$3=$AQ$13,'Result Sheet'!DU9,""))))))</f>
        <v>37</v>
      </c>
      <c r="R9" s="120">
        <f>IF($R$3=$AQ$8,'Result Sheet'!T9,IF($R$3=$AQ$9,'Result Sheet'!AO9,IF($R$3=$AQ$10,'Result Sheet'!BK9,IF($R$3=$AQ$11,'Result Sheet'!CF9,IF($R$3=$AQ$12,'Result Sheet'!DA9,IF($R$3=$AQ$13,'Result Sheet'!DV9,IF($R$3=$AQ$14,'Result Sheet'!EL9,IF($R$3=$AQ$15,'Result Sheet'!EV9,IF($R$3=$AQ$16,'Result Sheet'!FF9,IF($R$3=$AQ$17,'Result Sheet'!FM9,IF($R$3=$AQ$18,'Result Sheet'!FQ9,"")))))))))))</f>
        <v>11</v>
      </c>
      <c r="S9" s="65">
        <f t="shared" ref="S9:S72" si="2">IF(AND(Q9="",R9=""),"",IF(AND(Q9="NA",R9="NA"),"NA",IF(AND(Q9="AB",R9="AB"),"AB",IF(AND(Q9="ML",R9="ML"),"ML",IF(OR($R$3=$AQ$14,$R$3=$AQ$15,$R$3=$AQ$16),"",SUM(Q9:R9))))))</f>
        <v>48</v>
      </c>
      <c r="T9" s="62">
        <f t="shared" ref="T9:T72" si="3">IF(AND(P9="NA",S9="NA"),"NA",IF(AND(P9="AB",S9="AB"),"AB",IF(AND(P9="ML",S9="ML"),"ML",SUM(P9,S9))))</f>
        <v>75</v>
      </c>
      <c r="U9" s="120">
        <f>IF($R$3=$AQ$8,'Result Sheet'!W9,IF($R$3=$AQ$9,'Result Sheet'!AR9,IF($R$3=$AQ$10,'Result Sheet'!BN9,IF($R$3=$AQ$11,'Result Sheet'!CI9,IF($R$3=$AQ$12,'Result Sheet'!DD9,IF($R$3=$AQ$13,'Result Sheet'!DY9,""))))))</f>
        <v>37</v>
      </c>
      <c r="V9" s="120">
        <f>IF($R$3=$AQ$8,'Result Sheet'!X9,IF($R$3=$AQ$9,'Result Sheet'!AS9,IF($R$3=$AQ$10,'Result Sheet'!BO9,IF($R$3=$AQ$11,'Result Sheet'!CJ9,IF($R$3=$AQ$12,'Result Sheet'!DE9,IF($R$3=$AQ$13,'Result Sheet'!DZ9,IF($R$3=$AQ$14,'Result Sheet'!EM9,IF($R$3=$AQ$15,'Result Sheet'!EW9,IF($R$3=$AQ$16,'Result Sheet'!FG9,IF($R$3=$AQ$17,'Result Sheet'!FN9,IF($R$3=$AQ$18,'Result Sheet'!FR9,"")))))))))))</f>
        <v>11</v>
      </c>
      <c r="W9" s="66">
        <f t="shared" ref="W9:W72" si="4">IF(AND(U9="",V9=""),"",IF(AND(U9="AB",V9="AB"),"AB",IF(AND(U9="ML",V9="ML"),"ML",IF(OR($R$3=$AQ$14,$R$3=$AQ$15,$R$3=$AQ$16),"",SUM(U9:V9)))))</f>
        <v>48</v>
      </c>
      <c r="X9" s="445">
        <f t="shared" ref="X9:X72" si="5">IF($R$3="","",IF(B9="","",IF(AND(T9="",W9=""),"",IF(AND(T9="AB",W9="AB"),"AB",IF(OR($R$3=$AQ$14,$R$3=$AQ$15,$R$3=$AQ$16),SUM(K9,M9,O9,R9,V9),SUM(W9,T9))))))</f>
        <v>123</v>
      </c>
      <c r="Y9" s="446">
        <f t="shared" ref="Y9:Y72" si="6">IF(OR($R$3=$AQ$14,$R$3=$AQ$15,$R$3=$AQ$16),COUNTIF(K9,"NA")*$K$7+(COUNTIF(K9,"ML")*$K$7)+(COUNTIF(M9,"ML")*$M$7)+(COUNTIF(O9,"ML")*$O$7)+(COUNTIF(R9,"ML")*$R$7)+(COUNTIF(V9,"ML")*$V$7),IF(OR($R$3=$AQ$17,$R$3=$AQ$18),COUNTIF(R9,"NA")*$R$7+(COUNTIF(R9,"ML")*$R$7)+(COUNTIF(V9,"ML")*$V$7)+(COUNTIF(V9,"ML")*$V$7),COUNTIF(J9:L9,"NA")*$J$7+(COUNTIF(J9:O9,"ML")*$J$7)+(COUNTIF(Q9,"ML")*$Q$7)+(COUNTIF(R9,"ML")*$R$7)+(COUNTIF(U9,"ML")*$U$7)+(COUNTIF(V9,"ML")*$V$7)))</f>
        <v>0</v>
      </c>
      <c r="Z9" s="446">
        <f t="shared" si="0"/>
        <v>200</v>
      </c>
      <c r="AA9" s="446" t="str">
        <f t="shared" ref="AA9:AA72" si="7">IF(AND(OR(J9="ab",J9="ml"),OR(K9="ab",K9="ml"),OR(L9="ab",L9="ml"),OR(M9="ab",M9="ml"),OR(Q9="ab",Q9="ml"),OR(R9="ab",R9="ml")),"AB",IF(AND(OR(L9="ab",L9="ml"),OR(M9="ab",M9="ml"),OR(N9="ab",N9="ml"),OR(O9="ab",O9="ml"),OR(U9="ab",U9="ml"),OR(V9="ab",V9="ml")),"AB",IF(AND(OR(N9="ab",N9="ml"),OR(O9="ab",O9="ml"),OR(Q9="ab",Q9="ml"),OR(R9="ab",R9="ml"),OR(U9="ab",U9="ml"),OR(V9="ab",V9="ml")),"AB",IF(AND(OR(M9="ab",M9="ml"),OR(L9="ab",L9="ml"),OR(Q9="ab",Q9="ml"),OR(R9="ab",R9="ml"),OR(U9="ab",U9="ml"),OR(V9="ab",V9="ml")),"AB",""))))</f>
        <v/>
      </c>
      <c r="AB9" s="446" t="str">
        <f t="shared" ref="AB9:AB72" si="8">IF(OR(B9="",$R$3=""),"",IF(X9=0,"",IF(B9="NSO","NSO",IF(OR($R$3=$AQ$17,$R$3=$AQ$18,$R$3=$AQ$14,$R$3=$AQ$15,$R$3=$AQ$16),"P",IF(OR(AA9="AB",U9="ab"),"AB",IF(U9="ML","RE",IF(V9="ML","RE",IF(AND(X9&gt;=36%*Z9,U9&gt;=$U$7*20%),"P",IF(AND(X9&gt;=34%*Z9,U9&gt;=$U$7*20%),"G2",IF(AND(X9&gt;=31%*Z9,U9&gt;=$U$7*20%),"G1",IF(AND(X9&gt;=25%*Z9,U9&gt;=$U$7*20%),"S","F")))))))))))</f>
        <v>P</v>
      </c>
      <c r="AC9" s="446" t="str">
        <f t="shared" ref="AC9:AC72" si="9">IF(OR(AB9="",AB9=0,AB9="S",AB9="RE",AB9="F",AB9="AB",B9="NSO"),"",IF(X9&gt;=75%*Z9,"I",IF(X9&gt;=60%*Z9,"I",IF(X9&gt;=48%*Z9,"II",IF(X9&gt;=36%*Z9,"III","")))))</f>
        <v>I</v>
      </c>
      <c r="AD9" s="447" t="str">
        <f t="shared" ref="AD9:AD72" si="10">IF(X9="","",IF(OR(AB9="",AB9=0,AB9="RE",AB9="AB",B9="NSO"),"",IF(OR($R$3=$AQ$14,$R$3=$AQ$15,$R$3=$AQ$16,$R$3=$AQ$17,$R$3=$AQ$18),IF(X9&gt;90%*Z9,"A+",IF(X9&gt;75%*Z9,"A",IF(X9&gt;=60%*Z9,"B",IF(X9&gt;=40%*Z9,"C","D")))),IF(X9&gt;85%*Z9,"A",IF(X9&gt;70%*Z9,"B",IF(X9&gt;=50%*Z9,"C",IF(X9&gt;=30%*Z9,"D","E")))))))</f>
        <v>C</v>
      </c>
      <c r="AG9" s="834"/>
      <c r="AH9" s="834"/>
      <c r="AI9" s="834"/>
      <c r="AJ9" s="834"/>
      <c r="AK9" s="834"/>
      <c r="AL9" s="834"/>
      <c r="AQ9" s="56" t="str">
        <f>'Result Sheet'!AG4</f>
        <v>अंग्रेजी</v>
      </c>
    </row>
    <row r="10" spans="1:43" ht="18" customHeight="1">
      <c r="A10" s="475">
        <f>IF('Result Sheet'!A10="","",'Result Sheet'!A10)</f>
        <v>3</v>
      </c>
      <c r="B10" s="439">
        <f>IF(OR($D$3="",$R$3=""),"",IF('Result Sheet'!B10="","",'Result Sheet'!B10))</f>
        <v>703</v>
      </c>
      <c r="C10" s="440">
        <f>IF(OR($D$3="",$R$3=""),"",IF('Result Sheet'!F10="","",'Result Sheet'!F10))</f>
        <v>934</v>
      </c>
      <c r="D10" s="441">
        <f>IF(OR($D$3="",$R$3=""),"",IF('Result Sheet'!E10="","",'Result Sheet'!E10))</f>
        <v>42348</v>
      </c>
      <c r="E10" s="442" t="str">
        <f>IF(OR($D$3="",$R$3=""),"",IF('Result Sheet'!G10="","",'Result Sheet'!G10))</f>
        <v>ARMAN HUSSAIN</v>
      </c>
      <c r="F10" s="442" t="str">
        <f>IF(OR($D$3="",$R$3=""),"",IF('Result Sheet'!H10="","",'Result Sheet'!H10))</f>
        <v>AARIF HUSSAIN</v>
      </c>
      <c r="G10" s="442" t="str">
        <f>IF(OR($D$3="",$R$3=""),"",IF('Result Sheet'!I10="","",'Result Sheet'!I10))</f>
        <v>SALMA BANO</v>
      </c>
      <c r="H10" s="443" t="str">
        <f>IF(OR($D$3="",$R$3=""),"",IF('Result Sheet'!K10="","",'Result Sheet'!K10))</f>
        <v>OBC</v>
      </c>
      <c r="I10" s="444" t="str">
        <f>IF(OR($D$3="",$R$3=""),"",IF('Result Sheet'!J10="","",'Result Sheet'!J10))</f>
        <v>M</v>
      </c>
      <c r="J10" s="120">
        <f>IF($R$3=$AQ$8,'Result Sheet'!L10,IF($R$3=$AQ$9,'Result Sheet'!AG10,IF($R$3=$AQ$10,'Result Sheet'!BC10,IF($R$3=$AQ$11,'Result Sheet'!BX10,IF($R$3=$AQ$12,'Result Sheet'!CS10,IF($R$3=$AQ$13,'Result Sheet'!DN10,""))))))</f>
        <v>4</v>
      </c>
      <c r="K10" s="120">
        <f>IF($R$3=$AQ$8,'Result Sheet'!M10,IF($R$3=$AQ$9,'Result Sheet'!AH10,IF($R$3=$AQ$10,'Result Sheet'!BD10,IF($R$3=$AQ$11,'Result Sheet'!BY10,IF($R$3=$AQ$12,'Result Sheet'!CT10,IF($R$3=$AQ$13,'Result Sheet'!DO10,IF($R$3=$AQ$14,'Result Sheet'!EI10,IF($R$3=$AQ$15,'Result Sheet'!ES10,IF($R$3=$AQ$16,'Result Sheet'!FC10,"")))))))))</f>
        <v>5</v>
      </c>
      <c r="L10" s="120">
        <f>IF($R$3=$AQ$8,'Result Sheet'!N10,IF($R$3=$AQ$9,'Result Sheet'!AI10,IF($R$3=$AQ$10,'Result Sheet'!BE10,IF($R$3=$AQ$11,'Result Sheet'!BZ10,IF($R$3=$AQ$12,'Result Sheet'!CU10,IF($R$3=$AQ$13,'Result Sheet'!DP10,""))))))</f>
        <v>5</v>
      </c>
      <c r="M10" s="120">
        <f>IF($R$3=$AQ$8,'Result Sheet'!O10,IF($R$3=$AQ$9,'Result Sheet'!AJ10,IF($R$3=$AQ$10,'Result Sheet'!BF10,IF($R$3=$AQ$11,'Result Sheet'!CA10,IF($R$3=$AQ$12,'Result Sheet'!CV10,IF($R$3=$AQ$13,'Result Sheet'!DQ10,IF($R$3=$AQ$14,'Result Sheet'!EJ10,IF($R$3=$AQ$15,'Result Sheet'!ET10,IF($R$3=$AQ$16,'Result Sheet'!FD10,"")))))))))</f>
        <v>5</v>
      </c>
      <c r="N10" s="120">
        <f>IF($R$3=$AQ$8,'Result Sheet'!P10,IF($R$3=$AQ$9,'Result Sheet'!AK10,IF($R$3=$AQ$10,'Result Sheet'!BG10,IF($R$3=$AQ$11,'Result Sheet'!CB10,IF($R$3=$AQ$12,'Result Sheet'!CW10,IF($R$3=$AQ$13,'Result Sheet'!DR10,""))))))</f>
        <v>5</v>
      </c>
      <c r="O10" s="120">
        <f>IF($R$3=$AQ$8,'Result Sheet'!Q10,IF($R$3=$AQ$9,'Result Sheet'!AL10,IF($R$3=$AQ$10,'Result Sheet'!BH10,IF($R$3=$AQ$11,'Result Sheet'!CC10,IF($R$3=$AQ$12,'Result Sheet'!CX10,IF($R$3=$AQ$13,'Result Sheet'!DS10,IF($R$3=$AQ$14,'Result Sheet'!EK10,IF($R$3=$AQ$15,'Result Sheet'!EU10,IF($R$3=$AQ$16,'Result Sheet'!FE10,"")))))))))</f>
        <v>3</v>
      </c>
      <c r="P10" s="472">
        <f t="shared" si="1"/>
        <v>27</v>
      </c>
      <c r="Q10" s="120">
        <f>IF($R$3=$AQ$8,'Result Sheet'!S10,IF($R$3=$AQ$9,'Result Sheet'!AN10,IF($R$3=$AQ$10,'Result Sheet'!BJ10,IF($R$3=$AQ$11,'Result Sheet'!CE10,IF($R$3=$AQ$12,'Result Sheet'!CZ10,IF($R$3=$AQ$13,'Result Sheet'!DU10,""))))))</f>
        <v>38</v>
      </c>
      <c r="R10" s="120">
        <f>IF($R$3=$AQ$8,'Result Sheet'!T10,IF($R$3=$AQ$9,'Result Sheet'!AO10,IF($R$3=$AQ$10,'Result Sheet'!BK10,IF($R$3=$AQ$11,'Result Sheet'!CF10,IF($R$3=$AQ$12,'Result Sheet'!DA10,IF($R$3=$AQ$13,'Result Sheet'!DV10,IF($R$3=$AQ$14,'Result Sheet'!EL10,IF($R$3=$AQ$15,'Result Sheet'!EV10,IF($R$3=$AQ$16,'Result Sheet'!FF10,IF($R$3=$AQ$17,'Result Sheet'!FM10,IF($R$3=$AQ$18,'Result Sheet'!FQ10,"")))))))))))</f>
        <v>12</v>
      </c>
      <c r="S10" s="65">
        <f t="shared" si="2"/>
        <v>50</v>
      </c>
      <c r="T10" s="62">
        <f t="shared" si="3"/>
        <v>77</v>
      </c>
      <c r="U10" s="120">
        <f>IF($R$3=$AQ$8,'Result Sheet'!W10,IF($R$3=$AQ$9,'Result Sheet'!AR10,IF($R$3=$AQ$10,'Result Sheet'!BN10,IF($R$3=$AQ$11,'Result Sheet'!CI10,IF($R$3=$AQ$12,'Result Sheet'!DD10,IF($R$3=$AQ$13,'Result Sheet'!DY10,""))))))</f>
        <v>37</v>
      </c>
      <c r="V10" s="120">
        <f>IF($R$3=$AQ$8,'Result Sheet'!X10,IF($R$3=$AQ$9,'Result Sheet'!AS10,IF($R$3=$AQ$10,'Result Sheet'!BO10,IF($R$3=$AQ$11,'Result Sheet'!CJ10,IF($R$3=$AQ$12,'Result Sheet'!DE10,IF($R$3=$AQ$13,'Result Sheet'!DZ10,IF($R$3=$AQ$14,'Result Sheet'!EM10,IF($R$3=$AQ$15,'Result Sheet'!EW10,IF($R$3=$AQ$16,'Result Sheet'!FG10,IF($R$3=$AQ$17,'Result Sheet'!FN10,IF($R$3=$AQ$18,'Result Sheet'!FR10,"")))))))))))</f>
        <v>11</v>
      </c>
      <c r="W10" s="66">
        <f t="shared" si="4"/>
        <v>48</v>
      </c>
      <c r="X10" s="445">
        <f t="shared" si="5"/>
        <v>125</v>
      </c>
      <c r="Y10" s="446">
        <f t="shared" si="6"/>
        <v>0</v>
      </c>
      <c r="Z10" s="446">
        <f t="shared" si="0"/>
        <v>200</v>
      </c>
      <c r="AA10" s="446" t="str">
        <f t="shared" si="7"/>
        <v/>
      </c>
      <c r="AB10" s="446" t="str">
        <f t="shared" si="8"/>
        <v>P</v>
      </c>
      <c r="AC10" s="446" t="str">
        <f t="shared" si="9"/>
        <v>I</v>
      </c>
      <c r="AD10" s="447" t="str">
        <f t="shared" si="10"/>
        <v>C</v>
      </c>
      <c r="AG10" s="835" t="s">
        <v>205</v>
      </c>
      <c r="AH10" s="835"/>
      <c r="AI10" s="835"/>
      <c r="AJ10" s="835"/>
      <c r="AK10" s="835"/>
      <c r="AL10" s="835"/>
      <c r="AQ10" s="56" t="str">
        <f>'Result Sheet'!BB4</f>
        <v>तृतीय भाषा</v>
      </c>
    </row>
    <row r="11" spans="1:43" ht="18" customHeight="1">
      <c r="A11" s="475">
        <f>IF('Result Sheet'!A11="","",'Result Sheet'!A11)</f>
        <v>4</v>
      </c>
      <c r="B11" s="439">
        <f>IF(OR($D$3="",$R$3=""),"",IF('Result Sheet'!B11="","",'Result Sheet'!B11))</f>
        <v>704</v>
      </c>
      <c r="C11" s="440">
        <f>IF(OR($D$3="",$R$3=""),"",IF('Result Sheet'!F11="","",'Result Sheet'!F11))</f>
        <v>926</v>
      </c>
      <c r="D11" s="441">
        <f>IF(OR($D$3="",$R$3=""),"",IF('Result Sheet'!E11="","",'Result Sheet'!E11))</f>
        <v>42491</v>
      </c>
      <c r="E11" s="442" t="str">
        <f>IF(OR($D$3="",$R$3=""),"",IF('Result Sheet'!G11="","",'Result Sheet'!G11))</f>
        <v>ARMAN SHAH</v>
      </c>
      <c r="F11" s="442" t="str">
        <f>IF(OR($D$3="",$R$3=""),"",IF('Result Sheet'!H11="","",'Result Sheet'!H11))</f>
        <v>JAKIR SHAH</v>
      </c>
      <c r="G11" s="442" t="str">
        <f>IF(OR($D$3="",$R$3=""),"",IF('Result Sheet'!I11="","",'Result Sheet'!I11))</f>
        <v>HEENA BANU</v>
      </c>
      <c r="H11" s="443" t="str">
        <f>IF(OR($D$3="",$R$3=""),"",IF('Result Sheet'!K11="","",'Result Sheet'!K11))</f>
        <v>OBC</v>
      </c>
      <c r="I11" s="444" t="str">
        <f>IF(OR($D$3="",$R$3=""),"",IF('Result Sheet'!J11="","",'Result Sheet'!J11))</f>
        <v>M</v>
      </c>
      <c r="J11" s="120">
        <f>IF($R$3=$AQ$8,'Result Sheet'!L11,IF($R$3=$AQ$9,'Result Sheet'!AG11,IF($R$3=$AQ$10,'Result Sheet'!BC11,IF($R$3=$AQ$11,'Result Sheet'!BX11,IF($R$3=$AQ$12,'Result Sheet'!CS11,IF($R$3=$AQ$13,'Result Sheet'!DN11,""))))))</f>
        <v>4</v>
      </c>
      <c r="K11" s="120">
        <f>IF($R$3=$AQ$8,'Result Sheet'!M11,IF($R$3=$AQ$9,'Result Sheet'!AH11,IF($R$3=$AQ$10,'Result Sheet'!BD11,IF($R$3=$AQ$11,'Result Sheet'!BY11,IF($R$3=$AQ$12,'Result Sheet'!CT11,IF($R$3=$AQ$13,'Result Sheet'!DO11,IF($R$3=$AQ$14,'Result Sheet'!EI11,IF($R$3=$AQ$15,'Result Sheet'!ES11,IF($R$3=$AQ$16,'Result Sheet'!FC11,"")))))))))</f>
        <v>5</v>
      </c>
      <c r="L11" s="120">
        <f>IF($R$3=$AQ$8,'Result Sheet'!N11,IF($R$3=$AQ$9,'Result Sheet'!AI11,IF($R$3=$AQ$10,'Result Sheet'!BE11,IF($R$3=$AQ$11,'Result Sheet'!BZ11,IF($R$3=$AQ$12,'Result Sheet'!CU11,IF($R$3=$AQ$13,'Result Sheet'!DP11,""))))))</f>
        <v>5</v>
      </c>
      <c r="M11" s="120">
        <f>IF($R$3=$AQ$8,'Result Sheet'!O11,IF($R$3=$AQ$9,'Result Sheet'!AJ11,IF($R$3=$AQ$10,'Result Sheet'!BF11,IF($R$3=$AQ$11,'Result Sheet'!CA11,IF($R$3=$AQ$12,'Result Sheet'!CV11,IF($R$3=$AQ$13,'Result Sheet'!DQ11,IF($R$3=$AQ$14,'Result Sheet'!EJ11,IF($R$3=$AQ$15,'Result Sheet'!ET11,IF($R$3=$AQ$16,'Result Sheet'!FD11,"")))))))))</f>
        <v>5</v>
      </c>
      <c r="N11" s="120">
        <f>IF($R$3=$AQ$8,'Result Sheet'!P11,IF($R$3=$AQ$9,'Result Sheet'!AK11,IF($R$3=$AQ$10,'Result Sheet'!BG11,IF($R$3=$AQ$11,'Result Sheet'!CB11,IF($R$3=$AQ$12,'Result Sheet'!CW11,IF($R$3=$AQ$13,'Result Sheet'!DR11,""))))))</f>
        <v>5</v>
      </c>
      <c r="O11" s="120">
        <f>IF($R$3=$AQ$8,'Result Sheet'!Q11,IF($R$3=$AQ$9,'Result Sheet'!AL11,IF($R$3=$AQ$10,'Result Sheet'!BH11,IF($R$3=$AQ$11,'Result Sheet'!CC11,IF($R$3=$AQ$12,'Result Sheet'!CX11,IF($R$3=$AQ$13,'Result Sheet'!DS11,IF($R$3=$AQ$14,'Result Sheet'!EK11,IF($R$3=$AQ$15,'Result Sheet'!EU11,IF($R$3=$AQ$16,'Result Sheet'!FE11,"")))))))))</f>
        <v>3</v>
      </c>
      <c r="P11" s="472">
        <f t="shared" si="1"/>
        <v>27</v>
      </c>
      <c r="Q11" s="120">
        <f>IF($R$3=$AQ$8,'Result Sheet'!S11,IF($R$3=$AQ$9,'Result Sheet'!AN11,IF($R$3=$AQ$10,'Result Sheet'!BJ11,IF($R$3=$AQ$11,'Result Sheet'!CE11,IF($R$3=$AQ$12,'Result Sheet'!CZ11,IF($R$3=$AQ$13,'Result Sheet'!DU11,""))))))</f>
        <v>35</v>
      </c>
      <c r="R11" s="120">
        <f>IF($R$3=$AQ$8,'Result Sheet'!T11,IF($R$3=$AQ$9,'Result Sheet'!AO11,IF($R$3=$AQ$10,'Result Sheet'!BK11,IF($R$3=$AQ$11,'Result Sheet'!CF11,IF($R$3=$AQ$12,'Result Sheet'!DA11,IF($R$3=$AQ$13,'Result Sheet'!DV11,IF($R$3=$AQ$14,'Result Sheet'!EL11,IF($R$3=$AQ$15,'Result Sheet'!EV11,IF($R$3=$AQ$16,'Result Sheet'!FF11,IF($R$3=$AQ$17,'Result Sheet'!FM11,IF($R$3=$AQ$18,'Result Sheet'!FQ11,"")))))))))))</f>
        <v>11</v>
      </c>
      <c r="S11" s="65">
        <f t="shared" si="2"/>
        <v>46</v>
      </c>
      <c r="T11" s="62">
        <f t="shared" si="3"/>
        <v>73</v>
      </c>
      <c r="U11" s="120">
        <f>IF($R$3=$AQ$8,'Result Sheet'!W11,IF($R$3=$AQ$9,'Result Sheet'!AR11,IF($R$3=$AQ$10,'Result Sheet'!BN11,IF($R$3=$AQ$11,'Result Sheet'!CI11,IF($R$3=$AQ$12,'Result Sheet'!DD11,IF($R$3=$AQ$13,'Result Sheet'!DY11,""))))))</f>
        <v>37</v>
      </c>
      <c r="V11" s="120">
        <f>IF($R$3=$AQ$8,'Result Sheet'!X11,IF($R$3=$AQ$9,'Result Sheet'!AS11,IF($R$3=$AQ$10,'Result Sheet'!BO11,IF($R$3=$AQ$11,'Result Sheet'!CJ11,IF($R$3=$AQ$12,'Result Sheet'!DE11,IF($R$3=$AQ$13,'Result Sheet'!DZ11,IF($R$3=$AQ$14,'Result Sheet'!EM11,IF($R$3=$AQ$15,'Result Sheet'!EW11,IF($R$3=$AQ$16,'Result Sheet'!FG11,IF($R$3=$AQ$17,'Result Sheet'!FN11,IF($R$3=$AQ$18,'Result Sheet'!FR11,"")))))))))))</f>
        <v>11</v>
      </c>
      <c r="W11" s="66">
        <f t="shared" si="4"/>
        <v>48</v>
      </c>
      <c r="X11" s="445">
        <f t="shared" si="5"/>
        <v>121</v>
      </c>
      <c r="Y11" s="446">
        <f t="shared" si="6"/>
        <v>0</v>
      </c>
      <c r="Z11" s="446">
        <f t="shared" si="0"/>
        <v>200</v>
      </c>
      <c r="AA11" s="446" t="str">
        <f t="shared" si="7"/>
        <v/>
      </c>
      <c r="AB11" s="446" t="str">
        <f t="shared" si="8"/>
        <v>P</v>
      </c>
      <c r="AC11" s="446" t="str">
        <f t="shared" si="9"/>
        <v>I</v>
      </c>
      <c r="AD11" s="447" t="str">
        <f t="shared" si="10"/>
        <v>C</v>
      </c>
      <c r="AQ11" s="56" t="str">
        <f>'Result Sheet'!BX4</f>
        <v>गणित</v>
      </c>
    </row>
    <row r="12" spans="1:43" ht="18" customHeight="1">
      <c r="A12" s="475">
        <f>IF('Result Sheet'!A12="","",'Result Sheet'!A12)</f>
        <v>5</v>
      </c>
      <c r="B12" s="439">
        <f>IF(OR($D$3="",$R$3=""),"",IF('Result Sheet'!B12="","",'Result Sheet'!B12))</f>
        <v>705</v>
      </c>
      <c r="C12" s="440">
        <f>IF(OR($D$3="",$R$3=""),"",IF('Result Sheet'!F12="","",'Result Sheet'!F12))</f>
        <v>951</v>
      </c>
      <c r="D12" s="441" t="str">
        <f>IF(OR($D$3="",$R$3=""),"",IF('Result Sheet'!E12="","",'Result Sheet'!E12))</f>
        <v>25-08-2015</v>
      </c>
      <c r="E12" s="442" t="str">
        <f>IF(OR($D$3="",$R$3=""),"",IF('Result Sheet'!G12="","",'Result Sheet'!G12))</f>
        <v>BHAVYANSH SINGH CHOUHAN</v>
      </c>
      <c r="F12" s="442" t="str">
        <f>IF(OR($D$3="",$R$3=""),"",IF('Result Sheet'!H12="","",'Result Sheet'!H12))</f>
        <v>AJIT SINGH</v>
      </c>
      <c r="G12" s="442" t="str">
        <f>IF(OR($D$3="",$R$3=""),"",IF('Result Sheet'!I12="","",'Result Sheet'!I12))</f>
        <v>MEENA</v>
      </c>
      <c r="H12" s="443" t="str">
        <f>IF(OR($D$3="",$R$3=""),"",IF('Result Sheet'!K12="","",'Result Sheet'!K12))</f>
        <v>GEN</v>
      </c>
      <c r="I12" s="444" t="str">
        <f>IF(OR($D$3="",$R$3=""),"",IF('Result Sheet'!J12="","",'Result Sheet'!J12))</f>
        <v>M</v>
      </c>
      <c r="J12" s="120">
        <f>IF($R$3=$AQ$8,'Result Sheet'!L12,IF($R$3=$AQ$9,'Result Sheet'!AG12,IF($R$3=$AQ$10,'Result Sheet'!BC12,IF($R$3=$AQ$11,'Result Sheet'!BX12,IF($R$3=$AQ$12,'Result Sheet'!CS12,IF($R$3=$AQ$13,'Result Sheet'!DN12,""))))))</f>
        <v>4</v>
      </c>
      <c r="K12" s="120">
        <f>IF($R$3=$AQ$8,'Result Sheet'!M12,IF($R$3=$AQ$9,'Result Sheet'!AH12,IF($R$3=$AQ$10,'Result Sheet'!BD12,IF($R$3=$AQ$11,'Result Sheet'!BY12,IF($R$3=$AQ$12,'Result Sheet'!CT12,IF($R$3=$AQ$13,'Result Sheet'!DO12,IF($R$3=$AQ$14,'Result Sheet'!EI12,IF($R$3=$AQ$15,'Result Sheet'!ES12,IF($R$3=$AQ$16,'Result Sheet'!FC12,"")))))))))</f>
        <v>5</v>
      </c>
      <c r="L12" s="120">
        <f>IF($R$3=$AQ$8,'Result Sheet'!N12,IF($R$3=$AQ$9,'Result Sheet'!AI12,IF($R$3=$AQ$10,'Result Sheet'!BE12,IF($R$3=$AQ$11,'Result Sheet'!BZ12,IF($R$3=$AQ$12,'Result Sheet'!CU12,IF($R$3=$AQ$13,'Result Sheet'!DP12,""))))))</f>
        <v>5</v>
      </c>
      <c r="M12" s="120">
        <f>IF($R$3=$AQ$8,'Result Sheet'!O12,IF($R$3=$AQ$9,'Result Sheet'!AJ12,IF($R$3=$AQ$10,'Result Sheet'!BF12,IF($R$3=$AQ$11,'Result Sheet'!CA12,IF($R$3=$AQ$12,'Result Sheet'!CV12,IF($R$3=$AQ$13,'Result Sheet'!DQ12,IF($R$3=$AQ$14,'Result Sheet'!EJ12,IF($R$3=$AQ$15,'Result Sheet'!ET12,IF($R$3=$AQ$16,'Result Sheet'!FD12,"")))))))))</f>
        <v>5</v>
      </c>
      <c r="N12" s="120">
        <f>IF($R$3=$AQ$8,'Result Sheet'!P12,IF($R$3=$AQ$9,'Result Sheet'!AK12,IF($R$3=$AQ$10,'Result Sheet'!BG12,IF($R$3=$AQ$11,'Result Sheet'!CB12,IF($R$3=$AQ$12,'Result Sheet'!CW12,IF($R$3=$AQ$13,'Result Sheet'!DR12,""))))))</f>
        <v>5</v>
      </c>
      <c r="O12" s="120">
        <f>IF($R$3=$AQ$8,'Result Sheet'!Q12,IF($R$3=$AQ$9,'Result Sheet'!AL12,IF($R$3=$AQ$10,'Result Sheet'!BH12,IF($R$3=$AQ$11,'Result Sheet'!CC12,IF($R$3=$AQ$12,'Result Sheet'!CX12,IF($R$3=$AQ$13,'Result Sheet'!DS12,IF($R$3=$AQ$14,'Result Sheet'!EK12,IF($R$3=$AQ$15,'Result Sheet'!EU12,IF($R$3=$AQ$16,'Result Sheet'!FE12,"")))))))))</f>
        <v>3</v>
      </c>
      <c r="P12" s="472">
        <f t="shared" si="1"/>
        <v>27</v>
      </c>
      <c r="Q12" s="120" t="str">
        <f>IF($R$3=$AQ$8,'Result Sheet'!S12,IF($R$3=$AQ$9,'Result Sheet'!AN12,IF($R$3=$AQ$10,'Result Sheet'!BJ12,IF($R$3=$AQ$11,'Result Sheet'!CE12,IF($R$3=$AQ$12,'Result Sheet'!CZ12,IF($R$3=$AQ$13,'Result Sheet'!DU12,""))))))</f>
        <v>ML</v>
      </c>
      <c r="R12" s="120">
        <f>IF($R$3=$AQ$8,'Result Sheet'!T12,IF($R$3=$AQ$9,'Result Sheet'!AO12,IF($R$3=$AQ$10,'Result Sheet'!BK12,IF($R$3=$AQ$11,'Result Sheet'!CF12,IF($R$3=$AQ$12,'Result Sheet'!DA12,IF($R$3=$AQ$13,'Result Sheet'!DV12,IF($R$3=$AQ$14,'Result Sheet'!EL12,IF($R$3=$AQ$15,'Result Sheet'!EV12,IF($R$3=$AQ$16,'Result Sheet'!FF12,IF($R$3=$AQ$17,'Result Sheet'!FM12,IF($R$3=$AQ$18,'Result Sheet'!FQ12,"")))))))))))</f>
        <v>11</v>
      </c>
      <c r="S12" s="65">
        <f t="shared" si="2"/>
        <v>11</v>
      </c>
      <c r="T12" s="62">
        <f t="shared" si="3"/>
        <v>38</v>
      </c>
      <c r="U12" s="120">
        <f>IF($R$3=$AQ$8,'Result Sheet'!W12,IF($R$3=$AQ$9,'Result Sheet'!AR12,IF($R$3=$AQ$10,'Result Sheet'!BN12,IF($R$3=$AQ$11,'Result Sheet'!CI12,IF($R$3=$AQ$12,'Result Sheet'!DD12,IF($R$3=$AQ$13,'Result Sheet'!DY12,""))))))</f>
        <v>37</v>
      </c>
      <c r="V12" s="120">
        <f>IF($R$3=$AQ$8,'Result Sheet'!X12,IF($R$3=$AQ$9,'Result Sheet'!AS12,IF($R$3=$AQ$10,'Result Sheet'!BO12,IF($R$3=$AQ$11,'Result Sheet'!CJ12,IF($R$3=$AQ$12,'Result Sheet'!DE12,IF($R$3=$AQ$13,'Result Sheet'!DZ12,IF($R$3=$AQ$14,'Result Sheet'!EM12,IF($R$3=$AQ$15,'Result Sheet'!EW12,IF($R$3=$AQ$16,'Result Sheet'!FG12,IF($R$3=$AQ$17,'Result Sheet'!FN12,IF($R$3=$AQ$18,'Result Sheet'!FR12,"")))))))))))</f>
        <v>11</v>
      </c>
      <c r="W12" s="66">
        <f t="shared" si="4"/>
        <v>48</v>
      </c>
      <c r="X12" s="445">
        <f t="shared" si="5"/>
        <v>86</v>
      </c>
      <c r="Y12" s="446">
        <f t="shared" si="6"/>
        <v>50</v>
      </c>
      <c r="Z12" s="446">
        <f t="shared" si="0"/>
        <v>150</v>
      </c>
      <c r="AA12" s="446" t="str">
        <f t="shared" si="7"/>
        <v/>
      </c>
      <c r="AB12" s="446" t="str">
        <f t="shared" si="8"/>
        <v>P</v>
      </c>
      <c r="AC12" s="446" t="str">
        <f t="shared" si="9"/>
        <v>II</v>
      </c>
      <c r="AD12" s="447" t="str">
        <f t="shared" si="10"/>
        <v>C</v>
      </c>
      <c r="AQ12" s="56" t="str">
        <f>'Result Sheet'!CS4</f>
        <v>विज्ञान</v>
      </c>
    </row>
    <row r="13" spans="1:43" ht="18" customHeight="1">
      <c r="A13" s="475">
        <f>IF('Result Sheet'!A13="","",'Result Sheet'!A13)</f>
        <v>6</v>
      </c>
      <c r="B13" s="439">
        <f>IF(OR($D$3="",$R$3=""),"",IF('Result Sheet'!B13="","",'Result Sheet'!B13))</f>
        <v>706</v>
      </c>
      <c r="C13" s="440">
        <f>IF(OR($D$3="",$R$3=""),"",IF('Result Sheet'!F13="","",'Result Sheet'!F13))</f>
        <v>939</v>
      </c>
      <c r="D13" s="441" t="str">
        <f>IF(OR($D$3="",$R$3=""),"",IF('Result Sheet'!E13="","",'Result Sheet'!E13))</f>
        <v>16-06-2014</v>
      </c>
      <c r="E13" s="442" t="str">
        <f>IF(OR($D$3="",$R$3=""),"",IF('Result Sheet'!G13="","",'Result Sheet'!G13))</f>
        <v>BHUMIKA BAGRI</v>
      </c>
      <c r="F13" s="442" t="str">
        <f>IF(OR($D$3="",$R$3=""),"",IF('Result Sheet'!H13="","",'Result Sheet'!H13))</f>
        <v>MUKESH BAGRI</v>
      </c>
      <c r="G13" s="442" t="str">
        <f>IF(OR($D$3="",$R$3=""),"",IF('Result Sheet'!I13="","",'Result Sheet'!I13))</f>
        <v>SEEMA BAGRI</v>
      </c>
      <c r="H13" s="443" t="str">
        <f>IF(OR($D$3="",$R$3=""),"",IF('Result Sheet'!K13="","",'Result Sheet'!K13))</f>
        <v>OBC</v>
      </c>
      <c r="I13" s="444" t="str">
        <f>IF(OR($D$3="",$R$3=""),"",IF('Result Sheet'!J13="","",'Result Sheet'!J13))</f>
        <v>F</v>
      </c>
      <c r="J13" s="120">
        <f>IF($R$3=$AQ$8,'Result Sheet'!L13,IF($R$3=$AQ$9,'Result Sheet'!AG13,IF($R$3=$AQ$10,'Result Sheet'!BC13,IF($R$3=$AQ$11,'Result Sheet'!BX13,IF($R$3=$AQ$12,'Result Sheet'!CS13,IF($R$3=$AQ$13,'Result Sheet'!DN13,""))))))</f>
        <v>4</v>
      </c>
      <c r="K13" s="120">
        <f>IF($R$3=$AQ$8,'Result Sheet'!M13,IF($R$3=$AQ$9,'Result Sheet'!AH13,IF($R$3=$AQ$10,'Result Sheet'!BD13,IF($R$3=$AQ$11,'Result Sheet'!BY13,IF($R$3=$AQ$12,'Result Sheet'!CT13,IF($R$3=$AQ$13,'Result Sheet'!DO13,IF($R$3=$AQ$14,'Result Sheet'!EI13,IF($R$3=$AQ$15,'Result Sheet'!ES13,IF($R$3=$AQ$16,'Result Sheet'!FC13,"")))))))))</f>
        <v>5</v>
      </c>
      <c r="L13" s="120">
        <f>IF($R$3=$AQ$8,'Result Sheet'!N13,IF($R$3=$AQ$9,'Result Sheet'!AI13,IF($R$3=$AQ$10,'Result Sheet'!BE13,IF($R$3=$AQ$11,'Result Sheet'!BZ13,IF($R$3=$AQ$12,'Result Sheet'!CU13,IF($R$3=$AQ$13,'Result Sheet'!DP13,""))))))</f>
        <v>5</v>
      </c>
      <c r="M13" s="120">
        <f>IF($R$3=$AQ$8,'Result Sheet'!O13,IF($R$3=$AQ$9,'Result Sheet'!AJ13,IF($R$3=$AQ$10,'Result Sheet'!BF13,IF($R$3=$AQ$11,'Result Sheet'!CA13,IF($R$3=$AQ$12,'Result Sheet'!CV13,IF($R$3=$AQ$13,'Result Sheet'!DQ13,IF($R$3=$AQ$14,'Result Sheet'!EJ13,IF($R$3=$AQ$15,'Result Sheet'!ET13,IF($R$3=$AQ$16,'Result Sheet'!FD13,"")))))))))</f>
        <v>5</v>
      </c>
      <c r="N13" s="120">
        <f>IF($R$3=$AQ$8,'Result Sheet'!P13,IF($R$3=$AQ$9,'Result Sheet'!AK13,IF($R$3=$AQ$10,'Result Sheet'!BG13,IF($R$3=$AQ$11,'Result Sheet'!CB13,IF($R$3=$AQ$12,'Result Sheet'!CW13,IF($R$3=$AQ$13,'Result Sheet'!DR13,""))))))</f>
        <v>5</v>
      </c>
      <c r="O13" s="120">
        <f>IF($R$3=$AQ$8,'Result Sheet'!Q13,IF($R$3=$AQ$9,'Result Sheet'!AL13,IF($R$3=$AQ$10,'Result Sheet'!BH13,IF($R$3=$AQ$11,'Result Sheet'!CC13,IF($R$3=$AQ$12,'Result Sheet'!CX13,IF($R$3=$AQ$13,'Result Sheet'!DS13,IF($R$3=$AQ$14,'Result Sheet'!EK13,IF($R$3=$AQ$15,'Result Sheet'!EU13,IF($R$3=$AQ$16,'Result Sheet'!FE13,"")))))))))</f>
        <v>3</v>
      </c>
      <c r="P13" s="472">
        <f t="shared" si="1"/>
        <v>27</v>
      </c>
      <c r="Q13" s="120">
        <f>IF($R$3=$AQ$8,'Result Sheet'!S13,IF($R$3=$AQ$9,'Result Sheet'!AN13,IF($R$3=$AQ$10,'Result Sheet'!BJ13,IF($R$3=$AQ$11,'Result Sheet'!CE13,IF($R$3=$AQ$12,'Result Sheet'!CZ13,IF($R$3=$AQ$13,'Result Sheet'!DU13,""))))))</f>
        <v>25</v>
      </c>
      <c r="R13" s="120">
        <f>IF($R$3=$AQ$8,'Result Sheet'!T13,IF($R$3=$AQ$9,'Result Sheet'!AO13,IF($R$3=$AQ$10,'Result Sheet'!BK13,IF($R$3=$AQ$11,'Result Sheet'!CF13,IF($R$3=$AQ$12,'Result Sheet'!DA13,IF($R$3=$AQ$13,'Result Sheet'!DV13,IF($R$3=$AQ$14,'Result Sheet'!EL13,IF($R$3=$AQ$15,'Result Sheet'!EV13,IF($R$3=$AQ$16,'Result Sheet'!FF13,IF($R$3=$AQ$17,'Result Sheet'!FM13,IF($R$3=$AQ$18,'Result Sheet'!FQ13,"")))))))))))</f>
        <v>11</v>
      </c>
      <c r="S13" s="65">
        <f t="shared" si="2"/>
        <v>36</v>
      </c>
      <c r="T13" s="62">
        <f t="shared" si="3"/>
        <v>63</v>
      </c>
      <c r="U13" s="120">
        <f>IF($R$3=$AQ$8,'Result Sheet'!W13,IF($R$3=$AQ$9,'Result Sheet'!AR13,IF($R$3=$AQ$10,'Result Sheet'!BN13,IF($R$3=$AQ$11,'Result Sheet'!CI13,IF($R$3=$AQ$12,'Result Sheet'!DD13,IF($R$3=$AQ$13,'Result Sheet'!DY13,""))))))</f>
        <v>37</v>
      </c>
      <c r="V13" s="120">
        <f>IF($R$3=$AQ$8,'Result Sheet'!X13,IF($R$3=$AQ$9,'Result Sheet'!AS13,IF($R$3=$AQ$10,'Result Sheet'!BO13,IF($R$3=$AQ$11,'Result Sheet'!CJ13,IF($R$3=$AQ$12,'Result Sheet'!DE13,IF($R$3=$AQ$13,'Result Sheet'!DZ13,IF($R$3=$AQ$14,'Result Sheet'!EM13,IF($R$3=$AQ$15,'Result Sheet'!EW13,IF($R$3=$AQ$16,'Result Sheet'!FG13,IF($R$3=$AQ$17,'Result Sheet'!FN13,IF($R$3=$AQ$18,'Result Sheet'!FR13,"")))))))))))</f>
        <v>11</v>
      </c>
      <c r="W13" s="66">
        <f t="shared" si="4"/>
        <v>48</v>
      </c>
      <c r="X13" s="445">
        <f t="shared" si="5"/>
        <v>111</v>
      </c>
      <c r="Y13" s="446">
        <f t="shared" si="6"/>
        <v>0</v>
      </c>
      <c r="Z13" s="446">
        <f t="shared" si="0"/>
        <v>200</v>
      </c>
      <c r="AA13" s="446" t="str">
        <f t="shared" si="7"/>
        <v/>
      </c>
      <c r="AB13" s="446" t="str">
        <f t="shared" si="8"/>
        <v>P</v>
      </c>
      <c r="AC13" s="446" t="str">
        <f t="shared" si="9"/>
        <v>II</v>
      </c>
      <c r="AD13" s="447" t="str">
        <f t="shared" si="10"/>
        <v>C</v>
      </c>
      <c r="AQ13" s="56" t="str">
        <f>'Result Sheet'!DN4</f>
        <v>सामाजिक विज्ञान</v>
      </c>
    </row>
    <row r="14" spans="1:43" ht="18" customHeight="1">
      <c r="A14" s="475">
        <f>IF('Result Sheet'!A14="","",'Result Sheet'!A14)</f>
        <v>7</v>
      </c>
      <c r="B14" s="439">
        <f>IF(OR($D$3="",$R$3=""),"",IF('Result Sheet'!B14="","",'Result Sheet'!B14))</f>
        <v>707</v>
      </c>
      <c r="C14" s="440">
        <f>IF(OR($D$3="",$R$3=""),"",IF('Result Sheet'!F14="","",'Result Sheet'!F14))</f>
        <v>942</v>
      </c>
      <c r="D14" s="441" t="str">
        <f>IF(OR($D$3="",$R$3=""),"",IF('Result Sheet'!E14="","",'Result Sheet'!E14))</f>
        <v>28-09-2015</v>
      </c>
      <c r="E14" s="442" t="str">
        <f>IF(OR($D$3="",$R$3=""),"",IF('Result Sheet'!G14="","",'Result Sheet'!G14))</f>
        <v>DAKSH PRAJAPAT</v>
      </c>
      <c r="F14" s="442" t="str">
        <f>IF(OR($D$3="",$R$3=""),"",IF('Result Sheet'!H14="","",'Result Sheet'!H14))</f>
        <v>PRAKASH PRAJAPAT</v>
      </c>
      <c r="G14" s="442" t="str">
        <f>IF(OR($D$3="",$R$3=""),"",IF('Result Sheet'!I14="","",'Result Sheet'!I14))</f>
        <v>REKHA PRAJAPATI</v>
      </c>
      <c r="H14" s="443" t="str">
        <f>IF(OR($D$3="",$R$3=""),"",IF('Result Sheet'!K14="","",'Result Sheet'!K14))</f>
        <v>OBC</v>
      </c>
      <c r="I14" s="444" t="str">
        <f>IF(OR($D$3="",$R$3=""),"",IF('Result Sheet'!J14="","",'Result Sheet'!J14))</f>
        <v>M</v>
      </c>
      <c r="J14" s="120">
        <f>IF($R$3=$AQ$8,'Result Sheet'!L14,IF($R$3=$AQ$9,'Result Sheet'!AG14,IF($R$3=$AQ$10,'Result Sheet'!BC14,IF($R$3=$AQ$11,'Result Sheet'!BX14,IF($R$3=$AQ$12,'Result Sheet'!CS14,IF($R$3=$AQ$13,'Result Sheet'!DN14,""))))))</f>
        <v>4</v>
      </c>
      <c r="K14" s="120">
        <f>IF($R$3=$AQ$8,'Result Sheet'!M14,IF($R$3=$AQ$9,'Result Sheet'!AH14,IF($R$3=$AQ$10,'Result Sheet'!BD14,IF($R$3=$AQ$11,'Result Sheet'!BY14,IF($R$3=$AQ$12,'Result Sheet'!CT14,IF($R$3=$AQ$13,'Result Sheet'!DO14,IF($R$3=$AQ$14,'Result Sheet'!EI14,IF($R$3=$AQ$15,'Result Sheet'!ES14,IF($R$3=$AQ$16,'Result Sheet'!FC14,"")))))))))</f>
        <v>5</v>
      </c>
      <c r="L14" s="120">
        <f>IF($R$3=$AQ$8,'Result Sheet'!N14,IF($R$3=$AQ$9,'Result Sheet'!AI14,IF($R$3=$AQ$10,'Result Sheet'!BE14,IF($R$3=$AQ$11,'Result Sheet'!BZ14,IF($R$3=$AQ$12,'Result Sheet'!CU14,IF($R$3=$AQ$13,'Result Sheet'!DP14,""))))))</f>
        <v>5</v>
      </c>
      <c r="M14" s="120">
        <f>IF($R$3=$AQ$8,'Result Sheet'!O14,IF($R$3=$AQ$9,'Result Sheet'!AJ14,IF($R$3=$AQ$10,'Result Sheet'!BF14,IF($R$3=$AQ$11,'Result Sheet'!CA14,IF($R$3=$AQ$12,'Result Sheet'!CV14,IF($R$3=$AQ$13,'Result Sheet'!DQ14,IF($R$3=$AQ$14,'Result Sheet'!EJ14,IF($R$3=$AQ$15,'Result Sheet'!ET14,IF($R$3=$AQ$16,'Result Sheet'!FD14,"")))))))))</f>
        <v>5</v>
      </c>
      <c r="N14" s="120">
        <f>IF($R$3=$AQ$8,'Result Sheet'!P14,IF($R$3=$AQ$9,'Result Sheet'!AK14,IF($R$3=$AQ$10,'Result Sheet'!BG14,IF($R$3=$AQ$11,'Result Sheet'!CB14,IF($R$3=$AQ$12,'Result Sheet'!CW14,IF($R$3=$AQ$13,'Result Sheet'!DR14,""))))))</f>
        <v>5</v>
      </c>
      <c r="O14" s="120">
        <f>IF($R$3=$AQ$8,'Result Sheet'!Q14,IF($R$3=$AQ$9,'Result Sheet'!AL14,IF($R$3=$AQ$10,'Result Sheet'!BH14,IF($R$3=$AQ$11,'Result Sheet'!CC14,IF($R$3=$AQ$12,'Result Sheet'!CX14,IF($R$3=$AQ$13,'Result Sheet'!DS14,IF($R$3=$AQ$14,'Result Sheet'!EK14,IF($R$3=$AQ$15,'Result Sheet'!EU14,IF($R$3=$AQ$16,'Result Sheet'!FE14,"")))))))))</f>
        <v>3</v>
      </c>
      <c r="P14" s="472">
        <f t="shared" si="1"/>
        <v>27</v>
      </c>
      <c r="Q14" s="120">
        <f>IF($R$3=$AQ$8,'Result Sheet'!S14,IF($R$3=$AQ$9,'Result Sheet'!AN14,IF($R$3=$AQ$10,'Result Sheet'!BJ14,IF($R$3=$AQ$11,'Result Sheet'!CE14,IF($R$3=$AQ$12,'Result Sheet'!CZ14,IF($R$3=$AQ$13,'Result Sheet'!DU14,""))))))</f>
        <v>39</v>
      </c>
      <c r="R14" s="120">
        <f>IF($R$3=$AQ$8,'Result Sheet'!T14,IF($R$3=$AQ$9,'Result Sheet'!AO14,IF($R$3=$AQ$10,'Result Sheet'!BK14,IF($R$3=$AQ$11,'Result Sheet'!CF14,IF($R$3=$AQ$12,'Result Sheet'!DA14,IF($R$3=$AQ$13,'Result Sheet'!DV14,IF($R$3=$AQ$14,'Result Sheet'!EL14,IF($R$3=$AQ$15,'Result Sheet'!EV14,IF($R$3=$AQ$16,'Result Sheet'!FF14,IF($R$3=$AQ$17,'Result Sheet'!FM14,IF($R$3=$AQ$18,'Result Sheet'!FQ14,"")))))))))))</f>
        <v>11</v>
      </c>
      <c r="S14" s="65">
        <f t="shared" si="2"/>
        <v>50</v>
      </c>
      <c r="T14" s="62">
        <f t="shared" si="3"/>
        <v>77</v>
      </c>
      <c r="U14" s="120">
        <f>IF($R$3=$AQ$8,'Result Sheet'!W14,IF($R$3=$AQ$9,'Result Sheet'!AR14,IF($R$3=$AQ$10,'Result Sheet'!BN14,IF($R$3=$AQ$11,'Result Sheet'!CI14,IF($R$3=$AQ$12,'Result Sheet'!DD14,IF($R$3=$AQ$13,'Result Sheet'!DY14,""))))))</f>
        <v>37</v>
      </c>
      <c r="V14" s="120">
        <f>IF($R$3=$AQ$8,'Result Sheet'!X14,IF($R$3=$AQ$9,'Result Sheet'!AS14,IF($R$3=$AQ$10,'Result Sheet'!BO14,IF($R$3=$AQ$11,'Result Sheet'!CJ14,IF($R$3=$AQ$12,'Result Sheet'!DE14,IF($R$3=$AQ$13,'Result Sheet'!DZ14,IF($R$3=$AQ$14,'Result Sheet'!EM14,IF($R$3=$AQ$15,'Result Sheet'!EW14,IF($R$3=$AQ$16,'Result Sheet'!FG14,IF($R$3=$AQ$17,'Result Sheet'!FN14,IF($R$3=$AQ$18,'Result Sheet'!FR14,"")))))))))))</f>
        <v>11</v>
      </c>
      <c r="W14" s="66">
        <f t="shared" si="4"/>
        <v>48</v>
      </c>
      <c r="X14" s="445">
        <f t="shared" si="5"/>
        <v>125</v>
      </c>
      <c r="Y14" s="446">
        <f t="shared" si="6"/>
        <v>0</v>
      </c>
      <c r="Z14" s="446">
        <f t="shared" si="0"/>
        <v>200</v>
      </c>
      <c r="AA14" s="446" t="str">
        <f t="shared" si="7"/>
        <v/>
      </c>
      <c r="AB14" s="446" t="str">
        <f t="shared" si="8"/>
        <v>P</v>
      </c>
      <c r="AC14" s="446" t="str">
        <f t="shared" si="9"/>
        <v>I</v>
      </c>
      <c r="AD14" s="447" t="str">
        <f t="shared" si="10"/>
        <v>C</v>
      </c>
      <c r="AQ14" s="56" t="str">
        <f>'Result Sheet'!EI4</f>
        <v>कार्यानुभव</v>
      </c>
    </row>
    <row r="15" spans="1:43" ht="18" customHeight="1">
      <c r="A15" s="475">
        <f>IF('Result Sheet'!A15="","",'Result Sheet'!A15)</f>
        <v>8</v>
      </c>
      <c r="B15" s="439">
        <f>IF(OR($D$3="",$R$3=""),"",IF('Result Sheet'!B15="","",'Result Sheet'!B15))</f>
        <v>708</v>
      </c>
      <c r="C15" s="440">
        <f>IF(OR($D$3="",$R$3=""),"",IF('Result Sheet'!F15="","",'Result Sheet'!F15))</f>
        <v>925</v>
      </c>
      <c r="D15" s="441" t="str">
        <f>IF(OR($D$3="",$R$3=""),"",IF('Result Sheet'!E15="","",'Result Sheet'!E15))</f>
        <v>26-10-2015</v>
      </c>
      <c r="E15" s="442" t="str">
        <f>IF(OR($D$3="",$R$3=""),"",IF('Result Sheet'!G15="","",'Result Sheet'!G15))</f>
        <v>DIVYA BAGRI</v>
      </c>
      <c r="F15" s="442" t="str">
        <f>IF(OR($D$3="",$R$3=""),"",IF('Result Sheet'!H15="","",'Result Sheet'!H15))</f>
        <v>MUKESH</v>
      </c>
      <c r="G15" s="442" t="str">
        <f>IF(OR($D$3="",$R$3=""),"",IF('Result Sheet'!I15="","",'Result Sheet'!I15))</f>
        <v>SEEMA</v>
      </c>
      <c r="H15" s="443" t="str">
        <f>IF(OR($D$3="",$R$3=""),"",IF('Result Sheet'!K15="","",'Result Sheet'!K15))</f>
        <v>OBC</v>
      </c>
      <c r="I15" s="444" t="str">
        <f>IF(OR($D$3="",$R$3=""),"",IF('Result Sheet'!J15="","",'Result Sheet'!J15))</f>
        <v>F</v>
      </c>
      <c r="J15" s="120">
        <f>IF($R$3=$AQ$8,'Result Sheet'!L15,IF($R$3=$AQ$9,'Result Sheet'!AG15,IF($R$3=$AQ$10,'Result Sheet'!BC15,IF($R$3=$AQ$11,'Result Sheet'!BX15,IF($R$3=$AQ$12,'Result Sheet'!CS15,IF($R$3=$AQ$13,'Result Sheet'!DN15,""))))))</f>
        <v>4</v>
      </c>
      <c r="K15" s="120">
        <f>IF($R$3=$AQ$8,'Result Sheet'!M15,IF($R$3=$AQ$9,'Result Sheet'!AH15,IF($R$3=$AQ$10,'Result Sheet'!BD15,IF($R$3=$AQ$11,'Result Sheet'!BY15,IF($R$3=$AQ$12,'Result Sheet'!CT15,IF($R$3=$AQ$13,'Result Sheet'!DO15,IF($R$3=$AQ$14,'Result Sheet'!EI15,IF($R$3=$AQ$15,'Result Sheet'!ES15,IF($R$3=$AQ$16,'Result Sheet'!FC15,"")))))))))</f>
        <v>5</v>
      </c>
      <c r="L15" s="120">
        <f>IF($R$3=$AQ$8,'Result Sheet'!N15,IF($R$3=$AQ$9,'Result Sheet'!AI15,IF($R$3=$AQ$10,'Result Sheet'!BE15,IF($R$3=$AQ$11,'Result Sheet'!BZ15,IF($R$3=$AQ$12,'Result Sheet'!CU15,IF($R$3=$AQ$13,'Result Sheet'!DP15,""))))))</f>
        <v>5</v>
      </c>
      <c r="M15" s="120">
        <f>IF($R$3=$AQ$8,'Result Sheet'!O15,IF($R$3=$AQ$9,'Result Sheet'!AJ15,IF($R$3=$AQ$10,'Result Sheet'!BF15,IF($R$3=$AQ$11,'Result Sheet'!CA15,IF($R$3=$AQ$12,'Result Sheet'!CV15,IF($R$3=$AQ$13,'Result Sheet'!DQ15,IF($R$3=$AQ$14,'Result Sheet'!EJ15,IF($R$3=$AQ$15,'Result Sheet'!ET15,IF($R$3=$AQ$16,'Result Sheet'!FD15,"")))))))))</f>
        <v>5</v>
      </c>
      <c r="N15" s="120">
        <f>IF($R$3=$AQ$8,'Result Sheet'!P15,IF($R$3=$AQ$9,'Result Sheet'!AK15,IF($R$3=$AQ$10,'Result Sheet'!BG15,IF($R$3=$AQ$11,'Result Sheet'!CB15,IF($R$3=$AQ$12,'Result Sheet'!CW15,IF($R$3=$AQ$13,'Result Sheet'!DR15,""))))))</f>
        <v>5</v>
      </c>
      <c r="O15" s="120">
        <f>IF($R$3=$AQ$8,'Result Sheet'!Q15,IF($R$3=$AQ$9,'Result Sheet'!AL15,IF($R$3=$AQ$10,'Result Sheet'!BH15,IF($R$3=$AQ$11,'Result Sheet'!CC15,IF($R$3=$AQ$12,'Result Sheet'!CX15,IF($R$3=$AQ$13,'Result Sheet'!DS15,IF($R$3=$AQ$14,'Result Sheet'!EK15,IF($R$3=$AQ$15,'Result Sheet'!EU15,IF($R$3=$AQ$16,'Result Sheet'!FE15,"")))))))))</f>
        <v>3</v>
      </c>
      <c r="P15" s="472">
        <f t="shared" si="1"/>
        <v>27</v>
      </c>
      <c r="Q15" s="120">
        <f>IF($R$3=$AQ$8,'Result Sheet'!S15,IF($R$3=$AQ$9,'Result Sheet'!AN15,IF($R$3=$AQ$10,'Result Sheet'!BJ15,IF($R$3=$AQ$11,'Result Sheet'!CE15,IF($R$3=$AQ$12,'Result Sheet'!CZ15,IF($R$3=$AQ$13,'Result Sheet'!DU15,""))))))</f>
        <v>37</v>
      </c>
      <c r="R15" s="120">
        <f>IF($R$3=$AQ$8,'Result Sheet'!T15,IF($R$3=$AQ$9,'Result Sheet'!AO15,IF($R$3=$AQ$10,'Result Sheet'!BK15,IF($R$3=$AQ$11,'Result Sheet'!CF15,IF($R$3=$AQ$12,'Result Sheet'!DA15,IF($R$3=$AQ$13,'Result Sheet'!DV15,IF($R$3=$AQ$14,'Result Sheet'!EL15,IF($R$3=$AQ$15,'Result Sheet'!EV15,IF($R$3=$AQ$16,'Result Sheet'!FF15,IF($R$3=$AQ$17,'Result Sheet'!FM15,IF($R$3=$AQ$18,'Result Sheet'!FQ15,"")))))))))))</f>
        <v>11</v>
      </c>
      <c r="S15" s="65">
        <f t="shared" si="2"/>
        <v>48</v>
      </c>
      <c r="T15" s="62">
        <f t="shared" si="3"/>
        <v>75</v>
      </c>
      <c r="U15" s="120">
        <f>IF($R$3=$AQ$8,'Result Sheet'!W15,IF($R$3=$AQ$9,'Result Sheet'!AR15,IF($R$3=$AQ$10,'Result Sheet'!BN15,IF($R$3=$AQ$11,'Result Sheet'!CI15,IF($R$3=$AQ$12,'Result Sheet'!DD15,IF($R$3=$AQ$13,'Result Sheet'!DY15,""))))))</f>
        <v>37</v>
      </c>
      <c r="V15" s="120">
        <f>IF($R$3=$AQ$8,'Result Sheet'!X15,IF($R$3=$AQ$9,'Result Sheet'!AS15,IF($R$3=$AQ$10,'Result Sheet'!BO15,IF($R$3=$AQ$11,'Result Sheet'!CJ15,IF($R$3=$AQ$12,'Result Sheet'!DE15,IF($R$3=$AQ$13,'Result Sheet'!DZ15,IF($R$3=$AQ$14,'Result Sheet'!EM15,IF($R$3=$AQ$15,'Result Sheet'!EW15,IF($R$3=$AQ$16,'Result Sheet'!FG15,IF($R$3=$AQ$17,'Result Sheet'!FN15,IF($R$3=$AQ$18,'Result Sheet'!FR15,"")))))))))))</f>
        <v>11</v>
      </c>
      <c r="W15" s="66">
        <f t="shared" si="4"/>
        <v>48</v>
      </c>
      <c r="X15" s="445">
        <f t="shared" si="5"/>
        <v>123</v>
      </c>
      <c r="Y15" s="446">
        <f t="shared" si="6"/>
        <v>0</v>
      </c>
      <c r="Z15" s="446">
        <f t="shared" si="0"/>
        <v>200</v>
      </c>
      <c r="AA15" s="446" t="str">
        <f t="shared" si="7"/>
        <v/>
      </c>
      <c r="AB15" s="446" t="str">
        <f t="shared" si="8"/>
        <v>P</v>
      </c>
      <c r="AC15" s="446" t="str">
        <f t="shared" si="9"/>
        <v>I</v>
      </c>
      <c r="AD15" s="447" t="str">
        <f t="shared" si="10"/>
        <v>C</v>
      </c>
      <c r="AQ15" s="56" t="str">
        <f>'Result Sheet'!ES4</f>
        <v>कला शिक्षा</v>
      </c>
    </row>
    <row r="16" spans="1:43" ht="18" customHeight="1">
      <c r="A16" s="475">
        <f>IF('Result Sheet'!A16="","",'Result Sheet'!A16)</f>
        <v>9</v>
      </c>
      <c r="B16" s="439">
        <f>IF(OR($D$3="",$R$3=""),"",IF('Result Sheet'!B16="","",'Result Sheet'!B16))</f>
        <v>709</v>
      </c>
      <c r="C16" s="440">
        <f>IF(OR($D$3="",$R$3=""),"",IF('Result Sheet'!F16="","",'Result Sheet'!F16))</f>
        <v>952</v>
      </c>
      <c r="D16" s="441">
        <f>IF(OR($D$3="",$R$3=""),"",IF('Result Sheet'!E16="","",'Result Sheet'!E16))</f>
        <v>42047</v>
      </c>
      <c r="E16" s="442" t="str">
        <f>IF(OR($D$3="",$R$3=""),"",IF('Result Sheet'!G16="","",'Result Sheet'!G16))</f>
        <v>DUSHYANT DAYAMA</v>
      </c>
      <c r="F16" s="442" t="str">
        <f>IF(OR($D$3="",$R$3=""),"",IF('Result Sheet'!H16="","",'Result Sheet'!H16))</f>
        <v>BASANT KUMAR DAYAMA</v>
      </c>
      <c r="G16" s="442" t="str">
        <f>IF(OR($D$3="",$R$3=""),"",IF('Result Sheet'!I16="","",'Result Sheet'!I16))</f>
        <v>PUSHPA DAYAMA</v>
      </c>
      <c r="H16" s="443" t="str">
        <f>IF(OR($D$3="",$R$3=""),"",IF('Result Sheet'!K16="","",'Result Sheet'!K16))</f>
        <v>SC</v>
      </c>
      <c r="I16" s="444" t="str">
        <f>IF(OR($D$3="",$R$3=""),"",IF('Result Sheet'!J16="","",'Result Sheet'!J16))</f>
        <v>M</v>
      </c>
      <c r="J16" s="120">
        <f>IF($R$3=$AQ$8,'Result Sheet'!L16,IF($R$3=$AQ$9,'Result Sheet'!AG16,IF($R$3=$AQ$10,'Result Sheet'!BC16,IF($R$3=$AQ$11,'Result Sheet'!BX16,IF($R$3=$AQ$12,'Result Sheet'!CS16,IF($R$3=$AQ$13,'Result Sheet'!DN16,""))))))</f>
        <v>4</v>
      </c>
      <c r="K16" s="120">
        <f>IF($R$3=$AQ$8,'Result Sheet'!M16,IF($R$3=$AQ$9,'Result Sheet'!AH16,IF($R$3=$AQ$10,'Result Sheet'!BD16,IF($R$3=$AQ$11,'Result Sheet'!BY16,IF($R$3=$AQ$12,'Result Sheet'!CT16,IF($R$3=$AQ$13,'Result Sheet'!DO16,IF($R$3=$AQ$14,'Result Sheet'!EI16,IF($R$3=$AQ$15,'Result Sheet'!ES16,IF($R$3=$AQ$16,'Result Sheet'!FC16,"")))))))))</f>
        <v>5</v>
      </c>
      <c r="L16" s="120">
        <f>IF($R$3=$AQ$8,'Result Sheet'!N16,IF($R$3=$AQ$9,'Result Sheet'!AI16,IF($R$3=$AQ$10,'Result Sheet'!BE16,IF($R$3=$AQ$11,'Result Sheet'!BZ16,IF($R$3=$AQ$12,'Result Sheet'!CU16,IF($R$3=$AQ$13,'Result Sheet'!DP16,""))))))</f>
        <v>5</v>
      </c>
      <c r="M16" s="120">
        <f>IF($R$3=$AQ$8,'Result Sheet'!O16,IF($R$3=$AQ$9,'Result Sheet'!AJ16,IF($R$3=$AQ$10,'Result Sheet'!BF16,IF($R$3=$AQ$11,'Result Sheet'!CA16,IF($R$3=$AQ$12,'Result Sheet'!CV16,IF($R$3=$AQ$13,'Result Sheet'!DQ16,IF($R$3=$AQ$14,'Result Sheet'!EJ16,IF($R$3=$AQ$15,'Result Sheet'!ET16,IF($R$3=$AQ$16,'Result Sheet'!FD16,"")))))))))</f>
        <v>5</v>
      </c>
      <c r="N16" s="120">
        <f>IF($R$3=$AQ$8,'Result Sheet'!P16,IF($R$3=$AQ$9,'Result Sheet'!AK16,IF($R$3=$AQ$10,'Result Sheet'!BG16,IF($R$3=$AQ$11,'Result Sheet'!CB16,IF($R$3=$AQ$12,'Result Sheet'!CW16,IF($R$3=$AQ$13,'Result Sheet'!DR16,""))))))</f>
        <v>5</v>
      </c>
      <c r="O16" s="120">
        <f>IF($R$3=$AQ$8,'Result Sheet'!Q16,IF($R$3=$AQ$9,'Result Sheet'!AL16,IF($R$3=$AQ$10,'Result Sheet'!BH16,IF($R$3=$AQ$11,'Result Sheet'!CC16,IF($R$3=$AQ$12,'Result Sheet'!CX16,IF($R$3=$AQ$13,'Result Sheet'!DS16,IF($R$3=$AQ$14,'Result Sheet'!EK16,IF($R$3=$AQ$15,'Result Sheet'!EU16,IF($R$3=$AQ$16,'Result Sheet'!FE16,"")))))))))</f>
        <v>3</v>
      </c>
      <c r="P16" s="472">
        <f t="shared" si="1"/>
        <v>27</v>
      </c>
      <c r="Q16" s="120">
        <f>IF($R$3=$AQ$8,'Result Sheet'!S16,IF($R$3=$AQ$9,'Result Sheet'!AN16,IF($R$3=$AQ$10,'Result Sheet'!BJ16,IF($R$3=$AQ$11,'Result Sheet'!CE16,IF($R$3=$AQ$12,'Result Sheet'!CZ16,IF($R$3=$AQ$13,'Result Sheet'!DU16,""))))))</f>
        <v>35</v>
      </c>
      <c r="R16" s="120">
        <f>IF($R$3=$AQ$8,'Result Sheet'!T16,IF($R$3=$AQ$9,'Result Sheet'!AO16,IF($R$3=$AQ$10,'Result Sheet'!BK16,IF($R$3=$AQ$11,'Result Sheet'!CF16,IF($R$3=$AQ$12,'Result Sheet'!DA16,IF($R$3=$AQ$13,'Result Sheet'!DV16,IF($R$3=$AQ$14,'Result Sheet'!EL16,IF($R$3=$AQ$15,'Result Sheet'!EV16,IF($R$3=$AQ$16,'Result Sheet'!FF16,IF($R$3=$AQ$17,'Result Sheet'!FM16,IF($R$3=$AQ$18,'Result Sheet'!FQ16,"")))))))))))</f>
        <v>11</v>
      </c>
      <c r="S16" s="65">
        <f t="shared" si="2"/>
        <v>46</v>
      </c>
      <c r="T16" s="62">
        <f t="shared" si="3"/>
        <v>73</v>
      </c>
      <c r="U16" s="120">
        <f>IF($R$3=$AQ$8,'Result Sheet'!W16,IF($R$3=$AQ$9,'Result Sheet'!AR16,IF($R$3=$AQ$10,'Result Sheet'!BN16,IF($R$3=$AQ$11,'Result Sheet'!CI16,IF($R$3=$AQ$12,'Result Sheet'!DD16,IF($R$3=$AQ$13,'Result Sheet'!DY16,""))))))</f>
        <v>37</v>
      </c>
      <c r="V16" s="120">
        <f>IF($R$3=$AQ$8,'Result Sheet'!X16,IF($R$3=$AQ$9,'Result Sheet'!AS16,IF($R$3=$AQ$10,'Result Sheet'!BO16,IF($R$3=$AQ$11,'Result Sheet'!CJ16,IF($R$3=$AQ$12,'Result Sheet'!DE16,IF($R$3=$AQ$13,'Result Sheet'!DZ16,IF($R$3=$AQ$14,'Result Sheet'!EM16,IF($R$3=$AQ$15,'Result Sheet'!EW16,IF($R$3=$AQ$16,'Result Sheet'!FG16,IF($R$3=$AQ$17,'Result Sheet'!FN16,IF($R$3=$AQ$18,'Result Sheet'!FR16,"")))))))))))</f>
        <v>11</v>
      </c>
      <c r="W16" s="66">
        <f t="shared" si="4"/>
        <v>48</v>
      </c>
      <c r="X16" s="445">
        <f t="shared" si="5"/>
        <v>121</v>
      </c>
      <c r="Y16" s="446">
        <f t="shared" si="6"/>
        <v>0</v>
      </c>
      <c r="Z16" s="446">
        <f t="shared" si="0"/>
        <v>200</v>
      </c>
      <c r="AA16" s="446" t="str">
        <f t="shared" si="7"/>
        <v/>
      </c>
      <c r="AB16" s="446" t="str">
        <f t="shared" si="8"/>
        <v>P</v>
      </c>
      <c r="AC16" s="446" t="str">
        <f t="shared" si="9"/>
        <v>I</v>
      </c>
      <c r="AD16" s="447" t="str">
        <f t="shared" si="10"/>
        <v>C</v>
      </c>
      <c r="AQ16" s="56" t="str">
        <f>'Result Sheet'!FC4</f>
        <v>स्वा. एवं शा. शिक्षा</v>
      </c>
    </row>
    <row r="17" spans="1:43">
      <c r="A17" s="475">
        <f>IF('Result Sheet'!A17="","",'Result Sheet'!A17)</f>
        <v>10</v>
      </c>
      <c r="B17" s="439">
        <f>IF(OR($D$3="",$R$3=""),"",IF('Result Sheet'!B17="","",'Result Sheet'!B17))</f>
        <v>710</v>
      </c>
      <c r="C17" s="440">
        <f>IF(OR($D$3="",$R$3=""),"",IF('Result Sheet'!F17="","",'Result Sheet'!F17))</f>
        <v>931</v>
      </c>
      <c r="D17" s="441" t="str">
        <f>IF(OR($D$3="",$R$3=""),"",IF('Result Sheet'!E17="","",'Result Sheet'!E17))</f>
        <v>23-10-2015</v>
      </c>
      <c r="E17" s="442" t="str">
        <f>IF(OR($D$3="",$R$3=""),"",IF('Result Sheet'!G17="","",'Result Sheet'!G17))</f>
        <v>GUNEET CHOUHAN</v>
      </c>
      <c r="F17" s="442" t="str">
        <f>IF(OR($D$3="",$R$3=""),"",IF('Result Sheet'!H17="","",'Result Sheet'!H17))</f>
        <v>KAILASH CHOUHAN</v>
      </c>
      <c r="G17" s="442" t="str">
        <f>IF(OR($D$3="",$R$3=""),"",IF('Result Sheet'!I17="","",'Result Sheet'!I17))</f>
        <v>PUSHPA DEVI</v>
      </c>
      <c r="H17" s="443" t="str">
        <f>IF(OR($D$3="",$R$3=""),"",IF('Result Sheet'!K17="","",'Result Sheet'!K17))</f>
        <v>OBC</v>
      </c>
      <c r="I17" s="444" t="str">
        <f>IF(OR($D$3="",$R$3=""),"",IF('Result Sheet'!J17="","",'Result Sheet'!J17))</f>
        <v>M</v>
      </c>
      <c r="J17" s="120" t="str">
        <f>IF($R$3=$AQ$8,'Result Sheet'!L17,IF($R$3=$AQ$9,'Result Sheet'!AG17,IF($R$3=$AQ$10,'Result Sheet'!BC17,IF($R$3=$AQ$11,'Result Sheet'!BX17,IF($R$3=$AQ$12,'Result Sheet'!CS17,IF($R$3=$AQ$13,'Result Sheet'!DN17,""))))))</f>
        <v>AB</v>
      </c>
      <c r="K17" s="120">
        <f>IF($R$3=$AQ$8,'Result Sheet'!M17,IF($R$3=$AQ$9,'Result Sheet'!AH17,IF($R$3=$AQ$10,'Result Sheet'!BD17,IF($R$3=$AQ$11,'Result Sheet'!BY17,IF($R$3=$AQ$12,'Result Sheet'!CT17,IF($R$3=$AQ$13,'Result Sheet'!DO17,IF($R$3=$AQ$14,'Result Sheet'!EI17,IF($R$3=$AQ$15,'Result Sheet'!ES17,IF($R$3=$AQ$16,'Result Sheet'!FC17,"")))))))))</f>
        <v>2</v>
      </c>
      <c r="L17" s="120">
        <f>IF($R$3=$AQ$8,'Result Sheet'!N17,IF($R$3=$AQ$9,'Result Sheet'!AI17,IF($R$3=$AQ$10,'Result Sheet'!BE17,IF($R$3=$AQ$11,'Result Sheet'!BZ17,IF($R$3=$AQ$12,'Result Sheet'!CU17,IF($R$3=$AQ$13,'Result Sheet'!DP17,""))))))</f>
        <v>2</v>
      </c>
      <c r="M17" s="120">
        <f>IF($R$3=$AQ$8,'Result Sheet'!O17,IF($R$3=$AQ$9,'Result Sheet'!AJ17,IF($R$3=$AQ$10,'Result Sheet'!BF17,IF($R$3=$AQ$11,'Result Sheet'!CA17,IF($R$3=$AQ$12,'Result Sheet'!CV17,IF($R$3=$AQ$13,'Result Sheet'!DQ17,IF($R$3=$AQ$14,'Result Sheet'!EJ17,IF($R$3=$AQ$15,'Result Sheet'!ET17,IF($R$3=$AQ$16,'Result Sheet'!FD17,"")))))))))</f>
        <v>2</v>
      </c>
      <c r="N17" s="120">
        <f>IF($R$3=$AQ$8,'Result Sheet'!P17,IF($R$3=$AQ$9,'Result Sheet'!AK17,IF($R$3=$AQ$10,'Result Sheet'!BG17,IF($R$3=$AQ$11,'Result Sheet'!CB17,IF($R$3=$AQ$12,'Result Sheet'!CW17,IF($R$3=$AQ$13,'Result Sheet'!DR17,""))))))</f>
        <v>2</v>
      </c>
      <c r="O17" s="120">
        <f>IF($R$3=$AQ$8,'Result Sheet'!Q17,IF($R$3=$AQ$9,'Result Sheet'!AL17,IF($R$3=$AQ$10,'Result Sheet'!BH17,IF($R$3=$AQ$11,'Result Sheet'!CC17,IF($R$3=$AQ$12,'Result Sheet'!CX17,IF($R$3=$AQ$13,'Result Sheet'!DS17,IF($R$3=$AQ$14,'Result Sheet'!EK17,IF($R$3=$AQ$15,'Result Sheet'!EU17,IF($R$3=$AQ$16,'Result Sheet'!FE17,"")))))))))</f>
        <v>5</v>
      </c>
      <c r="P17" s="472">
        <f t="shared" si="1"/>
        <v>13</v>
      </c>
      <c r="Q17" s="120">
        <f>IF($R$3=$AQ$8,'Result Sheet'!S17,IF($R$3=$AQ$9,'Result Sheet'!AN17,IF($R$3=$AQ$10,'Result Sheet'!BJ17,IF($R$3=$AQ$11,'Result Sheet'!CE17,IF($R$3=$AQ$12,'Result Sheet'!CZ17,IF($R$3=$AQ$13,'Result Sheet'!DU17,""))))))</f>
        <v>36</v>
      </c>
      <c r="R17" s="120">
        <f>IF($R$3=$AQ$8,'Result Sheet'!T17,IF($R$3=$AQ$9,'Result Sheet'!AO17,IF($R$3=$AQ$10,'Result Sheet'!BK17,IF($R$3=$AQ$11,'Result Sheet'!CF17,IF($R$3=$AQ$12,'Result Sheet'!DA17,IF($R$3=$AQ$13,'Result Sheet'!DV17,IF($R$3=$AQ$14,'Result Sheet'!EL17,IF($R$3=$AQ$15,'Result Sheet'!EV17,IF($R$3=$AQ$16,'Result Sheet'!FF17,IF($R$3=$AQ$17,'Result Sheet'!FM17,IF($R$3=$AQ$18,'Result Sheet'!FQ17,"")))))))))))</f>
        <v>11</v>
      </c>
      <c r="S17" s="65">
        <f t="shared" si="2"/>
        <v>47</v>
      </c>
      <c r="T17" s="62">
        <f t="shared" si="3"/>
        <v>60</v>
      </c>
      <c r="U17" s="120">
        <f>IF($R$3=$AQ$8,'Result Sheet'!W17,IF($R$3=$AQ$9,'Result Sheet'!AR17,IF($R$3=$AQ$10,'Result Sheet'!BN17,IF($R$3=$AQ$11,'Result Sheet'!CI17,IF($R$3=$AQ$12,'Result Sheet'!DD17,IF($R$3=$AQ$13,'Result Sheet'!DY17,""))))))</f>
        <v>37</v>
      </c>
      <c r="V17" s="120">
        <f>IF($R$3=$AQ$8,'Result Sheet'!X17,IF($R$3=$AQ$9,'Result Sheet'!AS17,IF($R$3=$AQ$10,'Result Sheet'!BO17,IF($R$3=$AQ$11,'Result Sheet'!CJ17,IF($R$3=$AQ$12,'Result Sheet'!DE17,IF($R$3=$AQ$13,'Result Sheet'!DZ17,IF($R$3=$AQ$14,'Result Sheet'!EM17,IF($R$3=$AQ$15,'Result Sheet'!EW17,IF($R$3=$AQ$16,'Result Sheet'!FG17,IF($R$3=$AQ$17,'Result Sheet'!FN17,IF($R$3=$AQ$18,'Result Sheet'!FR17,"")))))))))))</f>
        <v>11</v>
      </c>
      <c r="W17" s="66">
        <f t="shared" si="4"/>
        <v>48</v>
      </c>
      <c r="X17" s="445">
        <f t="shared" si="5"/>
        <v>108</v>
      </c>
      <c r="Y17" s="446">
        <f t="shared" si="6"/>
        <v>0</v>
      </c>
      <c r="Z17" s="446">
        <f>IF(OR(B17="NSO",B17=0,B17=""),"",IF(OR($R$3=$AQ$12,$R$3=$AQ$13,$R$3=$AQ$14,$R$3=$AQ$15,$R$3=$AQ$16),$X$7,IF($R$3=$AQ$9,IF(AND(J17="",K17="",L17=""),15-Y17,IF(AND(J17="NA",K17="NA",L17="NA"),15-Y17,IF(AND(N17="",O17=""),35-Y17,IF(AND(R17="",S17=""),50-Y17,100-Y17)))),IF(AND(J17="",K17="",L17=""),30-Y17,IF(AND(J17="NA",K17="NA",L17="NA"),30-Y17,IF(AND(N17="",O17=""),70-Y17,IF(AND(R17="",S17=""),100-Y17,200-Y17)))))))</f>
        <v>200</v>
      </c>
      <c r="AA17" s="446" t="str">
        <f t="shared" si="7"/>
        <v/>
      </c>
      <c r="AB17" s="446" t="str">
        <f t="shared" si="8"/>
        <v>P</v>
      </c>
      <c r="AC17" s="446" t="str">
        <f t="shared" si="9"/>
        <v>II</v>
      </c>
      <c r="AD17" s="447" t="str">
        <f t="shared" si="10"/>
        <v>C</v>
      </c>
      <c r="AQ17" s="56" t="str">
        <f>IF('Result Sheet'!FM4="","",'Result Sheet'!FM4)</f>
        <v>COMPUTER</v>
      </c>
    </row>
    <row r="18" spans="1:43">
      <c r="A18" s="475">
        <f>IF('Result Sheet'!A18="","",'Result Sheet'!A18)</f>
        <v>11</v>
      </c>
      <c r="B18" s="439">
        <f>IF(OR($D$3="",$R$3=""),"",IF('Result Sheet'!B18="","",'Result Sheet'!B18))</f>
        <v>711</v>
      </c>
      <c r="C18" s="440">
        <f>IF(OR($D$3="",$R$3=""),"",IF('Result Sheet'!F18="","",'Result Sheet'!F18))</f>
        <v>932</v>
      </c>
      <c r="D18" s="441">
        <f>IF(OR($D$3="",$R$3=""),"",IF('Result Sheet'!E18="","",'Result Sheet'!E18))</f>
        <v>42319</v>
      </c>
      <c r="E18" s="442" t="str">
        <f>IF(OR($D$3="",$R$3=""),"",IF('Result Sheet'!G18="","",'Result Sheet'!G18))</f>
        <v xml:space="preserve">रमेश चन्द्र </v>
      </c>
      <c r="F18" s="442" t="str">
        <f>IF(OR($D$3="",$R$3=""),"",IF('Result Sheet'!H18="","",'Result Sheet'!H18))</f>
        <v xml:space="preserve">दिनेश चन्द्र </v>
      </c>
      <c r="G18" s="442" t="str">
        <f>IF(OR($D$3="",$R$3=""),"",IF('Result Sheet'!I18="","",'Result Sheet'!I18))</f>
        <v xml:space="preserve">चंद्रा </v>
      </c>
      <c r="H18" s="443" t="str">
        <f>IF(OR($D$3="",$R$3=""),"",IF('Result Sheet'!K18="","",'Result Sheet'!K18))</f>
        <v>GEN</v>
      </c>
      <c r="I18" s="444" t="str">
        <f>IF(OR($D$3="",$R$3=""),"",IF('Result Sheet'!J18="","",'Result Sheet'!J18))</f>
        <v>M</v>
      </c>
      <c r="J18" s="120">
        <f>IF($R$3=$AQ$8,'Result Sheet'!L18,IF($R$3=$AQ$9,'Result Sheet'!AG18,IF($R$3=$AQ$10,'Result Sheet'!BC18,IF($R$3=$AQ$11,'Result Sheet'!BX18,IF($R$3=$AQ$12,'Result Sheet'!CS18,IF($R$3=$AQ$13,'Result Sheet'!DN18,""))))))</f>
        <v>4</v>
      </c>
      <c r="K18" s="120">
        <f>IF($R$3=$AQ$8,'Result Sheet'!M18,IF($R$3=$AQ$9,'Result Sheet'!AH18,IF($R$3=$AQ$10,'Result Sheet'!BD18,IF($R$3=$AQ$11,'Result Sheet'!BY18,IF($R$3=$AQ$12,'Result Sheet'!CT18,IF($R$3=$AQ$13,'Result Sheet'!DO18,IF($R$3=$AQ$14,'Result Sheet'!EI18,IF($R$3=$AQ$15,'Result Sheet'!ES18,IF($R$3=$AQ$16,'Result Sheet'!FC18,"")))))))))</f>
        <v>4</v>
      </c>
      <c r="L18" s="120">
        <f>IF($R$3=$AQ$8,'Result Sheet'!N18,IF($R$3=$AQ$9,'Result Sheet'!AI18,IF($R$3=$AQ$10,'Result Sheet'!BE18,IF($R$3=$AQ$11,'Result Sheet'!BZ18,IF($R$3=$AQ$12,'Result Sheet'!CU18,IF($R$3=$AQ$13,'Result Sheet'!DP18,""))))))</f>
        <v>4</v>
      </c>
      <c r="M18" s="120">
        <f>IF($R$3=$AQ$8,'Result Sheet'!O18,IF($R$3=$AQ$9,'Result Sheet'!AJ18,IF($R$3=$AQ$10,'Result Sheet'!BF18,IF($R$3=$AQ$11,'Result Sheet'!CA18,IF($R$3=$AQ$12,'Result Sheet'!CV18,IF($R$3=$AQ$13,'Result Sheet'!DQ18,IF($R$3=$AQ$14,'Result Sheet'!EJ18,IF($R$3=$AQ$15,'Result Sheet'!ET18,IF($R$3=$AQ$16,'Result Sheet'!FD18,"")))))))))</f>
        <v>4</v>
      </c>
      <c r="N18" s="120">
        <f>IF($R$3=$AQ$8,'Result Sheet'!P18,IF($R$3=$AQ$9,'Result Sheet'!AK18,IF($R$3=$AQ$10,'Result Sheet'!BG18,IF($R$3=$AQ$11,'Result Sheet'!CB18,IF($R$3=$AQ$12,'Result Sheet'!CW18,IF($R$3=$AQ$13,'Result Sheet'!DR18,""))))))</f>
        <v>4</v>
      </c>
      <c r="O18" s="120">
        <f>IF($R$3=$AQ$8,'Result Sheet'!Q18,IF($R$3=$AQ$9,'Result Sheet'!AL18,IF($R$3=$AQ$10,'Result Sheet'!BH18,IF($R$3=$AQ$11,'Result Sheet'!CC18,IF($R$3=$AQ$12,'Result Sheet'!CX18,IF($R$3=$AQ$13,'Result Sheet'!DS18,IF($R$3=$AQ$14,'Result Sheet'!EK18,IF($R$3=$AQ$15,'Result Sheet'!EU18,IF($R$3=$AQ$16,'Result Sheet'!FE18,"")))))))))</f>
        <v>4</v>
      </c>
      <c r="P18" s="472">
        <f t="shared" si="1"/>
        <v>24</v>
      </c>
      <c r="Q18" s="120">
        <f>IF($R$3=$AQ$8,'Result Sheet'!S18,IF($R$3=$AQ$9,'Result Sheet'!AN18,IF($R$3=$AQ$10,'Result Sheet'!BJ18,IF($R$3=$AQ$11,'Result Sheet'!CE18,IF($R$3=$AQ$12,'Result Sheet'!CZ18,IF($R$3=$AQ$13,'Result Sheet'!DU18,""))))))</f>
        <v>39</v>
      </c>
      <c r="R18" s="120">
        <f>IF($R$3=$AQ$8,'Result Sheet'!T18,IF($R$3=$AQ$9,'Result Sheet'!AO18,IF($R$3=$AQ$10,'Result Sheet'!BK18,IF($R$3=$AQ$11,'Result Sheet'!CF18,IF($R$3=$AQ$12,'Result Sheet'!DA18,IF($R$3=$AQ$13,'Result Sheet'!DV18,IF($R$3=$AQ$14,'Result Sheet'!EL18,IF($R$3=$AQ$15,'Result Sheet'!EV18,IF($R$3=$AQ$16,'Result Sheet'!FF18,IF($R$3=$AQ$17,'Result Sheet'!FM18,IF($R$3=$AQ$18,'Result Sheet'!FQ18,"")))))))))))</f>
        <v>15</v>
      </c>
      <c r="S18" s="65">
        <f t="shared" si="2"/>
        <v>54</v>
      </c>
      <c r="T18" s="62">
        <f t="shared" si="3"/>
        <v>78</v>
      </c>
      <c r="U18" s="120">
        <f>IF($R$3=$AQ$8,'Result Sheet'!W18,IF($R$3=$AQ$9,'Result Sheet'!AR18,IF($R$3=$AQ$10,'Result Sheet'!BN18,IF($R$3=$AQ$11,'Result Sheet'!CI18,IF($R$3=$AQ$12,'Result Sheet'!DD18,IF($R$3=$AQ$13,'Result Sheet'!DY18,""))))))</f>
        <v>55</v>
      </c>
      <c r="V18" s="120">
        <f>IF($R$3=$AQ$8,'Result Sheet'!X18,IF($R$3=$AQ$9,'Result Sheet'!AS18,IF($R$3=$AQ$10,'Result Sheet'!BO18,IF($R$3=$AQ$11,'Result Sheet'!CJ18,IF($R$3=$AQ$12,'Result Sheet'!DE18,IF($R$3=$AQ$13,'Result Sheet'!DZ18,IF($R$3=$AQ$14,'Result Sheet'!EM18,IF($R$3=$AQ$15,'Result Sheet'!EW18,IF($R$3=$AQ$16,'Result Sheet'!FG18,IF($R$3=$AQ$17,'Result Sheet'!FN18,IF($R$3=$AQ$18,'Result Sheet'!FR18,"")))))))))))</f>
        <v>21</v>
      </c>
      <c r="W18" s="66">
        <f t="shared" si="4"/>
        <v>76</v>
      </c>
      <c r="X18" s="445">
        <f t="shared" si="5"/>
        <v>154</v>
      </c>
      <c r="Y18" s="446">
        <f t="shared" si="6"/>
        <v>0</v>
      </c>
      <c r="Z18" s="446">
        <f t="shared" si="0"/>
        <v>200</v>
      </c>
      <c r="AA18" s="446" t="str">
        <f t="shared" si="7"/>
        <v/>
      </c>
      <c r="AB18" s="446" t="str">
        <f t="shared" si="8"/>
        <v>P</v>
      </c>
      <c r="AC18" s="446" t="str">
        <f t="shared" si="9"/>
        <v>I</v>
      </c>
      <c r="AD18" s="447" t="str">
        <f t="shared" si="10"/>
        <v>B</v>
      </c>
      <c r="AQ18" s="56" t="str">
        <f>IF('Result Sheet'!FQ4="","",'Result Sheet'!FQ4)</f>
        <v>G.K.</v>
      </c>
    </row>
    <row r="19" spans="1:43">
      <c r="A19" s="475">
        <f>IF('Result Sheet'!A19="","",'Result Sheet'!A19)</f>
        <v>12</v>
      </c>
      <c r="B19" s="439">
        <f>IF(OR($D$3="",$R$3=""),"",IF('Result Sheet'!B19="","",'Result Sheet'!B19))</f>
        <v>712</v>
      </c>
      <c r="C19" s="440">
        <f>IF(OR($D$3="",$R$3=""),"",IF('Result Sheet'!F19="","",'Result Sheet'!F19))</f>
        <v>933</v>
      </c>
      <c r="D19" s="441">
        <f>IF(OR($D$3="",$R$3=""),"",IF('Result Sheet'!E19="","",'Result Sheet'!E19))</f>
        <v>42287</v>
      </c>
      <c r="E19" s="442" t="str">
        <f>IF(OR($D$3="",$R$3=""),"",IF('Result Sheet'!G19="","",'Result Sheet'!G19))</f>
        <v xml:space="preserve">राहुल </v>
      </c>
      <c r="F19" s="442" t="str">
        <f>IF(OR($D$3="",$R$3=""),"",IF('Result Sheet'!H19="","",'Result Sheet'!H19))</f>
        <v xml:space="preserve">रोहित </v>
      </c>
      <c r="G19" s="442" t="str">
        <f>IF(OR($D$3="",$R$3=""),"",IF('Result Sheet'!I19="","",'Result Sheet'!I19))</f>
        <v xml:space="preserve">मोहिनी </v>
      </c>
      <c r="H19" s="443" t="str">
        <f>IF(OR($D$3="",$R$3=""),"",IF('Result Sheet'!K19="","",'Result Sheet'!K19))</f>
        <v>OBC</v>
      </c>
      <c r="I19" s="444" t="str">
        <f>IF(OR($D$3="",$R$3=""),"",IF('Result Sheet'!J19="","",'Result Sheet'!J19))</f>
        <v>M</v>
      </c>
      <c r="J19" s="120">
        <f>IF($R$3=$AQ$8,'Result Sheet'!L19,IF($R$3=$AQ$9,'Result Sheet'!AG19,IF($R$3=$AQ$10,'Result Sheet'!BC19,IF($R$3=$AQ$11,'Result Sheet'!BX19,IF($R$3=$AQ$12,'Result Sheet'!CS19,IF($R$3=$AQ$13,'Result Sheet'!DN19,""))))))</f>
        <v>4</v>
      </c>
      <c r="K19" s="120">
        <f>IF($R$3=$AQ$8,'Result Sheet'!M19,IF($R$3=$AQ$9,'Result Sheet'!AH19,IF($R$3=$AQ$10,'Result Sheet'!BD19,IF($R$3=$AQ$11,'Result Sheet'!BY19,IF($R$3=$AQ$12,'Result Sheet'!CT19,IF($R$3=$AQ$13,'Result Sheet'!DO19,IF($R$3=$AQ$14,'Result Sheet'!EI19,IF($R$3=$AQ$15,'Result Sheet'!ES19,IF($R$3=$AQ$16,'Result Sheet'!FC19,"")))))))))</f>
        <v>4</v>
      </c>
      <c r="L19" s="120">
        <f>IF($R$3=$AQ$8,'Result Sheet'!N19,IF($R$3=$AQ$9,'Result Sheet'!AI19,IF($R$3=$AQ$10,'Result Sheet'!BE19,IF($R$3=$AQ$11,'Result Sheet'!BZ19,IF($R$3=$AQ$12,'Result Sheet'!CU19,IF($R$3=$AQ$13,'Result Sheet'!DP19,""))))))</f>
        <v>4</v>
      </c>
      <c r="M19" s="120">
        <f>IF($R$3=$AQ$8,'Result Sheet'!O19,IF($R$3=$AQ$9,'Result Sheet'!AJ19,IF($R$3=$AQ$10,'Result Sheet'!BF19,IF($R$3=$AQ$11,'Result Sheet'!CA19,IF($R$3=$AQ$12,'Result Sheet'!CV19,IF($R$3=$AQ$13,'Result Sheet'!DQ19,IF($R$3=$AQ$14,'Result Sheet'!EJ19,IF($R$3=$AQ$15,'Result Sheet'!ET19,IF($R$3=$AQ$16,'Result Sheet'!FD19,"")))))))))</f>
        <v>4</v>
      </c>
      <c r="N19" s="120">
        <f>IF($R$3=$AQ$8,'Result Sheet'!P19,IF($R$3=$AQ$9,'Result Sheet'!AK19,IF($R$3=$AQ$10,'Result Sheet'!BG19,IF($R$3=$AQ$11,'Result Sheet'!CB19,IF($R$3=$AQ$12,'Result Sheet'!CW19,IF($R$3=$AQ$13,'Result Sheet'!DR19,""))))))</f>
        <v>4</v>
      </c>
      <c r="O19" s="120">
        <f>IF($R$3=$AQ$8,'Result Sheet'!Q19,IF($R$3=$AQ$9,'Result Sheet'!AL19,IF($R$3=$AQ$10,'Result Sheet'!BH19,IF($R$3=$AQ$11,'Result Sheet'!CC19,IF($R$3=$AQ$12,'Result Sheet'!CX19,IF($R$3=$AQ$13,'Result Sheet'!DS19,IF($R$3=$AQ$14,'Result Sheet'!EK19,IF($R$3=$AQ$15,'Result Sheet'!EU19,IF($R$3=$AQ$16,'Result Sheet'!FE19,"")))))))))</f>
        <v>4</v>
      </c>
      <c r="P19" s="472">
        <f t="shared" si="1"/>
        <v>24</v>
      </c>
      <c r="Q19" s="120">
        <f>IF($R$3=$AQ$8,'Result Sheet'!S19,IF($R$3=$AQ$9,'Result Sheet'!AN19,IF($R$3=$AQ$10,'Result Sheet'!BJ19,IF($R$3=$AQ$11,'Result Sheet'!CE19,IF($R$3=$AQ$12,'Result Sheet'!CZ19,IF($R$3=$AQ$13,'Result Sheet'!DU19,""))))))</f>
        <v>39</v>
      </c>
      <c r="R19" s="120">
        <f>IF($R$3=$AQ$8,'Result Sheet'!T19,IF($R$3=$AQ$9,'Result Sheet'!AO19,IF($R$3=$AQ$10,'Result Sheet'!BK19,IF($R$3=$AQ$11,'Result Sheet'!CF19,IF($R$3=$AQ$12,'Result Sheet'!DA19,IF($R$3=$AQ$13,'Result Sheet'!DV19,IF($R$3=$AQ$14,'Result Sheet'!EL19,IF($R$3=$AQ$15,'Result Sheet'!EV19,IF($R$3=$AQ$16,'Result Sheet'!FF19,IF($R$3=$AQ$17,'Result Sheet'!FM19,IF($R$3=$AQ$18,'Result Sheet'!FQ19,"")))))))))))</f>
        <v>15</v>
      </c>
      <c r="S19" s="65">
        <f t="shared" si="2"/>
        <v>54</v>
      </c>
      <c r="T19" s="62">
        <f t="shared" si="3"/>
        <v>78</v>
      </c>
      <c r="U19" s="120">
        <f>IF($R$3=$AQ$8,'Result Sheet'!W19,IF($R$3=$AQ$9,'Result Sheet'!AR19,IF($R$3=$AQ$10,'Result Sheet'!BN19,IF($R$3=$AQ$11,'Result Sheet'!CI19,IF($R$3=$AQ$12,'Result Sheet'!DD19,IF($R$3=$AQ$13,'Result Sheet'!DY19,""))))))</f>
        <v>55</v>
      </c>
      <c r="V19" s="120">
        <f>IF($R$3=$AQ$8,'Result Sheet'!X19,IF($R$3=$AQ$9,'Result Sheet'!AS19,IF($R$3=$AQ$10,'Result Sheet'!BO19,IF($R$3=$AQ$11,'Result Sheet'!CJ19,IF($R$3=$AQ$12,'Result Sheet'!DE19,IF($R$3=$AQ$13,'Result Sheet'!DZ19,IF($R$3=$AQ$14,'Result Sheet'!EM19,IF($R$3=$AQ$15,'Result Sheet'!EW19,IF($R$3=$AQ$16,'Result Sheet'!FG19,IF($R$3=$AQ$17,'Result Sheet'!FN19,IF($R$3=$AQ$18,'Result Sheet'!FR19,"")))))))))))</f>
        <v>21</v>
      </c>
      <c r="W19" s="66">
        <f t="shared" si="4"/>
        <v>76</v>
      </c>
      <c r="X19" s="445">
        <f t="shared" si="5"/>
        <v>154</v>
      </c>
      <c r="Y19" s="446">
        <f t="shared" si="6"/>
        <v>0</v>
      </c>
      <c r="Z19" s="446">
        <f t="shared" si="0"/>
        <v>200</v>
      </c>
      <c r="AA19" s="446" t="str">
        <f t="shared" si="7"/>
        <v/>
      </c>
      <c r="AB19" s="446" t="str">
        <f t="shared" si="8"/>
        <v>P</v>
      </c>
      <c r="AC19" s="446" t="str">
        <f t="shared" si="9"/>
        <v>I</v>
      </c>
      <c r="AD19" s="447" t="str">
        <f t="shared" si="10"/>
        <v>B</v>
      </c>
    </row>
    <row r="20" spans="1:43">
      <c r="A20" s="475">
        <f>IF('Result Sheet'!A20="","",'Result Sheet'!A20)</f>
        <v>13</v>
      </c>
      <c r="B20" s="439" t="str">
        <f>IF(OR($D$3="",$R$3=""),"",IF('Result Sheet'!B20="","",'Result Sheet'!B20))</f>
        <v/>
      </c>
      <c r="C20" s="440" t="str">
        <f>IF(OR($D$3="",$R$3=""),"",IF('Result Sheet'!F20="","",'Result Sheet'!F20))</f>
        <v/>
      </c>
      <c r="D20" s="441" t="str">
        <f>IF(OR($D$3="",$R$3=""),"",IF('Result Sheet'!E20="","",'Result Sheet'!E20))</f>
        <v/>
      </c>
      <c r="E20" s="442" t="str">
        <f>IF(OR($D$3="",$R$3=""),"",IF('Result Sheet'!G20="","",'Result Sheet'!G20))</f>
        <v/>
      </c>
      <c r="F20" s="442" t="str">
        <f>IF(OR($D$3="",$R$3=""),"",IF('Result Sheet'!H20="","",'Result Sheet'!H20))</f>
        <v/>
      </c>
      <c r="G20" s="442" t="str">
        <f>IF(OR($D$3="",$R$3=""),"",IF('Result Sheet'!I20="","",'Result Sheet'!I20))</f>
        <v/>
      </c>
      <c r="H20" s="443" t="str">
        <f>IF(OR($D$3="",$R$3=""),"",IF('Result Sheet'!K20="","",'Result Sheet'!K20))</f>
        <v/>
      </c>
      <c r="I20" s="444" t="str">
        <f>IF(OR($D$3="",$R$3=""),"",IF('Result Sheet'!J20="","",'Result Sheet'!J20))</f>
        <v/>
      </c>
      <c r="J20" s="120" t="str">
        <f>IF($R$3=$AQ$8,'Result Sheet'!L20,IF($R$3=$AQ$9,'Result Sheet'!AG20,IF($R$3=$AQ$10,'Result Sheet'!BC20,IF($R$3=$AQ$11,'Result Sheet'!BX20,IF($R$3=$AQ$12,'Result Sheet'!CS20,IF($R$3=$AQ$13,'Result Sheet'!DN20,""))))))</f>
        <v/>
      </c>
      <c r="K20" s="120" t="str">
        <f>IF($R$3=$AQ$8,'Result Sheet'!M20,IF($R$3=$AQ$9,'Result Sheet'!AH20,IF($R$3=$AQ$10,'Result Sheet'!BD20,IF($R$3=$AQ$11,'Result Sheet'!BY20,IF($R$3=$AQ$12,'Result Sheet'!CT20,IF($R$3=$AQ$13,'Result Sheet'!DO20,IF($R$3=$AQ$14,'Result Sheet'!EI20,IF($R$3=$AQ$15,'Result Sheet'!ES20,IF($R$3=$AQ$16,'Result Sheet'!FC20,"")))))))))</f>
        <v/>
      </c>
      <c r="L20" s="120" t="str">
        <f>IF($R$3=$AQ$8,'Result Sheet'!N20,IF($R$3=$AQ$9,'Result Sheet'!AI20,IF($R$3=$AQ$10,'Result Sheet'!BE20,IF($R$3=$AQ$11,'Result Sheet'!BZ20,IF($R$3=$AQ$12,'Result Sheet'!CU20,IF($R$3=$AQ$13,'Result Sheet'!DP20,""))))))</f>
        <v/>
      </c>
      <c r="M20" s="120" t="str">
        <f>IF($R$3=$AQ$8,'Result Sheet'!O20,IF($R$3=$AQ$9,'Result Sheet'!AJ20,IF($R$3=$AQ$10,'Result Sheet'!BF20,IF($R$3=$AQ$11,'Result Sheet'!CA20,IF($R$3=$AQ$12,'Result Sheet'!CV20,IF($R$3=$AQ$13,'Result Sheet'!DQ20,IF($R$3=$AQ$14,'Result Sheet'!EJ20,IF($R$3=$AQ$15,'Result Sheet'!ET20,IF($R$3=$AQ$16,'Result Sheet'!FD20,"")))))))))</f>
        <v/>
      </c>
      <c r="N20" s="120" t="str">
        <f>IF($R$3=$AQ$8,'Result Sheet'!P20,IF($R$3=$AQ$9,'Result Sheet'!AK20,IF($R$3=$AQ$10,'Result Sheet'!BG20,IF($R$3=$AQ$11,'Result Sheet'!CB20,IF($R$3=$AQ$12,'Result Sheet'!CW20,IF($R$3=$AQ$13,'Result Sheet'!DR20,""))))))</f>
        <v/>
      </c>
      <c r="O20" s="120" t="str">
        <f>IF($R$3=$AQ$8,'Result Sheet'!Q20,IF($R$3=$AQ$9,'Result Sheet'!AL20,IF($R$3=$AQ$10,'Result Sheet'!BH20,IF($R$3=$AQ$11,'Result Sheet'!CC20,IF($R$3=$AQ$12,'Result Sheet'!CX20,IF($R$3=$AQ$13,'Result Sheet'!DS20,IF($R$3=$AQ$14,'Result Sheet'!EK20,IF($R$3=$AQ$15,'Result Sheet'!EU20,IF($R$3=$AQ$16,'Result Sheet'!FE20,"")))))))))</f>
        <v/>
      </c>
      <c r="P20" s="472" t="str">
        <f t="shared" si="1"/>
        <v/>
      </c>
      <c r="Q20" s="120" t="str">
        <f>IF($R$3=$AQ$8,'Result Sheet'!S20,IF($R$3=$AQ$9,'Result Sheet'!AN20,IF($R$3=$AQ$10,'Result Sheet'!BJ20,IF($R$3=$AQ$11,'Result Sheet'!CE20,IF($R$3=$AQ$12,'Result Sheet'!CZ20,IF($R$3=$AQ$13,'Result Sheet'!DU20,""))))))</f>
        <v/>
      </c>
      <c r="R20" s="120" t="str">
        <f>IF($R$3=$AQ$8,'Result Sheet'!T20,IF($R$3=$AQ$9,'Result Sheet'!AO20,IF($R$3=$AQ$10,'Result Sheet'!BK20,IF($R$3=$AQ$11,'Result Sheet'!CF20,IF($R$3=$AQ$12,'Result Sheet'!DA20,IF($R$3=$AQ$13,'Result Sheet'!DV20,IF($R$3=$AQ$14,'Result Sheet'!EL20,IF($R$3=$AQ$15,'Result Sheet'!EV20,IF($R$3=$AQ$16,'Result Sheet'!FF20,IF($R$3=$AQ$17,'Result Sheet'!FM20,IF($R$3=$AQ$18,'Result Sheet'!FQ20,"")))))))))))</f>
        <v/>
      </c>
      <c r="S20" s="65" t="str">
        <f t="shared" si="2"/>
        <v/>
      </c>
      <c r="T20" s="62">
        <f t="shared" si="3"/>
        <v>0</v>
      </c>
      <c r="U20" s="120" t="str">
        <f>IF($R$3=$AQ$8,'Result Sheet'!W20,IF($R$3=$AQ$9,'Result Sheet'!AR20,IF($R$3=$AQ$10,'Result Sheet'!BN20,IF($R$3=$AQ$11,'Result Sheet'!CI20,IF($R$3=$AQ$12,'Result Sheet'!DD20,IF($R$3=$AQ$13,'Result Sheet'!DY20,""))))))</f>
        <v/>
      </c>
      <c r="V20" s="120" t="str">
        <f>IF($R$3=$AQ$8,'Result Sheet'!X20,IF($R$3=$AQ$9,'Result Sheet'!AS20,IF($R$3=$AQ$10,'Result Sheet'!BO20,IF($R$3=$AQ$11,'Result Sheet'!CJ20,IF($R$3=$AQ$12,'Result Sheet'!DE20,IF($R$3=$AQ$13,'Result Sheet'!DZ20,IF($R$3=$AQ$14,'Result Sheet'!EM20,IF($R$3=$AQ$15,'Result Sheet'!EW20,IF($R$3=$AQ$16,'Result Sheet'!FG20,IF($R$3=$AQ$17,'Result Sheet'!FN20,IF($R$3=$AQ$18,'Result Sheet'!FR20,"")))))))))))</f>
        <v/>
      </c>
      <c r="W20" s="66" t="str">
        <f t="shared" si="4"/>
        <v/>
      </c>
      <c r="X20" s="445" t="str">
        <f t="shared" si="5"/>
        <v/>
      </c>
      <c r="Y20" s="446">
        <f t="shared" si="6"/>
        <v>0</v>
      </c>
      <c r="Z20" s="446" t="str">
        <f t="shared" si="0"/>
        <v/>
      </c>
      <c r="AA20" s="446" t="str">
        <f t="shared" si="7"/>
        <v/>
      </c>
      <c r="AB20" s="446" t="str">
        <f t="shared" si="8"/>
        <v/>
      </c>
      <c r="AC20" s="446" t="str">
        <f t="shared" si="9"/>
        <v/>
      </c>
      <c r="AD20" s="447" t="str">
        <f t="shared" si="10"/>
        <v/>
      </c>
    </row>
    <row r="21" spans="1:43">
      <c r="A21" s="475">
        <f>IF('Result Sheet'!A21="","",'Result Sheet'!A21)</f>
        <v>14</v>
      </c>
      <c r="B21" s="439" t="str">
        <f>IF(OR($D$3="",$R$3=""),"",IF('Result Sheet'!B21="","",'Result Sheet'!B21))</f>
        <v/>
      </c>
      <c r="C21" s="440" t="str">
        <f>IF(OR($D$3="",$R$3=""),"",IF('Result Sheet'!F21="","",'Result Sheet'!F21))</f>
        <v/>
      </c>
      <c r="D21" s="441" t="str">
        <f>IF(OR($D$3="",$R$3=""),"",IF('Result Sheet'!E21="","",'Result Sheet'!E21))</f>
        <v/>
      </c>
      <c r="E21" s="442" t="str">
        <f>IF(OR($D$3="",$R$3=""),"",IF('Result Sheet'!G21="","",'Result Sheet'!G21))</f>
        <v/>
      </c>
      <c r="F21" s="442" t="str">
        <f>IF(OR($D$3="",$R$3=""),"",IF('Result Sheet'!H21="","",'Result Sheet'!H21))</f>
        <v/>
      </c>
      <c r="G21" s="442" t="str">
        <f>IF(OR($D$3="",$R$3=""),"",IF('Result Sheet'!I21="","",'Result Sheet'!I21))</f>
        <v/>
      </c>
      <c r="H21" s="443" t="str">
        <f>IF(OR($D$3="",$R$3=""),"",IF('Result Sheet'!K21="","",'Result Sheet'!K21))</f>
        <v/>
      </c>
      <c r="I21" s="444" t="str">
        <f>IF(OR($D$3="",$R$3=""),"",IF('Result Sheet'!J21="","",'Result Sheet'!J21))</f>
        <v/>
      </c>
      <c r="J21" s="120" t="str">
        <f>IF($R$3=$AQ$8,'Result Sheet'!L21,IF($R$3=$AQ$9,'Result Sheet'!AG21,IF($R$3=$AQ$10,'Result Sheet'!BC21,IF($R$3=$AQ$11,'Result Sheet'!BX21,IF($R$3=$AQ$12,'Result Sheet'!CS21,IF($R$3=$AQ$13,'Result Sheet'!DN21,""))))))</f>
        <v/>
      </c>
      <c r="K21" s="120" t="str">
        <f>IF($R$3=$AQ$8,'Result Sheet'!M21,IF($R$3=$AQ$9,'Result Sheet'!AH21,IF($R$3=$AQ$10,'Result Sheet'!BD21,IF($R$3=$AQ$11,'Result Sheet'!BY21,IF($R$3=$AQ$12,'Result Sheet'!CT21,IF($R$3=$AQ$13,'Result Sheet'!DO21,IF($R$3=$AQ$14,'Result Sheet'!EI21,IF($R$3=$AQ$15,'Result Sheet'!ES21,IF($R$3=$AQ$16,'Result Sheet'!FC21,"")))))))))</f>
        <v/>
      </c>
      <c r="L21" s="120" t="str">
        <f>IF($R$3=$AQ$8,'Result Sheet'!N21,IF($R$3=$AQ$9,'Result Sheet'!AI21,IF($R$3=$AQ$10,'Result Sheet'!BE21,IF($R$3=$AQ$11,'Result Sheet'!BZ21,IF($R$3=$AQ$12,'Result Sheet'!CU21,IF($R$3=$AQ$13,'Result Sheet'!DP21,""))))))</f>
        <v/>
      </c>
      <c r="M21" s="120" t="str">
        <f>IF($R$3=$AQ$8,'Result Sheet'!O21,IF($R$3=$AQ$9,'Result Sheet'!AJ21,IF($R$3=$AQ$10,'Result Sheet'!BF21,IF($R$3=$AQ$11,'Result Sheet'!CA21,IF($R$3=$AQ$12,'Result Sheet'!CV21,IF($R$3=$AQ$13,'Result Sheet'!DQ21,IF($R$3=$AQ$14,'Result Sheet'!EJ21,IF($R$3=$AQ$15,'Result Sheet'!ET21,IF($R$3=$AQ$16,'Result Sheet'!FD21,"")))))))))</f>
        <v/>
      </c>
      <c r="N21" s="120" t="str">
        <f>IF($R$3=$AQ$8,'Result Sheet'!P21,IF($R$3=$AQ$9,'Result Sheet'!AK21,IF($R$3=$AQ$10,'Result Sheet'!BG21,IF($R$3=$AQ$11,'Result Sheet'!CB21,IF($R$3=$AQ$12,'Result Sheet'!CW21,IF($R$3=$AQ$13,'Result Sheet'!DR21,""))))))</f>
        <v/>
      </c>
      <c r="O21" s="120" t="str">
        <f>IF($R$3=$AQ$8,'Result Sheet'!Q21,IF($R$3=$AQ$9,'Result Sheet'!AL21,IF($R$3=$AQ$10,'Result Sheet'!BH21,IF($R$3=$AQ$11,'Result Sheet'!CC21,IF($R$3=$AQ$12,'Result Sheet'!CX21,IF($R$3=$AQ$13,'Result Sheet'!DS21,IF($R$3=$AQ$14,'Result Sheet'!EK21,IF($R$3=$AQ$15,'Result Sheet'!EU21,IF($R$3=$AQ$16,'Result Sheet'!FE21,"")))))))))</f>
        <v/>
      </c>
      <c r="P21" s="472" t="str">
        <f t="shared" si="1"/>
        <v/>
      </c>
      <c r="Q21" s="120" t="str">
        <f>IF($R$3=$AQ$8,'Result Sheet'!S21,IF($R$3=$AQ$9,'Result Sheet'!AN21,IF($R$3=$AQ$10,'Result Sheet'!BJ21,IF($R$3=$AQ$11,'Result Sheet'!CE21,IF($R$3=$AQ$12,'Result Sheet'!CZ21,IF($R$3=$AQ$13,'Result Sheet'!DU21,""))))))</f>
        <v/>
      </c>
      <c r="R21" s="120" t="str">
        <f>IF($R$3=$AQ$8,'Result Sheet'!T21,IF($R$3=$AQ$9,'Result Sheet'!AO21,IF($R$3=$AQ$10,'Result Sheet'!BK21,IF($R$3=$AQ$11,'Result Sheet'!CF21,IF($R$3=$AQ$12,'Result Sheet'!DA21,IF($R$3=$AQ$13,'Result Sheet'!DV21,IF($R$3=$AQ$14,'Result Sheet'!EL21,IF($R$3=$AQ$15,'Result Sheet'!EV21,IF($R$3=$AQ$16,'Result Sheet'!FF21,IF($R$3=$AQ$17,'Result Sheet'!FM21,IF($R$3=$AQ$18,'Result Sheet'!FQ21,"")))))))))))</f>
        <v/>
      </c>
      <c r="S21" s="65" t="str">
        <f t="shared" si="2"/>
        <v/>
      </c>
      <c r="T21" s="62">
        <f t="shared" si="3"/>
        <v>0</v>
      </c>
      <c r="U21" s="120" t="str">
        <f>IF($R$3=$AQ$8,'Result Sheet'!W21,IF($R$3=$AQ$9,'Result Sheet'!AR21,IF($R$3=$AQ$10,'Result Sheet'!BN21,IF($R$3=$AQ$11,'Result Sheet'!CI21,IF($R$3=$AQ$12,'Result Sheet'!DD21,IF($R$3=$AQ$13,'Result Sheet'!DY21,""))))))</f>
        <v/>
      </c>
      <c r="V21" s="120" t="str">
        <f>IF($R$3=$AQ$8,'Result Sheet'!X21,IF($R$3=$AQ$9,'Result Sheet'!AS21,IF($R$3=$AQ$10,'Result Sheet'!BO21,IF($R$3=$AQ$11,'Result Sheet'!CJ21,IF($R$3=$AQ$12,'Result Sheet'!DE21,IF($R$3=$AQ$13,'Result Sheet'!DZ21,IF($R$3=$AQ$14,'Result Sheet'!EM21,IF($R$3=$AQ$15,'Result Sheet'!EW21,IF($R$3=$AQ$16,'Result Sheet'!FG21,IF($R$3=$AQ$17,'Result Sheet'!FN21,IF($R$3=$AQ$18,'Result Sheet'!FR21,"")))))))))))</f>
        <v/>
      </c>
      <c r="W21" s="66" t="str">
        <f t="shared" si="4"/>
        <v/>
      </c>
      <c r="X21" s="445" t="str">
        <f t="shared" si="5"/>
        <v/>
      </c>
      <c r="Y21" s="446">
        <f t="shared" si="6"/>
        <v>0</v>
      </c>
      <c r="Z21" s="446" t="str">
        <f>IF(OR(B21="NSO",B21=0,B21=""),"",IF(OR($R$3=$AQ$12,$R$3=$AQ$13,$R$3=$AQ$14,$R$3=$AQ$15,$R$3=$AQ$16),$X$7,IF($R$3=$AQ$9,IF(AND(J21="",K21="",L21=""),15-Y21,IF(AND(J21="NA",K21="NA",L21="NA"),15-Y21,IF(AND(N21="",O21=""),35-Y21,IF(AND(R21="",S21=""),50-Y21,100-Y21)))),IF(AND(J21="",K21="",L21=""),30-Y21,IF(AND(J21="NA",K21="NA",L21="NA"),30-Y21,IF(AND(N21="",O21=""),70-Y21,IF(AND(R21="",S21=""),100-Y21,200-Y21)))))))</f>
        <v/>
      </c>
      <c r="AA21" s="446" t="str">
        <f t="shared" si="7"/>
        <v/>
      </c>
      <c r="AB21" s="446" t="str">
        <f t="shared" si="8"/>
        <v/>
      </c>
      <c r="AC21" s="446" t="str">
        <f t="shared" si="9"/>
        <v/>
      </c>
      <c r="AD21" s="447" t="str">
        <f t="shared" si="10"/>
        <v/>
      </c>
    </row>
    <row r="22" spans="1:43">
      <c r="A22" s="475">
        <f>IF('Result Sheet'!A22="","",'Result Sheet'!A22)</f>
        <v>15</v>
      </c>
      <c r="B22" s="439" t="str">
        <f>IF(OR($D$3="",$R$3=""),"",IF('Result Sheet'!B22="","",'Result Sheet'!B22))</f>
        <v/>
      </c>
      <c r="C22" s="440" t="str">
        <f>IF(OR($D$3="",$R$3=""),"",IF('Result Sheet'!F22="","",'Result Sheet'!F22))</f>
        <v/>
      </c>
      <c r="D22" s="441" t="str">
        <f>IF(OR($D$3="",$R$3=""),"",IF('Result Sheet'!E22="","",'Result Sheet'!E22))</f>
        <v/>
      </c>
      <c r="E22" s="442" t="str">
        <f>IF(OR($D$3="",$R$3=""),"",IF('Result Sheet'!G22="","",'Result Sheet'!G22))</f>
        <v/>
      </c>
      <c r="F22" s="442" t="str">
        <f>IF(OR($D$3="",$R$3=""),"",IF('Result Sheet'!H22="","",'Result Sheet'!H22))</f>
        <v/>
      </c>
      <c r="G22" s="442" t="str">
        <f>IF(OR($D$3="",$R$3=""),"",IF('Result Sheet'!I22="","",'Result Sheet'!I22))</f>
        <v/>
      </c>
      <c r="H22" s="443" t="str">
        <f>IF(OR($D$3="",$R$3=""),"",IF('Result Sheet'!K22="","",'Result Sheet'!K22))</f>
        <v/>
      </c>
      <c r="I22" s="444" t="str">
        <f>IF(OR($D$3="",$R$3=""),"",IF('Result Sheet'!J22="","",'Result Sheet'!J22))</f>
        <v/>
      </c>
      <c r="J22" s="120" t="str">
        <f>IF($R$3=$AQ$8,'Result Sheet'!L22,IF($R$3=$AQ$9,'Result Sheet'!AG22,IF($R$3=$AQ$10,'Result Sheet'!BC22,IF($R$3=$AQ$11,'Result Sheet'!BX22,IF($R$3=$AQ$12,'Result Sheet'!CS22,IF($R$3=$AQ$13,'Result Sheet'!DN22,""))))))</f>
        <v/>
      </c>
      <c r="K22" s="120" t="str">
        <f>IF($R$3=$AQ$8,'Result Sheet'!M22,IF($R$3=$AQ$9,'Result Sheet'!AH22,IF($R$3=$AQ$10,'Result Sheet'!BD22,IF($R$3=$AQ$11,'Result Sheet'!BY22,IF($R$3=$AQ$12,'Result Sheet'!CT22,IF($R$3=$AQ$13,'Result Sheet'!DO22,IF($R$3=$AQ$14,'Result Sheet'!EI22,IF($R$3=$AQ$15,'Result Sheet'!ES22,IF($R$3=$AQ$16,'Result Sheet'!FC22,"")))))))))</f>
        <v/>
      </c>
      <c r="L22" s="120" t="str">
        <f>IF($R$3=$AQ$8,'Result Sheet'!N22,IF($R$3=$AQ$9,'Result Sheet'!AI22,IF($R$3=$AQ$10,'Result Sheet'!BE22,IF($R$3=$AQ$11,'Result Sheet'!BZ22,IF($R$3=$AQ$12,'Result Sheet'!CU22,IF($R$3=$AQ$13,'Result Sheet'!DP22,""))))))</f>
        <v/>
      </c>
      <c r="M22" s="120" t="str">
        <f>IF($R$3=$AQ$8,'Result Sheet'!O22,IF($R$3=$AQ$9,'Result Sheet'!AJ22,IF($R$3=$AQ$10,'Result Sheet'!BF22,IF($R$3=$AQ$11,'Result Sheet'!CA22,IF($R$3=$AQ$12,'Result Sheet'!CV22,IF($R$3=$AQ$13,'Result Sheet'!DQ22,IF($R$3=$AQ$14,'Result Sheet'!EJ22,IF($R$3=$AQ$15,'Result Sheet'!ET22,IF($R$3=$AQ$16,'Result Sheet'!FD22,"")))))))))</f>
        <v/>
      </c>
      <c r="N22" s="120" t="str">
        <f>IF($R$3=$AQ$8,'Result Sheet'!P22,IF($R$3=$AQ$9,'Result Sheet'!AK22,IF($R$3=$AQ$10,'Result Sheet'!BG22,IF($R$3=$AQ$11,'Result Sheet'!CB22,IF($R$3=$AQ$12,'Result Sheet'!CW22,IF($R$3=$AQ$13,'Result Sheet'!DR22,""))))))</f>
        <v/>
      </c>
      <c r="O22" s="120" t="str">
        <f>IF($R$3=$AQ$8,'Result Sheet'!Q22,IF($R$3=$AQ$9,'Result Sheet'!AL22,IF($R$3=$AQ$10,'Result Sheet'!BH22,IF($R$3=$AQ$11,'Result Sheet'!CC22,IF($R$3=$AQ$12,'Result Sheet'!CX22,IF($R$3=$AQ$13,'Result Sheet'!DS22,IF($R$3=$AQ$14,'Result Sheet'!EK22,IF($R$3=$AQ$15,'Result Sheet'!EU22,IF($R$3=$AQ$16,'Result Sheet'!FE22,"")))))))))</f>
        <v/>
      </c>
      <c r="P22" s="472" t="str">
        <f t="shared" si="1"/>
        <v/>
      </c>
      <c r="Q22" s="120" t="str">
        <f>IF($R$3=$AQ$8,'Result Sheet'!S22,IF($R$3=$AQ$9,'Result Sheet'!AN22,IF($R$3=$AQ$10,'Result Sheet'!BJ22,IF($R$3=$AQ$11,'Result Sheet'!CE22,IF($R$3=$AQ$12,'Result Sheet'!CZ22,IF($R$3=$AQ$13,'Result Sheet'!DU22,""))))))</f>
        <v/>
      </c>
      <c r="R22" s="120" t="str">
        <f>IF($R$3=$AQ$8,'Result Sheet'!T22,IF($R$3=$AQ$9,'Result Sheet'!AO22,IF($R$3=$AQ$10,'Result Sheet'!BK22,IF($R$3=$AQ$11,'Result Sheet'!CF22,IF($R$3=$AQ$12,'Result Sheet'!DA22,IF($R$3=$AQ$13,'Result Sheet'!DV22,IF($R$3=$AQ$14,'Result Sheet'!EL22,IF($R$3=$AQ$15,'Result Sheet'!EV22,IF($R$3=$AQ$16,'Result Sheet'!FF22,IF($R$3=$AQ$17,'Result Sheet'!FM22,IF($R$3=$AQ$18,'Result Sheet'!FQ22,"")))))))))))</f>
        <v/>
      </c>
      <c r="S22" s="65" t="str">
        <f t="shared" si="2"/>
        <v/>
      </c>
      <c r="T22" s="62">
        <f t="shared" si="3"/>
        <v>0</v>
      </c>
      <c r="U22" s="120" t="str">
        <f>IF($R$3=$AQ$8,'Result Sheet'!W22,IF($R$3=$AQ$9,'Result Sheet'!AR22,IF($R$3=$AQ$10,'Result Sheet'!BN22,IF($R$3=$AQ$11,'Result Sheet'!CI22,IF($R$3=$AQ$12,'Result Sheet'!DD22,IF($R$3=$AQ$13,'Result Sheet'!DY22,""))))))</f>
        <v/>
      </c>
      <c r="V22" s="120" t="str">
        <f>IF($R$3=$AQ$8,'Result Sheet'!X22,IF($R$3=$AQ$9,'Result Sheet'!AS22,IF($R$3=$AQ$10,'Result Sheet'!BO22,IF($R$3=$AQ$11,'Result Sheet'!CJ22,IF($R$3=$AQ$12,'Result Sheet'!DE22,IF($R$3=$AQ$13,'Result Sheet'!DZ22,IF($R$3=$AQ$14,'Result Sheet'!EM22,IF($R$3=$AQ$15,'Result Sheet'!EW22,IF($R$3=$AQ$16,'Result Sheet'!FG22,IF($R$3=$AQ$17,'Result Sheet'!FN22,IF($R$3=$AQ$18,'Result Sheet'!FR22,"")))))))))))</f>
        <v/>
      </c>
      <c r="W22" s="66" t="str">
        <f t="shared" si="4"/>
        <v/>
      </c>
      <c r="X22" s="445" t="str">
        <f t="shared" si="5"/>
        <v/>
      </c>
      <c r="Y22" s="446">
        <f t="shared" si="6"/>
        <v>0</v>
      </c>
      <c r="Z22" s="446" t="str">
        <f t="shared" si="0"/>
        <v/>
      </c>
      <c r="AA22" s="446" t="str">
        <f t="shared" si="7"/>
        <v/>
      </c>
      <c r="AB22" s="446" t="str">
        <f t="shared" si="8"/>
        <v/>
      </c>
      <c r="AC22" s="446" t="str">
        <f t="shared" si="9"/>
        <v/>
      </c>
      <c r="AD22" s="447" t="str">
        <f t="shared" si="10"/>
        <v/>
      </c>
    </row>
    <row r="23" spans="1:43">
      <c r="A23" s="475">
        <f>IF('Result Sheet'!A23="","",'Result Sheet'!A23)</f>
        <v>16</v>
      </c>
      <c r="B23" s="439" t="str">
        <f>IF(OR($D$3="",$R$3=""),"",IF('Result Sheet'!B23="","",'Result Sheet'!B23))</f>
        <v/>
      </c>
      <c r="C23" s="440" t="str">
        <f>IF(OR($D$3="",$R$3=""),"",IF('Result Sheet'!F23="","",'Result Sheet'!F23))</f>
        <v/>
      </c>
      <c r="D23" s="441" t="str">
        <f>IF(OR($D$3="",$R$3=""),"",IF('Result Sheet'!E23="","",'Result Sheet'!E23))</f>
        <v/>
      </c>
      <c r="E23" s="442" t="str">
        <f>IF(OR($D$3="",$R$3=""),"",IF('Result Sheet'!G23="","",'Result Sheet'!G23))</f>
        <v/>
      </c>
      <c r="F23" s="442" t="str">
        <f>IF(OR($D$3="",$R$3=""),"",IF('Result Sheet'!H23="","",'Result Sheet'!H23))</f>
        <v/>
      </c>
      <c r="G23" s="442" t="str">
        <f>IF(OR($D$3="",$R$3=""),"",IF('Result Sheet'!I23="","",'Result Sheet'!I23))</f>
        <v/>
      </c>
      <c r="H23" s="443" t="str">
        <f>IF(OR($D$3="",$R$3=""),"",IF('Result Sheet'!K23="","",'Result Sheet'!K23))</f>
        <v/>
      </c>
      <c r="I23" s="444" t="str">
        <f>IF(OR($D$3="",$R$3=""),"",IF('Result Sheet'!J23="","",'Result Sheet'!J23))</f>
        <v/>
      </c>
      <c r="J23" s="120" t="str">
        <f>IF($R$3=$AQ$8,'Result Sheet'!L23,IF($R$3=$AQ$9,'Result Sheet'!AG23,IF($R$3=$AQ$10,'Result Sheet'!BC23,IF($R$3=$AQ$11,'Result Sheet'!BX23,IF($R$3=$AQ$12,'Result Sheet'!CS23,IF($R$3=$AQ$13,'Result Sheet'!DN23,""))))))</f>
        <v/>
      </c>
      <c r="K23" s="120" t="str">
        <f>IF($R$3=$AQ$8,'Result Sheet'!M23,IF($R$3=$AQ$9,'Result Sheet'!AH23,IF($R$3=$AQ$10,'Result Sheet'!BD23,IF($R$3=$AQ$11,'Result Sheet'!BY23,IF($R$3=$AQ$12,'Result Sheet'!CT23,IF($R$3=$AQ$13,'Result Sheet'!DO23,IF($R$3=$AQ$14,'Result Sheet'!EI23,IF($R$3=$AQ$15,'Result Sheet'!ES23,IF($R$3=$AQ$16,'Result Sheet'!FC23,"")))))))))</f>
        <v/>
      </c>
      <c r="L23" s="120" t="str">
        <f>IF($R$3=$AQ$8,'Result Sheet'!N23,IF($R$3=$AQ$9,'Result Sheet'!AI23,IF($R$3=$AQ$10,'Result Sheet'!BE23,IF($R$3=$AQ$11,'Result Sheet'!BZ23,IF($R$3=$AQ$12,'Result Sheet'!CU23,IF($R$3=$AQ$13,'Result Sheet'!DP23,""))))))</f>
        <v/>
      </c>
      <c r="M23" s="120" t="str">
        <f>IF($R$3=$AQ$8,'Result Sheet'!O23,IF($R$3=$AQ$9,'Result Sheet'!AJ23,IF($R$3=$AQ$10,'Result Sheet'!BF23,IF($R$3=$AQ$11,'Result Sheet'!CA23,IF($R$3=$AQ$12,'Result Sheet'!CV23,IF($R$3=$AQ$13,'Result Sheet'!DQ23,IF($R$3=$AQ$14,'Result Sheet'!EJ23,IF($R$3=$AQ$15,'Result Sheet'!ET23,IF($R$3=$AQ$16,'Result Sheet'!FD23,"")))))))))</f>
        <v/>
      </c>
      <c r="N23" s="120" t="str">
        <f>IF($R$3=$AQ$8,'Result Sheet'!P23,IF($R$3=$AQ$9,'Result Sheet'!AK23,IF($R$3=$AQ$10,'Result Sheet'!BG23,IF($R$3=$AQ$11,'Result Sheet'!CB23,IF($R$3=$AQ$12,'Result Sheet'!CW23,IF($R$3=$AQ$13,'Result Sheet'!DR23,""))))))</f>
        <v/>
      </c>
      <c r="O23" s="120" t="str">
        <f>IF($R$3=$AQ$8,'Result Sheet'!Q23,IF($R$3=$AQ$9,'Result Sheet'!AL23,IF($R$3=$AQ$10,'Result Sheet'!BH23,IF($R$3=$AQ$11,'Result Sheet'!CC23,IF($R$3=$AQ$12,'Result Sheet'!CX23,IF($R$3=$AQ$13,'Result Sheet'!DS23,IF($R$3=$AQ$14,'Result Sheet'!EK23,IF($R$3=$AQ$15,'Result Sheet'!EU23,IF($R$3=$AQ$16,'Result Sheet'!FE23,"")))))))))</f>
        <v/>
      </c>
      <c r="P23" s="472" t="str">
        <f t="shared" si="1"/>
        <v/>
      </c>
      <c r="Q23" s="120" t="str">
        <f>IF($R$3=$AQ$8,'Result Sheet'!S23,IF($R$3=$AQ$9,'Result Sheet'!AN23,IF($R$3=$AQ$10,'Result Sheet'!BJ23,IF($R$3=$AQ$11,'Result Sheet'!CE23,IF($R$3=$AQ$12,'Result Sheet'!CZ23,IF($R$3=$AQ$13,'Result Sheet'!DU23,""))))))</f>
        <v/>
      </c>
      <c r="R23" s="120" t="str">
        <f>IF($R$3=$AQ$8,'Result Sheet'!T23,IF($R$3=$AQ$9,'Result Sheet'!AO23,IF($R$3=$AQ$10,'Result Sheet'!BK23,IF($R$3=$AQ$11,'Result Sheet'!CF23,IF($R$3=$AQ$12,'Result Sheet'!DA23,IF($R$3=$AQ$13,'Result Sheet'!DV23,IF($R$3=$AQ$14,'Result Sheet'!EL23,IF($R$3=$AQ$15,'Result Sheet'!EV23,IF($R$3=$AQ$16,'Result Sheet'!FF23,IF($R$3=$AQ$17,'Result Sheet'!FM23,IF($R$3=$AQ$18,'Result Sheet'!FQ23,"")))))))))))</f>
        <v/>
      </c>
      <c r="S23" s="65" t="str">
        <f t="shared" si="2"/>
        <v/>
      </c>
      <c r="T23" s="62">
        <f t="shared" si="3"/>
        <v>0</v>
      </c>
      <c r="U23" s="120" t="str">
        <f>IF($R$3=$AQ$8,'Result Sheet'!W23,IF($R$3=$AQ$9,'Result Sheet'!AR23,IF($R$3=$AQ$10,'Result Sheet'!BN23,IF($R$3=$AQ$11,'Result Sheet'!CI23,IF($R$3=$AQ$12,'Result Sheet'!DD23,IF($R$3=$AQ$13,'Result Sheet'!DY23,""))))))</f>
        <v/>
      </c>
      <c r="V23" s="120" t="str">
        <f>IF($R$3=$AQ$8,'Result Sheet'!X23,IF($R$3=$AQ$9,'Result Sheet'!AS23,IF($R$3=$AQ$10,'Result Sheet'!BO23,IF($R$3=$AQ$11,'Result Sheet'!CJ23,IF($R$3=$AQ$12,'Result Sheet'!DE23,IF($R$3=$AQ$13,'Result Sheet'!DZ23,IF($R$3=$AQ$14,'Result Sheet'!EM23,IF($R$3=$AQ$15,'Result Sheet'!EW23,IF($R$3=$AQ$16,'Result Sheet'!FG23,IF($R$3=$AQ$17,'Result Sheet'!FN23,IF($R$3=$AQ$18,'Result Sheet'!FR23,"")))))))))))</f>
        <v/>
      </c>
      <c r="W23" s="66" t="str">
        <f t="shared" si="4"/>
        <v/>
      </c>
      <c r="X23" s="445" t="str">
        <f t="shared" si="5"/>
        <v/>
      </c>
      <c r="Y23" s="446">
        <f t="shared" si="6"/>
        <v>0</v>
      </c>
      <c r="Z23" s="446" t="str">
        <f t="shared" si="0"/>
        <v/>
      </c>
      <c r="AA23" s="446" t="str">
        <f t="shared" si="7"/>
        <v/>
      </c>
      <c r="AB23" s="446" t="str">
        <f t="shared" si="8"/>
        <v/>
      </c>
      <c r="AC23" s="446" t="str">
        <f t="shared" si="9"/>
        <v/>
      </c>
      <c r="AD23" s="447" t="str">
        <f t="shared" si="10"/>
        <v/>
      </c>
    </row>
    <row r="24" spans="1:43">
      <c r="A24" s="475">
        <f>IF('Result Sheet'!A24="","",'Result Sheet'!A24)</f>
        <v>17</v>
      </c>
      <c r="B24" s="439" t="str">
        <f>IF(OR($D$3="",$R$3=""),"",IF('Result Sheet'!B24="","",'Result Sheet'!B24))</f>
        <v/>
      </c>
      <c r="C24" s="440" t="str">
        <f>IF(OR($D$3="",$R$3=""),"",IF('Result Sheet'!F24="","",'Result Sheet'!F24))</f>
        <v/>
      </c>
      <c r="D24" s="441" t="str">
        <f>IF(OR($D$3="",$R$3=""),"",IF('Result Sheet'!E24="","",'Result Sheet'!E24))</f>
        <v/>
      </c>
      <c r="E24" s="442" t="str">
        <f>IF(OR($D$3="",$R$3=""),"",IF('Result Sheet'!G24="","",'Result Sheet'!G24))</f>
        <v/>
      </c>
      <c r="F24" s="442" t="str">
        <f>IF(OR($D$3="",$R$3=""),"",IF('Result Sheet'!H24="","",'Result Sheet'!H24))</f>
        <v/>
      </c>
      <c r="G24" s="442" t="str">
        <f>IF(OR($D$3="",$R$3=""),"",IF('Result Sheet'!I24="","",'Result Sheet'!I24))</f>
        <v/>
      </c>
      <c r="H24" s="443" t="str">
        <f>IF(OR($D$3="",$R$3=""),"",IF('Result Sheet'!K24="","",'Result Sheet'!K24))</f>
        <v/>
      </c>
      <c r="I24" s="444" t="str">
        <f>IF(OR($D$3="",$R$3=""),"",IF('Result Sheet'!J24="","",'Result Sheet'!J24))</f>
        <v/>
      </c>
      <c r="J24" s="120" t="str">
        <f>IF($R$3=$AQ$8,'Result Sheet'!L24,IF($R$3=$AQ$9,'Result Sheet'!AG24,IF($R$3=$AQ$10,'Result Sheet'!BC24,IF($R$3=$AQ$11,'Result Sheet'!BX24,IF($R$3=$AQ$12,'Result Sheet'!CS24,IF($R$3=$AQ$13,'Result Sheet'!DN24,""))))))</f>
        <v/>
      </c>
      <c r="K24" s="120" t="str">
        <f>IF($R$3=$AQ$8,'Result Sheet'!M24,IF($R$3=$AQ$9,'Result Sheet'!AH24,IF($R$3=$AQ$10,'Result Sheet'!BD24,IF($R$3=$AQ$11,'Result Sheet'!BY24,IF($R$3=$AQ$12,'Result Sheet'!CT24,IF($R$3=$AQ$13,'Result Sheet'!DO24,IF($R$3=$AQ$14,'Result Sheet'!EI24,IF($R$3=$AQ$15,'Result Sheet'!ES24,IF($R$3=$AQ$16,'Result Sheet'!FC24,"")))))))))</f>
        <v/>
      </c>
      <c r="L24" s="120" t="str">
        <f>IF($R$3=$AQ$8,'Result Sheet'!N24,IF($R$3=$AQ$9,'Result Sheet'!AI24,IF($R$3=$AQ$10,'Result Sheet'!BE24,IF($R$3=$AQ$11,'Result Sheet'!BZ24,IF($R$3=$AQ$12,'Result Sheet'!CU24,IF($R$3=$AQ$13,'Result Sheet'!DP24,""))))))</f>
        <v/>
      </c>
      <c r="M24" s="120" t="str">
        <f>IF($R$3=$AQ$8,'Result Sheet'!O24,IF($R$3=$AQ$9,'Result Sheet'!AJ24,IF($R$3=$AQ$10,'Result Sheet'!BF24,IF($R$3=$AQ$11,'Result Sheet'!CA24,IF($R$3=$AQ$12,'Result Sheet'!CV24,IF($R$3=$AQ$13,'Result Sheet'!DQ24,IF($R$3=$AQ$14,'Result Sheet'!EJ24,IF($R$3=$AQ$15,'Result Sheet'!ET24,IF($R$3=$AQ$16,'Result Sheet'!FD24,"")))))))))</f>
        <v/>
      </c>
      <c r="N24" s="120" t="str">
        <f>IF($R$3=$AQ$8,'Result Sheet'!P24,IF($R$3=$AQ$9,'Result Sheet'!AK24,IF($R$3=$AQ$10,'Result Sheet'!BG24,IF($R$3=$AQ$11,'Result Sheet'!CB24,IF($R$3=$AQ$12,'Result Sheet'!CW24,IF($R$3=$AQ$13,'Result Sheet'!DR24,""))))))</f>
        <v/>
      </c>
      <c r="O24" s="120" t="str">
        <f>IF($R$3=$AQ$8,'Result Sheet'!Q24,IF($R$3=$AQ$9,'Result Sheet'!AL24,IF($R$3=$AQ$10,'Result Sheet'!BH24,IF($R$3=$AQ$11,'Result Sheet'!CC24,IF($R$3=$AQ$12,'Result Sheet'!CX24,IF($R$3=$AQ$13,'Result Sheet'!DS24,IF($R$3=$AQ$14,'Result Sheet'!EK24,IF($R$3=$AQ$15,'Result Sheet'!EU24,IF($R$3=$AQ$16,'Result Sheet'!FE24,"")))))))))</f>
        <v/>
      </c>
      <c r="P24" s="472" t="str">
        <f t="shared" si="1"/>
        <v/>
      </c>
      <c r="Q24" s="120" t="str">
        <f>IF($R$3=$AQ$8,'Result Sheet'!S24,IF($R$3=$AQ$9,'Result Sheet'!AN24,IF($R$3=$AQ$10,'Result Sheet'!BJ24,IF($R$3=$AQ$11,'Result Sheet'!CE24,IF($R$3=$AQ$12,'Result Sheet'!CZ24,IF($R$3=$AQ$13,'Result Sheet'!DU24,""))))))</f>
        <v/>
      </c>
      <c r="R24" s="120" t="str">
        <f>IF($R$3=$AQ$8,'Result Sheet'!T24,IF($R$3=$AQ$9,'Result Sheet'!AO24,IF($R$3=$AQ$10,'Result Sheet'!BK24,IF($R$3=$AQ$11,'Result Sheet'!CF24,IF($R$3=$AQ$12,'Result Sheet'!DA24,IF($R$3=$AQ$13,'Result Sheet'!DV24,IF($R$3=$AQ$14,'Result Sheet'!EL24,IF($R$3=$AQ$15,'Result Sheet'!EV24,IF($R$3=$AQ$16,'Result Sheet'!FF24,IF($R$3=$AQ$17,'Result Sheet'!FM24,IF($R$3=$AQ$18,'Result Sheet'!FQ24,"")))))))))))</f>
        <v/>
      </c>
      <c r="S24" s="65" t="str">
        <f t="shared" si="2"/>
        <v/>
      </c>
      <c r="T24" s="62">
        <f t="shared" si="3"/>
        <v>0</v>
      </c>
      <c r="U24" s="120" t="str">
        <f>IF($R$3=$AQ$8,'Result Sheet'!W24,IF($R$3=$AQ$9,'Result Sheet'!AR24,IF($R$3=$AQ$10,'Result Sheet'!BN24,IF($R$3=$AQ$11,'Result Sheet'!CI24,IF($R$3=$AQ$12,'Result Sheet'!DD24,IF($R$3=$AQ$13,'Result Sheet'!DY24,""))))))</f>
        <v/>
      </c>
      <c r="V24" s="120" t="str">
        <f>IF($R$3=$AQ$8,'Result Sheet'!X24,IF($R$3=$AQ$9,'Result Sheet'!AS24,IF($R$3=$AQ$10,'Result Sheet'!BO24,IF($R$3=$AQ$11,'Result Sheet'!CJ24,IF($R$3=$AQ$12,'Result Sheet'!DE24,IF($R$3=$AQ$13,'Result Sheet'!DZ24,IF($R$3=$AQ$14,'Result Sheet'!EM24,IF($R$3=$AQ$15,'Result Sheet'!EW24,IF($R$3=$AQ$16,'Result Sheet'!FG24,IF($R$3=$AQ$17,'Result Sheet'!FN24,IF($R$3=$AQ$18,'Result Sheet'!FR24,"")))))))))))</f>
        <v/>
      </c>
      <c r="W24" s="66" t="str">
        <f t="shared" si="4"/>
        <v/>
      </c>
      <c r="X24" s="445" t="str">
        <f t="shared" si="5"/>
        <v/>
      </c>
      <c r="Y24" s="446">
        <f t="shared" si="6"/>
        <v>0</v>
      </c>
      <c r="Z24" s="446" t="str">
        <f t="shared" si="0"/>
        <v/>
      </c>
      <c r="AA24" s="446" t="str">
        <f t="shared" si="7"/>
        <v/>
      </c>
      <c r="AB24" s="446" t="str">
        <f t="shared" si="8"/>
        <v/>
      </c>
      <c r="AC24" s="446" t="str">
        <f t="shared" si="9"/>
        <v/>
      </c>
      <c r="AD24" s="447" t="str">
        <f t="shared" si="10"/>
        <v/>
      </c>
    </row>
    <row r="25" spans="1:43">
      <c r="A25" s="475">
        <f>IF('Result Sheet'!A25="","",'Result Sheet'!A25)</f>
        <v>18</v>
      </c>
      <c r="B25" s="439" t="str">
        <f>IF(OR($D$3="",$R$3=""),"",IF('Result Sheet'!B25="","",'Result Sheet'!B25))</f>
        <v/>
      </c>
      <c r="C25" s="440" t="str">
        <f>IF(OR($D$3="",$R$3=""),"",IF('Result Sheet'!F25="","",'Result Sheet'!F25))</f>
        <v/>
      </c>
      <c r="D25" s="441" t="str">
        <f>IF(OR($D$3="",$R$3=""),"",IF('Result Sheet'!E25="","",'Result Sheet'!E25))</f>
        <v/>
      </c>
      <c r="E25" s="442" t="str">
        <f>IF(OR($D$3="",$R$3=""),"",IF('Result Sheet'!G25="","",'Result Sheet'!G25))</f>
        <v/>
      </c>
      <c r="F25" s="442" t="str">
        <f>IF(OR($D$3="",$R$3=""),"",IF('Result Sheet'!H25="","",'Result Sheet'!H25))</f>
        <v/>
      </c>
      <c r="G25" s="442" t="str">
        <f>IF(OR($D$3="",$R$3=""),"",IF('Result Sheet'!I25="","",'Result Sheet'!I25))</f>
        <v/>
      </c>
      <c r="H25" s="443" t="str">
        <f>IF(OR($D$3="",$R$3=""),"",IF('Result Sheet'!K25="","",'Result Sheet'!K25))</f>
        <v/>
      </c>
      <c r="I25" s="444" t="str">
        <f>IF(OR($D$3="",$R$3=""),"",IF('Result Sheet'!J25="","",'Result Sheet'!J25))</f>
        <v/>
      </c>
      <c r="J25" s="120" t="str">
        <f>IF($R$3=$AQ$8,'Result Sheet'!L25,IF($R$3=$AQ$9,'Result Sheet'!AG25,IF($R$3=$AQ$10,'Result Sheet'!BC25,IF($R$3=$AQ$11,'Result Sheet'!BX25,IF($R$3=$AQ$12,'Result Sheet'!CS25,IF($R$3=$AQ$13,'Result Sheet'!DN25,""))))))</f>
        <v/>
      </c>
      <c r="K25" s="120" t="str">
        <f>IF($R$3=$AQ$8,'Result Sheet'!M25,IF($R$3=$AQ$9,'Result Sheet'!AH25,IF($R$3=$AQ$10,'Result Sheet'!BD25,IF($R$3=$AQ$11,'Result Sheet'!BY25,IF($R$3=$AQ$12,'Result Sheet'!CT25,IF($R$3=$AQ$13,'Result Sheet'!DO25,IF($R$3=$AQ$14,'Result Sheet'!EI25,IF($R$3=$AQ$15,'Result Sheet'!ES25,IF($R$3=$AQ$16,'Result Sheet'!FC25,"")))))))))</f>
        <v/>
      </c>
      <c r="L25" s="120" t="str">
        <f>IF($R$3=$AQ$8,'Result Sheet'!N25,IF($R$3=$AQ$9,'Result Sheet'!AI25,IF($R$3=$AQ$10,'Result Sheet'!BE25,IF($R$3=$AQ$11,'Result Sheet'!BZ25,IF($R$3=$AQ$12,'Result Sheet'!CU25,IF($R$3=$AQ$13,'Result Sheet'!DP25,""))))))</f>
        <v/>
      </c>
      <c r="M25" s="120" t="str">
        <f>IF($R$3=$AQ$8,'Result Sheet'!O25,IF($R$3=$AQ$9,'Result Sheet'!AJ25,IF($R$3=$AQ$10,'Result Sheet'!BF25,IF($R$3=$AQ$11,'Result Sheet'!CA25,IF($R$3=$AQ$12,'Result Sheet'!CV25,IF($R$3=$AQ$13,'Result Sheet'!DQ25,IF($R$3=$AQ$14,'Result Sheet'!EJ25,IF($R$3=$AQ$15,'Result Sheet'!ET25,IF($R$3=$AQ$16,'Result Sheet'!FD25,"")))))))))</f>
        <v/>
      </c>
      <c r="N25" s="120" t="str">
        <f>IF($R$3=$AQ$8,'Result Sheet'!P25,IF($R$3=$AQ$9,'Result Sheet'!AK25,IF($R$3=$AQ$10,'Result Sheet'!BG25,IF($R$3=$AQ$11,'Result Sheet'!CB25,IF($R$3=$AQ$12,'Result Sheet'!CW25,IF($R$3=$AQ$13,'Result Sheet'!DR25,""))))))</f>
        <v/>
      </c>
      <c r="O25" s="120" t="str">
        <f>IF($R$3=$AQ$8,'Result Sheet'!Q25,IF($R$3=$AQ$9,'Result Sheet'!AL25,IF($R$3=$AQ$10,'Result Sheet'!BH25,IF($R$3=$AQ$11,'Result Sheet'!CC25,IF($R$3=$AQ$12,'Result Sheet'!CX25,IF($R$3=$AQ$13,'Result Sheet'!DS25,IF($R$3=$AQ$14,'Result Sheet'!EK25,IF($R$3=$AQ$15,'Result Sheet'!EU25,IF($R$3=$AQ$16,'Result Sheet'!FE25,"")))))))))</f>
        <v/>
      </c>
      <c r="P25" s="472" t="str">
        <f t="shared" si="1"/>
        <v/>
      </c>
      <c r="Q25" s="120" t="str">
        <f>IF($R$3=$AQ$8,'Result Sheet'!S25,IF($R$3=$AQ$9,'Result Sheet'!AN25,IF($R$3=$AQ$10,'Result Sheet'!BJ25,IF($R$3=$AQ$11,'Result Sheet'!CE25,IF($R$3=$AQ$12,'Result Sheet'!CZ25,IF($R$3=$AQ$13,'Result Sheet'!DU25,""))))))</f>
        <v/>
      </c>
      <c r="R25" s="120" t="str">
        <f>IF($R$3=$AQ$8,'Result Sheet'!T25,IF($R$3=$AQ$9,'Result Sheet'!AO25,IF($R$3=$AQ$10,'Result Sheet'!BK25,IF($R$3=$AQ$11,'Result Sheet'!CF25,IF($R$3=$AQ$12,'Result Sheet'!DA25,IF($R$3=$AQ$13,'Result Sheet'!DV25,IF($R$3=$AQ$14,'Result Sheet'!EL25,IF($R$3=$AQ$15,'Result Sheet'!EV25,IF($R$3=$AQ$16,'Result Sheet'!FF25,IF($R$3=$AQ$17,'Result Sheet'!FM25,IF($R$3=$AQ$18,'Result Sheet'!FQ25,"")))))))))))</f>
        <v/>
      </c>
      <c r="S25" s="65" t="str">
        <f t="shared" si="2"/>
        <v/>
      </c>
      <c r="T25" s="62">
        <f t="shared" si="3"/>
        <v>0</v>
      </c>
      <c r="U25" s="120" t="str">
        <f>IF($R$3=$AQ$8,'Result Sheet'!W25,IF($R$3=$AQ$9,'Result Sheet'!AR25,IF($R$3=$AQ$10,'Result Sheet'!BN25,IF($R$3=$AQ$11,'Result Sheet'!CI25,IF($R$3=$AQ$12,'Result Sheet'!DD25,IF($R$3=$AQ$13,'Result Sheet'!DY25,""))))))</f>
        <v/>
      </c>
      <c r="V25" s="120" t="str">
        <f>IF($R$3=$AQ$8,'Result Sheet'!X25,IF($R$3=$AQ$9,'Result Sheet'!AS25,IF($R$3=$AQ$10,'Result Sheet'!BO25,IF($R$3=$AQ$11,'Result Sheet'!CJ25,IF($R$3=$AQ$12,'Result Sheet'!DE25,IF($R$3=$AQ$13,'Result Sheet'!DZ25,IF($R$3=$AQ$14,'Result Sheet'!EM25,IF($R$3=$AQ$15,'Result Sheet'!EW25,IF($R$3=$AQ$16,'Result Sheet'!FG25,IF($R$3=$AQ$17,'Result Sheet'!FN25,IF($R$3=$AQ$18,'Result Sheet'!FR25,"")))))))))))</f>
        <v/>
      </c>
      <c r="W25" s="66" t="str">
        <f t="shared" si="4"/>
        <v/>
      </c>
      <c r="X25" s="445" t="str">
        <f t="shared" si="5"/>
        <v/>
      </c>
      <c r="Y25" s="446">
        <f t="shared" si="6"/>
        <v>0</v>
      </c>
      <c r="Z25" s="446" t="str">
        <f t="shared" si="0"/>
        <v/>
      </c>
      <c r="AA25" s="446" t="str">
        <f t="shared" si="7"/>
        <v/>
      </c>
      <c r="AB25" s="446" t="str">
        <f t="shared" si="8"/>
        <v/>
      </c>
      <c r="AC25" s="446" t="str">
        <f t="shared" si="9"/>
        <v/>
      </c>
      <c r="AD25" s="447" t="str">
        <f t="shared" si="10"/>
        <v/>
      </c>
    </row>
    <row r="26" spans="1:43">
      <c r="A26" s="475">
        <f>IF('Result Sheet'!A26="","",'Result Sheet'!A26)</f>
        <v>19</v>
      </c>
      <c r="B26" s="439" t="str">
        <f>IF(OR($D$3="",$R$3=""),"",IF('Result Sheet'!B26="","",'Result Sheet'!B26))</f>
        <v/>
      </c>
      <c r="C26" s="440" t="str">
        <f>IF(OR($D$3="",$R$3=""),"",IF('Result Sheet'!F26="","",'Result Sheet'!F26))</f>
        <v/>
      </c>
      <c r="D26" s="441" t="str">
        <f>IF(OR($D$3="",$R$3=""),"",IF('Result Sheet'!E26="","",'Result Sheet'!E26))</f>
        <v/>
      </c>
      <c r="E26" s="442" t="str">
        <f>IF(OR($D$3="",$R$3=""),"",IF('Result Sheet'!G26="","",'Result Sheet'!G26))</f>
        <v/>
      </c>
      <c r="F26" s="442" t="str">
        <f>IF(OR($D$3="",$R$3=""),"",IF('Result Sheet'!H26="","",'Result Sheet'!H26))</f>
        <v/>
      </c>
      <c r="G26" s="442" t="str">
        <f>IF(OR($D$3="",$R$3=""),"",IF('Result Sheet'!I26="","",'Result Sheet'!I26))</f>
        <v/>
      </c>
      <c r="H26" s="443" t="str">
        <f>IF(OR($D$3="",$R$3=""),"",IF('Result Sheet'!K26="","",'Result Sheet'!K26))</f>
        <v/>
      </c>
      <c r="I26" s="444" t="str">
        <f>IF(OR($D$3="",$R$3=""),"",IF('Result Sheet'!J26="","",'Result Sheet'!J26))</f>
        <v/>
      </c>
      <c r="J26" s="120" t="str">
        <f>IF($R$3=$AQ$8,'Result Sheet'!L26,IF($R$3=$AQ$9,'Result Sheet'!AG26,IF($R$3=$AQ$10,'Result Sheet'!BC26,IF($R$3=$AQ$11,'Result Sheet'!BX26,IF($R$3=$AQ$12,'Result Sheet'!CS26,IF($R$3=$AQ$13,'Result Sheet'!DN26,""))))))</f>
        <v/>
      </c>
      <c r="K26" s="120" t="str">
        <f>IF($R$3=$AQ$8,'Result Sheet'!M26,IF($R$3=$AQ$9,'Result Sheet'!AH26,IF($R$3=$AQ$10,'Result Sheet'!BD26,IF($R$3=$AQ$11,'Result Sheet'!BY26,IF($R$3=$AQ$12,'Result Sheet'!CT26,IF($R$3=$AQ$13,'Result Sheet'!DO26,IF($R$3=$AQ$14,'Result Sheet'!EI26,IF($R$3=$AQ$15,'Result Sheet'!ES26,IF($R$3=$AQ$16,'Result Sheet'!FC26,"")))))))))</f>
        <v/>
      </c>
      <c r="L26" s="120" t="str">
        <f>IF($R$3=$AQ$8,'Result Sheet'!N26,IF($R$3=$AQ$9,'Result Sheet'!AI26,IF($R$3=$AQ$10,'Result Sheet'!BE26,IF($R$3=$AQ$11,'Result Sheet'!BZ26,IF($R$3=$AQ$12,'Result Sheet'!CU26,IF($R$3=$AQ$13,'Result Sheet'!DP26,""))))))</f>
        <v/>
      </c>
      <c r="M26" s="120" t="str">
        <f>IF($R$3=$AQ$8,'Result Sheet'!O26,IF($R$3=$AQ$9,'Result Sheet'!AJ26,IF($R$3=$AQ$10,'Result Sheet'!BF26,IF($R$3=$AQ$11,'Result Sheet'!CA26,IF($R$3=$AQ$12,'Result Sheet'!CV26,IF($R$3=$AQ$13,'Result Sheet'!DQ26,IF($R$3=$AQ$14,'Result Sheet'!EJ26,IF($R$3=$AQ$15,'Result Sheet'!ET26,IF($R$3=$AQ$16,'Result Sheet'!FD26,"")))))))))</f>
        <v/>
      </c>
      <c r="N26" s="120" t="str">
        <f>IF($R$3=$AQ$8,'Result Sheet'!P26,IF($R$3=$AQ$9,'Result Sheet'!AK26,IF($R$3=$AQ$10,'Result Sheet'!BG26,IF($R$3=$AQ$11,'Result Sheet'!CB26,IF($R$3=$AQ$12,'Result Sheet'!CW26,IF($R$3=$AQ$13,'Result Sheet'!DR26,""))))))</f>
        <v/>
      </c>
      <c r="O26" s="120" t="str">
        <f>IF($R$3=$AQ$8,'Result Sheet'!Q26,IF($R$3=$AQ$9,'Result Sheet'!AL26,IF($R$3=$AQ$10,'Result Sheet'!BH26,IF($R$3=$AQ$11,'Result Sheet'!CC26,IF($R$3=$AQ$12,'Result Sheet'!CX26,IF($R$3=$AQ$13,'Result Sheet'!DS26,IF($R$3=$AQ$14,'Result Sheet'!EK26,IF($R$3=$AQ$15,'Result Sheet'!EU26,IF($R$3=$AQ$16,'Result Sheet'!FE26,"")))))))))</f>
        <v/>
      </c>
      <c r="P26" s="472" t="str">
        <f t="shared" si="1"/>
        <v/>
      </c>
      <c r="Q26" s="120" t="str">
        <f>IF($R$3=$AQ$8,'Result Sheet'!S26,IF($R$3=$AQ$9,'Result Sheet'!AN26,IF($R$3=$AQ$10,'Result Sheet'!BJ26,IF($R$3=$AQ$11,'Result Sheet'!CE26,IF($R$3=$AQ$12,'Result Sheet'!CZ26,IF($R$3=$AQ$13,'Result Sheet'!DU26,""))))))</f>
        <v/>
      </c>
      <c r="R26" s="120" t="str">
        <f>IF($R$3=$AQ$8,'Result Sheet'!T26,IF($R$3=$AQ$9,'Result Sheet'!AO26,IF($R$3=$AQ$10,'Result Sheet'!BK26,IF($R$3=$AQ$11,'Result Sheet'!CF26,IF($R$3=$AQ$12,'Result Sheet'!DA26,IF($R$3=$AQ$13,'Result Sheet'!DV26,IF($R$3=$AQ$14,'Result Sheet'!EL26,IF($R$3=$AQ$15,'Result Sheet'!EV26,IF($R$3=$AQ$16,'Result Sheet'!FF26,IF($R$3=$AQ$17,'Result Sheet'!FM26,IF($R$3=$AQ$18,'Result Sheet'!FQ26,"")))))))))))</f>
        <v/>
      </c>
      <c r="S26" s="65" t="str">
        <f t="shared" si="2"/>
        <v/>
      </c>
      <c r="T26" s="62">
        <f t="shared" si="3"/>
        <v>0</v>
      </c>
      <c r="U26" s="120" t="str">
        <f>IF($R$3=$AQ$8,'Result Sheet'!W26,IF($R$3=$AQ$9,'Result Sheet'!AR26,IF($R$3=$AQ$10,'Result Sheet'!BN26,IF($R$3=$AQ$11,'Result Sheet'!CI26,IF($R$3=$AQ$12,'Result Sheet'!DD26,IF($R$3=$AQ$13,'Result Sheet'!DY26,""))))))</f>
        <v/>
      </c>
      <c r="V26" s="120" t="str">
        <f>IF($R$3=$AQ$8,'Result Sheet'!X26,IF($R$3=$AQ$9,'Result Sheet'!AS26,IF($R$3=$AQ$10,'Result Sheet'!BO26,IF($R$3=$AQ$11,'Result Sheet'!CJ26,IF($R$3=$AQ$12,'Result Sheet'!DE26,IF($R$3=$AQ$13,'Result Sheet'!DZ26,IF($R$3=$AQ$14,'Result Sheet'!EM26,IF($R$3=$AQ$15,'Result Sheet'!EW26,IF($R$3=$AQ$16,'Result Sheet'!FG26,IF($R$3=$AQ$17,'Result Sheet'!FN26,IF($R$3=$AQ$18,'Result Sheet'!FR26,"")))))))))))</f>
        <v/>
      </c>
      <c r="W26" s="66" t="str">
        <f t="shared" si="4"/>
        <v/>
      </c>
      <c r="X26" s="445" t="str">
        <f t="shared" si="5"/>
        <v/>
      </c>
      <c r="Y26" s="446">
        <f t="shared" si="6"/>
        <v>0</v>
      </c>
      <c r="Z26" s="446" t="str">
        <f t="shared" si="0"/>
        <v/>
      </c>
      <c r="AA26" s="446" t="str">
        <f t="shared" si="7"/>
        <v/>
      </c>
      <c r="AB26" s="446" t="str">
        <f t="shared" si="8"/>
        <v/>
      </c>
      <c r="AC26" s="446" t="str">
        <f t="shared" si="9"/>
        <v/>
      </c>
      <c r="AD26" s="447" t="str">
        <f t="shared" si="10"/>
        <v/>
      </c>
    </row>
    <row r="27" spans="1:43">
      <c r="A27" s="475">
        <f>IF('Result Sheet'!A27="","",'Result Sheet'!A27)</f>
        <v>20</v>
      </c>
      <c r="B27" s="439" t="str">
        <f>IF(OR($D$3="",$R$3=""),"",IF('Result Sheet'!B27="","",'Result Sheet'!B27))</f>
        <v/>
      </c>
      <c r="C27" s="440" t="str">
        <f>IF(OR($D$3="",$R$3=""),"",IF('Result Sheet'!F27="","",'Result Sheet'!F27))</f>
        <v/>
      </c>
      <c r="D27" s="441" t="str">
        <f>IF(OR($D$3="",$R$3=""),"",IF('Result Sheet'!E27="","",'Result Sheet'!E27))</f>
        <v/>
      </c>
      <c r="E27" s="442" t="str">
        <f>IF(OR($D$3="",$R$3=""),"",IF('Result Sheet'!G27="","",'Result Sheet'!G27))</f>
        <v/>
      </c>
      <c r="F27" s="442" t="str">
        <f>IF(OR($D$3="",$R$3=""),"",IF('Result Sheet'!H27="","",'Result Sheet'!H27))</f>
        <v/>
      </c>
      <c r="G27" s="442" t="str">
        <f>IF(OR($D$3="",$R$3=""),"",IF('Result Sheet'!I27="","",'Result Sheet'!I27))</f>
        <v/>
      </c>
      <c r="H27" s="443" t="str">
        <f>IF(OR($D$3="",$R$3=""),"",IF('Result Sheet'!K27="","",'Result Sheet'!K27))</f>
        <v/>
      </c>
      <c r="I27" s="444" t="str">
        <f>IF(OR($D$3="",$R$3=""),"",IF('Result Sheet'!J27="","",'Result Sheet'!J27))</f>
        <v/>
      </c>
      <c r="J27" s="120" t="str">
        <f>IF($R$3=$AQ$8,'Result Sheet'!L27,IF($R$3=$AQ$9,'Result Sheet'!AG27,IF($R$3=$AQ$10,'Result Sheet'!BC27,IF($R$3=$AQ$11,'Result Sheet'!BX27,IF($R$3=$AQ$12,'Result Sheet'!CS27,IF($R$3=$AQ$13,'Result Sheet'!DN27,""))))))</f>
        <v/>
      </c>
      <c r="K27" s="120" t="str">
        <f>IF($R$3=$AQ$8,'Result Sheet'!M27,IF($R$3=$AQ$9,'Result Sheet'!AH27,IF($R$3=$AQ$10,'Result Sheet'!BD27,IF($R$3=$AQ$11,'Result Sheet'!BY27,IF($R$3=$AQ$12,'Result Sheet'!CT27,IF($R$3=$AQ$13,'Result Sheet'!DO27,IF($R$3=$AQ$14,'Result Sheet'!EI27,IF($R$3=$AQ$15,'Result Sheet'!ES27,IF($R$3=$AQ$16,'Result Sheet'!FC27,"")))))))))</f>
        <v/>
      </c>
      <c r="L27" s="120" t="str">
        <f>IF($R$3=$AQ$8,'Result Sheet'!N27,IF($R$3=$AQ$9,'Result Sheet'!AI27,IF($R$3=$AQ$10,'Result Sheet'!BE27,IF($R$3=$AQ$11,'Result Sheet'!BZ27,IF($R$3=$AQ$12,'Result Sheet'!CU27,IF($R$3=$AQ$13,'Result Sheet'!DP27,""))))))</f>
        <v/>
      </c>
      <c r="M27" s="120" t="str">
        <f>IF($R$3=$AQ$8,'Result Sheet'!O27,IF($R$3=$AQ$9,'Result Sheet'!AJ27,IF($R$3=$AQ$10,'Result Sheet'!BF27,IF($R$3=$AQ$11,'Result Sheet'!CA27,IF($R$3=$AQ$12,'Result Sheet'!CV27,IF($R$3=$AQ$13,'Result Sheet'!DQ27,IF($R$3=$AQ$14,'Result Sheet'!EJ27,IF($R$3=$AQ$15,'Result Sheet'!ET27,IF($R$3=$AQ$16,'Result Sheet'!FD27,"")))))))))</f>
        <v/>
      </c>
      <c r="N27" s="120" t="str">
        <f>IF($R$3=$AQ$8,'Result Sheet'!P27,IF($R$3=$AQ$9,'Result Sheet'!AK27,IF($R$3=$AQ$10,'Result Sheet'!BG27,IF($R$3=$AQ$11,'Result Sheet'!CB27,IF($R$3=$AQ$12,'Result Sheet'!CW27,IF($R$3=$AQ$13,'Result Sheet'!DR27,""))))))</f>
        <v/>
      </c>
      <c r="O27" s="120" t="str">
        <f>IF($R$3=$AQ$8,'Result Sheet'!Q27,IF($R$3=$AQ$9,'Result Sheet'!AL27,IF($R$3=$AQ$10,'Result Sheet'!BH27,IF($R$3=$AQ$11,'Result Sheet'!CC27,IF($R$3=$AQ$12,'Result Sheet'!CX27,IF($R$3=$AQ$13,'Result Sheet'!DS27,IF($R$3=$AQ$14,'Result Sheet'!EK27,IF($R$3=$AQ$15,'Result Sheet'!EU27,IF($R$3=$AQ$16,'Result Sheet'!FE27,"")))))))))</f>
        <v/>
      </c>
      <c r="P27" s="472" t="str">
        <f t="shared" si="1"/>
        <v/>
      </c>
      <c r="Q27" s="120" t="str">
        <f>IF($R$3=$AQ$8,'Result Sheet'!S27,IF($R$3=$AQ$9,'Result Sheet'!AN27,IF($R$3=$AQ$10,'Result Sheet'!BJ27,IF($R$3=$AQ$11,'Result Sheet'!CE27,IF($R$3=$AQ$12,'Result Sheet'!CZ27,IF($R$3=$AQ$13,'Result Sheet'!DU27,""))))))</f>
        <v/>
      </c>
      <c r="R27" s="120" t="str">
        <f>IF($R$3=$AQ$8,'Result Sheet'!T27,IF($R$3=$AQ$9,'Result Sheet'!AO27,IF($R$3=$AQ$10,'Result Sheet'!BK27,IF($R$3=$AQ$11,'Result Sheet'!CF27,IF($R$3=$AQ$12,'Result Sheet'!DA27,IF($R$3=$AQ$13,'Result Sheet'!DV27,IF($R$3=$AQ$14,'Result Sheet'!EL27,IF($R$3=$AQ$15,'Result Sheet'!EV27,IF($R$3=$AQ$16,'Result Sheet'!FF27,IF($R$3=$AQ$17,'Result Sheet'!FM27,IF($R$3=$AQ$18,'Result Sheet'!FQ27,"")))))))))))</f>
        <v/>
      </c>
      <c r="S27" s="65" t="str">
        <f t="shared" si="2"/>
        <v/>
      </c>
      <c r="T27" s="62">
        <f t="shared" si="3"/>
        <v>0</v>
      </c>
      <c r="U27" s="120" t="str">
        <f>IF($R$3=$AQ$8,'Result Sheet'!W27,IF($R$3=$AQ$9,'Result Sheet'!AR27,IF($R$3=$AQ$10,'Result Sheet'!BN27,IF($R$3=$AQ$11,'Result Sheet'!CI27,IF($R$3=$AQ$12,'Result Sheet'!DD27,IF($R$3=$AQ$13,'Result Sheet'!DY27,""))))))</f>
        <v/>
      </c>
      <c r="V27" s="120" t="str">
        <f>IF($R$3=$AQ$8,'Result Sheet'!X27,IF($R$3=$AQ$9,'Result Sheet'!AS27,IF($R$3=$AQ$10,'Result Sheet'!BO27,IF($R$3=$AQ$11,'Result Sheet'!CJ27,IF($R$3=$AQ$12,'Result Sheet'!DE27,IF($R$3=$AQ$13,'Result Sheet'!DZ27,IF($R$3=$AQ$14,'Result Sheet'!EM27,IF($R$3=$AQ$15,'Result Sheet'!EW27,IF($R$3=$AQ$16,'Result Sheet'!FG27,IF($R$3=$AQ$17,'Result Sheet'!FN27,IF($R$3=$AQ$18,'Result Sheet'!FR27,"")))))))))))</f>
        <v/>
      </c>
      <c r="W27" s="66" t="str">
        <f t="shared" si="4"/>
        <v/>
      </c>
      <c r="X27" s="445" t="str">
        <f t="shared" si="5"/>
        <v/>
      </c>
      <c r="Y27" s="446">
        <f t="shared" si="6"/>
        <v>0</v>
      </c>
      <c r="Z27" s="446" t="str">
        <f t="shared" si="0"/>
        <v/>
      </c>
      <c r="AA27" s="446" t="str">
        <f t="shared" si="7"/>
        <v/>
      </c>
      <c r="AB27" s="446" t="str">
        <f t="shared" si="8"/>
        <v/>
      </c>
      <c r="AC27" s="446" t="str">
        <f t="shared" si="9"/>
        <v/>
      </c>
      <c r="AD27" s="447" t="str">
        <f t="shared" si="10"/>
        <v/>
      </c>
    </row>
    <row r="28" spans="1:43">
      <c r="A28" s="475">
        <f>IF('Result Sheet'!A28="","",'Result Sheet'!A28)</f>
        <v>21</v>
      </c>
      <c r="B28" s="439" t="str">
        <f>IF(OR($D$3="",$R$3=""),"",IF('Result Sheet'!B28="","",'Result Sheet'!B28))</f>
        <v/>
      </c>
      <c r="C28" s="440" t="str">
        <f>IF(OR($D$3="",$R$3=""),"",IF('Result Sheet'!F28="","",'Result Sheet'!F28))</f>
        <v/>
      </c>
      <c r="D28" s="441" t="str">
        <f>IF(OR($D$3="",$R$3=""),"",IF('Result Sheet'!E28="","",'Result Sheet'!E28))</f>
        <v/>
      </c>
      <c r="E28" s="442" t="str">
        <f>IF(OR($D$3="",$R$3=""),"",IF('Result Sheet'!G28="","",'Result Sheet'!G28))</f>
        <v/>
      </c>
      <c r="F28" s="442" t="str">
        <f>IF(OR($D$3="",$R$3=""),"",IF('Result Sheet'!H28="","",'Result Sheet'!H28))</f>
        <v/>
      </c>
      <c r="G28" s="442" t="str">
        <f>IF(OR($D$3="",$R$3=""),"",IF('Result Sheet'!I28="","",'Result Sheet'!I28))</f>
        <v/>
      </c>
      <c r="H28" s="443" t="str">
        <f>IF(OR($D$3="",$R$3=""),"",IF('Result Sheet'!K28="","",'Result Sheet'!K28))</f>
        <v/>
      </c>
      <c r="I28" s="444" t="str">
        <f>IF(OR($D$3="",$R$3=""),"",IF('Result Sheet'!J28="","",'Result Sheet'!J28))</f>
        <v/>
      </c>
      <c r="J28" s="120" t="str">
        <f>IF($R$3=$AQ$8,'Result Sheet'!L28,IF($R$3=$AQ$9,'Result Sheet'!AG28,IF($R$3=$AQ$10,'Result Sheet'!BC28,IF($R$3=$AQ$11,'Result Sheet'!BX28,IF($R$3=$AQ$12,'Result Sheet'!CS28,IF($R$3=$AQ$13,'Result Sheet'!DN28,""))))))</f>
        <v/>
      </c>
      <c r="K28" s="120" t="str">
        <f>IF($R$3=$AQ$8,'Result Sheet'!M28,IF($R$3=$AQ$9,'Result Sheet'!AH28,IF($R$3=$AQ$10,'Result Sheet'!BD28,IF($R$3=$AQ$11,'Result Sheet'!BY28,IF($R$3=$AQ$12,'Result Sheet'!CT28,IF($R$3=$AQ$13,'Result Sheet'!DO28,IF($R$3=$AQ$14,'Result Sheet'!EI28,IF($R$3=$AQ$15,'Result Sheet'!ES28,IF($R$3=$AQ$16,'Result Sheet'!FC28,"")))))))))</f>
        <v/>
      </c>
      <c r="L28" s="120" t="str">
        <f>IF($R$3=$AQ$8,'Result Sheet'!N28,IF($R$3=$AQ$9,'Result Sheet'!AI28,IF($R$3=$AQ$10,'Result Sheet'!BE28,IF($R$3=$AQ$11,'Result Sheet'!BZ28,IF($R$3=$AQ$12,'Result Sheet'!CU28,IF($R$3=$AQ$13,'Result Sheet'!DP28,""))))))</f>
        <v/>
      </c>
      <c r="M28" s="120" t="str">
        <f>IF($R$3=$AQ$8,'Result Sheet'!O28,IF($R$3=$AQ$9,'Result Sheet'!AJ28,IF($R$3=$AQ$10,'Result Sheet'!BF28,IF($R$3=$AQ$11,'Result Sheet'!CA28,IF($R$3=$AQ$12,'Result Sheet'!CV28,IF($R$3=$AQ$13,'Result Sheet'!DQ28,IF($R$3=$AQ$14,'Result Sheet'!EJ28,IF($R$3=$AQ$15,'Result Sheet'!ET28,IF($R$3=$AQ$16,'Result Sheet'!FD28,"")))))))))</f>
        <v/>
      </c>
      <c r="N28" s="120" t="str">
        <f>IF($R$3=$AQ$8,'Result Sheet'!P28,IF($R$3=$AQ$9,'Result Sheet'!AK28,IF($R$3=$AQ$10,'Result Sheet'!BG28,IF($R$3=$AQ$11,'Result Sheet'!CB28,IF($R$3=$AQ$12,'Result Sheet'!CW28,IF($R$3=$AQ$13,'Result Sheet'!DR28,""))))))</f>
        <v/>
      </c>
      <c r="O28" s="120" t="str">
        <f>IF($R$3=$AQ$8,'Result Sheet'!Q28,IF($R$3=$AQ$9,'Result Sheet'!AL28,IF($R$3=$AQ$10,'Result Sheet'!BH28,IF($R$3=$AQ$11,'Result Sheet'!CC28,IF($R$3=$AQ$12,'Result Sheet'!CX28,IF($R$3=$AQ$13,'Result Sheet'!DS28,IF($R$3=$AQ$14,'Result Sheet'!EK28,IF($R$3=$AQ$15,'Result Sheet'!EU28,IF($R$3=$AQ$16,'Result Sheet'!FE28,"")))))))))</f>
        <v/>
      </c>
      <c r="P28" s="472" t="str">
        <f t="shared" si="1"/>
        <v/>
      </c>
      <c r="Q28" s="120" t="str">
        <f>IF($R$3=$AQ$8,'Result Sheet'!S28,IF($R$3=$AQ$9,'Result Sheet'!AN28,IF($R$3=$AQ$10,'Result Sheet'!BJ28,IF($R$3=$AQ$11,'Result Sheet'!CE28,IF($R$3=$AQ$12,'Result Sheet'!CZ28,IF($R$3=$AQ$13,'Result Sheet'!DU28,""))))))</f>
        <v/>
      </c>
      <c r="R28" s="120" t="str">
        <f>IF($R$3=$AQ$8,'Result Sheet'!T28,IF($R$3=$AQ$9,'Result Sheet'!AO28,IF($R$3=$AQ$10,'Result Sheet'!BK28,IF($R$3=$AQ$11,'Result Sheet'!CF28,IF($R$3=$AQ$12,'Result Sheet'!DA28,IF($R$3=$AQ$13,'Result Sheet'!DV28,IF($R$3=$AQ$14,'Result Sheet'!EL28,IF($R$3=$AQ$15,'Result Sheet'!EV28,IF($R$3=$AQ$16,'Result Sheet'!FF28,IF($R$3=$AQ$17,'Result Sheet'!FM28,IF($R$3=$AQ$18,'Result Sheet'!FQ28,"")))))))))))</f>
        <v/>
      </c>
      <c r="S28" s="65" t="str">
        <f t="shared" si="2"/>
        <v/>
      </c>
      <c r="T28" s="62">
        <f t="shared" si="3"/>
        <v>0</v>
      </c>
      <c r="U28" s="120" t="str">
        <f>IF($R$3=$AQ$8,'Result Sheet'!W28,IF($R$3=$AQ$9,'Result Sheet'!AR28,IF($R$3=$AQ$10,'Result Sheet'!BN28,IF($R$3=$AQ$11,'Result Sheet'!CI28,IF($R$3=$AQ$12,'Result Sheet'!DD28,IF($R$3=$AQ$13,'Result Sheet'!DY28,""))))))</f>
        <v/>
      </c>
      <c r="V28" s="120" t="str">
        <f>IF($R$3=$AQ$8,'Result Sheet'!X28,IF($R$3=$AQ$9,'Result Sheet'!AS28,IF($R$3=$AQ$10,'Result Sheet'!BO28,IF($R$3=$AQ$11,'Result Sheet'!CJ28,IF($R$3=$AQ$12,'Result Sheet'!DE28,IF($R$3=$AQ$13,'Result Sheet'!DZ28,IF($R$3=$AQ$14,'Result Sheet'!EM28,IF($R$3=$AQ$15,'Result Sheet'!EW28,IF($R$3=$AQ$16,'Result Sheet'!FG28,IF($R$3=$AQ$17,'Result Sheet'!FN28,IF($R$3=$AQ$18,'Result Sheet'!FR28,"")))))))))))</f>
        <v/>
      </c>
      <c r="W28" s="66" t="str">
        <f t="shared" si="4"/>
        <v/>
      </c>
      <c r="X28" s="445" t="str">
        <f t="shared" si="5"/>
        <v/>
      </c>
      <c r="Y28" s="446">
        <f t="shared" si="6"/>
        <v>0</v>
      </c>
      <c r="Z28" s="446" t="str">
        <f t="shared" si="0"/>
        <v/>
      </c>
      <c r="AA28" s="446" t="str">
        <f t="shared" si="7"/>
        <v/>
      </c>
      <c r="AB28" s="446" t="str">
        <f t="shared" si="8"/>
        <v/>
      </c>
      <c r="AC28" s="446" t="str">
        <f t="shared" si="9"/>
        <v/>
      </c>
      <c r="AD28" s="447" t="str">
        <f t="shared" si="10"/>
        <v/>
      </c>
    </row>
    <row r="29" spans="1:43">
      <c r="A29" s="475">
        <f>IF('Result Sheet'!A29="","",'Result Sheet'!A29)</f>
        <v>22</v>
      </c>
      <c r="B29" s="439" t="str">
        <f>IF(OR($D$3="",$R$3=""),"",IF('Result Sheet'!B29="","",'Result Sheet'!B29))</f>
        <v/>
      </c>
      <c r="C29" s="440" t="str">
        <f>IF(OR($D$3="",$R$3=""),"",IF('Result Sheet'!F29="","",'Result Sheet'!F29))</f>
        <v/>
      </c>
      <c r="D29" s="441" t="str">
        <f>IF(OR($D$3="",$R$3=""),"",IF('Result Sheet'!E29="","",'Result Sheet'!E29))</f>
        <v/>
      </c>
      <c r="E29" s="442" t="str">
        <f>IF(OR($D$3="",$R$3=""),"",IF('Result Sheet'!G29="","",'Result Sheet'!G29))</f>
        <v/>
      </c>
      <c r="F29" s="442" t="str">
        <f>IF(OR($D$3="",$R$3=""),"",IF('Result Sheet'!H29="","",'Result Sheet'!H29))</f>
        <v/>
      </c>
      <c r="G29" s="442" t="str">
        <f>IF(OR($D$3="",$R$3=""),"",IF('Result Sheet'!I29="","",'Result Sheet'!I29))</f>
        <v/>
      </c>
      <c r="H29" s="443" t="str">
        <f>IF(OR($D$3="",$R$3=""),"",IF('Result Sheet'!K29="","",'Result Sheet'!K29))</f>
        <v/>
      </c>
      <c r="I29" s="444" t="str">
        <f>IF(OR($D$3="",$R$3=""),"",IF('Result Sheet'!J29="","",'Result Sheet'!J29))</f>
        <v/>
      </c>
      <c r="J29" s="120" t="str">
        <f>IF($R$3=$AQ$8,'Result Sheet'!L29,IF($R$3=$AQ$9,'Result Sheet'!AG29,IF($R$3=$AQ$10,'Result Sheet'!BC29,IF($R$3=$AQ$11,'Result Sheet'!BX29,IF($R$3=$AQ$12,'Result Sheet'!CS29,IF($R$3=$AQ$13,'Result Sheet'!DN29,""))))))</f>
        <v/>
      </c>
      <c r="K29" s="120" t="str">
        <f>IF($R$3=$AQ$8,'Result Sheet'!M29,IF($R$3=$AQ$9,'Result Sheet'!AH29,IF($R$3=$AQ$10,'Result Sheet'!BD29,IF($R$3=$AQ$11,'Result Sheet'!BY29,IF($R$3=$AQ$12,'Result Sheet'!CT29,IF($R$3=$AQ$13,'Result Sheet'!DO29,IF($R$3=$AQ$14,'Result Sheet'!EI29,IF($R$3=$AQ$15,'Result Sheet'!ES29,IF($R$3=$AQ$16,'Result Sheet'!FC29,"")))))))))</f>
        <v/>
      </c>
      <c r="L29" s="120" t="str">
        <f>IF($R$3=$AQ$8,'Result Sheet'!N29,IF($R$3=$AQ$9,'Result Sheet'!AI29,IF($R$3=$AQ$10,'Result Sheet'!BE29,IF($R$3=$AQ$11,'Result Sheet'!BZ29,IF($R$3=$AQ$12,'Result Sheet'!CU29,IF($R$3=$AQ$13,'Result Sheet'!DP29,""))))))</f>
        <v/>
      </c>
      <c r="M29" s="120" t="str">
        <f>IF($R$3=$AQ$8,'Result Sheet'!O29,IF($R$3=$AQ$9,'Result Sheet'!AJ29,IF($R$3=$AQ$10,'Result Sheet'!BF29,IF($R$3=$AQ$11,'Result Sheet'!CA29,IF($R$3=$AQ$12,'Result Sheet'!CV29,IF($R$3=$AQ$13,'Result Sheet'!DQ29,IF($R$3=$AQ$14,'Result Sheet'!EJ29,IF($R$3=$AQ$15,'Result Sheet'!ET29,IF($R$3=$AQ$16,'Result Sheet'!FD29,"")))))))))</f>
        <v/>
      </c>
      <c r="N29" s="120" t="str">
        <f>IF($R$3=$AQ$8,'Result Sheet'!P29,IF($R$3=$AQ$9,'Result Sheet'!AK29,IF($R$3=$AQ$10,'Result Sheet'!BG29,IF($R$3=$AQ$11,'Result Sheet'!CB29,IF($R$3=$AQ$12,'Result Sheet'!CW29,IF($R$3=$AQ$13,'Result Sheet'!DR29,""))))))</f>
        <v/>
      </c>
      <c r="O29" s="120" t="str">
        <f>IF($R$3=$AQ$8,'Result Sheet'!Q29,IF($R$3=$AQ$9,'Result Sheet'!AL29,IF($R$3=$AQ$10,'Result Sheet'!BH29,IF($R$3=$AQ$11,'Result Sheet'!CC29,IF($R$3=$AQ$12,'Result Sheet'!CX29,IF($R$3=$AQ$13,'Result Sheet'!DS29,IF($R$3=$AQ$14,'Result Sheet'!EK29,IF($R$3=$AQ$15,'Result Sheet'!EU29,IF($R$3=$AQ$16,'Result Sheet'!FE29,"")))))))))</f>
        <v/>
      </c>
      <c r="P29" s="472" t="str">
        <f t="shared" si="1"/>
        <v/>
      </c>
      <c r="Q29" s="120" t="str">
        <f>IF($R$3=$AQ$8,'Result Sheet'!S29,IF($R$3=$AQ$9,'Result Sheet'!AN29,IF($R$3=$AQ$10,'Result Sheet'!BJ29,IF($R$3=$AQ$11,'Result Sheet'!CE29,IF($R$3=$AQ$12,'Result Sheet'!CZ29,IF($R$3=$AQ$13,'Result Sheet'!DU29,""))))))</f>
        <v/>
      </c>
      <c r="R29" s="120" t="str">
        <f>IF($R$3=$AQ$8,'Result Sheet'!T29,IF($R$3=$AQ$9,'Result Sheet'!AO29,IF($R$3=$AQ$10,'Result Sheet'!BK29,IF($R$3=$AQ$11,'Result Sheet'!CF29,IF($R$3=$AQ$12,'Result Sheet'!DA29,IF($R$3=$AQ$13,'Result Sheet'!DV29,IF($R$3=$AQ$14,'Result Sheet'!EL29,IF($R$3=$AQ$15,'Result Sheet'!EV29,IF($R$3=$AQ$16,'Result Sheet'!FF29,IF($R$3=$AQ$17,'Result Sheet'!FM29,IF($R$3=$AQ$18,'Result Sheet'!FQ29,"")))))))))))</f>
        <v/>
      </c>
      <c r="S29" s="65" t="str">
        <f t="shared" si="2"/>
        <v/>
      </c>
      <c r="T29" s="62">
        <f t="shared" si="3"/>
        <v>0</v>
      </c>
      <c r="U29" s="120" t="str">
        <f>IF($R$3=$AQ$8,'Result Sheet'!W29,IF($R$3=$AQ$9,'Result Sheet'!AR29,IF($R$3=$AQ$10,'Result Sheet'!BN29,IF($R$3=$AQ$11,'Result Sheet'!CI29,IF($R$3=$AQ$12,'Result Sheet'!DD29,IF($R$3=$AQ$13,'Result Sheet'!DY29,""))))))</f>
        <v/>
      </c>
      <c r="V29" s="120" t="str">
        <f>IF($R$3=$AQ$8,'Result Sheet'!X29,IF($R$3=$AQ$9,'Result Sheet'!AS29,IF($R$3=$AQ$10,'Result Sheet'!BO29,IF($R$3=$AQ$11,'Result Sheet'!CJ29,IF($R$3=$AQ$12,'Result Sheet'!DE29,IF($R$3=$AQ$13,'Result Sheet'!DZ29,IF($R$3=$AQ$14,'Result Sheet'!EM29,IF($R$3=$AQ$15,'Result Sheet'!EW29,IF($R$3=$AQ$16,'Result Sheet'!FG29,IF($R$3=$AQ$17,'Result Sheet'!FN29,IF($R$3=$AQ$18,'Result Sheet'!FR29,"")))))))))))</f>
        <v/>
      </c>
      <c r="W29" s="66" t="str">
        <f t="shared" si="4"/>
        <v/>
      </c>
      <c r="X29" s="445" t="str">
        <f t="shared" si="5"/>
        <v/>
      </c>
      <c r="Y29" s="446">
        <f t="shared" si="6"/>
        <v>0</v>
      </c>
      <c r="Z29" s="446" t="str">
        <f t="shared" si="0"/>
        <v/>
      </c>
      <c r="AA29" s="446" t="str">
        <f t="shared" si="7"/>
        <v/>
      </c>
      <c r="AB29" s="446" t="str">
        <f t="shared" si="8"/>
        <v/>
      </c>
      <c r="AC29" s="446" t="str">
        <f t="shared" si="9"/>
        <v/>
      </c>
      <c r="AD29" s="447" t="str">
        <f t="shared" si="10"/>
        <v/>
      </c>
    </row>
    <row r="30" spans="1:43">
      <c r="A30" s="475">
        <f>IF('Result Sheet'!A30="","",'Result Sheet'!A30)</f>
        <v>23</v>
      </c>
      <c r="B30" s="439" t="str">
        <f>IF(OR($D$3="",$R$3=""),"",IF('Result Sheet'!B30="","",'Result Sheet'!B30))</f>
        <v/>
      </c>
      <c r="C30" s="440" t="str">
        <f>IF(OR($D$3="",$R$3=""),"",IF('Result Sheet'!F30="","",'Result Sheet'!F30))</f>
        <v/>
      </c>
      <c r="D30" s="441" t="str">
        <f>IF(OR($D$3="",$R$3=""),"",IF('Result Sheet'!E30="","",'Result Sheet'!E30))</f>
        <v/>
      </c>
      <c r="E30" s="442" t="str">
        <f>IF(OR($D$3="",$R$3=""),"",IF('Result Sheet'!G30="","",'Result Sheet'!G30))</f>
        <v/>
      </c>
      <c r="F30" s="442" t="str">
        <f>IF(OR($D$3="",$R$3=""),"",IF('Result Sheet'!H30="","",'Result Sheet'!H30))</f>
        <v/>
      </c>
      <c r="G30" s="442" t="str">
        <f>IF(OR($D$3="",$R$3=""),"",IF('Result Sheet'!I30="","",'Result Sheet'!I30))</f>
        <v/>
      </c>
      <c r="H30" s="443" t="str">
        <f>IF(OR($D$3="",$R$3=""),"",IF('Result Sheet'!K30="","",'Result Sheet'!K30))</f>
        <v/>
      </c>
      <c r="I30" s="444" t="str">
        <f>IF(OR($D$3="",$R$3=""),"",IF('Result Sheet'!J30="","",'Result Sheet'!J30))</f>
        <v/>
      </c>
      <c r="J30" s="120" t="str">
        <f>IF($R$3=$AQ$8,'Result Sheet'!L30,IF($R$3=$AQ$9,'Result Sheet'!AG30,IF($R$3=$AQ$10,'Result Sheet'!BC30,IF($R$3=$AQ$11,'Result Sheet'!BX30,IF($R$3=$AQ$12,'Result Sheet'!CS30,IF($R$3=$AQ$13,'Result Sheet'!DN30,""))))))</f>
        <v/>
      </c>
      <c r="K30" s="120" t="str">
        <f>IF($R$3=$AQ$8,'Result Sheet'!M30,IF($R$3=$AQ$9,'Result Sheet'!AH30,IF($R$3=$AQ$10,'Result Sheet'!BD30,IF($R$3=$AQ$11,'Result Sheet'!BY30,IF($R$3=$AQ$12,'Result Sheet'!CT30,IF($R$3=$AQ$13,'Result Sheet'!DO30,IF($R$3=$AQ$14,'Result Sheet'!EI30,IF($R$3=$AQ$15,'Result Sheet'!ES30,IF($R$3=$AQ$16,'Result Sheet'!FC30,"")))))))))</f>
        <v/>
      </c>
      <c r="L30" s="120" t="str">
        <f>IF($R$3=$AQ$8,'Result Sheet'!N30,IF($R$3=$AQ$9,'Result Sheet'!AI30,IF($R$3=$AQ$10,'Result Sheet'!BE30,IF($R$3=$AQ$11,'Result Sheet'!BZ30,IF($R$3=$AQ$12,'Result Sheet'!CU30,IF($R$3=$AQ$13,'Result Sheet'!DP30,""))))))</f>
        <v/>
      </c>
      <c r="M30" s="120" t="str">
        <f>IF($R$3=$AQ$8,'Result Sheet'!O30,IF($R$3=$AQ$9,'Result Sheet'!AJ30,IF($R$3=$AQ$10,'Result Sheet'!BF30,IF($R$3=$AQ$11,'Result Sheet'!CA30,IF($R$3=$AQ$12,'Result Sheet'!CV30,IF($R$3=$AQ$13,'Result Sheet'!DQ30,IF($R$3=$AQ$14,'Result Sheet'!EJ30,IF($R$3=$AQ$15,'Result Sheet'!ET30,IF($R$3=$AQ$16,'Result Sheet'!FD30,"")))))))))</f>
        <v/>
      </c>
      <c r="N30" s="120" t="str">
        <f>IF($R$3=$AQ$8,'Result Sheet'!P30,IF($R$3=$AQ$9,'Result Sheet'!AK30,IF($R$3=$AQ$10,'Result Sheet'!BG30,IF($R$3=$AQ$11,'Result Sheet'!CB30,IF($R$3=$AQ$12,'Result Sheet'!CW30,IF($R$3=$AQ$13,'Result Sheet'!DR30,""))))))</f>
        <v/>
      </c>
      <c r="O30" s="120" t="str">
        <f>IF($R$3=$AQ$8,'Result Sheet'!Q30,IF($R$3=$AQ$9,'Result Sheet'!AL30,IF($R$3=$AQ$10,'Result Sheet'!BH30,IF($R$3=$AQ$11,'Result Sheet'!CC30,IF($R$3=$AQ$12,'Result Sheet'!CX30,IF($R$3=$AQ$13,'Result Sheet'!DS30,IF($R$3=$AQ$14,'Result Sheet'!EK30,IF($R$3=$AQ$15,'Result Sheet'!EU30,IF($R$3=$AQ$16,'Result Sheet'!FE30,"")))))))))</f>
        <v/>
      </c>
      <c r="P30" s="472" t="str">
        <f t="shared" si="1"/>
        <v/>
      </c>
      <c r="Q30" s="120" t="str">
        <f>IF($R$3=$AQ$8,'Result Sheet'!S30,IF($R$3=$AQ$9,'Result Sheet'!AN30,IF($R$3=$AQ$10,'Result Sheet'!BJ30,IF($R$3=$AQ$11,'Result Sheet'!CE30,IF($R$3=$AQ$12,'Result Sheet'!CZ30,IF($R$3=$AQ$13,'Result Sheet'!DU30,""))))))</f>
        <v/>
      </c>
      <c r="R30" s="120" t="str">
        <f>IF($R$3=$AQ$8,'Result Sheet'!T30,IF($R$3=$AQ$9,'Result Sheet'!AO30,IF($R$3=$AQ$10,'Result Sheet'!BK30,IF($R$3=$AQ$11,'Result Sheet'!CF30,IF($R$3=$AQ$12,'Result Sheet'!DA30,IF($R$3=$AQ$13,'Result Sheet'!DV30,IF($R$3=$AQ$14,'Result Sheet'!EL30,IF($R$3=$AQ$15,'Result Sheet'!EV30,IF($R$3=$AQ$16,'Result Sheet'!FF30,IF($R$3=$AQ$17,'Result Sheet'!FM30,IF($R$3=$AQ$18,'Result Sheet'!FQ30,"")))))))))))</f>
        <v/>
      </c>
      <c r="S30" s="65" t="str">
        <f t="shared" si="2"/>
        <v/>
      </c>
      <c r="T30" s="62">
        <f t="shared" si="3"/>
        <v>0</v>
      </c>
      <c r="U30" s="120" t="str">
        <f>IF($R$3=$AQ$8,'Result Sheet'!W30,IF($R$3=$AQ$9,'Result Sheet'!AR30,IF($R$3=$AQ$10,'Result Sheet'!BN30,IF($R$3=$AQ$11,'Result Sheet'!CI30,IF($R$3=$AQ$12,'Result Sheet'!DD30,IF($R$3=$AQ$13,'Result Sheet'!DY30,""))))))</f>
        <v/>
      </c>
      <c r="V30" s="120" t="str">
        <f>IF($R$3=$AQ$8,'Result Sheet'!X30,IF($R$3=$AQ$9,'Result Sheet'!AS30,IF($R$3=$AQ$10,'Result Sheet'!BO30,IF($R$3=$AQ$11,'Result Sheet'!CJ30,IF($R$3=$AQ$12,'Result Sheet'!DE30,IF($R$3=$AQ$13,'Result Sheet'!DZ30,IF($R$3=$AQ$14,'Result Sheet'!EM30,IF($R$3=$AQ$15,'Result Sheet'!EW30,IF($R$3=$AQ$16,'Result Sheet'!FG30,IF($R$3=$AQ$17,'Result Sheet'!FN30,IF($R$3=$AQ$18,'Result Sheet'!FR30,"")))))))))))</f>
        <v/>
      </c>
      <c r="W30" s="66" t="str">
        <f t="shared" si="4"/>
        <v/>
      </c>
      <c r="X30" s="445" t="str">
        <f t="shared" si="5"/>
        <v/>
      </c>
      <c r="Y30" s="446">
        <f t="shared" si="6"/>
        <v>0</v>
      </c>
      <c r="Z30" s="446" t="str">
        <f t="shared" si="0"/>
        <v/>
      </c>
      <c r="AA30" s="446" t="str">
        <f t="shared" si="7"/>
        <v/>
      </c>
      <c r="AB30" s="446" t="str">
        <f t="shared" si="8"/>
        <v/>
      </c>
      <c r="AC30" s="446" t="str">
        <f t="shared" si="9"/>
        <v/>
      </c>
      <c r="AD30" s="447" t="str">
        <f t="shared" si="10"/>
        <v/>
      </c>
    </row>
    <row r="31" spans="1:43">
      <c r="A31" s="475">
        <f>IF('Result Sheet'!A31="","",'Result Sheet'!A31)</f>
        <v>24</v>
      </c>
      <c r="B31" s="439" t="str">
        <f>IF(OR($D$3="",$R$3=""),"",IF('Result Sheet'!B31="","",'Result Sheet'!B31))</f>
        <v/>
      </c>
      <c r="C31" s="440" t="str">
        <f>IF(OR($D$3="",$R$3=""),"",IF('Result Sheet'!F31="","",'Result Sheet'!F31))</f>
        <v/>
      </c>
      <c r="D31" s="441" t="str">
        <f>IF(OR($D$3="",$R$3=""),"",IF('Result Sheet'!E31="","",'Result Sheet'!E31))</f>
        <v/>
      </c>
      <c r="E31" s="442" t="str">
        <f>IF(OR($D$3="",$R$3=""),"",IF('Result Sheet'!G31="","",'Result Sheet'!G31))</f>
        <v/>
      </c>
      <c r="F31" s="442" t="str">
        <f>IF(OR($D$3="",$R$3=""),"",IF('Result Sheet'!H31="","",'Result Sheet'!H31))</f>
        <v/>
      </c>
      <c r="G31" s="442" t="str">
        <f>IF(OR($D$3="",$R$3=""),"",IF('Result Sheet'!I31="","",'Result Sheet'!I31))</f>
        <v/>
      </c>
      <c r="H31" s="443" t="str">
        <f>IF(OR($D$3="",$R$3=""),"",IF('Result Sheet'!K31="","",'Result Sheet'!K31))</f>
        <v/>
      </c>
      <c r="I31" s="444" t="str">
        <f>IF(OR($D$3="",$R$3=""),"",IF('Result Sheet'!J31="","",'Result Sheet'!J31))</f>
        <v/>
      </c>
      <c r="J31" s="120" t="str">
        <f>IF($R$3=$AQ$8,'Result Sheet'!L31,IF($R$3=$AQ$9,'Result Sheet'!AG31,IF($R$3=$AQ$10,'Result Sheet'!BC31,IF($R$3=$AQ$11,'Result Sheet'!BX31,IF($R$3=$AQ$12,'Result Sheet'!CS31,IF($R$3=$AQ$13,'Result Sheet'!DN31,""))))))</f>
        <v/>
      </c>
      <c r="K31" s="120" t="str">
        <f>IF($R$3=$AQ$8,'Result Sheet'!M31,IF($R$3=$AQ$9,'Result Sheet'!AH31,IF($R$3=$AQ$10,'Result Sheet'!BD31,IF($R$3=$AQ$11,'Result Sheet'!BY31,IF($R$3=$AQ$12,'Result Sheet'!CT31,IF($R$3=$AQ$13,'Result Sheet'!DO31,IF($R$3=$AQ$14,'Result Sheet'!EI31,IF($R$3=$AQ$15,'Result Sheet'!ES31,IF($R$3=$AQ$16,'Result Sheet'!FC31,"")))))))))</f>
        <v/>
      </c>
      <c r="L31" s="120" t="str">
        <f>IF($R$3=$AQ$8,'Result Sheet'!N31,IF($R$3=$AQ$9,'Result Sheet'!AI31,IF($R$3=$AQ$10,'Result Sheet'!BE31,IF($R$3=$AQ$11,'Result Sheet'!BZ31,IF($R$3=$AQ$12,'Result Sheet'!CU31,IF($R$3=$AQ$13,'Result Sheet'!DP31,""))))))</f>
        <v/>
      </c>
      <c r="M31" s="120" t="str">
        <f>IF($R$3=$AQ$8,'Result Sheet'!O31,IF($R$3=$AQ$9,'Result Sheet'!AJ31,IF($R$3=$AQ$10,'Result Sheet'!BF31,IF($R$3=$AQ$11,'Result Sheet'!CA31,IF($R$3=$AQ$12,'Result Sheet'!CV31,IF($R$3=$AQ$13,'Result Sheet'!DQ31,IF($R$3=$AQ$14,'Result Sheet'!EJ31,IF($R$3=$AQ$15,'Result Sheet'!ET31,IF($R$3=$AQ$16,'Result Sheet'!FD31,"")))))))))</f>
        <v/>
      </c>
      <c r="N31" s="120" t="str">
        <f>IF($R$3=$AQ$8,'Result Sheet'!P31,IF($R$3=$AQ$9,'Result Sheet'!AK31,IF($R$3=$AQ$10,'Result Sheet'!BG31,IF($R$3=$AQ$11,'Result Sheet'!CB31,IF($R$3=$AQ$12,'Result Sheet'!CW31,IF($R$3=$AQ$13,'Result Sheet'!DR31,""))))))</f>
        <v/>
      </c>
      <c r="O31" s="120" t="str">
        <f>IF($R$3=$AQ$8,'Result Sheet'!Q31,IF($R$3=$AQ$9,'Result Sheet'!AL31,IF($R$3=$AQ$10,'Result Sheet'!BH31,IF($R$3=$AQ$11,'Result Sheet'!CC31,IF($R$3=$AQ$12,'Result Sheet'!CX31,IF($R$3=$AQ$13,'Result Sheet'!DS31,IF($R$3=$AQ$14,'Result Sheet'!EK31,IF($R$3=$AQ$15,'Result Sheet'!EU31,IF($R$3=$AQ$16,'Result Sheet'!FE31,"")))))))))</f>
        <v/>
      </c>
      <c r="P31" s="472" t="str">
        <f t="shared" si="1"/>
        <v/>
      </c>
      <c r="Q31" s="120" t="str">
        <f>IF($R$3=$AQ$8,'Result Sheet'!S31,IF($R$3=$AQ$9,'Result Sheet'!AN31,IF($R$3=$AQ$10,'Result Sheet'!BJ31,IF($R$3=$AQ$11,'Result Sheet'!CE31,IF($R$3=$AQ$12,'Result Sheet'!CZ31,IF($R$3=$AQ$13,'Result Sheet'!DU31,""))))))</f>
        <v/>
      </c>
      <c r="R31" s="120" t="str">
        <f>IF($R$3=$AQ$8,'Result Sheet'!T31,IF($R$3=$AQ$9,'Result Sheet'!AO31,IF($R$3=$AQ$10,'Result Sheet'!BK31,IF($R$3=$AQ$11,'Result Sheet'!CF31,IF($R$3=$AQ$12,'Result Sheet'!DA31,IF($R$3=$AQ$13,'Result Sheet'!DV31,IF($R$3=$AQ$14,'Result Sheet'!EL31,IF($R$3=$AQ$15,'Result Sheet'!EV31,IF($R$3=$AQ$16,'Result Sheet'!FF31,IF($R$3=$AQ$17,'Result Sheet'!FM31,IF($R$3=$AQ$18,'Result Sheet'!FQ31,"")))))))))))</f>
        <v/>
      </c>
      <c r="S31" s="65" t="str">
        <f t="shared" si="2"/>
        <v/>
      </c>
      <c r="T31" s="62">
        <f t="shared" si="3"/>
        <v>0</v>
      </c>
      <c r="U31" s="120" t="str">
        <f>IF($R$3=$AQ$8,'Result Sheet'!W31,IF($R$3=$AQ$9,'Result Sheet'!AR31,IF($R$3=$AQ$10,'Result Sheet'!BN31,IF($R$3=$AQ$11,'Result Sheet'!CI31,IF($R$3=$AQ$12,'Result Sheet'!DD31,IF($R$3=$AQ$13,'Result Sheet'!DY31,""))))))</f>
        <v/>
      </c>
      <c r="V31" s="120" t="str">
        <f>IF($R$3=$AQ$8,'Result Sheet'!X31,IF($R$3=$AQ$9,'Result Sheet'!AS31,IF($R$3=$AQ$10,'Result Sheet'!BO31,IF($R$3=$AQ$11,'Result Sheet'!CJ31,IF($R$3=$AQ$12,'Result Sheet'!DE31,IF($R$3=$AQ$13,'Result Sheet'!DZ31,IF($R$3=$AQ$14,'Result Sheet'!EM31,IF($R$3=$AQ$15,'Result Sheet'!EW31,IF($R$3=$AQ$16,'Result Sheet'!FG31,IF($R$3=$AQ$17,'Result Sheet'!FN31,IF($R$3=$AQ$18,'Result Sheet'!FR31,"")))))))))))</f>
        <v/>
      </c>
      <c r="W31" s="66" t="str">
        <f t="shared" si="4"/>
        <v/>
      </c>
      <c r="X31" s="445" t="str">
        <f t="shared" si="5"/>
        <v/>
      </c>
      <c r="Y31" s="446">
        <f t="shared" si="6"/>
        <v>0</v>
      </c>
      <c r="Z31" s="446" t="str">
        <f t="shared" si="0"/>
        <v/>
      </c>
      <c r="AA31" s="446" t="str">
        <f t="shared" si="7"/>
        <v/>
      </c>
      <c r="AB31" s="446" t="str">
        <f t="shared" si="8"/>
        <v/>
      </c>
      <c r="AC31" s="446" t="str">
        <f t="shared" si="9"/>
        <v/>
      </c>
      <c r="AD31" s="447" t="str">
        <f t="shared" si="10"/>
        <v/>
      </c>
    </row>
    <row r="32" spans="1:43">
      <c r="A32" s="475">
        <f>IF('Result Sheet'!A32="","",'Result Sheet'!A32)</f>
        <v>25</v>
      </c>
      <c r="B32" s="439" t="str">
        <f>IF(OR($D$3="",$R$3=""),"",IF('Result Sheet'!B32="","",'Result Sheet'!B32))</f>
        <v/>
      </c>
      <c r="C32" s="440" t="str">
        <f>IF(OR($D$3="",$R$3=""),"",IF('Result Sheet'!F32="","",'Result Sheet'!F32))</f>
        <v/>
      </c>
      <c r="D32" s="441" t="str">
        <f>IF(OR($D$3="",$R$3=""),"",IF('Result Sheet'!E32="","",'Result Sheet'!E32))</f>
        <v/>
      </c>
      <c r="E32" s="442" t="str">
        <f>IF(OR($D$3="",$R$3=""),"",IF('Result Sheet'!G32="","",'Result Sheet'!G32))</f>
        <v/>
      </c>
      <c r="F32" s="442" t="str">
        <f>IF(OR($D$3="",$R$3=""),"",IF('Result Sheet'!H32="","",'Result Sheet'!H32))</f>
        <v/>
      </c>
      <c r="G32" s="442" t="str">
        <f>IF(OR($D$3="",$R$3=""),"",IF('Result Sheet'!I32="","",'Result Sheet'!I32))</f>
        <v/>
      </c>
      <c r="H32" s="443" t="str">
        <f>IF(OR($D$3="",$R$3=""),"",IF('Result Sheet'!K32="","",'Result Sheet'!K32))</f>
        <v/>
      </c>
      <c r="I32" s="444" t="str">
        <f>IF(OR($D$3="",$R$3=""),"",IF('Result Sheet'!J32="","",'Result Sheet'!J32))</f>
        <v/>
      </c>
      <c r="J32" s="120" t="str">
        <f>IF($R$3=$AQ$8,'Result Sheet'!L32,IF($R$3=$AQ$9,'Result Sheet'!AG32,IF($R$3=$AQ$10,'Result Sheet'!BC32,IF($R$3=$AQ$11,'Result Sheet'!BX32,IF($R$3=$AQ$12,'Result Sheet'!CS32,IF($R$3=$AQ$13,'Result Sheet'!DN32,""))))))</f>
        <v/>
      </c>
      <c r="K32" s="120" t="str">
        <f>IF($R$3=$AQ$8,'Result Sheet'!M32,IF($R$3=$AQ$9,'Result Sheet'!AH32,IF($R$3=$AQ$10,'Result Sheet'!BD32,IF($R$3=$AQ$11,'Result Sheet'!BY32,IF($R$3=$AQ$12,'Result Sheet'!CT32,IF($R$3=$AQ$13,'Result Sheet'!DO32,IF($R$3=$AQ$14,'Result Sheet'!EI32,IF($R$3=$AQ$15,'Result Sheet'!ES32,IF($R$3=$AQ$16,'Result Sheet'!FC32,"")))))))))</f>
        <v/>
      </c>
      <c r="L32" s="120" t="str">
        <f>IF($R$3=$AQ$8,'Result Sheet'!N32,IF($R$3=$AQ$9,'Result Sheet'!AI32,IF($R$3=$AQ$10,'Result Sheet'!BE32,IF($R$3=$AQ$11,'Result Sheet'!BZ32,IF($R$3=$AQ$12,'Result Sheet'!CU32,IF($R$3=$AQ$13,'Result Sheet'!DP32,""))))))</f>
        <v/>
      </c>
      <c r="M32" s="120" t="str">
        <f>IF($R$3=$AQ$8,'Result Sheet'!O32,IF($R$3=$AQ$9,'Result Sheet'!AJ32,IF($R$3=$AQ$10,'Result Sheet'!BF32,IF($R$3=$AQ$11,'Result Sheet'!CA32,IF($R$3=$AQ$12,'Result Sheet'!CV32,IF($R$3=$AQ$13,'Result Sheet'!DQ32,IF($R$3=$AQ$14,'Result Sheet'!EJ32,IF($R$3=$AQ$15,'Result Sheet'!ET32,IF($R$3=$AQ$16,'Result Sheet'!FD32,"")))))))))</f>
        <v/>
      </c>
      <c r="N32" s="120" t="str">
        <f>IF($R$3=$AQ$8,'Result Sheet'!P32,IF($R$3=$AQ$9,'Result Sheet'!AK32,IF($R$3=$AQ$10,'Result Sheet'!BG32,IF($R$3=$AQ$11,'Result Sheet'!CB32,IF($R$3=$AQ$12,'Result Sheet'!CW32,IF($R$3=$AQ$13,'Result Sheet'!DR32,""))))))</f>
        <v/>
      </c>
      <c r="O32" s="120" t="str">
        <f>IF($R$3=$AQ$8,'Result Sheet'!Q32,IF($R$3=$AQ$9,'Result Sheet'!AL32,IF($R$3=$AQ$10,'Result Sheet'!BH32,IF($R$3=$AQ$11,'Result Sheet'!CC32,IF($R$3=$AQ$12,'Result Sheet'!CX32,IF($R$3=$AQ$13,'Result Sheet'!DS32,IF($R$3=$AQ$14,'Result Sheet'!EK32,IF($R$3=$AQ$15,'Result Sheet'!EU32,IF($R$3=$AQ$16,'Result Sheet'!FE32,"")))))))))</f>
        <v/>
      </c>
      <c r="P32" s="472" t="str">
        <f t="shared" si="1"/>
        <v/>
      </c>
      <c r="Q32" s="120" t="str">
        <f>IF($R$3=$AQ$8,'Result Sheet'!S32,IF($R$3=$AQ$9,'Result Sheet'!AN32,IF($R$3=$AQ$10,'Result Sheet'!BJ32,IF($R$3=$AQ$11,'Result Sheet'!CE32,IF($R$3=$AQ$12,'Result Sheet'!CZ32,IF($R$3=$AQ$13,'Result Sheet'!DU32,""))))))</f>
        <v/>
      </c>
      <c r="R32" s="120" t="str">
        <f>IF($R$3=$AQ$8,'Result Sheet'!T32,IF($R$3=$AQ$9,'Result Sheet'!AO32,IF($R$3=$AQ$10,'Result Sheet'!BK32,IF($R$3=$AQ$11,'Result Sheet'!CF32,IF($R$3=$AQ$12,'Result Sheet'!DA32,IF($R$3=$AQ$13,'Result Sheet'!DV32,IF($R$3=$AQ$14,'Result Sheet'!EL32,IF($R$3=$AQ$15,'Result Sheet'!EV32,IF($R$3=$AQ$16,'Result Sheet'!FF32,IF($R$3=$AQ$17,'Result Sheet'!FM32,IF($R$3=$AQ$18,'Result Sheet'!FQ32,"")))))))))))</f>
        <v/>
      </c>
      <c r="S32" s="65" t="str">
        <f t="shared" si="2"/>
        <v/>
      </c>
      <c r="T32" s="62">
        <f t="shared" si="3"/>
        <v>0</v>
      </c>
      <c r="U32" s="120" t="str">
        <f>IF($R$3=$AQ$8,'Result Sheet'!W32,IF($R$3=$AQ$9,'Result Sheet'!AR32,IF($R$3=$AQ$10,'Result Sheet'!BN32,IF($R$3=$AQ$11,'Result Sheet'!CI32,IF($R$3=$AQ$12,'Result Sheet'!DD32,IF($R$3=$AQ$13,'Result Sheet'!DY32,""))))))</f>
        <v/>
      </c>
      <c r="V32" s="120" t="str">
        <f>IF($R$3=$AQ$8,'Result Sheet'!X32,IF($R$3=$AQ$9,'Result Sheet'!AS32,IF($R$3=$AQ$10,'Result Sheet'!BO32,IF($R$3=$AQ$11,'Result Sheet'!CJ32,IF($R$3=$AQ$12,'Result Sheet'!DE32,IF($R$3=$AQ$13,'Result Sheet'!DZ32,IF($R$3=$AQ$14,'Result Sheet'!EM32,IF($R$3=$AQ$15,'Result Sheet'!EW32,IF($R$3=$AQ$16,'Result Sheet'!FG32,IF($R$3=$AQ$17,'Result Sheet'!FN32,IF($R$3=$AQ$18,'Result Sheet'!FR32,"")))))))))))</f>
        <v/>
      </c>
      <c r="W32" s="66" t="str">
        <f t="shared" si="4"/>
        <v/>
      </c>
      <c r="X32" s="445" t="str">
        <f t="shared" si="5"/>
        <v/>
      </c>
      <c r="Y32" s="446">
        <f t="shared" si="6"/>
        <v>0</v>
      </c>
      <c r="Z32" s="446" t="str">
        <f t="shared" si="0"/>
        <v/>
      </c>
      <c r="AA32" s="446" t="str">
        <f t="shared" si="7"/>
        <v/>
      </c>
      <c r="AB32" s="446" t="str">
        <f t="shared" si="8"/>
        <v/>
      </c>
      <c r="AC32" s="446" t="str">
        <f t="shared" si="9"/>
        <v/>
      </c>
      <c r="AD32" s="447" t="str">
        <f t="shared" si="10"/>
        <v/>
      </c>
    </row>
    <row r="33" spans="1:30">
      <c r="A33" s="475">
        <f>IF('Result Sheet'!A33="","",'Result Sheet'!A33)</f>
        <v>26</v>
      </c>
      <c r="B33" s="439" t="str">
        <f>IF(OR($D$3="",$R$3=""),"",IF('Result Sheet'!B33="","",'Result Sheet'!B33))</f>
        <v/>
      </c>
      <c r="C33" s="440" t="str">
        <f>IF(OR($D$3="",$R$3=""),"",IF('Result Sheet'!F33="","",'Result Sheet'!F33))</f>
        <v/>
      </c>
      <c r="D33" s="441" t="str">
        <f>IF(OR($D$3="",$R$3=""),"",IF('Result Sheet'!E33="","",'Result Sheet'!E33))</f>
        <v/>
      </c>
      <c r="E33" s="442" t="str">
        <f>IF(OR($D$3="",$R$3=""),"",IF('Result Sheet'!G33="","",'Result Sheet'!G33))</f>
        <v/>
      </c>
      <c r="F33" s="442" t="str">
        <f>IF(OR($D$3="",$R$3=""),"",IF('Result Sheet'!H33="","",'Result Sheet'!H33))</f>
        <v/>
      </c>
      <c r="G33" s="442" t="str">
        <f>IF(OR($D$3="",$R$3=""),"",IF('Result Sheet'!I33="","",'Result Sheet'!I33))</f>
        <v/>
      </c>
      <c r="H33" s="443" t="str">
        <f>IF(OR($D$3="",$R$3=""),"",IF('Result Sheet'!K33="","",'Result Sheet'!K33))</f>
        <v/>
      </c>
      <c r="I33" s="444" t="str">
        <f>IF(OR($D$3="",$R$3=""),"",IF('Result Sheet'!J33="","",'Result Sheet'!J33))</f>
        <v/>
      </c>
      <c r="J33" s="120" t="str">
        <f>IF($R$3=$AQ$8,'Result Sheet'!L33,IF($R$3=$AQ$9,'Result Sheet'!AG33,IF($R$3=$AQ$10,'Result Sheet'!BC33,IF($R$3=$AQ$11,'Result Sheet'!BX33,IF($R$3=$AQ$12,'Result Sheet'!CS33,IF($R$3=$AQ$13,'Result Sheet'!DN33,""))))))</f>
        <v/>
      </c>
      <c r="K33" s="120" t="str">
        <f>IF($R$3=$AQ$8,'Result Sheet'!M33,IF($R$3=$AQ$9,'Result Sheet'!AH33,IF($R$3=$AQ$10,'Result Sheet'!BD33,IF($R$3=$AQ$11,'Result Sheet'!BY33,IF($R$3=$AQ$12,'Result Sheet'!CT33,IF($R$3=$AQ$13,'Result Sheet'!DO33,IF($R$3=$AQ$14,'Result Sheet'!EI33,IF($R$3=$AQ$15,'Result Sheet'!ES33,IF($R$3=$AQ$16,'Result Sheet'!FC33,"")))))))))</f>
        <v/>
      </c>
      <c r="L33" s="120" t="str">
        <f>IF($R$3=$AQ$8,'Result Sheet'!N33,IF($R$3=$AQ$9,'Result Sheet'!AI33,IF($R$3=$AQ$10,'Result Sheet'!BE33,IF($R$3=$AQ$11,'Result Sheet'!BZ33,IF($R$3=$AQ$12,'Result Sheet'!CU33,IF($R$3=$AQ$13,'Result Sheet'!DP33,""))))))</f>
        <v/>
      </c>
      <c r="M33" s="120" t="str">
        <f>IF($R$3=$AQ$8,'Result Sheet'!O33,IF($R$3=$AQ$9,'Result Sheet'!AJ33,IF($R$3=$AQ$10,'Result Sheet'!BF33,IF($R$3=$AQ$11,'Result Sheet'!CA33,IF($R$3=$AQ$12,'Result Sheet'!CV33,IF($R$3=$AQ$13,'Result Sheet'!DQ33,IF($R$3=$AQ$14,'Result Sheet'!EJ33,IF($R$3=$AQ$15,'Result Sheet'!ET33,IF($R$3=$AQ$16,'Result Sheet'!FD33,"")))))))))</f>
        <v/>
      </c>
      <c r="N33" s="120" t="str">
        <f>IF($R$3=$AQ$8,'Result Sheet'!P33,IF($R$3=$AQ$9,'Result Sheet'!AK33,IF($R$3=$AQ$10,'Result Sheet'!BG33,IF($R$3=$AQ$11,'Result Sheet'!CB33,IF($R$3=$AQ$12,'Result Sheet'!CW33,IF($R$3=$AQ$13,'Result Sheet'!DR33,""))))))</f>
        <v/>
      </c>
      <c r="O33" s="120" t="str">
        <f>IF($R$3=$AQ$8,'Result Sheet'!Q33,IF($R$3=$AQ$9,'Result Sheet'!AL33,IF($R$3=$AQ$10,'Result Sheet'!BH33,IF($R$3=$AQ$11,'Result Sheet'!CC33,IF($R$3=$AQ$12,'Result Sheet'!CX33,IF($R$3=$AQ$13,'Result Sheet'!DS33,IF($R$3=$AQ$14,'Result Sheet'!EK33,IF($R$3=$AQ$15,'Result Sheet'!EU33,IF($R$3=$AQ$16,'Result Sheet'!FE33,"")))))))))</f>
        <v/>
      </c>
      <c r="P33" s="472" t="str">
        <f t="shared" si="1"/>
        <v/>
      </c>
      <c r="Q33" s="120" t="str">
        <f>IF($R$3=$AQ$8,'Result Sheet'!S33,IF($R$3=$AQ$9,'Result Sheet'!AN33,IF($R$3=$AQ$10,'Result Sheet'!BJ33,IF($R$3=$AQ$11,'Result Sheet'!CE33,IF($R$3=$AQ$12,'Result Sheet'!CZ33,IF($R$3=$AQ$13,'Result Sheet'!DU33,""))))))</f>
        <v/>
      </c>
      <c r="R33" s="120" t="str">
        <f>IF($R$3=$AQ$8,'Result Sheet'!T33,IF($R$3=$AQ$9,'Result Sheet'!AO33,IF($R$3=$AQ$10,'Result Sheet'!BK33,IF($R$3=$AQ$11,'Result Sheet'!CF33,IF($R$3=$AQ$12,'Result Sheet'!DA33,IF($R$3=$AQ$13,'Result Sheet'!DV33,IF($R$3=$AQ$14,'Result Sheet'!EL33,IF($R$3=$AQ$15,'Result Sheet'!EV33,IF($R$3=$AQ$16,'Result Sheet'!FF33,IF($R$3=$AQ$17,'Result Sheet'!FM33,IF($R$3=$AQ$18,'Result Sheet'!FQ33,"")))))))))))</f>
        <v/>
      </c>
      <c r="S33" s="65" t="str">
        <f t="shared" si="2"/>
        <v/>
      </c>
      <c r="T33" s="62">
        <f t="shared" si="3"/>
        <v>0</v>
      </c>
      <c r="U33" s="120" t="str">
        <f>IF($R$3=$AQ$8,'Result Sheet'!W33,IF($R$3=$AQ$9,'Result Sheet'!AR33,IF($R$3=$AQ$10,'Result Sheet'!BN33,IF($R$3=$AQ$11,'Result Sheet'!CI33,IF($R$3=$AQ$12,'Result Sheet'!DD33,IF($R$3=$AQ$13,'Result Sheet'!DY33,""))))))</f>
        <v/>
      </c>
      <c r="V33" s="120" t="str">
        <f>IF($R$3=$AQ$8,'Result Sheet'!X33,IF($R$3=$AQ$9,'Result Sheet'!AS33,IF($R$3=$AQ$10,'Result Sheet'!BO33,IF($R$3=$AQ$11,'Result Sheet'!CJ33,IF($R$3=$AQ$12,'Result Sheet'!DE33,IF($R$3=$AQ$13,'Result Sheet'!DZ33,IF($R$3=$AQ$14,'Result Sheet'!EM33,IF($R$3=$AQ$15,'Result Sheet'!EW33,IF($R$3=$AQ$16,'Result Sheet'!FG33,IF($R$3=$AQ$17,'Result Sheet'!FN33,IF($R$3=$AQ$18,'Result Sheet'!FR33,"")))))))))))</f>
        <v/>
      </c>
      <c r="W33" s="66" t="str">
        <f t="shared" si="4"/>
        <v/>
      </c>
      <c r="X33" s="445" t="str">
        <f t="shared" si="5"/>
        <v/>
      </c>
      <c r="Y33" s="446">
        <f t="shared" si="6"/>
        <v>0</v>
      </c>
      <c r="Z33" s="446" t="str">
        <f t="shared" si="0"/>
        <v/>
      </c>
      <c r="AA33" s="446" t="str">
        <f t="shared" si="7"/>
        <v/>
      </c>
      <c r="AB33" s="446" t="str">
        <f t="shared" si="8"/>
        <v/>
      </c>
      <c r="AC33" s="446" t="str">
        <f t="shared" si="9"/>
        <v/>
      </c>
      <c r="AD33" s="447" t="str">
        <f t="shared" si="10"/>
        <v/>
      </c>
    </row>
    <row r="34" spans="1:30">
      <c r="A34" s="475">
        <f>IF('Result Sheet'!A34="","",'Result Sheet'!A34)</f>
        <v>27</v>
      </c>
      <c r="B34" s="439" t="str">
        <f>IF(OR($D$3="",$R$3=""),"",IF('Result Sheet'!B34="","",'Result Sheet'!B34))</f>
        <v/>
      </c>
      <c r="C34" s="440" t="str">
        <f>IF(OR($D$3="",$R$3=""),"",IF('Result Sheet'!F34="","",'Result Sheet'!F34))</f>
        <v/>
      </c>
      <c r="D34" s="441" t="str">
        <f>IF(OR($D$3="",$R$3=""),"",IF('Result Sheet'!E34="","",'Result Sheet'!E34))</f>
        <v/>
      </c>
      <c r="E34" s="442" t="str">
        <f>IF(OR($D$3="",$R$3=""),"",IF('Result Sheet'!G34="","",'Result Sheet'!G34))</f>
        <v/>
      </c>
      <c r="F34" s="442" t="str">
        <f>IF(OR($D$3="",$R$3=""),"",IF('Result Sheet'!H34="","",'Result Sheet'!H34))</f>
        <v/>
      </c>
      <c r="G34" s="442" t="str">
        <f>IF(OR($D$3="",$R$3=""),"",IF('Result Sheet'!I34="","",'Result Sheet'!I34))</f>
        <v/>
      </c>
      <c r="H34" s="443" t="str">
        <f>IF(OR($D$3="",$R$3=""),"",IF('Result Sheet'!K34="","",'Result Sheet'!K34))</f>
        <v/>
      </c>
      <c r="I34" s="444" t="str">
        <f>IF(OR($D$3="",$R$3=""),"",IF('Result Sheet'!J34="","",'Result Sheet'!J34))</f>
        <v/>
      </c>
      <c r="J34" s="120" t="str">
        <f>IF($R$3=$AQ$8,'Result Sheet'!L34,IF($R$3=$AQ$9,'Result Sheet'!AG34,IF($R$3=$AQ$10,'Result Sheet'!BC34,IF($R$3=$AQ$11,'Result Sheet'!BX34,IF($R$3=$AQ$12,'Result Sheet'!CS34,IF($R$3=$AQ$13,'Result Sheet'!DN34,""))))))</f>
        <v/>
      </c>
      <c r="K34" s="120" t="str">
        <f>IF($R$3=$AQ$8,'Result Sheet'!M34,IF($R$3=$AQ$9,'Result Sheet'!AH34,IF($R$3=$AQ$10,'Result Sheet'!BD34,IF($R$3=$AQ$11,'Result Sheet'!BY34,IF($R$3=$AQ$12,'Result Sheet'!CT34,IF($R$3=$AQ$13,'Result Sheet'!DO34,IF($R$3=$AQ$14,'Result Sheet'!EI34,IF($R$3=$AQ$15,'Result Sheet'!ES34,IF($R$3=$AQ$16,'Result Sheet'!FC34,"")))))))))</f>
        <v/>
      </c>
      <c r="L34" s="120" t="str">
        <f>IF($R$3=$AQ$8,'Result Sheet'!N34,IF($R$3=$AQ$9,'Result Sheet'!AI34,IF($R$3=$AQ$10,'Result Sheet'!BE34,IF($R$3=$AQ$11,'Result Sheet'!BZ34,IF($R$3=$AQ$12,'Result Sheet'!CU34,IF($R$3=$AQ$13,'Result Sheet'!DP34,""))))))</f>
        <v/>
      </c>
      <c r="M34" s="120" t="str">
        <f>IF($R$3=$AQ$8,'Result Sheet'!O34,IF($R$3=$AQ$9,'Result Sheet'!AJ34,IF($R$3=$AQ$10,'Result Sheet'!BF34,IF($R$3=$AQ$11,'Result Sheet'!CA34,IF($R$3=$AQ$12,'Result Sheet'!CV34,IF($R$3=$AQ$13,'Result Sheet'!DQ34,IF($R$3=$AQ$14,'Result Sheet'!EJ34,IF($R$3=$AQ$15,'Result Sheet'!ET34,IF($R$3=$AQ$16,'Result Sheet'!FD34,"")))))))))</f>
        <v/>
      </c>
      <c r="N34" s="120" t="str">
        <f>IF($R$3=$AQ$8,'Result Sheet'!P34,IF($R$3=$AQ$9,'Result Sheet'!AK34,IF($R$3=$AQ$10,'Result Sheet'!BG34,IF($R$3=$AQ$11,'Result Sheet'!CB34,IF($R$3=$AQ$12,'Result Sheet'!CW34,IF($R$3=$AQ$13,'Result Sheet'!DR34,""))))))</f>
        <v/>
      </c>
      <c r="O34" s="120" t="str">
        <f>IF($R$3=$AQ$8,'Result Sheet'!Q34,IF($R$3=$AQ$9,'Result Sheet'!AL34,IF($R$3=$AQ$10,'Result Sheet'!BH34,IF($R$3=$AQ$11,'Result Sheet'!CC34,IF($R$3=$AQ$12,'Result Sheet'!CX34,IF($R$3=$AQ$13,'Result Sheet'!DS34,IF($R$3=$AQ$14,'Result Sheet'!EK34,IF($R$3=$AQ$15,'Result Sheet'!EU34,IF($R$3=$AQ$16,'Result Sheet'!FE34,"")))))))))</f>
        <v/>
      </c>
      <c r="P34" s="472" t="str">
        <f t="shared" si="1"/>
        <v/>
      </c>
      <c r="Q34" s="120" t="str">
        <f>IF($R$3=$AQ$8,'Result Sheet'!S34,IF($R$3=$AQ$9,'Result Sheet'!AN34,IF($R$3=$AQ$10,'Result Sheet'!BJ34,IF($R$3=$AQ$11,'Result Sheet'!CE34,IF($R$3=$AQ$12,'Result Sheet'!CZ34,IF($R$3=$AQ$13,'Result Sheet'!DU34,""))))))</f>
        <v/>
      </c>
      <c r="R34" s="120" t="str">
        <f>IF($R$3=$AQ$8,'Result Sheet'!T34,IF($R$3=$AQ$9,'Result Sheet'!AO34,IF($R$3=$AQ$10,'Result Sheet'!BK34,IF($R$3=$AQ$11,'Result Sheet'!CF34,IF($R$3=$AQ$12,'Result Sheet'!DA34,IF($R$3=$AQ$13,'Result Sheet'!DV34,IF($R$3=$AQ$14,'Result Sheet'!EL34,IF($R$3=$AQ$15,'Result Sheet'!EV34,IF($R$3=$AQ$16,'Result Sheet'!FF34,IF($R$3=$AQ$17,'Result Sheet'!FM34,IF($R$3=$AQ$18,'Result Sheet'!FQ34,"")))))))))))</f>
        <v/>
      </c>
      <c r="S34" s="65" t="str">
        <f t="shared" si="2"/>
        <v/>
      </c>
      <c r="T34" s="62">
        <f t="shared" si="3"/>
        <v>0</v>
      </c>
      <c r="U34" s="120" t="str">
        <f>IF($R$3=$AQ$8,'Result Sheet'!W34,IF($R$3=$AQ$9,'Result Sheet'!AR34,IF($R$3=$AQ$10,'Result Sheet'!BN34,IF($R$3=$AQ$11,'Result Sheet'!CI34,IF($R$3=$AQ$12,'Result Sheet'!DD34,IF($R$3=$AQ$13,'Result Sheet'!DY34,""))))))</f>
        <v/>
      </c>
      <c r="V34" s="120" t="str">
        <f>IF($R$3=$AQ$8,'Result Sheet'!X34,IF($R$3=$AQ$9,'Result Sheet'!AS34,IF($R$3=$AQ$10,'Result Sheet'!BO34,IF($R$3=$AQ$11,'Result Sheet'!CJ34,IF($R$3=$AQ$12,'Result Sheet'!DE34,IF($R$3=$AQ$13,'Result Sheet'!DZ34,IF($R$3=$AQ$14,'Result Sheet'!EM34,IF($R$3=$AQ$15,'Result Sheet'!EW34,IF($R$3=$AQ$16,'Result Sheet'!FG34,IF($R$3=$AQ$17,'Result Sheet'!FN34,IF($R$3=$AQ$18,'Result Sheet'!FR34,"")))))))))))</f>
        <v/>
      </c>
      <c r="W34" s="66" t="str">
        <f t="shared" si="4"/>
        <v/>
      </c>
      <c r="X34" s="445" t="str">
        <f t="shared" si="5"/>
        <v/>
      </c>
      <c r="Y34" s="446">
        <f t="shared" si="6"/>
        <v>0</v>
      </c>
      <c r="Z34" s="446" t="str">
        <f t="shared" si="0"/>
        <v/>
      </c>
      <c r="AA34" s="446" t="str">
        <f t="shared" si="7"/>
        <v/>
      </c>
      <c r="AB34" s="446" t="str">
        <f t="shared" si="8"/>
        <v/>
      </c>
      <c r="AC34" s="446" t="str">
        <f t="shared" si="9"/>
        <v/>
      </c>
      <c r="AD34" s="447" t="str">
        <f t="shared" si="10"/>
        <v/>
      </c>
    </row>
    <row r="35" spans="1:30">
      <c r="A35" s="475">
        <f>IF('Result Sheet'!A35="","",'Result Sheet'!A35)</f>
        <v>28</v>
      </c>
      <c r="B35" s="439" t="str">
        <f>IF(OR($D$3="",$R$3=""),"",IF('Result Sheet'!B35="","",'Result Sheet'!B35))</f>
        <v/>
      </c>
      <c r="C35" s="440" t="str">
        <f>IF(OR($D$3="",$R$3=""),"",IF('Result Sheet'!F35="","",'Result Sheet'!F35))</f>
        <v/>
      </c>
      <c r="D35" s="441" t="str">
        <f>IF(OR($D$3="",$R$3=""),"",IF('Result Sheet'!E35="","",'Result Sheet'!E35))</f>
        <v/>
      </c>
      <c r="E35" s="442" t="str">
        <f>IF(OR($D$3="",$R$3=""),"",IF('Result Sheet'!G35="","",'Result Sheet'!G35))</f>
        <v/>
      </c>
      <c r="F35" s="442" t="str">
        <f>IF(OR($D$3="",$R$3=""),"",IF('Result Sheet'!H35="","",'Result Sheet'!H35))</f>
        <v/>
      </c>
      <c r="G35" s="442" t="str">
        <f>IF(OR($D$3="",$R$3=""),"",IF('Result Sheet'!I35="","",'Result Sheet'!I35))</f>
        <v/>
      </c>
      <c r="H35" s="443" t="str">
        <f>IF(OR($D$3="",$R$3=""),"",IF('Result Sheet'!K35="","",'Result Sheet'!K35))</f>
        <v/>
      </c>
      <c r="I35" s="444" t="str">
        <f>IF(OR($D$3="",$R$3=""),"",IF('Result Sheet'!J35="","",'Result Sheet'!J35))</f>
        <v/>
      </c>
      <c r="J35" s="120" t="str">
        <f>IF($R$3=$AQ$8,'Result Sheet'!L35,IF($R$3=$AQ$9,'Result Sheet'!AG35,IF($R$3=$AQ$10,'Result Sheet'!BC35,IF($R$3=$AQ$11,'Result Sheet'!BX35,IF($R$3=$AQ$12,'Result Sheet'!CS35,IF($R$3=$AQ$13,'Result Sheet'!DN35,""))))))</f>
        <v/>
      </c>
      <c r="K35" s="120" t="str">
        <f>IF($R$3=$AQ$8,'Result Sheet'!M35,IF($R$3=$AQ$9,'Result Sheet'!AH35,IF($R$3=$AQ$10,'Result Sheet'!BD35,IF($R$3=$AQ$11,'Result Sheet'!BY35,IF($R$3=$AQ$12,'Result Sheet'!CT35,IF($R$3=$AQ$13,'Result Sheet'!DO35,IF($R$3=$AQ$14,'Result Sheet'!EI35,IF($R$3=$AQ$15,'Result Sheet'!ES35,IF($R$3=$AQ$16,'Result Sheet'!FC35,"")))))))))</f>
        <v/>
      </c>
      <c r="L35" s="120" t="str">
        <f>IF($R$3=$AQ$8,'Result Sheet'!N35,IF($R$3=$AQ$9,'Result Sheet'!AI35,IF($R$3=$AQ$10,'Result Sheet'!BE35,IF($R$3=$AQ$11,'Result Sheet'!BZ35,IF($R$3=$AQ$12,'Result Sheet'!CU35,IF($R$3=$AQ$13,'Result Sheet'!DP35,""))))))</f>
        <v/>
      </c>
      <c r="M35" s="120" t="str">
        <f>IF($R$3=$AQ$8,'Result Sheet'!O35,IF($R$3=$AQ$9,'Result Sheet'!AJ35,IF($R$3=$AQ$10,'Result Sheet'!BF35,IF($R$3=$AQ$11,'Result Sheet'!CA35,IF($R$3=$AQ$12,'Result Sheet'!CV35,IF($R$3=$AQ$13,'Result Sheet'!DQ35,IF($R$3=$AQ$14,'Result Sheet'!EJ35,IF($R$3=$AQ$15,'Result Sheet'!ET35,IF($R$3=$AQ$16,'Result Sheet'!FD35,"")))))))))</f>
        <v/>
      </c>
      <c r="N35" s="120" t="str">
        <f>IF($R$3=$AQ$8,'Result Sheet'!P35,IF($R$3=$AQ$9,'Result Sheet'!AK35,IF($R$3=$AQ$10,'Result Sheet'!BG35,IF($R$3=$AQ$11,'Result Sheet'!CB35,IF($R$3=$AQ$12,'Result Sheet'!CW35,IF($R$3=$AQ$13,'Result Sheet'!DR35,""))))))</f>
        <v/>
      </c>
      <c r="O35" s="120" t="str">
        <f>IF($R$3=$AQ$8,'Result Sheet'!Q35,IF($R$3=$AQ$9,'Result Sheet'!AL35,IF($R$3=$AQ$10,'Result Sheet'!BH35,IF($R$3=$AQ$11,'Result Sheet'!CC35,IF($R$3=$AQ$12,'Result Sheet'!CX35,IF($R$3=$AQ$13,'Result Sheet'!DS35,IF($R$3=$AQ$14,'Result Sheet'!EK35,IF($R$3=$AQ$15,'Result Sheet'!EU35,IF($R$3=$AQ$16,'Result Sheet'!FE35,"")))))))))</f>
        <v/>
      </c>
      <c r="P35" s="472" t="str">
        <f t="shared" si="1"/>
        <v/>
      </c>
      <c r="Q35" s="120" t="str">
        <f>IF($R$3=$AQ$8,'Result Sheet'!S35,IF($R$3=$AQ$9,'Result Sheet'!AN35,IF($R$3=$AQ$10,'Result Sheet'!BJ35,IF($R$3=$AQ$11,'Result Sheet'!CE35,IF($R$3=$AQ$12,'Result Sheet'!CZ35,IF($R$3=$AQ$13,'Result Sheet'!DU35,""))))))</f>
        <v/>
      </c>
      <c r="R35" s="120" t="str">
        <f>IF($R$3=$AQ$8,'Result Sheet'!T35,IF($R$3=$AQ$9,'Result Sheet'!AO35,IF($R$3=$AQ$10,'Result Sheet'!BK35,IF($R$3=$AQ$11,'Result Sheet'!CF35,IF($R$3=$AQ$12,'Result Sheet'!DA35,IF($R$3=$AQ$13,'Result Sheet'!DV35,IF($R$3=$AQ$14,'Result Sheet'!EL35,IF($R$3=$AQ$15,'Result Sheet'!EV35,IF($R$3=$AQ$16,'Result Sheet'!FF35,IF($R$3=$AQ$17,'Result Sheet'!FM35,IF($R$3=$AQ$18,'Result Sheet'!FQ35,"")))))))))))</f>
        <v/>
      </c>
      <c r="S35" s="65" t="str">
        <f t="shared" si="2"/>
        <v/>
      </c>
      <c r="T35" s="62">
        <f t="shared" si="3"/>
        <v>0</v>
      </c>
      <c r="U35" s="120" t="str">
        <f>IF($R$3=$AQ$8,'Result Sheet'!W35,IF($R$3=$AQ$9,'Result Sheet'!AR35,IF($R$3=$AQ$10,'Result Sheet'!BN35,IF($R$3=$AQ$11,'Result Sheet'!CI35,IF($R$3=$AQ$12,'Result Sheet'!DD35,IF($R$3=$AQ$13,'Result Sheet'!DY35,""))))))</f>
        <v/>
      </c>
      <c r="V35" s="120" t="str">
        <f>IF($R$3=$AQ$8,'Result Sheet'!X35,IF($R$3=$AQ$9,'Result Sheet'!AS35,IF($R$3=$AQ$10,'Result Sheet'!BO35,IF($R$3=$AQ$11,'Result Sheet'!CJ35,IF($R$3=$AQ$12,'Result Sheet'!DE35,IF($R$3=$AQ$13,'Result Sheet'!DZ35,IF($R$3=$AQ$14,'Result Sheet'!EM35,IF($R$3=$AQ$15,'Result Sheet'!EW35,IF($R$3=$AQ$16,'Result Sheet'!FG35,IF($R$3=$AQ$17,'Result Sheet'!FN35,IF($R$3=$AQ$18,'Result Sheet'!FR35,"")))))))))))</f>
        <v/>
      </c>
      <c r="W35" s="66" t="str">
        <f t="shared" si="4"/>
        <v/>
      </c>
      <c r="X35" s="445" t="str">
        <f t="shared" si="5"/>
        <v/>
      </c>
      <c r="Y35" s="446">
        <f t="shared" si="6"/>
        <v>0</v>
      </c>
      <c r="Z35" s="446" t="str">
        <f t="shared" si="0"/>
        <v/>
      </c>
      <c r="AA35" s="446" t="str">
        <f t="shared" si="7"/>
        <v/>
      </c>
      <c r="AB35" s="446" t="str">
        <f t="shared" si="8"/>
        <v/>
      </c>
      <c r="AC35" s="446" t="str">
        <f t="shared" si="9"/>
        <v/>
      </c>
      <c r="AD35" s="447" t="str">
        <f t="shared" si="10"/>
        <v/>
      </c>
    </row>
    <row r="36" spans="1:30">
      <c r="A36" s="475">
        <f>IF('Result Sheet'!A36="","",'Result Sheet'!A36)</f>
        <v>29</v>
      </c>
      <c r="B36" s="439" t="str">
        <f>IF(OR($D$3="",$R$3=""),"",IF('Result Sheet'!B36="","",'Result Sheet'!B36))</f>
        <v/>
      </c>
      <c r="C36" s="440" t="str">
        <f>IF(OR($D$3="",$R$3=""),"",IF('Result Sheet'!F36="","",'Result Sheet'!F36))</f>
        <v/>
      </c>
      <c r="D36" s="441" t="str">
        <f>IF(OR($D$3="",$R$3=""),"",IF('Result Sheet'!E36="","",'Result Sheet'!E36))</f>
        <v/>
      </c>
      <c r="E36" s="442" t="str">
        <f>IF(OR($D$3="",$R$3=""),"",IF('Result Sheet'!G36="","",'Result Sheet'!G36))</f>
        <v/>
      </c>
      <c r="F36" s="442" t="str">
        <f>IF(OR($D$3="",$R$3=""),"",IF('Result Sheet'!H36="","",'Result Sheet'!H36))</f>
        <v/>
      </c>
      <c r="G36" s="442" t="str">
        <f>IF(OR($D$3="",$R$3=""),"",IF('Result Sheet'!I36="","",'Result Sheet'!I36))</f>
        <v/>
      </c>
      <c r="H36" s="443" t="str">
        <f>IF(OR($D$3="",$R$3=""),"",IF('Result Sheet'!K36="","",'Result Sheet'!K36))</f>
        <v/>
      </c>
      <c r="I36" s="444" t="str">
        <f>IF(OR($D$3="",$R$3=""),"",IF('Result Sheet'!J36="","",'Result Sheet'!J36))</f>
        <v/>
      </c>
      <c r="J36" s="120" t="str">
        <f>IF($R$3=$AQ$8,'Result Sheet'!L36,IF($R$3=$AQ$9,'Result Sheet'!AG36,IF($R$3=$AQ$10,'Result Sheet'!BC36,IF($R$3=$AQ$11,'Result Sheet'!BX36,IF($R$3=$AQ$12,'Result Sheet'!CS36,IF($R$3=$AQ$13,'Result Sheet'!DN36,""))))))</f>
        <v/>
      </c>
      <c r="K36" s="120" t="str">
        <f>IF($R$3=$AQ$8,'Result Sheet'!M36,IF($R$3=$AQ$9,'Result Sheet'!AH36,IF($R$3=$AQ$10,'Result Sheet'!BD36,IF($R$3=$AQ$11,'Result Sheet'!BY36,IF($R$3=$AQ$12,'Result Sheet'!CT36,IF($R$3=$AQ$13,'Result Sheet'!DO36,IF($R$3=$AQ$14,'Result Sheet'!EI36,IF($R$3=$AQ$15,'Result Sheet'!ES36,IF($R$3=$AQ$16,'Result Sheet'!FC36,"")))))))))</f>
        <v/>
      </c>
      <c r="L36" s="120" t="str">
        <f>IF($R$3=$AQ$8,'Result Sheet'!N36,IF($R$3=$AQ$9,'Result Sheet'!AI36,IF($R$3=$AQ$10,'Result Sheet'!BE36,IF($R$3=$AQ$11,'Result Sheet'!BZ36,IF($R$3=$AQ$12,'Result Sheet'!CU36,IF($R$3=$AQ$13,'Result Sheet'!DP36,""))))))</f>
        <v/>
      </c>
      <c r="M36" s="120" t="str">
        <f>IF($R$3=$AQ$8,'Result Sheet'!O36,IF($R$3=$AQ$9,'Result Sheet'!AJ36,IF($R$3=$AQ$10,'Result Sheet'!BF36,IF($R$3=$AQ$11,'Result Sheet'!CA36,IF($R$3=$AQ$12,'Result Sheet'!CV36,IF($R$3=$AQ$13,'Result Sheet'!DQ36,IF($R$3=$AQ$14,'Result Sheet'!EJ36,IF($R$3=$AQ$15,'Result Sheet'!ET36,IF($R$3=$AQ$16,'Result Sheet'!FD36,"")))))))))</f>
        <v/>
      </c>
      <c r="N36" s="120" t="str">
        <f>IF($R$3=$AQ$8,'Result Sheet'!P36,IF($R$3=$AQ$9,'Result Sheet'!AK36,IF($R$3=$AQ$10,'Result Sheet'!BG36,IF($R$3=$AQ$11,'Result Sheet'!CB36,IF($R$3=$AQ$12,'Result Sheet'!CW36,IF($R$3=$AQ$13,'Result Sheet'!DR36,""))))))</f>
        <v/>
      </c>
      <c r="O36" s="120" t="str">
        <f>IF($R$3=$AQ$8,'Result Sheet'!Q36,IF($R$3=$AQ$9,'Result Sheet'!AL36,IF($R$3=$AQ$10,'Result Sheet'!BH36,IF($R$3=$AQ$11,'Result Sheet'!CC36,IF($R$3=$AQ$12,'Result Sheet'!CX36,IF($R$3=$AQ$13,'Result Sheet'!DS36,IF($R$3=$AQ$14,'Result Sheet'!EK36,IF($R$3=$AQ$15,'Result Sheet'!EU36,IF($R$3=$AQ$16,'Result Sheet'!FE36,"")))))))))</f>
        <v/>
      </c>
      <c r="P36" s="472" t="str">
        <f t="shared" si="1"/>
        <v/>
      </c>
      <c r="Q36" s="120" t="str">
        <f>IF($R$3=$AQ$8,'Result Sheet'!S36,IF($R$3=$AQ$9,'Result Sheet'!AN36,IF($R$3=$AQ$10,'Result Sheet'!BJ36,IF($R$3=$AQ$11,'Result Sheet'!CE36,IF($R$3=$AQ$12,'Result Sheet'!CZ36,IF($R$3=$AQ$13,'Result Sheet'!DU36,""))))))</f>
        <v/>
      </c>
      <c r="R36" s="120" t="str">
        <f>IF($R$3=$AQ$8,'Result Sheet'!T36,IF($R$3=$AQ$9,'Result Sheet'!AO36,IF($R$3=$AQ$10,'Result Sheet'!BK36,IF($R$3=$AQ$11,'Result Sheet'!CF36,IF($R$3=$AQ$12,'Result Sheet'!DA36,IF($R$3=$AQ$13,'Result Sheet'!DV36,IF($R$3=$AQ$14,'Result Sheet'!EL36,IF($R$3=$AQ$15,'Result Sheet'!EV36,IF($R$3=$AQ$16,'Result Sheet'!FF36,IF($R$3=$AQ$17,'Result Sheet'!FM36,IF($R$3=$AQ$18,'Result Sheet'!FQ36,"")))))))))))</f>
        <v/>
      </c>
      <c r="S36" s="65" t="str">
        <f t="shared" si="2"/>
        <v/>
      </c>
      <c r="T36" s="62">
        <f t="shared" si="3"/>
        <v>0</v>
      </c>
      <c r="U36" s="120" t="str">
        <f>IF($R$3=$AQ$8,'Result Sheet'!W36,IF($R$3=$AQ$9,'Result Sheet'!AR36,IF($R$3=$AQ$10,'Result Sheet'!BN36,IF($R$3=$AQ$11,'Result Sheet'!CI36,IF($R$3=$AQ$12,'Result Sheet'!DD36,IF($R$3=$AQ$13,'Result Sheet'!DY36,""))))))</f>
        <v/>
      </c>
      <c r="V36" s="120" t="str">
        <f>IF($R$3=$AQ$8,'Result Sheet'!X36,IF($R$3=$AQ$9,'Result Sheet'!AS36,IF($R$3=$AQ$10,'Result Sheet'!BO36,IF($R$3=$AQ$11,'Result Sheet'!CJ36,IF($R$3=$AQ$12,'Result Sheet'!DE36,IF($R$3=$AQ$13,'Result Sheet'!DZ36,IF($R$3=$AQ$14,'Result Sheet'!EM36,IF($R$3=$AQ$15,'Result Sheet'!EW36,IF($R$3=$AQ$16,'Result Sheet'!FG36,IF($R$3=$AQ$17,'Result Sheet'!FN36,IF($R$3=$AQ$18,'Result Sheet'!FR36,"")))))))))))</f>
        <v/>
      </c>
      <c r="W36" s="66" t="str">
        <f t="shared" si="4"/>
        <v/>
      </c>
      <c r="X36" s="445" t="str">
        <f t="shared" si="5"/>
        <v/>
      </c>
      <c r="Y36" s="446">
        <f t="shared" si="6"/>
        <v>0</v>
      </c>
      <c r="Z36" s="446" t="str">
        <f t="shared" si="0"/>
        <v/>
      </c>
      <c r="AA36" s="446" t="str">
        <f t="shared" si="7"/>
        <v/>
      </c>
      <c r="AB36" s="446" t="str">
        <f t="shared" si="8"/>
        <v/>
      </c>
      <c r="AC36" s="446" t="str">
        <f t="shared" si="9"/>
        <v/>
      </c>
      <c r="AD36" s="447" t="str">
        <f t="shared" si="10"/>
        <v/>
      </c>
    </row>
    <row r="37" spans="1:30">
      <c r="A37" s="475">
        <f>IF('Result Sheet'!A37="","",'Result Sheet'!A37)</f>
        <v>30</v>
      </c>
      <c r="B37" s="439" t="str">
        <f>IF(OR($D$3="",$R$3=""),"",IF('Result Sheet'!B37="","",'Result Sheet'!B37))</f>
        <v/>
      </c>
      <c r="C37" s="440" t="str">
        <f>IF(OR($D$3="",$R$3=""),"",IF('Result Sheet'!F37="","",'Result Sheet'!F37))</f>
        <v/>
      </c>
      <c r="D37" s="441" t="str">
        <f>IF(OR($D$3="",$R$3=""),"",IF('Result Sheet'!E37="","",'Result Sheet'!E37))</f>
        <v/>
      </c>
      <c r="E37" s="442" t="str">
        <f>IF(OR($D$3="",$R$3=""),"",IF('Result Sheet'!G37="","",'Result Sheet'!G37))</f>
        <v/>
      </c>
      <c r="F37" s="442" t="str">
        <f>IF(OR($D$3="",$R$3=""),"",IF('Result Sheet'!H37="","",'Result Sheet'!H37))</f>
        <v/>
      </c>
      <c r="G37" s="442" t="str">
        <f>IF(OR($D$3="",$R$3=""),"",IF('Result Sheet'!I37="","",'Result Sheet'!I37))</f>
        <v/>
      </c>
      <c r="H37" s="443" t="str">
        <f>IF(OR($D$3="",$R$3=""),"",IF('Result Sheet'!K37="","",'Result Sheet'!K37))</f>
        <v/>
      </c>
      <c r="I37" s="444" t="str">
        <f>IF(OR($D$3="",$R$3=""),"",IF('Result Sheet'!J37="","",'Result Sheet'!J37))</f>
        <v/>
      </c>
      <c r="J37" s="120" t="str">
        <f>IF($R$3=$AQ$8,'Result Sheet'!L37,IF($R$3=$AQ$9,'Result Sheet'!AG37,IF($R$3=$AQ$10,'Result Sheet'!BC37,IF($R$3=$AQ$11,'Result Sheet'!BX37,IF($R$3=$AQ$12,'Result Sheet'!CS37,IF($R$3=$AQ$13,'Result Sheet'!DN37,""))))))</f>
        <v/>
      </c>
      <c r="K37" s="120" t="str">
        <f>IF($R$3=$AQ$8,'Result Sheet'!M37,IF($R$3=$AQ$9,'Result Sheet'!AH37,IF($R$3=$AQ$10,'Result Sheet'!BD37,IF($R$3=$AQ$11,'Result Sheet'!BY37,IF($R$3=$AQ$12,'Result Sheet'!CT37,IF($R$3=$AQ$13,'Result Sheet'!DO37,IF($R$3=$AQ$14,'Result Sheet'!EI37,IF($R$3=$AQ$15,'Result Sheet'!ES37,IF($R$3=$AQ$16,'Result Sheet'!FC37,"")))))))))</f>
        <v/>
      </c>
      <c r="L37" s="120" t="str">
        <f>IF($R$3=$AQ$8,'Result Sheet'!N37,IF($R$3=$AQ$9,'Result Sheet'!AI37,IF($R$3=$AQ$10,'Result Sheet'!BE37,IF($R$3=$AQ$11,'Result Sheet'!BZ37,IF($R$3=$AQ$12,'Result Sheet'!CU37,IF($R$3=$AQ$13,'Result Sheet'!DP37,""))))))</f>
        <v/>
      </c>
      <c r="M37" s="120" t="str">
        <f>IF($R$3=$AQ$8,'Result Sheet'!O37,IF($R$3=$AQ$9,'Result Sheet'!AJ37,IF($R$3=$AQ$10,'Result Sheet'!BF37,IF($R$3=$AQ$11,'Result Sheet'!CA37,IF($R$3=$AQ$12,'Result Sheet'!CV37,IF($R$3=$AQ$13,'Result Sheet'!DQ37,IF($R$3=$AQ$14,'Result Sheet'!EJ37,IF($R$3=$AQ$15,'Result Sheet'!ET37,IF($R$3=$AQ$16,'Result Sheet'!FD37,"")))))))))</f>
        <v/>
      </c>
      <c r="N37" s="120" t="str">
        <f>IF($R$3=$AQ$8,'Result Sheet'!P37,IF($R$3=$AQ$9,'Result Sheet'!AK37,IF($R$3=$AQ$10,'Result Sheet'!BG37,IF($R$3=$AQ$11,'Result Sheet'!CB37,IF($R$3=$AQ$12,'Result Sheet'!CW37,IF($R$3=$AQ$13,'Result Sheet'!DR37,""))))))</f>
        <v/>
      </c>
      <c r="O37" s="120" t="str">
        <f>IF($R$3=$AQ$8,'Result Sheet'!Q37,IF($R$3=$AQ$9,'Result Sheet'!AL37,IF($R$3=$AQ$10,'Result Sheet'!BH37,IF($R$3=$AQ$11,'Result Sheet'!CC37,IF($R$3=$AQ$12,'Result Sheet'!CX37,IF($R$3=$AQ$13,'Result Sheet'!DS37,IF($R$3=$AQ$14,'Result Sheet'!EK37,IF($R$3=$AQ$15,'Result Sheet'!EU37,IF($R$3=$AQ$16,'Result Sheet'!FE37,"")))))))))</f>
        <v/>
      </c>
      <c r="P37" s="472" t="str">
        <f t="shared" si="1"/>
        <v/>
      </c>
      <c r="Q37" s="120" t="str">
        <f>IF($R$3=$AQ$8,'Result Sheet'!S37,IF($R$3=$AQ$9,'Result Sheet'!AN37,IF($R$3=$AQ$10,'Result Sheet'!BJ37,IF($R$3=$AQ$11,'Result Sheet'!CE37,IF($R$3=$AQ$12,'Result Sheet'!CZ37,IF($R$3=$AQ$13,'Result Sheet'!DU37,""))))))</f>
        <v/>
      </c>
      <c r="R37" s="120" t="str">
        <f>IF($R$3=$AQ$8,'Result Sheet'!T37,IF($R$3=$AQ$9,'Result Sheet'!AO37,IF($R$3=$AQ$10,'Result Sheet'!BK37,IF($R$3=$AQ$11,'Result Sheet'!CF37,IF($R$3=$AQ$12,'Result Sheet'!DA37,IF($R$3=$AQ$13,'Result Sheet'!DV37,IF($R$3=$AQ$14,'Result Sheet'!EL37,IF($R$3=$AQ$15,'Result Sheet'!EV37,IF($R$3=$AQ$16,'Result Sheet'!FF37,IF($R$3=$AQ$17,'Result Sheet'!FM37,IF($R$3=$AQ$18,'Result Sheet'!FQ37,"")))))))))))</f>
        <v/>
      </c>
      <c r="S37" s="65" t="str">
        <f t="shared" si="2"/>
        <v/>
      </c>
      <c r="T37" s="62">
        <f t="shared" si="3"/>
        <v>0</v>
      </c>
      <c r="U37" s="120" t="str">
        <f>IF($R$3=$AQ$8,'Result Sheet'!W37,IF($R$3=$AQ$9,'Result Sheet'!AR37,IF($R$3=$AQ$10,'Result Sheet'!BN37,IF($R$3=$AQ$11,'Result Sheet'!CI37,IF($R$3=$AQ$12,'Result Sheet'!DD37,IF($R$3=$AQ$13,'Result Sheet'!DY37,""))))))</f>
        <v/>
      </c>
      <c r="V37" s="120" t="str">
        <f>IF($R$3=$AQ$8,'Result Sheet'!X37,IF($R$3=$AQ$9,'Result Sheet'!AS37,IF($R$3=$AQ$10,'Result Sheet'!BO37,IF($R$3=$AQ$11,'Result Sheet'!CJ37,IF($R$3=$AQ$12,'Result Sheet'!DE37,IF($R$3=$AQ$13,'Result Sheet'!DZ37,IF($R$3=$AQ$14,'Result Sheet'!EM37,IF($R$3=$AQ$15,'Result Sheet'!EW37,IF($R$3=$AQ$16,'Result Sheet'!FG37,IF($R$3=$AQ$17,'Result Sheet'!FN37,IF($R$3=$AQ$18,'Result Sheet'!FR37,"")))))))))))</f>
        <v/>
      </c>
      <c r="W37" s="66" t="str">
        <f t="shared" si="4"/>
        <v/>
      </c>
      <c r="X37" s="445" t="str">
        <f t="shared" si="5"/>
        <v/>
      </c>
      <c r="Y37" s="446">
        <f t="shared" si="6"/>
        <v>0</v>
      </c>
      <c r="Z37" s="446" t="str">
        <f t="shared" si="0"/>
        <v/>
      </c>
      <c r="AA37" s="446" t="str">
        <f t="shared" si="7"/>
        <v/>
      </c>
      <c r="AB37" s="446" t="str">
        <f t="shared" si="8"/>
        <v/>
      </c>
      <c r="AC37" s="446" t="str">
        <f t="shared" si="9"/>
        <v/>
      </c>
      <c r="AD37" s="447" t="str">
        <f t="shared" si="10"/>
        <v/>
      </c>
    </row>
    <row r="38" spans="1:30">
      <c r="A38" s="475">
        <f>IF('Result Sheet'!A38="","",'Result Sheet'!A38)</f>
        <v>31</v>
      </c>
      <c r="B38" s="439" t="str">
        <f>IF(OR($D$3="",$R$3=""),"",IF('Result Sheet'!B38="","",'Result Sheet'!B38))</f>
        <v/>
      </c>
      <c r="C38" s="440" t="str">
        <f>IF(OR($D$3="",$R$3=""),"",IF('Result Sheet'!F38="","",'Result Sheet'!F38))</f>
        <v/>
      </c>
      <c r="D38" s="441" t="str">
        <f>IF(OR($D$3="",$R$3=""),"",IF('Result Sheet'!E38="","",'Result Sheet'!E38))</f>
        <v/>
      </c>
      <c r="E38" s="442" t="str">
        <f>IF(OR($D$3="",$R$3=""),"",IF('Result Sheet'!G38="","",'Result Sheet'!G38))</f>
        <v/>
      </c>
      <c r="F38" s="442" t="str">
        <f>IF(OR($D$3="",$R$3=""),"",IF('Result Sheet'!H38="","",'Result Sheet'!H38))</f>
        <v/>
      </c>
      <c r="G38" s="442" t="str">
        <f>IF(OR($D$3="",$R$3=""),"",IF('Result Sheet'!I38="","",'Result Sheet'!I38))</f>
        <v/>
      </c>
      <c r="H38" s="443" t="str">
        <f>IF(OR($D$3="",$R$3=""),"",IF('Result Sheet'!K38="","",'Result Sheet'!K38))</f>
        <v/>
      </c>
      <c r="I38" s="444" t="str">
        <f>IF(OR($D$3="",$R$3=""),"",IF('Result Sheet'!J38="","",'Result Sheet'!J38))</f>
        <v/>
      </c>
      <c r="J38" s="120" t="str">
        <f>IF($R$3=$AQ$8,'Result Sheet'!L38,IF($R$3=$AQ$9,'Result Sheet'!AG38,IF($R$3=$AQ$10,'Result Sheet'!BC38,IF($R$3=$AQ$11,'Result Sheet'!BX38,IF($R$3=$AQ$12,'Result Sheet'!CS38,IF($R$3=$AQ$13,'Result Sheet'!DN38,""))))))</f>
        <v/>
      </c>
      <c r="K38" s="120" t="str">
        <f>IF($R$3=$AQ$8,'Result Sheet'!M38,IF($R$3=$AQ$9,'Result Sheet'!AH38,IF($R$3=$AQ$10,'Result Sheet'!BD38,IF($R$3=$AQ$11,'Result Sheet'!BY38,IF($R$3=$AQ$12,'Result Sheet'!CT38,IF($R$3=$AQ$13,'Result Sheet'!DO38,IF($R$3=$AQ$14,'Result Sheet'!EI38,IF($R$3=$AQ$15,'Result Sheet'!ES38,IF($R$3=$AQ$16,'Result Sheet'!FC38,"")))))))))</f>
        <v/>
      </c>
      <c r="L38" s="120" t="str">
        <f>IF($R$3=$AQ$8,'Result Sheet'!N38,IF($R$3=$AQ$9,'Result Sheet'!AI38,IF($R$3=$AQ$10,'Result Sheet'!BE38,IF($R$3=$AQ$11,'Result Sheet'!BZ38,IF($R$3=$AQ$12,'Result Sheet'!CU38,IF($R$3=$AQ$13,'Result Sheet'!DP38,""))))))</f>
        <v/>
      </c>
      <c r="M38" s="120" t="str">
        <f>IF($R$3=$AQ$8,'Result Sheet'!O38,IF($R$3=$AQ$9,'Result Sheet'!AJ38,IF($R$3=$AQ$10,'Result Sheet'!BF38,IF($R$3=$AQ$11,'Result Sheet'!CA38,IF($R$3=$AQ$12,'Result Sheet'!CV38,IF($R$3=$AQ$13,'Result Sheet'!DQ38,IF($R$3=$AQ$14,'Result Sheet'!EJ38,IF($R$3=$AQ$15,'Result Sheet'!ET38,IF($R$3=$AQ$16,'Result Sheet'!FD38,"")))))))))</f>
        <v/>
      </c>
      <c r="N38" s="120" t="str">
        <f>IF($R$3=$AQ$8,'Result Sheet'!P38,IF($R$3=$AQ$9,'Result Sheet'!AK38,IF($R$3=$AQ$10,'Result Sheet'!BG38,IF($R$3=$AQ$11,'Result Sheet'!CB38,IF($R$3=$AQ$12,'Result Sheet'!CW38,IF($R$3=$AQ$13,'Result Sheet'!DR38,""))))))</f>
        <v/>
      </c>
      <c r="O38" s="120" t="str">
        <f>IF($R$3=$AQ$8,'Result Sheet'!Q38,IF($R$3=$AQ$9,'Result Sheet'!AL38,IF($R$3=$AQ$10,'Result Sheet'!BH38,IF($R$3=$AQ$11,'Result Sheet'!CC38,IF($R$3=$AQ$12,'Result Sheet'!CX38,IF($R$3=$AQ$13,'Result Sheet'!DS38,IF($R$3=$AQ$14,'Result Sheet'!EK38,IF($R$3=$AQ$15,'Result Sheet'!EU38,IF($R$3=$AQ$16,'Result Sheet'!FE38,"")))))))))</f>
        <v/>
      </c>
      <c r="P38" s="472" t="str">
        <f t="shared" si="1"/>
        <v/>
      </c>
      <c r="Q38" s="120" t="str">
        <f>IF($R$3=$AQ$8,'Result Sheet'!S38,IF($R$3=$AQ$9,'Result Sheet'!AN38,IF($R$3=$AQ$10,'Result Sheet'!BJ38,IF($R$3=$AQ$11,'Result Sheet'!CE38,IF($R$3=$AQ$12,'Result Sheet'!CZ38,IF($R$3=$AQ$13,'Result Sheet'!DU38,""))))))</f>
        <v/>
      </c>
      <c r="R38" s="120" t="str">
        <f>IF($R$3=$AQ$8,'Result Sheet'!T38,IF($R$3=$AQ$9,'Result Sheet'!AO38,IF($R$3=$AQ$10,'Result Sheet'!BK38,IF($R$3=$AQ$11,'Result Sheet'!CF38,IF($R$3=$AQ$12,'Result Sheet'!DA38,IF($R$3=$AQ$13,'Result Sheet'!DV38,IF($R$3=$AQ$14,'Result Sheet'!EL38,IF($R$3=$AQ$15,'Result Sheet'!EV38,IF($R$3=$AQ$16,'Result Sheet'!FF38,IF($R$3=$AQ$17,'Result Sheet'!FM38,IF($R$3=$AQ$18,'Result Sheet'!FQ38,"")))))))))))</f>
        <v/>
      </c>
      <c r="S38" s="65" t="str">
        <f t="shared" si="2"/>
        <v/>
      </c>
      <c r="T38" s="62">
        <f t="shared" si="3"/>
        <v>0</v>
      </c>
      <c r="U38" s="120" t="str">
        <f>IF($R$3=$AQ$8,'Result Sheet'!W38,IF($R$3=$AQ$9,'Result Sheet'!AR38,IF($R$3=$AQ$10,'Result Sheet'!BN38,IF($R$3=$AQ$11,'Result Sheet'!CI38,IF($R$3=$AQ$12,'Result Sheet'!DD38,IF($R$3=$AQ$13,'Result Sheet'!DY38,""))))))</f>
        <v/>
      </c>
      <c r="V38" s="120" t="str">
        <f>IF($R$3=$AQ$8,'Result Sheet'!X38,IF($R$3=$AQ$9,'Result Sheet'!AS38,IF($R$3=$AQ$10,'Result Sheet'!BO38,IF($R$3=$AQ$11,'Result Sheet'!CJ38,IF($R$3=$AQ$12,'Result Sheet'!DE38,IF($R$3=$AQ$13,'Result Sheet'!DZ38,IF($R$3=$AQ$14,'Result Sheet'!EM38,IF($R$3=$AQ$15,'Result Sheet'!EW38,IF($R$3=$AQ$16,'Result Sheet'!FG38,IF($R$3=$AQ$17,'Result Sheet'!FN38,IF($R$3=$AQ$18,'Result Sheet'!FR38,"")))))))))))</f>
        <v/>
      </c>
      <c r="W38" s="66" t="str">
        <f t="shared" si="4"/>
        <v/>
      </c>
      <c r="X38" s="445" t="str">
        <f t="shared" si="5"/>
        <v/>
      </c>
      <c r="Y38" s="446">
        <f t="shared" si="6"/>
        <v>0</v>
      </c>
      <c r="Z38" s="446" t="str">
        <f t="shared" si="0"/>
        <v/>
      </c>
      <c r="AA38" s="446" t="str">
        <f t="shared" si="7"/>
        <v/>
      </c>
      <c r="AB38" s="446" t="str">
        <f t="shared" si="8"/>
        <v/>
      </c>
      <c r="AC38" s="446" t="str">
        <f t="shared" si="9"/>
        <v/>
      </c>
      <c r="AD38" s="447" t="str">
        <f t="shared" si="10"/>
        <v/>
      </c>
    </row>
    <row r="39" spans="1:30">
      <c r="A39" s="475">
        <f>IF('Result Sheet'!A39="","",'Result Sheet'!A39)</f>
        <v>32</v>
      </c>
      <c r="B39" s="439" t="str">
        <f>IF(OR($D$3="",$R$3=""),"",IF('Result Sheet'!B39="","",'Result Sheet'!B39))</f>
        <v/>
      </c>
      <c r="C39" s="440" t="str">
        <f>IF(OR($D$3="",$R$3=""),"",IF('Result Sheet'!F39="","",'Result Sheet'!F39))</f>
        <v/>
      </c>
      <c r="D39" s="441" t="str">
        <f>IF(OR($D$3="",$R$3=""),"",IF('Result Sheet'!E39="","",'Result Sheet'!E39))</f>
        <v/>
      </c>
      <c r="E39" s="442" t="str">
        <f>IF(OR($D$3="",$R$3=""),"",IF('Result Sheet'!G39="","",'Result Sheet'!G39))</f>
        <v/>
      </c>
      <c r="F39" s="442" t="str">
        <f>IF(OR($D$3="",$R$3=""),"",IF('Result Sheet'!H39="","",'Result Sheet'!H39))</f>
        <v/>
      </c>
      <c r="G39" s="442" t="str">
        <f>IF(OR($D$3="",$R$3=""),"",IF('Result Sheet'!I39="","",'Result Sheet'!I39))</f>
        <v/>
      </c>
      <c r="H39" s="443" t="str">
        <f>IF(OR($D$3="",$R$3=""),"",IF('Result Sheet'!K39="","",'Result Sheet'!K39))</f>
        <v/>
      </c>
      <c r="I39" s="444" t="str">
        <f>IF(OR($D$3="",$R$3=""),"",IF('Result Sheet'!J39="","",'Result Sheet'!J39))</f>
        <v/>
      </c>
      <c r="J39" s="120" t="str">
        <f>IF($R$3=$AQ$8,'Result Sheet'!L39,IF($R$3=$AQ$9,'Result Sheet'!AG39,IF($R$3=$AQ$10,'Result Sheet'!BC39,IF($R$3=$AQ$11,'Result Sheet'!BX39,IF($R$3=$AQ$12,'Result Sheet'!CS39,IF($R$3=$AQ$13,'Result Sheet'!DN39,""))))))</f>
        <v/>
      </c>
      <c r="K39" s="120" t="str">
        <f>IF($R$3=$AQ$8,'Result Sheet'!M39,IF($R$3=$AQ$9,'Result Sheet'!AH39,IF($R$3=$AQ$10,'Result Sheet'!BD39,IF($R$3=$AQ$11,'Result Sheet'!BY39,IF($R$3=$AQ$12,'Result Sheet'!CT39,IF($R$3=$AQ$13,'Result Sheet'!DO39,IF($R$3=$AQ$14,'Result Sheet'!EI39,IF($R$3=$AQ$15,'Result Sheet'!ES39,IF($R$3=$AQ$16,'Result Sheet'!FC39,"")))))))))</f>
        <v/>
      </c>
      <c r="L39" s="120" t="str">
        <f>IF($R$3=$AQ$8,'Result Sheet'!N39,IF($R$3=$AQ$9,'Result Sheet'!AI39,IF($R$3=$AQ$10,'Result Sheet'!BE39,IF($R$3=$AQ$11,'Result Sheet'!BZ39,IF($R$3=$AQ$12,'Result Sheet'!CU39,IF($R$3=$AQ$13,'Result Sheet'!DP39,""))))))</f>
        <v/>
      </c>
      <c r="M39" s="120" t="str">
        <f>IF($R$3=$AQ$8,'Result Sheet'!O39,IF($R$3=$AQ$9,'Result Sheet'!AJ39,IF($R$3=$AQ$10,'Result Sheet'!BF39,IF($R$3=$AQ$11,'Result Sheet'!CA39,IF($R$3=$AQ$12,'Result Sheet'!CV39,IF($R$3=$AQ$13,'Result Sheet'!DQ39,IF($R$3=$AQ$14,'Result Sheet'!EJ39,IF($R$3=$AQ$15,'Result Sheet'!ET39,IF($R$3=$AQ$16,'Result Sheet'!FD39,"")))))))))</f>
        <v/>
      </c>
      <c r="N39" s="120" t="str">
        <f>IF($R$3=$AQ$8,'Result Sheet'!P39,IF($R$3=$AQ$9,'Result Sheet'!AK39,IF($R$3=$AQ$10,'Result Sheet'!BG39,IF($R$3=$AQ$11,'Result Sheet'!CB39,IF($R$3=$AQ$12,'Result Sheet'!CW39,IF($R$3=$AQ$13,'Result Sheet'!DR39,""))))))</f>
        <v/>
      </c>
      <c r="O39" s="120" t="str">
        <f>IF($R$3=$AQ$8,'Result Sheet'!Q39,IF($R$3=$AQ$9,'Result Sheet'!AL39,IF($R$3=$AQ$10,'Result Sheet'!BH39,IF($R$3=$AQ$11,'Result Sheet'!CC39,IF($R$3=$AQ$12,'Result Sheet'!CX39,IF($R$3=$AQ$13,'Result Sheet'!DS39,IF($R$3=$AQ$14,'Result Sheet'!EK39,IF($R$3=$AQ$15,'Result Sheet'!EU39,IF($R$3=$AQ$16,'Result Sheet'!FE39,"")))))))))</f>
        <v/>
      </c>
      <c r="P39" s="472" t="str">
        <f t="shared" si="1"/>
        <v/>
      </c>
      <c r="Q39" s="120" t="str">
        <f>IF($R$3=$AQ$8,'Result Sheet'!S39,IF($R$3=$AQ$9,'Result Sheet'!AN39,IF($R$3=$AQ$10,'Result Sheet'!BJ39,IF($R$3=$AQ$11,'Result Sheet'!CE39,IF($R$3=$AQ$12,'Result Sheet'!CZ39,IF($R$3=$AQ$13,'Result Sheet'!DU39,""))))))</f>
        <v/>
      </c>
      <c r="R39" s="120" t="str">
        <f>IF($R$3=$AQ$8,'Result Sheet'!T39,IF($R$3=$AQ$9,'Result Sheet'!AO39,IF($R$3=$AQ$10,'Result Sheet'!BK39,IF($R$3=$AQ$11,'Result Sheet'!CF39,IF($R$3=$AQ$12,'Result Sheet'!DA39,IF($R$3=$AQ$13,'Result Sheet'!DV39,IF($R$3=$AQ$14,'Result Sheet'!EL39,IF($R$3=$AQ$15,'Result Sheet'!EV39,IF($R$3=$AQ$16,'Result Sheet'!FF39,IF($R$3=$AQ$17,'Result Sheet'!FM39,IF($R$3=$AQ$18,'Result Sheet'!FQ39,"")))))))))))</f>
        <v/>
      </c>
      <c r="S39" s="65" t="str">
        <f t="shared" si="2"/>
        <v/>
      </c>
      <c r="T39" s="62">
        <f t="shared" si="3"/>
        <v>0</v>
      </c>
      <c r="U39" s="120" t="str">
        <f>IF($R$3=$AQ$8,'Result Sheet'!W39,IF($R$3=$AQ$9,'Result Sheet'!AR39,IF($R$3=$AQ$10,'Result Sheet'!BN39,IF($R$3=$AQ$11,'Result Sheet'!CI39,IF($R$3=$AQ$12,'Result Sheet'!DD39,IF($R$3=$AQ$13,'Result Sheet'!DY39,""))))))</f>
        <v/>
      </c>
      <c r="V39" s="120" t="str">
        <f>IF($R$3=$AQ$8,'Result Sheet'!X39,IF($R$3=$AQ$9,'Result Sheet'!AS39,IF($R$3=$AQ$10,'Result Sheet'!BO39,IF($R$3=$AQ$11,'Result Sheet'!CJ39,IF($R$3=$AQ$12,'Result Sheet'!DE39,IF($R$3=$AQ$13,'Result Sheet'!DZ39,IF($R$3=$AQ$14,'Result Sheet'!EM39,IF($R$3=$AQ$15,'Result Sheet'!EW39,IF($R$3=$AQ$16,'Result Sheet'!FG39,IF($R$3=$AQ$17,'Result Sheet'!FN39,IF($R$3=$AQ$18,'Result Sheet'!FR39,"")))))))))))</f>
        <v/>
      </c>
      <c r="W39" s="66" t="str">
        <f t="shared" si="4"/>
        <v/>
      </c>
      <c r="X39" s="445" t="str">
        <f t="shared" si="5"/>
        <v/>
      </c>
      <c r="Y39" s="446">
        <f t="shared" si="6"/>
        <v>0</v>
      </c>
      <c r="Z39" s="446" t="str">
        <f t="shared" si="0"/>
        <v/>
      </c>
      <c r="AA39" s="446" t="str">
        <f t="shared" si="7"/>
        <v/>
      </c>
      <c r="AB39" s="446" t="str">
        <f t="shared" si="8"/>
        <v/>
      </c>
      <c r="AC39" s="446" t="str">
        <f t="shared" si="9"/>
        <v/>
      </c>
      <c r="AD39" s="447" t="str">
        <f t="shared" si="10"/>
        <v/>
      </c>
    </row>
    <row r="40" spans="1:30">
      <c r="A40" s="475">
        <f>IF('Result Sheet'!A40="","",'Result Sheet'!A40)</f>
        <v>33</v>
      </c>
      <c r="B40" s="439" t="str">
        <f>IF(OR($D$3="",$R$3=""),"",IF('Result Sheet'!B40="","",'Result Sheet'!B40))</f>
        <v/>
      </c>
      <c r="C40" s="440" t="str">
        <f>IF(OR($D$3="",$R$3=""),"",IF('Result Sheet'!F40="","",'Result Sheet'!F40))</f>
        <v/>
      </c>
      <c r="D40" s="441" t="str">
        <f>IF(OR($D$3="",$R$3=""),"",IF('Result Sheet'!E40="","",'Result Sheet'!E40))</f>
        <v/>
      </c>
      <c r="E40" s="442" t="str">
        <f>IF(OR($D$3="",$R$3=""),"",IF('Result Sheet'!G40="","",'Result Sheet'!G40))</f>
        <v/>
      </c>
      <c r="F40" s="442" t="str">
        <f>IF(OR($D$3="",$R$3=""),"",IF('Result Sheet'!H40="","",'Result Sheet'!H40))</f>
        <v/>
      </c>
      <c r="G40" s="442" t="str">
        <f>IF(OR($D$3="",$R$3=""),"",IF('Result Sheet'!I40="","",'Result Sheet'!I40))</f>
        <v/>
      </c>
      <c r="H40" s="443" t="str">
        <f>IF(OR($D$3="",$R$3=""),"",IF('Result Sheet'!K40="","",'Result Sheet'!K40))</f>
        <v/>
      </c>
      <c r="I40" s="444" t="str">
        <f>IF(OR($D$3="",$R$3=""),"",IF('Result Sheet'!J40="","",'Result Sheet'!J40))</f>
        <v/>
      </c>
      <c r="J40" s="120" t="str">
        <f>IF($R$3=$AQ$8,'Result Sheet'!L40,IF($R$3=$AQ$9,'Result Sheet'!AG40,IF($R$3=$AQ$10,'Result Sheet'!BC40,IF($R$3=$AQ$11,'Result Sheet'!BX40,IF($R$3=$AQ$12,'Result Sheet'!CS40,IF($R$3=$AQ$13,'Result Sheet'!DN40,""))))))</f>
        <v/>
      </c>
      <c r="K40" s="120" t="str">
        <f>IF($R$3=$AQ$8,'Result Sheet'!M40,IF($R$3=$AQ$9,'Result Sheet'!AH40,IF($R$3=$AQ$10,'Result Sheet'!BD40,IF($R$3=$AQ$11,'Result Sheet'!BY40,IF($R$3=$AQ$12,'Result Sheet'!CT40,IF($R$3=$AQ$13,'Result Sheet'!DO40,IF($R$3=$AQ$14,'Result Sheet'!EI40,IF($R$3=$AQ$15,'Result Sheet'!ES40,IF($R$3=$AQ$16,'Result Sheet'!FC40,"")))))))))</f>
        <v/>
      </c>
      <c r="L40" s="120" t="str">
        <f>IF($R$3=$AQ$8,'Result Sheet'!N40,IF($R$3=$AQ$9,'Result Sheet'!AI40,IF($R$3=$AQ$10,'Result Sheet'!BE40,IF($R$3=$AQ$11,'Result Sheet'!BZ40,IF($R$3=$AQ$12,'Result Sheet'!CU40,IF($R$3=$AQ$13,'Result Sheet'!DP40,""))))))</f>
        <v/>
      </c>
      <c r="M40" s="120" t="str">
        <f>IF($R$3=$AQ$8,'Result Sheet'!O40,IF($R$3=$AQ$9,'Result Sheet'!AJ40,IF($R$3=$AQ$10,'Result Sheet'!BF40,IF($R$3=$AQ$11,'Result Sheet'!CA40,IF($R$3=$AQ$12,'Result Sheet'!CV40,IF($R$3=$AQ$13,'Result Sheet'!DQ40,IF($R$3=$AQ$14,'Result Sheet'!EJ40,IF($R$3=$AQ$15,'Result Sheet'!ET40,IF($R$3=$AQ$16,'Result Sheet'!FD40,"")))))))))</f>
        <v/>
      </c>
      <c r="N40" s="120" t="str">
        <f>IF($R$3=$AQ$8,'Result Sheet'!P40,IF($R$3=$AQ$9,'Result Sheet'!AK40,IF($R$3=$AQ$10,'Result Sheet'!BG40,IF($R$3=$AQ$11,'Result Sheet'!CB40,IF($R$3=$AQ$12,'Result Sheet'!CW40,IF($R$3=$AQ$13,'Result Sheet'!DR40,""))))))</f>
        <v/>
      </c>
      <c r="O40" s="120" t="str">
        <f>IF($R$3=$AQ$8,'Result Sheet'!Q40,IF($R$3=$AQ$9,'Result Sheet'!AL40,IF($R$3=$AQ$10,'Result Sheet'!BH40,IF($R$3=$AQ$11,'Result Sheet'!CC40,IF($R$3=$AQ$12,'Result Sheet'!CX40,IF($R$3=$AQ$13,'Result Sheet'!DS40,IF($R$3=$AQ$14,'Result Sheet'!EK40,IF($R$3=$AQ$15,'Result Sheet'!EU40,IF($R$3=$AQ$16,'Result Sheet'!FE40,"")))))))))</f>
        <v/>
      </c>
      <c r="P40" s="472" t="str">
        <f t="shared" si="1"/>
        <v/>
      </c>
      <c r="Q40" s="120" t="str">
        <f>IF($R$3=$AQ$8,'Result Sheet'!S40,IF($R$3=$AQ$9,'Result Sheet'!AN40,IF($R$3=$AQ$10,'Result Sheet'!BJ40,IF($R$3=$AQ$11,'Result Sheet'!CE40,IF($R$3=$AQ$12,'Result Sheet'!CZ40,IF($R$3=$AQ$13,'Result Sheet'!DU40,""))))))</f>
        <v/>
      </c>
      <c r="R40" s="120" t="str">
        <f>IF($R$3=$AQ$8,'Result Sheet'!T40,IF($R$3=$AQ$9,'Result Sheet'!AO40,IF($R$3=$AQ$10,'Result Sheet'!BK40,IF($R$3=$AQ$11,'Result Sheet'!CF40,IF($R$3=$AQ$12,'Result Sheet'!DA40,IF($R$3=$AQ$13,'Result Sheet'!DV40,IF($R$3=$AQ$14,'Result Sheet'!EL40,IF($R$3=$AQ$15,'Result Sheet'!EV40,IF($R$3=$AQ$16,'Result Sheet'!FF40,IF($R$3=$AQ$17,'Result Sheet'!FM40,IF($R$3=$AQ$18,'Result Sheet'!FQ40,"")))))))))))</f>
        <v/>
      </c>
      <c r="S40" s="65" t="str">
        <f t="shared" si="2"/>
        <v/>
      </c>
      <c r="T40" s="62">
        <f t="shared" si="3"/>
        <v>0</v>
      </c>
      <c r="U40" s="120" t="str">
        <f>IF($R$3=$AQ$8,'Result Sheet'!W40,IF($R$3=$AQ$9,'Result Sheet'!AR40,IF($R$3=$AQ$10,'Result Sheet'!BN40,IF($R$3=$AQ$11,'Result Sheet'!CI40,IF($R$3=$AQ$12,'Result Sheet'!DD40,IF($R$3=$AQ$13,'Result Sheet'!DY40,""))))))</f>
        <v/>
      </c>
      <c r="V40" s="120" t="str">
        <f>IF($R$3=$AQ$8,'Result Sheet'!X40,IF($R$3=$AQ$9,'Result Sheet'!AS40,IF($R$3=$AQ$10,'Result Sheet'!BO40,IF($R$3=$AQ$11,'Result Sheet'!CJ40,IF($R$3=$AQ$12,'Result Sheet'!DE40,IF($R$3=$AQ$13,'Result Sheet'!DZ40,IF($R$3=$AQ$14,'Result Sheet'!EM40,IF($R$3=$AQ$15,'Result Sheet'!EW40,IF($R$3=$AQ$16,'Result Sheet'!FG40,IF($R$3=$AQ$17,'Result Sheet'!FN40,IF($R$3=$AQ$18,'Result Sheet'!FR40,"")))))))))))</f>
        <v/>
      </c>
      <c r="W40" s="66" t="str">
        <f t="shared" si="4"/>
        <v/>
      </c>
      <c r="X40" s="445" t="str">
        <f t="shared" si="5"/>
        <v/>
      </c>
      <c r="Y40" s="446">
        <f t="shared" si="6"/>
        <v>0</v>
      </c>
      <c r="Z40" s="446" t="str">
        <f t="shared" ref="Z40:Z71" si="11">IF(OR(B40="NSO",B40=0,B40=""),"",IF(OR($R$3=$AQ$12,$R$3=$AQ$13,$R$3=$AQ$14,$R$3=$AQ$15,$R$3=$AQ$16),$X$7,IF($R$3=$AQ$9,IF(AND(J40="",K40="",L40=""),15-Y40,IF(AND(J40="NA",K40="NA",L40="NA"),15-Y40,IF(AND(N40="",O40=""),35-Y40,IF(AND(R40="",S40=""),50-Y40,100-Y40)))),IF(AND(J40="",K40="",L40=""),30-Y40,IF(AND(J40="NA",K40="NA",L40="NA"),30-Y40,IF(AND(N40="",O40=""),70-Y40,IF(AND(R40="",S40=""),100-Y40,200-Y40)))))))</f>
        <v/>
      </c>
      <c r="AA40" s="446" t="str">
        <f t="shared" si="7"/>
        <v/>
      </c>
      <c r="AB40" s="446" t="str">
        <f t="shared" si="8"/>
        <v/>
      </c>
      <c r="AC40" s="446" t="str">
        <f t="shared" si="9"/>
        <v/>
      </c>
      <c r="AD40" s="447" t="str">
        <f t="shared" si="10"/>
        <v/>
      </c>
    </row>
    <row r="41" spans="1:30">
      <c r="A41" s="475">
        <f>IF('Result Sheet'!A41="","",'Result Sheet'!A41)</f>
        <v>34</v>
      </c>
      <c r="B41" s="439" t="str">
        <f>IF(OR($D$3="",$R$3=""),"",IF('Result Sheet'!B41="","",'Result Sheet'!B41))</f>
        <v/>
      </c>
      <c r="C41" s="440" t="str">
        <f>IF(OR($D$3="",$R$3=""),"",IF('Result Sheet'!F41="","",'Result Sheet'!F41))</f>
        <v/>
      </c>
      <c r="D41" s="441" t="str">
        <f>IF(OR($D$3="",$R$3=""),"",IF('Result Sheet'!E41="","",'Result Sheet'!E41))</f>
        <v/>
      </c>
      <c r="E41" s="442" t="str">
        <f>IF(OR($D$3="",$R$3=""),"",IF('Result Sheet'!G41="","",'Result Sheet'!G41))</f>
        <v/>
      </c>
      <c r="F41" s="442" t="str">
        <f>IF(OR($D$3="",$R$3=""),"",IF('Result Sheet'!H41="","",'Result Sheet'!H41))</f>
        <v/>
      </c>
      <c r="G41" s="442" t="str">
        <f>IF(OR($D$3="",$R$3=""),"",IF('Result Sheet'!I41="","",'Result Sheet'!I41))</f>
        <v/>
      </c>
      <c r="H41" s="443" t="str">
        <f>IF(OR($D$3="",$R$3=""),"",IF('Result Sheet'!K41="","",'Result Sheet'!K41))</f>
        <v/>
      </c>
      <c r="I41" s="444" t="str">
        <f>IF(OR($D$3="",$R$3=""),"",IF('Result Sheet'!J41="","",'Result Sheet'!J41))</f>
        <v/>
      </c>
      <c r="J41" s="120" t="str">
        <f>IF($R$3=$AQ$8,'Result Sheet'!L41,IF($R$3=$AQ$9,'Result Sheet'!AG41,IF($R$3=$AQ$10,'Result Sheet'!BC41,IF($R$3=$AQ$11,'Result Sheet'!BX41,IF($R$3=$AQ$12,'Result Sheet'!CS41,IF($R$3=$AQ$13,'Result Sheet'!DN41,""))))))</f>
        <v/>
      </c>
      <c r="K41" s="120" t="str">
        <f>IF($R$3=$AQ$8,'Result Sheet'!M41,IF($R$3=$AQ$9,'Result Sheet'!AH41,IF($R$3=$AQ$10,'Result Sheet'!BD41,IF($R$3=$AQ$11,'Result Sheet'!BY41,IF($R$3=$AQ$12,'Result Sheet'!CT41,IF($R$3=$AQ$13,'Result Sheet'!DO41,IF($R$3=$AQ$14,'Result Sheet'!EI41,IF($R$3=$AQ$15,'Result Sheet'!ES41,IF($R$3=$AQ$16,'Result Sheet'!FC41,"")))))))))</f>
        <v/>
      </c>
      <c r="L41" s="120" t="str">
        <f>IF($R$3=$AQ$8,'Result Sheet'!N41,IF($R$3=$AQ$9,'Result Sheet'!AI41,IF($R$3=$AQ$10,'Result Sheet'!BE41,IF($R$3=$AQ$11,'Result Sheet'!BZ41,IF($R$3=$AQ$12,'Result Sheet'!CU41,IF($R$3=$AQ$13,'Result Sheet'!DP41,""))))))</f>
        <v/>
      </c>
      <c r="M41" s="120" t="str">
        <f>IF($R$3=$AQ$8,'Result Sheet'!O41,IF($R$3=$AQ$9,'Result Sheet'!AJ41,IF($R$3=$AQ$10,'Result Sheet'!BF41,IF($R$3=$AQ$11,'Result Sheet'!CA41,IF($R$3=$AQ$12,'Result Sheet'!CV41,IF($R$3=$AQ$13,'Result Sheet'!DQ41,IF($R$3=$AQ$14,'Result Sheet'!EJ41,IF($R$3=$AQ$15,'Result Sheet'!ET41,IF($R$3=$AQ$16,'Result Sheet'!FD41,"")))))))))</f>
        <v/>
      </c>
      <c r="N41" s="120" t="str">
        <f>IF($R$3=$AQ$8,'Result Sheet'!P41,IF($R$3=$AQ$9,'Result Sheet'!AK41,IF($R$3=$AQ$10,'Result Sheet'!BG41,IF($R$3=$AQ$11,'Result Sheet'!CB41,IF($R$3=$AQ$12,'Result Sheet'!CW41,IF($R$3=$AQ$13,'Result Sheet'!DR41,""))))))</f>
        <v/>
      </c>
      <c r="O41" s="120" t="str">
        <f>IF($R$3=$AQ$8,'Result Sheet'!Q41,IF($R$3=$AQ$9,'Result Sheet'!AL41,IF($R$3=$AQ$10,'Result Sheet'!BH41,IF($R$3=$AQ$11,'Result Sheet'!CC41,IF($R$3=$AQ$12,'Result Sheet'!CX41,IF($R$3=$AQ$13,'Result Sheet'!DS41,IF($R$3=$AQ$14,'Result Sheet'!EK41,IF($R$3=$AQ$15,'Result Sheet'!EU41,IF($R$3=$AQ$16,'Result Sheet'!FE41,"")))))))))</f>
        <v/>
      </c>
      <c r="P41" s="472" t="str">
        <f t="shared" si="1"/>
        <v/>
      </c>
      <c r="Q41" s="120" t="str">
        <f>IF($R$3=$AQ$8,'Result Sheet'!S41,IF($R$3=$AQ$9,'Result Sheet'!AN41,IF($R$3=$AQ$10,'Result Sheet'!BJ41,IF($R$3=$AQ$11,'Result Sheet'!CE41,IF($R$3=$AQ$12,'Result Sheet'!CZ41,IF($R$3=$AQ$13,'Result Sheet'!DU41,""))))))</f>
        <v/>
      </c>
      <c r="R41" s="120" t="str">
        <f>IF($R$3=$AQ$8,'Result Sheet'!T41,IF($R$3=$AQ$9,'Result Sheet'!AO41,IF($R$3=$AQ$10,'Result Sheet'!BK41,IF($R$3=$AQ$11,'Result Sheet'!CF41,IF($R$3=$AQ$12,'Result Sheet'!DA41,IF($R$3=$AQ$13,'Result Sheet'!DV41,IF($R$3=$AQ$14,'Result Sheet'!EL41,IF($R$3=$AQ$15,'Result Sheet'!EV41,IF($R$3=$AQ$16,'Result Sheet'!FF41,IF($R$3=$AQ$17,'Result Sheet'!FM41,IF($R$3=$AQ$18,'Result Sheet'!FQ41,"")))))))))))</f>
        <v/>
      </c>
      <c r="S41" s="65" t="str">
        <f t="shared" si="2"/>
        <v/>
      </c>
      <c r="T41" s="62">
        <f t="shared" si="3"/>
        <v>0</v>
      </c>
      <c r="U41" s="120" t="str">
        <f>IF($R$3=$AQ$8,'Result Sheet'!W41,IF($R$3=$AQ$9,'Result Sheet'!AR41,IF($R$3=$AQ$10,'Result Sheet'!BN41,IF($R$3=$AQ$11,'Result Sheet'!CI41,IF($R$3=$AQ$12,'Result Sheet'!DD41,IF($R$3=$AQ$13,'Result Sheet'!DY41,""))))))</f>
        <v/>
      </c>
      <c r="V41" s="120" t="str">
        <f>IF($R$3=$AQ$8,'Result Sheet'!X41,IF($R$3=$AQ$9,'Result Sheet'!AS41,IF($R$3=$AQ$10,'Result Sheet'!BO41,IF($R$3=$AQ$11,'Result Sheet'!CJ41,IF($R$3=$AQ$12,'Result Sheet'!DE41,IF($R$3=$AQ$13,'Result Sheet'!DZ41,IF($R$3=$AQ$14,'Result Sheet'!EM41,IF($R$3=$AQ$15,'Result Sheet'!EW41,IF($R$3=$AQ$16,'Result Sheet'!FG41,IF($R$3=$AQ$17,'Result Sheet'!FN41,IF($R$3=$AQ$18,'Result Sheet'!FR41,"")))))))))))</f>
        <v/>
      </c>
      <c r="W41" s="66" t="str">
        <f t="shared" si="4"/>
        <v/>
      </c>
      <c r="X41" s="445" t="str">
        <f t="shared" si="5"/>
        <v/>
      </c>
      <c r="Y41" s="446">
        <f t="shared" si="6"/>
        <v>0</v>
      </c>
      <c r="Z41" s="446" t="str">
        <f t="shared" si="11"/>
        <v/>
      </c>
      <c r="AA41" s="446" t="str">
        <f t="shared" si="7"/>
        <v/>
      </c>
      <c r="AB41" s="446" t="str">
        <f t="shared" si="8"/>
        <v/>
      </c>
      <c r="AC41" s="446" t="str">
        <f t="shared" si="9"/>
        <v/>
      </c>
      <c r="AD41" s="447" t="str">
        <f t="shared" si="10"/>
        <v/>
      </c>
    </row>
    <row r="42" spans="1:30">
      <c r="A42" s="475">
        <f>IF('Result Sheet'!A42="","",'Result Sheet'!A42)</f>
        <v>35</v>
      </c>
      <c r="B42" s="439" t="str">
        <f>IF(OR($D$3="",$R$3=""),"",IF('Result Sheet'!B42="","",'Result Sheet'!B42))</f>
        <v/>
      </c>
      <c r="C42" s="440" t="str">
        <f>IF(OR($D$3="",$R$3=""),"",IF('Result Sheet'!F42="","",'Result Sheet'!F42))</f>
        <v/>
      </c>
      <c r="D42" s="441" t="str">
        <f>IF(OR($D$3="",$R$3=""),"",IF('Result Sheet'!E42="","",'Result Sheet'!E42))</f>
        <v/>
      </c>
      <c r="E42" s="442" t="str">
        <f>IF(OR($D$3="",$R$3=""),"",IF('Result Sheet'!G42="","",'Result Sheet'!G42))</f>
        <v/>
      </c>
      <c r="F42" s="442" t="str">
        <f>IF(OR($D$3="",$R$3=""),"",IF('Result Sheet'!H42="","",'Result Sheet'!H42))</f>
        <v/>
      </c>
      <c r="G42" s="442" t="str">
        <f>IF(OR($D$3="",$R$3=""),"",IF('Result Sheet'!I42="","",'Result Sheet'!I42))</f>
        <v/>
      </c>
      <c r="H42" s="443" t="str">
        <f>IF(OR($D$3="",$R$3=""),"",IF('Result Sheet'!K42="","",'Result Sheet'!K42))</f>
        <v/>
      </c>
      <c r="I42" s="444" t="str">
        <f>IF(OR($D$3="",$R$3=""),"",IF('Result Sheet'!J42="","",'Result Sheet'!J42))</f>
        <v/>
      </c>
      <c r="J42" s="120" t="str">
        <f>IF($R$3=$AQ$8,'Result Sheet'!L42,IF($R$3=$AQ$9,'Result Sheet'!AG42,IF($R$3=$AQ$10,'Result Sheet'!BC42,IF($R$3=$AQ$11,'Result Sheet'!BX42,IF($R$3=$AQ$12,'Result Sheet'!CS42,IF($R$3=$AQ$13,'Result Sheet'!DN42,""))))))</f>
        <v/>
      </c>
      <c r="K42" s="120" t="str">
        <f>IF($R$3=$AQ$8,'Result Sheet'!M42,IF($R$3=$AQ$9,'Result Sheet'!AH42,IF($R$3=$AQ$10,'Result Sheet'!BD42,IF($R$3=$AQ$11,'Result Sheet'!BY42,IF($R$3=$AQ$12,'Result Sheet'!CT42,IF($R$3=$AQ$13,'Result Sheet'!DO42,IF($R$3=$AQ$14,'Result Sheet'!EI42,IF($R$3=$AQ$15,'Result Sheet'!ES42,IF($R$3=$AQ$16,'Result Sheet'!FC42,"")))))))))</f>
        <v/>
      </c>
      <c r="L42" s="120" t="str">
        <f>IF($R$3=$AQ$8,'Result Sheet'!N42,IF($R$3=$AQ$9,'Result Sheet'!AI42,IF($R$3=$AQ$10,'Result Sheet'!BE42,IF($R$3=$AQ$11,'Result Sheet'!BZ42,IF($R$3=$AQ$12,'Result Sheet'!CU42,IF($R$3=$AQ$13,'Result Sheet'!DP42,""))))))</f>
        <v/>
      </c>
      <c r="M42" s="120" t="str">
        <f>IF($R$3=$AQ$8,'Result Sheet'!O42,IF($R$3=$AQ$9,'Result Sheet'!AJ42,IF($R$3=$AQ$10,'Result Sheet'!BF42,IF($R$3=$AQ$11,'Result Sheet'!CA42,IF($R$3=$AQ$12,'Result Sheet'!CV42,IF($R$3=$AQ$13,'Result Sheet'!DQ42,IF($R$3=$AQ$14,'Result Sheet'!EJ42,IF($R$3=$AQ$15,'Result Sheet'!ET42,IF($R$3=$AQ$16,'Result Sheet'!FD42,"")))))))))</f>
        <v/>
      </c>
      <c r="N42" s="120" t="str">
        <f>IF($R$3=$AQ$8,'Result Sheet'!P42,IF($R$3=$AQ$9,'Result Sheet'!AK42,IF($R$3=$AQ$10,'Result Sheet'!BG42,IF($R$3=$AQ$11,'Result Sheet'!CB42,IF($R$3=$AQ$12,'Result Sheet'!CW42,IF($R$3=$AQ$13,'Result Sheet'!DR42,""))))))</f>
        <v/>
      </c>
      <c r="O42" s="120" t="str">
        <f>IF($R$3=$AQ$8,'Result Sheet'!Q42,IF($R$3=$AQ$9,'Result Sheet'!AL42,IF($R$3=$AQ$10,'Result Sheet'!BH42,IF($R$3=$AQ$11,'Result Sheet'!CC42,IF($R$3=$AQ$12,'Result Sheet'!CX42,IF($R$3=$AQ$13,'Result Sheet'!DS42,IF($R$3=$AQ$14,'Result Sheet'!EK42,IF($R$3=$AQ$15,'Result Sheet'!EU42,IF($R$3=$AQ$16,'Result Sheet'!FE42,"")))))))))</f>
        <v/>
      </c>
      <c r="P42" s="472" t="str">
        <f t="shared" si="1"/>
        <v/>
      </c>
      <c r="Q42" s="120" t="str">
        <f>IF($R$3=$AQ$8,'Result Sheet'!S42,IF($R$3=$AQ$9,'Result Sheet'!AN42,IF($R$3=$AQ$10,'Result Sheet'!BJ42,IF($R$3=$AQ$11,'Result Sheet'!CE42,IF($R$3=$AQ$12,'Result Sheet'!CZ42,IF($R$3=$AQ$13,'Result Sheet'!DU42,""))))))</f>
        <v/>
      </c>
      <c r="R42" s="120" t="str">
        <f>IF($R$3=$AQ$8,'Result Sheet'!T42,IF($R$3=$AQ$9,'Result Sheet'!AO42,IF($R$3=$AQ$10,'Result Sheet'!BK42,IF($R$3=$AQ$11,'Result Sheet'!CF42,IF($R$3=$AQ$12,'Result Sheet'!DA42,IF($R$3=$AQ$13,'Result Sheet'!DV42,IF($R$3=$AQ$14,'Result Sheet'!EL42,IF($R$3=$AQ$15,'Result Sheet'!EV42,IF($R$3=$AQ$16,'Result Sheet'!FF42,IF($R$3=$AQ$17,'Result Sheet'!FM42,IF($R$3=$AQ$18,'Result Sheet'!FQ42,"")))))))))))</f>
        <v/>
      </c>
      <c r="S42" s="65" t="str">
        <f t="shared" si="2"/>
        <v/>
      </c>
      <c r="T42" s="62">
        <f t="shared" si="3"/>
        <v>0</v>
      </c>
      <c r="U42" s="120" t="str">
        <f>IF($R$3=$AQ$8,'Result Sheet'!W42,IF($R$3=$AQ$9,'Result Sheet'!AR42,IF($R$3=$AQ$10,'Result Sheet'!BN42,IF($R$3=$AQ$11,'Result Sheet'!CI42,IF($R$3=$AQ$12,'Result Sheet'!DD42,IF($R$3=$AQ$13,'Result Sheet'!DY42,""))))))</f>
        <v/>
      </c>
      <c r="V42" s="120" t="str">
        <f>IF($R$3=$AQ$8,'Result Sheet'!X42,IF($R$3=$AQ$9,'Result Sheet'!AS42,IF($R$3=$AQ$10,'Result Sheet'!BO42,IF($R$3=$AQ$11,'Result Sheet'!CJ42,IF($R$3=$AQ$12,'Result Sheet'!DE42,IF($R$3=$AQ$13,'Result Sheet'!DZ42,IF($R$3=$AQ$14,'Result Sheet'!EM42,IF($R$3=$AQ$15,'Result Sheet'!EW42,IF($R$3=$AQ$16,'Result Sheet'!FG42,IF($R$3=$AQ$17,'Result Sheet'!FN42,IF($R$3=$AQ$18,'Result Sheet'!FR42,"")))))))))))</f>
        <v/>
      </c>
      <c r="W42" s="66" t="str">
        <f t="shared" si="4"/>
        <v/>
      </c>
      <c r="X42" s="445" t="str">
        <f t="shared" si="5"/>
        <v/>
      </c>
      <c r="Y42" s="446">
        <f t="shared" si="6"/>
        <v>0</v>
      </c>
      <c r="Z42" s="446" t="str">
        <f t="shared" si="11"/>
        <v/>
      </c>
      <c r="AA42" s="446" t="str">
        <f t="shared" si="7"/>
        <v/>
      </c>
      <c r="AB42" s="446" t="str">
        <f t="shared" si="8"/>
        <v/>
      </c>
      <c r="AC42" s="446" t="str">
        <f t="shared" si="9"/>
        <v/>
      </c>
      <c r="AD42" s="447" t="str">
        <f t="shared" si="10"/>
        <v/>
      </c>
    </row>
    <row r="43" spans="1:30">
      <c r="A43" s="475">
        <f>IF('Result Sheet'!A43="","",'Result Sheet'!A43)</f>
        <v>36</v>
      </c>
      <c r="B43" s="439" t="str">
        <f>IF(OR($D$3="",$R$3=""),"",IF('Result Sheet'!B43="","",'Result Sheet'!B43))</f>
        <v/>
      </c>
      <c r="C43" s="440" t="str">
        <f>IF(OR($D$3="",$R$3=""),"",IF('Result Sheet'!F43="","",'Result Sheet'!F43))</f>
        <v/>
      </c>
      <c r="D43" s="441" t="str">
        <f>IF(OR($D$3="",$R$3=""),"",IF('Result Sheet'!E43="","",'Result Sheet'!E43))</f>
        <v/>
      </c>
      <c r="E43" s="442" t="str">
        <f>IF(OR($D$3="",$R$3=""),"",IF('Result Sheet'!G43="","",'Result Sheet'!G43))</f>
        <v/>
      </c>
      <c r="F43" s="442" t="str">
        <f>IF(OR($D$3="",$R$3=""),"",IF('Result Sheet'!H43="","",'Result Sheet'!H43))</f>
        <v/>
      </c>
      <c r="G43" s="442" t="str">
        <f>IF(OR($D$3="",$R$3=""),"",IF('Result Sheet'!I43="","",'Result Sheet'!I43))</f>
        <v/>
      </c>
      <c r="H43" s="443" t="str">
        <f>IF(OR($D$3="",$R$3=""),"",IF('Result Sheet'!K43="","",'Result Sheet'!K43))</f>
        <v/>
      </c>
      <c r="I43" s="444" t="str">
        <f>IF(OR($D$3="",$R$3=""),"",IF('Result Sheet'!J43="","",'Result Sheet'!J43))</f>
        <v/>
      </c>
      <c r="J43" s="120" t="str">
        <f>IF($R$3=$AQ$8,'Result Sheet'!L43,IF($R$3=$AQ$9,'Result Sheet'!AG43,IF($R$3=$AQ$10,'Result Sheet'!BC43,IF($R$3=$AQ$11,'Result Sheet'!BX43,IF($R$3=$AQ$12,'Result Sheet'!CS43,IF($R$3=$AQ$13,'Result Sheet'!DN43,""))))))</f>
        <v/>
      </c>
      <c r="K43" s="120" t="str">
        <f>IF($R$3=$AQ$8,'Result Sheet'!M43,IF($R$3=$AQ$9,'Result Sheet'!AH43,IF($R$3=$AQ$10,'Result Sheet'!BD43,IF($R$3=$AQ$11,'Result Sheet'!BY43,IF($R$3=$AQ$12,'Result Sheet'!CT43,IF($R$3=$AQ$13,'Result Sheet'!DO43,IF($R$3=$AQ$14,'Result Sheet'!EI43,IF($R$3=$AQ$15,'Result Sheet'!ES43,IF($R$3=$AQ$16,'Result Sheet'!FC43,"")))))))))</f>
        <v/>
      </c>
      <c r="L43" s="120" t="str">
        <f>IF($R$3=$AQ$8,'Result Sheet'!N43,IF($R$3=$AQ$9,'Result Sheet'!AI43,IF($R$3=$AQ$10,'Result Sheet'!BE43,IF($R$3=$AQ$11,'Result Sheet'!BZ43,IF($R$3=$AQ$12,'Result Sheet'!CU43,IF($R$3=$AQ$13,'Result Sheet'!DP43,""))))))</f>
        <v/>
      </c>
      <c r="M43" s="120" t="str">
        <f>IF($R$3=$AQ$8,'Result Sheet'!O43,IF($R$3=$AQ$9,'Result Sheet'!AJ43,IF($R$3=$AQ$10,'Result Sheet'!BF43,IF($R$3=$AQ$11,'Result Sheet'!CA43,IF($R$3=$AQ$12,'Result Sheet'!CV43,IF($R$3=$AQ$13,'Result Sheet'!DQ43,IF($R$3=$AQ$14,'Result Sheet'!EJ43,IF($R$3=$AQ$15,'Result Sheet'!ET43,IF($R$3=$AQ$16,'Result Sheet'!FD43,"")))))))))</f>
        <v/>
      </c>
      <c r="N43" s="120" t="str">
        <f>IF($R$3=$AQ$8,'Result Sheet'!P43,IF($R$3=$AQ$9,'Result Sheet'!AK43,IF($R$3=$AQ$10,'Result Sheet'!BG43,IF($R$3=$AQ$11,'Result Sheet'!CB43,IF($R$3=$AQ$12,'Result Sheet'!CW43,IF($R$3=$AQ$13,'Result Sheet'!DR43,""))))))</f>
        <v/>
      </c>
      <c r="O43" s="120" t="str">
        <f>IF($R$3=$AQ$8,'Result Sheet'!Q43,IF($R$3=$AQ$9,'Result Sheet'!AL43,IF($R$3=$AQ$10,'Result Sheet'!BH43,IF($R$3=$AQ$11,'Result Sheet'!CC43,IF($R$3=$AQ$12,'Result Sheet'!CX43,IF($R$3=$AQ$13,'Result Sheet'!DS43,IF($R$3=$AQ$14,'Result Sheet'!EK43,IF($R$3=$AQ$15,'Result Sheet'!EU43,IF($R$3=$AQ$16,'Result Sheet'!FE43,"")))))))))</f>
        <v/>
      </c>
      <c r="P43" s="472" t="str">
        <f t="shared" si="1"/>
        <v/>
      </c>
      <c r="Q43" s="120" t="str">
        <f>IF($R$3=$AQ$8,'Result Sheet'!S43,IF($R$3=$AQ$9,'Result Sheet'!AN43,IF($R$3=$AQ$10,'Result Sheet'!BJ43,IF($R$3=$AQ$11,'Result Sheet'!CE43,IF($R$3=$AQ$12,'Result Sheet'!CZ43,IF($R$3=$AQ$13,'Result Sheet'!DU43,""))))))</f>
        <v/>
      </c>
      <c r="R43" s="120" t="str">
        <f>IF($R$3=$AQ$8,'Result Sheet'!T43,IF($R$3=$AQ$9,'Result Sheet'!AO43,IF($R$3=$AQ$10,'Result Sheet'!BK43,IF($R$3=$AQ$11,'Result Sheet'!CF43,IF($R$3=$AQ$12,'Result Sheet'!DA43,IF($R$3=$AQ$13,'Result Sheet'!DV43,IF($R$3=$AQ$14,'Result Sheet'!EL43,IF($R$3=$AQ$15,'Result Sheet'!EV43,IF($R$3=$AQ$16,'Result Sheet'!FF43,IF($R$3=$AQ$17,'Result Sheet'!FM43,IF($R$3=$AQ$18,'Result Sheet'!FQ43,"")))))))))))</f>
        <v/>
      </c>
      <c r="S43" s="65" t="str">
        <f t="shared" si="2"/>
        <v/>
      </c>
      <c r="T43" s="62">
        <f t="shared" si="3"/>
        <v>0</v>
      </c>
      <c r="U43" s="120" t="str">
        <f>IF($R$3=$AQ$8,'Result Sheet'!W43,IF($R$3=$AQ$9,'Result Sheet'!AR43,IF($R$3=$AQ$10,'Result Sheet'!BN43,IF($R$3=$AQ$11,'Result Sheet'!CI43,IF($R$3=$AQ$12,'Result Sheet'!DD43,IF($R$3=$AQ$13,'Result Sheet'!DY43,""))))))</f>
        <v/>
      </c>
      <c r="V43" s="120" t="str">
        <f>IF($R$3=$AQ$8,'Result Sheet'!X43,IF($R$3=$AQ$9,'Result Sheet'!AS43,IF($R$3=$AQ$10,'Result Sheet'!BO43,IF($R$3=$AQ$11,'Result Sheet'!CJ43,IF($R$3=$AQ$12,'Result Sheet'!DE43,IF($R$3=$AQ$13,'Result Sheet'!DZ43,IF($R$3=$AQ$14,'Result Sheet'!EM43,IF($R$3=$AQ$15,'Result Sheet'!EW43,IF($R$3=$AQ$16,'Result Sheet'!FG43,IF($R$3=$AQ$17,'Result Sheet'!FN43,IF($R$3=$AQ$18,'Result Sheet'!FR43,"")))))))))))</f>
        <v/>
      </c>
      <c r="W43" s="66" t="str">
        <f t="shared" si="4"/>
        <v/>
      </c>
      <c r="X43" s="445" t="str">
        <f t="shared" si="5"/>
        <v/>
      </c>
      <c r="Y43" s="446">
        <f t="shared" si="6"/>
        <v>0</v>
      </c>
      <c r="Z43" s="446" t="str">
        <f t="shared" si="11"/>
        <v/>
      </c>
      <c r="AA43" s="446" t="str">
        <f t="shared" si="7"/>
        <v/>
      </c>
      <c r="AB43" s="446" t="str">
        <f t="shared" si="8"/>
        <v/>
      </c>
      <c r="AC43" s="446" t="str">
        <f t="shared" si="9"/>
        <v/>
      </c>
      <c r="AD43" s="447" t="str">
        <f t="shared" si="10"/>
        <v/>
      </c>
    </row>
    <row r="44" spans="1:30">
      <c r="A44" s="475">
        <f>IF('Result Sheet'!A44="","",'Result Sheet'!A44)</f>
        <v>37</v>
      </c>
      <c r="B44" s="439" t="str">
        <f>IF(OR($D$3="",$R$3=""),"",IF('Result Sheet'!B44="","",'Result Sheet'!B44))</f>
        <v/>
      </c>
      <c r="C44" s="440" t="str">
        <f>IF(OR($D$3="",$R$3=""),"",IF('Result Sheet'!F44="","",'Result Sheet'!F44))</f>
        <v/>
      </c>
      <c r="D44" s="441" t="str">
        <f>IF(OR($D$3="",$R$3=""),"",IF('Result Sheet'!E44="","",'Result Sheet'!E44))</f>
        <v/>
      </c>
      <c r="E44" s="442" t="str">
        <f>IF(OR($D$3="",$R$3=""),"",IF('Result Sheet'!G44="","",'Result Sheet'!G44))</f>
        <v/>
      </c>
      <c r="F44" s="442" t="str">
        <f>IF(OR($D$3="",$R$3=""),"",IF('Result Sheet'!H44="","",'Result Sheet'!H44))</f>
        <v/>
      </c>
      <c r="G44" s="442" t="str">
        <f>IF(OR($D$3="",$R$3=""),"",IF('Result Sheet'!I44="","",'Result Sheet'!I44))</f>
        <v/>
      </c>
      <c r="H44" s="443" t="str">
        <f>IF(OR($D$3="",$R$3=""),"",IF('Result Sheet'!K44="","",'Result Sheet'!K44))</f>
        <v/>
      </c>
      <c r="I44" s="444" t="str">
        <f>IF(OR($D$3="",$R$3=""),"",IF('Result Sheet'!J44="","",'Result Sheet'!J44))</f>
        <v/>
      </c>
      <c r="J44" s="120" t="str">
        <f>IF($R$3=$AQ$8,'Result Sheet'!L44,IF($R$3=$AQ$9,'Result Sheet'!AG44,IF($R$3=$AQ$10,'Result Sheet'!BC44,IF($R$3=$AQ$11,'Result Sheet'!BX44,IF($R$3=$AQ$12,'Result Sheet'!CS44,IF($R$3=$AQ$13,'Result Sheet'!DN44,""))))))</f>
        <v/>
      </c>
      <c r="K44" s="120" t="str">
        <f>IF($R$3=$AQ$8,'Result Sheet'!M44,IF($R$3=$AQ$9,'Result Sheet'!AH44,IF($R$3=$AQ$10,'Result Sheet'!BD44,IF($R$3=$AQ$11,'Result Sheet'!BY44,IF($R$3=$AQ$12,'Result Sheet'!CT44,IF($R$3=$AQ$13,'Result Sheet'!DO44,IF($R$3=$AQ$14,'Result Sheet'!EI44,IF($R$3=$AQ$15,'Result Sheet'!ES44,IF($R$3=$AQ$16,'Result Sheet'!FC44,"")))))))))</f>
        <v/>
      </c>
      <c r="L44" s="120" t="str">
        <f>IF($R$3=$AQ$8,'Result Sheet'!N44,IF($R$3=$AQ$9,'Result Sheet'!AI44,IF($R$3=$AQ$10,'Result Sheet'!BE44,IF($R$3=$AQ$11,'Result Sheet'!BZ44,IF($R$3=$AQ$12,'Result Sheet'!CU44,IF($R$3=$AQ$13,'Result Sheet'!DP44,""))))))</f>
        <v/>
      </c>
      <c r="M44" s="120" t="str">
        <f>IF($R$3=$AQ$8,'Result Sheet'!O44,IF($R$3=$AQ$9,'Result Sheet'!AJ44,IF($R$3=$AQ$10,'Result Sheet'!BF44,IF($R$3=$AQ$11,'Result Sheet'!CA44,IF($R$3=$AQ$12,'Result Sheet'!CV44,IF($R$3=$AQ$13,'Result Sheet'!DQ44,IF($R$3=$AQ$14,'Result Sheet'!EJ44,IF($R$3=$AQ$15,'Result Sheet'!ET44,IF($R$3=$AQ$16,'Result Sheet'!FD44,"")))))))))</f>
        <v/>
      </c>
      <c r="N44" s="120" t="str">
        <f>IF($R$3=$AQ$8,'Result Sheet'!P44,IF($R$3=$AQ$9,'Result Sheet'!AK44,IF($R$3=$AQ$10,'Result Sheet'!BG44,IF($R$3=$AQ$11,'Result Sheet'!CB44,IF($R$3=$AQ$12,'Result Sheet'!CW44,IF($R$3=$AQ$13,'Result Sheet'!DR44,""))))))</f>
        <v/>
      </c>
      <c r="O44" s="120" t="str">
        <f>IF($R$3=$AQ$8,'Result Sheet'!Q44,IF($R$3=$AQ$9,'Result Sheet'!AL44,IF($R$3=$AQ$10,'Result Sheet'!BH44,IF($R$3=$AQ$11,'Result Sheet'!CC44,IF($R$3=$AQ$12,'Result Sheet'!CX44,IF($R$3=$AQ$13,'Result Sheet'!DS44,IF($R$3=$AQ$14,'Result Sheet'!EK44,IF($R$3=$AQ$15,'Result Sheet'!EU44,IF($R$3=$AQ$16,'Result Sheet'!FE44,"")))))))))</f>
        <v/>
      </c>
      <c r="P44" s="472" t="str">
        <f t="shared" si="1"/>
        <v/>
      </c>
      <c r="Q44" s="120" t="str">
        <f>IF($R$3=$AQ$8,'Result Sheet'!S44,IF($R$3=$AQ$9,'Result Sheet'!AN44,IF($R$3=$AQ$10,'Result Sheet'!BJ44,IF($R$3=$AQ$11,'Result Sheet'!CE44,IF($R$3=$AQ$12,'Result Sheet'!CZ44,IF($R$3=$AQ$13,'Result Sheet'!DU44,""))))))</f>
        <v/>
      </c>
      <c r="R44" s="120" t="str">
        <f>IF($R$3=$AQ$8,'Result Sheet'!T44,IF($R$3=$AQ$9,'Result Sheet'!AO44,IF($R$3=$AQ$10,'Result Sheet'!BK44,IF($R$3=$AQ$11,'Result Sheet'!CF44,IF($R$3=$AQ$12,'Result Sheet'!DA44,IF($R$3=$AQ$13,'Result Sheet'!DV44,IF($R$3=$AQ$14,'Result Sheet'!EL44,IF($R$3=$AQ$15,'Result Sheet'!EV44,IF($R$3=$AQ$16,'Result Sheet'!FF44,IF($R$3=$AQ$17,'Result Sheet'!FM44,IF($R$3=$AQ$18,'Result Sheet'!FQ44,"")))))))))))</f>
        <v/>
      </c>
      <c r="S44" s="65" t="str">
        <f t="shared" si="2"/>
        <v/>
      </c>
      <c r="T44" s="62">
        <f t="shared" si="3"/>
        <v>0</v>
      </c>
      <c r="U44" s="120" t="str">
        <f>IF($R$3=$AQ$8,'Result Sheet'!W44,IF($R$3=$AQ$9,'Result Sheet'!AR44,IF($R$3=$AQ$10,'Result Sheet'!BN44,IF($R$3=$AQ$11,'Result Sheet'!CI44,IF($R$3=$AQ$12,'Result Sheet'!DD44,IF($R$3=$AQ$13,'Result Sheet'!DY44,""))))))</f>
        <v/>
      </c>
      <c r="V44" s="120" t="str">
        <f>IF($R$3=$AQ$8,'Result Sheet'!X44,IF($R$3=$AQ$9,'Result Sheet'!AS44,IF($R$3=$AQ$10,'Result Sheet'!BO44,IF($R$3=$AQ$11,'Result Sheet'!CJ44,IF($R$3=$AQ$12,'Result Sheet'!DE44,IF($R$3=$AQ$13,'Result Sheet'!DZ44,IF($R$3=$AQ$14,'Result Sheet'!EM44,IF($R$3=$AQ$15,'Result Sheet'!EW44,IF($R$3=$AQ$16,'Result Sheet'!FG44,IF($R$3=$AQ$17,'Result Sheet'!FN44,IF($R$3=$AQ$18,'Result Sheet'!FR44,"")))))))))))</f>
        <v/>
      </c>
      <c r="W44" s="66" t="str">
        <f t="shared" si="4"/>
        <v/>
      </c>
      <c r="X44" s="445" t="str">
        <f t="shared" si="5"/>
        <v/>
      </c>
      <c r="Y44" s="446">
        <f t="shared" si="6"/>
        <v>0</v>
      </c>
      <c r="Z44" s="446" t="str">
        <f t="shared" si="11"/>
        <v/>
      </c>
      <c r="AA44" s="446" t="str">
        <f t="shared" si="7"/>
        <v/>
      </c>
      <c r="AB44" s="446" t="str">
        <f t="shared" si="8"/>
        <v/>
      </c>
      <c r="AC44" s="446" t="str">
        <f t="shared" si="9"/>
        <v/>
      </c>
      <c r="AD44" s="447" t="str">
        <f t="shared" si="10"/>
        <v/>
      </c>
    </row>
    <row r="45" spans="1:30">
      <c r="A45" s="475">
        <f>IF('Result Sheet'!A45="","",'Result Sheet'!A45)</f>
        <v>38</v>
      </c>
      <c r="B45" s="439" t="str">
        <f>IF(OR($D$3="",$R$3=""),"",IF('Result Sheet'!B45="","",'Result Sheet'!B45))</f>
        <v/>
      </c>
      <c r="C45" s="440" t="str">
        <f>IF(OR($D$3="",$R$3=""),"",IF('Result Sheet'!F45="","",'Result Sheet'!F45))</f>
        <v/>
      </c>
      <c r="D45" s="441" t="str">
        <f>IF(OR($D$3="",$R$3=""),"",IF('Result Sheet'!E45="","",'Result Sheet'!E45))</f>
        <v/>
      </c>
      <c r="E45" s="442" t="str">
        <f>IF(OR($D$3="",$R$3=""),"",IF('Result Sheet'!G45="","",'Result Sheet'!G45))</f>
        <v/>
      </c>
      <c r="F45" s="442" t="str">
        <f>IF(OR($D$3="",$R$3=""),"",IF('Result Sheet'!H45="","",'Result Sheet'!H45))</f>
        <v/>
      </c>
      <c r="G45" s="442" t="str">
        <f>IF(OR($D$3="",$R$3=""),"",IF('Result Sheet'!I45="","",'Result Sheet'!I45))</f>
        <v/>
      </c>
      <c r="H45" s="443" t="str">
        <f>IF(OR($D$3="",$R$3=""),"",IF('Result Sheet'!K45="","",'Result Sheet'!K45))</f>
        <v/>
      </c>
      <c r="I45" s="444" t="str">
        <f>IF(OR($D$3="",$R$3=""),"",IF('Result Sheet'!J45="","",'Result Sheet'!J45))</f>
        <v/>
      </c>
      <c r="J45" s="120" t="str">
        <f>IF($R$3=$AQ$8,'Result Sheet'!L45,IF($R$3=$AQ$9,'Result Sheet'!AG45,IF($R$3=$AQ$10,'Result Sheet'!BC45,IF($R$3=$AQ$11,'Result Sheet'!BX45,IF($R$3=$AQ$12,'Result Sheet'!CS45,IF($R$3=$AQ$13,'Result Sheet'!DN45,""))))))</f>
        <v/>
      </c>
      <c r="K45" s="120" t="str">
        <f>IF($R$3=$AQ$8,'Result Sheet'!M45,IF($R$3=$AQ$9,'Result Sheet'!AH45,IF($R$3=$AQ$10,'Result Sheet'!BD45,IF($R$3=$AQ$11,'Result Sheet'!BY45,IF($R$3=$AQ$12,'Result Sheet'!CT45,IF($R$3=$AQ$13,'Result Sheet'!DO45,IF($R$3=$AQ$14,'Result Sheet'!EI45,IF($R$3=$AQ$15,'Result Sheet'!ES45,IF($R$3=$AQ$16,'Result Sheet'!FC45,"")))))))))</f>
        <v/>
      </c>
      <c r="L45" s="120" t="str">
        <f>IF($R$3=$AQ$8,'Result Sheet'!N45,IF($R$3=$AQ$9,'Result Sheet'!AI45,IF($R$3=$AQ$10,'Result Sheet'!BE45,IF($R$3=$AQ$11,'Result Sheet'!BZ45,IF($R$3=$AQ$12,'Result Sheet'!CU45,IF($R$3=$AQ$13,'Result Sheet'!DP45,""))))))</f>
        <v/>
      </c>
      <c r="M45" s="120" t="str">
        <f>IF($R$3=$AQ$8,'Result Sheet'!O45,IF($R$3=$AQ$9,'Result Sheet'!AJ45,IF($R$3=$AQ$10,'Result Sheet'!BF45,IF($R$3=$AQ$11,'Result Sheet'!CA45,IF($R$3=$AQ$12,'Result Sheet'!CV45,IF($R$3=$AQ$13,'Result Sheet'!DQ45,IF($R$3=$AQ$14,'Result Sheet'!EJ45,IF($R$3=$AQ$15,'Result Sheet'!ET45,IF($R$3=$AQ$16,'Result Sheet'!FD45,"")))))))))</f>
        <v/>
      </c>
      <c r="N45" s="120" t="str">
        <f>IF($R$3=$AQ$8,'Result Sheet'!P45,IF($R$3=$AQ$9,'Result Sheet'!AK45,IF($R$3=$AQ$10,'Result Sheet'!BG45,IF($R$3=$AQ$11,'Result Sheet'!CB45,IF($R$3=$AQ$12,'Result Sheet'!CW45,IF($R$3=$AQ$13,'Result Sheet'!DR45,""))))))</f>
        <v/>
      </c>
      <c r="O45" s="120" t="str">
        <f>IF($R$3=$AQ$8,'Result Sheet'!Q45,IF($R$3=$AQ$9,'Result Sheet'!AL45,IF($R$3=$AQ$10,'Result Sheet'!BH45,IF($R$3=$AQ$11,'Result Sheet'!CC45,IF($R$3=$AQ$12,'Result Sheet'!CX45,IF($R$3=$AQ$13,'Result Sheet'!DS45,IF($R$3=$AQ$14,'Result Sheet'!EK45,IF($R$3=$AQ$15,'Result Sheet'!EU45,IF($R$3=$AQ$16,'Result Sheet'!FE45,"")))))))))</f>
        <v/>
      </c>
      <c r="P45" s="472" t="str">
        <f t="shared" si="1"/>
        <v/>
      </c>
      <c r="Q45" s="120" t="str">
        <f>IF($R$3=$AQ$8,'Result Sheet'!S45,IF($R$3=$AQ$9,'Result Sheet'!AN45,IF($R$3=$AQ$10,'Result Sheet'!BJ45,IF($R$3=$AQ$11,'Result Sheet'!CE45,IF($R$3=$AQ$12,'Result Sheet'!CZ45,IF($R$3=$AQ$13,'Result Sheet'!DU45,""))))))</f>
        <v/>
      </c>
      <c r="R45" s="120" t="str">
        <f>IF($R$3=$AQ$8,'Result Sheet'!T45,IF($R$3=$AQ$9,'Result Sheet'!AO45,IF($R$3=$AQ$10,'Result Sheet'!BK45,IF($R$3=$AQ$11,'Result Sheet'!CF45,IF($R$3=$AQ$12,'Result Sheet'!DA45,IF($R$3=$AQ$13,'Result Sheet'!DV45,IF($R$3=$AQ$14,'Result Sheet'!EL45,IF($R$3=$AQ$15,'Result Sheet'!EV45,IF($R$3=$AQ$16,'Result Sheet'!FF45,IF($R$3=$AQ$17,'Result Sheet'!FM45,IF($R$3=$AQ$18,'Result Sheet'!FQ45,"")))))))))))</f>
        <v/>
      </c>
      <c r="S45" s="65" t="str">
        <f t="shared" si="2"/>
        <v/>
      </c>
      <c r="T45" s="62">
        <f t="shared" si="3"/>
        <v>0</v>
      </c>
      <c r="U45" s="120" t="str">
        <f>IF($R$3=$AQ$8,'Result Sheet'!W45,IF($R$3=$AQ$9,'Result Sheet'!AR45,IF($R$3=$AQ$10,'Result Sheet'!BN45,IF($R$3=$AQ$11,'Result Sheet'!CI45,IF($R$3=$AQ$12,'Result Sheet'!DD45,IF($R$3=$AQ$13,'Result Sheet'!DY45,""))))))</f>
        <v/>
      </c>
      <c r="V45" s="120" t="str">
        <f>IF($R$3=$AQ$8,'Result Sheet'!X45,IF($R$3=$AQ$9,'Result Sheet'!AS45,IF($R$3=$AQ$10,'Result Sheet'!BO45,IF($R$3=$AQ$11,'Result Sheet'!CJ45,IF($R$3=$AQ$12,'Result Sheet'!DE45,IF($R$3=$AQ$13,'Result Sheet'!DZ45,IF($R$3=$AQ$14,'Result Sheet'!EM45,IF($R$3=$AQ$15,'Result Sheet'!EW45,IF($R$3=$AQ$16,'Result Sheet'!FG45,IF($R$3=$AQ$17,'Result Sheet'!FN45,IF($R$3=$AQ$18,'Result Sheet'!FR45,"")))))))))))</f>
        <v/>
      </c>
      <c r="W45" s="66" t="str">
        <f t="shared" si="4"/>
        <v/>
      </c>
      <c r="X45" s="445" t="str">
        <f t="shared" si="5"/>
        <v/>
      </c>
      <c r="Y45" s="446">
        <f t="shared" si="6"/>
        <v>0</v>
      </c>
      <c r="Z45" s="446" t="str">
        <f t="shared" si="11"/>
        <v/>
      </c>
      <c r="AA45" s="446" t="str">
        <f t="shared" si="7"/>
        <v/>
      </c>
      <c r="AB45" s="446" t="str">
        <f t="shared" si="8"/>
        <v/>
      </c>
      <c r="AC45" s="446" t="str">
        <f t="shared" si="9"/>
        <v/>
      </c>
      <c r="AD45" s="447" t="str">
        <f t="shared" si="10"/>
        <v/>
      </c>
    </row>
    <row r="46" spans="1:30">
      <c r="A46" s="475">
        <f>IF('Result Sheet'!A46="","",'Result Sheet'!A46)</f>
        <v>39</v>
      </c>
      <c r="B46" s="439" t="str">
        <f>IF(OR($D$3="",$R$3=""),"",IF('Result Sheet'!B46="","",'Result Sheet'!B46))</f>
        <v/>
      </c>
      <c r="C46" s="440" t="str">
        <f>IF(OR($D$3="",$R$3=""),"",IF('Result Sheet'!F46="","",'Result Sheet'!F46))</f>
        <v/>
      </c>
      <c r="D46" s="441" t="str">
        <f>IF(OR($D$3="",$R$3=""),"",IF('Result Sheet'!E46="","",'Result Sheet'!E46))</f>
        <v/>
      </c>
      <c r="E46" s="442" t="str">
        <f>IF(OR($D$3="",$R$3=""),"",IF('Result Sheet'!G46="","",'Result Sheet'!G46))</f>
        <v/>
      </c>
      <c r="F46" s="442" t="str">
        <f>IF(OR($D$3="",$R$3=""),"",IF('Result Sheet'!H46="","",'Result Sheet'!H46))</f>
        <v/>
      </c>
      <c r="G46" s="442" t="str">
        <f>IF(OR($D$3="",$R$3=""),"",IF('Result Sheet'!I46="","",'Result Sheet'!I46))</f>
        <v/>
      </c>
      <c r="H46" s="443" t="str">
        <f>IF(OR($D$3="",$R$3=""),"",IF('Result Sheet'!K46="","",'Result Sheet'!K46))</f>
        <v/>
      </c>
      <c r="I46" s="444" t="str">
        <f>IF(OR($D$3="",$R$3=""),"",IF('Result Sheet'!J46="","",'Result Sheet'!J46))</f>
        <v/>
      </c>
      <c r="J46" s="120" t="str">
        <f>IF($R$3=$AQ$8,'Result Sheet'!L46,IF($R$3=$AQ$9,'Result Sheet'!AG46,IF($R$3=$AQ$10,'Result Sheet'!BC46,IF($R$3=$AQ$11,'Result Sheet'!BX46,IF($R$3=$AQ$12,'Result Sheet'!CS46,IF($R$3=$AQ$13,'Result Sheet'!DN46,""))))))</f>
        <v/>
      </c>
      <c r="K46" s="120" t="str">
        <f>IF($R$3=$AQ$8,'Result Sheet'!M46,IF($R$3=$AQ$9,'Result Sheet'!AH46,IF($R$3=$AQ$10,'Result Sheet'!BD46,IF($R$3=$AQ$11,'Result Sheet'!BY46,IF($R$3=$AQ$12,'Result Sheet'!CT46,IF($R$3=$AQ$13,'Result Sheet'!DO46,IF($R$3=$AQ$14,'Result Sheet'!EI46,IF($R$3=$AQ$15,'Result Sheet'!ES46,IF($R$3=$AQ$16,'Result Sheet'!FC46,"")))))))))</f>
        <v/>
      </c>
      <c r="L46" s="120" t="str">
        <f>IF($R$3=$AQ$8,'Result Sheet'!N46,IF($R$3=$AQ$9,'Result Sheet'!AI46,IF($R$3=$AQ$10,'Result Sheet'!BE46,IF($R$3=$AQ$11,'Result Sheet'!BZ46,IF($R$3=$AQ$12,'Result Sheet'!CU46,IF($R$3=$AQ$13,'Result Sheet'!DP46,""))))))</f>
        <v/>
      </c>
      <c r="M46" s="120" t="str">
        <f>IF($R$3=$AQ$8,'Result Sheet'!O46,IF($R$3=$AQ$9,'Result Sheet'!AJ46,IF($R$3=$AQ$10,'Result Sheet'!BF46,IF($R$3=$AQ$11,'Result Sheet'!CA46,IF($R$3=$AQ$12,'Result Sheet'!CV46,IF($R$3=$AQ$13,'Result Sheet'!DQ46,IF($R$3=$AQ$14,'Result Sheet'!EJ46,IF($R$3=$AQ$15,'Result Sheet'!ET46,IF($R$3=$AQ$16,'Result Sheet'!FD46,"")))))))))</f>
        <v/>
      </c>
      <c r="N46" s="120" t="str">
        <f>IF($R$3=$AQ$8,'Result Sheet'!P46,IF($R$3=$AQ$9,'Result Sheet'!AK46,IF($R$3=$AQ$10,'Result Sheet'!BG46,IF($R$3=$AQ$11,'Result Sheet'!CB46,IF($R$3=$AQ$12,'Result Sheet'!CW46,IF($R$3=$AQ$13,'Result Sheet'!DR46,""))))))</f>
        <v/>
      </c>
      <c r="O46" s="120" t="str">
        <f>IF($R$3=$AQ$8,'Result Sheet'!Q46,IF($R$3=$AQ$9,'Result Sheet'!AL46,IF($R$3=$AQ$10,'Result Sheet'!BH46,IF($R$3=$AQ$11,'Result Sheet'!CC46,IF($R$3=$AQ$12,'Result Sheet'!CX46,IF($R$3=$AQ$13,'Result Sheet'!DS46,IF($R$3=$AQ$14,'Result Sheet'!EK46,IF($R$3=$AQ$15,'Result Sheet'!EU46,IF($R$3=$AQ$16,'Result Sheet'!FE46,"")))))))))</f>
        <v/>
      </c>
      <c r="P46" s="472" t="str">
        <f t="shared" si="1"/>
        <v/>
      </c>
      <c r="Q46" s="120" t="str">
        <f>IF($R$3=$AQ$8,'Result Sheet'!S46,IF($R$3=$AQ$9,'Result Sheet'!AN46,IF($R$3=$AQ$10,'Result Sheet'!BJ46,IF($R$3=$AQ$11,'Result Sheet'!CE46,IF($R$3=$AQ$12,'Result Sheet'!CZ46,IF($R$3=$AQ$13,'Result Sheet'!DU46,""))))))</f>
        <v/>
      </c>
      <c r="R46" s="120" t="str">
        <f>IF($R$3=$AQ$8,'Result Sheet'!T46,IF($R$3=$AQ$9,'Result Sheet'!AO46,IF($R$3=$AQ$10,'Result Sheet'!BK46,IF($R$3=$AQ$11,'Result Sheet'!CF46,IF($R$3=$AQ$12,'Result Sheet'!DA46,IF($R$3=$AQ$13,'Result Sheet'!DV46,IF($R$3=$AQ$14,'Result Sheet'!EL46,IF($R$3=$AQ$15,'Result Sheet'!EV46,IF($R$3=$AQ$16,'Result Sheet'!FF46,IF($R$3=$AQ$17,'Result Sheet'!FM46,IF($R$3=$AQ$18,'Result Sheet'!FQ46,"")))))))))))</f>
        <v/>
      </c>
      <c r="S46" s="65" t="str">
        <f t="shared" si="2"/>
        <v/>
      </c>
      <c r="T46" s="62">
        <f t="shared" si="3"/>
        <v>0</v>
      </c>
      <c r="U46" s="120" t="str">
        <f>IF($R$3=$AQ$8,'Result Sheet'!W46,IF($R$3=$AQ$9,'Result Sheet'!AR46,IF($R$3=$AQ$10,'Result Sheet'!BN46,IF($R$3=$AQ$11,'Result Sheet'!CI46,IF($R$3=$AQ$12,'Result Sheet'!DD46,IF($R$3=$AQ$13,'Result Sheet'!DY46,""))))))</f>
        <v/>
      </c>
      <c r="V46" s="120" t="str">
        <f>IF($R$3=$AQ$8,'Result Sheet'!X46,IF($R$3=$AQ$9,'Result Sheet'!AS46,IF($R$3=$AQ$10,'Result Sheet'!BO46,IF($R$3=$AQ$11,'Result Sheet'!CJ46,IF($R$3=$AQ$12,'Result Sheet'!DE46,IF($R$3=$AQ$13,'Result Sheet'!DZ46,IF($R$3=$AQ$14,'Result Sheet'!EM46,IF($R$3=$AQ$15,'Result Sheet'!EW46,IF($R$3=$AQ$16,'Result Sheet'!FG46,IF($R$3=$AQ$17,'Result Sheet'!FN46,IF($R$3=$AQ$18,'Result Sheet'!FR46,"")))))))))))</f>
        <v/>
      </c>
      <c r="W46" s="66" t="str">
        <f t="shared" si="4"/>
        <v/>
      </c>
      <c r="X46" s="445" t="str">
        <f t="shared" si="5"/>
        <v/>
      </c>
      <c r="Y46" s="446">
        <f t="shared" si="6"/>
        <v>0</v>
      </c>
      <c r="Z46" s="446" t="str">
        <f t="shared" si="11"/>
        <v/>
      </c>
      <c r="AA46" s="446" t="str">
        <f t="shared" si="7"/>
        <v/>
      </c>
      <c r="AB46" s="446" t="str">
        <f t="shared" si="8"/>
        <v/>
      </c>
      <c r="AC46" s="446" t="str">
        <f t="shared" si="9"/>
        <v/>
      </c>
      <c r="AD46" s="447" t="str">
        <f t="shared" si="10"/>
        <v/>
      </c>
    </row>
    <row r="47" spans="1:30">
      <c r="A47" s="475">
        <f>IF('Result Sheet'!A47="","",'Result Sheet'!A47)</f>
        <v>40</v>
      </c>
      <c r="B47" s="439" t="str">
        <f>IF(OR($D$3="",$R$3=""),"",IF('Result Sheet'!B47="","",'Result Sheet'!B47))</f>
        <v/>
      </c>
      <c r="C47" s="440" t="str">
        <f>IF(OR($D$3="",$R$3=""),"",IF('Result Sheet'!F47="","",'Result Sheet'!F47))</f>
        <v/>
      </c>
      <c r="D47" s="441" t="str">
        <f>IF(OR($D$3="",$R$3=""),"",IF('Result Sheet'!E47="","",'Result Sheet'!E47))</f>
        <v/>
      </c>
      <c r="E47" s="442" t="str">
        <f>IF(OR($D$3="",$R$3=""),"",IF('Result Sheet'!G47="","",'Result Sheet'!G47))</f>
        <v/>
      </c>
      <c r="F47" s="442" t="str">
        <f>IF(OR($D$3="",$R$3=""),"",IF('Result Sheet'!H47="","",'Result Sheet'!H47))</f>
        <v/>
      </c>
      <c r="G47" s="442" t="str">
        <f>IF(OR($D$3="",$R$3=""),"",IF('Result Sheet'!I47="","",'Result Sheet'!I47))</f>
        <v/>
      </c>
      <c r="H47" s="443" t="str">
        <f>IF(OR($D$3="",$R$3=""),"",IF('Result Sheet'!K47="","",'Result Sheet'!K47))</f>
        <v/>
      </c>
      <c r="I47" s="444" t="str">
        <f>IF(OR($D$3="",$R$3=""),"",IF('Result Sheet'!J47="","",'Result Sheet'!J47))</f>
        <v/>
      </c>
      <c r="J47" s="120" t="str">
        <f>IF($R$3=$AQ$8,'Result Sheet'!L47,IF($R$3=$AQ$9,'Result Sheet'!AG47,IF($R$3=$AQ$10,'Result Sheet'!BC47,IF($R$3=$AQ$11,'Result Sheet'!BX47,IF($R$3=$AQ$12,'Result Sheet'!CS47,IF($R$3=$AQ$13,'Result Sheet'!DN47,""))))))</f>
        <v/>
      </c>
      <c r="K47" s="120" t="str">
        <f>IF($R$3=$AQ$8,'Result Sheet'!M47,IF($R$3=$AQ$9,'Result Sheet'!AH47,IF($R$3=$AQ$10,'Result Sheet'!BD47,IF($R$3=$AQ$11,'Result Sheet'!BY47,IF($R$3=$AQ$12,'Result Sheet'!CT47,IF($R$3=$AQ$13,'Result Sheet'!DO47,IF($R$3=$AQ$14,'Result Sheet'!EI47,IF($R$3=$AQ$15,'Result Sheet'!ES47,IF($R$3=$AQ$16,'Result Sheet'!FC47,"")))))))))</f>
        <v/>
      </c>
      <c r="L47" s="120" t="str">
        <f>IF($R$3=$AQ$8,'Result Sheet'!N47,IF($R$3=$AQ$9,'Result Sheet'!AI47,IF($R$3=$AQ$10,'Result Sheet'!BE47,IF($R$3=$AQ$11,'Result Sheet'!BZ47,IF($R$3=$AQ$12,'Result Sheet'!CU47,IF($R$3=$AQ$13,'Result Sheet'!DP47,""))))))</f>
        <v/>
      </c>
      <c r="M47" s="120" t="str">
        <f>IF($R$3=$AQ$8,'Result Sheet'!O47,IF($R$3=$AQ$9,'Result Sheet'!AJ47,IF($R$3=$AQ$10,'Result Sheet'!BF47,IF($R$3=$AQ$11,'Result Sheet'!CA47,IF($R$3=$AQ$12,'Result Sheet'!CV47,IF($R$3=$AQ$13,'Result Sheet'!DQ47,IF($R$3=$AQ$14,'Result Sheet'!EJ47,IF($R$3=$AQ$15,'Result Sheet'!ET47,IF($R$3=$AQ$16,'Result Sheet'!FD47,"")))))))))</f>
        <v/>
      </c>
      <c r="N47" s="120" t="str">
        <f>IF($R$3=$AQ$8,'Result Sheet'!P47,IF($R$3=$AQ$9,'Result Sheet'!AK47,IF($R$3=$AQ$10,'Result Sheet'!BG47,IF($R$3=$AQ$11,'Result Sheet'!CB47,IF($R$3=$AQ$12,'Result Sheet'!CW47,IF($R$3=$AQ$13,'Result Sheet'!DR47,""))))))</f>
        <v/>
      </c>
      <c r="O47" s="120" t="str">
        <f>IF($R$3=$AQ$8,'Result Sheet'!Q47,IF($R$3=$AQ$9,'Result Sheet'!AL47,IF($R$3=$AQ$10,'Result Sheet'!BH47,IF($R$3=$AQ$11,'Result Sheet'!CC47,IF($R$3=$AQ$12,'Result Sheet'!CX47,IF($R$3=$AQ$13,'Result Sheet'!DS47,IF($R$3=$AQ$14,'Result Sheet'!EK47,IF($R$3=$AQ$15,'Result Sheet'!EU47,IF($R$3=$AQ$16,'Result Sheet'!FE47,"")))))))))</f>
        <v/>
      </c>
      <c r="P47" s="472" t="str">
        <f t="shared" si="1"/>
        <v/>
      </c>
      <c r="Q47" s="120" t="str">
        <f>IF($R$3=$AQ$8,'Result Sheet'!S47,IF($R$3=$AQ$9,'Result Sheet'!AN47,IF($R$3=$AQ$10,'Result Sheet'!BJ47,IF($R$3=$AQ$11,'Result Sheet'!CE47,IF($R$3=$AQ$12,'Result Sheet'!CZ47,IF($R$3=$AQ$13,'Result Sheet'!DU47,""))))))</f>
        <v/>
      </c>
      <c r="R47" s="120" t="str">
        <f>IF($R$3=$AQ$8,'Result Sheet'!T47,IF($R$3=$AQ$9,'Result Sheet'!AO47,IF($R$3=$AQ$10,'Result Sheet'!BK47,IF($R$3=$AQ$11,'Result Sheet'!CF47,IF($R$3=$AQ$12,'Result Sheet'!DA47,IF($R$3=$AQ$13,'Result Sheet'!DV47,IF($R$3=$AQ$14,'Result Sheet'!EL47,IF($R$3=$AQ$15,'Result Sheet'!EV47,IF($R$3=$AQ$16,'Result Sheet'!FF47,IF($R$3=$AQ$17,'Result Sheet'!FM47,IF($R$3=$AQ$18,'Result Sheet'!FQ47,"")))))))))))</f>
        <v/>
      </c>
      <c r="S47" s="65" t="str">
        <f t="shared" si="2"/>
        <v/>
      </c>
      <c r="T47" s="62">
        <f t="shared" si="3"/>
        <v>0</v>
      </c>
      <c r="U47" s="120" t="str">
        <f>IF($R$3=$AQ$8,'Result Sheet'!W47,IF($R$3=$AQ$9,'Result Sheet'!AR47,IF($R$3=$AQ$10,'Result Sheet'!BN47,IF($R$3=$AQ$11,'Result Sheet'!CI47,IF($R$3=$AQ$12,'Result Sheet'!DD47,IF($R$3=$AQ$13,'Result Sheet'!DY47,""))))))</f>
        <v/>
      </c>
      <c r="V47" s="120" t="str">
        <f>IF($R$3=$AQ$8,'Result Sheet'!X47,IF($R$3=$AQ$9,'Result Sheet'!AS47,IF($R$3=$AQ$10,'Result Sheet'!BO47,IF($R$3=$AQ$11,'Result Sheet'!CJ47,IF($R$3=$AQ$12,'Result Sheet'!DE47,IF($R$3=$AQ$13,'Result Sheet'!DZ47,IF($R$3=$AQ$14,'Result Sheet'!EM47,IF($R$3=$AQ$15,'Result Sheet'!EW47,IF($R$3=$AQ$16,'Result Sheet'!FG47,IF($R$3=$AQ$17,'Result Sheet'!FN47,IF($R$3=$AQ$18,'Result Sheet'!FR47,"")))))))))))</f>
        <v/>
      </c>
      <c r="W47" s="66" t="str">
        <f t="shared" si="4"/>
        <v/>
      </c>
      <c r="X47" s="445" t="str">
        <f t="shared" si="5"/>
        <v/>
      </c>
      <c r="Y47" s="446">
        <f t="shared" si="6"/>
        <v>0</v>
      </c>
      <c r="Z47" s="446" t="str">
        <f t="shared" si="11"/>
        <v/>
      </c>
      <c r="AA47" s="446" t="str">
        <f t="shared" si="7"/>
        <v/>
      </c>
      <c r="AB47" s="446" t="str">
        <f t="shared" si="8"/>
        <v/>
      </c>
      <c r="AC47" s="446" t="str">
        <f t="shared" si="9"/>
        <v/>
      </c>
      <c r="AD47" s="447" t="str">
        <f t="shared" si="10"/>
        <v/>
      </c>
    </row>
    <row r="48" spans="1:30">
      <c r="A48" s="475">
        <f>IF('Result Sheet'!A48="","",'Result Sheet'!A48)</f>
        <v>41</v>
      </c>
      <c r="B48" s="439" t="str">
        <f>IF(OR($D$3="",$R$3=""),"",IF('Result Sheet'!B48="","",'Result Sheet'!B48))</f>
        <v/>
      </c>
      <c r="C48" s="440" t="str">
        <f>IF(OR($D$3="",$R$3=""),"",IF('Result Sheet'!F48="","",'Result Sheet'!F48))</f>
        <v/>
      </c>
      <c r="D48" s="441" t="str">
        <f>IF(OR($D$3="",$R$3=""),"",IF('Result Sheet'!E48="","",'Result Sheet'!E48))</f>
        <v/>
      </c>
      <c r="E48" s="442" t="str">
        <f>IF(OR($D$3="",$R$3=""),"",IF('Result Sheet'!G48="","",'Result Sheet'!G48))</f>
        <v/>
      </c>
      <c r="F48" s="442" t="str">
        <f>IF(OR($D$3="",$R$3=""),"",IF('Result Sheet'!H48="","",'Result Sheet'!H48))</f>
        <v/>
      </c>
      <c r="G48" s="442" t="str">
        <f>IF(OR($D$3="",$R$3=""),"",IF('Result Sheet'!I48="","",'Result Sheet'!I48))</f>
        <v/>
      </c>
      <c r="H48" s="443" t="str">
        <f>IF(OR($D$3="",$R$3=""),"",IF('Result Sheet'!K48="","",'Result Sheet'!K48))</f>
        <v/>
      </c>
      <c r="I48" s="444" t="str">
        <f>IF(OR($D$3="",$R$3=""),"",IF('Result Sheet'!J48="","",'Result Sheet'!J48))</f>
        <v/>
      </c>
      <c r="J48" s="120" t="str">
        <f>IF($R$3=$AQ$8,'Result Sheet'!L48,IF($R$3=$AQ$9,'Result Sheet'!AG48,IF($R$3=$AQ$10,'Result Sheet'!BC48,IF($R$3=$AQ$11,'Result Sheet'!BX48,IF($R$3=$AQ$12,'Result Sheet'!CS48,IF($R$3=$AQ$13,'Result Sheet'!DN48,""))))))</f>
        <v/>
      </c>
      <c r="K48" s="120" t="str">
        <f>IF($R$3=$AQ$8,'Result Sheet'!M48,IF($R$3=$AQ$9,'Result Sheet'!AH48,IF($R$3=$AQ$10,'Result Sheet'!BD48,IF($R$3=$AQ$11,'Result Sheet'!BY48,IF($R$3=$AQ$12,'Result Sheet'!CT48,IF($R$3=$AQ$13,'Result Sheet'!DO48,IF($R$3=$AQ$14,'Result Sheet'!EI48,IF($R$3=$AQ$15,'Result Sheet'!ES48,IF($R$3=$AQ$16,'Result Sheet'!FC48,"")))))))))</f>
        <v/>
      </c>
      <c r="L48" s="120" t="str">
        <f>IF($R$3=$AQ$8,'Result Sheet'!N48,IF($R$3=$AQ$9,'Result Sheet'!AI48,IF($R$3=$AQ$10,'Result Sheet'!BE48,IF($R$3=$AQ$11,'Result Sheet'!BZ48,IF($R$3=$AQ$12,'Result Sheet'!CU48,IF($R$3=$AQ$13,'Result Sheet'!DP48,""))))))</f>
        <v/>
      </c>
      <c r="M48" s="120" t="str">
        <f>IF($R$3=$AQ$8,'Result Sheet'!O48,IF($R$3=$AQ$9,'Result Sheet'!AJ48,IF($R$3=$AQ$10,'Result Sheet'!BF48,IF($R$3=$AQ$11,'Result Sheet'!CA48,IF($R$3=$AQ$12,'Result Sheet'!CV48,IF($R$3=$AQ$13,'Result Sheet'!DQ48,IF($R$3=$AQ$14,'Result Sheet'!EJ48,IF($R$3=$AQ$15,'Result Sheet'!ET48,IF($R$3=$AQ$16,'Result Sheet'!FD48,"")))))))))</f>
        <v/>
      </c>
      <c r="N48" s="120" t="str">
        <f>IF($R$3=$AQ$8,'Result Sheet'!P48,IF($R$3=$AQ$9,'Result Sheet'!AK48,IF($R$3=$AQ$10,'Result Sheet'!BG48,IF($R$3=$AQ$11,'Result Sheet'!CB48,IF($R$3=$AQ$12,'Result Sheet'!CW48,IF($R$3=$AQ$13,'Result Sheet'!DR48,""))))))</f>
        <v/>
      </c>
      <c r="O48" s="120" t="str">
        <f>IF($R$3=$AQ$8,'Result Sheet'!Q48,IF($R$3=$AQ$9,'Result Sheet'!AL48,IF($R$3=$AQ$10,'Result Sheet'!BH48,IF($R$3=$AQ$11,'Result Sheet'!CC48,IF($R$3=$AQ$12,'Result Sheet'!CX48,IF($R$3=$AQ$13,'Result Sheet'!DS48,IF($R$3=$AQ$14,'Result Sheet'!EK48,IF($R$3=$AQ$15,'Result Sheet'!EU48,IF($R$3=$AQ$16,'Result Sheet'!FE48,"")))))))))</f>
        <v/>
      </c>
      <c r="P48" s="472" t="str">
        <f t="shared" si="1"/>
        <v/>
      </c>
      <c r="Q48" s="120" t="str">
        <f>IF($R$3=$AQ$8,'Result Sheet'!S48,IF($R$3=$AQ$9,'Result Sheet'!AN48,IF($R$3=$AQ$10,'Result Sheet'!BJ48,IF($R$3=$AQ$11,'Result Sheet'!CE48,IF($R$3=$AQ$12,'Result Sheet'!CZ48,IF($R$3=$AQ$13,'Result Sheet'!DU48,""))))))</f>
        <v/>
      </c>
      <c r="R48" s="120" t="str">
        <f>IF($R$3=$AQ$8,'Result Sheet'!T48,IF($R$3=$AQ$9,'Result Sheet'!AO48,IF($R$3=$AQ$10,'Result Sheet'!BK48,IF($R$3=$AQ$11,'Result Sheet'!CF48,IF($R$3=$AQ$12,'Result Sheet'!DA48,IF($R$3=$AQ$13,'Result Sheet'!DV48,IF($R$3=$AQ$14,'Result Sheet'!EL48,IF($R$3=$AQ$15,'Result Sheet'!EV48,IF($R$3=$AQ$16,'Result Sheet'!FF48,IF($R$3=$AQ$17,'Result Sheet'!FM48,IF($R$3=$AQ$18,'Result Sheet'!FQ48,"")))))))))))</f>
        <v/>
      </c>
      <c r="S48" s="65" t="str">
        <f t="shared" si="2"/>
        <v/>
      </c>
      <c r="T48" s="62">
        <f t="shared" si="3"/>
        <v>0</v>
      </c>
      <c r="U48" s="120" t="str">
        <f>IF($R$3=$AQ$8,'Result Sheet'!W48,IF($R$3=$AQ$9,'Result Sheet'!AR48,IF($R$3=$AQ$10,'Result Sheet'!BN48,IF($R$3=$AQ$11,'Result Sheet'!CI48,IF($R$3=$AQ$12,'Result Sheet'!DD48,IF($R$3=$AQ$13,'Result Sheet'!DY48,""))))))</f>
        <v/>
      </c>
      <c r="V48" s="120" t="str">
        <f>IF($R$3=$AQ$8,'Result Sheet'!X48,IF($R$3=$AQ$9,'Result Sheet'!AS48,IF($R$3=$AQ$10,'Result Sheet'!BO48,IF($R$3=$AQ$11,'Result Sheet'!CJ48,IF($R$3=$AQ$12,'Result Sheet'!DE48,IF($R$3=$AQ$13,'Result Sheet'!DZ48,IF($R$3=$AQ$14,'Result Sheet'!EM48,IF($R$3=$AQ$15,'Result Sheet'!EW48,IF($R$3=$AQ$16,'Result Sheet'!FG48,IF($R$3=$AQ$17,'Result Sheet'!FN48,IF($R$3=$AQ$18,'Result Sheet'!FR48,"")))))))))))</f>
        <v/>
      </c>
      <c r="W48" s="66" t="str">
        <f t="shared" si="4"/>
        <v/>
      </c>
      <c r="X48" s="445" t="str">
        <f t="shared" si="5"/>
        <v/>
      </c>
      <c r="Y48" s="446">
        <f t="shared" si="6"/>
        <v>0</v>
      </c>
      <c r="Z48" s="446" t="str">
        <f t="shared" si="11"/>
        <v/>
      </c>
      <c r="AA48" s="446" t="str">
        <f t="shared" si="7"/>
        <v/>
      </c>
      <c r="AB48" s="446" t="str">
        <f t="shared" si="8"/>
        <v/>
      </c>
      <c r="AC48" s="446" t="str">
        <f t="shared" si="9"/>
        <v/>
      </c>
      <c r="AD48" s="447" t="str">
        <f t="shared" si="10"/>
        <v/>
      </c>
    </row>
    <row r="49" spans="1:30">
      <c r="A49" s="475">
        <f>IF('Result Sheet'!A49="","",'Result Sheet'!A49)</f>
        <v>42</v>
      </c>
      <c r="B49" s="439" t="str">
        <f>IF(OR($D$3="",$R$3=""),"",IF('Result Sheet'!B49="","",'Result Sheet'!B49))</f>
        <v/>
      </c>
      <c r="C49" s="440" t="str">
        <f>IF(OR($D$3="",$R$3=""),"",IF('Result Sheet'!F49="","",'Result Sheet'!F49))</f>
        <v/>
      </c>
      <c r="D49" s="441" t="str">
        <f>IF(OR($D$3="",$R$3=""),"",IF('Result Sheet'!E49="","",'Result Sheet'!E49))</f>
        <v/>
      </c>
      <c r="E49" s="442" t="str">
        <f>IF(OR($D$3="",$R$3=""),"",IF('Result Sheet'!G49="","",'Result Sheet'!G49))</f>
        <v/>
      </c>
      <c r="F49" s="442" t="str">
        <f>IF(OR($D$3="",$R$3=""),"",IF('Result Sheet'!H49="","",'Result Sheet'!H49))</f>
        <v/>
      </c>
      <c r="G49" s="442" t="str">
        <f>IF(OR($D$3="",$R$3=""),"",IF('Result Sheet'!I49="","",'Result Sheet'!I49))</f>
        <v/>
      </c>
      <c r="H49" s="443" t="str">
        <f>IF(OR($D$3="",$R$3=""),"",IF('Result Sheet'!K49="","",'Result Sheet'!K49))</f>
        <v/>
      </c>
      <c r="I49" s="444" t="str">
        <f>IF(OR($D$3="",$R$3=""),"",IF('Result Sheet'!J49="","",'Result Sheet'!J49))</f>
        <v/>
      </c>
      <c r="J49" s="120" t="str">
        <f>IF($R$3=$AQ$8,'Result Sheet'!L49,IF($R$3=$AQ$9,'Result Sheet'!AG49,IF($R$3=$AQ$10,'Result Sheet'!BC49,IF($R$3=$AQ$11,'Result Sheet'!BX49,IF($R$3=$AQ$12,'Result Sheet'!CS49,IF($R$3=$AQ$13,'Result Sheet'!DN49,""))))))</f>
        <v/>
      </c>
      <c r="K49" s="120" t="str">
        <f>IF($R$3=$AQ$8,'Result Sheet'!M49,IF($R$3=$AQ$9,'Result Sheet'!AH49,IF($R$3=$AQ$10,'Result Sheet'!BD49,IF($R$3=$AQ$11,'Result Sheet'!BY49,IF($R$3=$AQ$12,'Result Sheet'!CT49,IF($R$3=$AQ$13,'Result Sheet'!DO49,IF($R$3=$AQ$14,'Result Sheet'!EI49,IF($R$3=$AQ$15,'Result Sheet'!ES49,IF($R$3=$AQ$16,'Result Sheet'!FC49,"")))))))))</f>
        <v/>
      </c>
      <c r="L49" s="120" t="str">
        <f>IF($R$3=$AQ$8,'Result Sheet'!N49,IF($R$3=$AQ$9,'Result Sheet'!AI49,IF($R$3=$AQ$10,'Result Sheet'!BE49,IF($R$3=$AQ$11,'Result Sheet'!BZ49,IF($R$3=$AQ$12,'Result Sheet'!CU49,IF($R$3=$AQ$13,'Result Sheet'!DP49,""))))))</f>
        <v/>
      </c>
      <c r="M49" s="120" t="str">
        <f>IF($R$3=$AQ$8,'Result Sheet'!O49,IF($R$3=$AQ$9,'Result Sheet'!AJ49,IF($R$3=$AQ$10,'Result Sheet'!BF49,IF($R$3=$AQ$11,'Result Sheet'!CA49,IF($R$3=$AQ$12,'Result Sheet'!CV49,IF($R$3=$AQ$13,'Result Sheet'!DQ49,IF($R$3=$AQ$14,'Result Sheet'!EJ49,IF($R$3=$AQ$15,'Result Sheet'!ET49,IF($R$3=$AQ$16,'Result Sheet'!FD49,"")))))))))</f>
        <v/>
      </c>
      <c r="N49" s="120" t="str">
        <f>IF($R$3=$AQ$8,'Result Sheet'!P49,IF($R$3=$AQ$9,'Result Sheet'!AK49,IF($R$3=$AQ$10,'Result Sheet'!BG49,IF($R$3=$AQ$11,'Result Sheet'!CB49,IF($R$3=$AQ$12,'Result Sheet'!CW49,IF($R$3=$AQ$13,'Result Sheet'!DR49,""))))))</f>
        <v/>
      </c>
      <c r="O49" s="120" t="str">
        <f>IF($R$3=$AQ$8,'Result Sheet'!Q49,IF($R$3=$AQ$9,'Result Sheet'!AL49,IF($R$3=$AQ$10,'Result Sheet'!BH49,IF($R$3=$AQ$11,'Result Sheet'!CC49,IF($R$3=$AQ$12,'Result Sheet'!CX49,IF($R$3=$AQ$13,'Result Sheet'!DS49,IF($R$3=$AQ$14,'Result Sheet'!EK49,IF($R$3=$AQ$15,'Result Sheet'!EU49,IF($R$3=$AQ$16,'Result Sheet'!FE49,"")))))))))</f>
        <v/>
      </c>
      <c r="P49" s="472" t="str">
        <f t="shared" si="1"/>
        <v/>
      </c>
      <c r="Q49" s="120" t="str">
        <f>IF($R$3=$AQ$8,'Result Sheet'!S49,IF($R$3=$AQ$9,'Result Sheet'!AN49,IF($R$3=$AQ$10,'Result Sheet'!BJ49,IF($R$3=$AQ$11,'Result Sheet'!CE49,IF($R$3=$AQ$12,'Result Sheet'!CZ49,IF($R$3=$AQ$13,'Result Sheet'!DU49,""))))))</f>
        <v/>
      </c>
      <c r="R49" s="120" t="str">
        <f>IF($R$3=$AQ$8,'Result Sheet'!T49,IF($R$3=$AQ$9,'Result Sheet'!AO49,IF($R$3=$AQ$10,'Result Sheet'!BK49,IF($R$3=$AQ$11,'Result Sheet'!CF49,IF($R$3=$AQ$12,'Result Sheet'!DA49,IF($R$3=$AQ$13,'Result Sheet'!DV49,IF($R$3=$AQ$14,'Result Sheet'!EL49,IF($R$3=$AQ$15,'Result Sheet'!EV49,IF($R$3=$AQ$16,'Result Sheet'!FF49,IF($R$3=$AQ$17,'Result Sheet'!FM49,IF($R$3=$AQ$18,'Result Sheet'!FQ49,"")))))))))))</f>
        <v/>
      </c>
      <c r="S49" s="65" t="str">
        <f t="shared" si="2"/>
        <v/>
      </c>
      <c r="T49" s="62">
        <f t="shared" si="3"/>
        <v>0</v>
      </c>
      <c r="U49" s="120" t="str">
        <f>IF($R$3=$AQ$8,'Result Sheet'!W49,IF($R$3=$AQ$9,'Result Sheet'!AR49,IF($R$3=$AQ$10,'Result Sheet'!BN49,IF($R$3=$AQ$11,'Result Sheet'!CI49,IF($R$3=$AQ$12,'Result Sheet'!DD49,IF($R$3=$AQ$13,'Result Sheet'!DY49,""))))))</f>
        <v/>
      </c>
      <c r="V49" s="120" t="str">
        <f>IF($R$3=$AQ$8,'Result Sheet'!X49,IF($R$3=$AQ$9,'Result Sheet'!AS49,IF($R$3=$AQ$10,'Result Sheet'!BO49,IF($R$3=$AQ$11,'Result Sheet'!CJ49,IF($R$3=$AQ$12,'Result Sheet'!DE49,IF($R$3=$AQ$13,'Result Sheet'!DZ49,IF($R$3=$AQ$14,'Result Sheet'!EM49,IF($R$3=$AQ$15,'Result Sheet'!EW49,IF($R$3=$AQ$16,'Result Sheet'!FG49,IF($R$3=$AQ$17,'Result Sheet'!FN49,IF($R$3=$AQ$18,'Result Sheet'!FR49,"")))))))))))</f>
        <v/>
      </c>
      <c r="W49" s="66" t="str">
        <f t="shared" si="4"/>
        <v/>
      </c>
      <c r="X49" s="445" t="str">
        <f t="shared" si="5"/>
        <v/>
      </c>
      <c r="Y49" s="446">
        <f t="shared" si="6"/>
        <v>0</v>
      </c>
      <c r="Z49" s="446" t="str">
        <f t="shared" si="11"/>
        <v/>
      </c>
      <c r="AA49" s="446" t="str">
        <f t="shared" si="7"/>
        <v/>
      </c>
      <c r="AB49" s="446" t="str">
        <f t="shared" si="8"/>
        <v/>
      </c>
      <c r="AC49" s="446" t="str">
        <f t="shared" si="9"/>
        <v/>
      </c>
      <c r="AD49" s="447" t="str">
        <f t="shared" si="10"/>
        <v/>
      </c>
    </row>
    <row r="50" spans="1:30">
      <c r="A50" s="475">
        <f>IF('Result Sheet'!A50="","",'Result Sheet'!A50)</f>
        <v>43</v>
      </c>
      <c r="B50" s="439" t="str">
        <f>IF(OR($D$3="",$R$3=""),"",IF('Result Sheet'!B50="","",'Result Sheet'!B50))</f>
        <v/>
      </c>
      <c r="C50" s="440" t="str">
        <f>IF(OR($D$3="",$R$3=""),"",IF('Result Sheet'!F50="","",'Result Sheet'!F50))</f>
        <v/>
      </c>
      <c r="D50" s="441" t="str">
        <f>IF(OR($D$3="",$R$3=""),"",IF('Result Sheet'!E50="","",'Result Sheet'!E50))</f>
        <v/>
      </c>
      <c r="E50" s="442" t="str">
        <f>IF(OR($D$3="",$R$3=""),"",IF('Result Sheet'!G50="","",'Result Sheet'!G50))</f>
        <v/>
      </c>
      <c r="F50" s="442" t="str">
        <f>IF(OR($D$3="",$R$3=""),"",IF('Result Sheet'!H50="","",'Result Sheet'!H50))</f>
        <v/>
      </c>
      <c r="G50" s="442" t="str">
        <f>IF(OR($D$3="",$R$3=""),"",IF('Result Sheet'!I50="","",'Result Sheet'!I50))</f>
        <v/>
      </c>
      <c r="H50" s="443" t="str">
        <f>IF(OR($D$3="",$R$3=""),"",IF('Result Sheet'!K50="","",'Result Sheet'!K50))</f>
        <v/>
      </c>
      <c r="I50" s="444" t="str">
        <f>IF(OR($D$3="",$R$3=""),"",IF('Result Sheet'!J50="","",'Result Sheet'!J50))</f>
        <v/>
      </c>
      <c r="J50" s="120" t="str">
        <f>IF($R$3=$AQ$8,'Result Sheet'!L50,IF($R$3=$AQ$9,'Result Sheet'!AG50,IF($R$3=$AQ$10,'Result Sheet'!BC50,IF($R$3=$AQ$11,'Result Sheet'!BX50,IF($R$3=$AQ$12,'Result Sheet'!CS50,IF($R$3=$AQ$13,'Result Sheet'!DN50,""))))))</f>
        <v/>
      </c>
      <c r="K50" s="120" t="str">
        <f>IF($R$3=$AQ$8,'Result Sheet'!M50,IF($R$3=$AQ$9,'Result Sheet'!AH50,IF($R$3=$AQ$10,'Result Sheet'!BD50,IF($R$3=$AQ$11,'Result Sheet'!BY50,IF($R$3=$AQ$12,'Result Sheet'!CT50,IF($R$3=$AQ$13,'Result Sheet'!DO50,IF($R$3=$AQ$14,'Result Sheet'!EI50,IF($R$3=$AQ$15,'Result Sheet'!ES50,IF($R$3=$AQ$16,'Result Sheet'!FC50,"")))))))))</f>
        <v/>
      </c>
      <c r="L50" s="120" t="str">
        <f>IF($R$3=$AQ$8,'Result Sheet'!N50,IF($R$3=$AQ$9,'Result Sheet'!AI50,IF($R$3=$AQ$10,'Result Sheet'!BE50,IF($R$3=$AQ$11,'Result Sheet'!BZ50,IF($R$3=$AQ$12,'Result Sheet'!CU50,IF($R$3=$AQ$13,'Result Sheet'!DP50,""))))))</f>
        <v/>
      </c>
      <c r="M50" s="120" t="str">
        <f>IF($R$3=$AQ$8,'Result Sheet'!O50,IF($R$3=$AQ$9,'Result Sheet'!AJ50,IF($R$3=$AQ$10,'Result Sheet'!BF50,IF($R$3=$AQ$11,'Result Sheet'!CA50,IF($R$3=$AQ$12,'Result Sheet'!CV50,IF($R$3=$AQ$13,'Result Sheet'!DQ50,IF($R$3=$AQ$14,'Result Sheet'!EJ50,IF($R$3=$AQ$15,'Result Sheet'!ET50,IF($R$3=$AQ$16,'Result Sheet'!FD50,"")))))))))</f>
        <v/>
      </c>
      <c r="N50" s="120" t="str">
        <f>IF($R$3=$AQ$8,'Result Sheet'!P50,IF($R$3=$AQ$9,'Result Sheet'!AK50,IF($R$3=$AQ$10,'Result Sheet'!BG50,IF($R$3=$AQ$11,'Result Sheet'!CB50,IF($R$3=$AQ$12,'Result Sheet'!CW50,IF($R$3=$AQ$13,'Result Sheet'!DR50,""))))))</f>
        <v/>
      </c>
      <c r="O50" s="120" t="str">
        <f>IF($R$3=$AQ$8,'Result Sheet'!Q50,IF($R$3=$AQ$9,'Result Sheet'!AL50,IF($R$3=$AQ$10,'Result Sheet'!BH50,IF($R$3=$AQ$11,'Result Sheet'!CC50,IF($R$3=$AQ$12,'Result Sheet'!CX50,IF($R$3=$AQ$13,'Result Sheet'!DS50,IF($R$3=$AQ$14,'Result Sheet'!EK50,IF($R$3=$AQ$15,'Result Sheet'!EU50,IF($R$3=$AQ$16,'Result Sheet'!FE50,"")))))))))</f>
        <v/>
      </c>
      <c r="P50" s="472" t="str">
        <f t="shared" si="1"/>
        <v/>
      </c>
      <c r="Q50" s="120" t="str">
        <f>IF($R$3=$AQ$8,'Result Sheet'!S50,IF($R$3=$AQ$9,'Result Sheet'!AN50,IF($R$3=$AQ$10,'Result Sheet'!BJ50,IF($R$3=$AQ$11,'Result Sheet'!CE50,IF($R$3=$AQ$12,'Result Sheet'!CZ50,IF($R$3=$AQ$13,'Result Sheet'!DU50,""))))))</f>
        <v/>
      </c>
      <c r="R50" s="120" t="str">
        <f>IF($R$3=$AQ$8,'Result Sheet'!T50,IF($R$3=$AQ$9,'Result Sheet'!AO50,IF($R$3=$AQ$10,'Result Sheet'!BK50,IF($R$3=$AQ$11,'Result Sheet'!CF50,IF($R$3=$AQ$12,'Result Sheet'!DA50,IF($R$3=$AQ$13,'Result Sheet'!DV50,IF($R$3=$AQ$14,'Result Sheet'!EL50,IF($R$3=$AQ$15,'Result Sheet'!EV50,IF($R$3=$AQ$16,'Result Sheet'!FF50,IF($R$3=$AQ$17,'Result Sheet'!FM50,IF($R$3=$AQ$18,'Result Sheet'!FQ50,"")))))))))))</f>
        <v/>
      </c>
      <c r="S50" s="65" t="str">
        <f t="shared" si="2"/>
        <v/>
      </c>
      <c r="T50" s="62">
        <f t="shared" si="3"/>
        <v>0</v>
      </c>
      <c r="U50" s="120" t="str">
        <f>IF($R$3=$AQ$8,'Result Sheet'!W50,IF($R$3=$AQ$9,'Result Sheet'!AR50,IF($R$3=$AQ$10,'Result Sheet'!BN50,IF($R$3=$AQ$11,'Result Sheet'!CI50,IF($R$3=$AQ$12,'Result Sheet'!DD50,IF($R$3=$AQ$13,'Result Sheet'!DY50,""))))))</f>
        <v/>
      </c>
      <c r="V50" s="120" t="str">
        <f>IF($R$3=$AQ$8,'Result Sheet'!X50,IF($R$3=$AQ$9,'Result Sheet'!AS50,IF($R$3=$AQ$10,'Result Sheet'!BO50,IF($R$3=$AQ$11,'Result Sheet'!CJ50,IF($R$3=$AQ$12,'Result Sheet'!DE50,IF($R$3=$AQ$13,'Result Sheet'!DZ50,IF($R$3=$AQ$14,'Result Sheet'!EM50,IF($R$3=$AQ$15,'Result Sheet'!EW50,IF($R$3=$AQ$16,'Result Sheet'!FG50,IF($R$3=$AQ$17,'Result Sheet'!FN50,IF($R$3=$AQ$18,'Result Sheet'!FR50,"")))))))))))</f>
        <v/>
      </c>
      <c r="W50" s="66" t="str">
        <f t="shared" si="4"/>
        <v/>
      </c>
      <c r="X50" s="445" t="str">
        <f t="shared" si="5"/>
        <v/>
      </c>
      <c r="Y50" s="446">
        <f t="shared" si="6"/>
        <v>0</v>
      </c>
      <c r="Z50" s="446" t="str">
        <f t="shared" si="11"/>
        <v/>
      </c>
      <c r="AA50" s="446" t="str">
        <f t="shared" si="7"/>
        <v/>
      </c>
      <c r="AB50" s="446" t="str">
        <f t="shared" si="8"/>
        <v/>
      </c>
      <c r="AC50" s="446" t="str">
        <f t="shared" si="9"/>
        <v/>
      </c>
      <c r="AD50" s="447" t="str">
        <f t="shared" si="10"/>
        <v/>
      </c>
    </row>
    <row r="51" spans="1:30">
      <c r="A51" s="475">
        <f>IF('Result Sheet'!A51="","",'Result Sheet'!A51)</f>
        <v>44</v>
      </c>
      <c r="B51" s="439" t="str">
        <f>IF(OR($D$3="",$R$3=""),"",IF('Result Sheet'!B51="","",'Result Sheet'!B51))</f>
        <v/>
      </c>
      <c r="C51" s="440" t="str">
        <f>IF(OR($D$3="",$R$3=""),"",IF('Result Sheet'!F51="","",'Result Sheet'!F51))</f>
        <v/>
      </c>
      <c r="D51" s="441" t="str">
        <f>IF(OR($D$3="",$R$3=""),"",IF('Result Sheet'!E51="","",'Result Sheet'!E51))</f>
        <v/>
      </c>
      <c r="E51" s="442" t="str">
        <f>IF(OR($D$3="",$R$3=""),"",IF('Result Sheet'!G51="","",'Result Sheet'!G51))</f>
        <v/>
      </c>
      <c r="F51" s="442" t="str">
        <f>IF(OR($D$3="",$R$3=""),"",IF('Result Sheet'!H51="","",'Result Sheet'!H51))</f>
        <v/>
      </c>
      <c r="G51" s="442" t="str">
        <f>IF(OR($D$3="",$R$3=""),"",IF('Result Sheet'!I51="","",'Result Sheet'!I51))</f>
        <v/>
      </c>
      <c r="H51" s="443" t="str">
        <f>IF(OR($D$3="",$R$3=""),"",IF('Result Sheet'!K51="","",'Result Sheet'!K51))</f>
        <v/>
      </c>
      <c r="I51" s="444" t="str">
        <f>IF(OR($D$3="",$R$3=""),"",IF('Result Sheet'!J51="","",'Result Sheet'!J51))</f>
        <v/>
      </c>
      <c r="J51" s="120" t="str">
        <f>IF($R$3=$AQ$8,'Result Sheet'!L51,IF($R$3=$AQ$9,'Result Sheet'!AG51,IF($R$3=$AQ$10,'Result Sheet'!BC51,IF($R$3=$AQ$11,'Result Sheet'!BX51,IF($R$3=$AQ$12,'Result Sheet'!CS51,IF($R$3=$AQ$13,'Result Sheet'!DN51,""))))))</f>
        <v/>
      </c>
      <c r="K51" s="120" t="str">
        <f>IF($R$3=$AQ$8,'Result Sheet'!M51,IF($R$3=$AQ$9,'Result Sheet'!AH51,IF($R$3=$AQ$10,'Result Sheet'!BD51,IF($R$3=$AQ$11,'Result Sheet'!BY51,IF($R$3=$AQ$12,'Result Sheet'!CT51,IF($R$3=$AQ$13,'Result Sheet'!DO51,IF($R$3=$AQ$14,'Result Sheet'!EI51,IF($R$3=$AQ$15,'Result Sheet'!ES51,IF($R$3=$AQ$16,'Result Sheet'!FC51,"")))))))))</f>
        <v/>
      </c>
      <c r="L51" s="120" t="str">
        <f>IF($R$3=$AQ$8,'Result Sheet'!N51,IF($R$3=$AQ$9,'Result Sheet'!AI51,IF($R$3=$AQ$10,'Result Sheet'!BE51,IF($R$3=$AQ$11,'Result Sheet'!BZ51,IF($R$3=$AQ$12,'Result Sheet'!CU51,IF($R$3=$AQ$13,'Result Sheet'!DP51,""))))))</f>
        <v/>
      </c>
      <c r="M51" s="120" t="str">
        <f>IF($R$3=$AQ$8,'Result Sheet'!O51,IF($R$3=$AQ$9,'Result Sheet'!AJ51,IF($R$3=$AQ$10,'Result Sheet'!BF51,IF($R$3=$AQ$11,'Result Sheet'!CA51,IF($R$3=$AQ$12,'Result Sheet'!CV51,IF($R$3=$AQ$13,'Result Sheet'!DQ51,IF($R$3=$AQ$14,'Result Sheet'!EJ51,IF($R$3=$AQ$15,'Result Sheet'!ET51,IF($R$3=$AQ$16,'Result Sheet'!FD51,"")))))))))</f>
        <v/>
      </c>
      <c r="N51" s="120" t="str">
        <f>IF($R$3=$AQ$8,'Result Sheet'!P51,IF($R$3=$AQ$9,'Result Sheet'!AK51,IF($R$3=$AQ$10,'Result Sheet'!BG51,IF($R$3=$AQ$11,'Result Sheet'!CB51,IF($R$3=$AQ$12,'Result Sheet'!CW51,IF($R$3=$AQ$13,'Result Sheet'!DR51,""))))))</f>
        <v/>
      </c>
      <c r="O51" s="120" t="str">
        <f>IF($R$3=$AQ$8,'Result Sheet'!Q51,IF($R$3=$AQ$9,'Result Sheet'!AL51,IF($R$3=$AQ$10,'Result Sheet'!BH51,IF($R$3=$AQ$11,'Result Sheet'!CC51,IF($R$3=$AQ$12,'Result Sheet'!CX51,IF($R$3=$AQ$13,'Result Sheet'!DS51,IF($R$3=$AQ$14,'Result Sheet'!EK51,IF($R$3=$AQ$15,'Result Sheet'!EU51,IF($R$3=$AQ$16,'Result Sheet'!FE51,"")))))))))</f>
        <v/>
      </c>
      <c r="P51" s="472" t="str">
        <f t="shared" si="1"/>
        <v/>
      </c>
      <c r="Q51" s="120" t="str">
        <f>IF($R$3=$AQ$8,'Result Sheet'!S51,IF($R$3=$AQ$9,'Result Sheet'!AN51,IF($R$3=$AQ$10,'Result Sheet'!BJ51,IF($R$3=$AQ$11,'Result Sheet'!CE51,IF($R$3=$AQ$12,'Result Sheet'!CZ51,IF($R$3=$AQ$13,'Result Sheet'!DU51,""))))))</f>
        <v/>
      </c>
      <c r="R51" s="120" t="str">
        <f>IF($R$3=$AQ$8,'Result Sheet'!T51,IF($R$3=$AQ$9,'Result Sheet'!AO51,IF($R$3=$AQ$10,'Result Sheet'!BK51,IF($R$3=$AQ$11,'Result Sheet'!CF51,IF($R$3=$AQ$12,'Result Sheet'!DA51,IF($R$3=$AQ$13,'Result Sheet'!DV51,IF($R$3=$AQ$14,'Result Sheet'!EL51,IF($R$3=$AQ$15,'Result Sheet'!EV51,IF($R$3=$AQ$16,'Result Sheet'!FF51,IF($R$3=$AQ$17,'Result Sheet'!FM51,IF($R$3=$AQ$18,'Result Sheet'!FQ51,"")))))))))))</f>
        <v/>
      </c>
      <c r="S51" s="65" t="str">
        <f t="shared" si="2"/>
        <v/>
      </c>
      <c r="T51" s="62">
        <f t="shared" si="3"/>
        <v>0</v>
      </c>
      <c r="U51" s="120" t="str">
        <f>IF($R$3=$AQ$8,'Result Sheet'!W51,IF($R$3=$AQ$9,'Result Sheet'!AR51,IF($R$3=$AQ$10,'Result Sheet'!BN51,IF($R$3=$AQ$11,'Result Sheet'!CI51,IF($R$3=$AQ$12,'Result Sheet'!DD51,IF($R$3=$AQ$13,'Result Sheet'!DY51,""))))))</f>
        <v/>
      </c>
      <c r="V51" s="120" t="str">
        <f>IF($R$3=$AQ$8,'Result Sheet'!X51,IF($R$3=$AQ$9,'Result Sheet'!AS51,IF($R$3=$AQ$10,'Result Sheet'!BO51,IF($R$3=$AQ$11,'Result Sheet'!CJ51,IF($R$3=$AQ$12,'Result Sheet'!DE51,IF($R$3=$AQ$13,'Result Sheet'!DZ51,IF($R$3=$AQ$14,'Result Sheet'!EM51,IF($R$3=$AQ$15,'Result Sheet'!EW51,IF($R$3=$AQ$16,'Result Sheet'!FG51,IF($R$3=$AQ$17,'Result Sheet'!FN51,IF($R$3=$AQ$18,'Result Sheet'!FR51,"")))))))))))</f>
        <v/>
      </c>
      <c r="W51" s="66" t="str">
        <f t="shared" si="4"/>
        <v/>
      </c>
      <c r="X51" s="445" t="str">
        <f t="shared" si="5"/>
        <v/>
      </c>
      <c r="Y51" s="446">
        <f t="shared" si="6"/>
        <v>0</v>
      </c>
      <c r="Z51" s="446" t="str">
        <f t="shared" si="11"/>
        <v/>
      </c>
      <c r="AA51" s="446" t="str">
        <f t="shared" si="7"/>
        <v/>
      </c>
      <c r="AB51" s="446" t="str">
        <f t="shared" si="8"/>
        <v/>
      </c>
      <c r="AC51" s="446" t="str">
        <f t="shared" si="9"/>
        <v/>
      </c>
      <c r="AD51" s="447" t="str">
        <f t="shared" si="10"/>
        <v/>
      </c>
    </row>
    <row r="52" spans="1:30">
      <c r="A52" s="475">
        <f>IF('Result Sheet'!A52="","",'Result Sheet'!A52)</f>
        <v>45</v>
      </c>
      <c r="B52" s="439" t="str">
        <f>IF(OR($D$3="",$R$3=""),"",IF('Result Sheet'!B52="","",'Result Sheet'!B52))</f>
        <v/>
      </c>
      <c r="C52" s="440" t="str">
        <f>IF(OR($D$3="",$R$3=""),"",IF('Result Sheet'!F52="","",'Result Sheet'!F52))</f>
        <v/>
      </c>
      <c r="D52" s="441" t="str">
        <f>IF(OR($D$3="",$R$3=""),"",IF('Result Sheet'!E52="","",'Result Sheet'!E52))</f>
        <v/>
      </c>
      <c r="E52" s="442" t="str">
        <f>IF(OR($D$3="",$R$3=""),"",IF('Result Sheet'!G52="","",'Result Sheet'!G52))</f>
        <v/>
      </c>
      <c r="F52" s="442" t="str">
        <f>IF(OR($D$3="",$R$3=""),"",IF('Result Sheet'!H52="","",'Result Sheet'!H52))</f>
        <v/>
      </c>
      <c r="G52" s="442" t="str">
        <f>IF(OR($D$3="",$R$3=""),"",IF('Result Sheet'!I52="","",'Result Sheet'!I52))</f>
        <v/>
      </c>
      <c r="H52" s="443" t="str">
        <f>IF(OR($D$3="",$R$3=""),"",IF('Result Sheet'!K52="","",'Result Sheet'!K52))</f>
        <v/>
      </c>
      <c r="I52" s="444" t="str">
        <f>IF(OR($D$3="",$R$3=""),"",IF('Result Sheet'!J52="","",'Result Sheet'!J52))</f>
        <v/>
      </c>
      <c r="J52" s="120" t="str">
        <f>IF($R$3=$AQ$8,'Result Sheet'!L52,IF($R$3=$AQ$9,'Result Sheet'!AG52,IF($R$3=$AQ$10,'Result Sheet'!BC52,IF($R$3=$AQ$11,'Result Sheet'!BX52,IF($R$3=$AQ$12,'Result Sheet'!CS52,IF($R$3=$AQ$13,'Result Sheet'!DN52,""))))))</f>
        <v/>
      </c>
      <c r="K52" s="120" t="str">
        <f>IF($R$3=$AQ$8,'Result Sheet'!M52,IF($R$3=$AQ$9,'Result Sheet'!AH52,IF($R$3=$AQ$10,'Result Sheet'!BD52,IF($R$3=$AQ$11,'Result Sheet'!BY52,IF($R$3=$AQ$12,'Result Sheet'!CT52,IF($R$3=$AQ$13,'Result Sheet'!DO52,IF($R$3=$AQ$14,'Result Sheet'!EI52,IF($R$3=$AQ$15,'Result Sheet'!ES52,IF($R$3=$AQ$16,'Result Sheet'!FC52,"")))))))))</f>
        <v/>
      </c>
      <c r="L52" s="120" t="str">
        <f>IF($R$3=$AQ$8,'Result Sheet'!N52,IF($R$3=$AQ$9,'Result Sheet'!AI52,IF($R$3=$AQ$10,'Result Sheet'!BE52,IF($R$3=$AQ$11,'Result Sheet'!BZ52,IF($R$3=$AQ$12,'Result Sheet'!CU52,IF($R$3=$AQ$13,'Result Sheet'!DP52,""))))))</f>
        <v/>
      </c>
      <c r="M52" s="120" t="str">
        <f>IF($R$3=$AQ$8,'Result Sheet'!O52,IF($R$3=$AQ$9,'Result Sheet'!AJ52,IF($R$3=$AQ$10,'Result Sheet'!BF52,IF($R$3=$AQ$11,'Result Sheet'!CA52,IF($R$3=$AQ$12,'Result Sheet'!CV52,IF($R$3=$AQ$13,'Result Sheet'!DQ52,IF($R$3=$AQ$14,'Result Sheet'!EJ52,IF($R$3=$AQ$15,'Result Sheet'!ET52,IF($R$3=$AQ$16,'Result Sheet'!FD52,"")))))))))</f>
        <v/>
      </c>
      <c r="N52" s="120" t="str">
        <f>IF($R$3=$AQ$8,'Result Sheet'!P52,IF($R$3=$AQ$9,'Result Sheet'!AK52,IF($R$3=$AQ$10,'Result Sheet'!BG52,IF($R$3=$AQ$11,'Result Sheet'!CB52,IF($R$3=$AQ$12,'Result Sheet'!CW52,IF($R$3=$AQ$13,'Result Sheet'!DR52,""))))))</f>
        <v/>
      </c>
      <c r="O52" s="120" t="str">
        <f>IF($R$3=$AQ$8,'Result Sheet'!Q52,IF($R$3=$AQ$9,'Result Sheet'!AL52,IF($R$3=$AQ$10,'Result Sheet'!BH52,IF($R$3=$AQ$11,'Result Sheet'!CC52,IF($R$3=$AQ$12,'Result Sheet'!CX52,IF($R$3=$AQ$13,'Result Sheet'!DS52,IF($R$3=$AQ$14,'Result Sheet'!EK52,IF($R$3=$AQ$15,'Result Sheet'!EU52,IF($R$3=$AQ$16,'Result Sheet'!FE52,"")))))))))</f>
        <v/>
      </c>
      <c r="P52" s="472" t="str">
        <f t="shared" si="1"/>
        <v/>
      </c>
      <c r="Q52" s="120" t="str">
        <f>IF($R$3=$AQ$8,'Result Sheet'!S52,IF($R$3=$AQ$9,'Result Sheet'!AN52,IF($R$3=$AQ$10,'Result Sheet'!BJ52,IF($R$3=$AQ$11,'Result Sheet'!CE52,IF($R$3=$AQ$12,'Result Sheet'!CZ52,IF($R$3=$AQ$13,'Result Sheet'!DU52,""))))))</f>
        <v/>
      </c>
      <c r="R52" s="120" t="str">
        <f>IF($R$3=$AQ$8,'Result Sheet'!T52,IF($R$3=$AQ$9,'Result Sheet'!AO52,IF($R$3=$AQ$10,'Result Sheet'!BK52,IF($R$3=$AQ$11,'Result Sheet'!CF52,IF($R$3=$AQ$12,'Result Sheet'!DA52,IF($R$3=$AQ$13,'Result Sheet'!DV52,IF($R$3=$AQ$14,'Result Sheet'!EL52,IF($R$3=$AQ$15,'Result Sheet'!EV52,IF($R$3=$AQ$16,'Result Sheet'!FF52,IF($R$3=$AQ$17,'Result Sheet'!FM52,IF($R$3=$AQ$18,'Result Sheet'!FQ52,"")))))))))))</f>
        <v/>
      </c>
      <c r="S52" s="65" t="str">
        <f t="shared" si="2"/>
        <v/>
      </c>
      <c r="T52" s="62">
        <f t="shared" si="3"/>
        <v>0</v>
      </c>
      <c r="U52" s="120" t="str">
        <f>IF($R$3=$AQ$8,'Result Sheet'!W52,IF($R$3=$AQ$9,'Result Sheet'!AR52,IF($R$3=$AQ$10,'Result Sheet'!BN52,IF($R$3=$AQ$11,'Result Sheet'!CI52,IF($R$3=$AQ$12,'Result Sheet'!DD52,IF($R$3=$AQ$13,'Result Sheet'!DY52,""))))))</f>
        <v/>
      </c>
      <c r="V52" s="120" t="str">
        <f>IF($R$3=$AQ$8,'Result Sheet'!X52,IF($R$3=$AQ$9,'Result Sheet'!AS52,IF($R$3=$AQ$10,'Result Sheet'!BO52,IF($R$3=$AQ$11,'Result Sheet'!CJ52,IF($R$3=$AQ$12,'Result Sheet'!DE52,IF($R$3=$AQ$13,'Result Sheet'!DZ52,IF($R$3=$AQ$14,'Result Sheet'!EM52,IF($R$3=$AQ$15,'Result Sheet'!EW52,IF($R$3=$AQ$16,'Result Sheet'!FG52,IF($R$3=$AQ$17,'Result Sheet'!FN52,IF($R$3=$AQ$18,'Result Sheet'!FR52,"")))))))))))</f>
        <v/>
      </c>
      <c r="W52" s="66" t="str">
        <f t="shared" si="4"/>
        <v/>
      </c>
      <c r="X52" s="445" t="str">
        <f t="shared" si="5"/>
        <v/>
      </c>
      <c r="Y52" s="446">
        <f t="shared" si="6"/>
        <v>0</v>
      </c>
      <c r="Z52" s="446" t="str">
        <f t="shared" si="11"/>
        <v/>
      </c>
      <c r="AA52" s="446" t="str">
        <f t="shared" si="7"/>
        <v/>
      </c>
      <c r="AB52" s="446" t="str">
        <f t="shared" si="8"/>
        <v/>
      </c>
      <c r="AC52" s="446" t="str">
        <f t="shared" si="9"/>
        <v/>
      </c>
      <c r="AD52" s="447" t="str">
        <f t="shared" si="10"/>
        <v/>
      </c>
    </row>
    <row r="53" spans="1:30">
      <c r="A53" s="475">
        <f>IF('Result Sheet'!A53="","",'Result Sheet'!A53)</f>
        <v>46</v>
      </c>
      <c r="B53" s="439" t="str">
        <f>IF(OR($D$3="",$R$3=""),"",IF('Result Sheet'!B53="","",'Result Sheet'!B53))</f>
        <v/>
      </c>
      <c r="C53" s="440" t="str">
        <f>IF(OR($D$3="",$R$3=""),"",IF('Result Sheet'!F53="","",'Result Sheet'!F53))</f>
        <v/>
      </c>
      <c r="D53" s="441" t="str">
        <f>IF(OR($D$3="",$R$3=""),"",IF('Result Sheet'!E53="","",'Result Sheet'!E53))</f>
        <v/>
      </c>
      <c r="E53" s="442" t="str">
        <f>IF(OR($D$3="",$R$3=""),"",IF('Result Sheet'!G53="","",'Result Sheet'!G53))</f>
        <v/>
      </c>
      <c r="F53" s="442" t="str">
        <f>IF(OR($D$3="",$R$3=""),"",IF('Result Sheet'!H53="","",'Result Sheet'!H53))</f>
        <v/>
      </c>
      <c r="G53" s="442" t="str">
        <f>IF(OR($D$3="",$R$3=""),"",IF('Result Sheet'!I53="","",'Result Sheet'!I53))</f>
        <v/>
      </c>
      <c r="H53" s="443" t="str">
        <f>IF(OR($D$3="",$R$3=""),"",IF('Result Sheet'!K53="","",'Result Sheet'!K53))</f>
        <v/>
      </c>
      <c r="I53" s="444" t="str">
        <f>IF(OR($D$3="",$R$3=""),"",IF('Result Sheet'!J53="","",'Result Sheet'!J53))</f>
        <v/>
      </c>
      <c r="J53" s="120" t="str">
        <f>IF($R$3=$AQ$8,'Result Sheet'!L53,IF($R$3=$AQ$9,'Result Sheet'!AG53,IF($R$3=$AQ$10,'Result Sheet'!BC53,IF($R$3=$AQ$11,'Result Sheet'!BX53,IF($R$3=$AQ$12,'Result Sheet'!CS53,IF($R$3=$AQ$13,'Result Sheet'!DN53,""))))))</f>
        <v/>
      </c>
      <c r="K53" s="120" t="str">
        <f>IF($R$3=$AQ$8,'Result Sheet'!M53,IF($R$3=$AQ$9,'Result Sheet'!AH53,IF($R$3=$AQ$10,'Result Sheet'!BD53,IF($R$3=$AQ$11,'Result Sheet'!BY53,IF($R$3=$AQ$12,'Result Sheet'!CT53,IF($R$3=$AQ$13,'Result Sheet'!DO53,IF($R$3=$AQ$14,'Result Sheet'!EI53,IF($R$3=$AQ$15,'Result Sheet'!ES53,IF($R$3=$AQ$16,'Result Sheet'!FC53,"")))))))))</f>
        <v/>
      </c>
      <c r="L53" s="120" t="str">
        <f>IF($R$3=$AQ$8,'Result Sheet'!N53,IF($R$3=$AQ$9,'Result Sheet'!AI53,IF($R$3=$AQ$10,'Result Sheet'!BE53,IF($R$3=$AQ$11,'Result Sheet'!BZ53,IF($R$3=$AQ$12,'Result Sheet'!CU53,IF($R$3=$AQ$13,'Result Sheet'!DP53,""))))))</f>
        <v/>
      </c>
      <c r="M53" s="120" t="str">
        <f>IF($R$3=$AQ$8,'Result Sheet'!O53,IF($R$3=$AQ$9,'Result Sheet'!AJ53,IF($R$3=$AQ$10,'Result Sheet'!BF53,IF($R$3=$AQ$11,'Result Sheet'!CA53,IF($R$3=$AQ$12,'Result Sheet'!CV53,IF($R$3=$AQ$13,'Result Sheet'!DQ53,IF($R$3=$AQ$14,'Result Sheet'!EJ53,IF($R$3=$AQ$15,'Result Sheet'!ET53,IF($R$3=$AQ$16,'Result Sheet'!FD53,"")))))))))</f>
        <v/>
      </c>
      <c r="N53" s="120" t="str">
        <f>IF($R$3=$AQ$8,'Result Sheet'!P53,IF($R$3=$AQ$9,'Result Sheet'!AK53,IF($R$3=$AQ$10,'Result Sheet'!BG53,IF($R$3=$AQ$11,'Result Sheet'!CB53,IF($R$3=$AQ$12,'Result Sheet'!CW53,IF($R$3=$AQ$13,'Result Sheet'!DR53,""))))))</f>
        <v/>
      </c>
      <c r="O53" s="120" t="str">
        <f>IF($R$3=$AQ$8,'Result Sheet'!Q53,IF($R$3=$AQ$9,'Result Sheet'!AL53,IF($R$3=$AQ$10,'Result Sheet'!BH53,IF($R$3=$AQ$11,'Result Sheet'!CC53,IF($R$3=$AQ$12,'Result Sheet'!CX53,IF($R$3=$AQ$13,'Result Sheet'!DS53,IF($R$3=$AQ$14,'Result Sheet'!EK53,IF($R$3=$AQ$15,'Result Sheet'!EU53,IF($R$3=$AQ$16,'Result Sheet'!FE53,"")))))))))</f>
        <v/>
      </c>
      <c r="P53" s="472" t="str">
        <f t="shared" si="1"/>
        <v/>
      </c>
      <c r="Q53" s="120" t="str">
        <f>IF($R$3=$AQ$8,'Result Sheet'!S53,IF($R$3=$AQ$9,'Result Sheet'!AN53,IF($R$3=$AQ$10,'Result Sheet'!BJ53,IF($R$3=$AQ$11,'Result Sheet'!CE53,IF($R$3=$AQ$12,'Result Sheet'!CZ53,IF($R$3=$AQ$13,'Result Sheet'!DU53,""))))))</f>
        <v/>
      </c>
      <c r="R53" s="120" t="str">
        <f>IF($R$3=$AQ$8,'Result Sheet'!T53,IF($R$3=$AQ$9,'Result Sheet'!AO53,IF($R$3=$AQ$10,'Result Sheet'!BK53,IF($R$3=$AQ$11,'Result Sheet'!CF53,IF($R$3=$AQ$12,'Result Sheet'!DA53,IF($R$3=$AQ$13,'Result Sheet'!DV53,IF($R$3=$AQ$14,'Result Sheet'!EL53,IF($R$3=$AQ$15,'Result Sheet'!EV53,IF($R$3=$AQ$16,'Result Sheet'!FF53,IF($R$3=$AQ$17,'Result Sheet'!FM53,IF($R$3=$AQ$18,'Result Sheet'!FQ53,"")))))))))))</f>
        <v/>
      </c>
      <c r="S53" s="65" t="str">
        <f t="shared" si="2"/>
        <v/>
      </c>
      <c r="T53" s="62">
        <f t="shared" si="3"/>
        <v>0</v>
      </c>
      <c r="U53" s="120" t="str">
        <f>IF($R$3=$AQ$8,'Result Sheet'!W53,IF($R$3=$AQ$9,'Result Sheet'!AR53,IF($R$3=$AQ$10,'Result Sheet'!BN53,IF($R$3=$AQ$11,'Result Sheet'!CI53,IF($R$3=$AQ$12,'Result Sheet'!DD53,IF($R$3=$AQ$13,'Result Sheet'!DY53,""))))))</f>
        <v/>
      </c>
      <c r="V53" s="120" t="str">
        <f>IF($R$3=$AQ$8,'Result Sheet'!X53,IF($R$3=$AQ$9,'Result Sheet'!AS53,IF($R$3=$AQ$10,'Result Sheet'!BO53,IF($R$3=$AQ$11,'Result Sheet'!CJ53,IF($R$3=$AQ$12,'Result Sheet'!DE53,IF($R$3=$AQ$13,'Result Sheet'!DZ53,IF($R$3=$AQ$14,'Result Sheet'!EM53,IF($R$3=$AQ$15,'Result Sheet'!EW53,IF($R$3=$AQ$16,'Result Sheet'!FG53,IF($R$3=$AQ$17,'Result Sheet'!FN53,IF($R$3=$AQ$18,'Result Sheet'!FR53,"")))))))))))</f>
        <v/>
      </c>
      <c r="W53" s="66" t="str">
        <f t="shared" si="4"/>
        <v/>
      </c>
      <c r="X53" s="445" t="str">
        <f t="shared" si="5"/>
        <v/>
      </c>
      <c r="Y53" s="446">
        <f t="shared" si="6"/>
        <v>0</v>
      </c>
      <c r="Z53" s="446" t="str">
        <f t="shared" si="11"/>
        <v/>
      </c>
      <c r="AA53" s="446" t="str">
        <f t="shared" si="7"/>
        <v/>
      </c>
      <c r="AB53" s="446" t="str">
        <f t="shared" si="8"/>
        <v/>
      </c>
      <c r="AC53" s="446" t="str">
        <f t="shared" si="9"/>
        <v/>
      </c>
      <c r="AD53" s="447" t="str">
        <f t="shared" si="10"/>
        <v/>
      </c>
    </row>
    <row r="54" spans="1:30">
      <c r="A54" s="475">
        <f>IF('Result Sheet'!A54="","",'Result Sheet'!A54)</f>
        <v>47</v>
      </c>
      <c r="B54" s="439" t="str">
        <f>IF(OR($D$3="",$R$3=""),"",IF('Result Sheet'!B54="","",'Result Sheet'!B54))</f>
        <v/>
      </c>
      <c r="C54" s="440" t="str">
        <f>IF(OR($D$3="",$R$3=""),"",IF('Result Sheet'!F54="","",'Result Sheet'!F54))</f>
        <v/>
      </c>
      <c r="D54" s="441" t="str">
        <f>IF(OR($D$3="",$R$3=""),"",IF('Result Sheet'!E54="","",'Result Sheet'!E54))</f>
        <v/>
      </c>
      <c r="E54" s="442" t="str">
        <f>IF(OR($D$3="",$R$3=""),"",IF('Result Sheet'!G54="","",'Result Sheet'!G54))</f>
        <v/>
      </c>
      <c r="F54" s="442" t="str">
        <f>IF(OR($D$3="",$R$3=""),"",IF('Result Sheet'!H54="","",'Result Sheet'!H54))</f>
        <v/>
      </c>
      <c r="G54" s="442" t="str">
        <f>IF(OR($D$3="",$R$3=""),"",IF('Result Sheet'!I54="","",'Result Sheet'!I54))</f>
        <v/>
      </c>
      <c r="H54" s="443" t="str">
        <f>IF(OR($D$3="",$R$3=""),"",IF('Result Sheet'!K54="","",'Result Sheet'!K54))</f>
        <v/>
      </c>
      <c r="I54" s="444" t="str">
        <f>IF(OR($D$3="",$R$3=""),"",IF('Result Sheet'!J54="","",'Result Sheet'!J54))</f>
        <v/>
      </c>
      <c r="J54" s="120" t="str">
        <f>IF($R$3=$AQ$8,'Result Sheet'!L54,IF($R$3=$AQ$9,'Result Sheet'!AG54,IF($R$3=$AQ$10,'Result Sheet'!BC54,IF($R$3=$AQ$11,'Result Sheet'!BX54,IF($R$3=$AQ$12,'Result Sheet'!CS54,IF($R$3=$AQ$13,'Result Sheet'!DN54,""))))))</f>
        <v/>
      </c>
      <c r="K54" s="120" t="str">
        <f>IF($R$3=$AQ$8,'Result Sheet'!M54,IF($R$3=$AQ$9,'Result Sheet'!AH54,IF($R$3=$AQ$10,'Result Sheet'!BD54,IF($R$3=$AQ$11,'Result Sheet'!BY54,IF($R$3=$AQ$12,'Result Sheet'!CT54,IF($R$3=$AQ$13,'Result Sheet'!DO54,IF($R$3=$AQ$14,'Result Sheet'!EI54,IF($R$3=$AQ$15,'Result Sheet'!ES54,IF($R$3=$AQ$16,'Result Sheet'!FC54,"")))))))))</f>
        <v/>
      </c>
      <c r="L54" s="120" t="str">
        <f>IF($R$3=$AQ$8,'Result Sheet'!N54,IF($R$3=$AQ$9,'Result Sheet'!AI54,IF($R$3=$AQ$10,'Result Sheet'!BE54,IF($R$3=$AQ$11,'Result Sheet'!BZ54,IF($R$3=$AQ$12,'Result Sheet'!CU54,IF($R$3=$AQ$13,'Result Sheet'!DP54,""))))))</f>
        <v/>
      </c>
      <c r="M54" s="120" t="str">
        <f>IF($R$3=$AQ$8,'Result Sheet'!O54,IF($R$3=$AQ$9,'Result Sheet'!AJ54,IF($R$3=$AQ$10,'Result Sheet'!BF54,IF($R$3=$AQ$11,'Result Sheet'!CA54,IF($R$3=$AQ$12,'Result Sheet'!CV54,IF($R$3=$AQ$13,'Result Sheet'!DQ54,IF($R$3=$AQ$14,'Result Sheet'!EJ54,IF($R$3=$AQ$15,'Result Sheet'!ET54,IF($R$3=$AQ$16,'Result Sheet'!FD54,"")))))))))</f>
        <v/>
      </c>
      <c r="N54" s="120" t="str">
        <f>IF($R$3=$AQ$8,'Result Sheet'!P54,IF($R$3=$AQ$9,'Result Sheet'!AK54,IF($R$3=$AQ$10,'Result Sheet'!BG54,IF($R$3=$AQ$11,'Result Sheet'!CB54,IF($R$3=$AQ$12,'Result Sheet'!CW54,IF($R$3=$AQ$13,'Result Sheet'!DR54,""))))))</f>
        <v/>
      </c>
      <c r="O54" s="120" t="str">
        <f>IF($R$3=$AQ$8,'Result Sheet'!Q54,IF($R$3=$AQ$9,'Result Sheet'!AL54,IF($R$3=$AQ$10,'Result Sheet'!BH54,IF($R$3=$AQ$11,'Result Sheet'!CC54,IF($R$3=$AQ$12,'Result Sheet'!CX54,IF($R$3=$AQ$13,'Result Sheet'!DS54,IF($R$3=$AQ$14,'Result Sheet'!EK54,IF($R$3=$AQ$15,'Result Sheet'!EU54,IF($R$3=$AQ$16,'Result Sheet'!FE54,"")))))))))</f>
        <v/>
      </c>
      <c r="P54" s="472" t="str">
        <f t="shared" si="1"/>
        <v/>
      </c>
      <c r="Q54" s="120" t="str">
        <f>IF($R$3=$AQ$8,'Result Sheet'!S54,IF($R$3=$AQ$9,'Result Sheet'!AN54,IF($R$3=$AQ$10,'Result Sheet'!BJ54,IF($R$3=$AQ$11,'Result Sheet'!CE54,IF($R$3=$AQ$12,'Result Sheet'!CZ54,IF($R$3=$AQ$13,'Result Sheet'!DU54,""))))))</f>
        <v/>
      </c>
      <c r="R54" s="120" t="str">
        <f>IF($R$3=$AQ$8,'Result Sheet'!T54,IF($R$3=$AQ$9,'Result Sheet'!AO54,IF($R$3=$AQ$10,'Result Sheet'!BK54,IF($R$3=$AQ$11,'Result Sheet'!CF54,IF($R$3=$AQ$12,'Result Sheet'!DA54,IF($R$3=$AQ$13,'Result Sheet'!DV54,IF($R$3=$AQ$14,'Result Sheet'!EL54,IF($R$3=$AQ$15,'Result Sheet'!EV54,IF($R$3=$AQ$16,'Result Sheet'!FF54,IF($R$3=$AQ$17,'Result Sheet'!FM54,IF($R$3=$AQ$18,'Result Sheet'!FQ54,"")))))))))))</f>
        <v/>
      </c>
      <c r="S54" s="65" t="str">
        <f t="shared" si="2"/>
        <v/>
      </c>
      <c r="T54" s="62">
        <f t="shared" si="3"/>
        <v>0</v>
      </c>
      <c r="U54" s="120" t="str">
        <f>IF($R$3=$AQ$8,'Result Sheet'!W54,IF($R$3=$AQ$9,'Result Sheet'!AR54,IF($R$3=$AQ$10,'Result Sheet'!BN54,IF($R$3=$AQ$11,'Result Sheet'!CI54,IF($R$3=$AQ$12,'Result Sheet'!DD54,IF($R$3=$AQ$13,'Result Sheet'!DY54,""))))))</f>
        <v/>
      </c>
      <c r="V54" s="120" t="str">
        <f>IF($R$3=$AQ$8,'Result Sheet'!X54,IF($R$3=$AQ$9,'Result Sheet'!AS54,IF($R$3=$AQ$10,'Result Sheet'!BO54,IF($R$3=$AQ$11,'Result Sheet'!CJ54,IF($R$3=$AQ$12,'Result Sheet'!DE54,IF($R$3=$AQ$13,'Result Sheet'!DZ54,IF($R$3=$AQ$14,'Result Sheet'!EM54,IF($R$3=$AQ$15,'Result Sheet'!EW54,IF($R$3=$AQ$16,'Result Sheet'!FG54,IF($R$3=$AQ$17,'Result Sheet'!FN54,IF($R$3=$AQ$18,'Result Sheet'!FR54,"")))))))))))</f>
        <v/>
      </c>
      <c r="W54" s="66" t="str">
        <f t="shared" si="4"/>
        <v/>
      </c>
      <c r="X54" s="445" t="str">
        <f t="shared" si="5"/>
        <v/>
      </c>
      <c r="Y54" s="446">
        <f t="shared" si="6"/>
        <v>0</v>
      </c>
      <c r="Z54" s="446" t="str">
        <f t="shared" si="11"/>
        <v/>
      </c>
      <c r="AA54" s="446" t="str">
        <f t="shared" si="7"/>
        <v/>
      </c>
      <c r="AB54" s="446" t="str">
        <f t="shared" si="8"/>
        <v/>
      </c>
      <c r="AC54" s="446" t="str">
        <f t="shared" si="9"/>
        <v/>
      </c>
      <c r="AD54" s="447" t="str">
        <f t="shared" si="10"/>
        <v/>
      </c>
    </row>
    <row r="55" spans="1:30">
      <c r="A55" s="475">
        <f>IF('Result Sheet'!A55="","",'Result Sheet'!A55)</f>
        <v>48</v>
      </c>
      <c r="B55" s="439" t="str">
        <f>IF(OR($D$3="",$R$3=""),"",IF('Result Sheet'!B55="","",'Result Sheet'!B55))</f>
        <v/>
      </c>
      <c r="C55" s="440" t="str">
        <f>IF(OR($D$3="",$R$3=""),"",IF('Result Sheet'!F55="","",'Result Sheet'!F55))</f>
        <v/>
      </c>
      <c r="D55" s="441" t="str">
        <f>IF(OR($D$3="",$R$3=""),"",IF('Result Sheet'!E55="","",'Result Sheet'!E55))</f>
        <v/>
      </c>
      <c r="E55" s="442" t="str">
        <f>IF(OR($D$3="",$R$3=""),"",IF('Result Sheet'!G55="","",'Result Sheet'!G55))</f>
        <v/>
      </c>
      <c r="F55" s="442" t="str">
        <f>IF(OR($D$3="",$R$3=""),"",IF('Result Sheet'!H55="","",'Result Sheet'!H55))</f>
        <v/>
      </c>
      <c r="G55" s="442" t="str">
        <f>IF(OR($D$3="",$R$3=""),"",IF('Result Sheet'!I55="","",'Result Sheet'!I55))</f>
        <v/>
      </c>
      <c r="H55" s="443" t="str">
        <f>IF(OR($D$3="",$R$3=""),"",IF('Result Sheet'!K55="","",'Result Sheet'!K55))</f>
        <v/>
      </c>
      <c r="I55" s="444" t="str">
        <f>IF(OR($D$3="",$R$3=""),"",IF('Result Sheet'!J55="","",'Result Sheet'!J55))</f>
        <v/>
      </c>
      <c r="J55" s="120" t="str">
        <f>IF($R$3=$AQ$8,'Result Sheet'!L55,IF($R$3=$AQ$9,'Result Sheet'!AG55,IF($R$3=$AQ$10,'Result Sheet'!BC55,IF($R$3=$AQ$11,'Result Sheet'!BX55,IF($R$3=$AQ$12,'Result Sheet'!CS55,IF($R$3=$AQ$13,'Result Sheet'!DN55,""))))))</f>
        <v/>
      </c>
      <c r="K55" s="120" t="str">
        <f>IF($R$3=$AQ$8,'Result Sheet'!M55,IF($R$3=$AQ$9,'Result Sheet'!AH55,IF($R$3=$AQ$10,'Result Sheet'!BD55,IF($R$3=$AQ$11,'Result Sheet'!BY55,IF($R$3=$AQ$12,'Result Sheet'!CT55,IF($R$3=$AQ$13,'Result Sheet'!DO55,IF($R$3=$AQ$14,'Result Sheet'!EI55,IF($R$3=$AQ$15,'Result Sheet'!ES55,IF($R$3=$AQ$16,'Result Sheet'!FC55,"")))))))))</f>
        <v/>
      </c>
      <c r="L55" s="120" t="str">
        <f>IF($R$3=$AQ$8,'Result Sheet'!N55,IF($R$3=$AQ$9,'Result Sheet'!AI55,IF($R$3=$AQ$10,'Result Sheet'!BE55,IF($R$3=$AQ$11,'Result Sheet'!BZ55,IF($R$3=$AQ$12,'Result Sheet'!CU55,IF($R$3=$AQ$13,'Result Sheet'!DP55,""))))))</f>
        <v/>
      </c>
      <c r="M55" s="120" t="str">
        <f>IF($R$3=$AQ$8,'Result Sheet'!O55,IF($R$3=$AQ$9,'Result Sheet'!AJ55,IF($R$3=$AQ$10,'Result Sheet'!BF55,IF($R$3=$AQ$11,'Result Sheet'!CA55,IF($R$3=$AQ$12,'Result Sheet'!CV55,IF($R$3=$AQ$13,'Result Sheet'!DQ55,IF($R$3=$AQ$14,'Result Sheet'!EJ55,IF($R$3=$AQ$15,'Result Sheet'!ET55,IF($R$3=$AQ$16,'Result Sheet'!FD55,"")))))))))</f>
        <v/>
      </c>
      <c r="N55" s="120" t="str">
        <f>IF($R$3=$AQ$8,'Result Sheet'!P55,IF($R$3=$AQ$9,'Result Sheet'!AK55,IF($R$3=$AQ$10,'Result Sheet'!BG55,IF($R$3=$AQ$11,'Result Sheet'!CB55,IF($R$3=$AQ$12,'Result Sheet'!CW55,IF($R$3=$AQ$13,'Result Sheet'!DR55,""))))))</f>
        <v/>
      </c>
      <c r="O55" s="120" t="str">
        <f>IF($R$3=$AQ$8,'Result Sheet'!Q55,IF($R$3=$AQ$9,'Result Sheet'!AL55,IF($R$3=$AQ$10,'Result Sheet'!BH55,IF($R$3=$AQ$11,'Result Sheet'!CC55,IF($R$3=$AQ$12,'Result Sheet'!CX55,IF($R$3=$AQ$13,'Result Sheet'!DS55,IF($R$3=$AQ$14,'Result Sheet'!EK55,IF($R$3=$AQ$15,'Result Sheet'!EU55,IF($R$3=$AQ$16,'Result Sheet'!FE55,"")))))))))</f>
        <v/>
      </c>
      <c r="P55" s="472" t="str">
        <f t="shared" si="1"/>
        <v/>
      </c>
      <c r="Q55" s="120" t="str">
        <f>IF($R$3=$AQ$8,'Result Sheet'!S55,IF($R$3=$AQ$9,'Result Sheet'!AN55,IF($R$3=$AQ$10,'Result Sheet'!BJ55,IF($R$3=$AQ$11,'Result Sheet'!CE55,IF($R$3=$AQ$12,'Result Sheet'!CZ55,IF($R$3=$AQ$13,'Result Sheet'!DU55,""))))))</f>
        <v/>
      </c>
      <c r="R55" s="120" t="str">
        <f>IF($R$3=$AQ$8,'Result Sheet'!T55,IF($R$3=$AQ$9,'Result Sheet'!AO55,IF($R$3=$AQ$10,'Result Sheet'!BK55,IF($R$3=$AQ$11,'Result Sheet'!CF55,IF($R$3=$AQ$12,'Result Sheet'!DA55,IF($R$3=$AQ$13,'Result Sheet'!DV55,IF($R$3=$AQ$14,'Result Sheet'!EL55,IF($R$3=$AQ$15,'Result Sheet'!EV55,IF($R$3=$AQ$16,'Result Sheet'!FF55,IF($R$3=$AQ$17,'Result Sheet'!FM55,IF($R$3=$AQ$18,'Result Sheet'!FQ55,"")))))))))))</f>
        <v/>
      </c>
      <c r="S55" s="65" t="str">
        <f t="shared" si="2"/>
        <v/>
      </c>
      <c r="T55" s="62">
        <f t="shared" si="3"/>
        <v>0</v>
      </c>
      <c r="U55" s="120" t="str">
        <f>IF($R$3=$AQ$8,'Result Sheet'!W55,IF($R$3=$AQ$9,'Result Sheet'!AR55,IF($R$3=$AQ$10,'Result Sheet'!BN55,IF($R$3=$AQ$11,'Result Sheet'!CI55,IF($R$3=$AQ$12,'Result Sheet'!DD55,IF($R$3=$AQ$13,'Result Sheet'!DY55,""))))))</f>
        <v/>
      </c>
      <c r="V55" s="120" t="str">
        <f>IF($R$3=$AQ$8,'Result Sheet'!X55,IF($R$3=$AQ$9,'Result Sheet'!AS55,IF($R$3=$AQ$10,'Result Sheet'!BO55,IF($R$3=$AQ$11,'Result Sheet'!CJ55,IF($R$3=$AQ$12,'Result Sheet'!DE55,IF($R$3=$AQ$13,'Result Sheet'!DZ55,IF($R$3=$AQ$14,'Result Sheet'!EM55,IF($R$3=$AQ$15,'Result Sheet'!EW55,IF($R$3=$AQ$16,'Result Sheet'!FG55,IF($R$3=$AQ$17,'Result Sheet'!FN55,IF($R$3=$AQ$18,'Result Sheet'!FR55,"")))))))))))</f>
        <v/>
      </c>
      <c r="W55" s="66" t="str">
        <f t="shared" si="4"/>
        <v/>
      </c>
      <c r="X55" s="445" t="str">
        <f t="shared" si="5"/>
        <v/>
      </c>
      <c r="Y55" s="446">
        <f t="shared" si="6"/>
        <v>0</v>
      </c>
      <c r="Z55" s="446" t="str">
        <f t="shared" si="11"/>
        <v/>
      </c>
      <c r="AA55" s="446" t="str">
        <f t="shared" si="7"/>
        <v/>
      </c>
      <c r="AB55" s="446" t="str">
        <f t="shared" si="8"/>
        <v/>
      </c>
      <c r="AC55" s="446" t="str">
        <f t="shared" si="9"/>
        <v/>
      </c>
      <c r="AD55" s="447" t="str">
        <f t="shared" si="10"/>
        <v/>
      </c>
    </row>
    <row r="56" spans="1:30">
      <c r="A56" s="475">
        <f>IF('Result Sheet'!A56="","",'Result Sheet'!A56)</f>
        <v>49</v>
      </c>
      <c r="B56" s="439" t="str">
        <f>IF(OR($D$3="",$R$3=""),"",IF('Result Sheet'!B56="","",'Result Sheet'!B56))</f>
        <v/>
      </c>
      <c r="C56" s="440" t="str">
        <f>IF(OR($D$3="",$R$3=""),"",IF('Result Sheet'!F56="","",'Result Sheet'!F56))</f>
        <v/>
      </c>
      <c r="D56" s="441" t="str">
        <f>IF(OR($D$3="",$R$3=""),"",IF('Result Sheet'!E56="","",'Result Sheet'!E56))</f>
        <v/>
      </c>
      <c r="E56" s="442" t="str">
        <f>IF(OR($D$3="",$R$3=""),"",IF('Result Sheet'!G56="","",'Result Sheet'!G56))</f>
        <v/>
      </c>
      <c r="F56" s="442" t="str">
        <f>IF(OR($D$3="",$R$3=""),"",IF('Result Sheet'!H56="","",'Result Sheet'!H56))</f>
        <v/>
      </c>
      <c r="G56" s="442" t="str">
        <f>IF(OR($D$3="",$R$3=""),"",IF('Result Sheet'!I56="","",'Result Sheet'!I56))</f>
        <v/>
      </c>
      <c r="H56" s="443" t="str">
        <f>IF(OR($D$3="",$R$3=""),"",IF('Result Sheet'!K56="","",'Result Sheet'!K56))</f>
        <v/>
      </c>
      <c r="I56" s="444" t="str">
        <f>IF(OR($D$3="",$R$3=""),"",IF('Result Sheet'!J56="","",'Result Sheet'!J56))</f>
        <v/>
      </c>
      <c r="J56" s="120" t="str">
        <f>IF($R$3=$AQ$8,'Result Sheet'!L56,IF($R$3=$AQ$9,'Result Sheet'!AG56,IF($R$3=$AQ$10,'Result Sheet'!BC56,IF($R$3=$AQ$11,'Result Sheet'!BX56,IF($R$3=$AQ$12,'Result Sheet'!CS56,IF($R$3=$AQ$13,'Result Sheet'!DN56,""))))))</f>
        <v/>
      </c>
      <c r="K56" s="120" t="str">
        <f>IF($R$3=$AQ$8,'Result Sheet'!M56,IF($R$3=$AQ$9,'Result Sheet'!AH56,IF($R$3=$AQ$10,'Result Sheet'!BD56,IF($R$3=$AQ$11,'Result Sheet'!BY56,IF($R$3=$AQ$12,'Result Sheet'!CT56,IF($R$3=$AQ$13,'Result Sheet'!DO56,IF($R$3=$AQ$14,'Result Sheet'!EI56,IF($R$3=$AQ$15,'Result Sheet'!ES56,IF($R$3=$AQ$16,'Result Sheet'!FC56,"")))))))))</f>
        <v/>
      </c>
      <c r="L56" s="120" t="str">
        <f>IF($R$3=$AQ$8,'Result Sheet'!N56,IF($R$3=$AQ$9,'Result Sheet'!AI56,IF($R$3=$AQ$10,'Result Sheet'!BE56,IF($R$3=$AQ$11,'Result Sheet'!BZ56,IF($R$3=$AQ$12,'Result Sheet'!CU56,IF($R$3=$AQ$13,'Result Sheet'!DP56,""))))))</f>
        <v/>
      </c>
      <c r="M56" s="120" t="str">
        <f>IF($R$3=$AQ$8,'Result Sheet'!O56,IF($R$3=$AQ$9,'Result Sheet'!AJ56,IF($R$3=$AQ$10,'Result Sheet'!BF56,IF($R$3=$AQ$11,'Result Sheet'!CA56,IF($R$3=$AQ$12,'Result Sheet'!CV56,IF($R$3=$AQ$13,'Result Sheet'!DQ56,IF($R$3=$AQ$14,'Result Sheet'!EJ56,IF($R$3=$AQ$15,'Result Sheet'!ET56,IF($R$3=$AQ$16,'Result Sheet'!FD56,"")))))))))</f>
        <v/>
      </c>
      <c r="N56" s="120" t="str">
        <f>IF($R$3=$AQ$8,'Result Sheet'!P56,IF($R$3=$AQ$9,'Result Sheet'!AK56,IF($R$3=$AQ$10,'Result Sheet'!BG56,IF($R$3=$AQ$11,'Result Sheet'!CB56,IF($R$3=$AQ$12,'Result Sheet'!CW56,IF($R$3=$AQ$13,'Result Sheet'!DR56,""))))))</f>
        <v/>
      </c>
      <c r="O56" s="120" t="str">
        <f>IF($R$3=$AQ$8,'Result Sheet'!Q56,IF($R$3=$AQ$9,'Result Sheet'!AL56,IF($R$3=$AQ$10,'Result Sheet'!BH56,IF($R$3=$AQ$11,'Result Sheet'!CC56,IF($R$3=$AQ$12,'Result Sheet'!CX56,IF($R$3=$AQ$13,'Result Sheet'!DS56,IF($R$3=$AQ$14,'Result Sheet'!EK56,IF($R$3=$AQ$15,'Result Sheet'!EU56,IF($R$3=$AQ$16,'Result Sheet'!FE56,"")))))))))</f>
        <v/>
      </c>
      <c r="P56" s="472" t="str">
        <f t="shared" si="1"/>
        <v/>
      </c>
      <c r="Q56" s="120" t="str">
        <f>IF($R$3=$AQ$8,'Result Sheet'!S56,IF($R$3=$AQ$9,'Result Sheet'!AN56,IF($R$3=$AQ$10,'Result Sheet'!BJ56,IF($R$3=$AQ$11,'Result Sheet'!CE56,IF($R$3=$AQ$12,'Result Sheet'!CZ56,IF($R$3=$AQ$13,'Result Sheet'!DU56,""))))))</f>
        <v/>
      </c>
      <c r="R56" s="120" t="str">
        <f>IF($R$3=$AQ$8,'Result Sheet'!T56,IF($R$3=$AQ$9,'Result Sheet'!AO56,IF($R$3=$AQ$10,'Result Sheet'!BK56,IF($R$3=$AQ$11,'Result Sheet'!CF56,IF($R$3=$AQ$12,'Result Sheet'!DA56,IF($R$3=$AQ$13,'Result Sheet'!DV56,IF($R$3=$AQ$14,'Result Sheet'!EL56,IF($R$3=$AQ$15,'Result Sheet'!EV56,IF($R$3=$AQ$16,'Result Sheet'!FF56,IF($R$3=$AQ$17,'Result Sheet'!FM56,IF($R$3=$AQ$18,'Result Sheet'!FQ56,"")))))))))))</f>
        <v/>
      </c>
      <c r="S56" s="65" t="str">
        <f t="shared" si="2"/>
        <v/>
      </c>
      <c r="T56" s="62">
        <f t="shared" si="3"/>
        <v>0</v>
      </c>
      <c r="U56" s="120" t="str">
        <f>IF($R$3=$AQ$8,'Result Sheet'!W56,IF($R$3=$AQ$9,'Result Sheet'!AR56,IF($R$3=$AQ$10,'Result Sheet'!BN56,IF($R$3=$AQ$11,'Result Sheet'!CI56,IF($R$3=$AQ$12,'Result Sheet'!DD56,IF($R$3=$AQ$13,'Result Sheet'!DY56,""))))))</f>
        <v/>
      </c>
      <c r="V56" s="120" t="str">
        <f>IF($R$3=$AQ$8,'Result Sheet'!X56,IF($R$3=$AQ$9,'Result Sheet'!AS56,IF($R$3=$AQ$10,'Result Sheet'!BO56,IF($R$3=$AQ$11,'Result Sheet'!CJ56,IF($R$3=$AQ$12,'Result Sheet'!DE56,IF($R$3=$AQ$13,'Result Sheet'!DZ56,IF($R$3=$AQ$14,'Result Sheet'!EM56,IF($R$3=$AQ$15,'Result Sheet'!EW56,IF($R$3=$AQ$16,'Result Sheet'!FG56,IF($R$3=$AQ$17,'Result Sheet'!FN56,IF($R$3=$AQ$18,'Result Sheet'!FR56,"")))))))))))</f>
        <v/>
      </c>
      <c r="W56" s="66" t="str">
        <f t="shared" si="4"/>
        <v/>
      </c>
      <c r="X56" s="445" t="str">
        <f t="shared" si="5"/>
        <v/>
      </c>
      <c r="Y56" s="446">
        <f t="shared" si="6"/>
        <v>0</v>
      </c>
      <c r="Z56" s="446" t="str">
        <f t="shared" si="11"/>
        <v/>
      </c>
      <c r="AA56" s="446" t="str">
        <f t="shared" si="7"/>
        <v/>
      </c>
      <c r="AB56" s="446" t="str">
        <f t="shared" si="8"/>
        <v/>
      </c>
      <c r="AC56" s="446" t="str">
        <f t="shared" si="9"/>
        <v/>
      </c>
      <c r="AD56" s="447" t="str">
        <f t="shared" si="10"/>
        <v/>
      </c>
    </row>
    <row r="57" spans="1:30">
      <c r="A57" s="475">
        <f>IF('Result Sheet'!A57="","",'Result Sheet'!A57)</f>
        <v>50</v>
      </c>
      <c r="B57" s="439" t="str">
        <f>IF(OR($D$3="",$R$3=""),"",IF('Result Sheet'!B57="","",'Result Sheet'!B57))</f>
        <v/>
      </c>
      <c r="C57" s="440" t="str">
        <f>IF(OR($D$3="",$R$3=""),"",IF('Result Sheet'!F57="","",'Result Sheet'!F57))</f>
        <v/>
      </c>
      <c r="D57" s="441" t="str">
        <f>IF(OR($D$3="",$R$3=""),"",IF('Result Sheet'!E57="","",'Result Sheet'!E57))</f>
        <v/>
      </c>
      <c r="E57" s="442" t="str">
        <f>IF(OR($D$3="",$R$3=""),"",IF('Result Sheet'!G57="","",'Result Sheet'!G57))</f>
        <v/>
      </c>
      <c r="F57" s="442" t="str">
        <f>IF(OR($D$3="",$R$3=""),"",IF('Result Sheet'!H57="","",'Result Sheet'!H57))</f>
        <v/>
      </c>
      <c r="G57" s="442" t="str">
        <f>IF(OR($D$3="",$R$3=""),"",IF('Result Sheet'!I57="","",'Result Sheet'!I57))</f>
        <v/>
      </c>
      <c r="H57" s="443" t="str">
        <f>IF(OR($D$3="",$R$3=""),"",IF('Result Sheet'!K57="","",'Result Sheet'!K57))</f>
        <v/>
      </c>
      <c r="I57" s="444" t="str">
        <f>IF(OR($D$3="",$R$3=""),"",IF('Result Sheet'!J57="","",'Result Sheet'!J57))</f>
        <v/>
      </c>
      <c r="J57" s="120" t="str">
        <f>IF($R$3=$AQ$8,'Result Sheet'!L57,IF($R$3=$AQ$9,'Result Sheet'!AG57,IF($R$3=$AQ$10,'Result Sheet'!BC57,IF($R$3=$AQ$11,'Result Sheet'!BX57,IF($R$3=$AQ$12,'Result Sheet'!CS57,IF($R$3=$AQ$13,'Result Sheet'!DN57,""))))))</f>
        <v/>
      </c>
      <c r="K57" s="120" t="str">
        <f>IF($R$3=$AQ$8,'Result Sheet'!M57,IF($R$3=$AQ$9,'Result Sheet'!AH57,IF($R$3=$AQ$10,'Result Sheet'!BD57,IF($R$3=$AQ$11,'Result Sheet'!BY57,IF($R$3=$AQ$12,'Result Sheet'!CT57,IF($R$3=$AQ$13,'Result Sheet'!DO57,IF($R$3=$AQ$14,'Result Sheet'!EI57,IF($R$3=$AQ$15,'Result Sheet'!ES57,IF($R$3=$AQ$16,'Result Sheet'!FC57,"")))))))))</f>
        <v/>
      </c>
      <c r="L57" s="120" t="str">
        <f>IF($R$3=$AQ$8,'Result Sheet'!N57,IF($R$3=$AQ$9,'Result Sheet'!AI57,IF($R$3=$AQ$10,'Result Sheet'!BE57,IF($R$3=$AQ$11,'Result Sheet'!BZ57,IF($R$3=$AQ$12,'Result Sheet'!CU57,IF($R$3=$AQ$13,'Result Sheet'!DP57,""))))))</f>
        <v/>
      </c>
      <c r="M57" s="120" t="str">
        <f>IF($R$3=$AQ$8,'Result Sheet'!O57,IF($R$3=$AQ$9,'Result Sheet'!AJ57,IF($R$3=$AQ$10,'Result Sheet'!BF57,IF($R$3=$AQ$11,'Result Sheet'!CA57,IF($R$3=$AQ$12,'Result Sheet'!CV57,IF($R$3=$AQ$13,'Result Sheet'!DQ57,IF($R$3=$AQ$14,'Result Sheet'!EJ57,IF($R$3=$AQ$15,'Result Sheet'!ET57,IF($R$3=$AQ$16,'Result Sheet'!FD57,"")))))))))</f>
        <v/>
      </c>
      <c r="N57" s="120" t="str">
        <f>IF($R$3=$AQ$8,'Result Sheet'!P57,IF($R$3=$AQ$9,'Result Sheet'!AK57,IF($R$3=$AQ$10,'Result Sheet'!BG57,IF($R$3=$AQ$11,'Result Sheet'!CB57,IF($R$3=$AQ$12,'Result Sheet'!CW57,IF($R$3=$AQ$13,'Result Sheet'!DR57,""))))))</f>
        <v/>
      </c>
      <c r="O57" s="120" t="str">
        <f>IF($R$3=$AQ$8,'Result Sheet'!Q57,IF($R$3=$AQ$9,'Result Sheet'!AL57,IF($R$3=$AQ$10,'Result Sheet'!BH57,IF($R$3=$AQ$11,'Result Sheet'!CC57,IF($R$3=$AQ$12,'Result Sheet'!CX57,IF($R$3=$AQ$13,'Result Sheet'!DS57,IF($R$3=$AQ$14,'Result Sheet'!EK57,IF($R$3=$AQ$15,'Result Sheet'!EU57,IF($R$3=$AQ$16,'Result Sheet'!FE57,"")))))))))</f>
        <v/>
      </c>
      <c r="P57" s="472" t="str">
        <f t="shared" si="1"/>
        <v/>
      </c>
      <c r="Q57" s="120" t="str">
        <f>IF($R$3=$AQ$8,'Result Sheet'!S57,IF($R$3=$AQ$9,'Result Sheet'!AN57,IF($R$3=$AQ$10,'Result Sheet'!BJ57,IF($R$3=$AQ$11,'Result Sheet'!CE57,IF($R$3=$AQ$12,'Result Sheet'!CZ57,IF($R$3=$AQ$13,'Result Sheet'!DU57,""))))))</f>
        <v/>
      </c>
      <c r="R57" s="120" t="str">
        <f>IF($R$3=$AQ$8,'Result Sheet'!T57,IF($R$3=$AQ$9,'Result Sheet'!AO57,IF($R$3=$AQ$10,'Result Sheet'!BK57,IF($R$3=$AQ$11,'Result Sheet'!CF57,IF($R$3=$AQ$12,'Result Sheet'!DA57,IF($R$3=$AQ$13,'Result Sheet'!DV57,IF($R$3=$AQ$14,'Result Sheet'!EL57,IF($R$3=$AQ$15,'Result Sheet'!EV57,IF($R$3=$AQ$16,'Result Sheet'!FF57,IF($R$3=$AQ$17,'Result Sheet'!FM57,IF($R$3=$AQ$18,'Result Sheet'!FQ57,"")))))))))))</f>
        <v/>
      </c>
      <c r="S57" s="65" t="str">
        <f t="shared" si="2"/>
        <v/>
      </c>
      <c r="T57" s="62">
        <f t="shared" si="3"/>
        <v>0</v>
      </c>
      <c r="U57" s="120" t="str">
        <f>IF($R$3=$AQ$8,'Result Sheet'!W57,IF($R$3=$AQ$9,'Result Sheet'!AR57,IF($R$3=$AQ$10,'Result Sheet'!BN57,IF($R$3=$AQ$11,'Result Sheet'!CI57,IF($R$3=$AQ$12,'Result Sheet'!DD57,IF($R$3=$AQ$13,'Result Sheet'!DY57,""))))))</f>
        <v/>
      </c>
      <c r="V57" s="120" t="str">
        <f>IF($R$3=$AQ$8,'Result Sheet'!X57,IF($R$3=$AQ$9,'Result Sheet'!AS57,IF($R$3=$AQ$10,'Result Sheet'!BO57,IF($R$3=$AQ$11,'Result Sheet'!CJ57,IF($R$3=$AQ$12,'Result Sheet'!DE57,IF($R$3=$AQ$13,'Result Sheet'!DZ57,IF($R$3=$AQ$14,'Result Sheet'!EM57,IF($R$3=$AQ$15,'Result Sheet'!EW57,IF($R$3=$AQ$16,'Result Sheet'!FG57,IF($R$3=$AQ$17,'Result Sheet'!FN57,IF($R$3=$AQ$18,'Result Sheet'!FR57,"")))))))))))</f>
        <v/>
      </c>
      <c r="W57" s="66" t="str">
        <f t="shared" si="4"/>
        <v/>
      </c>
      <c r="X57" s="445" t="str">
        <f t="shared" si="5"/>
        <v/>
      </c>
      <c r="Y57" s="446">
        <f t="shared" si="6"/>
        <v>0</v>
      </c>
      <c r="Z57" s="446" t="str">
        <f t="shared" si="11"/>
        <v/>
      </c>
      <c r="AA57" s="446" t="str">
        <f t="shared" si="7"/>
        <v/>
      </c>
      <c r="AB57" s="446" t="str">
        <f t="shared" si="8"/>
        <v/>
      </c>
      <c r="AC57" s="446" t="str">
        <f t="shared" si="9"/>
        <v/>
      </c>
      <c r="AD57" s="447" t="str">
        <f t="shared" si="10"/>
        <v/>
      </c>
    </row>
    <row r="58" spans="1:30">
      <c r="A58" s="475">
        <f>IF('Result Sheet'!A58="","",'Result Sheet'!A58)</f>
        <v>51</v>
      </c>
      <c r="B58" s="439" t="str">
        <f>IF(OR($D$3="",$R$3=""),"",IF('Result Sheet'!B58="","",'Result Sheet'!B58))</f>
        <v/>
      </c>
      <c r="C58" s="440" t="str">
        <f>IF(OR($D$3="",$R$3=""),"",IF('Result Sheet'!F58="","",'Result Sheet'!F58))</f>
        <v/>
      </c>
      <c r="D58" s="441" t="str">
        <f>IF(OR($D$3="",$R$3=""),"",IF('Result Sheet'!E58="","",'Result Sheet'!E58))</f>
        <v/>
      </c>
      <c r="E58" s="442" t="str">
        <f>IF(OR($D$3="",$R$3=""),"",IF('Result Sheet'!G58="","",'Result Sheet'!G58))</f>
        <v/>
      </c>
      <c r="F58" s="442" t="str">
        <f>IF(OR($D$3="",$R$3=""),"",IF('Result Sheet'!H58="","",'Result Sheet'!H58))</f>
        <v/>
      </c>
      <c r="G58" s="442" t="str">
        <f>IF(OR($D$3="",$R$3=""),"",IF('Result Sheet'!I58="","",'Result Sheet'!I58))</f>
        <v/>
      </c>
      <c r="H58" s="443" t="str">
        <f>IF(OR($D$3="",$R$3=""),"",IF('Result Sheet'!K58="","",'Result Sheet'!K58))</f>
        <v/>
      </c>
      <c r="I58" s="444" t="str">
        <f>IF(OR($D$3="",$R$3=""),"",IF('Result Sheet'!J58="","",'Result Sheet'!J58))</f>
        <v/>
      </c>
      <c r="J58" s="120" t="str">
        <f>IF($R$3=$AQ$8,'Result Sheet'!L58,IF($R$3=$AQ$9,'Result Sheet'!AG58,IF($R$3=$AQ$10,'Result Sheet'!BC58,IF($R$3=$AQ$11,'Result Sheet'!BX58,IF($R$3=$AQ$12,'Result Sheet'!CS58,IF($R$3=$AQ$13,'Result Sheet'!DN58,""))))))</f>
        <v/>
      </c>
      <c r="K58" s="120" t="str">
        <f>IF($R$3=$AQ$8,'Result Sheet'!M58,IF($R$3=$AQ$9,'Result Sheet'!AH58,IF($R$3=$AQ$10,'Result Sheet'!BD58,IF($R$3=$AQ$11,'Result Sheet'!BY58,IF($R$3=$AQ$12,'Result Sheet'!CT58,IF($R$3=$AQ$13,'Result Sheet'!DO58,IF($R$3=$AQ$14,'Result Sheet'!EI58,IF($R$3=$AQ$15,'Result Sheet'!ES58,IF($R$3=$AQ$16,'Result Sheet'!FC58,"")))))))))</f>
        <v/>
      </c>
      <c r="L58" s="120" t="str">
        <f>IF($R$3=$AQ$8,'Result Sheet'!N58,IF($R$3=$AQ$9,'Result Sheet'!AI58,IF($R$3=$AQ$10,'Result Sheet'!BE58,IF($R$3=$AQ$11,'Result Sheet'!BZ58,IF($R$3=$AQ$12,'Result Sheet'!CU58,IF($R$3=$AQ$13,'Result Sheet'!DP58,""))))))</f>
        <v/>
      </c>
      <c r="M58" s="120" t="str">
        <f>IF($R$3=$AQ$8,'Result Sheet'!O58,IF($R$3=$AQ$9,'Result Sheet'!AJ58,IF($R$3=$AQ$10,'Result Sheet'!BF58,IF($R$3=$AQ$11,'Result Sheet'!CA58,IF($R$3=$AQ$12,'Result Sheet'!CV58,IF($R$3=$AQ$13,'Result Sheet'!DQ58,IF($R$3=$AQ$14,'Result Sheet'!EJ58,IF($R$3=$AQ$15,'Result Sheet'!ET58,IF($R$3=$AQ$16,'Result Sheet'!FD58,"")))))))))</f>
        <v/>
      </c>
      <c r="N58" s="120" t="str">
        <f>IF($R$3=$AQ$8,'Result Sheet'!P58,IF($R$3=$AQ$9,'Result Sheet'!AK58,IF($R$3=$AQ$10,'Result Sheet'!BG58,IF($R$3=$AQ$11,'Result Sheet'!CB58,IF($R$3=$AQ$12,'Result Sheet'!CW58,IF($R$3=$AQ$13,'Result Sheet'!DR58,""))))))</f>
        <v/>
      </c>
      <c r="O58" s="120" t="str">
        <f>IF($R$3=$AQ$8,'Result Sheet'!Q58,IF($R$3=$AQ$9,'Result Sheet'!AL58,IF($R$3=$AQ$10,'Result Sheet'!BH58,IF($R$3=$AQ$11,'Result Sheet'!CC58,IF($R$3=$AQ$12,'Result Sheet'!CX58,IF($R$3=$AQ$13,'Result Sheet'!DS58,IF($R$3=$AQ$14,'Result Sheet'!EK58,IF($R$3=$AQ$15,'Result Sheet'!EU58,IF($R$3=$AQ$16,'Result Sheet'!FE58,"")))))))))</f>
        <v/>
      </c>
      <c r="P58" s="472" t="str">
        <f t="shared" si="1"/>
        <v/>
      </c>
      <c r="Q58" s="120" t="str">
        <f>IF($R$3=$AQ$8,'Result Sheet'!S58,IF($R$3=$AQ$9,'Result Sheet'!AN58,IF($R$3=$AQ$10,'Result Sheet'!BJ58,IF($R$3=$AQ$11,'Result Sheet'!CE58,IF($R$3=$AQ$12,'Result Sheet'!CZ58,IF($R$3=$AQ$13,'Result Sheet'!DU58,""))))))</f>
        <v/>
      </c>
      <c r="R58" s="120" t="str">
        <f>IF($R$3=$AQ$8,'Result Sheet'!T58,IF($R$3=$AQ$9,'Result Sheet'!AO58,IF($R$3=$AQ$10,'Result Sheet'!BK58,IF($R$3=$AQ$11,'Result Sheet'!CF58,IF($R$3=$AQ$12,'Result Sheet'!DA58,IF($R$3=$AQ$13,'Result Sheet'!DV58,IF($R$3=$AQ$14,'Result Sheet'!EL58,IF($R$3=$AQ$15,'Result Sheet'!EV58,IF($R$3=$AQ$16,'Result Sheet'!FF58,IF($R$3=$AQ$17,'Result Sheet'!FM58,IF($R$3=$AQ$18,'Result Sheet'!FQ58,"")))))))))))</f>
        <v/>
      </c>
      <c r="S58" s="65" t="str">
        <f t="shared" si="2"/>
        <v/>
      </c>
      <c r="T58" s="62">
        <f t="shared" si="3"/>
        <v>0</v>
      </c>
      <c r="U58" s="120" t="str">
        <f>IF($R$3=$AQ$8,'Result Sheet'!W58,IF($R$3=$AQ$9,'Result Sheet'!AR58,IF($R$3=$AQ$10,'Result Sheet'!BN58,IF($R$3=$AQ$11,'Result Sheet'!CI58,IF($R$3=$AQ$12,'Result Sheet'!DD58,IF($R$3=$AQ$13,'Result Sheet'!DY58,""))))))</f>
        <v/>
      </c>
      <c r="V58" s="120" t="str">
        <f>IF($R$3=$AQ$8,'Result Sheet'!X58,IF($R$3=$AQ$9,'Result Sheet'!AS58,IF($R$3=$AQ$10,'Result Sheet'!BO58,IF($R$3=$AQ$11,'Result Sheet'!CJ58,IF($R$3=$AQ$12,'Result Sheet'!DE58,IF($R$3=$AQ$13,'Result Sheet'!DZ58,IF($R$3=$AQ$14,'Result Sheet'!EM58,IF($R$3=$AQ$15,'Result Sheet'!EW58,IF($R$3=$AQ$16,'Result Sheet'!FG58,IF($R$3=$AQ$17,'Result Sheet'!FN58,IF($R$3=$AQ$18,'Result Sheet'!FR58,"")))))))))))</f>
        <v/>
      </c>
      <c r="W58" s="66" t="str">
        <f t="shared" si="4"/>
        <v/>
      </c>
      <c r="X58" s="445" t="str">
        <f t="shared" si="5"/>
        <v/>
      </c>
      <c r="Y58" s="446">
        <f t="shared" si="6"/>
        <v>0</v>
      </c>
      <c r="Z58" s="446" t="str">
        <f t="shared" si="11"/>
        <v/>
      </c>
      <c r="AA58" s="446" t="str">
        <f t="shared" si="7"/>
        <v/>
      </c>
      <c r="AB58" s="446" t="str">
        <f t="shared" si="8"/>
        <v/>
      </c>
      <c r="AC58" s="446" t="str">
        <f t="shared" si="9"/>
        <v/>
      </c>
      <c r="AD58" s="447" t="str">
        <f t="shared" si="10"/>
        <v/>
      </c>
    </row>
    <row r="59" spans="1:30">
      <c r="A59" s="475">
        <f>IF('Result Sheet'!A59="","",'Result Sheet'!A59)</f>
        <v>52</v>
      </c>
      <c r="B59" s="439" t="str">
        <f>IF(OR($D$3="",$R$3=""),"",IF('Result Sheet'!B59="","",'Result Sheet'!B59))</f>
        <v/>
      </c>
      <c r="C59" s="440" t="str">
        <f>IF(OR($D$3="",$R$3=""),"",IF('Result Sheet'!F59="","",'Result Sheet'!F59))</f>
        <v/>
      </c>
      <c r="D59" s="441" t="str">
        <f>IF(OR($D$3="",$R$3=""),"",IF('Result Sheet'!E59="","",'Result Sheet'!E59))</f>
        <v/>
      </c>
      <c r="E59" s="442" t="str">
        <f>IF(OR($D$3="",$R$3=""),"",IF('Result Sheet'!G59="","",'Result Sheet'!G59))</f>
        <v/>
      </c>
      <c r="F59" s="442" t="str">
        <f>IF(OR($D$3="",$R$3=""),"",IF('Result Sheet'!H59="","",'Result Sheet'!H59))</f>
        <v/>
      </c>
      <c r="G59" s="442" t="str">
        <f>IF(OR($D$3="",$R$3=""),"",IF('Result Sheet'!I59="","",'Result Sheet'!I59))</f>
        <v/>
      </c>
      <c r="H59" s="443" t="str">
        <f>IF(OR($D$3="",$R$3=""),"",IF('Result Sheet'!K59="","",'Result Sheet'!K59))</f>
        <v/>
      </c>
      <c r="I59" s="444" t="str">
        <f>IF(OR($D$3="",$R$3=""),"",IF('Result Sheet'!J59="","",'Result Sheet'!J59))</f>
        <v/>
      </c>
      <c r="J59" s="120" t="str">
        <f>IF($R$3=$AQ$8,'Result Sheet'!L59,IF($R$3=$AQ$9,'Result Sheet'!AG59,IF($R$3=$AQ$10,'Result Sheet'!BC59,IF($R$3=$AQ$11,'Result Sheet'!BX59,IF($R$3=$AQ$12,'Result Sheet'!CS59,IF($R$3=$AQ$13,'Result Sheet'!DN59,""))))))</f>
        <v/>
      </c>
      <c r="K59" s="120" t="str">
        <f>IF($R$3=$AQ$8,'Result Sheet'!M59,IF($R$3=$AQ$9,'Result Sheet'!AH59,IF($R$3=$AQ$10,'Result Sheet'!BD59,IF($R$3=$AQ$11,'Result Sheet'!BY59,IF($R$3=$AQ$12,'Result Sheet'!CT59,IF($R$3=$AQ$13,'Result Sheet'!DO59,IF($R$3=$AQ$14,'Result Sheet'!EI59,IF($R$3=$AQ$15,'Result Sheet'!ES59,IF($R$3=$AQ$16,'Result Sheet'!FC59,"")))))))))</f>
        <v/>
      </c>
      <c r="L59" s="120" t="str">
        <f>IF($R$3=$AQ$8,'Result Sheet'!N59,IF($R$3=$AQ$9,'Result Sheet'!AI59,IF($R$3=$AQ$10,'Result Sheet'!BE59,IF($R$3=$AQ$11,'Result Sheet'!BZ59,IF($R$3=$AQ$12,'Result Sheet'!CU59,IF($R$3=$AQ$13,'Result Sheet'!DP59,""))))))</f>
        <v/>
      </c>
      <c r="M59" s="120" t="str">
        <f>IF($R$3=$AQ$8,'Result Sheet'!O59,IF($R$3=$AQ$9,'Result Sheet'!AJ59,IF($R$3=$AQ$10,'Result Sheet'!BF59,IF($R$3=$AQ$11,'Result Sheet'!CA59,IF($R$3=$AQ$12,'Result Sheet'!CV59,IF($R$3=$AQ$13,'Result Sheet'!DQ59,IF($R$3=$AQ$14,'Result Sheet'!EJ59,IF($R$3=$AQ$15,'Result Sheet'!ET59,IF($R$3=$AQ$16,'Result Sheet'!FD59,"")))))))))</f>
        <v/>
      </c>
      <c r="N59" s="120" t="str">
        <f>IF($R$3=$AQ$8,'Result Sheet'!P59,IF($R$3=$AQ$9,'Result Sheet'!AK59,IF($R$3=$AQ$10,'Result Sheet'!BG59,IF($R$3=$AQ$11,'Result Sheet'!CB59,IF($R$3=$AQ$12,'Result Sheet'!CW59,IF($R$3=$AQ$13,'Result Sheet'!DR59,""))))))</f>
        <v/>
      </c>
      <c r="O59" s="120" t="str">
        <f>IF($R$3=$AQ$8,'Result Sheet'!Q59,IF($R$3=$AQ$9,'Result Sheet'!AL59,IF($R$3=$AQ$10,'Result Sheet'!BH59,IF($R$3=$AQ$11,'Result Sheet'!CC59,IF($R$3=$AQ$12,'Result Sheet'!CX59,IF($R$3=$AQ$13,'Result Sheet'!DS59,IF($R$3=$AQ$14,'Result Sheet'!EK59,IF($R$3=$AQ$15,'Result Sheet'!EU59,IF($R$3=$AQ$16,'Result Sheet'!FE59,"")))))))))</f>
        <v/>
      </c>
      <c r="P59" s="472" t="str">
        <f t="shared" si="1"/>
        <v/>
      </c>
      <c r="Q59" s="120" t="str">
        <f>IF($R$3=$AQ$8,'Result Sheet'!S59,IF($R$3=$AQ$9,'Result Sheet'!AN59,IF($R$3=$AQ$10,'Result Sheet'!BJ59,IF($R$3=$AQ$11,'Result Sheet'!CE59,IF($R$3=$AQ$12,'Result Sheet'!CZ59,IF($R$3=$AQ$13,'Result Sheet'!DU59,""))))))</f>
        <v/>
      </c>
      <c r="R59" s="120" t="str">
        <f>IF($R$3=$AQ$8,'Result Sheet'!T59,IF($R$3=$AQ$9,'Result Sheet'!AO59,IF($R$3=$AQ$10,'Result Sheet'!BK59,IF($R$3=$AQ$11,'Result Sheet'!CF59,IF($R$3=$AQ$12,'Result Sheet'!DA59,IF($R$3=$AQ$13,'Result Sheet'!DV59,IF($R$3=$AQ$14,'Result Sheet'!EL59,IF($R$3=$AQ$15,'Result Sheet'!EV59,IF($R$3=$AQ$16,'Result Sheet'!FF59,IF($R$3=$AQ$17,'Result Sheet'!FM59,IF($R$3=$AQ$18,'Result Sheet'!FQ59,"")))))))))))</f>
        <v/>
      </c>
      <c r="S59" s="65" t="str">
        <f t="shared" si="2"/>
        <v/>
      </c>
      <c r="T59" s="62">
        <f t="shared" si="3"/>
        <v>0</v>
      </c>
      <c r="U59" s="120" t="str">
        <f>IF($R$3=$AQ$8,'Result Sheet'!W59,IF($R$3=$AQ$9,'Result Sheet'!AR59,IF($R$3=$AQ$10,'Result Sheet'!BN59,IF($R$3=$AQ$11,'Result Sheet'!CI59,IF($R$3=$AQ$12,'Result Sheet'!DD59,IF($R$3=$AQ$13,'Result Sheet'!DY59,""))))))</f>
        <v/>
      </c>
      <c r="V59" s="120" t="str">
        <f>IF($R$3=$AQ$8,'Result Sheet'!X59,IF($R$3=$AQ$9,'Result Sheet'!AS59,IF($R$3=$AQ$10,'Result Sheet'!BO59,IF($R$3=$AQ$11,'Result Sheet'!CJ59,IF($R$3=$AQ$12,'Result Sheet'!DE59,IF($R$3=$AQ$13,'Result Sheet'!DZ59,IF($R$3=$AQ$14,'Result Sheet'!EM59,IF($R$3=$AQ$15,'Result Sheet'!EW59,IF($R$3=$AQ$16,'Result Sheet'!FG59,IF($R$3=$AQ$17,'Result Sheet'!FN59,IF($R$3=$AQ$18,'Result Sheet'!FR59,"")))))))))))</f>
        <v/>
      </c>
      <c r="W59" s="66" t="str">
        <f t="shared" si="4"/>
        <v/>
      </c>
      <c r="X59" s="445" t="str">
        <f t="shared" si="5"/>
        <v/>
      </c>
      <c r="Y59" s="446">
        <f t="shared" si="6"/>
        <v>0</v>
      </c>
      <c r="Z59" s="446" t="str">
        <f t="shared" si="11"/>
        <v/>
      </c>
      <c r="AA59" s="446" t="str">
        <f t="shared" si="7"/>
        <v/>
      </c>
      <c r="AB59" s="446" t="str">
        <f t="shared" si="8"/>
        <v/>
      </c>
      <c r="AC59" s="446" t="str">
        <f t="shared" si="9"/>
        <v/>
      </c>
      <c r="AD59" s="447" t="str">
        <f t="shared" si="10"/>
        <v/>
      </c>
    </row>
    <row r="60" spans="1:30">
      <c r="A60" s="475">
        <f>IF('Result Sheet'!A60="","",'Result Sheet'!A60)</f>
        <v>53</v>
      </c>
      <c r="B60" s="439" t="str">
        <f>IF(OR($D$3="",$R$3=""),"",IF('Result Sheet'!B60="","",'Result Sheet'!B60))</f>
        <v/>
      </c>
      <c r="C60" s="440" t="str">
        <f>IF(OR($D$3="",$R$3=""),"",IF('Result Sheet'!F60="","",'Result Sheet'!F60))</f>
        <v/>
      </c>
      <c r="D60" s="441" t="str">
        <f>IF(OR($D$3="",$R$3=""),"",IF('Result Sheet'!E60="","",'Result Sheet'!E60))</f>
        <v/>
      </c>
      <c r="E60" s="442" t="str">
        <f>IF(OR($D$3="",$R$3=""),"",IF('Result Sheet'!G60="","",'Result Sheet'!G60))</f>
        <v/>
      </c>
      <c r="F60" s="442" t="str">
        <f>IF(OR($D$3="",$R$3=""),"",IF('Result Sheet'!H60="","",'Result Sheet'!H60))</f>
        <v/>
      </c>
      <c r="G60" s="442" t="str">
        <f>IF(OR($D$3="",$R$3=""),"",IF('Result Sheet'!I60="","",'Result Sheet'!I60))</f>
        <v/>
      </c>
      <c r="H60" s="443" t="str">
        <f>IF(OR($D$3="",$R$3=""),"",IF('Result Sheet'!K60="","",'Result Sheet'!K60))</f>
        <v/>
      </c>
      <c r="I60" s="444" t="str">
        <f>IF(OR($D$3="",$R$3=""),"",IF('Result Sheet'!J60="","",'Result Sheet'!J60))</f>
        <v/>
      </c>
      <c r="J60" s="120" t="str">
        <f>IF($R$3=$AQ$8,'Result Sheet'!L60,IF($R$3=$AQ$9,'Result Sheet'!AG60,IF($R$3=$AQ$10,'Result Sheet'!BC60,IF($R$3=$AQ$11,'Result Sheet'!BX60,IF($R$3=$AQ$12,'Result Sheet'!CS60,IF($R$3=$AQ$13,'Result Sheet'!DN60,""))))))</f>
        <v/>
      </c>
      <c r="K60" s="120" t="str">
        <f>IF($R$3=$AQ$8,'Result Sheet'!M60,IF($R$3=$AQ$9,'Result Sheet'!AH60,IF($R$3=$AQ$10,'Result Sheet'!BD60,IF($R$3=$AQ$11,'Result Sheet'!BY60,IF($R$3=$AQ$12,'Result Sheet'!CT60,IF($R$3=$AQ$13,'Result Sheet'!DO60,IF($R$3=$AQ$14,'Result Sheet'!EI60,IF($R$3=$AQ$15,'Result Sheet'!ES60,IF($R$3=$AQ$16,'Result Sheet'!FC60,"")))))))))</f>
        <v/>
      </c>
      <c r="L60" s="120" t="str">
        <f>IF($R$3=$AQ$8,'Result Sheet'!N60,IF($R$3=$AQ$9,'Result Sheet'!AI60,IF($R$3=$AQ$10,'Result Sheet'!BE60,IF($R$3=$AQ$11,'Result Sheet'!BZ60,IF($R$3=$AQ$12,'Result Sheet'!CU60,IF($R$3=$AQ$13,'Result Sheet'!DP60,""))))))</f>
        <v/>
      </c>
      <c r="M60" s="120" t="str">
        <f>IF($R$3=$AQ$8,'Result Sheet'!O60,IF($R$3=$AQ$9,'Result Sheet'!AJ60,IF($R$3=$AQ$10,'Result Sheet'!BF60,IF($R$3=$AQ$11,'Result Sheet'!CA60,IF($R$3=$AQ$12,'Result Sheet'!CV60,IF($R$3=$AQ$13,'Result Sheet'!DQ60,IF($R$3=$AQ$14,'Result Sheet'!EJ60,IF($R$3=$AQ$15,'Result Sheet'!ET60,IF($R$3=$AQ$16,'Result Sheet'!FD60,"")))))))))</f>
        <v/>
      </c>
      <c r="N60" s="120" t="str">
        <f>IF($R$3=$AQ$8,'Result Sheet'!P60,IF($R$3=$AQ$9,'Result Sheet'!AK60,IF($R$3=$AQ$10,'Result Sheet'!BG60,IF($R$3=$AQ$11,'Result Sheet'!CB60,IF($R$3=$AQ$12,'Result Sheet'!CW60,IF($R$3=$AQ$13,'Result Sheet'!DR60,""))))))</f>
        <v/>
      </c>
      <c r="O60" s="120" t="str">
        <f>IF($R$3=$AQ$8,'Result Sheet'!Q60,IF($R$3=$AQ$9,'Result Sheet'!AL60,IF($R$3=$AQ$10,'Result Sheet'!BH60,IF($R$3=$AQ$11,'Result Sheet'!CC60,IF($R$3=$AQ$12,'Result Sheet'!CX60,IF($R$3=$AQ$13,'Result Sheet'!DS60,IF($R$3=$AQ$14,'Result Sheet'!EK60,IF($R$3=$AQ$15,'Result Sheet'!EU60,IF($R$3=$AQ$16,'Result Sheet'!FE60,"")))))))))</f>
        <v/>
      </c>
      <c r="P60" s="472" t="str">
        <f t="shared" si="1"/>
        <v/>
      </c>
      <c r="Q60" s="120" t="str">
        <f>IF($R$3=$AQ$8,'Result Sheet'!S60,IF($R$3=$AQ$9,'Result Sheet'!AN60,IF($R$3=$AQ$10,'Result Sheet'!BJ60,IF($R$3=$AQ$11,'Result Sheet'!CE60,IF($R$3=$AQ$12,'Result Sheet'!CZ60,IF($R$3=$AQ$13,'Result Sheet'!DU60,""))))))</f>
        <v/>
      </c>
      <c r="R60" s="120" t="str">
        <f>IF($R$3=$AQ$8,'Result Sheet'!T60,IF($R$3=$AQ$9,'Result Sheet'!AO60,IF($R$3=$AQ$10,'Result Sheet'!BK60,IF($R$3=$AQ$11,'Result Sheet'!CF60,IF($R$3=$AQ$12,'Result Sheet'!DA60,IF($R$3=$AQ$13,'Result Sheet'!DV60,IF($R$3=$AQ$14,'Result Sheet'!EL60,IF($R$3=$AQ$15,'Result Sheet'!EV60,IF($R$3=$AQ$16,'Result Sheet'!FF60,IF($R$3=$AQ$17,'Result Sheet'!FM60,IF($R$3=$AQ$18,'Result Sheet'!FQ60,"")))))))))))</f>
        <v/>
      </c>
      <c r="S60" s="65" t="str">
        <f t="shared" si="2"/>
        <v/>
      </c>
      <c r="T60" s="62">
        <f t="shared" si="3"/>
        <v>0</v>
      </c>
      <c r="U60" s="120" t="str">
        <f>IF($R$3=$AQ$8,'Result Sheet'!W60,IF($R$3=$AQ$9,'Result Sheet'!AR60,IF($R$3=$AQ$10,'Result Sheet'!BN60,IF($R$3=$AQ$11,'Result Sheet'!CI60,IF($R$3=$AQ$12,'Result Sheet'!DD60,IF($R$3=$AQ$13,'Result Sheet'!DY60,""))))))</f>
        <v/>
      </c>
      <c r="V60" s="120" t="str">
        <f>IF($R$3=$AQ$8,'Result Sheet'!X60,IF($R$3=$AQ$9,'Result Sheet'!AS60,IF($R$3=$AQ$10,'Result Sheet'!BO60,IF($R$3=$AQ$11,'Result Sheet'!CJ60,IF($R$3=$AQ$12,'Result Sheet'!DE60,IF($R$3=$AQ$13,'Result Sheet'!DZ60,IF($R$3=$AQ$14,'Result Sheet'!EM60,IF($R$3=$AQ$15,'Result Sheet'!EW60,IF($R$3=$AQ$16,'Result Sheet'!FG60,IF($R$3=$AQ$17,'Result Sheet'!FN60,IF($R$3=$AQ$18,'Result Sheet'!FR60,"")))))))))))</f>
        <v/>
      </c>
      <c r="W60" s="66" t="str">
        <f t="shared" si="4"/>
        <v/>
      </c>
      <c r="X60" s="445" t="str">
        <f t="shared" si="5"/>
        <v/>
      </c>
      <c r="Y60" s="446">
        <f t="shared" si="6"/>
        <v>0</v>
      </c>
      <c r="Z60" s="446" t="str">
        <f t="shared" si="11"/>
        <v/>
      </c>
      <c r="AA60" s="446" t="str">
        <f t="shared" si="7"/>
        <v/>
      </c>
      <c r="AB60" s="446" t="str">
        <f t="shared" si="8"/>
        <v/>
      </c>
      <c r="AC60" s="446" t="str">
        <f t="shared" si="9"/>
        <v/>
      </c>
      <c r="AD60" s="447" t="str">
        <f t="shared" si="10"/>
        <v/>
      </c>
    </row>
    <row r="61" spans="1:30">
      <c r="A61" s="475">
        <f>IF('Result Sheet'!A61="","",'Result Sheet'!A61)</f>
        <v>54</v>
      </c>
      <c r="B61" s="439" t="str">
        <f>IF(OR($D$3="",$R$3=""),"",IF('Result Sheet'!B61="","",'Result Sheet'!B61))</f>
        <v/>
      </c>
      <c r="C61" s="440" t="str">
        <f>IF(OR($D$3="",$R$3=""),"",IF('Result Sheet'!F61="","",'Result Sheet'!F61))</f>
        <v/>
      </c>
      <c r="D61" s="441" t="str">
        <f>IF(OR($D$3="",$R$3=""),"",IF('Result Sheet'!E61="","",'Result Sheet'!E61))</f>
        <v/>
      </c>
      <c r="E61" s="442" t="str">
        <f>IF(OR($D$3="",$R$3=""),"",IF('Result Sheet'!G61="","",'Result Sheet'!G61))</f>
        <v/>
      </c>
      <c r="F61" s="442" t="str">
        <f>IF(OR($D$3="",$R$3=""),"",IF('Result Sheet'!H61="","",'Result Sheet'!H61))</f>
        <v/>
      </c>
      <c r="G61" s="442" t="str">
        <f>IF(OR($D$3="",$R$3=""),"",IF('Result Sheet'!I61="","",'Result Sheet'!I61))</f>
        <v/>
      </c>
      <c r="H61" s="443" t="str">
        <f>IF(OR($D$3="",$R$3=""),"",IF('Result Sheet'!K61="","",'Result Sheet'!K61))</f>
        <v/>
      </c>
      <c r="I61" s="444" t="str">
        <f>IF(OR($D$3="",$R$3=""),"",IF('Result Sheet'!J61="","",'Result Sheet'!J61))</f>
        <v/>
      </c>
      <c r="J61" s="120" t="str">
        <f>IF($R$3=$AQ$8,'Result Sheet'!L61,IF($R$3=$AQ$9,'Result Sheet'!AG61,IF($R$3=$AQ$10,'Result Sheet'!BC61,IF($R$3=$AQ$11,'Result Sheet'!BX61,IF($R$3=$AQ$12,'Result Sheet'!CS61,IF($R$3=$AQ$13,'Result Sheet'!DN61,""))))))</f>
        <v/>
      </c>
      <c r="K61" s="120" t="str">
        <f>IF($R$3=$AQ$8,'Result Sheet'!M61,IF($R$3=$AQ$9,'Result Sheet'!AH61,IF($R$3=$AQ$10,'Result Sheet'!BD61,IF($R$3=$AQ$11,'Result Sheet'!BY61,IF($R$3=$AQ$12,'Result Sheet'!CT61,IF($R$3=$AQ$13,'Result Sheet'!DO61,IF($R$3=$AQ$14,'Result Sheet'!EI61,IF($R$3=$AQ$15,'Result Sheet'!ES61,IF($R$3=$AQ$16,'Result Sheet'!FC61,"")))))))))</f>
        <v/>
      </c>
      <c r="L61" s="120" t="str">
        <f>IF($R$3=$AQ$8,'Result Sheet'!N61,IF($R$3=$AQ$9,'Result Sheet'!AI61,IF($R$3=$AQ$10,'Result Sheet'!BE61,IF($R$3=$AQ$11,'Result Sheet'!BZ61,IF($R$3=$AQ$12,'Result Sheet'!CU61,IF($R$3=$AQ$13,'Result Sheet'!DP61,""))))))</f>
        <v/>
      </c>
      <c r="M61" s="120" t="str">
        <f>IF($R$3=$AQ$8,'Result Sheet'!O61,IF($R$3=$AQ$9,'Result Sheet'!AJ61,IF($R$3=$AQ$10,'Result Sheet'!BF61,IF($R$3=$AQ$11,'Result Sheet'!CA61,IF($R$3=$AQ$12,'Result Sheet'!CV61,IF($R$3=$AQ$13,'Result Sheet'!DQ61,IF($R$3=$AQ$14,'Result Sheet'!EJ61,IF($R$3=$AQ$15,'Result Sheet'!ET61,IF($R$3=$AQ$16,'Result Sheet'!FD61,"")))))))))</f>
        <v/>
      </c>
      <c r="N61" s="120" t="str">
        <f>IF($R$3=$AQ$8,'Result Sheet'!P61,IF($R$3=$AQ$9,'Result Sheet'!AK61,IF($R$3=$AQ$10,'Result Sheet'!BG61,IF($R$3=$AQ$11,'Result Sheet'!CB61,IF($R$3=$AQ$12,'Result Sheet'!CW61,IF($R$3=$AQ$13,'Result Sheet'!DR61,""))))))</f>
        <v/>
      </c>
      <c r="O61" s="120" t="str">
        <f>IF($R$3=$AQ$8,'Result Sheet'!Q61,IF($R$3=$AQ$9,'Result Sheet'!AL61,IF($R$3=$AQ$10,'Result Sheet'!BH61,IF($R$3=$AQ$11,'Result Sheet'!CC61,IF($R$3=$AQ$12,'Result Sheet'!CX61,IF($R$3=$AQ$13,'Result Sheet'!DS61,IF($R$3=$AQ$14,'Result Sheet'!EK61,IF($R$3=$AQ$15,'Result Sheet'!EU61,IF($R$3=$AQ$16,'Result Sheet'!FE61,"")))))))))</f>
        <v/>
      </c>
      <c r="P61" s="472" t="str">
        <f t="shared" si="1"/>
        <v/>
      </c>
      <c r="Q61" s="120" t="str">
        <f>IF($R$3=$AQ$8,'Result Sheet'!S61,IF($R$3=$AQ$9,'Result Sheet'!AN61,IF($R$3=$AQ$10,'Result Sheet'!BJ61,IF($R$3=$AQ$11,'Result Sheet'!CE61,IF($R$3=$AQ$12,'Result Sheet'!CZ61,IF($R$3=$AQ$13,'Result Sheet'!DU61,""))))))</f>
        <v/>
      </c>
      <c r="R61" s="120" t="str">
        <f>IF($R$3=$AQ$8,'Result Sheet'!T61,IF($R$3=$AQ$9,'Result Sheet'!AO61,IF($R$3=$AQ$10,'Result Sheet'!BK61,IF($R$3=$AQ$11,'Result Sheet'!CF61,IF($R$3=$AQ$12,'Result Sheet'!DA61,IF($R$3=$AQ$13,'Result Sheet'!DV61,IF($R$3=$AQ$14,'Result Sheet'!EL61,IF($R$3=$AQ$15,'Result Sheet'!EV61,IF($R$3=$AQ$16,'Result Sheet'!FF61,IF($R$3=$AQ$17,'Result Sheet'!FM61,IF($R$3=$AQ$18,'Result Sheet'!FQ61,"")))))))))))</f>
        <v/>
      </c>
      <c r="S61" s="65" t="str">
        <f t="shared" si="2"/>
        <v/>
      </c>
      <c r="T61" s="62">
        <f t="shared" si="3"/>
        <v>0</v>
      </c>
      <c r="U61" s="120" t="str">
        <f>IF($R$3=$AQ$8,'Result Sheet'!W61,IF($R$3=$AQ$9,'Result Sheet'!AR61,IF($R$3=$AQ$10,'Result Sheet'!BN61,IF($R$3=$AQ$11,'Result Sheet'!CI61,IF($R$3=$AQ$12,'Result Sheet'!DD61,IF($R$3=$AQ$13,'Result Sheet'!DY61,""))))))</f>
        <v/>
      </c>
      <c r="V61" s="120" t="str">
        <f>IF($R$3=$AQ$8,'Result Sheet'!X61,IF($R$3=$AQ$9,'Result Sheet'!AS61,IF($R$3=$AQ$10,'Result Sheet'!BO61,IF($R$3=$AQ$11,'Result Sheet'!CJ61,IF($R$3=$AQ$12,'Result Sheet'!DE61,IF($R$3=$AQ$13,'Result Sheet'!DZ61,IF($R$3=$AQ$14,'Result Sheet'!EM61,IF($R$3=$AQ$15,'Result Sheet'!EW61,IF($R$3=$AQ$16,'Result Sheet'!FG61,IF($R$3=$AQ$17,'Result Sheet'!FN61,IF($R$3=$AQ$18,'Result Sheet'!FR61,"")))))))))))</f>
        <v/>
      </c>
      <c r="W61" s="66" t="str">
        <f t="shared" si="4"/>
        <v/>
      </c>
      <c r="X61" s="445" t="str">
        <f t="shared" si="5"/>
        <v/>
      </c>
      <c r="Y61" s="446">
        <f t="shared" si="6"/>
        <v>0</v>
      </c>
      <c r="Z61" s="446" t="str">
        <f t="shared" si="11"/>
        <v/>
      </c>
      <c r="AA61" s="446" t="str">
        <f t="shared" si="7"/>
        <v/>
      </c>
      <c r="AB61" s="446" t="str">
        <f t="shared" si="8"/>
        <v/>
      </c>
      <c r="AC61" s="446" t="str">
        <f t="shared" si="9"/>
        <v/>
      </c>
      <c r="AD61" s="447" t="str">
        <f t="shared" si="10"/>
        <v/>
      </c>
    </row>
    <row r="62" spans="1:30">
      <c r="A62" s="475">
        <f>IF('Result Sheet'!A62="","",'Result Sheet'!A62)</f>
        <v>55</v>
      </c>
      <c r="B62" s="439" t="str">
        <f>IF(OR($D$3="",$R$3=""),"",IF('Result Sheet'!B62="","",'Result Sheet'!B62))</f>
        <v/>
      </c>
      <c r="C62" s="440" t="str">
        <f>IF(OR($D$3="",$R$3=""),"",IF('Result Sheet'!F62="","",'Result Sheet'!F62))</f>
        <v/>
      </c>
      <c r="D62" s="441" t="str">
        <f>IF(OR($D$3="",$R$3=""),"",IF('Result Sheet'!E62="","",'Result Sheet'!E62))</f>
        <v/>
      </c>
      <c r="E62" s="442" t="str">
        <f>IF(OR($D$3="",$R$3=""),"",IF('Result Sheet'!G62="","",'Result Sheet'!G62))</f>
        <v/>
      </c>
      <c r="F62" s="442" t="str">
        <f>IF(OR($D$3="",$R$3=""),"",IF('Result Sheet'!H62="","",'Result Sheet'!H62))</f>
        <v/>
      </c>
      <c r="G62" s="442" t="str">
        <f>IF(OR($D$3="",$R$3=""),"",IF('Result Sheet'!I62="","",'Result Sheet'!I62))</f>
        <v/>
      </c>
      <c r="H62" s="443" t="str">
        <f>IF(OR($D$3="",$R$3=""),"",IF('Result Sheet'!K62="","",'Result Sheet'!K62))</f>
        <v/>
      </c>
      <c r="I62" s="444" t="str">
        <f>IF(OR($D$3="",$R$3=""),"",IF('Result Sheet'!J62="","",'Result Sheet'!J62))</f>
        <v/>
      </c>
      <c r="J62" s="120" t="str">
        <f>IF($R$3=$AQ$8,'Result Sheet'!L62,IF($R$3=$AQ$9,'Result Sheet'!AG62,IF($R$3=$AQ$10,'Result Sheet'!BC62,IF($R$3=$AQ$11,'Result Sheet'!BX62,IF($R$3=$AQ$12,'Result Sheet'!CS62,IF($R$3=$AQ$13,'Result Sheet'!DN62,""))))))</f>
        <v/>
      </c>
      <c r="K62" s="120" t="str">
        <f>IF($R$3=$AQ$8,'Result Sheet'!M62,IF($R$3=$AQ$9,'Result Sheet'!AH62,IF($R$3=$AQ$10,'Result Sheet'!BD62,IF($R$3=$AQ$11,'Result Sheet'!BY62,IF($R$3=$AQ$12,'Result Sheet'!CT62,IF($R$3=$AQ$13,'Result Sheet'!DO62,IF($R$3=$AQ$14,'Result Sheet'!EI62,IF($R$3=$AQ$15,'Result Sheet'!ES62,IF($R$3=$AQ$16,'Result Sheet'!FC62,"")))))))))</f>
        <v/>
      </c>
      <c r="L62" s="120" t="str">
        <f>IF($R$3=$AQ$8,'Result Sheet'!N62,IF($R$3=$AQ$9,'Result Sheet'!AI62,IF($R$3=$AQ$10,'Result Sheet'!BE62,IF($R$3=$AQ$11,'Result Sheet'!BZ62,IF($R$3=$AQ$12,'Result Sheet'!CU62,IF($R$3=$AQ$13,'Result Sheet'!DP62,""))))))</f>
        <v/>
      </c>
      <c r="M62" s="120" t="str">
        <f>IF($R$3=$AQ$8,'Result Sheet'!O62,IF($R$3=$AQ$9,'Result Sheet'!AJ62,IF($R$3=$AQ$10,'Result Sheet'!BF62,IF($R$3=$AQ$11,'Result Sheet'!CA62,IF($R$3=$AQ$12,'Result Sheet'!CV62,IF($R$3=$AQ$13,'Result Sheet'!DQ62,IF($R$3=$AQ$14,'Result Sheet'!EJ62,IF($R$3=$AQ$15,'Result Sheet'!ET62,IF($R$3=$AQ$16,'Result Sheet'!FD62,"")))))))))</f>
        <v/>
      </c>
      <c r="N62" s="120" t="str">
        <f>IF($R$3=$AQ$8,'Result Sheet'!P62,IF($R$3=$AQ$9,'Result Sheet'!AK62,IF($R$3=$AQ$10,'Result Sheet'!BG62,IF($R$3=$AQ$11,'Result Sheet'!CB62,IF($R$3=$AQ$12,'Result Sheet'!CW62,IF($R$3=$AQ$13,'Result Sheet'!DR62,""))))))</f>
        <v/>
      </c>
      <c r="O62" s="120" t="str">
        <f>IF($R$3=$AQ$8,'Result Sheet'!Q62,IF($R$3=$AQ$9,'Result Sheet'!AL62,IF($R$3=$AQ$10,'Result Sheet'!BH62,IF($R$3=$AQ$11,'Result Sheet'!CC62,IF($R$3=$AQ$12,'Result Sheet'!CX62,IF($R$3=$AQ$13,'Result Sheet'!DS62,IF($R$3=$AQ$14,'Result Sheet'!EK62,IF($R$3=$AQ$15,'Result Sheet'!EU62,IF($R$3=$AQ$16,'Result Sheet'!FE62,"")))))))))</f>
        <v/>
      </c>
      <c r="P62" s="472" t="str">
        <f t="shared" si="1"/>
        <v/>
      </c>
      <c r="Q62" s="120" t="str">
        <f>IF($R$3=$AQ$8,'Result Sheet'!S62,IF($R$3=$AQ$9,'Result Sheet'!AN62,IF($R$3=$AQ$10,'Result Sheet'!BJ62,IF($R$3=$AQ$11,'Result Sheet'!CE62,IF($R$3=$AQ$12,'Result Sheet'!CZ62,IF($R$3=$AQ$13,'Result Sheet'!DU62,""))))))</f>
        <v/>
      </c>
      <c r="R62" s="120" t="str">
        <f>IF($R$3=$AQ$8,'Result Sheet'!T62,IF($R$3=$AQ$9,'Result Sheet'!AO62,IF($R$3=$AQ$10,'Result Sheet'!BK62,IF($R$3=$AQ$11,'Result Sheet'!CF62,IF($R$3=$AQ$12,'Result Sheet'!DA62,IF($R$3=$AQ$13,'Result Sheet'!DV62,IF($R$3=$AQ$14,'Result Sheet'!EL62,IF($R$3=$AQ$15,'Result Sheet'!EV62,IF($R$3=$AQ$16,'Result Sheet'!FF62,IF($R$3=$AQ$17,'Result Sheet'!FM62,IF($R$3=$AQ$18,'Result Sheet'!FQ62,"")))))))))))</f>
        <v/>
      </c>
      <c r="S62" s="65" t="str">
        <f t="shared" si="2"/>
        <v/>
      </c>
      <c r="T62" s="62">
        <f t="shared" si="3"/>
        <v>0</v>
      </c>
      <c r="U62" s="120" t="str">
        <f>IF($R$3=$AQ$8,'Result Sheet'!W62,IF($R$3=$AQ$9,'Result Sheet'!AR62,IF($R$3=$AQ$10,'Result Sheet'!BN62,IF($R$3=$AQ$11,'Result Sheet'!CI62,IF($R$3=$AQ$12,'Result Sheet'!DD62,IF($R$3=$AQ$13,'Result Sheet'!DY62,""))))))</f>
        <v/>
      </c>
      <c r="V62" s="120" t="str">
        <f>IF($R$3=$AQ$8,'Result Sheet'!X62,IF($R$3=$AQ$9,'Result Sheet'!AS62,IF($R$3=$AQ$10,'Result Sheet'!BO62,IF($R$3=$AQ$11,'Result Sheet'!CJ62,IF($R$3=$AQ$12,'Result Sheet'!DE62,IF($R$3=$AQ$13,'Result Sheet'!DZ62,IF($R$3=$AQ$14,'Result Sheet'!EM62,IF($R$3=$AQ$15,'Result Sheet'!EW62,IF($R$3=$AQ$16,'Result Sheet'!FG62,IF($R$3=$AQ$17,'Result Sheet'!FN62,IF($R$3=$AQ$18,'Result Sheet'!FR62,"")))))))))))</f>
        <v/>
      </c>
      <c r="W62" s="66" t="str">
        <f t="shared" si="4"/>
        <v/>
      </c>
      <c r="X62" s="445" t="str">
        <f t="shared" si="5"/>
        <v/>
      </c>
      <c r="Y62" s="446">
        <f t="shared" si="6"/>
        <v>0</v>
      </c>
      <c r="Z62" s="446" t="str">
        <f t="shared" si="11"/>
        <v/>
      </c>
      <c r="AA62" s="446" t="str">
        <f t="shared" si="7"/>
        <v/>
      </c>
      <c r="AB62" s="446" t="str">
        <f t="shared" si="8"/>
        <v/>
      </c>
      <c r="AC62" s="446" t="str">
        <f t="shared" si="9"/>
        <v/>
      </c>
      <c r="AD62" s="447" t="str">
        <f t="shared" si="10"/>
        <v/>
      </c>
    </row>
    <row r="63" spans="1:30">
      <c r="A63" s="475">
        <f>IF('Result Sheet'!A63="","",'Result Sheet'!A63)</f>
        <v>56</v>
      </c>
      <c r="B63" s="439" t="str">
        <f>IF(OR($D$3="",$R$3=""),"",IF('Result Sheet'!B63="","",'Result Sheet'!B63))</f>
        <v/>
      </c>
      <c r="C63" s="440" t="str">
        <f>IF(OR($D$3="",$R$3=""),"",IF('Result Sheet'!F63="","",'Result Sheet'!F63))</f>
        <v/>
      </c>
      <c r="D63" s="441" t="str">
        <f>IF(OR($D$3="",$R$3=""),"",IF('Result Sheet'!E63="","",'Result Sheet'!E63))</f>
        <v/>
      </c>
      <c r="E63" s="442" t="str">
        <f>IF(OR($D$3="",$R$3=""),"",IF('Result Sheet'!G63="","",'Result Sheet'!G63))</f>
        <v/>
      </c>
      <c r="F63" s="442" t="str">
        <f>IF(OR($D$3="",$R$3=""),"",IF('Result Sheet'!H63="","",'Result Sheet'!H63))</f>
        <v/>
      </c>
      <c r="G63" s="442" t="str">
        <f>IF(OR($D$3="",$R$3=""),"",IF('Result Sheet'!I63="","",'Result Sheet'!I63))</f>
        <v/>
      </c>
      <c r="H63" s="443" t="str">
        <f>IF(OR($D$3="",$R$3=""),"",IF('Result Sheet'!K63="","",'Result Sheet'!K63))</f>
        <v/>
      </c>
      <c r="I63" s="444" t="str">
        <f>IF(OR($D$3="",$R$3=""),"",IF('Result Sheet'!J63="","",'Result Sheet'!J63))</f>
        <v/>
      </c>
      <c r="J63" s="120" t="str">
        <f>IF($R$3=$AQ$8,'Result Sheet'!L63,IF($R$3=$AQ$9,'Result Sheet'!AG63,IF($R$3=$AQ$10,'Result Sheet'!BC63,IF($R$3=$AQ$11,'Result Sheet'!BX63,IF($R$3=$AQ$12,'Result Sheet'!CS63,IF($R$3=$AQ$13,'Result Sheet'!DN63,""))))))</f>
        <v/>
      </c>
      <c r="K63" s="120" t="str">
        <f>IF($R$3=$AQ$8,'Result Sheet'!M63,IF($R$3=$AQ$9,'Result Sheet'!AH63,IF($R$3=$AQ$10,'Result Sheet'!BD63,IF($R$3=$AQ$11,'Result Sheet'!BY63,IF($R$3=$AQ$12,'Result Sheet'!CT63,IF($R$3=$AQ$13,'Result Sheet'!DO63,IF($R$3=$AQ$14,'Result Sheet'!EI63,IF($R$3=$AQ$15,'Result Sheet'!ES63,IF($R$3=$AQ$16,'Result Sheet'!FC63,"")))))))))</f>
        <v/>
      </c>
      <c r="L63" s="120" t="str">
        <f>IF($R$3=$AQ$8,'Result Sheet'!N63,IF($R$3=$AQ$9,'Result Sheet'!AI63,IF($R$3=$AQ$10,'Result Sheet'!BE63,IF($R$3=$AQ$11,'Result Sheet'!BZ63,IF($R$3=$AQ$12,'Result Sheet'!CU63,IF($R$3=$AQ$13,'Result Sheet'!DP63,""))))))</f>
        <v/>
      </c>
      <c r="M63" s="120" t="str">
        <f>IF($R$3=$AQ$8,'Result Sheet'!O63,IF($R$3=$AQ$9,'Result Sheet'!AJ63,IF($R$3=$AQ$10,'Result Sheet'!BF63,IF($R$3=$AQ$11,'Result Sheet'!CA63,IF($R$3=$AQ$12,'Result Sheet'!CV63,IF($R$3=$AQ$13,'Result Sheet'!DQ63,IF($R$3=$AQ$14,'Result Sheet'!EJ63,IF($R$3=$AQ$15,'Result Sheet'!ET63,IF($R$3=$AQ$16,'Result Sheet'!FD63,"")))))))))</f>
        <v/>
      </c>
      <c r="N63" s="120" t="str">
        <f>IF($R$3=$AQ$8,'Result Sheet'!P63,IF($R$3=$AQ$9,'Result Sheet'!AK63,IF($R$3=$AQ$10,'Result Sheet'!BG63,IF($R$3=$AQ$11,'Result Sheet'!CB63,IF($R$3=$AQ$12,'Result Sheet'!CW63,IF($R$3=$AQ$13,'Result Sheet'!DR63,""))))))</f>
        <v/>
      </c>
      <c r="O63" s="120" t="str">
        <f>IF($R$3=$AQ$8,'Result Sheet'!Q63,IF($R$3=$AQ$9,'Result Sheet'!AL63,IF($R$3=$AQ$10,'Result Sheet'!BH63,IF($R$3=$AQ$11,'Result Sheet'!CC63,IF($R$3=$AQ$12,'Result Sheet'!CX63,IF($R$3=$AQ$13,'Result Sheet'!DS63,IF($R$3=$AQ$14,'Result Sheet'!EK63,IF($R$3=$AQ$15,'Result Sheet'!EU63,IF($R$3=$AQ$16,'Result Sheet'!FE63,"")))))))))</f>
        <v/>
      </c>
      <c r="P63" s="472" t="str">
        <f t="shared" si="1"/>
        <v/>
      </c>
      <c r="Q63" s="120" t="str">
        <f>IF($R$3=$AQ$8,'Result Sheet'!S63,IF($R$3=$AQ$9,'Result Sheet'!AN63,IF($R$3=$AQ$10,'Result Sheet'!BJ63,IF($R$3=$AQ$11,'Result Sheet'!CE63,IF($R$3=$AQ$12,'Result Sheet'!CZ63,IF($R$3=$AQ$13,'Result Sheet'!DU63,""))))))</f>
        <v/>
      </c>
      <c r="R63" s="120" t="str">
        <f>IF($R$3=$AQ$8,'Result Sheet'!T63,IF($R$3=$AQ$9,'Result Sheet'!AO63,IF($R$3=$AQ$10,'Result Sheet'!BK63,IF($R$3=$AQ$11,'Result Sheet'!CF63,IF($R$3=$AQ$12,'Result Sheet'!DA63,IF($R$3=$AQ$13,'Result Sheet'!DV63,IF($R$3=$AQ$14,'Result Sheet'!EL63,IF($R$3=$AQ$15,'Result Sheet'!EV63,IF($R$3=$AQ$16,'Result Sheet'!FF63,IF($R$3=$AQ$17,'Result Sheet'!FM63,IF($R$3=$AQ$18,'Result Sheet'!FQ63,"")))))))))))</f>
        <v/>
      </c>
      <c r="S63" s="65" t="str">
        <f t="shared" si="2"/>
        <v/>
      </c>
      <c r="T63" s="62">
        <f t="shared" si="3"/>
        <v>0</v>
      </c>
      <c r="U63" s="120" t="str">
        <f>IF($R$3=$AQ$8,'Result Sheet'!W63,IF($R$3=$AQ$9,'Result Sheet'!AR63,IF($R$3=$AQ$10,'Result Sheet'!BN63,IF($R$3=$AQ$11,'Result Sheet'!CI63,IF($R$3=$AQ$12,'Result Sheet'!DD63,IF($R$3=$AQ$13,'Result Sheet'!DY63,""))))))</f>
        <v/>
      </c>
      <c r="V63" s="120" t="str">
        <f>IF($R$3=$AQ$8,'Result Sheet'!X63,IF($R$3=$AQ$9,'Result Sheet'!AS63,IF($R$3=$AQ$10,'Result Sheet'!BO63,IF($R$3=$AQ$11,'Result Sheet'!CJ63,IF($R$3=$AQ$12,'Result Sheet'!DE63,IF($R$3=$AQ$13,'Result Sheet'!DZ63,IF($R$3=$AQ$14,'Result Sheet'!EM63,IF($R$3=$AQ$15,'Result Sheet'!EW63,IF($R$3=$AQ$16,'Result Sheet'!FG63,IF($R$3=$AQ$17,'Result Sheet'!FN63,IF($R$3=$AQ$18,'Result Sheet'!FR63,"")))))))))))</f>
        <v/>
      </c>
      <c r="W63" s="66" t="str">
        <f t="shared" si="4"/>
        <v/>
      </c>
      <c r="X63" s="445" t="str">
        <f t="shared" si="5"/>
        <v/>
      </c>
      <c r="Y63" s="446">
        <f t="shared" si="6"/>
        <v>0</v>
      </c>
      <c r="Z63" s="446" t="str">
        <f t="shared" si="11"/>
        <v/>
      </c>
      <c r="AA63" s="446" t="str">
        <f t="shared" si="7"/>
        <v/>
      </c>
      <c r="AB63" s="446" t="str">
        <f t="shared" si="8"/>
        <v/>
      </c>
      <c r="AC63" s="446" t="str">
        <f t="shared" si="9"/>
        <v/>
      </c>
      <c r="AD63" s="447" t="str">
        <f t="shared" si="10"/>
        <v/>
      </c>
    </row>
    <row r="64" spans="1:30">
      <c r="A64" s="475">
        <f>IF('Result Sheet'!A64="","",'Result Sheet'!A64)</f>
        <v>57</v>
      </c>
      <c r="B64" s="439" t="str">
        <f>IF(OR($D$3="",$R$3=""),"",IF('Result Sheet'!B64="","",'Result Sheet'!B64))</f>
        <v/>
      </c>
      <c r="C64" s="440" t="str">
        <f>IF(OR($D$3="",$R$3=""),"",IF('Result Sheet'!F64="","",'Result Sheet'!F64))</f>
        <v/>
      </c>
      <c r="D64" s="441" t="str">
        <f>IF(OR($D$3="",$R$3=""),"",IF('Result Sheet'!E64="","",'Result Sheet'!E64))</f>
        <v/>
      </c>
      <c r="E64" s="442" t="str">
        <f>IF(OR($D$3="",$R$3=""),"",IF('Result Sheet'!G64="","",'Result Sheet'!G64))</f>
        <v/>
      </c>
      <c r="F64" s="442" t="str">
        <f>IF(OR($D$3="",$R$3=""),"",IF('Result Sheet'!H64="","",'Result Sheet'!H64))</f>
        <v/>
      </c>
      <c r="G64" s="442" t="str">
        <f>IF(OR($D$3="",$R$3=""),"",IF('Result Sheet'!I64="","",'Result Sheet'!I64))</f>
        <v/>
      </c>
      <c r="H64" s="443" t="str">
        <f>IF(OR($D$3="",$R$3=""),"",IF('Result Sheet'!K64="","",'Result Sheet'!K64))</f>
        <v/>
      </c>
      <c r="I64" s="444" t="str">
        <f>IF(OR($D$3="",$R$3=""),"",IF('Result Sheet'!J64="","",'Result Sheet'!J64))</f>
        <v/>
      </c>
      <c r="J64" s="120" t="str">
        <f>IF($R$3=$AQ$8,'Result Sheet'!L64,IF($R$3=$AQ$9,'Result Sheet'!AG64,IF($R$3=$AQ$10,'Result Sheet'!BC64,IF($R$3=$AQ$11,'Result Sheet'!BX64,IF($R$3=$AQ$12,'Result Sheet'!CS64,IF($R$3=$AQ$13,'Result Sheet'!DN64,""))))))</f>
        <v/>
      </c>
      <c r="K64" s="120" t="str">
        <f>IF($R$3=$AQ$8,'Result Sheet'!M64,IF($R$3=$AQ$9,'Result Sheet'!AH64,IF($R$3=$AQ$10,'Result Sheet'!BD64,IF($R$3=$AQ$11,'Result Sheet'!BY64,IF($R$3=$AQ$12,'Result Sheet'!CT64,IF($R$3=$AQ$13,'Result Sheet'!DO64,IF($R$3=$AQ$14,'Result Sheet'!EI64,IF($R$3=$AQ$15,'Result Sheet'!ES64,IF($R$3=$AQ$16,'Result Sheet'!FC64,"")))))))))</f>
        <v/>
      </c>
      <c r="L64" s="120" t="str">
        <f>IF($R$3=$AQ$8,'Result Sheet'!N64,IF($R$3=$AQ$9,'Result Sheet'!AI64,IF($R$3=$AQ$10,'Result Sheet'!BE64,IF($R$3=$AQ$11,'Result Sheet'!BZ64,IF($R$3=$AQ$12,'Result Sheet'!CU64,IF($R$3=$AQ$13,'Result Sheet'!DP64,""))))))</f>
        <v/>
      </c>
      <c r="M64" s="120" t="str">
        <f>IF($R$3=$AQ$8,'Result Sheet'!O64,IF($R$3=$AQ$9,'Result Sheet'!AJ64,IF($R$3=$AQ$10,'Result Sheet'!BF64,IF($R$3=$AQ$11,'Result Sheet'!CA64,IF($R$3=$AQ$12,'Result Sheet'!CV64,IF($R$3=$AQ$13,'Result Sheet'!DQ64,IF($R$3=$AQ$14,'Result Sheet'!EJ64,IF($R$3=$AQ$15,'Result Sheet'!ET64,IF($R$3=$AQ$16,'Result Sheet'!FD64,"")))))))))</f>
        <v/>
      </c>
      <c r="N64" s="120" t="str">
        <f>IF($R$3=$AQ$8,'Result Sheet'!P64,IF($R$3=$AQ$9,'Result Sheet'!AK64,IF($R$3=$AQ$10,'Result Sheet'!BG64,IF($R$3=$AQ$11,'Result Sheet'!CB64,IF($R$3=$AQ$12,'Result Sheet'!CW64,IF($R$3=$AQ$13,'Result Sheet'!DR64,""))))))</f>
        <v/>
      </c>
      <c r="O64" s="120" t="str">
        <f>IF($R$3=$AQ$8,'Result Sheet'!Q64,IF($R$3=$AQ$9,'Result Sheet'!AL64,IF($R$3=$AQ$10,'Result Sheet'!BH64,IF($R$3=$AQ$11,'Result Sheet'!CC64,IF($R$3=$AQ$12,'Result Sheet'!CX64,IF($R$3=$AQ$13,'Result Sheet'!DS64,IF($R$3=$AQ$14,'Result Sheet'!EK64,IF($R$3=$AQ$15,'Result Sheet'!EU64,IF($R$3=$AQ$16,'Result Sheet'!FE64,"")))))))))</f>
        <v/>
      </c>
      <c r="P64" s="472" t="str">
        <f t="shared" si="1"/>
        <v/>
      </c>
      <c r="Q64" s="120" t="str">
        <f>IF($R$3=$AQ$8,'Result Sheet'!S64,IF($R$3=$AQ$9,'Result Sheet'!AN64,IF($R$3=$AQ$10,'Result Sheet'!BJ64,IF($R$3=$AQ$11,'Result Sheet'!CE64,IF($R$3=$AQ$12,'Result Sheet'!CZ64,IF($R$3=$AQ$13,'Result Sheet'!DU64,""))))))</f>
        <v/>
      </c>
      <c r="R64" s="120" t="str">
        <f>IF($R$3=$AQ$8,'Result Sheet'!T64,IF($R$3=$AQ$9,'Result Sheet'!AO64,IF($R$3=$AQ$10,'Result Sheet'!BK64,IF($R$3=$AQ$11,'Result Sheet'!CF64,IF($R$3=$AQ$12,'Result Sheet'!DA64,IF($R$3=$AQ$13,'Result Sheet'!DV64,IF($R$3=$AQ$14,'Result Sheet'!EL64,IF($R$3=$AQ$15,'Result Sheet'!EV64,IF($R$3=$AQ$16,'Result Sheet'!FF64,IF($R$3=$AQ$17,'Result Sheet'!FM64,IF($R$3=$AQ$18,'Result Sheet'!FQ64,"")))))))))))</f>
        <v/>
      </c>
      <c r="S64" s="65" t="str">
        <f t="shared" si="2"/>
        <v/>
      </c>
      <c r="T64" s="62">
        <f t="shared" si="3"/>
        <v>0</v>
      </c>
      <c r="U64" s="120" t="str">
        <f>IF($R$3=$AQ$8,'Result Sheet'!W64,IF($R$3=$AQ$9,'Result Sheet'!AR64,IF($R$3=$AQ$10,'Result Sheet'!BN64,IF($R$3=$AQ$11,'Result Sheet'!CI64,IF($R$3=$AQ$12,'Result Sheet'!DD64,IF($R$3=$AQ$13,'Result Sheet'!DY64,""))))))</f>
        <v/>
      </c>
      <c r="V64" s="120" t="str">
        <f>IF($R$3=$AQ$8,'Result Sheet'!X64,IF($R$3=$AQ$9,'Result Sheet'!AS64,IF($R$3=$AQ$10,'Result Sheet'!BO64,IF($R$3=$AQ$11,'Result Sheet'!CJ64,IF($R$3=$AQ$12,'Result Sheet'!DE64,IF($R$3=$AQ$13,'Result Sheet'!DZ64,IF($R$3=$AQ$14,'Result Sheet'!EM64,IF($R$3=$AQ$15,'Result Sheet'!EW64,IF($R$3=$AQ$16,'Result Sheet'!FG64,IF($R$3=$AQ$17,'Result Sheet'!FN64,IF($R$3=$AQ$18,'Result Sheet'!FR64,"")))))))))))</f>
        <v/>
      </c>
      <c r="W64" s="66" t="str">
        <f t="shared" si="4"/>
        <v/>
      </c>
      <c r="X64" s="445" t="str">
        <f t="shared" si="5"/>
        <v/>
      </c>
      <c r="Y64" s="446">
        <f t="shared" si="6"/>
        <v>0</v>
      </c>
      <c r="Z64" s="446" t="str">
        <f t="shared" si="11"/>
        <v/>
      </c>
      <c r="AA64" s="446" t="str">
        <f t="shared" si="7"/>
        <v/>
      </c>
      <c r="AB64" s="446" t="str">
        <f t="shared" si="8"/>
        <v/>
      </c>
      <c r="AC64" s="446" t="str">
        <f t="shared" si="9"/>
        <v/>
      </c>
      <c r="AD64" s="447" t="str">
        <f t="shared" si="10"/>
        <v/>
      </c>
    </row>
    <row r="65" spans="1:30">
      <c r="A65" s="475">
        <f>IF('Result Sheet'!A65="","",'Result Sheet'!A65)</f>
        <v>58</v>
      </c>
      <c r="B65" s="439" t="str">
        <f>IF(OR($D$3="",$R$3=""),"",IF('Result Sheet'!B65="","",'Result Sheet'!B65))</f>
        <v/>
      </c>
      <c r="C65" s="440" t="str">
        <f>IF(OR($D$3="",$R$3=""),"",IF('Result Sheet'!F65="","",'Result Sheet'!F65))</f>
        <v/>
      </c>
      <c r="D65" s="441" t="str">
        <f>IF(OR($D$3="",$R$3=""),"",IF('Result Sheet'!E65="","",'Result Sheet'!E65))</f>
        <v/>
      </c>
      <c r="E65" s="442" t="str">
        <f>IF(OR($D$3="",$R$3=""),"",IF('Result Sheet'!G65="","",'Result Sheet'!G65))</f>
        <v/>
      </c>
      <c r="F65" s="442" t="str">
        <f>IF(OR($D$3="",$R$3=""),"",IF('Result Sheet'!H65="","",'Result Sheet'!H65))</f>
        <v/>
      </c>
      <c r="G65" s="442" t="str">
        <f>IF(OR($D$3="",$R$3=""),"",IF('Result Sheet'!I65="","",'Result Sheet'!I65))</f>
        <v/>
      </c>
      <c r="H65" s="443" t="str">
        <f>IF(OR($D$3="",$R$3=""),"",IF('Result Sheet'!K65="","",'Result Sheet'!K65))</f>
        <v/>
      </c>
      <c r="I65" s="444" t="str">
        <f>IF(OR($D$3="",$R$3=""),"",IF('Result Sheet'!J65="","",'Result Sheet'!J65))</f>
        <v/>
      </c>
      <c r="J65" s="120" t="str">
        <f>IF($R$3=$AQ$8,'Result Sheet'!L65,IF($R$3=$AQ$9,'Result Sheet'!AG65,IF($R$3=$AQ$10,'Result Sheet'!BC65,IF($R$3=$AQ$11,'Result Sheet'!BX65,IF($R$3=$AQ$12,'Result Sheet'!CS65,IF($R$3=$AQ$13,'Result Sheet'!DN65,""))))))</f>
        <v/>
      </c>
      <c r="K65" s="120" t="str">
        <f>IF($R$3=$AQ$8,'Result Sheet'!M65,IF($R$3=$AQ$9,'Result Sheet'!AH65,IF($R$3=$AQ$10,'Result Sheet'!BD65,IF($R$3=$AQ$11,'Result Sheet'!BY65,IF($R$3=$AQ$12,'Result Sheet'!CT65,IF($R$3=$AQ$13,'Result Sheet'!DO65,IF($R$3=$AQ$14,'Result Sheet'!EI65,IF($R$3=$AQ$15,'Result Sheet'!ES65,IF($R$3=$AQ$16,'Result Sheet'!FC65,"")))))))))</f>
        <v/>
      </c>
      <c r="L65" s="120" t="str">
        <f>IF($R$3=$AQ$8,'Result Sheet'!N65,IF($R$3=$AQ$9,'Result Sheet'!AI65,IF($R$3=$AQ$10,'Result Sheet'!BE65,IF($R$3=$AQ$11,'Result Sheet'!BZ65,IF($R$3=$AQ$12,'Result Sheet'!CU65,IF($R$3=$AQ$13,'Result Sheet'!DP65,""))))))</f>
        <v/>
      </c>
      <c r="M65" s="120" t="str">
        <f>IF($R$3=$AQ$8,'Result Sheet'!O65,IF($R$3=$AQ$9,'Result Sheet'!AJ65,IF($R$3=$AQ$10,'Result Sheet'!BF65,IF($R$3=$AQ$11,'Result Sheet'!CA65,IF($R$3=$AQ$12,'Result Sheet'!CV65,IF($R$3=$AQ$13,'Result Sheet'!DQ65,IF($R$3=$AQ$14,'Result Sheet'!EJ65,IF($R$3=$AQ$15,'Result Sheet'!ET65,IF($R$3=$AQ$16,'Result Sheet'!FD65,"")))))))))</f>
        <v/>
      </c>
      <c r="N65" s="120" t="str">
        <f>IF($R$3=$AQ$8,'Result Sheet'!P65,IF($R$3=$AQ$9,'Result Sheet'!AK65,IF($R$3=$AQ$10,'Result Sheet'!BG65,IF($R$3=$AQ$11,'Result Sheet'!CB65,IF($R$3=$AQ$12,'Result Sheet'!CW65,IF($R$3=$AQ$13,'Result Sheet'!DR65,""))))))</f>
        <v/>
      </c>
      <c r="O65" s="120" t="str">
        <f>IF($R$3=$AQ$8,'Result Sheet'!Q65,IF($R$3=$AQ$9,'Result Sheet'!AL65,IF($R$3=$AQ$10,'Result Sheet'!BH65,IF($R$3=$AQ$11,'Result Sheet'!CC65,IF($R$3=$AQ$12,'Result Sheet'!CX65,IF($R$3=$AQ$13,'Result Sheet'!DS65,IF($R$3=$AQ$14,'Result Sheet'!EK65,IF($R$3=$AQ$15,'Result Sheet'!EU65,IF($R$3=$AQ$16,'Result Sheet'!FE65,"")))))))))</f>
        <v/>
      </c>
      <c r="P65" s="472" t="str">
        <f t="shared" si="1"/>
        <v/>
      </c>
      <c r="Q65" s="120" t="str">
        <f>IF($R$3=$AQ$8,'Result Sheet'!S65,IF($R$3=$AQ$9,'Result Sheet'!AN65,IF($R$3=$AQ$10,'Result Sheet'!BJ65,IF($R$3=$AQ$11,'Result Sheet'!CE65,IF($R$3=$AQ$12,'Result Sheet'!CZ65,IF($R$3=$AQ$13,'Result Sheet'!DU65,""))))))</f>
        <v/>
      </c>
      <c r="R65" s="120" t="str">
        <f>IF($R$3=$AQ$8,'Result Sheet'!T65,IF($R$3=$AQ$9,'Result Sheet'!AO65,IF($R$3=$AQ$10,'Result Sheet'!BK65,IF($R$3=$AQ$11,'Result Sheet'!CF65,IF($R$3=$AQ$12,'Result Sheet'!DA65,IF($R$3=$AQ$13,'Result Sheet'!DV65,IF($R$3=$AQ$14,'Result Sheet'!EL65,IF($R$3=$AQ$15,'Result Sheet'!EV65,IF($R$3=$AQ$16,'Result Sheet'!FF65,IF($R$3=$AQ$17,'Result Sheet'!FM65,IF($R$3=$AQ$18,'Result Sheet'!FQ65,"")))))))))))</f>
        <v/>
      </c>
      <c r="S65" s="65" t="str">
        <f t="shared" si="2"/>
        <v/>
      </c>
      <c r="T65" s="62">
        <f t="shared" si="3"/>
        <v>0</v>
      </c>
      <c r="U65" s="120" t="str">
        <f>IF($R$3=$AQ$8,'Result Sheet'!W65,IF($R$3=$AQ$9,'Result Sheet'!AR65,IF($R$3=$AQ$10,'Result Sheet'!BN65,IF($R$3=$AQ$11,'Result Sheet'!CI65,IF($R$3=$AQ$12,'Result Sheet'!DD65,IF($R$3=$AQ$13,'Result Sheet'!DY65,""))))))</f>
        <v/>
      </c>
      <c r="V65" s="120" t="str">
        <f>IF($R$3=$AQ$8,'Result Sheet'!X65,IF($R$3=$AQ$9,'Result Sheet'!AS65,IF($R$3=$AQ$10,'Result Sheet'!BO65,IF($R$3=$AQ$11,'Result Sheet'!CJ65,IF($R$3=$AQ$12,'Result Sheet'!DE65,IF($R$3=$AQ$13,'Result Sheet'!DZ65,IF($R$3=$AQ$14,'Result Sheet'!EM65,IF($R$3=$AQ$15,'Result Sheet'!EW65,IF($R$3=$AQ$16,'Result Sheet'!FG65,IF($R$3=$AQ$17,'Result Sheet'!FN65,IF($R$3=$AQ$18,'Result Sheet'!FR65,"")))))))))))</f>
        <v/>
      </c>
      <c r="W65" s="66" t="str">
        <f t="shared" si="4"/>
        <v/>
      </c>
      <c r="X65" s="445" t="str">
        <f t="shared" si="5"/>
        <v/>
      </c>
      <c r="Y65" s="446">
        <f t="shared" si="6"/>
        <v>0</v>
      </c>
      <c r="Z65" s="446" t="str">
        <f t="shared" si="11"/>
        <v/>
      </c>
      <c r="AA65" s="446" t="str">
        <f t="shared" si="7"/>
        <v/>
      </c>
      <c r="AB65" s="446" t="str">
        <f t="shared" si="8"/>
        <v/>
      </c>
      <c r="AC65" s="446" t="str">
        <f t="shared" si="9"/>
        <v/>
      </c>
      <c r="AD65" s="447" t="str">
        <f t="shared" si="10"/>
        <v/>
      </c>
    </row>
    <row r="66" spans="1:30">
      <c r="A66" s="475">
        <f>IF('Result Sheet'!A66="","",'Result Sheet'!A66)</f>
        <v>59</v>
      </c>
      <c r="B66" s="439" t="str">
        <f>IF(OR($D$3="",$R$3=""),"",IF('Result Sheet'!B66="","",'Result Sheet'!B66))</f>
        <v/>
      </c>
      <c r="C66" s="440" t="str">
        <f>IF(OR($D$3="",$R$3=""),"",IF('Result Sheet'!F66="","",'Result Sheet'!F66))</f>
        <v/>
      </c>
      <c r="D66" s="441" t="str">
        <f>IF(OR($D$3="",$R$3=""),"",IF('Result Sheet'!E66="","",'Result Sheet'!E66))</f>
        <v/>
      </c>
      <c r="E66" s="442" t="str">
        <f>IF(OR($D$3="",$R$3=""),"",IF('Result Sheet'!G66="","",'Result Sheet'!G66))</f>
        <v/>
      </c>
      <c r="F66" s="442" t="str">
        <f>IF(OR($D$3="",$R$3=""),"",IF('Result Sheet'!H66="","",'Result Sheet'!H66))</f>
        <v/>
      </c>
      <c r="G66" s="442" t="str">
        <f>IF(OR($D$3="",$R$3=""),"",IF('Result Sheet'!I66="","",'Result Sheet'!I66))</f>
        <v/>
      </c>
      <c r="H66" s="443" t="str">
        <f>IF(OR($D$3="",$R$3=""),"",IF('Result Sheet'!K66="","",'Result Sheet'!K66))</f>
        <v/>
      </c>
      <c r="I66" s="444" t="str">
        <f>IF(OR($D$3="",$R$3=""),"",IF('Result Sheet'!J66="","",'Result Sheet'!J66))</f>
        <v/>
      </c>
      <c r="J66" s="120" t="str">
        <f>IF($R$3=$AQ$8,'Result Sheet'!L66,IF($R$3=$AQ$9,'Result Sheet'!AG66,IF($R$3=$AQ$10,'Result Sheet'!BC66,IF($R$3=$AQ$11,'Result Sheet'!BX66,IF($R$3=$AQ$12,'Result Sheet'!CS66,IF($R$3=$AQ$13,'Result Sheet'!DN66,""))))))</f>
        <v/>
      </c>
      <c r="K66" s="120" t="str">
        <f>IF($R$3=$AQ$8,'Result Sheet'!M66,IF($R$3=$AQ$9,'Result Sheet'!AH66,IF($R$3=$AQ$10,'Result Sheet'!BD66,IF($R$3=$AQ$11,'Result Sheet'!BY66,IF($R$3=$AQ$12,'Result Sheet'!CT66,IF($R$3=$AQ$13,'Result Sheet'!DO66,IF($R$3=$AQ$14,'Result Sheet'!EI66,IF($R$3=$AQ$15,'Result Sheet'!ES66,IF($R$3=$AQ$16,'Result Sheet'!FC66,"")))))))))</f>
        <v/>
      </c>
      <c r="L66" s="120" t="str">
        <f>IF($R$3=$AQ$8,'Result Sheet'!N66,IF($R$3=$AQ$9,'Result Sheet'!AI66,IF($R$3=$AQ$10,'Result Sheet'!BE66,IF($R$3=$AQ$11,'Result Sheet'!BZ66,IF($R$3=$AQ$12,'Result Sheet'!CU66,IF($R$3=$AQ$13,'Result Sheet'!DP66,""))))))</f>
        <v/>
      </c>
      <c r="M66" s="120" t="str">
        <f>IF($R$3=$AQ$8,'Result Sheet'!O66,IF($R$3=$AQ$9,'Result Sheet'!AJ66,IF($R$3=$AQ$10,'Result Sheet'!BF66,IF($R$3=$AQ$11,'Result Sheet'!CA66,IF($R$3=$AQ$12,'Result Sheet'!CV66,IF($R$3=$AQ$13,'Result Sheet'!DQ66,IF($R$3=$AQ$14,'Result Sheet'!EJ66,IF($R$3=$AQ$15,'Result Sheet'!ET66,IF($R$3=$AQ$16,'Result Sheet'!FD66,"")))))))))</f>
        <v/>
      </c>
      <c r="N66" s="120" t="str">
        <f>IF($R$3=$AQ$8,'Result Sheet'!P66,IF($R$3=$AQ$9,'Result Sheet'!AK66,IF($R$3=$AQ$10,'Result Sheet'!BG66,IF($R$3=$AQ$11,'Result Sheet'!CB66,IF($R$3=$AQ$12,'Result Sheet'!CW66,IF($R$3=$AQ$13,'Result Sheet'!DR66,""))))))</f>
        <v/>
      </c>
      <c r="O66" s="120" t="str">
        <f>IF($R$3=$AQ$8,'Result Sheet'!Q66,IF($R$3=$AQ$9,'Result Sheet'!AL66,IF($R$3=$AQ$10,'Result Sheet'!BH66,IF($R$3=$AQ$11,'Result Sheet'!CC66,IF($R$3=$AQ$12,'Result Sheet'!CX66,IF($R$3=$AQ$13,'Result Sheet'!DS66,IF($R$3=$AQ$14,'Result Sheet'!EK66,IF($R$3=$AQ$15,'Result Sheet'!EU66,IF($R$3=$AQ$16,'Result Sheet'!FE66,"")))))))))</f>
        <v/>
      </c>
      <c r="P66" s="472" t="str">
        <f t="shared" si="1"/>
        <v/>
      </c>
      <c r="Q66" s="120" t="str">
        <f>IF($R$3=$AQ$8,'Result Sheet'!S66,IF($R$3=$AQ$9,'Result Sheet'!AN66,IF($R$3=$AQ$10,'Result Sheet'!BJ66,IF($R$3=$AQ$11,'Result Sheet'!CE66,IF($R$3=$AQ$12,'Result Sheet'!CZ66,IF($R$3=$AQ$13,'Result Sheet'!DU66,""))))))</f>
        <v/>
      </c>
      <c r="R66" s="120" t="str">
        <f>IF($R$3=$AQ$8,'Result Sheet'!T66,IF($R$3=$AQ$9,'Result Sheet'!AO66,IF($R$3=$AQ$10,'Result Sheet'!BK66,IF($R$3=$AQ$11,'Result Sheet'!CF66,IF($R$3=$AQ$12,'Result Sheet'!DA66,IF($R$3=$AQ$13,'Result Sheet'!DV66,IF($R$3=$AQ$14,'Result Sheet'!EL66,IF($R$3=$AQ$15,'Result Sheet'!EV66,IF($R$3=$AQ$16,'Result Sheet'!FF66,IF($R$3=$AQ$17,'Result Sheet'!FM66,IF($R$3=$AQ$18,'Result Sheet'!FQ66,"")))))))))))</f>
        <v/>
      </c>
      <c r="S66" s="65" t="str">
        <f t="shared" si="2"/>
        <v/>
      </c>
      <c r="T66" s="62">
        <f t="shared" si="3"/>
        <v>0</v>
      </c>
      <c r="U66" s="120" t="str">
        <f>IF($R$3=$AQ$8,'Result Sheet'!W66,IF($R$3=$AQ$9,'Result Sheet'!AR66,IF($R$3=$AQ$10,'Result Sheet'!BN66,IF($R$3=$AQ$11,'Result Sheet'!CI66,IF($R$3=$AQ$12,'Result Sheet'!DD66,IF($R$3=$AQ$13,'Result Sheet'!DY66,""))))))</f>
        <v/>
      </c>
      <c r="V66" s="120" t="str">
        <f>IF($R$3=$AQ$8,'Result Sheet'!X66,IF($R$3=$AQ$9,'Result Sheet'!AS66,IF($R$3=$AQ$10,'Result Sheet'!BO66,IF($R$3=$AQ$11,'Result Sheet'!CJ66,IF($R$3=$AQ$12,'Result Sheet'!DE66,IF($R$3=$AQ$13,'Result Sheet'!DZ66,IF($R$3=$AQ$14,'Result Sheet'!EM66,IF($R$3=$AQ$15,'Result Sheet'!EW66,IF($R$3=$AQ$16,'Result Sheet'!FG66,IF($R$3=$AQ$17,'Result Sheet'!FN66,IF($R$3=$AQ$18,'Result Sheet'!FR66,"")))))))))))</f>
        <v/>
      </c>
      <c r="W66" s="66" t="str">
        <f t="shared" si="4"/>
        <v/>
      </c>
      <c r="X66" s="445" t="str">
        <f t="shared" si="5"/>
        <v/>
      </c>
      <c r="Y66" s="446">
        <f t="shared" si="6"/>
        <v>0</v>
      </c>
      <c r="Z66" s="446" t="str">
        <f t="shared" si="11"/>
        <v/>
      </c>
      <c r="AA66" s="446" t="str">
        <f t="shared" si="7"/>
        <v/>
      </c>
      <c r="AB66" s="446" t="str">
        <f t="shared" si="8"/>
        <v/>
      </c>
      <c r="AC66" s="446" t="str">
        <f t="shared" si="9"/>
        <v/>
      </c>
      <c r="AD66" s="447" t="str">
        <f t="shared" si="10"/>
        <v/>
      </c>
    </row>
    <row r="67" spans="1:30">
      <c r="A67" s="475">
        <f>IF('Result Sheet'!A67="","",'Result Sheet'!A67)</f>
        <v>60</v>
      </c>
      <c r="B67" s="439" t="str">
        <f>IF(OR($D$3="",$R$3=""),"",IF('Result Sheet'!B67="","",'Result Sheet'!B67))</f>
        <v/>
      </c>
      <c r="C67" s="440" t="str">
        <f>IF(OR($D$3="",$R$3=""),"",IF('Result Sheet'!F67="","",'Result Sheet'!F67))</f>
        <v/>
      </c>
      <c r="D67" s="441" t="str">
        <f>IF(OR($D$3="",$R$3=""),"",IF('Result Sheet'!E67="","",'Result Sheet'!E67))</f>
        <v/>
      </c>
      <c r="E67" s="442" t="str">
        <f>IF(OR($D$3="",$R$3=""),"",IF('Result Sheet'!G67="","",'Result Sheet'!G67))</f>
        <v/>
      </c>
      <c r="F67" s="442" t="str">
        <f>IF(OR($D$3="",$R$3=""),"",IF('Result Sheet'!H67="","",'Result Sheet'!H67))</f>
        <v/>
      </c>
      <c r="G67" s="442" t="str">
        <f>IF(OR($D$3="",$R$3=""),"",IF('Result Sheet'!I67="","",'Result Sheet'!I67))</f>
        <v/>
      </c>
      <c r="H67" s="443" t="str">
        <f>IF(OR($D$3="",$R$3=""),"",IF('Result Sheet'!K67="","",'Result Sheet'!K67))</f>
        <v/>
      </c>
      <c r="I67" s="444" t="str">
        <f>IF(OR($D$3="",$R$3=""),"",IF('Result Sheet'!J67="","",'Result Sheet'!J67))</f>
        <v/>
      </c>
      <c r="J67" s="120" t="str">
        <f>IF($R$3=$AQ$8,'Result Sheet'!L67,IF($R$3=$AQ$9,'Result Sheet'!AG67,IF($R$3=$AQ$10,'Result Sheet'!BC67,IF($R$3=$AQ$11,'Result Sheet'!BX67,IF($R$3=$AQ$12,'Result Sheet'!CS67,IF($R$3=$AQ$13,'Result Sheet'!DN67,""))))))</f>
        <v/>
      </c>
      <c r="K67" s="120" t="str">
        <f>IF($R$3=$AQ$8,'Result Sheet'!M67,IF($R$3=$AQ$9,'Result Sheet'!AH67,IF($R$3=$AQ$10,'Result Sheet'!BD67,IF($R$3=$AQ$11,'Result Sheet'!BY67,IF($R$3=$AQ$12,'Result Sheet'!CT67,IF($R$3=$AQ$13,'Result Sheet'!DO67,IF($R$3=$AQ$14,'Result Sheet'!EI67,IF($R$3=$AQ$15,'Result Sheet'!ES67,IF($R$3=$AQ$16,'Result Sheet'!FC67,"")))))))))</f>
        <v/>
      </c>
      <c r="L67" s="120" t="str">
        <f>IF($R$3=$AQ$8,'Result Sheet'!N67,IF($R$3=$AQ$9,'Result Sheet'!AI67,IF($R$3=$AQ$10,'Result Sheet'!BE67,IF($R$3=$AQ$11,'Result Sheet'!BZ67,IF($R$3=$AQ$12,'Result Sheet'!CU67,IF($R$3=$AQ$13,'Result Sheet'!DP67,""))))))</f>
        <v/>
      </c>
      <c r="M67" s="120" t="str">
        <f>IF($R$3=$AQ$8,'Result Sheet'!O67,IF($R$3=$AQ$9,'Result Sheet'!AJ67,IF($R$3=$AQ$10,'Result Sheet'!BF67,IF($R$3=$AQ$11,'Result Sheet'!CA67,IF($R$3=$AQ$12,'Result Sheet'!CV67,IF($R$3=$AQ$13,'Result Sheet'!DQ67,IF($R$3=$AQ$14,'Result Sheet'!EJ67,IF($R$3=$AQ$15,'Result Sheet'!ET67,IF($R$3=$AQ$16,'Result Sheet'!FD67,"")))))))))</f>
        <v/>
      </c>
      <c r="N67" s="120" t="str">
        <f>IF($R$3=$AQ$8,'Result Sheet'!P67,IF($R$3=$AQ$9,'Result Sheet'!AK67,IF($R$3=$AQ$10,'Result Sheet'!BG67,IF($R$3=$AQ$11,'Result Sheet'!CB67,IF($R$3=$AQ$12,'Result Sheet'!CW67,IF($R$3=$AQ$13,'Result Sheet'!DR67,""))))))</f>
        <v/>
      </c>
      <c r="O67" s="120" t="str">
        <f>IF($R$3=$AQ$8,'Result Sheet'!Q67,IF($R$3=$AQ$9,'Result Sheet'!AL67,IF($R$3=$AQ$10,'Result Sheet'!BH67,IF($R$3=$AQ$11,'Result Sheet'!CC67,IF($R$3=$AQ$12,'Result Sheet'!CX67,IF($R$3=$AQ$13,'Result Sheet'!DS67,IF($R$3=$AQ$14,'Result Sheet'!EK67,IF($R$3=$AQ$15,'Result Sheet'!EU67,IF($R$3=$AQ$16,'Result Sheet'!FE67,"")))))))))</f>
        <v/>
      </c>
      <c r="P67" s="472" t="str">
        <f t="shared" si="1"/>
        <v/>
      </c>
      <c r="Q67" s="120" t="str">
        <f>IF($R$3=$AQ$8,'Result Sheet'!S67,IF($R$3=$AQ$9,'Result Sheet'!AN67,IF($R$3=$AQ$10,'Result Sheet'!BJ67,IF($R$3=$AQ$11,'Result Sheet'!CE67,IF($R$3=$AQ$12,'Result Sheet'!CZ67,IF($R$3=$AQ$13,'Result Sheet'!DU67,""))))))</f>
        <v/>
      </c>
      <c r="R67" s="120" t="str">
        <f>IF($R$3=$AQ$8,'Result Sheet'!T67,IF($R$3=$AQ$9,'Result Sheet'!AO67,IF($R$3=$AQ$10,'Result Sheet'!BK67,IF($R$3=$AQ$11,'Result Sheet'!CF67,IF($R$3=$AQ$12,'Result Sheet'!DA67,IF($R$3=$AQ$13,'Result Sheet'!DV67,IF($R$3=$AQ$14,'Result Sheet'!EL67,IF($R$3=$AQ$15,'Result Sheet'!EV67,IF($R$3=$AQ$16,'Result Sheet'!FF67,IF($R$3=$AQ$17,'Result Sheet'!FM67,IF($R$3=$AQ$18,'Result Sheet'!FQ67,"")))))))))))</f>
        <v/>
      </c>
      <c r="S67" s="65" t="str">
        <f t="shared" si="2"/>
        <v/>
      </c>
      <c r="T67" s="62">
        <f t="shared" si="3"/>
        <v>0</v>
      </c>
      <c r="U67" s="120" t="str">
        <f>IF($R$3=$AQ$8,'Result Sheet'!W67,IF($R$3=$AQ$9,'Result Sheet'!AR67,IF($R$3=$AQ$10,'Result Sheet'!BN67,IF($R$3=$AQ$11,'Result Sheet'!CI67,IF($R$3=$AQ$12,'Result Sheet'!DD67,IF($R$3=$AQ$13,'Result Sheet'!DY67,""))))))</f>
        <v/>
      </c>
      <c r="V67" s="120" t="str">
        <f>IF($R$3=$AQ$8,'Result Sheet'!X67,IF($R$3=$AQ$9,'Result Sheet'!AS67,IF($R$3=$AQ$10,'Result Sheet'!BO67,IF($R$3=$AQ$11,'Result Sheet'!CJ67,IF($R$3=$AQ$12,'Result Sheet'!DE67,IF($R$3=$AQ$13,'Result Sheet'!DZ67,IF($R$3=$AQ$14,'Result Sheet'!EM67,IF($R$3=$AQ$15,'Result Sheet'!EW67,IF($R$3=$AQ$16,'Result Sheet'!FG67,IF($R$3=$AQ$17,'Result Sheet'!FN67,IF($R$3=$AQ$18,'Result Sheet'!FR67,"")))))))))))</f>
        <v/>
      </c>
      <c r="W67" s="66" t="str">
        <f t="shared" si="4"/>
        <v/>
      </c>
      <c r="X67" s="445" t="str">
        <f t="shared" si="5"/>
        <v/>
      </c>
      <c r="Y67" s="446">
        <f t="shared" si="6"/>
        <v>0</v>
      </c>
      <c r="Z67" s="446" t="str">
        <f t="shared" si="11"/>
        <v/>
      </c>
      <c r="AA67" s="446" t="str">
        <f t="shared" si="7"/>
        <v/>
      </c>
      <c r="AB67" s="446" t="str">
        <f t="shared" si="8"/>
        <v/>
      </c>
      <c r="AC67" s="446" t="str">
        <f t="shared" si="9"/>
        <v/>
      </c>
      <c r="AD67" s="447" t="str">
        <f t="shared" si="10"/>
        <v/>
      </c>
    </row>
    <row r="68" spans="1:30">
      <c r="A68" s="475">
        <f>IF('Result Sheet'!A68="","",'Result Sheet'!A68)</f>
        <v>61</v>
      </c>
      <c r="B68" s="439" t="str">
        <f>IF(OR($D$3="",$R$3=""),"",IF('Result Sheet'!B68="","",'Result Sheet'!B68))</f>
        <v/>
      </c>
      <c r="C68" s="440" t="str">
        <f>IF(OR($D$3="",$R$3=""),"",IF('Result Sheet'!F68="","",'Result Sheet'!F68))</f>
        <v/>
      </c>
      <c r="D68" s="441" t="str">
        <f>IF(OR($D$3="",$R$3=""),"",IF('Result Sheet'!E68="","",'Result Sheet'!E68))</f>
        <v/>
      </c>
      <c r="E68" s="442" t="str">
        <f>IF(OR($D$3="",$R$3=""),"",IF('Result Sheet'!G68="","",'Result Sheet'!G68))</f>
        <v/>
      </c>
      <c r="F68" s="442" t="str">
        <f>IF(OR($D$3="",$R$3=""),"",IF('Result Sheet'!H68="","",'Result Sheet'!H68))</f>
        <v/>
      </c>
      <c r="G68" s="442" t="str">
        <f>IF(OR($D$3="",$R$3=""),"",IF('Result Sheet'!I68="","",'Result Sheet'!I68))</f>
        <v/>
      </c>
      <c r="H68" s="443" t="str">
        <f>IF(OR($D$3="",$R$3=""),"",IF('Result Sheet'!K68="","",'Result Sheet'!K68))</f>
        <v/>
      </c>
      <c r="I68" s="444" t="str">
        <f>IF(OR($D$3="",$R$3=""),"",IF('Result Sheet'!J68="","",'Result Sheet'!J68))</f>
        <v/>
      </c>
      <c r="J68" s="120" t="str">
        <f>IF($R$3=$AQ$8,'Result Sheet'!L68,IF($R$3=$AQ$9,'Result Sheet'!AG68,IF($R$3=$AQ$10,'Result Sheet'!BC68,IF($R$3=$AQ$11,'Result Sheet'!BX68,IF($R$3=$AQ$12,'Result Sheet'!CS68,IF($R$3=$AQ$13,'Result Sheet'!DN68,""))))))</f>
        <v/>
      </c>
      <c r="K68" s="120" t="str">
        <f>IF($R$3=$AQ$8,'Result Sheet'!M68,IF($R$3=$AQ$9,'Result Sheet'!AH68,IF($R$3=$AQ$10,'Result Sheet'!BD68,IF($R$3=$AQ$11,'Result Sheet'!BY68,IF($R$3=$AQ$12,'Result Sheet'!CT68,IF($R$3=$AQ$13,'Result Sheet'!DO68,IF($R$3=$AQ$14,'Result Sheet'!EI68,IF($R$3=$AQ$15,'Result Sheet'!ES68,IF($R$3=$AQ$16,'Result Sheet'!FC68,"")))))))))</f>
        <v/>
      </c>
      <c r="L68" s="120" t="str">
        <f>IF($R$3=$AQ$8,'Result Sheet'!N68,IF($R$3=$AQ$9,'Result Sheet'!AI68,IF($R$3=$AQ$10,'Result Sheet'!BE68,IF($R$3=$AQ$11,'Result Sheet'!BZ68,IF($R$3=$AQ$12,'Result Sheet'!CU68,IF($R$3=$AQ$13,'Result Sheet'!DP68,""))))))</f>
        <v/>
      </c>
      <c r="M68" s="120" t="str">
        <f>IF($R$3=$AQ$8,'Result Sheet'!O68,IF($R$3=$AQ$9,'Result Sheet'!AJ68,IF($R$3=$AQ$10,'Result Sheet'!BF68,IF($R$3=$AQ$11,'Result Sheet'!CA68,IF($R$3=$AQ$12,'Result Sheet'!CV68,IF($R$3=$AQ$13,'Result Sheet'!DQ68,IF($R$3=$AQ$14,'Result Sheet'!EJ68,IF($R$3=$AQ$15,'Result Sheet'!ET68,IF($R$3=$AQ$16,'Result Sheet'!FD68,"")))))))))</f>
        <v/>
      </c>
      <c r="N68" s="120" t="str">
        <f>IF($R$3=$AQ$8,'Result Sheet'!P68,IF($R$3=$AQ$9,'Result Sheet'!AK68,IF($R$3=$AQ$10,'Result Sheet'!BG68,IF($R$3=$AQ$11,'Result Sheet'!CB68,IF($R$3=$AQ$12,'Result Sheet'!CW68,IF($R$3=$AQ$13,'Result Sheet'!DR68,""))))))</f>
        <v/>
      </c>
      <c r="O68" s="120" t="str">
        <f>IF($R$3=$AQ$8,'Result Sheet'!Q68,IF($R$3=$AQ$9,'Result Sheet'!AL68,IF($R$3=$AQ$10,'Result Sheet'!BH68,IF($R$3=$AQ$11,'Result Sheet'!CC68,IF($R$3=$AQ$12,'Result Sheet'!CX68,IF($R$3=$AQ$13,'Result Sheet'!DS68,IF($R$3=$AQ$14,'Result Sheet'!EK68,IF($R$3=$AQ$15,'Result Sheet'!EU68,IF($R$3=$AQ$16,'Result Sheet'!FE68,"")))))))))</f>
        <v/>
      </c>
      <c r="P68" s="472" t="str">
        <f t="shared" si="1"/>
        <v/>
      </c>
      <c r="Q68" s="120" t="str">
        <f>IF($R$3=$AQ$8,'Result Sheet'!S68,IF($R$3=$AQ$9,'Result Sheet'!AN68,IF($R$3=$AQ$10,'Result Sheet'!BJ68,IF($R$3=$AQ$11,'Result Sheet'!CE68,IF($R$3=$AQ$12,'Result Sheet'!CZ68,IF($R$3=$AQ$13,'Result Sheet'!DU68,""))))))</f>
        <v/>
      </c>
      <c r="R68" s="120" t="str">
        <f>IF($R$3=$AQ$8,'Result Sheet'!T68,IF($R$3=$AQ$9,'Result Sheet'!AO68,IF($R$3=$AQ$10,'Result Sheet'!BK68,IF($R$3=$AQ$11,'Result Sheet'!CF68,IF($R$3=$AQ$12,'Result Sheet'!DA68,IF($R$3=$AQ$13,'Result Sheet'!DV68,IF($R$3=$AQ$14,'Result Sheet'!EL68,IF($R$3=$AQ$15,'Result Sheet'!EV68,IF($R$3=$AQ$16,'Result Sheet'!FF68,IF($R$3=$AQ$17,'Result Sheet'!FM68,IF($R$3=$AQ$18,'Result Sheet'!FQ68,"")))))))))))</f>
        <v/>
      </c>
      <c r="S68" s="65" t="str">
        <f t="shared" si="2"/>
        <v/>
      </c>
      <c r="T68" s="62">
        <f t="shared" si="3"/>
        <v>0</v>
      </c>
      <c r="U68" s="120" t="str">
        <f>IF($R$3=$AQ$8,'Result Sheet'!W68,IF($R$3=$AQ$9,'Result Sheet'!AR68,IF($R$3=$AQ$10,'Result Sheet'!BN68,IF($R$3=$AQ$11,'Result Sheet'!CI68,IF($R$3=$AQ$12,'Result Sheet'!DD68,IF($R$3=$AQ$13,'Result Sheet'!DY68,""))))))</f>
        <v/>
      </c>
      <c r="V68" s="120" t="str">
        <f>IF($R$3=$AQ$8,'Result Sheet'!X68,IF($R$3=$AQ$9,'Result Sheet'!AS68,IF($R$3=$AQ$10,'Result Sheet'!BO68,IF($R$3=$AQ$11,'Result Sheet'!CJ68,IF($R$3=$AQ$12,'Result Sheet'!DE68,IF($R$3=$AQ$13,'Result Sheet'!DZ68,IF($R$3=$AQ$14,'Result Sheet'!EM68,IF($R$3=$AQ$15,'Result Sheet'!EW68,IF($R$3=$AQ$16,'Result Sheet'!FG68,IF($R$3=$AQ$17,'Result Sheet'!FN68,IF($R$3=$AQ$18,'Result Sheet'!FR68,"")))))))))))</f>
        <v/>
      </c>
      <c r="W68" s="66" t="str">
        <f t="shared" si="4"/>
        <v/>
      </c>
      <c r="X68" s="445" t="str">
        <f t="shared" si="5"/>
        <v/>
      </c>
      <c r="Y68" s="446">
        <f t="shared" si="6"/>
        <v>0</v>
      </c>
      <c r="Z68" s="446" t="str">
        <f t="shared" si="11"/>
        <v/>
      </c>
      <c r="AA68" s="446" t="str">
        <f t="shared" si="7"/>
        <v/>
      </c>
      <c r="AB68" s="446" t="str">
        <f t="shared" si="8"/>
        <v/>
      </c>
      <c r="AC68" s="446" t="str">
        <f t="shared" si="9"/>
        <v/>
      </c>
      <c r="AD68" s="447" t="str">
        <f t="shared" si="10"/>
        <v/>
      </c>
    </row>
    <row r="69" spans="1:30">
      <c r="A69" s="475">
        <f>IF('Result Sheet'!A69="","",'Result Sheet'!A69)</f>
        <v>62</v>
      </c>
      <c r="B69" s="439" t="str">
        <f>IF(OR($D$3="",$R$3=""),"",IF('Result Sheet'!B69="","",'Result Sheet'!B69))</f>
        <v/>
      </c>
      <c r="C69" s="440" t="str">
        <f>IF(OR($D$3="",$R$3=""),"",IF('Result Sheet'!F69="","",'Result Sheet'!F69))</f>
        <v/>
      </c>
      <c r="D69" s="441" t="str">
        <f>IF(OR($D$3="",$R$3=""),"",IF('Result Sheet'!E69="","",'Result Sheet'!E69))</f>
        <v/>
      </c>
      <c r="E69" s="442" t="str">
        <f>IF(OR($D$3="",$R$3=""),"",IF('Result Sheet'!G69="","",'Result Sheet'!G69))</f>
        <v/>
      </c>
      <c r="F69" s="442" t="str">
        <f>IF(OR($D$3="",$R$3=""),"",IF('Result Sheet'!H69="","",'Result Sheet'!H69))</f>
        <v/>
      </c>
      <c r="G69" s="442" t="str">
        <f>IF(OR($D$3="",$R$3=""),"",IF('Result Sheet'!I69="","",'Result Sheet'!I69))</f>
        <v/>
      </c>
      <c r="H69" s="443" t="str">
        <f>IF(OR($D$3="",$R$3=""),"",IF('Result Sheet'!K69="","",'Result Sheet'!K69))</f>
        <v/>
      </c>
      <c r="I69" s="444" t="str">
        <f>IF(OR($D$3="",$R$3=""),"",IF('Result Sheet'!J69="","",'Result Sheet'!J69))</f>
        <v/>
      </c>
      <c r="J69" s="120" t="str">
        <f>IF($R$3=$AQ$8,'Result Sheet'!L69,IF($R$3=$AQ$9,'Result Sheet'!AG69,IF($R$3=$AQ$10,'Result Sheet'!BC69,IF($R$3=$AQ$11,'Result Sheet'!BX69,IF($R$3=$AQ$12,'Result Sheet'!CS69,IF($R$3=$AQ$13,'Result Sheet'!DN69,""))))))</f>
        <v/>
      </c>
      <c r="K69" s="120" t="str">
        <f>IF($R$3=$AQ$8,'Result Sheet'!M69,IF($R$3=$AQ$9,'Result Sheet'!AH69,IF($R$3=$AQ$10,'Result Sheet'!BD69,IF($R$3=$AQ$11,'Result Sheet'!BY69,IF($R$3=$AQ$12,'Result Sheet'!CT69,IF($R$3=$AQ$13,'Result Sheet'!DO69,IF($R$3=$AQ$14,'Result Sheet'!EI69,IF($R$3=$AQ$15,'Result Sheet'!ES69,IF($R$3=$AQ$16,'Result Sheet'!FC69,"")))))))))</f>
        <v/>
      </c>
      <c r="L69" s="120" t="str">
        <f>IF($R$3=$AQ$8,'Result Sheet'!N69,IF($R$3=$AQ$9,'Result Sheet'!AI69,IF($R$3=$AQ$10,'Result Sheet'!BE69,IF($R$3=$AQ$11,'Result Sheet'!BZ69,IF($R$3=$AQ$12,'Result Sheet'!CU69,IF($R$3=$AQ$13,'Result Sheet'!DP69,""))))))</f>
        <v/>
      </c>
      <c r="M69" s="120" t="str">
        <f>IF($R$3=$AQ$8,'Result Sheet'!O69,IF($R$3=$AQ$9,'Result Sheet'!AJ69,IF($R$3=$AQ$10,'Result Sheet'!BF69,IF($R$3=$AQ$11,'Result Sheet'!CA69,IF($R$3=$AQ$12,'Result Sheet'!CV69,IF($R$3=$AQ$13,'Result Sheet'!DQ69,IF($R$3=$AQ$14,'Result Sheet'!EJ69,IF($R$3=$AQ$15,'Result Sheet'!ET69,IF($R$3=$AQ$16,'Result Sheet'!FD69,"")))))))))</f>
        <v/>
      </c>
      <c r="N69" s="120" t="str">
        <f>IF($R$3=$AQ$8,'Result Sheet'!P69,IF($R$3=$AQ$9,'Result Sheet'!AK69,IF($R$3=$AQ$10,'Result Sheet'!BG69,IF($R$3=$AQ$11,'Result Sheet'!CB69,IF($R$3=$AQ$12,'Result Sheet'!CW69,IF($R$3=$AQ$13,'Result Sheet'!DR69,""))))))</f>
        <v/>
      </c>
      <c r="O69" s="120" t="str">
        <f>IF($R$3=$AQ$8,'Result Sheet'!Q69,IF($R$3=$AQ$9,'Result Sheet'!AL69,IF($R$3=$AQ$10,'Result Sheet'!BH69,IF($R$3=$AQ$11,'Result Sheet'!CC69,IF($R$3=$AQ$12,'Result Sheet'!CX69,IF($R$3=$AQ$13,'Result Sheet'!DS69,IF($R$3=$AQ$14,'Result Sheet'!EK69,IF($R$3=$AQ$15,'Result Sheet'!EU69,IF($R$3=$AQ$16,'Result Sheet'!FE69,"")))))))))</f>
        <v/>
      </c>
      <c r="P69" s="472" t="str">
        <f t="shared" si="1"/>
        <v/>
      </c>
      <c r="Q69" s="120" t="str">
        <f>IF($R$3=$AQ$8,'Result Sheet'!S69,IF($R$3=$AQ$9,'Result Sheet'!AN69,IF($R$3=$AQ$10,'Result Sheet'!BJ69,IF($R$3=$AQ$11,'Result Sheet'!CE69,IF($R$3=$AQ$12,'Result Sheet'!CZ69,IF($R$3=$AQ$13,'Result Sheet'!DU69,""))))))</f>
        <v/>
      </c>
      <c r="R69" s="120" t="str">
        <f>IF($R$3=$AQ$8,'Result Sheet'!T69,IF($R$3=$AQ$9,'Result Sheet'!AO69,IF($R$3=$AQ$10,'Result Sheet'!BK69,IF($R$3=$AQ$11,'Result Sheet'!CF69,IF($R$3=$AQ$12,'Result Sheet'!DA69,IF($R$3=$AQ$13,'Result Sheet'!DV69,IF($R$3=$AQ$14,'Result Sheet'!EL69,IF($R$3=$AQ$15,'Result Sheet'!EV69,IF($R$3=$AQ$16,'Result Sheet'!FF69,IF($R$3=$AQ$17,'Result Sheet'!FM69,IF($R$3=$AQ$18,'Result Sheet'!FQ69,"")))))))))))</f>
        <v/>
      </c>
      <c r="S69" s="65" t="str">
        <f t="shared" si="2"/>
        <v/>
      </c>
      <c r="T69" s="62">
        <f t="shared" si="3"/>
        <v>0</v>
      </c>
      <c r="U69" s="120" t="str">
        <f>IF($R$3=$AQ$8,'Result Sheet'!W69,IF($R$3=$AQ$9,'Result Sheet'!AR69,IF($R$3=$AQ$10,'Result Sheet'!BN69,IF($R$3=$AQ$11,'Result Sheet'!CI69,IF($R$3=$AQ$12,'Result Sheet'!DD69,IF($R$3=$AQ$13,'Result Sheet'!DY69,""))))))</f>
        <v/>
      </c>
      <c r="V69" s="120" t="str">
        <f>IF($R$3=$AQ$8,'Result Sheet'!X69,IF($R$3=$AQ$9,'Result Sheet'!AS69,IF($R$3=$AQ$10,'Result Sheet'!BO69,IF($R$3=$AQ$11,'Result Sheet'!CJ69,IF($R$3=$AQ$12,'Result Sheet'!DE69,IF($R$3=$AQ$13,'Result Sheet'!DZ69,IF($R$3=$AQ$14,'Result Sheet'!EM69,IF($R$3=$AQ$15,'Result Sheet'!EW69,IF($R$3=$AQ$16,'Result Sheet'!FG69,IF($R$3=$AQ$17,'Result Sheet'!FN69,IF($R$3=$AQ$18,'Result Sheet'!FR69,"")))))))))))</f>
        <v/>
      </c>
      <c r="W69" s="66" t="str">
        <f t="shared" si="4"/>
        <v/>
      </c>
      <c r="X69" s="445" t="str">
        <f t="shared" si="5"/>
        <v/>
      </c>
      <c r="Y69" s="446">
        <f t="shared" si="6"/>
        <v>0</v>
      </c>
      <c r="Z69" s="446" t="str">
        <f t="shared" si="11"/>
        <v/>
      </c>
      <c r="AA69" s="446" t="str">
        <f t="shared" si="7"/>
        <v/>
      </c>
      <c r="AB69" s="446" t="str">
        <f t="shared" si="8"/>
        <v/>
      </c>
      <c r="AC69" s="446" t="str">
        <f t="shared" si="9"/>
        <v/>
      </c>
      <c r="AD69" s="447" t="str">
        <f t="shared" si="10"/>
        <v/>
      </c>
    </row>
    <row r="70" spans="1:30">
      <c r="A70" s="475">
        <f>IF('Result Sheet'!A70="","",'Result Sheet'!A70)</f>
        <v>63</v>
      </c>
      <c r="B70" s="439" t="str">
        <f>IF(OR($D$3="",$R$3=""),"",IF('Result Sheet'!B70="","",'Result Sheet'!B70))</f>
        <v/>
      </c>
      <c r="C70" s="440" t="str">
        <f>IF(OR($D$3="",$R$3=""),"",IF('Result Sheet'!F70="","",'Result Sheet'!F70))</f>
        <v/>
      </c>
      <c r="D70" s="441" t="str">
        <f>IF(OR($D$3="",$R$3=""),"",IF('Result Sheet'!E70="","",'Result Sheet'!E70))</f>
        <v/>
      </c>
      <c r="E70" s="442" t="str">
        <f>IF(OR($D$3="",$R$3=""),"",IF('Result Sheet'!G70="","",'Result Sheet'!G70))</f>
        <v/>
      </c>
      <c r="F70" s="442" t="str">
        <f>IF(OR($D$3="",$R$3=""),"",IF('Result Sheet'!H70="","",'Result Sheet'!H70))</f>
        <v/>
      </c>
      <c r="G70" s="442" t="str">
        <f>IF(OR($D$3="",$R$3=""),"",IF('Result Sheet'!I70="","",'Result Sheet'!I70))</f>
        <v/>
      </c>
      <c r="H70" s="443" t="str">
        <f>IF(OR($D$3="",$R$3=""),"",IF('Result Sheet'!K70="","",'Result Sheet'!K70))</f>
        <v/>
      </c>
      <c r="I70" s="444" t="str">
        <f>IF(OR($D$3="",$R$3=""),"",IF('Result Sheet'!J70="","",'Result Sheet'!J70))</f>
        <v/>
      </c>
      <c r="J70" s="120" t="str">
        <f>IF($R$3=$AQ$8,'Result Sheet'!L70,IF($R$3=$AQ$9,'Result Sheet'!AG70,IF($R$3=$AQ$10,'Result Sheet'!BC70,IF($R$3=$AQ$11,'Result Sheet'!BX70,IF($R$3=$AQ$12,'Result Sheet'!CS70,IF($R$3=$AQ$13,'Result Sheet'!DN70,""))))))</f>
        <v/>
      </c>
      <c r="K70" s="120" t="str">
        <f>IF($R$3=$AQ$8,'Result Sheet'!M70,IF($R$3=$AQ$9,'Result Sheet'!AH70,IF($R$3=$AQ$10,'Result Sheet'!BD70,IF($R$3=$AQ$11,'Result Sheet'!BY70,IF($R$3=$AQ$12,'Result Sheet'!CT70,IF($R$3=$AQ$13,'Result Sheet'!DO70,IF($R$3=$AQ$14,'Result Sheet'!EI70,IF($R$3=$AQ$15,'Result Sheet'!ES70,IF($R$3=$AQ$16,'Result Sheet'!FC70,"")))))))))</f>
        <v/>
      </c>
      <c r="L70" s="120" t="str">
        <f>IF($R$3=$AQ$8,'Result Sheet'!N70,IF($R$3=$AQ$9,'Result Sheet'!AI70,IF($R$3=$AQ$10,'Result Sheet'!BE70,IF($R$3=$AQ$11,'Result Sheet'!BZ70,IF($R$3=$AQ$12,'Result Sheet'!CU70,IF($R$3=$AQ$13,'Result Sheet'!DP70,""))))))</f>
        <v/>
      </c>
      <c r="M70" s="120" t="str">
        <f>IF($R$3=$AQ$8,'Result Sheet'!O70,IF($R$3=$AQ$9,'Result Sheet'!AJ70,IF($R$3=$AQ$10,'Result Sheet'!BF70,IF($R$3=$AQ$11,'Result Sheet'!CA70,IF($R$3=$AQ$12,'Result Sheet'!CV70,IF($R$3=$AQ$13,'Result Sheet'!DQ70,IF($R$3=$AQ$14,'Result Sheet'!EJ70,IF($R$3=$AQ$15,'Result Sheet'!ET70,IF($R$3=$AQ$16,'Result Sheet'!FD70,"")))))))))</f>
        <v/>
      </c>
      <c r="N70" s="120" t="str">
        <f>IF($R$3=$AQ$8,'Result Sheet'!P70,IF($R$3=$AQ$9,'Result Sheet'!AK70,IF($R$3=$AQ$10,'Result Sheet'!BG70,IF($R$3=$AQ$11,'Result Sheet'!CB70,IF($R$3=$AQ$12,'Result Sheet'!CW70,IF($R$3=$AQ$13,'Result Sheet'!DR70,""))))))</f>
        <v/>
      </c>
      <c r="O70" s="120" t="str">
        <f>IF($R$3=$AQ$8,'Result Sheet'!Q70,IF($R$3=$AQ$9,'Result Sheet'!AL70,IF($R$3=$AQ$10,'Result Sheet'!BH70,IF($R$3=$AQ$11,'Result Sheet'!CC70,IF($R$3=$AQ$12,'Result Sheet'!CX70,IF($R$3=$AQ$13,'Result Sheet'!DS70,IF($R$3=$AQ$14,'Result Sheet'!EK70,IF($R$3=$AQ$15,'Result Sheet'!EU70,IF($R$3=$AQ$16,'Result Sheet'!FE70,"")))))))))</f>
        <v/>
      </c>
      <c r="P70" s="472" t="str">
        <f t="shared" si="1"/>
        <v/>
      </c>
      <c r="Q70" s="120" t="str">
        <f>IF($R$3=$AQ$8,'Result Sheet'!S70,IF($R$3=$AQ$9,'Result Sheet'!AN70,IF($R$3=$AQ$10,'Result Sheet'!BJ70,IF($R$3=$AQ$11,'Result Sheet'!CE70,IF($R$3=$AQ$12,'Result Sheet'!CZ70,IF($R$3=$AQ$13,'Result Sheet'!DU70,""))))))</f>
        <v/>
      </c>
      <c r="R70" s="120" t="str">
        <f>IF($R$3=$AQ$8,'Result Sheet'!T70,IF($R$3=$AQ$9,'Result Sheet'!AO70,IF($R$3=$AQ$10,'Result Sheet'!BK70,IF($R$3=$AQ$11,'Result Sheet'!CF70,IF($R$3=$AQ$12,'Result Sheet'!DA70,IF($R$3=$AQ$13,'Result Sheet'!DV70,IF($R$3=$AQ$14,'Result Sheet'!EL70,IF($R$3=$AQ$15,'Result Sheet'!EV70,IF($R$3=$AQ$16,'Result Sheet'!FF70,IF($R$3=$AQ$17,'Result Sheet'!FM70,IF($R$3=$AQ$18,'Result Sheet'!FQ70,"")))))))))))</f>
        <v/>
      </c>
      <c r="S70" s="65" t="str">
        <f t="shared" si="2"/>
        <v/>
      </c>
      <c r="T70" s="62">
        <f t="shared" si="3"/>
        <v>0</v>
      </c>
      <c r="U70" s="120" t="str">
        <f>IF($R$3=$AQ$8,'Result Sheet'!W70,IF($R$3=$AQ$9,'Result Sheet'!AR70,IF($R$3=$AQ$10,'Result Sheet'!BN70,IF($R$3=$AQ$11,'Result Sheet'!CI70,IF($R$3=$AQ$12,'Result Sheet'!DD70,IF($R$3=$AQ$13,'Result Sheet'!DY70,""))))))</f>
        <v/>
      </c>
      <c r="V70" s="120" t="str">
        <f>IF($R$3=$AQ$8,'Result Sheet'!X70,IF($R$3=$AQ$9,'Result Sheet'!AS70,IF($R$3=$AQ$10,'Result Sheet'!BO70,IF($R$3=$AQ$11,'Result Sheet'!CJ70,IF($R$3=$AQ$12,'Result Sheet'!DE70,IF($R$3=$AQ$13,'Result Sheet'!DZ70,IF($R$3=$AQ$14,'Result Sheet'!EM70,IF($R$3=$AQ$15,'Result Sheet'!EW70,IF($R$3=$AQ$16,'Result Sheet'!FG70,IF($R$3=$AQ$17,'Result Sheet'!FN70,IF($R$3=$AQ$18,'Result Sheet'!FR70,"")))))))))))</f>
        <v/>
      </c>
      <c r="W70" s="66" t="str">
        <f t="shared" si="4"/>
        <v/>
      </c>
      <c r="X70" s="445" t="str">
        <f t="shared" si="5"/>
        <v/>
      </c>
      <c r="Y70" s="446">
        <f t="shared" si="6"/>
        <v>0</v>
      </c>
      <c r="Z70" s="446" t="str">
        <f t="shared" si="11"/>
        <v/>
      </c>
      <c r="AA70" s="446" t="str">
        <f t="shared" si="7"/>
        <v/>
      </c>
      <c r="AB70" s="446" t="str">
        <f t="shared" si="8"/>
        <v/>
      </c>
      <c r="AC70" s="446" t="str">
        <f t="shared" si="9"/>
        <v/>
      </c>
      <c r="AD70" s="447" t="str">
        <f t="shared" si="10"/>
        <v/>
      </c>
    </row>
    <row r="71" spans="1:30">
      <c r="A71" s="475">
        <f>IF('Result Sheet'!A71="","",'Result Sheet'!A71)</f>
        <v>64</v>
      </c>
      <c r="B71" s="439" t="str">
        <f>IF(OR($D$3="",$R$3=""),"",IF('Result Sheet'!B71="","",'Result Sheet'!B71))</f>
        <v/>
      </c>
      <c r="C71" s="440" t="str">
        <f>IF(OR($D$3="",$R$3=""),"",IF('Result Sheet'!F71="","",'Result Sheet'!F71))</f>
        <v/>
      </c>
      <c r="D71" s="441" t="str">
        <f>IF(OR($D$3="",$R$3=""),"",IF('Result Sheet'!E71="","",'Result Sheet'!E71))</f>
        <v/>
      </c>
      <c r="E71" s="442" t="str">
        <f>IF(OR($D$3="",$R$3=""),"",IF('Result Sheet'!G71="","",'Result Sheet'!G71))</f>
        <v/>
      </c>
      <c r="F71" s="442" t="str">
        <f>IF(OR($D$3="",$R$3=""),"",IF('Result Sheet'!H71="","",'Result Sheet'!H71))</f>
        <v/>
      </c>
      <c r="G71" s="442" t="str">
        <f>IF(OR($D$3="",$R$3=""),"",IF('Result Sheet'!I71="","",'Result Sheet'!I71))</f>
        <v/>
      </c>
      <c r="H71" s="443" t="str">
        <f>IF(OR($D$3="",$R$3=""),"",IF('Result Sheet'!K71="","",'Result Sheet'!K71))</f>
        <v/>
      </c>
      <c r="I71" s="444" t="str">
        <f>IF(OR($D$3="",$R$3=""),"",IF('Result Sheet'!J71="","",'Result Sheet'!J71))</f>
        <v/>
      </c>
      <c r="J71" s="120" t="str">
        <f>IF($R$3=$AQ$8,'Result Sheet'!L71,IF($R$3=$AQ$9,'Result Sheet'!AG71,IF($R$3=$AQ$10,'Result Sheet'!BC71,IF($R$3=$AQ$11,'Result Sheet'!BX71,IF($R$3=$AQ$12,'Result Sheet'!CS71,IF($R$3=$AQ$13,'Result Sheet'!DN71,""))))))</f>
        <v/>
      </c>
      <c r="K71" s="120" t="str">
        <f>IF($R$3=$AQ$8,'Result Sheet'!M71,IF($R$3=$AQ$9,'Result Sheet'!AH71,IF($R$3=$AQ$10,'Result Sheet'!BD71,IF($R$3=$AQ$11,'Result Sheet'!BY71,IF($R$3=$AQ$12,'Result Sheet'!CT71,IF($R$3=$AQ$13,'Result Sheet'!DO71,IF($R$3=$AQ$14,'Result Sheet'!EI71,IF($R$3=$AQ$15,'Result Sheet'!ES71,IF($R$3=$AQ$16,'Result Sheet'!FC71,"")))))))))</f>
        <v/>
      </c>
      <c r="L71" s="120" t="str">
        <f>IF($R$3=$AQ$8,'Result Sheet'!N71,IF($R$3=$AQ$9,'Result Sheet'!AI71,IF($R$3=$AQ$10,'Result Sheet'!BE71,IF($R$3=$AQ$11,'Result Sheet'!BZ71,IF($R$3=$AQ$12,'Result Sheet'!CU71,IF($R$3=$AQ$13,'Result Sheet'!DP71,""))))))</f>
        <v/>
      </c>
      <c r="M71" s="120" t="str">
        <f>IF($R$3=$AQ$8,'Result Sheet'!O71,IF($R$3=$AQ$9,'Result Sheet'!AJ71,IF($R$3=$AQ$10,'Result Sheet'!BF71,IF($R$3=$AQ$11,'Result Sheet'!CA71,IF($R$3=$AQ$12,'Result Sheet'!CV71,IF($R$3=$AQ$13,'Result Sheet'!DQ71,IF($R$3=$AQ$14,'Result Sheet'!EJ71,IF($R$3=$AQ$15,'Result Sheet'!ET71,IF($R$3=$AQ$16,'Result Sheet'!FD71,"")))))))))</f>
        <v/>
      </c>
      <c r="N71" s="120" t="str">
        <f>IF($R$3=$AQ$8,'Result Sheet'!P71,IF($R$3=$AQ$9,'Result Sheet'!AK71,IF($R$3=$AQ$10,'Result Sheet'!BG71,IF($R$3=$AQ$11,'Result Sheet'!CB71,IF($R$3=$AQ$12,'Result Sheet'!CW71,IF($R$3=$AQ$13,'Result Sheet'!DR71,""))))))</f>
        <v/>
      </c>
      <c r="O71" s="120" t="str">
        <f>IF($R$3=$AQ$8,'Result Sheet'!Q71,IF($R$3=$AQ$9,'Result Sheet'!AL71,IF($R$3=$AQ$10,'Result Sheet'!BH71,IF($R$3=$AQ$11,'Result Sheet'!CC71,IF($R$3=$AQ$12,'Result Sheet'!CX71,IF($R$3=$AQ$13,'Result Sheet'!DS71,IF($R$3=$AQ$14,'Result Sheet'!EK71,IF($R$3=$AQ$15,'Result Sheet'!EU71,IF($R$3=$AQ$16,'Result Sheet'!FE71,"")))))))))</f>
        <v/>
      </c>
      <c r="P71" s="472" t="str">
        <f t="shared" si="1"/>
        <v/>
      </c>
      <c r="Q71" s="120" t="str">
        <f>IF($R$3=$AQ$8,'Result Sheet'!S71,IF($R$3=$AQ$9,'Result Sheet'!AN71,IF($R$3=$AQ$10,'Result Sheet'!BJ71,IF($R$3=$AQ$11,'Result Sheet'!CE71,IF($R$3=$AQ$12,'Result Sheet'!CZ71,IF($R$3=$AQ$13,'Result Sheet'!DU71,""))))))</f>
        <v/>
      </c>
      <c r="R71" s="120" t="str">
        <f>IF($R$3=$AQ$8,'Result Sheet'!T71,IF($R$3=$AQ$9,'Result Sheet'!AO71,IF($R$3=$AQ$10,'Result Sheet'!BK71,IF($R$3=$AQ$11,'Result Sheet'!CF71,IF($R$3=$AQ$12,'Result Sheet'!DA71,IF($R$3=$AQ$13,'Result Sheet'!DV71,IF($R$3=$AQ$14,'Result Sheet'!EL71,IF($R$3=$AQ$15,'Result Sheet'!EV71,IF($R$3=$AQ$16,'Result Sheet'!FF71,IF($R$3=$AQ$17,'Result Sheet'!FM71,IF($R$3=$AQ$18,'Result Sheet'!FQ71,"")))))))))))</f>
        <v/>
      </c>
      <c r="S71" s="65" t="str">
        <f t="shared" si="2"/>
        <v/>
      </c>
      <c r="T71" s="62">
        <f t="shared" si="3"/>
        <v>0</v>
      </c>
      <c r="U71" s="120" t="str">
        <f>IF($R$3=$AQ$8,'Result Sheet'!W71,IF($R$3=$AQ$9,'Result Sheet'!AR71,IF($R$3=$AQ$10,'Result Sheet'!BN71,IF($R$3=$AQ$11,'Result Sheet'!CI71,IF($R$3=$AQ$12,'Result Sheet'!DD71,IF($R$3=$AQ$13,'Result Sheet'!DY71,""))))))</f>
        <v/>
      </c>
      <c r="V71" s="120" t="str">
        <f>IF($R$3=$AQ$8,'Result Sheet'!X71,IF($R$3=$AQ$9,'Result Sheet'!AS71,IF($R$3=$AQ$10,'Result Sheet'!BO71,IF($R$3=$AQ$11,'Result Sheet'!CJ71,IF($R$3=$AQ$12,'Result Sheet'!DE71,IF($R$3=$AQ$13,'Result Sheet'!DZ71,IF($R$3=$AQ$14,'Result Sheet'!EM71,IF($R$3=$AQ$15,'Result Sheet'!EW71,IF($R$3=$AQ$16,'Result Sheet'!FG71,IF($R$3=$AQ$17,'Result Sheet'!FN71,IF($R$3=$AQ$18,'Result Sheet'!FR71,"")))))))))))</f>
        <v/>
      </c>
      <c r="W71" s="66" t="str">
        <f t="shared" si="4"/>
        <v/>
      </c>
      <c r="X71" s="445" t="str">
        <f t="shared" si="5"/>
        <v/>
      </c>
      <c r="Y71" s="446">
        <f t="shared" si="6"/>
        <v>0</v>
      </c>
      <c r="Z71" s="446" t="str">
        <f t="shared" si="11"/>
        <v/>
      </c>
      <c r="AA71" s="446" t="str">
        <f t="shared" si="7"/>
        <v/>
      </c>
      <c r="AB71" s="446" t="str">
        <f t="shared" si="8"/>
        <v/>
      </c>
      <c r="AC71" s="446" t="str">
        <f t="shared" si="9"/>
        <v/>
      </c>
      <c r="AD71" s="447" t="str">
        <f t="shared" si="10"/>
        <v/>
      </c>
    </row>
    <row r="72" spans="1:30">
      <c r="A72" s="475">
        <f>IF('Result Sheet'!A72="","",'Result Sheet'!A72)</f>
        <v>65</v>
      </c>
      <c r="B72" s="439" t="str">
        <f>IF(OR($D$3="",$R$3=""),"",IF('Result Sheet'!B72="","",'Result Sheet'!B72))</f>
        <v/>
      </c>
      <c r="C72" s="440" t="str">
        <f>IF(OR($D$3="",$R$3=""),"",IF('Result Sheet'!F72="","",'Result Sheet'!F72))</f>
        <v/>
      </c>
      <c r="D72" s="441" t="str">
        <f>IF(OR($D$3="",$R$3=""),"",IF('Result Sheet'!E72="","",'Result Sheet'!E72))</f>
        <v/>
      </c>
      <c r="E72" s="442" t="str">
        <f>IF(OR($D$3="",$R$3=""),"",IF('Result Sheet'!G72="","",'Result Sheet'!G72))</f>
        <v/>
      </c>
      <c r="F72" s="442" t="str">
        <f>IF(OR($D$3="",$R$3=""),"",IF('Result Sheet'!H72="","",'Result Sheet'!H72))</f>
        <v/>
      </c>
      <c r="G72" s="442" t="str">
        <f>IF(OR($D$3="",$R$3=""),"",IF('Result Sheet'!I72="","",'Result Sheet'!I72))</f>
        <v/>
      </c>
      <c r="H72" s="443" t="str">
        <f>IF(OR($D$3="",$R$3=""),"",IF('Result Sheet'!K72="","",'Result Sheet'!K72))</f>
        <v/>
      </c>
      <c r="I72" s="444" t="str">
        <f>IF(OR($D$3="",$R$3=""),"",IF('Result Sheet'!J72="","",'Result Sheet'!J72))</f>
        <v/>
      </c>
      <c r="J72" s="120" t="str">
        <f>IF($R$3=$AQ$8,'Result Sheet'!L72,IF($R$3=$AQ$9,'Result Sheet'!AG72,IF($R$3=$AQ$10,'Result Sheet'!BC72,IF($R$3=$AQ$11,'Result Sheet'!BX72,IF($R$3=$AQ$12,'Result Sheet'!CS72,IF($R$3=$AQ$13,'Result Sheet'!DN72,""))))))</f>
        <v/>
      </c>
      <c r="K72" s="120" t="str">
        <f>IF($R$3=$AQ$8,'Result Sheet'!M72,IF($R$3=$AQ$9,'Result Sheet'!AH72,IF($R$3=$AQ$10,'Result Sheet'!BD72,IF($R$3=$AQ$11,'Result Sheet'!BY72,IF($R$3=$AQ$12,'Result Sheet'!CT72,IF($R$3=$AQ$13,'Result Sheet'!DO72,IF($R$3=$AQ$14,'Result Sheet'!EI72,IF($R$3=$AQ$15,'Result Sheet'!ES72,IF($R$3=$AQ$16,'Result Sheet'!FC72,"")))))))))</f>
        <v/>
      </c>
      <c r="L72" s="120" t="str">
        <f>IF($R$3=$AQ$8,'Result Sheet'!N72,IF($R$3=$AQ$9,'Result Sheet'!AI72,IF($R$3=$AQ$10,'Result Sheet'!BE72,IF($R$3=$AQ$11,'Result Sheet'!BZ72,IF($R$3=$AQ$12,'Result Sheet'!CU72,IF($R$3=$AQ$13,'Result Sheet'!DP72,""))))))</f>
        <v/>
      </c>
      <c r="M72" s="120" t="str">
        <f>IF($R$3=$AQ$8,'Result Sheet'!O72,IF($R$3=$AQ$9,'Result Sheet'!AJ72,IF($R$3=$AQ$10,'Result Sheet'!BF72,IF($R$3=$AQ$11,'Result Sheet'!CA72,IF($R$3=$AQ$12,'Result Sheet'!CV72,IF($R$3=$AQ$13,'Result Sheet'!DQ72,IF($R$3=$AQ$14,'Result Sheet'!EJ72,IF($R$3=$AQ$15,'Result Sheet'!ET72,IF($R$3=$AQ$16,'Result Sheet'!FD72,"")))))))))</f>
        <v/>
      </c>
      <c r="N72" s="120" t="str">
        <f>IF($R$3=$AQ$8,'Result Sheet'!P72,IF($R$3=$AQ$9,'Result Sheet'!AK72,IF($R$3=$AQ$10,'Result Sheet'!BG72,IF($R$3=$AQ$11,'Result Sheet'!CB72,IF($R$3=$AQ$12,'Result Sheet'!CW72,IF($R$3=$AQ$13,'Result Sheet'!DR72,""))))))</f>
        <v/>
      </c>
      <c r="O72" s="120" t="str">
        <f>IF($R$3=$AQ$8,'Result Sheet'!Q72,IF($R$3=$AQ$9,'Result Sheet'!AL72,IF($R$3=$AQ$10,'Result Sheet'!BH72,IF($R$3=$AQ$11,'Result Sheet'!CC72,IF($R$3=$AQ$12,'Result Sheet'!CX72,IF($R$3=$AQ$13,'Result Sheet'!DS72,IF($R$3=$AQ$14,'Result Sheet'!EK72,IF($R$3=$AQ$15,'Result Sheet'!EU72,IF($R$3=$AQ$16,'Result Sheet'!FE72,"")))))))))</f>
        <v/>
      </c>
      <c r="P72" s="472" t="str">
        <f t="shared" si="1"/>
        <v/>
      </c>
      <c r="Q72" s="120" t="str">
        <f>IF($R$3=$AQ$8,'Result Sheet'!S72,IF($R$3=$AQ$9,'Result Sheet'!AN72,IF($R$3=$AQ$10,'Result Sheet'!BJ72,IF($R$3=$AQ$11,'Result Sheet'!CE72,IF($R$3=$AQ$12,'Result Sheet'!CZ72,IF($R$3=$AQ$13,'Result Sheet'!DU72,""))))))</f>
        <v/>
      </c>
      <c r="R72" s="120" t="str">
        <f>IF($R$3=$AQ$8,'Result Sheet'!T72,IF($R$3=$AQ$9,'Result Sheet'!AO72,IF($R$3=$AQ$10,'Result Sheet'!BK72,IF($R$3=$AQ$11,'Result Sheet'!CF72,IF($R$3=$AQ$12,'Result Sheet'!DA72,IF($R$3=$AQ$13,'Result Sheet'!DV72,IF($R$3=$AQ$14,'Result Sheet'!EL72,IF($R$3=$AQ$15,'Result Sheet'!EV72,IF($R$3=$AQ$16,'Result Sheet'!FF72,IF($R$3=$AQ$17,'Result Sheet'!FM72,IF($R$3=$AQ$18,'Result Sheet'!FQ72,"")))))))))))</f>
        <v/>
      </c>
      <c r="S72" s="65" t="str">
        <f t="shared" si="2"/>
        <v/>
      </c>
      <c r="T72" s="62">
        <f t="shared" si="3"/>
        <v>0</v>
      </c>
      <c r="U72" s="120" t="str">
        <f>IF($R$3=$AQ$8,'Result Sheet'!W72,IF($R$3=$AQ$9,'Result Sheet'!AR72,IF($R$3=$AQ$10,'Result Sheet'!BN72,IF($R$3=$AQ$11,'Result Sheet'!CI72,IF($R$3=$AQ$12,'Result Sheet'!DD72,IF($R$3=$AQ$13,'Result Sheet'!DY72,""))))))</f>
        <v/>
      </c>
      <c r="V72" s="120" t="str">
        <f>IF($R$3=$AQ$8,'Result Sheet'!X72,IF($R$3=$AQ$9,'Result Sheet'!AS72,IF($R$3=$AQ$10,'Result Sheet'!BO72,IF($R$3=$AQ$11,'Result Sheet'!CJ72,IF($R$3=$AQ$12,'Result Sheet'!DE72,IF($R$3=$AQ$13,'Result Sheet'!DZ72,IF($R$3=$AQ$14,'Result Sheet'!EM72,IF($R$3=$AQ$15,'Result Sheet'!EW72,IF($R$3=$AQ$16,'Result Sheet'!FG72,IF($R$3=$AQ$17,'Result Sheet'!FN72,IF($R$3=$AQ$18,'Result Sheet'!FR72,"")))))))))))</f>
        <v/>
      </c>
      <c r="W72" s="66" t="str">
        <f t="shared" si="4"/>
        <v/>
      </c>
      <c r="X72" s="445" t="str">
        <f t="shared" si="5"/>
        <v/>
      </c>
      <c r="Y72" s="446">
        <f t="shared" si="6"/>
        <v>0</v>
      </c>
      <c r="Z72" s="446" t="str">
        <f t="shared" ref="Z72:Z103" si="12">IF(OR(B72="NSO",B72=0,B72=""),"",IF(OR($R$3=$AQ$12,$R$3=$AQ$13,$R$3=$AQ$14,$R$3=$AQ$15,$R$3=$AQ$16),$X$7,IF($R$3=$AQ$9,IF(AND(J72="",K72="",L72=""),15-Y72,IF(AND(J72="NA",K72="NA",L72="NA"),15-Y72,IF(AND(N72="",O72=""),35-Y72,IF(AND(R72="",S72=""),50-Y72,100-Y72)))),IF(AND(J72="",K72="",L72=""),30-Y72,IF(AND(J72="NA",K72="NA",L72="NA"),30-Y72,IF(AND(N72="",O72=""),70-Y72,IF(AND(R72="",S72=""),100-Y72,200-Y72)))))))</f>
        <v/>
      </c>
      <c r="AA72" s="446" t="str">
        <f t="shared" si="7"/>
        <v/>
      </c>
      <c r="AB72" s="446" t="str">
        <f t="shared" si="8"/>
        <v/>
      </c>
      <c r="AC72" s="446" t="str">
        <f t="shared" si="9"/>
        <v/>
      </c>
      <c r="AD72" s="447" t="str">
        <f t="shared" si="10"/>
        <v/>
      </c>
    </row>
    <row r="73" spans="1:30">
      <c r="A73" s="475">
        <f>IF('Result Sheet'!A73="","",'Result Sheet'!A73)</f>
        <v>66</v>
      </c>
      <c r="B73" s="439" t="str">
        <f>IF(OR($D$3="",$R$3=""),"",IF('Result Sheet'!B73="","",'Result Sheet'!B73))</f>
        <v/>
      </c>
      <c r="C73" s="440" t="str">
        <f>IF(OR($D$3="",$R$3=""),"",IF('Result Sheet'!F73="","",'Result Sheet'!F73))</f>
        <v/>
      </c>
      <c r="D73" s="441" t="str">
        <f>IF(OR($D$3="",$R$3=""),"",IF('Result Sheet'!E73="","",'Result Sheet'!E73))</f>
        <v/>
      </c>
      <c r="E73" s="442" t="str">
        <f>IF(OR($D$3="",$R$3=""),"",IF('Result Sheet'!G73="","",'Result Sheet'!G73))</f>
        <v/>
      </c>
      <c r="F73" s="442" t="str">
        <f>IF(OR($D$3="",$R$3=""),"",IF('Result Sheet'!H73="","",'Result Sheet'!H73))</f>
        <v/>
      </c>
      <c r="G73" s="442" t="str">
        <f>IF(OR($D$3="",$R$3=""),"",IF('Result Sheet'!I73="","",'Result Sheet'!I73))</f>
        <v/>
      </c>
      <c r="H73" s="443" t="str">
        <f>IF(OR($D$3="",$R$3=""),"",IF('Result Sheet'!K73="","",'Result Sheet'!K73))</f>
        <v/>
      </c>
      <c r="I73" s="444" t="str">
        <f>IF(OR($D$3="",$R$3=""),"",IF('Result Sheet'!J73="","",'Result Sheet'!J73))</f>
        <v/>
      </c>
      <c r="J73" s="120" t="str">
        <f>IF($R$3=$AQ$8,'Result Sheet'!L73,IF($R$3=$AQ$9,'Result Sheet'!AG73,IF($R$3=$AQ$10,'Result Sheet'!BC73,IF($R$3=$AQ$11,'Result Sheet'!BX73,IF($R$3=$AQ$12,'Result Sheet'!CS73,IF($R$3=$AQ$13,'Result Sheet'!DN73,""))))))</f>
        <v/>
      </c>
      <c r="K73" s="120" t="str">
        <f>IF($R$3=$AQ$8,'Result Sheet'!M73,IF($R$3=$AQ$9,'Result Sheet'!AH73,IF($R$3=$AQ$10,'Result Sheet'!BD73,IF($R$3=$AQ$11,'Result Sheet'!BY73,IF($R$3=$AQ$12,'Result Sheet'!CT73,IF($R$3=$AQ$13,'Result Sheet'!DO73,IF($R$3=$AQ$14,'Result Sheet'!EI73,IF($R$3=$AQ$15,'Result Sheet'!ES73,IF($R$3=$AQ$16,'Result Sheet'!FC73,"")))))))))</f>
        <v/>
      </c>
      <c r="L73" s="120" t="str">
        <f>IF($R$3=$AQ$8,'Result Sheet'!N73,IF($R$3=$AQ$9,'Result Sheet'!AI73,IF($R$3=$AQ$10,'Result Sheet'!BE73,IF($R$3=$AQ$11,'Result Sheet'!BZ73,IF($R$3=$AQ$12,'Result Sheet'!CU73,IF($R$3=$AQ$13,'Result Sheet'!DP73,""))))))</f>
        <v/>
      </c>
      <c r="M73" s="120" t="str">
        <f>IF($R$3=$AQ$8,'Result Sheet'!O73,IF($R$3=$AQ$9,'Result Sheet'!AJ73,IF($R$3=$AQ$10,'Result Sheet'!BF73,IF($R$3=$AQ$11,'Result Sheet'!CA73,IF($R$3=$AQ$12,'Result Sheet'!CV73,IF($R$3=$AQ$13,'Result Sheet'!DQ73,IF($R$3=$AQ$14,'Result Sheet'!EJ73,IF($R$3=$AQ$15,'Result Sheet'!ET73,IF($R$3=$AQ$16,'Result Sheet'!FD73,"")))))))))</f>
        <v/>
      </c>
      <c r="N73" s="120" t="str">
        <f>IF($R$3=$AQ$8,'Result Sheet'!P73,IF($R$3=$AQ$9,'Result Sheet'!AK73,IF($R$3=$AQ$10,'Result Sheet'!BG73,IF($R$3=$AQ$11,'Result Sheet'!CB73,IF($R$3=$AQ$12,'Result Sheet'!CW73,IF($R$3=$AQ$13,'Result Sheet'!DR73,""))))))</f>
        <v/>
      </c>
      <c r="O73" s="120" t="str">
        <f>IF($R$3=$AQ$8,'Result Sheet'!Q73,IF($R$3=$AQ$9,'Result Sheet'!AL73,IF($R$3=$AQ$10,'Result Sheet'!BH73,IF($R$3=$AQ$11,'Result Sheet'!CC73,IF($R$3=$AQ$12,'Result Sheet'!CX73,IF($R$3=$AQ$13,'Result Sheet'!DS73,IF($R$3=$AQ$14,'Result Sheet'!EK73,IF($R$3=$AQ$15,'Result Sheet'!EU73,IF($R$3=$AQ$16,'Result Sheet'!FE73,"")))))))))</f>
        <v/>
      </c>
      <c r="P73" s="472" t="str">
        <f t="shared" ref="P73:P136" si="13">IF(AND(J73="",K73="",L73="",M73="",N73="",O73=""),"",IF(OR($R$3=$AQ$14,$R$3=$AQ$15,$R$3=$AQ$16),"",SUM(J73:O73)))</f>
        <v/>
      </c>
      <c r="Q73" s="120" t="str">
        <f>IF($R$3=$AQ$8,'Result Sheet'!S73,IF($R$3=$AQ$9,'Result Sheet'!AN73,IF($R$3=$AQ$10,'Result Sheet'!BJ73,IF($R$3=$AQ$11,'Result Sheet'!CE73,IF($R$3=$AQ$12,'Result Sheet'!CZ73,IF($R$3=$AQ$13,'Result Sheet'!DU73,""))))))</f>
        <v/>
      </c>
      <c r="R73" s="120" t="str">
        <f>IF($R$3=$AQ$8,'Result Sheet'!T73,IF($R$3=$AQ$9,'Result Sheet'!AO73,IF($R$3=$AQ$10,'Result Sheet'!BK73,IF($R$3=$AQ$11,'Result Sheet'!CF73,IF($R$3=$AQ$12,'Result Sheet'!DA73,IF($R$3=$AQ$13,'Result Sheet'!DV73,IF($R$3=$AQ$14,'Result Sheet'!EL73,IF($R$3=$AQ$15,'Result Sheet'!EV73,IF($R$3=$AQ$16,'Result Sheet'!FF73,IF($R$3=$AQ$17,'Result Sheet'!FM73,IF($R$3=$AQ$18,'Result Sheet'!FQ73,"")))))))))))</f>
        <v/>
      </c>
      <c r="S73" s="65" t="str">
        <f t="shared" ref="S73:S136" si="14">IF(AND(Q73="",R73=""),"",IF(AND(Q73="NA",R73="NA"),"NA",IF(AND(Q73="AB",R73="AB"),"AB",IF(AND(Q73="ML",R73="ML"),"ML",IF(OR($R$3=$AQ$14,$R$3=$AQ$15,$R$3=$AQ$16),"",SUM(Q73:R73))))))</f>
        <v/>
      </c>
      <c r="T73" s="62">
        <f t="shared" ref="T73:T136" si="15">IF(AND(P73="NA",S73="NA"),"NA",IF(AND(P73="AB",S73="AB"),"AB",IF(AND(P73="ML",S73="ML"),"ML",SUM(P73,S73))))</f>
        <v>0</v>
      </c>
      <c r="U73" s="120" t="str">
        <f>IF($R$3=$AQ$8,'Result Sheet'!W73,IF($R$3=$AQ$9,'Result Sheet'!AR73,IF($R$3=$AQ$10,'Result Sheet'!BN73,IF($R$3=$AQ$11,'Result Sheet'!CI73,IF($R$3=$AQ$12,'Result Sheet'!DD73,IF($R$3=$AQ$13,'Result Sheet'!DY73,""))))))</f>
        <v/>
      </c>
      <c r="V73" s="120" t="str">
        <f>IF($R$3=$AQ$8,'Result Sheet'!X73,IF($R$3=$AQ$9,'Result Sheet'!AS73,IF($R$3=$AQ$10,'Result Sheet'!BO73,IF($R$3=$AQ$11,'Result Sheet'!CJ73,IF($R$3=$AQ$12,'Result Sheet'!DE73,IF($R$3=$AQ$13,'Result Sheet'!DZ73,IF($R$3=$AQ$14,'Result Sheet'!EM73,IF($R$3=$AQ$15,'Result Sheet'!EW73,IF($R$3=$AQ$16,'Result Sheet'!FG73,IF($R$3=$AQ$17,'Result Sheet'!FN73,IF($R$3=$AQ$18,'Result Sheet'!FR73,"")))))))))))</f>
        <v/>
      </c>
      <c r="W73" s="66" t="str">
        <f t="shared" ref="W73:W136" si="16">IF(AND(U73="",V73=""),"",IF(AND(U73="AB",V73="AB"),"AB",IF(AND(U73="ML",V73="ML"),"ML",IF(OR($R$3=$AQ$14,$R$3=$AQ$15,$R$3=$AQ$16),"",SUM(U73:V73)))))</f>
        <v/>
      </c>
      <c r="X73" s="445" t="str">
        <f t="shared" ref="X73:X136" si="17">IF($R$3="","",IF(B73="","",IF(AND(T73="",W73=""),"",IF(AND(T73="AB",W73="AB"),"AB",IF(OR($R$3=$AQ$14,$R$3=$AQ$15,$R$3=$AQ$16),SUM(K73,M73,O73,R73,V73),SUM(W73,T73))))))</f>
        <v/>
      </c>
      <c r="Y73" s="446">
        <f t="shared" ref="Y73:Y136" si="18">IF(OR($R$3=$AQ$14,$R$3=$AQ$15,$R$3=$AQ$16),COUNTIF(K73,"NA")*$K$7+(COUNTIF(K73,"ML")*$K$7)+(COUNTIF(M73,"ML")*$M$7)+(COUNTIF(O73,"ML")*$O$7)+(COUNTIF(R73,"ML")*$R$7)+(COUNTIF(V73,"ML")*$V$7),IF(OR($R$3=$AQ$17,$R$3=$AQ$18),COUNTIF(R73,"NA")*$R$7+(COUNTIF(R73,"ML")*$R$7)+(COUNTIF(V73,"ML")*$V$7)+(COUNTIF(V73,"ML")*$V$7),COUNTIF(J73:L73,"NA")*$J$7+(COUNTIF(J73:O73,"ML")*$J$7)+(COUNTIF(Q73,"ML")*$Q$7)+(COUNTIF(R73,"ML")*$R$7)+(COUNTIF(U73,"ML")*$U$7)+(COUNTIF(V73,"ML")*$V$7)))</f>
        <v>0</v>
      </c>
      <c r="Z73" s="446" t="str">
        <f t="shared" si="12"/>
        <v/>
      </c>
      <c r="AA73" s="446" t="str">
        <f t="shared" ref="AA73:AA136" si="19">IF(AND(OR(J73="ab",J73="ml"),OR(K73="ab",K73="ml"),OR(L73="ab",L73="ml"),OR(M73="ab",M73="ml"),OR(Q73="ab",Q73="ml"),OR(R73="ab",R73="ml")),"AB",IF(AND(OR(L73="ab",L73="ml"),OR(M73="ab",M73="ml"),OR(N73="ab",N73="ml"),OR(O73="ab",O73="ml"),OR(U73="ab",U73="ml"),OR(V73="ab",V73="ml")),"AB",IF(AND(OR(N73="ab",N73="ml"),OR(O73="ab",O73="ml"),OR(Q73="ab",Q73="ml"),OR(R73="ab",R73="ml"),OR(U73="ab",U73="ml"),OR(V73="ab",V73="ml")),"AB",IF(AND(OR(M73="ab",M73="ml"),OR(L73="ab",L73="ml"),OR(Q73="ab",Q73="ml"),OR(R73="ab",R73="ml"),OR(U73="ab",U73="ml"),OR(V73="ab",V73="ml")),"AB",""))))</f>
        <v/>
      </c>
      <c r="AB73" s="446" t="str">
        <f t="shared" ref="AB73:AB136" si="20">IF(OR(B73="",$R$3=""),"",IF(X73=0,"",IF(B73="NSO","NSO",IF(OR($R$3=$AQ$17,$R$3=$AQ$18,$R$3=$AQ$14,$R$3=$AQ$15,$R$3=$AQ$16),"P",IF(OR(AA73="AB",U73="ab"),"AB",IF(U73="ML","RE",IF(V73="ML","RE",IF(AND(X73&gt;=36%*Z73,U73&gt;=$U$7*20%),"P",IF(AND(X73&gt;=34%*Z73,U73&gt;=$U$7*20%),"G2",IF(AND(X73&gt;=31%*Z73,U73&gt;=$U$7*20%),"G1",IF(AND(X73&gt;=25%*Z73,U73&gt;=$U$7*20%),"S","F")))))))))))</f>
        <v/>
      </c>
      <c r="AC73" s="446" t="str">
        <f t="shared" ref="AC73:AC136" si="21">IF(OR(AB73="",AB73=0,AB73="S",AB73="RE",AB73="F",AB73="AB",B73="NSO"),"",IF(X73&gt;=75%*Z73,"I",IF(X73&gt;=60%*Z73,"I",IF(X73&gt;=48%*Z73,"II",IF(X73&gt;=36%*Z73,"III","")))))</f>
        <v/>
      </c>
      <c r="AD73" s="447" t="str">
        <f t="shared" ref="AD73:AD136" si="22">IF(X73="","",IF(OR(AB73="",AB73=0,AB73="RE",AB73="AB",B73="NSO"),"",IF(OR($R$3=$AQ$14,$R$3=$AQ$15,$R$3=$AQ$16,$R$3=$AQ$17,$R$3=$AQ$18),IF(X73&gt;90%*Z73,"A+",IF(X73&gt;75%*Z73,"A",IF(X73&gt;=60%*Z73,"B",IF(X73&gt;=40%*Z73,"C","D")))),IF(X73&gt;85%*Z73,"A",IF(X73&gt;70%*Z73,"B",IF(X73&gt;=50%*Z73,"C",IF(X73&gt;=30%*Z73,"D","E")))))))</f>
        <v/>
      </c>
    </row>
    <row r="74" spans="1:30">
      <c r="A74" s="475">
        <f>IF('Result Sheet'!A74="","",'Result Sheet'!A74)</f>
        <v>67</v>
      </c>
      <c r="B74" s="439" t="str">
        <f>IF(OR($D$3="",$R$3=""),"",IF('Result Sheet'!B74="","",'Result Sheet'!B74))</f>
        <v/>
      </c>
      <c r="C74" s="440" t="str">
        <f>IF(OR($D$3="",$R$3=""),"",IF('Result Sheet'!F74="","",'Result Sheet'!F74))</f>
        <v/>
      </c>
      <c r="D74" s="441" t="str">
        <f>IF(OR($D$3="",$R$3=""),"",IF('Result Sheet'!E74="","",'Result Sheet'!E74))</f>
        <v/>
      </c>
      <c r="E74" s="442" t="str">
        <f>IF(OR($D$3="",$R$3=""),"",IF('Result Sheet'!G74="","",'Result Sheet'!G74))</f>
        <v/>
      </c>
      <c r="F74" s="442" t="str">
        <f>IF(OR($D$3="",$R$3=""),"",IF('Result Sheet'!H74="","",'Result Sheet'!H74))</f>
        <v/>
      </c>
      <c r="G74" s="442" t="str">
        <f>IF(OR($D$3="",$R$3=""),"",IF('Result Sheet'!I74="","",'Result Sheet'!I74))</f>
        <v/>
      </c>
      <c r="H74" s="443" t="str">
        <f>IF(OR($D$3="",$R$3=""),"",IF('Result Sheet'!K74="","",'Result Sheet'!K74))</f>
        <v/>
      </c>
      <c r="I74" s="444" t="str">
        <f>IF(OR($D$3="",$R$3=""),"",IF('Result Sheet'!J74="","",'Result Sheet'!J74))</f>
        <v/>
      </c>
      <c r="J74" s="120" t="str">
        <f>IF($R$3=$AQ$8,'Result Sheet'!L74,IF($R$3=$AQ$9,'Result Sheet'!AG74,IF($R$3=$AQ$10,'Result Sheet'!BC74,IF($R$3=$AQ$11,'Result Sheet'!BX74,IF($R$3=$AQ$12,'Result Sheet'!CS74,IF($R$3=$AQ$13,'Result Sheet'!DN74,""))))))</f>
        <v/>
      </c>
      <c r="K74" s="120" t="str">
        <f>IF($R$3=$AQ$8,'Result Sheet'!M74,IF($R$3=$AQ$9,'Result Sheet'!AH74,IF($R$3=$AQ$10,'Result Sheet'!BD74,IF($R$3=$AQ$11,'Result Sheet'!BY74,IF($R$3=$AQ$12,'Result Sheet'!CT74,IF($R$3=$AQ$13,'Result Sheet'!DO74,IF($R$3=$AQ$14,'Result Sheet'!EI74,IF($R$3=$AQ$15,'Result Sheet'!ES74,IF($R$3=$AQ$16,'Result Sheet'!FC74,"")))))))))</f>
        <v/>
      </c>
      <c r="L74" s="120" t="str">
        <f>IF($R$3=$AQ$8,'Result Sheet'!N74,IF($R$3=$AQ$9,'Result Sheet'!AI74,IF($R$3=$AQ$10,'Result Sheet'!BE74,IF($R$3=$AQ$11,'Result Sheet'!BZ74,IF($R$3=$AQ$12,'Result Sheet'!CU74,IF($R$3=$AQ$13,'Result Sheet'!DP74,""))))))</f>
        <v/>
      </c>
      <c r="M74" s="120" t="str">
        <f>IF($R$3=$AQ$8,'Result Sheet'!O74,IF($R$3=$AQ$9,'Result Sheet'!AJ74,IF($R$3=$AQ$10,'Result Sheet'!BF74,IF($R$3=$AQ$11,'Result Sheet'!CA74,IF($R$3=$AQ$12,'Result Sheet'!CV74,IF($R$3=$AQ$13,'Result Sheet'!DQ74,IF($R$3=$AQ$14,'Result Sheet'!EJ74,IF($R$3=$AQ$15,'Result Sheet'!ET74,IF($R$3=$AQ$16,'Result Sheet'!FD74,"")))))))))</f>
        <v/>
      </c>
      <c r="N74" s="120" t="str">
        <f>IF($R$3=$AQ$8,'Result Sheet'!P74,IF($R$3=$AQ$9,'Result Sheet'!AK74,IF($R$3=$AQ$10,'Result Sheet'!BG74,IF($R$3=$AQ$11,'Result Sheet'!CB74,IF($R$3=$AQ$12,'Result Sheet'!CW74,IF($R$3=$AQ$13,'Result Sheet'!DR74,""))))))</f>
        <v/>
      </c>
      <c r="O74" s="120" t="str">
        <f>IF($R$3=$AQ$8,'Result Sheet'!Q74,IF($R$3=$AQ$9,'Result Sheet'!AL74,IF($R$3=$AQ$10,'Result Sheet'!BH74,IF($R$3=$AQ$11,'Result Sheet'!CC74,IF($R$3=$AQ$12,'Result Sheet'!CX74,IF($R$3=$AQ$13,'Result Sheet'!DS74,IF($R$3=$AQ$14,'Result Sheet'!EK74,IF($R$3=$AQ$15,'Result Sheet'!EU74,IF($R$3=$AQ$16,'Result Sheet'!FE74,"")))))))))</f>
        <v/>
      </c>
      <c r="P74" s="472" t="str">
        <f t="shared" si="13"/>
        <v/>
      </c>
      <c r="Q74" s="120" t="str">
        <f>IF($R$3=$AQ$8,'Result Sheet'!S74,IF($R$3=$AQ$9,'Result Sheet'!AN74,IF($R$3=$AQ$10,'Result Sheet'!BJ74,IF($R$3=$AQ$11,'Result Sheet'!CE74,IF($R$3=$AQ$12,'Result Sheet'!CZ74,IF($R$3=$AQ$13,'Result Sheet'!DU74,""))))))</f>
        <v/>
      </c>
      <c r="R74" s="120" t="str">
        <f>IF($R$3=$AQ$8,'Result Sheet'!T74,IF($R$3=$AQ$9,'Result Sheet'!AO74,IF($R$3=$AQ$10,'Result Sheet'!BK74,IF($R$3=$AQ$11,'Result Sheet'!CF74,IF($R$3=$AQ$12,'Result Sheet'!DA74,IF($R$3=$AQ$13,'Result Sheet'!DV74,IF($R$3=$AQ$14,'Result Sheet'!EL74,IF($R$3=$AQ$15,'Result Sheet'!EV74,IF($R$3=$AQ$16,'Result Sheet'!FF74,IF($R$3=$AQ$17,'Result Sheet'!FM74,IF($R$3=$AQ$18,'Result Sheet'!FQ74,"")))))))))))</f>
        <v/>
      </c>
      <c r="S74" s="65" t="str">
        <f t="shared" si="14"/>
        <v/>
      </c>
      <c r="T74" s="62">
        <f t="shared" si="15"/>
        <v>0</v>
      </c>
      <c r="U74" s="120" t="str">
        <f>IF($R$3=$AQ$8,'Result Sheet'!W74,IF($R$3=$AQ$9,'Result Sheet'!AR74,IF($R$3=$AQ$10,'Result Sheet'!BN74,IF($R$3=$AQ$11,'Result Sheet'!CI74,IF($R$3=$AQ$12,'Result Sheet'!DD74,IF($R$3=$AQ$13,'Result Sheet'!DY74,""))))))</f>
        <v/>
      </c>
      <c r="V74" s="120" t="str">
        <f>IF($R$3=$AQ$8,'Result Sheet'!X74,IF($R$3=$AQ$9,'Result Sheet'!AS74,IF($R$3=$AQ$10,'Result Sheet'!BO74,IF($R$3=$AQ$11,'Result Sheet'!CJ74,IF($R$3=$AQ$12,'Result Sheet'!DE74,IF($R$3=$AQ$13,'Result Sheet'!DZ74,IF($R$3=$AQ$14,'Result Sheet'!EM74,IF($R$3=$AQ$15,'Result Sheet'!EW74,IF($R$3=$AQ$16,'Result Sheet'!FG74,IF($R$3=$AQ$17,'Result Sheet'!FN74,IF($R$3=$AQ$18,'Result Sheet'!FR74,"")))))))))))</f>
        <v/>
      </c>
      <c r="W74" s="66" t="str">
        <f t="shared" si="16"/>
        <v/>
      </c>
      <c r="X74" s="445" t="str">
        <f t="shared" si="17"/>
        <v/>
      </c>
      <c r="Y74" s="446">
        <f t="shared" si="18"/>
        <v>0</v>
      </c>
      <c r="Z74" s="446" t="str">
        <f t="shared" si="12"/>
        <v/>
      </c>
      <c r="AA74" s="446" t="str">
        <f t="shared" si="19"/>
        <v/>
      </c>
      <c r="AB74" s="446" t="str">
        <f t="shared" si="20"/>
        <v/>
      </c>
      <c r="AC74" s="446" t="str">
        <f t="shared" si="21"/>
        <v/>
      </c>
      <c r="AD74" s="447" t="str">
        <f t="shared" si="22"/>
        <v/>
      </c>
    </row>
    <row r="75" spans="1:30">
      <c r="A75" s="475">
        <f>IF('Result Sheet'!A75="","",'Result Sheet'!A75)</f>
        <v>68</v>
      </c>
      <c r="B75" s="439" t="str">
        <f>IF(OR($D$3="",$R$3=""),"",IF('Result Sheet'!B75="","",'Result Sheet'!B75))</f>
        <v/>
      </c>
      <c r="C75" s="440" t="str">
        <f>IF(OR($D$3="",$R$3=""),"",IF('Result Sheet'!F75="","",'Result Sheet'!F75))</f>
        <v/>
      </c>
      <c r="D75" s="441" t="str">
        <f>IF(OR($D$3="",$R$3=""),"",IF('Result Sheet'!E75="","",'Result Sheet'!E75))</f>
        <v/>
      </c>
      <c r="E75" s="442" t="str">
        <f>IF(OR($D$3="",$R$3=""),"",IF('Result Sheet'!G75="","",'Result Sheet'!G75))</f>
        <v/>
      </c>
      <c r="F75" s="442" t="str">
        <f>IF(OR($D$3="",$R$3=""),"",IF('Result Sheet'!H75="","",'Result Sheet'!H75))</f>
        <v/>
      </c>
      <c r="G75" s="442" t="str">
        <f>IF(OR($D$3="",$R$3=""),"",IF('Result Sheet'!I75="","",'Result Sheet'!I75))</f>
        <v/>
      </c>
      <c r="H75" s="443" t="str">
        <f>IF(OR($D$3="",$R$3=""),"",IF('Result Sheet'!K75="","",'Result Sheet'!K75))</f>
        <v/>
      </c>
      <c r="I75" s="444" t="str">
        <f>IF(OR($D$3="",$R$3=""),"",IF('Result Sheet'!J75="","",'Result Sheet'!J75))</f>
        <v/>
      </c>
      <c r="J75" s="120" t="str">
        <f>IF($R$3=$AQ$8,'Result Sheet'!L75,IF($R$3=$AQ$9,'Result Sheet'!AG75,IF($R$3=$AQ$10,'Result Sheet'!BC75,IF($R$3=$AQ$11,'Result Sheet'!BX75,IF($R$3=$AQ$12,'Result Sheet'!CS75,IF($R$3=$AQ$13,'Result Sheet'!DN75,""))))))</f>
        <v/>
      </c>
      <c r="K75" s="120" t="str">
        <f>IF($R$3=$AQ$8,'Result Sheet'!M75,IF($R$3=$AQ$9,'Result Sheet'!AH75,IF($R$3=$AQ$10,'Result Sheet'!BD75,IF($R$3=$AQ$11,'Result Sheet'!BY75,IF($R$3=$AQ$12,'Result Sheet'!CT75,IF($R$3=$AQ$13,'Result Sheet'!DO75,IF($R$3=$AQ$14,'Result Sheet'!EI75,IF($R$3=$AQ$15,'Result Sheet'!ES75,IF($R$3=$AQ$16,'Result Sheet'!FC75,"")))))))))</f>
        <v/>
      </c>
      <c r="L75" s="120" t="str">
        <f>IF($R$3=$AQ$8,'Result Sheet'!N75,IF($R$3=$AQ$9,'Result Sheet'!AI75,IF($R$3=$AQ$10,'Result Sheet'!BE75,IF($R$3=$AQ$11,'Result Sheet'!BZ75,IF($R$3=$AQ$12,'Result Sheet'!CU75,IF($R$3=$AQ$13,'Result Sheet'!DP75,""))))))</f>
        <v/>
      </c>
      <c r="M75" s="120" t="str">
        <f>IF($R$3=$AQ$8,'Result Sheet'!O75,IF($R$3=$AQ$9,'Result Sheet'!AJ75,IF($R$3=$AQ$10,'Result Sheet'!BF75,IF($R$3=$AQ$11,'Result Sheet'!CA75,IF($R$3=$AQ$12,'Result Sheet'!CV75,IF($R$3=$AQ$13,'Result Sheet'!DQ75,IF($R$3=$AQ$14,'Result Sheet'!EJ75,IF($R$3=$AQ$15,'Result Sheet'!ET75,IF($R$3=$AQ$16,'Result Sheet'!FD75,"")))))))))</f>
        <v/>
      </c>
      <c r="N75" s="120" t="str">
        <f>IF($R$3=$AQ$8,'Result Sheet'!P75,IF($R$3=$AQ$9,'Result Sheet'!AK75,IF($R$3=$AQ$10,'Result Sheet'!BG75,IF($R$3=$AQ$11,'Result Sheet'!CB75,IF($R$3=$AQ$12,'Result Sheet'!CW75,IF($R$3=$AQ$13,'Result Sheet'!DR75,""))))))</f>
        <v/>
      </c>
      <c r="O75" s="120" t="str">
        <f>IF($R$3=$AQ$8,'Result Sheet'!Q75,IF($R$3=$AQ$9,'Result Sheet'!AL75,IF($R$3=$AQ$10,'Result Sheet'!BH75,IF($R$3=$AQ$11,'Result Sheet'!CC75,IF($R$3=$AQ$12,'Result Sheet'!CX75,IF($R$3=$AQ$13,'Result Sheet'!DS75,IF($R$3=$AQ$14,'Result Sheet'!EK75,IF($R$3=$AQ$15,'Result Sheet'!EU75,IF($R$3=$AQ$16,'Result Sheet'!FE75,"")))))))))</f>
        <v/>
      </c>
      <c r="P75" s="472" t="str">
        <f t="shared" si="13"/>
        <v/>
      </c>
      <c r="Q75" s="120" t="str">
        <f>IF($R$3=$AQ$8,'Result Sheet'!S75,IF($R$3=$AQ$9,'Result Sheet'!AN75,IF($R$3=$AQ$10,'Result Sheet'!BJ75,IF($R$3=$AQ$11,'Result Sheet'!CE75,IF($R$3=$AQ$12,'Result Sheet'!CZ75,IF($R$3=$AQ$13,'Result Sheet'!DU75,""))))))</f>
        <v/>
      </c>
      <c r="R75" s="120" t="str">
        <f>IF($R$3=$AQ$8,'Result Sheet'!T75,IF($R$3=$AQ$9,'Result Sheet'!AO75,IF($R$3=$AQ$10,'Result Sheet'!BK75,IF($R$3=$AQ$11,'Result Sheet'!CF75,IF($R$3=$AQ$12,'Result Sheet'!DA75,IF($R$3=$AQ$13,'Result Sheet'!DV75,IF($R$3=$AQ$14,'Result Sheet'!EL75,IF($R$3=$AQ$15,'Result Sheet'!EV75,IF($R$3=$AQ$16,'Result Sheet'!FF75,IF($R$3=$AQ$17,'Result Sheet'!FM75,IF($R$3=$AQ$18,'Result Sheet'!FQ75,"")))))))))))</f>
        <v/>
      </c>
      <c r="S75" s="65" t="str">
        <f t="shared" si="14"/>
        <v/>
      </c>
      <c r="T75" s="62">
        <f t="shared" si="15"/>
        <v>0</v>
      </c>
      <c r="U75" s="120" t="str">
        <f>IF($R$3=$AQ$8,'Result Sheet'!W75,IF($R$3=$AQ$9,'Result Sheet'!AR75,IF($R$3=$AQ$10,'Result Sheet'!BN75,IF($R$3=$AQ$11,'Result Sheet'!CI75,IF($R$3=$AQ$12,'Result Sheet'!DD75,IF($R$3=$AQ$13,'Result Sheet'!DY75,""))))))</f>
        <v/>
      </c>
      <c r="V75" s="120" t="str">
        <f>IF($R$3=$AQ$8,'Result Sheet'!X75,IF($R$3=$AQ$9,'Result Sheet'!AS75,IF($R$3=$AQ$10,'Result Sheet'!BO75,IF($R$3=$AQ$11,'Result Sheet'!CJ75,IF($R$3=$AQ$12,'Result Sheet'!DE75,IF($R$3=$AQ$13,'Result Sheet'!DZ75,IF($R$3=$AQ$14,'Result Sheet'!EM75,IF($R$3=$AQ$15,'Result Sheet'!EW75,IF($R$3=$AQ$16,'Result Sheet'!FG75,IF($R$3=$AQ$17,'Result Sheet'!FN75,IF($R$3=$AQ$18,'Result Sheet'!FR75,"")))))))))))</f>
        <v/>
      </c>
      <c r="W75" s="66" t="str">
        <f t="shared" si="16"/>
        <v/>
      </c>
      <c r="X75" s="445" t="str">
        <f t="shared" si="17"/>
        <v/>
      </c>
      <c r="Y75" s="446">
        <f t="shared" si="18"/>
        <v>0</v>
      </c>
      <c r="Z75" s="446" t="str">
        <f t="shared" si="12"/>
        <v/>
      </c>
      <c r="AA75" s="446" t="str">
        <f t="shared" si="19"/>
        <v/>
      </c>
      <c r="AB75" s="446" t="str">
        <f t="shared" si="20"/>
        <v/>
      </c>
      <c r="AC75" s="446" t="str">
        <f t="shared" si="21"/>
        <v/>
      </c>
      <c r="AD75" s="447" t="str">
        <f t="shared" si="22"/>
        <v/>
      </c>
    </row>
    <row r="76" spans="1:30">
      <c r="A76" s="475">
        <f>IF('Result Sheet'!A76="","",'Result Sheet'!A76)</f>
        <v>69</v>
      </c>
      <c r="B76" s="439" t="str">
        <f>IF(OR($D$3="",$R$3=""),"",IF('Result Sheet'!B76="","",'Result Sheet'!B76))</f>
        <v/>
      </c>
      <c r="C76" s="440" t="str">
        <f>IF(OR($D$3="",$R$3=""),"",IF('Result Sheet'!F76="","",'Result Sheet'!F76))</f>
        <v/>
      </c>
      <c r="D76" s="441" t="str">
        <f>IF(OR($D$3="",$R$3=""),"",IF('Result Sheet'!E76="","",'Result Sheet'!E76))</f>
        <v/>
      </c>
      <c r="E76" s="442" t="str">
        <f>IF(OR($D$3="",$R$3=""),"",IF('Result Sheet'!G76="","",'Result Sheet'!G76))</f>
        <v/>
      </c>
      <c r="F76" s="442" t="str">
        <f>IF(OR($D$3="",$R$3=""),"",IF('Result Sheet'!H76="","",'Result Sheet'!H76))</f>
        <v/>
      </c>
      <c r="G76" s="442" t="str">
        <f>IF(OR($D$3="",$R$3=""),"",IF('Result Sheet'!I76="","",'Result Sheet'!I76))</f>
        <v/>
      </c>
      <c r="H76" s="443" t="str">
        <f>IF(OR($D$3="",$R$3=""),"",IF('Result Sheet'!K76="","",'Result Sheet'!K76))</f>
        <v/>
      </c>
      <c r="I76" s="444" t="str">
        <f>IF(OR($D$3="",$R$3=""),"",IF('Result Sheet'!J76="","",'Result Sheet'!J76))</f>
        <v/>
      </c>
      <c r="J76" s="120" t="str">
        <f>IF($R$3=$AQ$8,'Result Sheet'!L76,IF($R$3=$AQ$9,'Result Sheet'!AG76,IF($R$3=$AQ$10,'Result Sheet'!BC76,IF($R$3=$AQ$11,'Result Sheet'!BX76,IF($R$3=$AQ$12,'Result Sheet'!CS76,IF($R$3=$AQ$13,'Result Sheet'!DN76,""))))))</f>
        <v/>
      </c>
      <c r="K76" s="120" t="str">
        <f>IF($R$3=$AQ$8,'Result Sheet'!M76,IF($R$3=$AQ$9,'Result Sheet'!AH76,IF($R$3=$AQ$10,'Result Sheet'!BD76,IF($R$3=$AQ$11,'Result Sheet'!BY76,IF($R$3=$AQ$12,'Result Sheet'!CT76,IF($R$3=$AQ$13,'Result Sheet'!DO76,IF($R$3=$AQ$14,'Result Sheet'!EI76,IF($R$3=$AQ$15,'Result Sheet'!ES76,IF($R$3=$AQ$16,'Result Sheet'!FC76,"")))))))))</f>
        <v/>
      </c>
      <c r="L76" s="120" t="str">
        <f>IF($R$3=$AQ$8,'Result Sheet'!N76,IF($R$3=$AQ$9,'Result Sheet'!AI76,IF($R$3=$AQ$10,'Result Sheet'!BE76,IF($R$3=$AQ$11,'Result Sheet'!BZ76,IF($R$3=$AQ$12,'Result Sheet'!CU76,IF($R$3=$AQ$13,'Result Sheet'!DP76,""))))))</f>
        <v/>
      </c>
      <c r="M76" s="120" t="str">
        <f>IF($R$3=$AQ$8,'Result Sheet'!O76,IF($R$3=$AQ$9,'Result Sheet'!AJ76,IF($R$3=$AQ$10,'Result Sheet'!BF76,IF($R$3=$AQ$11,'Result Sheet'!CA76,IF($R$3=$AQ$12,'Result Sheet'!CV76,IF($R$3=$AQ$13,'Result Sheet'!DQ76,IF($R$3=$AQ$14,'Result Sheet'!EJ76,IF($R$3=$AQ$15,'Result Sheet'!ET76,IF($R$3=$AQ$16,'Result Sheet'!FD76,"")))))))))</f>
        <v/>
      </c>
      <c r="N76" s="120" t="str">
        <f>IF($R$3=$AQ$8,'Result Sheet'!P76,IF($R$3=$AQ$9,'Result Sheet'!AK76,IF($R$3=$AQ$10,'Result Sheet'!BG76,IF($R$3=$AQ$11,'Result Sheet'!CB76,IF($R$3=$AQ$12,'Result Sheet'!CW76,IF($R$3=$AQ$13,'Result Sheet'!DR76,""))))))</f>
        <v/>
      </c>
      <c r="O76" s="120" t="str">
        <f>IF($R$3=$AQ$8,'Result Sheet'!Q76,IF($R$3=$AQ$9,'Result Sheet'!AL76,IF($R$3=$AQ$10,'Result Sheet'!BH76,IF($R$3=$AQ$11,'Result Sheet'!CC76,IF($R$3=$AQ$12,'Result Sheet'!CX76,IF($R$3=$AQ$13,'Result Sheet'!DS76,IF($R$3=$AQ$14,'Result Sheet'!EK76,IF($R$3=$AQ$15,'Result Sheet'!EU76,IF($R$3=$AQ$16,'Result Sheet'!FE76,"")))))))))</f>
        <v/>
      </c>
      <c r="P76" s="472" t="str">
        <f t="shared" si="13"/>
        <v/>
      </c>
      <c r="Q76" s="120" t="str">
        <f>IF($R$3=$AQ$8,'Result Sheet'!S76,IF($R$3=$AQ$9,'Result Sheet'!AN76,IF($R$3=$AQ$10,'Result Sheet'!BJ76,IF($R$3=$AQ$11,'Result Sheet'!CE76,IF($R$3=$AQ$12,'Result Sheet'!CZ76,IF($R$3=$AQ$13,'Result Sheet'!DU76,""))))))</f>
        <v/>
      </c>
      <c r="R76" s="120" t="str">
        <f>IF($R$3=$AQ$8,'Result Sheet'!T76,IF($R$3=$AQ$9,'Result Sheet'!AO76,IF($R$3=$AQ$10,'Result Sheet'!BK76,IF($R$3=$AQ$11,'Result Sheet'!CF76,IF($R$3=$AQ$12,'Result Sheet'!DA76,IF($R$3=$AQ$13,'Result Sheet'!DV76,IF($R$3=$AQ$14,'Result Sheet'!EL76,IF($R$3=$AQ$15,'Result Sheet'!EV76,IF($R$3=$AQ$16,'Result Sheet'!FF76,IF($R$3=$AQ$17,'Result Sheet'!FM76,IF($R$3=$AQ$18,'Result Sheet'!FQ76,"")))))))))))</f>
        <v/>
      </c>
      <c r="S76" s="65" t="str">
        <f t="shared" si="14"/>
        <v/>
      </c>
      <c r="T76" s="62">
        <f t="shared" si="15"/>
        <v>0</v>
      </c>
      <c r="U76" s="120" t="str">
        <f>IF($R$3=$AQ$8,'Result Sheet'!W76,IF($R$3=$AQ$9,'Result Sheet'!AR76,IF($R$3=$AQ$10,'Result Sheet'!BN76,IF($R$3=$AQ$11,'Result Sheet'!CI76,IF($R$3=$AQ$12,'Result Sheet'!DD76,IF($R$3=$AQ$13,'Result Sheet'!DY76,""))))))</f>
        <v/>
      </c>
      <c r="V76" s="120" t="str">
        <f>IF($R$3=$AQ$8,'Result Sheet'!X76,IF($R$3=$AQ$9,'Result Sheet'!AS76,IF($R$3=$AQ$10,'Result Sheet'!BO76,IF($R$3=$AQ$11,'Result Sheet'!CJ76,IF($R$3=$AQ$12,'Result Sheet'!DE76,IF($R$3=$AQ$13,'Result Sheet'!DZ76,IF($R$3=$AQ$14,'Result Sheet'!EM76,IF($R$3=$AQ$15,'Result Sheet'!EW76,IF($R$3=$AQ$16,'Result Sheet'!FG76,IF($R$3=$AQ$17,'Result Sheet'!FN76,IF($R$3=$AQ$18,'Result Sheet'!FR76,"")))))))))))</f>
        <v/>
      </c>
      <c r="W76" s="66" t="str">
        <f t="shared" si="16"/>
        <v/>
      </c>
      <c r="X76" s="445" t="str">
        <f t="shared" si="17"/>
        <v/>
      </c>
      <c r="Y76" s="446">
        <f t="shared" si="18"/>
        <v>0</v>
      </c>
      <c r="Z76" s="446" t="str">
        <f t="shared" si="12"/>
        <v/>
      </c>
      <c r="AA76" s="446" t="str">
        <f t="shared" si="19"/>
        <v/>
      </c>
      <c r="AB76" s="446" t="str">
        <f t="shared" si="20"/>
        <v/>
      </c>
      <c r="AC76" s="446" t="str">
        <f t="shared" si="21"/>
        <v/>
      </c>
      <c r="AD76" s="447" t="str">
        <f t="shared" si="22"/>
        <v/>
      </c>
    </row>
    <row r="77" spans="1:30">
      <c r="A77" s="475">
        <f>IF('Result Sheet'!A77="","",'Result Sheet'!A77)</f>
        <v>70</v>
      </c>
      <c r="B77" s="439" t="str">
        <f>IF(OR($D$3="",$R$3=""),"",IF('Result Sheet'!B77="","",'Result Sheet'!B77))</f>
        <v/>
      </c>
      <c r="C77" s="440" t="str">
        <f>IF(OR($D$3="",$R$3=""),"",IF('Result Sheet'!F77="","",'Result Sheet'!F77))</f>
        <v/>
      </c>
      <c r="D77" s="441" t="str">
        <f>IF(OR($D$3="",$R$3=""),"",IF('Result Sheet'!E77="","",'Result Sheet'!E77))</f>
        <v/>
      </c>
      <c r="E77" s="442" t="str">
        <f>IF(OR($D$3="",$R$3=""),"",IF('Result Sheet'!G77="","",'Result Sheet'!G77))</f>
        <v/>
      </c>
      <c r="F77" s="442" t="str">
        <f>IF(OR($D$3="",$R$3=""),"",IF('Result Sheet'!H77="","",'Result Sheet'!H77))</f>
        <v/>
      </c>
      <c r="G77" s="442" t="str">
        <f>IF(OR($D$3="",$R$3=""),"",IF('Result Sheet'!I77="","",'Result Sheet'!I77))</f>
        <v/>
      </c>
      <c r="H77" s="443" t="str">
        <f>IF(OR($D$3="",$R$3=""),"",IF('Result Sheet'!K77="","",'Result Sheet'!K77))</f>
        <v/>
      </c>
      <c r="I77" s="444" t="str">
        <f>IF(OR($D$3="",$R$3=""),"",IF('Result Sheet'!J77="","",'Result Sheet'!J77))</f>
        <v/>
      </c>
      <c r="J77" s="120" t="str">
        <f>IF($R$3=$AQ$8,'Result Sheet'!L77,IF($R$3=$AQ$9,'Result Sheet'!AG77,IF($R$3=$AQ$10,'Result Sheet'!BC77,IF($R$3=$AQ$11,'Result Sheet'!BX77,IF($R$3=$AQ$12,'Result Sheet'!CS77,IF($R$3=$AQ$13,'Result Sheet'!DN77,""))))))</f>
        <v/>
      </c>
      <c r="K77" s="120" t="str">
        <f>IF($R$3=$AQ$8,'Result Sheet'!M77,IF($R$3=$AQ$9,'Result Sheet'!AH77,IF($R$3=$AQ$10,'Result Sheet'!BD77,IF($R$3=$AQ$11,'Result Sheet'!BY77,IF($R$3=$AQ$12,'Result Sheet'!CT77,IF($R$3=$AQ$13,'Result Sheet'!DO77,IF($R$3=$AQ$14,'Result Sheet'!EI77,IF($R$3=$AQ$15,'Result Sheet'!ES77,IF($R$3=$AQ$16,'Result Sheet'!FC77,"")))))))))</f>
        <v/>
      </c>
      <c r="L77" s="120" t="str">
        <f>IF($R$3=$AQ$8,'Result Sheet'!N77,IF($R$3=$AQ$9,'Result Sheet'!AI77,IF($R$3=$AQ$10,'Result Sheet'!BE77,IF($R$3=$AQ$11,'Result Sheet'!BZ77,IF($R$3=$AQ$12,'Result Sheet'!CU77,IF($R$3=$AQ$13,'Result Sheet'!DP77,""))))))</f>
        <v/>
      </c>
      <c r="M77" s="120" t="str">
        <f>IF($R$3=$AQ$8,'Result Sheet'!O77,IF($R$3=$AQ$9,'Result Sheet'!AJ77,IF($R$3=$AQ$10,'Result Sheet'!BF77,IF($R$3=$AQ$11,'Result Sheet'!CA77,IF($R$3=$AQ$12,'Result Sheet'!CV77,IF($R$3=$AQ$13,'Result Sheet'!DQ77,IF($R$3=$AQ$14,'Result Sheet'!EJ77,IF($R$3=$AQ$15,'Result Sheet'!ET77,IF($R$3=$AQ$16,'Result Sheet'!FD77,"")))))))))</f>
        <v/>
      </c>
      <c r="N77" s="120" t="str">
        <f>IF($R$3=$AQ$8,'Result Sheet'!P77,IF($R$3=$AQ$9,'Result Sheet'!AK77,IF($R$3=$AQ$10,'Result Sheet'!BG77,IF($R$3=$AQ$11,'Result Sheet'!CB77,IF($R$3=$AQ$12,'Result Sheet'!CW77,IF($R$3=$AQ$13,'Result Sheet'!DR77,""))))))</f>
        <v/>
      </c>
      <c r="O77" s="120" t="str">
        <f>IF($R$3=$AQ$8,'Result Sheet'!Q77,IF($R$3=$AQ$9,'Result Sheet'!AL77,IF($R$3=$AQ$10,'Result Sheet'!BH77,IF($R$3=$AQ$11,'Result Sheet'!CC77,IF($R$3=$AQ$12,'Result Sheet'!CX77,IF($R$3=$AQ$13,'Result Sheet'!DS77,IF($R$3=$AQ$14,'Result Sheet'!EK77,IF($R$3=$AQ$15,'Result Sheet'!EU77,IF($R$3=$AQ$16,'Result Sheet'!FE77,"")))))))))</f>
        <v/>
      </c>
      <c r="P77" s="472" t="str">
        <f t="shared" si="13"/>
        <v/>
      </c>
      <c r="Q77" s="120" t="str">
        <f>IF($R$3=$AQ$8,'Result Sheet'!S77,IF($R$3=$AQ$9,'Result Sheet'!AN77,IF($R$3=$AQ$10,'Result Sheet'!BJ77,IF($R$3=$AQ$11,'Result Sheet'!CE77,IF($R$3=$AQ$12,'Result Sheet'!CZ77,IF($R$3=$AQ$13,'Result Sheet'!DU77,""))))))</f>
        <v/>
      </c>
      <c r="R77" s="120" t="str">
        <f>IF($R$3=$AQ$8,'Result Sheet'!T77,IF($R$3=$AQ$9,'Result Sheet'!AO77,IF($R$3=$AQ$10,'Result Sheet'!BK77,IF($R$3=$AQ$11,'Result Sheet'!CF77,IF($R$3=$AQ$12,'Result Sheet'!DA77,IF($R$3=$AQ$13,'Result Sheet'!DV77,IF($R$3=$AQ$14,'Result Sheet'!EL77,IF($R$3=$AQ$15,'Result Sheet'!EV77,IF($R$3=$AQ$16,'Result Sheet'!FF77,IF($R$3=$AQ$17,'Result Sheet'!FM77,IF($R$3=$AQ$18,'Result Sheet'!FQ77,"")))))))))))</f>
        <v/>
      </c>
      <c r="S77" s="65" t="str">
        <f t="shared" si="14"/>
        <v/>
      </c>
      <c r="T77" s="62">
        <f t="shared" si="15"/>
        <v>0</v>
      </c>
      <c r="U77" s="120" t="str">
        <f>IF($R$3=$AQ$8,'Result Sheet'!W77,IF($R$3=$AQ$9,'Result Sheet'!AR77,IF($R$3=$AQ$10,'Result Sheet'!BN77,IF($R$3=$AQ$11,'Result Sheet'!CI77,IF($R$3=$AQ$12,'Result Sheet'!DD77,IF($R$3=$AQ$13,'Result Sheet'!DY77,""))))))</f>
        <v/>
      </c>
      <c r="V77" s="120" t="str">
        <f>IF($R$3=$AQ$8,'Result Sheet'!X77,IF($R$3=$AQ$9,'Result Sheet'!AS77,IF($R$3=$AQ$10,'Result Sheet'!BO77,IF($R$3=$AQ$11,'Result Sheet'!CJ77,IF($R$3=$AQ$12,'Result Sheet'!DE77,IF($R$3=$AQ$13,'Result Sheet'!DZ77,IF($R$3=$AQ$14,'Result Sheet'!EM77,IF($R$3=$AQ$15,'Result Sheet'!EW77,IF($R$3=$AQ$16,'Result Sheet'!FG77,IF($R$3=$AQ$17,'Result Sheet'!FN77,IF($R$3=$AQ$18,'Result Sheet'!FR77,"")))))))))))</f>
        <v/>
      </c>
      <c r="W77" s="66" t="str">
        <f t="shared" si="16"/>
        <v/>
      </c>
      <c r="X77" s="445" t="str">
        <f t="shared" si="17"/>
        <v/>
      </c>
      <c r="Y77" s="446">
        <f t="shared" si="18"/>
        <v>0</v>
      </c>
      <c r="Z77" s="446" t="str">
        <f t="shared" si="12"/>
        <v/>
      </c>
      <c r="AA77" s="446" t="str">
        <f t="shared" si="19"/>
        <v/>
      </c>
      <c r="AB77" s="446" t="str">
        <f t="shared" si="20"/>
        <v/>
      </c>
      <c r="AC77" s="446" t="str">
        <f t="shared" si="21"/>
        <v/>
      </c>
      <c r="AD77" s="447" t="str">
        <f t="shared" si="22"/>
        <v/>
      </c>
    </row>
    <row r="78" spans="1:30">
      <c r="A78" s="475">
        <f>IF('Result Sheet'!A78="","",'Result Sheet'!A78)</f>
        <v>71</v>
      </c>
      <c r="B78" s="439" t="str">
        <f>IF(OR($D$3="",$R$3=""),"",IF('Result Sheet'!B78="","",'Result Sheet'!B78))</f>
        <v/>
      </c>
      <c r="C78" s="440" t="str">
        <f>IF(OR($D$3="",$R$3=""),"",IF('Result Sheet'!F78="","",'Result Sheet'!F78))</f>
        <v/>
      </c>
      <c r="D78" s="441" t="str">
        <f>IF(OR($D$3="",$R$3=""),"",IF('Result Sheet'!E78="","",'Result Sheet'!E78))</f>
        <v/>
      </c>
      <c r="E78" s="442" t="str">
        <f>IF(OR($D$3="",$R$3=""),"",IF('Result Sheet'!G78="","",'Result Sheet'!G78))</f>
        <v/>
      </c>
      <c r="F78" s="442" t="str">
        <f>IF(OR($D$3="",$R$3=""),"",IF('Result Sheet'!H78="","",'Result Sheet'!H78))</f>
        <v/>
      </c>
      <c r="G78" s="442" t="str">
        <f>IF(OR($D$3="",$R$3=""),"",IF('Result Sheet'!I78="","",'Result Sheet'!I78))</f>
        <v/>
      </c>
      <c r="H78" s="443" t="str">
        <f>IF(OR($D$3="",$R$3=""),"",IF('Result Sheet'!K78="","",'Result Sheet'!K78))</f>
        <v/>
      </c>
      <c r="I78" s="444" t="str">
        <f>IF(OR($D$3="",$R$3=""),"",IF('Result Sheet'!J78="","",'Result Sheet'!J78))</f>
        <v/>
      </c>
      <c r="J78" s="120" t="str">
        <f>IF($R$3=$AQ$8,'Result Sheet'!L78,IF($R$3=$AQ$9,'Result Sheet'!AG78,IF($R$3=$AQ$10,'Result Sheet'!BC78,IF($R$3=$AQ$11,'Result Sheet'!BX78,IF($R$3=$AQ$12,'Result Sheet'!CS78,IF($R$3=$AQ$13,'Result Sheet'!DN78,""))))))</f>
        <v/>
      </c>
      <c r="K78" s="120" t="str">
        <f>IF($R$3=$AQ$8,'Result Sheet'!M78,IF($R$3=$AQ$9,'Result Sheet'!AH78,IF($R$3=$AQ$10,'Result Sheet'!BD78,IF($R$3=$AQ$11,'Result Sheet'!BY78,IF($R$3=$AQ$12,'Result Sheet'!CT78,IF($R$3=$AQ$13,'Result Sheet'!DO78,IF($R$3=$AQ$14,'Result Sheet'!EI78,IF($R$3=$AQ$15,'Result Sheet'!ES78,IF($R$3=$AQ$16,'Result Sheet'!FC78,"")))))))))</f>
        <v/>
      </c>
      <c r="L78" s="120" t="str">
        <f>IF($R$3=$AQ$8,'Result Sheet'!N78,IF($R$3=$AQ$9,'Result Sheet'!AI78,IF($R$3=$AQ$10,'Result Sheet'!BE78,IF($R$3=$AQ$11,'Result Sheet'!BZ78,IF($R$3=$AQ$12,'Result Sheet'!CU78,IF($R$3=$AQ$13,'Result Sheet'!DP78,""))))))</f>
        <v/>
      </c>
      <c r="M78" s="120" t="str">
        <f>IF($R$3=$AQ$8,'Result Sheet'!O78,IF($R$3=$AQ$9,'Result Sheet'!AJ78,IF($R$3=$AQ$10,'Result Sheet'!BF78,IF($R$3=$AQ$11,'Result Sheet'!CA78,IF($R$3=$AQ$12,'Result Sheet'!CV78,IF($R$3=$AQ$13,'Result Sheet'!DQ78,IF($R$3=$AQ$14,'Result Sheet'!EJ78,IF($R$3=$AQ$15,'Result Sheet'!ET78,IF($R$3=$AQ$16,'Result Sheet'!FD78,"")))))))))</f>
        <v/>
      </c>
      <c r="N78" s="120" t="str">
        <f>IF($R$3=$AQ$8,'Result Sheet'!P78,IF($R$3=$AQ$9,'Result Sheet'!AK78,IF($R$3=$AQ$10,'Result Sheet'!BG78,IF($R$3=$AQ$11,'Result Sheet'!CB78,IF($R$3=$AQ$12,'Result Sheet'!CW78,IF($R$3=$AQ$13,'Result Sheet'!DR78,""))))))</f>
        <v/>
      </c>
      <c r="O78" s="120" t="str">
        <f>IF($R$3=$AQ$8,'Result Sheet'!Q78,IF($R$3=$AQ$9,'Result Sheet'!AL78,IF($R$3=$AQ$10,'Result Sheet'!BH78,IF($R$3=$AQ$11,'Result Sheet'!CC78,IF($R$3=$AQ$12,'Result Sheet'!CX78,IF($R$3=$AQ$13,'Result Sheet'!DS78,IF($R$3=$AQ$14,'Result Sheet'!EK78,IF($R$3=$AQ$15,'Result Sheet'!EU78,IF($R$3=$AQ$16,'Result Sheet'!FE78,"")))))))))</f>
        <v/>
      </c>
      <c r="P78" s="472" t="str">
        <f t="shared" si="13"/>
        <v/>
      </c>
      <c r="Q78" s="120" t="str">
        <f>IF($R$3=$AQ$8,'Result Sheet'!S78,IF($R$3=$AQ$9,'Result Sheet'!AN78,IF($R$3=$AQ$10,'Result Sheet'!BJ78,IF($R$3=$AQ$11,'Result Sheet'!CE78,IF($R$3=$AQ$12,'Result Sheet'!CZ78,IF($R$3=$AQ$13,'Result Sheet'!DU78,""))))))</f>
        <v/>
      </c>
      <c r="R78" s="120" t="str">
        <f>IF($R$3=$AQ$8,'Result Sheet'!T78,IF($R$3=$AQ$9,'Result Sheet'!AO78,IF($R$3=$AQ$10,'Result Sheet'!BK78,IF($R$3=$AQ$11,'Result Sheet'!CF78,IF($R$3=$AQ$12,'Result Sheet'!DA78,IF($R$3=$AQ$13,'Result Sheet'!DV78,IF($R$3=$AQ$14,'Result Sheet'!EL78,IF($R$3=$AQ$15,'Result Sheet'!EV78,IF($R$3=$AQ$16,'Result Sheet'!FF78,IF($R$3=$AQ$17,'Result Sheet'!FM78,IF($R$3=$AQ$18,'Result Sheet'!FQ78,"")))))))))))</f>
        <v/>
      </c>
      <c r="S78" s="65" t="str">
        <f t="shared" si="14"/>
        <v/>
      </c>
      <c r="T78" s="62">
        <f t="shared" si="15"/>
        <v>0</v>
      </c>
      <c r="U78" s="120" t="str">
        <f>IF($R$3=$AQ$8,'Result Sheet'!W78,IF($R$3=$AQ$9,'Result Sheet'!AR78,IF($R$3=$AQ$10,'Result Sheet'!BN78,IF($R$3=$AQ$11,'Result Sheet'!CI78,IF($R$3=$AQ$12,'Result Sheet'!DD78,IF($R$3=$AQ$13,'Result Sheet'!DY78,""))))))</f>
        <v/>
      </c>
      <c r="V78" s="120" t="str">
        <f>IF($R$3=$AQ$8,'Result Sheet'!X78,IF($R$3=$AQ$9,'Result Sheet'!AS78,IF($R$3=$AQ$10,'Result Sheet'!BO78,IF($R$3=$AQ$11,'Result Sheet'!CJ78,IF($R$3=$AQ$12,'Result Sheet'!DE78,IF($R$3=$AQ$13,'Result Sheet'!DZ78,IF($R$3=$AQ$14,'Result Sheet'!EM78,IF($R$3=$AQ$15,'Result Sheet'!EW78,IF($R$3=$AQ$16,'Result Sheet'!FG78,IF($R$3=$AQ$17,'Result Sheet'!FN78,IF($R$3=$AQ$18,'Result Sheet'!FR78,"")))))))))))</f>
        <v/>
      </c>
      <c r="W78" s="66" t="str">
        <f t="shared" si="16"/>
        <v/>
      </c>
      <c r="X78" s="445" t="str">
        <f t="shared" si="17"/>
        <v/>
      </c>
      <c r="Y78" s="446">
        <f t="shared" si="18"/>
        <v>0</v>
      </c>
      <c r="Z78" s="446" t="str">
        <f t="shared" si="12"/>
        <v/>
      </c>
      <c r="AA78" s="446" t="str">
        <f t="shared" si="19"/>
        <v/>
      </c>
      <c r="AB78" s="446" t="str">
        <f t="shared" si="20"/>
        <v/>
      </c>
      <c r="AC78" s="446" t="str">
        <f t="shared" si="21"/>
        <v/>
      </c>
      <c r="AD78" s="447" t="str">
        <f t="shared" si="22"/>
        <v/>
      </c>
    </row>
    <row r="79" spans="1:30">
      <c r="A79" s="475">
        <f>IF('Result Sheet'!A79="","",'Result Sheet'!A79)</f>
        <v>72</v>
      </c>
      <c r="B79" s="439" t="str">
        <f>IF(OR($D$3="",$R$3=""),"",IF('Result Sheet'!B79="","",'Result Sheet'!B79))</f>
        <v/>
      </c>
      <c r="C79" s="440" t="str">
        <f>IF(OR($D$3="",$R$3=""),"",IF('Result Sheet'!F79="","",'Result Sheet'!F79))</f>
        <v/>
      </c>
      <c r="D79" s="441" t="str">
        <f>IF(OR($D$3="",$R$3=""),"",IF('Result Sheet'!E79="","",'Result Sheet'!E79))</f>
        <v/>
      </c>
      <c r="E79" s="442" t="str">
        <f>IF(OR($D$3="",$R$3=""),"",IF('Result Sheet'!G79="","",'Result Sheet'!G79))</f>
        <v/>
      </c>
      <c r="F79" s="442" t="str">
        <f>IF(OR($D$3="",$R$3=""),"",IF('Result Sheet'!H79="","",'Result Sheet'!H79))</f>
        <v/>
      </c>
      <c r="G79" s="442" t="str">
        <f>IF(OR($D$3="",$R$3=""),"",IF('Result Sheet'!I79="","",'Result Sheet'!I79))</f>
        <v/>
      </c>
      <c r="H79" s="443" t="str">
        <f>IF(OR($D$3="",$R$3=""),"",IF('Result Sheet'!K79="","",'Result Sheet'!K79))</f>
        <v/>
      </c>
      <c r="I79" s="444" t="str">
        <f>IF(OR($D$3="",$R$3=""),"",IF('Result Sheet'!J79="","",'Result Sheet'!J79))</f>
        <v/>
      </c>
      <c r="J79" s="120" t="str">
        <f>IF($R$3=$AQ$8,'Result Sheet'!L79,IF($R$3=$AQ$9,'Result Sheet'!AG79,IF($R$3=$AQ$10,'Result Sheet'!BC79,IF($R$3=$AQ$11,'Result Sheet'!BX79,IF($R$3=$AQ$12,'Result Sheet'!CS79,IF($R$3=$AQ$13,'Result Sheet'!DN79,""))))))</f>
        <v/>
      </c>
      <c r="K79" s="120" t="str">
        <f>IF($R$3=$AQ$8,'Result Sheet'!M79,IF($R$3=$AQ$9,'Result Sheet'!AH79,IF($R$3=$AQ$10,'Result Sheet'!BD79,IF($R$3=$AQ$11,'Result Sheet'!BY79,IF($R$3=$AQ$12,'Result Sheet'!CT79,IF($R$3=$AQ$13,'Result Sheet'!DO79,IF($R$3=$AQ$14,'Result Sheet'!EI79,IF($R$3=$AQ$15,'Result Sheet'!ES79,IF($R$3=$AQ$16,'Result Sheet'!FC79,"")))))))))</f>
        <v/>
      </c>
      <c r="L79" s="120" t="str">
        <f>IF($R$3=$AQ$8,'Result Sheet'!N79,IF($R$3=$AQ$9,'Result Sheet'!AI79,IF($R$3=$AQ$10,'Result Sheet'!BE79,IF($R$3=$AQ$11,'Result Sheet'!BZ79,IF($R$3=$AQ$12,'Result Sheet'!CU79,IF($R$3=$AQ$13,'Result Sheet'!DP79,""))))))</f>
        <v/>
      </c>
      <c r="M79" s="120" t="str">
        <f>IF($R$3=$AQ$8,'Result Sheet'!O79,IF($R$3=$AQ$9,'Result Sheet'!AJ79,IF($R$3=$AQ$10,'Result Sheet'!BF79,IF($R$3=$AQ$11,'Result Sheet'!CA79,IF($R$3=$AQ$12,'Result Sheet'!CV79,IF($R$3=$AQ$13,'Result Sheet'!DQ79,IF($R$3=$AQ$14,'Result Sheet'!EJ79,IF($R$3=$AQ$15,'Result Sheet'!ET79,IF($R$3=$AQ$16,'Result Sheet'!FD79,"")))))))))</f>
        <v/>
      </c>
      <c r="N79" s="120" t="str">
        <f>IF($R$3=$AQ$8,'Result Sheet'!P79,IF($R$3=$AQ$9,'Result Sheet'!AK79,IF($R$3=$AQ$10,'Result Sheet'!BG79,IF($R$3=$AQ$11,'Result Sheet'!CB79,IF($R$3=$AQ$12,'Result Sheet'!CW79,IF($R$3=$AQ$13,'Result Sheet'!DR79,""))))))</f>
        <v/>
      </c>
      <c r="O79" s="120" t="str">
        <f>IF($R$3=$AQ$8,'Result Sheet'!Q79,IF($R$3=$AQ$9,'Result Sheet'!AL79,IF($R$3=$AQ$10,'Result Sheet'!BH79,IF($R$3=$AQ$11,'Result Sheet'!CC79,IF($R$3=$AQ$12,'Result Sheet'!CX79,IF($R$3=$AQ$13,'Result Sheet'!DS79,IF($R$3=$AQ$14,'Result Sheet'!EK79,IF($R$3=$AQ$15,'Result Sheet'!EU79,IF($R$3=$AQ$16,'Result Sheet'!FE79,"")))))))))</f>
        <v/>
      </c>
      <c r="P79" s="472" t="str">
        <f t="shared" si="13"/>
        <v/>
      </c>
      <c r="Q79" s="120" t="str">
        <f>IF($R$3=$AQ$8,'Result Sheet'!S79,IF($R$3=$AQ$9,'Result Sheet'!AN79,IF($R$3=$AQ$10,'Result Sheet'!BJ79,IF($R$3=$AQ$11,'Result Sheet'!CE79,IF($R$3=$AQ$12,'Result Sheet'!CZ79,IF($R$3=$AQ$13,'Result Sheet'!DU79,""))))))</f>
        <v/>
      </c>
      <c r="R79" s="120" t="str">
        <f>IF($R$3=$AQ$8,'Result Sheet'!T79,IF($R$3=$AQ$9,'Result Sheet'!AO79,IF($R$3=$AQ$10,'Result Sheet'!BK79,IF($R$3=$AQ$11,'Result Sheet'!CF79,IF($R$3=$AQ$12,'Result Sheet'!DA79,IF($R$3=$AQ$13,'Result Sheet'!DV79,IF($R$3=$AQ$14,'Result Sheet'!EL79,IF($R$3=$AQ$15,'Result Sheet'!EV79,IF($R$3=$AQ$16,'Result Sheet'!FF79,IF($R$3=$AQ$17,'Result Sheet'!FM79,IF($R$3=$AQ$18,'Result Sheet'!FQ79,"")))))))))))</f>
        <v/>
      </c>
      <c r="S79" s="65" t="str">
        <f t="shared" si="14"/>
        <v/>
      </c>
      <c r="T79" s="62">
        <f t="shared" si="15"/>
        <v>0</v>
      </c>
      <c r="U79" s="120" t="str">
        <f>IF($R$3=$AQ$8,'Result Sheet'!W79,IF($R$3=$AQ$9,'Result Sheet'!AR79,IF($R$3=$AQ$10,'Result Sheet'!BN79,IF($R$3=$AQ$11,'Result Sheet'!CI79,IF($R$3=$AQ$12,'Result Sheet'!DD79,IF($R$3=$AQ$13,'Result Sheet'!DY79,""))))))</f>
        <v/>
      </c>
      <c r="V79" s="120" t="str">
        <f>IF($R$3=$AQ$8,'Result Sheet'!X79,IF($R$3=$AQ$9,'Result Sheet'!AS79,IF($R$3=$AQ$10,'Result Sheet'!BO79,IF($R$3=$AQ$11,'Result Sheet'!CJ79,IF($R$3=$AQ$12,'Result Sheet'!DE79,IF($R$3=$AQ$13,'Result Sheet'!DZ79,IF($R$3=$AQ$14,'Result Sheet'!EM79,IF($R$3=$AQ$15,'Result Sheet'!EW79,IF($R$3=$AQ$16,'Result Sheet'!FG79,IF($R$3=$AQ$17,'Result Sheet'!FN79,IF($R$3=$AQ$18,'Result Sheet'!FR79,"")))))))))))</f>
        <v/>
      </c>
      <c r="W79" s="66" t="str">
        <f t="shared" si="16"/>
        <v/>
      </c>
      <c r="X79" s="445" t="str">
        <f t="shared" si="17"/>
        <v/>
      </c>
      <c r="Y79" s="446">
        <f t="shared" si="18"/>
        <v>0</v>
      </c>
      <c r="Z79" s="446" t="str">
        <f t="shared" si="12"/>
        <v/>
      </c>
      <c r="AA79" s="446" t="str">
        <f t="shared" si="19"/>
        <v/>
      </c>
      <c r="AB79" s="446" t="str">
        <f t="shared" si="20"/>
        <v/>
      </c>
      <c r="AC79" s="446" t="str">
        <f t="shared" si="21"/>
        <v/>
      </c>
      <c r="AD79" s="447" t="str">
        <f t="shared" si="22"/>
        <v/>
      </c>
    </row>
    <row r="80" spans="1:30">
      <c r="A80" s="475">
        <f>IF('Result Sheet'!A80="","",'Result Sheet'!A80)</f>
        <v>73</v>
      </c>
      <c r="B80" s="439" t="str">
        <f>IF(OR($D$3="",$R$3=""),"",IF('Result Sheet'!B80="","",'Result Sheet'!B80))</f>
        <v/>
      </c>
      <c r="C80" s="440" t="str">
        <f>IF(OR($D$3="",$R$3=""),"",IF('Result Sheet'!F80="","",'Result Sheet'!F80))</f>
        <v/>
      </c>
      <c r="D80" s="441" t="str">
        <f>IF(OR($D$3="",$R$3=""),"",IF('Result Sheet'!E80="","",'Result Sheet'!E80))</f>
        <v/>
      </c>
      <c r="E80" s="442" t="str">
        <f>IF(OR($D$3="",$R$3=""),"",IF('Result Sheet'!G80="","",'Result Sheet'!G80))</f>
        <v/>
      </c>
      <c r="F80" s="442" t="str">
        <f>IF(OR($D$3="",$R$3=""),"",IF('Result Sheet'!H80="","",'Result Sheet'!H80))</f>
        <v/>
      </c>
      <c r="G80" s="442" t="str">
        <f>IF(OR($D$3="",$R$3=""),"",IF('Result Sheet'!I80="","",'Result Sheet'!I80))</f>
        <v/>
      </c>
      <c r="H80" s="443" t="str">
        <f>IF(OR($D$3="",$R$3=""),"",IF('Result Sheet'!K80="","",'Result Sheet'!K80))</f>
        <v/>
      </c>
      <c r="I80" s="444" t="str">
        <f>IF(OR($D$3="",$R$3=""),"",IF('Result Sheet'!J80="","",'Result Sheet'!J80))</f>
        <v/>
      </c>
      <c r="J80" s="120" t="str">
        <f>IF($R$3=$AQ$8,'Result Sheet'!L80,IF($R$3=$AQ$9,'Result Sheet'!AG80,IF($R$3=$AQ$10,'Result Sheet'!BC80,IF($R$3=$AQ$11,'Result Sheet'!BX80,IF($R$3=$AQ$12,'Result Sheet'!CS80,IF($R$3=$AQ$13,'Result Sheet'!DN80,""))))))</f>
        <v/>
      </c>
      <c r="K80" s="120" t="str">
        <f>IF($R$3=$AQ$8,'Result Sheet'!M80,IF($R$3=$AQ$9,'Result Sheet'!AH80,IF($R$3=$AQ$10,'Result Sheet'!BD80,IF($R$3=$AQ$11,'Result Sheet'!BY80,IF($R$3=$AQ$12,'Result Sheet'!CT80,IF($R$3=$AQ$13,'Result Sheet'!DO80,IF($R$3=$AQ$14,'Result Sheet'!EI80,IF($R$3=$AQ$15,'Result Sheet'!ES80,IF($R$3=$AQ$16,'Result Sheet'!FC80,"")))))))))</f>
        <v/>
      </c>
      <c r="L80" s="120" t="str">
        <f>IF($R$3=$AQ$8,'Result Sheet'!N80,IF($R$3=$AQ$9,'Result Sheet'!AI80,IF($R$3=$AQ$10,'Result Sheet'!BE80,IF($R$3=$AQ$11,'Result Sheet'!BZ80,IF($R$3=$AQ$12,'Result Sheet'!CU80,IF($R$3=$AQ$13,'Result Sheet'!DP80,""))))))</f>
        <v/>
      </c>
      <c r="M80" s="120" t="str">
        <f>IF($R$3=$AQ$8,'Result Sheet'!O80,IF($R$3=$AQ$9,'Result Sheet'!AJ80,IF($R$3=$AQ$10,'Result Sheet'!BF80,IF($R$3=$AQ$11,'Result Sheet'!CA80,IF($R$3=$AQ$12,'Result Sheet'!CV80,IF($R$3=$AQ$13,'Result Sheet'!DQ80,IF($R$3=$AQ$14,'Result Sheet'!EJ80,IF($R$3=$AQ$15,'Result Sheet'!ET80,IF($R$3=$AQ$16,'Result Sheet'!FD80,"")))))))))</f>
        <v/>
      </c>
      <c r="N80" s="120" t="str">
        <f>IF($R$3=$AQ$8,'Result Sheet'!P80,IF($R$3=$AQ$9,'Result Sheet'!AK80,IF($R$3=$AQ$10,'Result Sheet'!BG80,IF($R$3=$AQ$11,'Result Sheet'!CB80,IF($R$3=$AQ$12,'Result Sheet'!CW80,IF($R$3=$AQ$13,'Result Sheet'!DR80,""))))))</f>
        <v/>
      </c>
      <c r="O80" s="120" t="str">
        <f>IF($R$3=$AQ$8,'Result Sheet'!Q80,IF($R$3=$AQ$9,'Result Sheet'!AL80,IF($R$3=$AQ$10,'Result Sheet'!BH80,IF($R$3=$AQ$11,'Result Sheet'!CC80,IF($R$3=$AQ$12,'Result Sheet'!CX80,IF($R$3=$AQ$13,'Result Sheet'!DS80,IF($R$3=$AQ$14,'Result Sheet'!EK80,IF($R$3=$AQ$15,'Result Sheet'!EU80,IF($R$3=$AQ$16,'Result Sheet'!FE80,"")))))))))</f>
        <v/>
      </c>
      <c r="P80" s="472" t="str">
        <f t="shared" si="13"/>
        <v/>
      </c>
      <c r="Q80" s="120" t="str">
        <f>IF($R$3=$AQ$8,'Result Sheet'!S80,IF($R$3=$AQ$9,'Result Sheet'!AN80,IF($R$3=$AQ$10,'Result Sheet'!BJ80,IF($R$3=$AQ$11,'Result Sheet'!CE80,IF($R$3=$AQ$12,'Result Sheet'!CZ80,IF($R$3=$AQ$13,'Result Sheet'!DU80,""))))))</f>
        <v/>
      </c>
      <c r="R80" s="120" t="str">
        <f>IF($R$3=$AQ$8,'Result Sheet'!T80,IF($R$3=$AQ$9,'Result Sheet'!AO80,IF($R$3=$AQ$10,'Result Sheet'!BK80,IF($R$3=$AQ$11,'Result Sheet'!CF80,IF($R$3=$AQ$12,'Result Sheet'!DA80,IF($R$3=$AQ$13,'Result Sheet'!DV80,IF($R$3=$AQ$14,'Result Sheet'!EL80,IF($R$3=$AQ$15,'Result Sheet'!EV80,IF($R$3=$AQ$16,'Result Sheet'!FF80,IF($R$3=$AQ$17,'Result Sheet'!FM80,IF($R$3=$AQ$18,'Result Sheet'!FQ80,"")))))))))))</f>
        <v/>
      </c>
      <c r="S80" s="65" t="str">
        <f t="shared" si="14"/>
        <v/>
      </c>
      <c r="T80" s="62">
        <f t="shared" si="15"/>
        <v>0</v>
      </c>
      <c r="U80" s="120" t="str">
        <f>IF($R$3=$AQ$8,'Result Sheet'!W80,IF($R$3=$AQ$9,'Result Sheet'!AR80,IF($R$3=$AQ$10,'Result Sheet'!BN80,IF($R$3=$AQ$11,'Result Sheet'!CI80,IF($R$3=$AQ$12,'Result Sheet'!DD80,IF($R$3=$AQ$13,'Result Sheet'!DY80,""))))))</f>
        <v/>
      </c>
      <c r="V80" s="120" t="str">
        <f>IF($R$3=$AQ$8,'Result Sheet'!X80,IF($R$3=$AQ$9,'Result Sheet'!AS80,IF($R$3=$AQ$10,'Result Sheet'!BO80,IF($R$3=$AQ$11,'Result Sheet'!CJ80,IF($R$3=$AQ$12,'Result Sheet'!DE80,IF($R$3=$AQ$13,'Result Sheet'!DZ80,IF($R$3=$AQ$14,'Result Sheet'!EM80,IF($R$3=$AQ$15,'Result Sheet'!EW80,IF($R$3=$AQ$16,'Result Sheet'!FG80,IF($R$3=$AQ$17,'Result Sheet'!FN80,IF($R$3=$AQ$18,'Result Sheet'!FR80,"")))))))))))</f>
        <v/>
      </c>
      <c r="W80" s="66" t="str">
        <f t="shared" si="16"/>
        <v/>
      </c>
      <c r="X80" s="445" t="str">
        <f t="shared" si="17"/>
        <v/>
      </c>
      <c r="Y80" s="446">
        <f t="shared" si="18"/>
        <v>0</v>
      </c>
      <c r="Z80" s="446" t="str">
        <f t="shared" si="12"/>
        <v/>
      </c>
      <c r="AA80" s="446" t="str">
        <f t="shared" si="19"/>
        <v/>
      </c>
      <c r="AB80" s="446" t="str">
        <f t="shared" si="20"/>
        <v/>
      </c>
      <c r="AC80" s="446" t="str">
        <f t="shared" si="21"/>
        <v/>
      </c>
      <c r="AD80" s="447" t="str">
        <f t="shared" si="22"/>
        <v/>
      </c>
    </row>
    <row r="81" spans="1:30">
      <c r="A81" s="475">
        <f>IF('Result Sheet'!A81="","",'Result Sheet'!A81)</f>
        <v>74</v>
      </c>
      <c r="B81" s="439" t="str">
        <f>IF(OR($D$3="",$R$3=""),"",IF('Result Sheet'!B81="","",'Result Sheet'!B81))</f>
        <v/>
      </c>
      <c r="C81" s="440" t="str">
        <f>IF(OR($D$3="",$R$3=""),"",IF('Result Sheet'!F81="","",'Result Sheet'!F81))</f>
        <v/>
      </c>
      <c r="D81" s="441" t="str">
        <f>IF(OR($D$3="",$R$3=""),"",IF('Result Sheet'!E81="","",'Result Sheet'!E81))</f>
        <v/>
      </c>
      <c r="E81" s="442" t="str">
        <f>IF(OR($D$3="",$R$3=""),"",IF('Result Sheet'!G81="","",'Result Sheet'!G81))</f>
        <v/>
      </c>
      <c r="F81" s="442" t="str">
        <f>IF(OR($D$3="",$R$3=""),"",IF('Result Sheet'!H81="","",'Result Sheet'!H81))</f>
        <v/>
      </c>
      <c r="G81" s="442" t="str">
        <f>IF(OR($D$3="",$R$3=""),"",IF('Result Sheet'!I81="","",'Result Sheet'!I81))</f>
        <v/>
      </c>
      <c r="H81" s="443" t="str">
        <f>IF(OR($D$3="",$R$3=""),"",IF('Result Sheet'!K81="","",'Result Sheet'!K81))</f>
        <v/>
      </c>
      <c r="I81" s="444" t="str">
        <f>IF(OR($D$3="",$R$3=""),"",IF('Result Sheet'!J81="","",'Result Sheet'!J81))</f>
        <v/>
      </c>
      <c r="J81" s="120" t="str">
        <f>IF($R$3=$AQ$8,'Result Sheet'!L81,IF($R$3=$AQ$9,'Result Sheet'!AG81,IF($R$3=$AQ$10,'Result Sheet'!BC81,IF($R$3=$AQ$11,'Result Sheet'!BX81,IF($R$3=$AQ$12,'Result Sheet'!CS81,IF($R$3=$AQ$13,'Result Sheet'!DN81,""))))))</f>
        <v/>
      </c>
      <c r="K81" s="120" t="str">
        <f>IF($R$3=$AQ$8,'Result Sheet'!M81,IF($R$3=$AQ$9,'Result Sheet'!AH81,IF($R$3=$AQ$10,'Result Sheet'!BD81,IF($R$3=$AQ$11,'Result Sheet'!BY81,IF($R$3=$AQ$12,'Result Sheet'!CT81,IF($R$3=$AQ$13,'Result Sheet'!DO81,IF($R$3=$AQ$14,'Result Sheet'!EI81,IF($R$3=$AQ$15,'Result Sheet'!ES81,IF($R$3=$AQ$16,'Result Sheet'!FC81,"")))))))))</f>
        <v/>
      </c>
      <c r="L81" s="120" t="str">
        <f>IF($R$3=$AQ$8,'Result Sheet'!N81,IF($R$3=$AQ$9,'Result Sheet'!AI81,IF($R$3=$AQ$10,'Result Sheet'!BE81,IF($R$3=$AQ$11,'Result Sheet'!BZ81,IF($R$3=$AQ$12,'Result Sheet'!CU81,IF($R$3=$AQ$13,'Result Sheet'!DP81,""))))))</f>
        <v/>
      </c>
      <c r="M81" s="120" t="str">
        <f>IF($R$3=$AQ$8,'Result Sheet'!O81,IF($R$3=$AQ$9,'Result Sheet'!AJ81,IF($R$3=$AQ$10,'Result Sheet'!BF81,IF($R$3=$AQ$11,'Result Sheet'!CA81,IF($R$3=$AQ$12,'Result Sheet'!CV81,IF($R$3=$AQ$13,'Result Sheet'!DQ81,IF($R$3=$AQ$14,'Result Sheet'!EJ81,IF($R$3=$AQ$15,'Result Sheet'!ET81,IF($R$3=$AQ$16,'Result Sheet'!FD81,"")))))))))</f>
        <v/>
      </c>
      <c r="N81" s="120" t="str">
        <f>IF($R$3=$AQ$8,'Result Sheet'!P81,IF($R$3=$AQ$9,'Result Sheet'!AK81,IF($R$3=$AQ$10,'Result Sheet'!BG81,IF($R$3=$AQ$11,'Result Sheet'!CB81,IF($R$3=$AQ$12,'Result Sheet'!CW81,IF($R$3=$AQ$13,'Result Sheet'!DR81,""))))))</f>
        <v/>
      </c>
      <c r="O81" s="120" t="str">
        <f>IF($R$3=$AQ$8,'Result Sheet'!Q81,IF($R$3=$AQ$9,'Result Sheet'!AL81,IF($R$3=$AQ$10,'Result Sheet'!BH81,IF($R$3=$AQ$11,'Result Sheet'!CC81,IF($R$3=$AQ$12,'Result Sheet'!CX81,IF($R$3=$AQ$13,'Result Sheet'!DS81,IF($R$3=$AQ$14,'Result Sheet'!EK81,IF($R$3=$AQ$15,'Result Sheet'!EU81,IF($R$3=$AQ$16,'Result Sheet'!FE81,"")))))))))</f>
        <v/>
      </c>
      <c r="P81" s="472" t="str">
        <f t="shared" si="13"/>
        <v/>
      </c>
      <c r="Q81" s="120" t="str">
        <f>IF($R$3=$AQ$8,'Result Sheet'!S81,IF($R$3=$AQ$9,'Result Sheet'!AN81,IF($R$3=$AQ$10,'Result Sheet'!BJ81,IF($R$3=$AQ$11,'Result Sheet'!CE81,IF($R$3=$AQ$12,'Result Sheet'!CZ81,IF($R$3=$AQ$13,'Result Sheet'!DU81,""))))))</f>
        <v/>
      </c>
      <c r="R81" s="120" t="str">
        <f>IF($R$3=$AQ$8,'Result Sheet'!T81,IF($R$3=$AQ$9,'Result Sheet'!AO81,IF($R$3=$AQ$10,'Result Sheet'!BK81,IF($R$3=$AQ$11,'Result Sheet'!CF81,IF($R$3=$AQ$12,'Result Sheet'!DA81,IF($R$3=$AQ$13,'Result Sheet'!DV81,IF($R$3=$AQ$14,'Result Sheet'!EL81,IF($R$3=$AQ$15,'Result Sheet'!EV81,IF($R$3=$AQ$16,'Result Sheet'!FF81,IF($R$3=$AQ$17,'Result Sheet'!FM81,IF($R$3=$AQ$18,'Result Sheet'!FQ81,"")))))))))))</f>
        <v/>
      </c>
      <c r="S81" s="65" t="str">
        <f t="shared" si="14"/>
        <v/>
      </c>
      <c r="T81" s="62">
        <f t="shared" si="15"/>
        <v>0</v>
      </c>
      <c r="U81" s="120" t="str">
        <f>IF($R$3=$AQ$8,'Result Sheet'!W81,IF($R$3=$AQ$9,'Result Sheet'!AR81,IF($R$3=$AQ$10,'Result Sheet'!BN81,IF($R$3=$AQ$11,'Result Sheet'!CI81,IF($R$3=$AQ$12,'Result Sheet'!DD81,IF($R$3=$AQ$13,'Result Sheet'!DY81,""))))))</f>
        <v/>
      </c>
      <c r="V81" s="120" t="str">
        <f>IF($R$3=$AQ$8,'Result Sheet'!X81,IF($R$3=$AQ$9,'Result Sheet'!AS81,IF($R$3=$AQ$10,'Result Sheet'!BO81,IF($R$3=$AQ$11,'Result Sheet'!CJ81,IF($R$3=$AQ$12,'Result Sheet'!DE81,IF($R$3=$AQ$13,'Result Sheet'!DZ81,IF($R$3=$AQ$14,'Result Sheet'!EM81,IF($R$3=$AQ$15,'Result Sheet'!EW81,IF($R$3=$AQ$16,'Result Sheet'!FG81,IF($R$3=$AQ$17,'Result Sheet'!FN81,IF($R$3=$AQ$18,'Result Sheet'!FR81,"")))))))))))</f>
        <v/>
      </c>
      <c r="W81" s="66" t="str">
        <f t="shared" si="16"/>
        <v/>
      </c>
      <c r="X81" s="445" t="str">
        <f t="shared" si="17"/>
        <v/>
      </c>
      <c r="Y81" s="446">
        <f t="shared" si="18"/>
        <v>0</v>
      </c>
      <c r="Z81" s="446" t="str">
        <f t="shared" si="12"/>
        <v/>
      </c>
      <c r="AA81" s="446" t="str">
        <f t="shared" si="19"/>
        <v/>
      </c>
      <c r="AB81" s="446" t="str">
        <f t="shared" si="20"/>
        <v/>
      </c>
      <c r="AC81" s="446" t="str">
        <f t="shared" si="21"/>
        <v/>
      </c>
      <c r="AD81" s="447" t="str">
        <f t="shared" si="22"/>
        <v/>
      </c>
    </row>
    <row r="82" spans="1:30">
      <c r="A82" s="475">
        <f>IF('Result Sheet'!A82="","",'Result Sheet'!A82)</f>
        <v>75</v>
      </c>
      <c r="B82" s="439" t="str">
        <f>IF(OR($D$3="",$R$3=""),"",IF('Result Sheet'!B82="","",'Result Sheet'!B82))</f>
        <v/>
      </c>
      <c r="C82" s="440" t="str">
        <f>IF(OR($D$3="",$R$3=""),"",IF('Result Sheet'!F82="","",'Result Sheet'!F82))</f>
        <v/>
      </c>
      <c r="D82" s="441" t="str">
        <f>IF(OR($D$3="",$R$3=""),"",IF('Result Sheet'!E82="","",'Result Sheet'!E82))</f>
        <v/>
      </c>
      <c r="E82" s="442" t="str">
        <f>IF(OR($D$3="",$R$3=""),"",IF('Result Sheet'!G82="","",'Result Sheet'!G82))</f>
        <v/>
      </c>
      <c r="F82" s="442" t="str">
        <f>IF(OR($D$3="",$R$3=""),"",IF('Result Sheet'!H82="","",'Result Sheet'!H82))</f>
        <v/>
      </c>
      <c r="G82" s="442" t="str">
        <f>IF(OR($D$3="",$R$3=""),"",IF('Result Sheet'!I82="","",'Result Sheet'!I82))</f>
        <v/>
      </c>
      <c r="H82" s="443" t="str">
        <f>IF(OR($D$3="",$R$3=""),"",IF('Result Sheet'!K82="","",'Result Sheet'!K82))</f>
        <v/>
      </c>
      <c r="I82" s="444" t="str">
        <f>IF(OR($D$3="",$R$3=""),"",IF('Result Sheet'!J82="","",'Result Sheet'!J82))</f>
        <v/>
      </c>
      <c r="J82" s="120" t="str">
        <f>IF($R$3=$AQ$8,'Result Sheet'!L82,IF($R$3=$AQ$9,'Result Sheet'!AG82,IF($R$3=$AQ$10,'Result Sheet'!BC82,IF($R$3=$AQ$11,'Result Sheet'!BX82,IF($R$3=$AQ$12,'Result Sheet'!CS82,IF($R$3=$AQ$13,'Result Sheet'!DN82,""))))))</f>
        <v/>
      </c>
      <c r="K82" s="120" t="str">
        <f>IF($R$3=$AQ$8,'Result Sheet'!M82,IF($R$3=$AQ$9,'Result Sheet'!AH82,IF($R$3=$AQ$10,'Result Sheet'!BD82,IF($R$3=$AQ$11,'Result Sheet'!BY82,IF($R$3=$AQ$12,'Result Sheet'!CT82,IF($R$3=$AQ$13,'Result Sheet'!DO82,IF($R$3=$AQ$14,'Result Sheet'!EI82,IF($R$3=$AQ$15,'Result Sheet'!ES82,IF($R$3=$AQ$16,'Result Sheet'!FC82,"")))))))))</f>
        <v/>
      </c>
      <c r="L82" s="120" t="str">
        <f>IF($R$3=$AQ$8,'Result Sheet'!N82,IF($R$3=$AQ$9,'Result Sheet'!AI82,IF($R$3=$AQ$10,'Result Sheet'!BE82,IF($R$3=$AQ$11,'Result Sheet'!BZ82,IF($R$3=$AQ$12,'Result Sheet'!CU82,IF($R$3=$AQ$13,'Result Sheet'!DP82,""))))))</f>
        <v/>
      </c>
      <c r="M82" s="120" t="str">
        <f>IF($R$3=$AQ$8,'Result Sheet'!O82,IF($R$3=$AQ$9,'Result Sheet'!AJ82,IF($R$3=$AQ$10,'Result Sheet'!BF82,IF($R$3=$AQ$11,'Result Sheet'!CA82,IF($R$3=$AQ$12,'Result Sheet'!CV82,IF($R$3=$AQ$13,'Result Sheet'!DQ82,IF($R$3=$AQ$14,'Result Sheet'!EJ82,IF($R$3=$AQ$15,'Result Sheet'!ET82,IF($R$3=$AQ$16,'Result Sheet'!FD82,"")))))))))</f>
        <v/>
      </c>
      <c r="N82" s="120" t="str">
        <f>IF($R$3=$AQ$8,'Result Sheet'!P82,IF($R$3=$AQ$9,'Result Sheet'!AK82,IF($R$3=$AQ$10,'Result Sheet'!BG82,IF($R$3=$AQ$11,'Result Sheet'!CB82,IF($R$3=$AQ$12,'Result Sheet'!CW82,IF($R$3=$AQ$13,'Result Sheet'!DR82,""))))))</f>
        <v/>
      </c>
      <c r="O82" s="120" t="str">
        <f>IF($R$3=$AQ$8,'Result Sheet'!Q82,IF($R$3=$AQ$9,'Result Sheet'!AL82,IF($R$3=$AQ$10,'Result Sheet'!BH82,IF($R$3=$AQ$11,'Result Sheet'!CC82,IF($R$3=$AQ$12,'Result Sheet'!CX82,IF($R$3=$AQ$13,'Result Sheet'!DS82,IF($R$3=$AQ$14,'Result Sheet'!EK82,IF($R$3=$AQ$15,'Result Sheet'!EU82,IF($R$3=$AQ$16,'Result Sheet'!FE82,"")))))))))</f>
        <v/>
      </c>
      <c r="P82" s="472" t="str">
        <f t="shared" si="13"/>
        <v/>
      </c>
      <c r="Q82" s="120" t="str">
        <f>IF($R$3=$AQ$8,'Result Sheet'!S82,IF($R$3=$AQ$9,'Result Sheet'!AN82,IF($R$3=$AQ$10,'Result Sheet'!BJ82,IF($R$3=$AQ$11,'Result Sheet'!CE82,IF($R$3=$AQ$12,'Result Sheet'!CZ82,IF($R$3=$AQ$13,'Result Sheet'!DU82,""))))))</f>
        <v/>
      </c>
      <c r="R82" s="120" t="str">
        <f>IF($R$3=$AQ$8,'Result Sheet'!T82,IF($R$3=$AQ$9,'Result Sheet'!AO82,IF($R$3=$AQ$10,'Result Sheet'!BK82,IF($R$3=$AQ$11,'Result Sheet'!CF82,IF($R$3=$AQ$12,'Result Sheet'!DA82,IF($R$3=$AQ$13,'Result Sheet'!DV82,IF($R$3=$AQ$14,'Result Sheet'!EL82,IF($R$3=$AQ$15,'Result Sheet'!EV82,IF($R$3=$AQ$16,'Result Sheet'!FF82,IF($R$3=$AQ$17,'Result Sheet'!FM82,IF($R$3=$AQ$18,'Result Sheet'!FQ82,"")))))))))))</f>
        <v/>
      </c>
      <c r="S82" s="65" t="str">
        <f t="shared" si="14"/>
        <v/>
      </c>
      <c r="T82" s="62">
        <f t="shared" si="15"/>
        <v>0</v>
      </c>
      <c r="U82" s="120" t="str">
        <f>IF($R$3=$AQ$8,'Result Sheet'!W82,IF($R$3=$AQ$9,'Result Sheet'!AR82,IF($R$3=$AQ$10,'Result Sheet'!BN82,IF($R$3=$AQ$11,'Result Sheet'!CI82,IF($R$3=$AQ$12,'Result Sheet'!DD82,IF($R$3=$AQ$13,'Result Sheet'!DY82,""))))))</f>
        <v/>
      </c>
      <c r="V82" s="120" t="str">
        <f>IF($R$3=$AQ$8,'Result Sheet'!X82,IF($R$3=$AQ$9,'Result Sheet'!AS82,IF($R$3=$AQ$10,'Result Sheet'!BO82,IF($R$3=$AQ$11,'Result Sheet'!CJ82,IF($R$3=$AQ$12,'Result Sheet'!DE82,IF($R$3=$AQ$13,'Result Sheet'!DZ82,IF($R$3=$AQ$14,'Result Sheet'!EM82,IF($R$3=$AQ$15,'Result Sheet'!EW82,IF($R$3=$AQ$16,'Result Sheet'!FG82,IF($R$3=$AQ$17,'Result Sheet'!FN82,IF($R$3=$AQ$18,'Result Sheet'!FR82,"")))))))))))</f>
        <v/>
      </c>
      <c r="W82" s="66" t="str">
        <f t="shared" si="16"/>
        <v/>
      </c>
      <c r="X82" s="445" t="str">
        <f t="shared" si="17"/>
        <v/>
      </c>
      <c r="Y82" s="446">
        <f t="shared" si="18"/>
        <v>0</v>
      </c>
      <c r="Z82" s="446" t="str">
        <f t="shared" si="12"/>
        <v/>
      </c>
      <c r="AA82" s="446" t="str">
        <f t="shared" si="19"/>
        <v/>
      </c>
      <c r="AB82" s="446" t="str">
        <f t="shared" si="20"/>
        <v/>
      </c>
      <c r="AC82" s="446" t="str">
        <f t="shared" si="21"/>
        <v/>
      </c>
      <c r="AD82" s="447" t="str">
        <f t="shared" si="22"/>
        <v/>
      </c>
    </row>
    <row r="83" spans="1:30">
      <c r="A83" s="475">
        <f>IF('Result Sheet'!A83="","",'Result Sheet'!A83)</f>
        <v>76</v>
      </c>
      <c r="B83" s="439" t="str">
        <f>IF(OR($D$3="",$R$3=""),"",IF('Result Sheet'!B83="","",'Result Sheet'!B83))</f>
        <v/>
      </c>
      <c r="C83" s="440" t="str">
        <f>IF(OR($D$3="",$R$3=""),"",IF('Result Sheet'!F83="","",'Result Sheet'!F83))</f>
        <v/>
      </c>
      <c r="D83" s="441" t="str">
        <f>IF(OR($D$3="",$R$3=""),"",IF('Result Sheet'!E83="","",'Result Sheet'!E83))</f>
        <v/>
      </c>
      <c r="E83" s="442" t="str">
        <f>IF(OR($D$3="",$R$3=""),"",IF('Result Sheet'!G83="","",'Result Sheet'!G83))</f>
        <v/>
      </c>
      <c r="F83" s="442" t="str">
        <f>IF(OR($D$3="",$R$3=""),"",IF('Result Sheet'!H83="","",'Result Sheet'!H83))</f>
        <v/>
      </c>
      <c r="G83" s="442" t="str">
        <f>IF(OR($D$3="",$R$3=""),"",IF('Result Sheet'!I83="","",'Result Sheet'!I83))</f>
        <v/>
      </c>
      <c r="H83" s="443" t="str">
        <f>IF(OR($D$3="",$R$3=""),"",IF('Result Sheet'!K83="","",'Result Sheet'!K83))</f>
        <v/>
      </c>
      <c r="I83" s="444" t="str">
        <f>IF(OR($D$3="",$R$3=""),"",IF('Result Sheet'!J83="","",'Result Sheet'!J83))</f>
        <v/>
      </c>
      <c r="J83" s="120" t="str">
        <f>IF($R$3=$AQ$8,'Result Sheet'!L83,IF($R$3=$AQ$9,'Result Sheet'!AG83,IF($R$3=$AQ$10,'Result Sheet'!BC83,IF($R$3=$AQ$11,'Result Sheet'!BX83,IF($R$3=$AQ$12,'Result Sheet'!CS83,IF($R$3=$AQ$13,'Result Sheet'!DN83,""))))))</f>
        <v/>
      </c>
      <c r="K83" s="120" t="str">
        <f>IF($R$3=$AQ$8,'Result Sheet'!M83,IF($R$3=$AQ$9,'Result Sheet'!AH83,IF($R$3=$AQ$10,'Result Sheet'!BD83,IF($R$3=$AQ$11,'Result Sheet'!BY83,IF($R$3=$AQ$12,'Result Sheet'!CT83,IF($R$3=$AQ$13,'Result Sheet'!DO83,IF($R$3=$AQ$14,'Result Sheet'!EI83,IF($R$3=$AQ$15,'Result Sheet'!ES83,IF($R$3=$AQ$16,'Result Sheet'!FC83,"")))))))))</f>
        <v/>
      </c>
      <c r="L83" s="120" t="str">
        <f>IF($R$3=$AQ$8,'Result Sheet'!N83,IF($R$3=$AQ$9,'Result Sheet'!AI83,IF($R$3=$AQ$10,'Result Sheet'!BE83,IF($R$3=$AQ$11,'Result Sheet'!BZ83,IF($R$3=$AQ$12,'Result Sheet'!CU83,IF($R$3=$AQ$13,'Result Sheet'!DP83,""))))))</f>
        <v/>
      </c>
      <c r="M83" s="120" t="str">
        <f>IF($R$3=$AQ$8,'Result Sheet'!O83,IF($R$3=$AQ$9,'Result Sheet'!AJ83,IF($R$3=$AQ$10,'Result Sheet'!BF83,IF($R$3=$AQ$11,'Result Sheet'!CA83,IF($R$3=$AQ$12,'Result Sheet'!CV83,IF($R$3=$AQ$13,'Result Sheet'!DQ83,IF($R$3=$AQ$14,'Result Sheet'!EJ83,IF($R$3=$AQ$15,'Result Sheet'!ET83,IF($R$3=$AQ$16,'Result Sheet'!FD83,"")))))))))</f>
        <v/>
      </c>
      <c r="N83" s="120" t="str">
        <f>IF($R$3=$AQ$8,'Result Sheet'!P83,IF($R$3=$AQ$9,'Result Sheet'!AK83,IF($R$3=$AQ$10,'Result Sheet'!BG83,IF($R$3=$AQ$11,'Result Sheet'!CB83,IF($R$3=$AQ$12,'Result Sheet'!CW83,IF($R$3=$AQ$13,'Result Sheet'!DR83,""))))))</f>
        <v/>
      </c>
      <c r="O83" s="120" t="str">
        <f>IF($R$3=$AQ$8,'Result Sheet'!Q83,IF($R$3=$AQ$9,'Result Sheet'!AL83,IF($R$3=$AQ$10,'Result Sheet'!BH83,IF($R$3=$AQ$11,'Result Sheet'!CC83,IF($R$3=$AQ$12,'Result Sheet'!CX83,IF($R$3=$AQ$13,'Result Sheet'!DS83,IF($R$3=$AQ$14,'Result Sheet'!EK83,IF($R$3=$AQ$15,'Result Sheet'!EU83,IF($R$3=$AQ$16,'Result Sheet'!FE83,"")))))))))</f>
        <v/>
      </c>
      <c r="P83" s="472" t="str">
        <f t="shared" si="13"/>
        <v/>
      </c>
      <c r="Q83" s="120" t="str">
        <f>IF($R$3=$AQ$8,'Result Sheet'!S83,IF($R$3=$AQ$9,'Result Sheet'!AN83,IF($R$3=$AQ$10,'Result Sheet'!BJ83,IF($R$3=$AQ$11,'Result Sheet'!CE83,IF($R$3=$AQ$12,'Result Sheet'!CZ83,IF($R$3=$AQ$13,'Result Sheet'!DU83,""))))))</f>
        <v/>
      </c>
      <c r="R83" s="120" t="str">
        <f>IF($R$3=$AQ$8,'Result Sheet'!T83,IF($R$3=$AQ$9,'Result Sheet'!AO83,IF($R$3=$AQ$10,'Result Sheet'!BK83,IF($R$3=$AQ$11,'Result Sheet'!CF83,IF($R$3=$AQ$12,'Result Sheet'!DA83,IF($R$3=$AQ$13,'Result Sheet'!DV83,IF($R$3=$AQ$14,'Result Sheet'!EL83,IF($R$3=$AQ$15,'Result Sheet'!EV83,IF($R$3=$AQ$16,'Result Sheet'!FF83,IF($R$3=$AQ$17,'Result Sheet'!FM83,IF($R$3=$AQ$18,'Result Sheet'!FQ83,"")))))))))))</f>
        <v/>
      </c>
      <c r="S83" s="65" t="str">
        <f t="shared" si="14"/>
        <v/>
      </c>
      <c r="T83" s="62">
        <f t="shared" si="15"/>
        <v>0</v>
      </c>
      <c r="U83" s="120" t="str">
        <f>IF($R$3=$AQ$8,'Result Sheet'!W83,IF($R$3=$AQ$9,'Result Sheet'!AR83,IF($R$3=$AQ$10,'Result Sheet'!BN83,IF($R$3=$AQ$11,'Result Sheet'!CI83,IF($R$3=$AQ$12,'Result Sheet'!DD83,IF($R$3=$AQ$13,'Result Sheet'!DY83,""))))))</f>
        <v/>
      </c>
      <c r="V83" s="120" t="str">
        <f>IF($R$3=$AQ$8,'Result Sheet'!X83,IF($R$3=$AQ$9,'Result Sheet'!AS83,IF($R$3=$AQ$10,'Result Sheet'!BO83,IF($R$3=$AQ$11,'Result Sheet'!CJ83,IF($R$3=$AQ$12,'Result Sheet'!DE83,IF($R$3=$AQ$13,'Result Sheet'!DZ83,IF($R$3=$AQ$14,'Result Sheet'!EM83,IF($R$3=$AQ$15,'Result Sheet'!EW83,IF($R$3=$AQ$16,'Result Sheet'!FG83,IF($R$3=$AQ$17,'Result Sheet'!FN83,IF($R$3=$AQ$18,'Result Sheet'!FR83,"")))))))))))</f>
        <v/>
      </c>
      <c r="W83" s="66" t="str">
        <f t="shared" si="16"/>
        <v/>
      </c>
      <c r="X83" s="445" t="str">
        <f t="shared" si="17"/>
        <v/>
      </c>
      <c r="Y83" s="446">
        <f t="shared" si="18"/>
        <v>0</v>
      </c>
      <c r="Z83" s="446" t="str">
        <f t="shared" si="12"/>
        <v/>
      </c>
      <c r="AA83" s="446" t="str">
        <f t="shared" si="19"/>
        <v/>
      </c>
      <c r="AB83" s="446" t="str">
        <f t="shared" si="20"/>
        <v/>
      </c>
      <c r="AC83" s="446" t="str">
        <f t="shared" si="21"/>
        <v/>
      </c>
      <c r="AD83" s="447" t="str">
        <f t="shared" si="22"/>
        <v/>
      </c>
    </row>
    <row r="84" spans="1:30">
      <c r="A84" s="475">
        <f>IF('Result Sheet'!A84="","",'Result Sheet'!A84)</f>
        <v>77</v>
      </c>
      <c r="B84" s="439" t="str">
        <f>IF(OR($D$3="",$R$3=""),"",IF('Result Sheet'!B84="","",'Result Sheet'!B84))</f>
        <v/>
      </c>
      <c r="C84" s="440" t="str">
        <f>IF(OR($D$3="",$R$3=""),"",IF('Result Sheet'!F84="","",'Result Sheet'!F84))</f>
        <v/>
      </c>
      <c r="D84" s="441" t="str">
        <f>IF(OR($D$3="",$R$3=""),"",IF('Result Sheet'!E84="","",'Result Sheet'!E84))</f>
        <v/>
      </c>
      <c r="E84" s="442" t="str">
        <f>IF(OR($D$3="",$R$3=""),"",IF('Result Sheet'!G84="","",'Result Sheet'!G84))</f>
        <v/>
      </c>
      <c r="F84" s="442" t="str">
        <f>IF(OR($D$3="",$R$3=""),"",IF('Result Sheet'!H84="","",'Result Sheet'!H84))</f>
        <v/>
      </c>
      <c r="G84" s="442" t="str">
        <f>IF(OR($D$3="",$R$3=""),"",IF('Result Sheet'!I84="","",'Result Sheet'!I84))</f>
        <v/>
      </c>
      <c r="H84" s="443" t="str">
        <f>IF(OR($D$3="",$R$3=""),"",IF('Result Sheet'!K84="","",'Result Sheet'!K84))</f>
        <v/>
      </c>
      <c r="I84" s="444" t="str">
        <f>IF(OR($D$3="",$R$3=""),"",IF('Result Sheet'!J84="","",'Result Sheet'!J84))</f>
        <v/>
      </c>
      <c r="J84" s="120" t="str">
        <f>IF($R$3=$AQ$8,'Result Sheet'!L84,IF($R$3=$AQ$9,'Result Sheet'!AG84,IF($R$3=$AQ$10,'Result Sheet'!BC84,IF($R$3=$AQ$11,'Result Sheet'!BX84,IF($R$3=$AQ$12,'Result Sheet'!CS84,IF($R$3=$AQ$13,'Result Sheet'!DN84,""))))))</f>
        <v/>
      </c>
      <c r="K84" s="120" t="str">
        <f>IF($R$3=$AQ$8,'Result Sheet'!M84,IF($R$3=$AQ$9,'Result Sheet'!AH84,IF($R$3=$AQ$10,'Result Sheet'!BD84,IF($R$3=$AQ$11,'Result Sheet'!BY84,IF($R$3=$AQ$12,'Result Sheet'!CT84,IF($R$3=$AQ$13,'Result Sheet'!DO84,IF($R$3=$AQ$14,'Result Sheet'!EI84,IF($R$3=$AQ$15,'Result Sheet'!ES84,IF($R$3=$AQ$16,'Result Sheet'!FC84,"")))))))))</f>
        <v/>
      </c>
      <c r="L84" s="120" t="str">
        <f>IF($R$3=$AQ$8,'Result Sheet'!N84,IF($R$3=$AQ$9,'Result Sheet'!AI84,IF($R$3=$AQ$10,'Result Sheet'!BE84,IF($R$3=$AQ$11,'Result Sheet'!BZ84,IF($R$3=$AQ$12,'Result Sheet'!CU84,IF($R$3=$AQ$13,'Result Sheet'!DP84,""))))))</f>
        <v/>
      </c>
      <c r="M84" s="120" t="str">
        <f>IF($R$3=$AQ$8,'Result Sheet'!O84,IF($R$3=$AQ$9,'Result Sheet'!AJ84,IF($R$3=$AQ$10,'Result Sheet'!BF84,IF($R$3=$AQ$11,'Result Sheet'!CA84,IF($R$3=$AQ$12,'Result Sheet'!CV84,IF($R$3=$AQ$13,'Result Sheet'!DQ84,IF($R$3=$AQ$14,'Result Sheet'!EJ84,IF($R$3=$AQ$15,'Result Sheet'!ET84,IF($R$3=$AQ$16,'Result Sheet'!FD84,"")))))))))</f>
        <v/>
      </c>
      <c r="N84" s="120" t="str">
        <f>IF($R$3=$AQ$8,'Result Sheet'!P84,IF($R$3=$AQ$9,'Result Sheet'!AK84,IF($R$3=$AQ$10,'Result Sheet'!BG84,IF($R$3=$AQ$11,'Result Sheet'!CB84,IF($R$3=$AQ$12,'Result Sheet'!CW84,IF($R$3=$AQ$13,'Result Sheet'!DR84,""))))))</f>
        <v/>
      </c>
      <c r="O84" s="120" t="str">
        <f>IF($R$3=$AQ$8,'Result Sheet'!Q84,IF($R$3=$AQ$9,'Result Sheet'!AL84,IF($R$3=$AQ$10,'Result Sheet'!BH84,IF($R$3=$AQ$11,'Result Sheet'!CC84,IF($R$3=$AQ$12,'Result Sheet'!CX84,IF($R$3=$AQ$13,'Result Sheet'!DS84,IF($R$3=$AQ$14,'Result Sheet'!EK84,IF($R$3=$AQ$15,'Result Sheet'!EU84,IF($R$3=$AQ$16,'Result Sheet'!FE84,"")))))))))</f>
        <v/>
      </c>
      <c r="P84" s="472" t="str">
        <f t="shared" si="13"/>
        <v/>
      </c>
      <c r="Q84" s="120" t="str">
        <f>IF($R$3=$AQ$8,'Result Sheet'!S84,IF($R$3=$AQ$9,'Result Sheet'!AN84,IF($R$3=$AQ$10,'Result Sheet'!BJ84,IF($R$3=$AQ$11,'Result Sheet'!CE84,IF($R$3=$AQ$12,'Result Sheet'!CZ84,IF($R$3=$AQ$13,'Result Sheet'!DU84,""))))))</f>
        <v/>
      </c>
      <c r="R84" s="120" t="str">
        <f>IF($R$3=$AQ$8,'Result Sheet'!T84,IF($R$3=$AQ$9,'Result Sheet'!AO84,IF($R$3=$AQ$10,'Result Sheet'!BK84,IF($R$3=$AQ$11,'Result Sheet'!CF84,IF($R$3=$AQ$12,'Result Sheet'!DA84,IF($R$3=$AQ$13,'Result Sheet'!DV84,IF($R$3=$AQ$14,'Result Sheet'!EL84,IF($R$3=$AQ$15,'Result Sheet'!EV84,IF($R$3=$AQ$16,'Result Sheet'!FF84,IF($R$3=$AQ$17,'Result Sheet'!FM84,IF($R$3=$AQ$18,'Result Sheet'!FQ84,"")))))))))))</f>
        <v/>
      </c>
      <c r="S84" s="65" t="str">
        <f t="shared" si="14"/>
        <v/>
      </c>
      <c r="T84" s="62">
        <f t="shared" si="15"/>
        <v>0</v>
      </c>
      <c r="U84" s="120" t="str">
        <f>IF($R$3=$AQ$8,'Result Sheet'!W84,IF($R$3=$AQ$9,'Result Sheet'!AR84,IF($R$3=$AQ$10,'Result Sheet'!BN84,IF($R$3=$AQ$11,'Result Sheet'!CI84,IF($R$3=$AQ$12,'Result Sheet'!DD84,IF($R$3=$AQ$13,'Result Sheet'!DY84,""))))))</f>
        <v/>
      </c>
      <c r="V84" s="120" t="str">
        <f>IF($R$3=$AQ$8,'Result Sheet'!X84,IF($R$3=$AQ$9,'Result Sheet'!AS84,IF($R$3=$AQ$10,'Result Sheet'!BO84,IF($R$3=$AQ$11,'Result Sheet'!CJ84,IF($R$3=$AQ$12,'Result Sheet'!DE84,IF($R$3=$AQ$13,'Result Sheet'!DZ84,IF($R$3=$AQ$14,'Result Sheet'!EM84,IF($R$3=$AQ$15,'Result Sheet'!EW84,IF($R$3=$AQ$16,'Result Sheet'!FG84,IF($R$3=$AQ$17,'Result Sheet'!FN84,IF($R$3=$AQ$18,'Result Sheet'!FR84,"")))))))))))</f>
        <v/>
      </c>
      <c r="W84" s="66" t="str">
        <f t="shared" si="16"/>
        <v/>
      </c>
      <c r="X84" s="445" t="str">
        <f t="shared" si="17"/>
        <v/>
      </c>
      <c r="Y84" s="446">
        <f t="shared" si="18"/>
        <v>0</v>
      </c>
      <c r="Z84" s="446" t="str">
        <f t="shared" si="12"/>
        <v/>
      </c>
      <c r="AA84" s="446" t="str">
        <f t="shared" si="19"/>
        <v/>
      </c>
      <c r="AB84" s="446" t="str">
        <f t="shared" si="20"/>
        <v/>
      </c>
      <c r="AC84" s="446" t="str">
        <f t="shared" si="21"/>
        <v/>
      </c>
      <c r="AD84" s="447" t="str">
        <f t="shared" si="22"/>
        <v/>
      </c>
    </row>
    <row r="85" spans="1:30">
      <c r="A85" s="475">
        <f>IF('Result Sheet'!A85="","",'Result Sheet'!A85)</f>
        <v>78</v>
      </c>
      <c r="B85" s="439" t="str">
        <f>IF(OR($D$3="",$R$3=""),"",IF('Result Sheet'!B85="","",'Result Sheet'!B85))</f>
        <v/>
      </c>
      <c r="C85" s="440" t="str">
        <f>IF(OR($D$3="",$R$3=""),"",IF('Result Sheet'!F85="","",'Result Sheet'!F85))</f>
        <v/>
      </c>
      <c r="D85" s="441" t="str">
        <f>IF(OR($D$3="",$R$3=""),"",IF('Result Sheet'!E85="","",'Result Sheet'!E85))</f>
        <v/>
      </c>
      <c r="E85" s="442" t="str">
        <f>IF(OR($D$3="",$R$3=""),"",IF('Result Sheet'!G85="","",'Result Sheet'!G85))</f>
        <v/>
      </c>
      <c r="F85" s="442" t="str">
        <f>IF(OR($D$3="",$R$3=""),"",IF('Result Sheet'!H85="","",'Result Sheet'!H85))</f>
        <v/>
      </c>
      <c r="G85" s="442" t="str">
        <f>IF(OR($D$3="",$R$3=""),"",IF('Result Sheet'!I85="","",'Result Sheet'!I85))</f>
        <v/>
      </c>
      <c r="H85" s="443" t="str">
        <f>IF(OR($D$3="",$R$3=""),"",IF('Result Sheet'!K85="","",'Result Sheet'!K85))</f>
        <v/>
      </c>
      <c r="I85" s="444" t="str">
        <f>IF(OR($D$3="",$R$3=""),"",IF('Result Sheet'!J85="","",'Result Sheet'!J85))</f>
        <v/>
      </c>
      <c r="J85" s="120" t="str">
        <f>IF($R$3=$AQ$8,'Result Sheet'!L85,IF($R$3=$AQ$9,'Result Sheet'!AG85,IF($R$3=$AQ$10,'Result Sheet'!BC85,IF($R$3=$AQ$11,'Result Sheet'!BX85,IF($R$3=$AQ$12,'Result Sheet'!CS85,IF($R$3=$AQ$13,'Result Sheet'!DN85,""))))))</f>
        <v/>
      </c>
      <c r="K85" s="120" t="str">
        <f>IF($R$3=$AQ$8,'Result Sheet'!M85,IF($R$3=$AQ$9,'Result Sheet'!AH85,IF($R$3=$AQ$10,'Result Sheet'!BD85,IF($R$3=$AQ$11,'Result Sheet'!BY85,IF($R$3=$AQ$12,'Result Sheet'!CT85,IF($R$3=$AQ$13,'Result Sheet'!DO85,IF($R$3=$AQ$14,'Result Sheet'!EI85,IF($R$3=$AQ$15,'Result Sheet'!ES85,IF($R$3=$AQ$16,'Result Sheet'!FC85,"")))))))))</f>
        <v/>
      </c>
      <c r="L85" s="120" t="str">
        <f>IF($R$3=$AQ$8,'Result Sheet'!N85,IF($R$3=$AQ$9,'Result Sheet'!AI85,IF($R$3=$AQ$10,'Result Sheet'!BE85,IF($R$3=$AQ$11,'Result Sheet'!BZ85,IF($R$3=$AQ$12,'Result Sheet'!CU85,IF($R$3=$AQ$13,'Result Sheet'!DP85,""))))))</f>
        <v/>
      </c>
      <c r="M85" s="120" t="str">
        <f>IF($R$3=$AQ$8,'Result Sheet'!O85,IF($R$3=$AQ$9,'Result Sheet'!AJ85,IF($R$3=$AQ$10,'Result Sheet'!BF85,IF($R$3=$AQ$11,'Result Sheet'!CA85,IF($R$3=$AQ$12,'Result Sheet'!CV85,IF($R$3=$AQ$13,'Result Sheet'!DQ85,IF($R$3=$AQ$14,'Result Sheet'!EJ85,IF($R$3=$AQ$15,'Result Sheet'!ET85,IF($R$3=$AQ$16,'Result Sheet'!FD85,"")))))))))</f>
        <v/>
      </c>
      <c r="N85" s="120" t="str">
        <f>IF($R$3=$AQ$8,'Result Sheet'!P85,IF($R$3=$AQ$9,'Result Sheet'!AK85,IF($R$3=$AQ$10,'Result Sheet'!BG85,IF($R$3=$AQ$11,'Result Sheet'!CB85,IF($R$3=$AQ$12,'Result Sheet'!CW85,IF($R$3=$AQ$13,'Result Sheet'!DR85,""))))))</f>
        <v/>
      </c>
      <c r="O85" s="120" t="str">
        <f>IF($R$3=$AQ$8,'Result Sheet'!Q85,IF($R$3=$AQ$9,'Result Sheet'!AL85,IF($R$3=$AQ$10,'Result Sheet'!BH85,IF($R$3=$AQ$11,'Result Sheet'!CC85,IF($R$3=$AQ$12,'Result Sheet'!CX85,IF($R$3=$AQ$13,'Result Sheet'!DS85,IF($R$3=$AQ$14,'Result Sheet'!EK85,IF($R$3=$AQ$15,'Result Sheet'!EU85,IF($R$3=$AQ$16,'Result Sheet'!FE85,"")))))))))</f>
        <v/>
      </c>
      <c r="P85" s="472" t="str">
        <f t="shared" si="13"/>
        <v/>
      </c>
      <c r="Q85" s="120" t="str">
        <f>IF($R$3=$AQ$8,'Result Sheet'!S85,IF($R$3=$AQ$9,'Result Sheet'!AN85,IF($R$3=$AQ$10,'Result Sheet'!BJ85,IF($R$3=$AQ$11,'Result Sheet'!CE85,IF($R$3=$AQ$12,'Result Sheet'!CZ85,IF($R$3=$AQ$13,'Result Sheet'!DU85,""))))))</f>
        <v/>
      </c>
      <c r="R85" s="120" t="str">
        <f>IF($R$3=$AQ$8,'Result Sheet'!T85,IF($R$3=$AQ$9,'Result Sheet'!AO85,IF($R$3=$AQ$10,'Result Sheet'!BK85,IF($R$3=$AQ$11,'Result Sheet'!CF85,IF($R$3=$AQ$12,'Result Sheet'!DA85,IF($R$3=$AQ$13,'Result Sheet'!DV85,IF($R$3=$AQ$14,'Result Sheet'!EL85,IF($R$3=$AQ$15,'Result Sheet'!EV85,IF($R$3=$AQ$16,'Result Sheet'!FF85,IF($R$3=$AQ$17,'Result Sheet'!FM85,IF($R$3=$AQ$18,'Result Sheet'!FQ85,"")))))))))))</f>
        <v/>
      </c>
      <c r="S85" s="65" t="str">
        <f t="shared" si="14"/>
        <v/>
      </c>
      <c r="T85" s="62">
        <f t="shared" si="15"/>
        <v>0</v>
      </c>
      <c r="U85" s="120" t="str">
        <f>IF($R$3=$AQ$8,'Result Sheet'!W85,IF($R$3=$AQ$9,'Result Sheet'!AR85,IF($R$3=$AQ$10,'Result Sheet'!BN85,IF($R$3=$AQ$11,'Result Sheet'!CI85,IF($R$3=$AQ$12,'Result Sheet'!DD85,IF($R$3=$AQ$13,'Result Sheet'!DY85,""))))))</f>
        <v/>
      </c>
      <c r="V85" s="120" t="str">
        <f>IF($R$3=$AQ$8,'Result Sheet'!X85,IF($R$3=$AQ$9,'Result Sheet'!AS85,IF($R$3=$AQ$10,'Result Sheet'!BO85,IF($R$3=$AQ$11,'Result Sheet'!CJ85,IF($R$3=$AQ$12,'Result Sheet'!DE85,IF($R$3=$AQ$13,'Result Sheet'!DZ85,IF($R$3=$AQ$14,'Result Sheet'!EM85,IF($R$3=$AQ$15,'Result Sheet'!EW85,IF($R$3=$AQ$16,'Result Sheet'!FG85,IF($R$3=$AQ$17,'Result Sheet'!FN85,IF($R$3=$AQ$18,'Result Sheet'!FR85,"")))))))))))</f>
        <v/>
      </c>
      <c r="W85" s="66" t="str">
        <f t="shared" si="16"/>
        <v/>
      </c>
      <c r="X85" s="445" t="str">
        <f t="shared" si="17"/>
        <v/>
      </c>
      <c r="Y85" s="446">
        <f t="shared" si="18"/>
        <v>0</v>
      </c>
      <c r="Z85" s="446" t="str">
        <f t="shared" si="12"/>
        <v/>
      </c>
      <c r="AA85" s="446" t="str">
        <f t="shared" si="19"/>
        <v/>
      </c>
      <c r="AB85" s="446" t="str">
        <f t="shared" si="20"/>
        <v/>
      </c>
      <c r="AC85" s="446" t="str">
        <f t="shared" si="21"/>
        <v/>
      </c>
      <c r="AD85" s="447" t="str">
        <f t="shared" si="22"/>
        <v/>
      </c>
    </row>
    <row r="86" spans="1:30">
      <c r="A86" s="475">
        <f>IF('Result Sheet'!A86="","",'Result Sheet'!A86)</f>
        <v>79</v>
      </c>
      <c r="B86" s="439" t="str">
        <f>IF(OR($D$3="",$R$3=""),"",IF('Result Sheet'!B86="","",'Result Sheet'!B86))</f>
        <v/>
      </c>
      <c r="C86" s="440" t="str">
        <f>IF(OR($D$3="",$R$3=""),"",IF('Result Sheet'!F86="","",'Result Sheet'!F86))</f>
        <v/>
      </c>
      <c r="D86" s="441" t="str">
        <f>IF(OR($D$3="",$R$3=""),"",IF('Result Sheet'!E86="","",'Result Sheet'!E86))</f>
        <v/>
      </c>
      <c r="E86" s="442" t="str">
        <f>IF(OR($D$3="",$R$3=""),"",IF('Result Sheet'!G86="","",'Result Sheet'!G86))</f>
        <v/>
      </c>
      <c r="F86" s="442" t="str">
        <f>IF(OR($D$3="",$R$3=""),"",IF('Result Sheet'!H86="","",'Result Sheet'!H86))</f>
        <v/>
      </c>
      <c r="G86" s="442" t="str">
        <f>IF(OR($D$3="",$R$3=""),"",IF('Result Sheet'!I86="","",'Result Sheet'!I86))</f>
        <v/>
      </c>
      <c r="H86" s="443" t="str">
        <f>IF(OR($D$3="",$R$3=""),"",IF('Result Sheet'!K86="","",'Result Sheet'!K86))</f>
        <v/>
      </c>
      <c r="I86" s="444" t="str">
        <f>IF(OR($D$3="",$R$3=""),"",IF('Result Sheet'!J86="","",'Result Sheet'!J86))</f>
        <v/>
      </c>
      <c r="J86" s="120" t="str">
        <f>IF($R$3=$AQ$8,'Result Sheet'!L86,IF($R$3=$AQ$9,'Result Sheet'!AG86,IF($R$3=$AQ$10,'Result Sheet'!BC86,IF($R$3=$AQ$11,'Result Sheet'!BX86,IF($R$3=$AQ$12,'Result Sheet'!CS86,IF($R$3=$AQ$13,'Result Sheet'!DN86,""))))))</f>
        <v/>
      </c>
      <c r="K86" s="120" t="str">
        <f>IF($R$3=$AQ$8,'Result Sheet'!M86,IF($R$3=$AQ$9,'Result Sheet'!AH86,IF($R$3=$AQ$10,'Result Sheet'!BD86,IF($R$3=$AQ$11,'Result Sheet'!BY86,IF($R$3=$AQ$12,'Result Sheet'!CT86,IF($R$3=$AQ$13,'Result Sheet'!DO86,IF($R$3=$AQ$14,'Result Sheet'!EI86,IF($R$3=$AQ$15,'Result Sheet'!ES86,IF($R$3=$AQ$16,'Result Sheet'!FC86,"")))))))))</f>
        <v/>
      </c>
      <c r="L86" s="120" t="str">
        <f>IF($R$3=$AQ$8,'Result Sheet'!N86,IF($R$3=$AQ$9,'Result Sheet'!AI86,IF($R$3=$AQ$10,'Result Sheet'!BE86,IF($R$3=$AQ$11,'Result Sheet'!BZ86,IF($R$3=$AQ$12,'Result Sheet'!CU86,IF($R$3=$AQ$13,'Result Sheet'!DP86,""))))))</f>
        <v/>
      </c>
      <c r="M86" s="120" t="str">
        <f>IF($R$3=$AQ$8,'Result Sheet'!O86,IF($R$3=$AQ$9,'Result Sheet'!AJ86,IF($R$3=$AQ$10,'Result Sheet'!BF86,IF($R$3=$AQ$11,'Result Sheet'!CA86,IF($R$3=$AQ$12,'Result Sheet'!CV86,IF($R$3=$AQ$13,'Result Sheet'!DQ86,IF($R$3=$AQ$14,'Result Sheet'!EJ86,IF($R$3=$AQ$15,'Result Sheet'!ET86,IF($R$3=$AQ$16,'Result Sheet'!FD86,"")))))))))</f>
        <v/>
      </c>
      <c r="N86" s="120" t="str">
        <f>IF($R$3=$AQ$8,'Result Sheet'!P86,IF($R$3=$AQ$9,'Result Sheet'!AK86,IF($R$3=$AQ$10,'Result Sheet'!BG86,IF($R$3=$AQ$11,'Result Sheet'!CB86,IF($R$3=$AQ$12,'Result Sheet'!CW86,IF($R$3=$AQ$13,'Result Sheet'!DR86,""))))))</f>
        <v/>
      </c>
      <c r="O86" s="120" t="str">
        <f>IF($R$3=$AQ$8,'Result Sheet'!Q86,IF($R$3=$AQ$9,'Result Sheet'!AL86,IF($R$3=$AQ$10,'Result Sheet'!BH86,IF($R$3=$AQ$11,'Result Sheet'!CC86,IF($R$3=$AQ$12,'Result Sheet'!CX86,IF($R$3=$AQ$13,'Result Sheet'!DS86,IF($R$3=$AQ$14,'Result Sheet'!EK86,IF($R$3=$AQ$15,'Result Sheet'!EU86,IF($R$3=$AQ$16,'Result Sheet'!FE86,"")))))))))</f>
        <v/>
      </c>
      <c r="P86" s="472" t="str">
        <f t="shared" si="13"/>
        <v/>
      </c>
      <c r="Q86" s="120" t="str">
        <f>IF($R$3=$AQ$8,'Result Sheet'!S86,IF($R$3=$AQ$9,'Result Sheet'!AN86,IF($R$3=$AQ$10,'Result Sheet'!BJ86,IF($R$3=$AQ$11,'Result Sheet'!CE86,IF($R$3=$AQ$12,'Result Sheet'!CZ86,IF($R$3=$AQ$13,'Result Sheet'!DU86,""))))))</f>
        <v/>
      </c>
      <c r="R86" s="120" t="str">
        <f>IF($R$3=$AQ$8,'Result Sheet'!T86,IF($R$3=$AQ$9,'Result Sheet'!AO86,IF($R$3=$AQ$10,'Result Sheet'!BK86,IF($R$3=$AQ$11,'Result Sheet'!CF86,IF($R$3=$AQ$12,'Result Sheet'!DA86,IF($R$3=$AQ$13,'Result Sheet'!DV86,IF($R$3=$AQ$14,'Result Sheet'!EL86,IF($R$3=$AQ$15,'Result Sheet'!EV86,IF($R$3=$AQ$16,'Result Sheet'!FF86,IF($R$3=$AQ$17,'Result Sheet'!FM86,IF($R$3=$AQ$18,'Result Sheet'!FQ86,"")))))))))))</f>
        <v/>
      </c>
      <c r="S86" s="65" t="str">
        <f t="shared" si="14"/>
        <v/>
      </c>
      <c r="T86" s="62">
        <f t="shared" si="15"/>
        <v>0</v>
      </c>
      <c r="U86" s="120" t="str">
        <f>IF($R$3=$AQ$8,'Result Sheet'!W86,IF($R$3=$AQ$9,'Result Sheet'!AR86,IF($R$3=$AQ$10,'Result Sheet'!BN86,IF($R$3=$AQ$11,'Result Sheet'!CI86,IF($R$3=$AQ$12,'Result Sheet'!DD86,IF($R$3=$AQ$13,'Result Sheet'!DY86,""))))))</f>
        <v/>
      </c>
      <c r="V86" s="120" t="str">
        <f>IF($R$3=$AQ$8,'Result Sheet'!X86,IF($R$3=$AQ$9,'Result Sheet'!AS86,IF($R$3=$AQ$10,'Result Sheet'!BO86,IF($R$3=$AQ$11,'Result Sheet'!CJ86,IF($R$3=$AQ$12,'Result Sheet'!DE86,IF($R$3=$AQ$13,'Result Sheet'!DZ86,IF($R$3=$AQ$14,'Result Sheet'!EM86,IF($R$3=$AQ$15,'Result Sheet'!EW86,IF($R$3=$AQ$16,'Result Sheet'!FG86,IF($R$3=$AQ$17,'Result Sheet'!FN86,IF($R$3=$AQ$18,'Result Sheet'!FR86,"")))))))))))</f>
        <v/>
      </c>
      <c r="W86" s="66" t="str">
        <f t="shared" si="16"/>
        <v/>
      </c>
      <c r="X86" s="445" t="str">
        <f t="shared" si="17"/>
        <v/>
      </c>
      <c r="Y86" s="446">
        <f t="shared" si="18"/>
        <v>0</v>
      </c>
      <c r="Z86" s="446" t="str">
        <f t="shared" si="12"/>
        <v/>
      </c>
      <c r="AA86" s="446" t="str">
        <f t="shared" si="19"/>
        <v/>
      </c>
      <c r="AB86" s="446" t="str">
        <f t="shared" si="20"/>
        <v/>
      </c>
      <c r="AC86" s="446" t="str">
        <f t="shared" si="21"/>
        <v/>
      </c>
      <c r="AD86" s="447" t="str">
        <f t="shared" si="22"/>
        <v/>
      </c>
    </row>
    <row r="87" spans="1:30">
      <c r="A87" s="475">
        <f>IF('Result Sheet'!A87="","",'Result Sheet'!A87)</f>
        <v>80</v>
      </c>
      <c r="B87" s="439" t="str">
        <f>IF(OR($D$3="",$R$3=""),"",IF('Result Sheet'!B87="","",'Result Sheet'!B87))</f>
        <v/>
      </c>
      <c r="C87" s="440" t="str">
        <f>IF(OR($D$3="",$R$3=""),"",IF('Result Sheet'!F87="","",'Result Sheet'!F87))</f>
        <v/>
      </c>
      <c r="D87" s="441" t="str">
        <f>IF(OR($D$3="",$R$3=""),"",IF('Result Sheet'!E87="","",'Result Sheet'!E87))</f>
        <v/>
      </c>
      <c r="E87" s="442" t="str">
        <f>IF(OR($D$3="",$R$3=""),"",IF('Result Sheet'!G87="","",'Result Sheet'!G87))</f>
        <v/>
      </c>
      <c r="F87" s="442" t="str">
        <f>IF(OR($D$3="",$R$3=""),"",IF('Result Sheet'!H87="","",'Result Sheet'!H87))</f>
        <v/>
      </c>
      <c r="G87" s="442" t="str">
        <f>IF(OR($D$3="",$R$3=""),"",IF('Result Sheet'!I87="","",'Result Sheet'!I87))</f>
        <v/>
      </c>
      <c r="H87" s="443" t="str">
        <f>IF(OR($D$3="",$R$3=""),"",IF('Result Sheet'!K87="","",'Result Sheet'!K87))</f>
        <v/>
      </c>
      <c r="I87" s="444" t="str">
        <f>IF(OR($D$3="",$R$3=""),"",IF('Result Sheet'!J87="","",'Result Sheet'!J87))</f>
        <v/>
      </c>
      <c r="J87" s="120" t="str">
        <f>IF($R$3=$AQ$8,'Result Sheet'!L87,IF($R$3=$AQ$9,'Result Sheet'!AG87,IF($R$3=$AQ$10,'Result Sheet'!BC87,IF($R$3=$AQ$11,'Result Sheet'!BX87,IF($R$3=$AQ$12,'Result Sheet'!CS87,IF($R$3=$AQ$13,'Result Sheet'!DN87,""))))))</f>
        <v/>
      </c>
      <c r="K87" s="120" t="str">
        <f>IF($R$3=$AQ$8,'Result Sheet'!M87,IF($R$3=$AQ$9,'Result Sheet'!AH87,IF($R$3=$AQ$10,'Result Sheet'!BD87,IF($R$3=$AQ$11,'Result Sheet'!BY87,IF($R$3=$AQ$12,'Result Sheet'!CT87,IF($R$3=$AQ$13,'Result Sheet'!DO87,IF($R$3=$AQ$14,'Result Sheet'!EI87,IF($R$3=$AQ$15,'Result Sheet'!ES87,IF($R$3=$AQ$16,'Result Sheet'!FC87,"")))))))))</f>
        <v/>
      </c>
      <c r="L87" s="120" t="str">
        <f>IF($R$3=$AQ$8,'Result Sheet'!N87,IF($R$3=$AQ$9,'Result Sheet'!AI87,IF($R$3=$AQ$10,'Result Sheet'!BE87,IF($R$3=$AQ$11,'Result Sheet'!BZ87,IF($R$3=$AQ$12,'Result Sheet'!CU87,IF($R$3=$AQ$13,'Result Sheet'!DP87,""))))))</f>
        <v/>
      </c>
      <c r="M87" s="120" t="str">
        <f>IF($R$3=$AQ$8,'Result Sheet'!O87,IF($R$3=$AQ$9,'Result Sheet'!AJ87,IF($R$3=$AQ$10,'Result Sheet'!BF87,IF($R$3=$AQ$11,'Result Sheet'!CA87,IF($R$3=$AQ$12,'Result Sheet'!CV87,IF($R$3=$AQ$13,'Result Sheet'!DQ87,IF($R$3=$AQ$14,'Result Sheet'!EJ87,IF($R$3=$AQ$15,'Result Sheet'!ET87,IF($R$3=$AQ$16,'Result Sheet'!FD87,"")))))))))</f>
        <v/>
      </c>
      <c r="N87" s="120" t="str">
        <f>IF($R$3=$AQ$8,'Result Sheet'!P87,IF($R$3=$AQ$9,'Result Sheet'!AK87,IF($R$3=$AQ$10,'Result Sheet'!BG87,IF($R$3=$AQ$11,'Result Sheet'!CB87,IF($R$3=$AQ$12,'Result Sheet'!CW87,IF($R$3=$AQ$13,'Result Sheet'!DR87,""))))))</f>
        <v/>
      </c>
      <c r="O87" s="120" t="str">
        <f>IF($R$3=$AQ$8,'Result Sheet'!Q87,IF($R$3=$AQ$9,'Result Sheet'!AL87,IF($R$3=$AQ$10,'Result Sheet'!BH87,IF($R$3=$AQ$11,'Result Sheet'!CC87,IF($R$3=$AQ$12,'Result Sheet'!CX87,IF($R$3=$AQ$13,'Result Sheet'!DS87,IF($R$3=$AQ$14,'Result Sheet'!EK87,IF($R$3=$AQ$15,'Result Sheet'!EU87,IF($R$3=$AQ$16,'Result Sheet'!FE87,"")))))))))</f>
        <v/>
      </c>
      <c r="P87" s="472" t="str">
        <f t="shared" si="13"/>
        <v/>
      </c>
      <c r="Q87" s="120" t="str">
        <f>IF($R$3=$AQ$8,'Result Sheet'!S87,IF($R$3=$AQ$9,'Result Sheet'!AN87,IF($R$3=$AQ$10,'Result Sheet'!BJ87,IF($R$3=$AQ$11,'Result Sheet'!CE87,IF($R$3=$AQ$12,'Result Sheet'!CZ87,IF($R$3=$AQ$13,'Result Sheet'!DU87,""))))))</f>
        <v/>
      </c>
      <c r="R87" s="120" t="str">
        <f>IF($R$3=$AQ$8,'Result Sheet'!T87,IF($R$3=$AQ$9,'Result Sheet'!AO87,IF($R$3=$AQ$10,'Result Sheet'!BK87,IF($R$3=$AQ$11,'Result Sheet'!CF87,IF($R$3=$AQ$12,'Result Sheet'!DA87,IF($R$3=$AQ$13,'Result Sheet'!DV87,IF($R$3=$AQ$14,'Result Sheet'!EL87,IF($R$3=$AQ$15,'Result Sheet'!EV87,IF($R$3=$AQ$16,'Result Sheet'!FF87,IF($R$3=$AQ$17,'Result Sheet'!FM87,IF($R$3=$AQ$18,'Result Sheet'!FQ87,"")))))))))))</f>
        <v/>
      </c>
      <c r="S87" s="65" t="str">
        <f t="shared" si="14"/>
        <v/>
      </c>
      <c r="T87" s="62">
        <f t="shared" si="15"/>
        <v>0</v>
      </c>
      <c r="U87" s="120" t="str">
        <f>IF($R$3=$AQ$8,'Result Sheet'!W87,IF($R$3=$AQ$9,'Result Sheet'!AR87,IF($R$3=$AQ$10,'Result Sheet'!BN87,IF($R$3=$AQ$11,'Result Sheet'!CI87,IF($R$3=$AQ$12,'Result Sheet'!DD87,IF($R$3=$AQ$13,'Result Sheet'!DY87,""))))))</f>
        <v/>
      </c>
      <c r="V87" s="120" t="str">
        <f>IF($R$3=$AQ$8,'Result Sheet'!X87,IF($R$3=$AQ$9,'Result Sheet'!AS87,IF($R$3=$AQ$10,'Result Sheet'!BO87,IF($R$3=$AQ$11,'Result Sheet'!CJ87,IF($R$3=$AQ$12,'Result Sheet'!DE87,IF($R$3=$AQ$13,'Result Sheet'!DZ87,IF($R$3=$AQ$14,'Result Sheet'!EM87,IF($R$3=$AQ$15,'Result Sheet'!EW87,IF($R$3=$AQ$16,'Result Sheet'!FG87,IF($R$3=$AQ$17,'Result Sheet'!FN87,IF($R$3=$AQ$18,'Result Sheet'!FR87,"")))))))))))</f>
        <v/>
      </c>
      <c r="W87" s="66" t="str">
        <f t="shared" si="16"/>
        <v/>
      </c>
      <c r="X87" s="445" t="str">
        <f t="shared" si="17"/>
        <v/>
      </c>
      <c r="Y87" s="446">
        <f t="shared" si="18"/>
        <v>0</v>
      </c>
      <c r="Z87" s="446" t="str">
        <f t="shared" si="12"/>
        <v/>
      </c>
      <c r="AA87" s="446" t="str">
        <f t="shared" si="19"/>
        <v/>
      </c>
      <c r="AB87" s="446" t="str">
        <f t="shared" si="20"/>
        <v/>
      </c>
      <c r="AC87" s="446" t="str">
        <f t="shared" si="21"/>
        <v/>
      </c>
      <c r="AD87" s="447" t="str">
        <f t="shared" si="22"/>
        <v/>
      </c>
    </row>
    <row r="88" spans="1:30">
      <c r="A88" s="475">
        <f>IF('Result Sheet'!A88="","",'Result Sheet'!A88)</f>
        <v>81</v>
      </c>
      <c r="B88" s="439" t="str">
        <f>IF(OR($D$3="",$R$3=""),"",IF('Result Sheet'!B88="","",'Result Sheet'!B88))</f>
        <v/>
      </c>
      <c r="C88" s="440" t="str">
        <f>IF(OR($D$3="",$R$3=""),"",IF('Result Sheet'!F88="","",'Result Sheet'!F88))</f>
        <v/>
      </c>
      <c r="D88" s="441" t="str">
        <f>IF(OR($D$3="",$R$3=""),"",IF('Result Sheet'!E88="","",'Result Sheet'!E88))</f>
        <v/>
      </c>
      <c r="E88" s="442" t="str">
        <f>IF(OR($D$3="",$R$3=""),"",IF('Result Sheet'!G88="","",'Result Sheet'!G88))</f>
        <v/>
      </c>
      <c r="F88" s="442" t="str">
        <f>IF(OR($D$3="",$R$3=""),"",IF('Result Sheet'!H88="","",'Result Sheet'!H88))</f>
        <v/>
      </c>
      <c r="G88" s="442" t="str">
        <f>IF(OR($D$3="",$R$3=""),"",IF('Result Sheet'!I88="","",'Result Sheet'!I88))</f>
        <v/>
      </c>
      <c r="H88" s="443" t="str">
        <f>IF(OR($D$3="",$R$3=""),"",IF('Result Sheet'!K88="","",'Result Sheet'!K88))</f>
        <v/>
      </c>
      <c r="I88" s="444" t="str">
        <f>IF(OR($D$3="",$R$3=""),"",IF('Result Sheet'!J88="","",'Result Sheet'!J88))</f>
        <v/>
      </c>
      <c r="J88" s="120" t="str">
        <f>IF($R$3=$AQ$8,'Result Sheet'!L88,IF($R$3=$AQ$9,'Result Sheet'!AG88,IF($R$3=$AQ$10,'Result Sheet'!BC88,IF($R$3=$AQ$11,'Result Sheet'!BX88,IF($R$3=$AQ$12,'Result Sheet'!CS88,IF($R$3=$AQ$13,'Result Sheet'!DN88,""))))))</f>
        <v/>
      </c>
      <c r="K88" s="120" t="str">
        <f>IF($R$3=$AQ$8,'Result Sheet'!M88,IF($R$3=$AQ$9,'Result Sheet'!AH88,IF($R$3=$AQ$10,'Result Sheet'!BD88,IF($R$3=$AQ$11,'Result Sheet'!BY88,IF($R$3=$AQ$12,'Result Sheet'!CT88,IF($R$3=$AQ$13,'Result Sheet'!DO88,IF($R$3=$AQ$14,'Result Sheet'!EI88,IF($R$3=$AQ$15,'Result Sheet'!ES88,IF($R$3=$AQ$16,'Result Sheet'!FC88,"")))))))))</f>
        <v/>
      </c>
      <c r="L88" s="120" t="str">
        <f>IF($R$3=$AQ$8,'Result Sheet'!N88,IF($R$3=$AQ$9,'Result Sheet'!AI88,IF($R$3=$AQ$10,'Result Sheet'!BE88,IF($R$3=$AQ$11,'Result Sheet'!BZ88,IF($R$3=$AQ$12,'Result Sheet'!CU88,IF($R$3=$AQ$13,'Result Sheet'!DP88,""))))))</f>
        <v/>
      </c>
      <c r="M88" s="120" t="str">
        <f>IF($R$3=$AQ$8,'Result Sheet'!O88,IF($R$3=$AQ$9,'Result Sheet'!AJ88,IF($R$3=$AQ$10,'Result Sheet'!BF88,IF($R$3=$AQ$11,'Result Sheet'!CA88,IF($R$3=$AQ$12,'Result Sheet'!CV88,IF($R$3=$AQ$13,'Result Sheet'!DQ88,IF($R$3=$AQ$14,'Result Sheet'!EJ88,IF($R$3=$AQ$15,'Result Sheet'!ET88,IF($R$3=$AQ$16,'Result Sheet'!FD88,"")))))))))</f>
        <v/>
      </c>
      <c r="N88" s="120" t="str">
        <f>IF($R$3=$AQ$8,'Result Sheet'!P88,IF($R$3=$AQ$9,'Result Sheet'!AK88,IF($R$3=$AQ$10,'Result Sheet'!BG88,IF($R$3=$AQ$11,'Result Sheet'!CB88,IF($R$3=$AQ$12,'Result Sheet'!CW88,IF($R$3=$AQ$13,'Result Sheet'!DR88,""))))))</f>
        <v/>
      </c>
      <c r="O88" s="120" t="str">
        <f>IF($R$3=$AQ$8,'Result Sheet'!Q88,IF($R$3=$AQ$9,'Result Sheet'!AL88,IF($R$3=$AQ$10,'Result Sheet'!BH88,IF($R$3=$AQ$11,'Result Sheet'!CC88,IF($R$3=$AQ$12,'Result Sheet'!CX88,IF($R$3=$AQ$13,'Result Sheet'!DS88,IF($R$3=$AQ$14,'Result Sheet'!EK88,IF($R$3=$AQ$15,'Result Sheet'!EU88,IF($R$3=$AQ$16,'Result Sheet'!FE88,"")))))))))</f>
        <v/>
      </c>
      <c r="P88" s="472" t="str">
        <f t="shared" si="13"/>
        <v/>
      </c>
      <c r="Q88" s="120" t="str">
        <f>IF($R$3=$AQ$8,'Result Sheet'!S88,IF($R$3=$AQ$9,'Result Sheet'!AN88,IF($R$3=$AQ$10,'Result Sheet'!BJ88,IF($R$3=$AQ$11,'Result Sheet'!CE88,IF($R$3=$AQ$12,'Result Sheet'!CZ88,IF($R$3=$AQ$13,'Result Sheet'!DU88,""))))))</f>
        <v/>
      </c>
      <c r="R88" s="120" t="str">
        <f>IF($R$3=$AQ$8,'Result Sheet'!T88,IF($R$3=$AQ$9,'Result Sheet'!AO88,IF($R$3=$AQ$10,'Result Sheet'!BK88,IF($R$3=$AQ$11,'Result Sheet'!CF88,IF($R$3=$AQ$12,'Result Sheet'!DA88,IF($R$3=$AQ$13,'Result Sheet'!DV88,IF($R$3=$AQ$14,'Result Sheet'!EL88,IF($R$3=$AQ$15,'Result Sheet'!EV88,IF($R$3=$AQ$16,'Result Sheet'!FF88,IF($R$3=$AQ$17,'Result Sheet'!FM88,IF($R$3=$AQ$18,'Result Sheet'!FQ88,"")))))))))))</f>
        <v/>
      </c>
      <c r="S88" s="65" t="str">
        <f t="shared" si="14"/>
        <v/>
      </c>
      <c r="T88" s="62">
        <f t="shared" si="15"/>
        <v>0</v>
      </c>
      <c r="U88" s="120" t="str">
        <f>IF($R$3=$AQ$8,'Result Sheet'!W88,IF($R$3=$AQ$9,'Result Sheet'!AR88,IF($R$3=$AQ$10,'Result Sheet'!BN88,IF($R$3=$AQ$11,'Result Sheet'!CI88,IF($R$3=$AQ$12,'Result Sheet'!DD88,IF($R$3=$AQ$13,'Result Sheet'!DY88,""))))))</f>
        <v/>
      </c>
      <c r="V88" s="120" t="str">
        <f>IF($R$3=$AQ$8,'Result Sheet'!X88,IF($R$3=$AQ$9,'Result Sheet'!AS88,IF($R$3=$AQ$10,'Result Sheet'!BO88,IF($R$3=$AQ$11,'Result Sheet'!CJ88,IF($R$3=$AQ$12,'Result Sheet'!DE88,IF($R$3=$AQ$13,'Result Sheet'!DZ88,IF($R$3=$AQ$14,'Result Sheet'!EM88,IF($R$3=$AQ$15,'Result Sheet'!EW88,IF($R$3=$AQ$16,'Result Sheet'!FG88,IF($R$3=$AQ$17,'Result Sheet'!FN88,IF($R$3=$AQ$18,'Result Sheet'!FR88,"")))))))))))</f>
        <v/>
      </c>
      <c r="W88" s="66" t="str">
        <f t="shared" si="16"/>
        <v/>
      </c>
      <c r="X88" s="445" t="str">
        <f t="shared" si="17"/>
        <v/>
      </c>
      <c r="Y88" s="446">
        <f t="shared" si="18"/>
        <v>0</v>
      </c>
      <c r="Z88" s="446" t="str">
        <f t="shared" si="12"/>
        <v/>
      </c>
      <c r="AA88" s="446" t="str">
        <f t="shared" si="19"/>
        <v/>
      </c>
      <c r="AB88" s="446" t="str">
        <f t="shared" si="20"/>
        <v/>
      </c>
      <c r="AC88" s="446" t="str">
        <f t="shared" si="21"/>
        <v/>
      </c>
      <c r="AD88" s="447" t="str">
        <f t="shared" si="22"/>
        <v/>
      </c>
    </row>
    <row r="89" spans="1:30">
      <c r="A89" s="475">
        <f>IF('Result Sheet'!A89="","",'Result Sheet'!A89)</f>
        <v>82</v>
      </c>
      <c r="B89" s="439" t="str">
        <f>IF(OR($D$3="",$R$3=""),"",IF('Result Sheet'!B89="","",'Result Sheet'!B89))</f>
        <v/>
      </c>
      <c r="C89" s="440" t="str">
        <f>IF(OR($D$3="",$R$3=""),"",IF('Result Sheet'!F89="","",'Result Sheet'!F89))</f>
        <v/>
      </c>
      <c r="D89" s="441" t="str">
        <f>IF(OR($D$3="",$R$3=""),"",IF('Result Sheet'!E89="","",'Result Sheet'!E89))</f>
        <v/>
      </c>
      <c r="E89" s="442" t="str">
        <f>IF(OR($D$3="",$R$3=""),"",IF('Result Sheet'!G89="","",'Result Sheet'!G89))</f>
        <v/>
      </c>
      <c r="F89" s="442" t="str">
        <f>IF(OR($D$3="",$R$3=""),"",IF('Result Sheet'!H89="","",'Result Sheet'!H89))</f>
        <v/>
      </c>
      <c r="G89" s="442" t="str">
        <f>IF(OR($D$3="",$R$3=""),"",IF('Result Sheet'!I89="","",'Result Sheet'!I89))</f>
        <v/>
      </c>
      <c r="H89" s="443" t="str">
        <f>IF(OR($D$3="",$R$3=""),"",IF('Result Sheet'!K89="","",'Result Sheet'!K89))</f>
        <v/>
      </c>
      <c r="I89" s="444" t="str">
        <f>IF(OR($D$3="",$R$3=""),"",IF('Result Sheet'!J89="","",'Result Sheet'!J89))</f>
        <v/>
      </c>
      <c r="J89" s="120" t="str">
        <f>IF($R$3=$AQ$8,'Result Sheet'!L89,IF($R$3=$AQ$9,'Result Sheet'!AG89,IF($R$3=$AQ$10,'Result Sheet'!BC89,IF($R$3=$AQ$11,'Result Sheet'!BX89,IF($R$3=$AQ$12,'Result Sheet'!CS89,IF($R$3=$AQ$13,'Result Sheet'!DN89,""))))))</f>
        <v/>
      </c>
      <c r="K89" s="120" t="str">
        <f>IF($R$3=$AQ$8,'Result Sheet'!M89,IF($R$3=$AQ$9,'Result Sheet'!AH89,IF($R$3=$AQ$10,'Result Sheet'!BD89,IF($R$3=$AQ$11,'Result Sheet'!BY89,IF($R$3=$AQ$12,'Result Sheet'!CT89,IF($R$3=$AQ$13,'Result Sheet'!DO89,IF($R$3=$AQ$14,'Result Sheet'!EI89,IF($R$3=$AQ$15,'Result Sheet'!ES89,IF($R$3=$AQ$16,'Result Sheet'!FC89,"")))))))))</f>
        <v/>
      </c>
      <c r="L89" s="120" t="str">
        <f>IF($R$3=$AQ$8,'Result Sheet'!N89,IF($R$3=$AQ$9,'Result Sheet'!AI89,IF($R$3=$AQ$10,'Result Sheet'!BE89,IF($R$3=$AQ$11,'Result Sheet'!BZ89,IF($R$3=$AQ$12,'Result Sheet'!CU89,IF($R$3=$AQ$13,'Result Sheet'!DP89,""))))))</f>
        <v/>
      </c>
      <c r="M89" s="120" t="str">
        <f>IF($R$3=$AQ$8,'Result Sheet'!O89,IF($R$3=$AQ$9,'Result Sheet'!AJ89,IF($R$3=$AQ$10,'Result Sheet'!BF89,IF($R$3=$AQ$11,'Result Sheet'!CA89,IF($R$3=$AQ$12,'Result Sheet'!CV89,IF($R$3=$AQ$13,'Result Sheet'!DQ89,IF($R$3=$AQ$14,'Result Sheet'!EJ89,IF($R$3=$AQ$15,'Result Sheet'!ET89,IF($R$3=$AQ$16,'Result Sheet'!FD89,"")))))))))</f>
        <v/>
      </c>
      <c r="N89" s="120" t="str">
        <f>IF($R$3=$AQ$8,'Result Sheet'!P89,IF($R$3=$AQ$9,'Result Sheet'!AK89,IF($R$3=$AQ$10,'Result Sheet'!BG89,IF($R$3=$AQ$11,'Result Sheet'!CB89,IF($R$3=$AQ$12,'Result Sheet'!CW89,IF($R$3=$AQ$13,'Result Sheet'!DR89,""))))))</f>
        <v/>
      </c>
      <c r="O89" s="120" t="str">
        <f>IF($R$3=$AQ$8,'Result Sheet'!Q89,IF($R$3=$AQ$9,'Result Sheet'!AL89,IF($R$3=$AQ$10,'Result Sheet'!BH89,IF($R$3=$AQ$11,'Result Sheet'!CC89,IF($R$3=$AQ$12,'Result Sheet'!CX89,IF($R$3=$AQ$13,'Result Sheet'!DS89,IF($R$3=$AQ$14,'Result Sheet'!EK89,IF($R$3=$AQ$15,'Result Sheet'!EU89,IF($R$3=$AQ$16,'Result Sheet'!FE89,"")))))))))</f>
        <v/>
      </c>
      <c r="P89" s="472" t="str">
        <f t="shared" si="13"/>
        <v/>
      </c>
      <c r="Q89" s="120" t="str">
        <f>IF($R$3=$AQ$8,'Result Sheet'!S89,IF($R$3=$AQ$9,'Result Sheet'!AN89,IF($R$3=$AQ$10,'Result Sheet'!BJ89,IF($R$3=$AQ$11,'Result Sheet'!CE89,IF($R$3=$AQ$12,'Result Sheet'!CZ89,IF($R$3=$AQ$13,'Result Sheet'!DU89,""))))))</f>
        <v/>
      </c>
      <c r="R89" s="120" t="str">
        <f>IF($R$3=$AQ$8,'Result Sheet'!T89,IF($R$3=$AQ$9,'Result Sheet'!AO89,IF($R$3=$AQ$10,'Result Sheet'!BK89,IF($R$3=$AQ$11,'Result Sheet'!CF89,IF($R$3=$AQ$12,'Result Sheet'!DA89,IF($R$3=$AQ$13,'Result Sheet'!DV89,IF($R$3=$AQ$14,'Result Sheet'!EL89,IF($R$3=$AQ$15,'Result Sheet'!EV89,IF($R$3=$AQ$16,'Result Sheet'!FF89,IF($R$3=$AQ$17,'Result Sheet'!FM89,IF($R$3=$AQ$18,'Result Sheet'!FQ89,"")))))))))))</f>
        <v/>
      </c>
      <c r="S89" s="65" t="str">
        <f t="shared" si="14"/>
        <v/>
      </c>
      <c r="T89" s="62">
        <f t="shared" si="15"/>
        <v>0</v>
      </c>
      <c r="U89" s="120" t="str">
        <f>IF($R$3=$AQ$8,'Result Sheet'!W89,IF($R$3=$AQ$9,'Result Sheet'!AR89,IF($R$3=$AQ$10,'Result Sheet'!BN89,IF($R$3=$AQ$11,'Result Sheet'!CI89,IF($R$3=$AQ$12,'Result Sheet'!DD89,IF($R$3=$AQ$13,'Result Sheet'!DY89,""))))))</f>
        <v/>
      </c>
      <c r="V89" s="120" t="str">
        <f>IF($R$3=$AQ$8,'Result Sheet'!X89,IF($R$3=$AQ$9,'Result Sheet'!AS89,IF($R$3=$AQ$10,'Result Sheet'!BO89,IF($R$3=$AQ$11,'Result Sheet'!CJ89,IF($R$3=$AQ$12,'Result Sheet'!DE89,IF($R$3=$AQ$13,'Result Sheet'!DZ89,IF($R$3=$AQ$14,'Result Sheet'!EM89,IF($R$3=$AQ$15,'Result Sheet'!EW89,IF($R$3=$AQ$16,'Result Sheet'!FG89,IF($R$3=$AQ$17,'Result Sheet'!FN89,IF($R$3=$AQ$18,'Result Sheet'!FR89,"")))))))))))</f>
        <v/>
      </c>
      <c r="W89" s="66" t="str">
        <f t="shared" si="16"/>
        <v/>
      </c>
      <c r="X89" s="445" t="str">
        <f t="shared" si="17"/>
        <v/>
      </c>
      <c r="Y89" s="446">
        <f t="shared" si="18"/>
        <v>0</v>
      </c>
      <c r="Z89" s="446" t="str">
        <f t="shared" si="12"/>
        <v/>
      </c>
      <c r="AA89" s="446" t="str">
        <f t="shared" si="19"/>
        <v/>
      </c>
      <c r="AB89" s="446" t="str">
        <f t="shared" si="20"/>
        <v/>
      </c>
      <c r="AC89" s="446" t="str">
        <f t="shared" si="21"/>
        <v/>
      </c>
      <c r="AD89" s="447" t="str">
        <f t="shared" si="22"/>
        <v/>
      </c>
    </row>
    <row r="90" spans="1:30">
      <c r="A90" s="475">
        <f>IF('Result Sheet'!A90="","",'Result Sheet'!A90)</f>
        <v>83</v>
      </c>
      <c r="B90" s="439" t="str">
        <f>IF(OR($D$3="",$R$3=""),"",IF('Result Sheet'!B90="","",'Result Sheet'!B90))</f>
        <v/>
      </c>
      <c r="C90" s="440" t="str">
        <f>IF(OR($D$3="",$R$3=""),"",IF('Result Sheet'!F90="","",'Result Sheet'!F90))</f>
        <v/>
      </c>
      <c r="D90" s="441" t="str">
        <f>IF(OR($D$3="",$R$3=""),"",IF('Result Sheet'!E90="","",'Result Sheet'!E90))</f>
        <v/>
      </c>
      <c r="E90" s="442" t="str">
        <f>IF(OR($D$3="",$R$3=""),"",IF('Result Sheet'!G90="","",'Result Sheet'!G90))</f>
        <v/>
      </c>
      <c r="F90" s="442" t="str">
        <f>IF(OR($D$3="",$R$3=""),"",IF('Result Sheet'!H90="","",'Result Sheet'!H90))</f>
        <v/>
      </c>
      <c r="G90" s="442" t="str">
        <f>IF(OR($D$3="",$R$3=""),"",IF('Result Sheet'!I90="","",'Result Sheet'!I90))</f>
        <v/>
      </c>
      <c r="H90" s="443" t="str">
        <f>IF(OR($D$3="",$R$3=""),"",IF('Result Sheet'!K90="","",'Result Sheet'!K90))</f>
        <v/>
      </c>
      <c r="I90" s="444" t="str">
        <f>IF(OR($D$3="",$R$3=""),"",IF('Result Sheet'!J90="","",'Result Sheet'!J90))</f>
        <v/>
      </c>
      <c r="J90" s="120" t="str">
        <f>IF($R$3=$AQ$8,'Result Sheet'!L90,IF($R$3=$AQ$9,'Result Sheet'!AG90,IF($R$3=$AQ$10,'Result Sheet'!BC90,IF($R$3=$AQ$11,'Result Sheet'!BX90,IF($R$3=$AQ$12,'Result Sheet'!CS90,IF($R$3=$AQ$13,'Result Sheet'!DN90,""))))))</f>
        <v/>
      </c>
      <c r="K90" s="120" t="str">
        <f>IF($R$3=$AQ$8,'Result Sheet'!M90,IF($R$3=$AQ$9,'Result Sheet'!AH90,IF($R$3=$AQ$10,'Result Sheet'!BD90,IF($R$3=$AQ$11,'Result Sheet'!BY90,IF($R$3=$AQ$12,'Result Sheet'!CT90,IF($R$3=$AQ$13,'Result Sheet'!DO90,IF($R$3=$AQ$14,'Result Sheet'!EI90,IF($R$3=$AQ$15,'Result Sheet'!ES90,IF($R$3=$AQ$16,'Result Sheet'!FC90,"")))))))))</f>
        <v/>
      </c>
      <c r="L90" s="120" t="str">
        <f>IF($R$3=$AQ$8,'Result Sheet'!N90,IF($R$3=$AQ$9,'Result Sheet'!AI90,IF($R$3=$AQ$10,'Result Sheet'!BE90,IF($R$3=$AQ$11,'Result Sheet'!BZ90,IF($R$3=$AQ$12,'Result Sheet'!CU90,IF($R$3=$AQ$13,'Result Sheet'!DP90,""))))))</f>
        <v/>
      </c>
      <c r="M90" s="120" t="str">
        <f>IF($R$3=$AQ$8,'Result Sheet'!O90,IF($R$3=$AQ$9,'Result Sheet'!AJ90,IF($R$3=$AQ$10,'Result Sheet'!BF90,IF($R$3=$AQ$11,'Result Sheet'!CA90,IF($R$3=$AQ$12,'Result Sheet'!CV90,IF($R$3=$AQ$13,'Result Sheet'!DQ90,IF($R$3=$AQ$14,'Result Sheet'!EJ90,IF($R$3=$AQ$15,'Result Sheet'!ET90,IF($R$3=$AQ$16,'Result Sheet'!FD90,"")))))))))</f>
        <v/>
      </c>
      <c r="N90" s="120" t="str">
        <f>IF($R$3=$AQ$8,'Result Sheet'!P90,IF($R$3=$AQ$9,'Result Sheet'!AK90,IF($R$3=$AQ$10,'Result Sheet'!BG90,IF($R$3=$AQ$11,'Result Sheet'!CB90,IF($R$3=$AQ$12,'Result Sheet'!CW90,IF($R$3=$AQ$13,'Result Sheet'!DR90,""))))))</f>
        <v/>
      </c>
      <c r="O90" s="120" t="str">
        <f>IF($R$3=$AQ$8,'Result Sheet'!Q90,IF($R$3=$AQ$9,'Result Sheet'!AL90,IF($R$3=$AQ$10,'Result Sheet'!BH90,IF($R$3=$AQ$11,'Result Sheet'!CC90,IF($R$3=$AQ$12,'Result Sheet'!CX90,IF($R$3=$AQ$13,'Result Sheet'!DS90,IF($R$3=$AQ$14,'Result Sheet'!EK90,IF($R$3=$AQ$15,'Result Sheet'!EU90,IF($R$3=$AQ$16,'Result Sheet'!FE90,"")))))))))</f>
        <v/>
      </c>
      <c r="P90" s="472" t="str">
        <f t="shared" si="13"/>
        <v/>
      </c>
      <c r="Q90" s="120" t="str">
        <f>IF($R$3=$AQ$8,'Result Sheet'!S90,IF($R$3=$AQ$9,'Result Sheet'!AN90,IF($R$3=$AQ$10,'Result Sheet'!BJ90,IF($R$3=$AQ$11,'Result Sheet'!CE90,IF($R$3=$AQ$12,'Result Sheet'!CZ90,IF($R$3=$AQ$13,'Result Sheet'!DU90,""))))))</f>
        <v/>
      </c>
      <c r="R90" s="120" t="str">
        <f>IF($R$3=$AQ$8,'Result Sheet'!T90,IF($R$3=$AQ$9,'Result Sheet'!AO90,IF($R$3=$AQ$10,'Result Sheet'!BK90,IF($R$3=$AQ$11,'Result Sheet'!CF90,IF($R$3=$AQ$12,'Result Sheet'!DA90,IF($R$3=$AQ$13,'Result Sheet'!DV90,IF($R$3=$AQ$14,'Result Sheet'!EL90,IF($R$3=$AQ$15,'Result Sheet'!EV90,IF($R$3=$AQ$16,'Result Sheet'!FF90,IF($R$3=$AQ$17,'Result Sheet'!FM90,IF($R$3=$AQ$18,'Result Sheet'!FQ90,"")))))))))))</f>
        <v/>
      </c>
      <c r="S90" s="65" t="str">
        <f t="shared" si="14"/>
        <v/>
      </c>
      <c r="T90" s="62">
        <f t="shared" si="15"/>
        <v>0</v>
      </c>
      <c r="U90" s="120" t="str">
        <f>IF($R$3=$AQ$8,'Result Sheet'!W90,IF($R$3=$AQ$9,'Result Sheet'!AR90,IF($R$3=$AQ$10,'Result Sheet'!BN90,IF($R$3=$AQ$11,'Result Sheet'!CI90,IF($R$3=$AQ$12,'Result Sheet'!DD90,IF($R$3=$AQ$13,'Result Sheet'!DY90,""))))))</f>
        <v/>
      </c>
      <c r="V90" s="120" t="str">
        <f>IF($R$3=$AQ$8,'Result Sheet'!X90,IF($R$3=$AQ$9,'Result Sheet'!AS90,IF($R$3=$AQ$10,'Result Sheet'!BO90,IF($R$3=$AQ$11,'Result Sheet'!CJ90,IF($R$3=$AQ$12,'Result Sheet'!DE90,IF($R$3=$AQ$13,'Result Sheet'!DZ90,IF($R$3=$AQ$14,'Result Sheet'!EM90,IF($R$3=$AQ$15,'Result Sheet'!EW90,IF($R$3=$AQ$16,'Result Sheet'!FG90,IF($R$3=$AQ$17,'Result Sheet'!FN90,IF($R$3=$AQ$18,'Result Sheet'!FR90,"")))))))))))</f>
        <v/>
      </c>
      <c r="W90" s="66" t="str">
        <f t="shared" si="16"/>
        <v/>
      </c>
      <c r="X90" s="445" t="str">
        <f t="shared" si="17"/>
        <v/>
      </c>
      <c r="Y90" s="446">
        <f t="shared" si="18"/>
        <v>0</v>
      </c>
      <c r="Z90" s="446" t="str">
        <f t="shared" si="12"/>
        <v/>
      </c>
      <c r="AA90" s="446" t="str">
        <f t="shared" si="19"/>
        <v/>
      </c>
      <c r="AB90" s="446" t="str">
        <f t="shared" si="20"/>
        <v/>
      </c>
      <c r="AC90" s="446" t="str">
        <f t="shared" si="21"/>
        <v/>
      </c>
      <c r="AD90" s="447" t="str">
        <f t="shared" si="22"/>
        <v/>
      </c>
    </row>
    <row r="91" spans="1:30">
      <c r="A91" s="475">
        <f>IF('Result Sheet'!A91="","",'Result Sheet'!A91)</f>
        <v>84</v>
      </c>
      <c r="B91" s="439" t="str">
        <f>IF(OR($D$3="",$R$3=""),"",IF('Result Sheet'!B91="","",'Result Sheet'!B91))</f>
        <v/>
      </c>
      <c r="C91" s="440" t="str">
        <f>IF(OR($D$3="",$R$3=""),"",IF('Result Sheet'!F91="","",'Result Sheet'!F91))</f>
        <v/>
      </c>
      <c r="D91" s="441" t="str">
        <f>IF(OR($D$3="",$R$3=""),"",IF('Result Sheet'!E91="","",'Result Sheet'!E91))</f>
        <v/>
      </c>
      <c r="E91" s="442" t="str">
        <f>IF(OR($D$3="",$R$3=""),"",IF('Result Sheet'!G91="","",'Result Sheet'!G91))</f>
        <v/>
      </c>
      <c r="F91" s="442" t="str">
        <f>IF(OR($D$3="",$R$3=""),"",IF('Result Sheet'!H91="","",'Result Sheet'!H91))</f>
        <v/>
      </c>
      <c r="G91" s="442" t="str">
        <f>IF(OR($D$3="",$R$3=""),"",IF('Result Sheet'!I91="","",'Result Sheet'!I91))</f>
        <v/>
      </c>
      <c r="H91" s="443" t="str">
        <f>IF(OR($D$3="",$R$3=""),"",IF('Result Sheet'!K91="","",'Result Sheet'!K91))</f>
        <v/>
      </c>
      <c r="I91" s="444" t="str">
        <f>IF(OR($D$3="",$R$3=""),"",IF('Result Sheet'!J91="","",'Result Sheet'!J91))</f>
        <v/>
      </c>
      <c r="J91" s="120" t="str">
        <f>IF($R$3=$AQ$8,'Result Sheet'!L91,IF($R$3=$AQ$9,'Result Sheet'!AG91,IF($R$3=$AQ$10,'Result Sheet'!BC91,IF($R$3=$AQ$11,'Result Sheet'!BX91,IF($R$3=$AQ$12,'Result Sheet'!CS91,IF($R$3=$AQ$13,'Result Sheet'!DN91,""))))))</f>
        <v/>
      </c>
      <c r="K91" s="120" t="str">
        <f>IF($R$3=$AQ$8,'Result Sheet'!M91,IF($R$3=$AQ$9,'Result Sheet'!AH91,IF($R$3=$AQ$10,'Result Sheet'!BD91,IF($R$3=$AQ$11,'Result Sheet'!BY91,IF($R$3=$AQ$12,'Result Sheet'!CT91,IF($R$3=$AQ$13,'Result Sheet'!DO91,IF($R$3=$AQ$14,'Result Sheet'!EI91,IF($R$3=$AQ$15,'Result Sheet'!ES91,IF($R$3=$AQ$16,'Result Sheet'!FC91,"")))))))))</f>
        <v/>
      </c>
      <c r="L91" s="120" t="str">
        <f>IF($R$3=$AQ$8,'Result Sheet'!N91,IF($R$3=$AQ$9,'Result Sheet'!AI91,IF($R$3=$AQ$10,'Result Sheet'!BE91,IF($R$3=$AQ$11,'Result Sheet'!BZ91,IF($R$3=$AQ$12,'Result Sheet'!CU91,IF($R$3=$AQ$13,'Result Sheet'!DP91,""))))))</f>
        <v/>
      </c>
      <c r="M91" s="120" t="str">
        <f>IF($R$3=$AQ$8,'Result Sheet'!O91,IF($R$3=$AQ$9,'Result Sheet'!AJ91,IF($R$3=$AQ$10,'Result Sheet'!BF91,IF($R$3=$AQ$11,'Result Sheet'!CA91,IF($R$3=$AQ$12,'Result Sheet'!CV91,IF($R$3=$AQ$13,'Result Sheet'!DQ91,IF($R$3=$AQ$14,'Result Sheet'!EJ91,IF($R$3=$AQ$15,'Result Sheet'!ET91,IF($R$3=$AQ$16,'Result Sheet'!FD91,"")))))))))</f>
        <v/>
      </c>
      <c r="N91" s="120" t="str">
        <f>IF($R$3=$AQ$8,'Result Sheet'!P91,IF($R$3=$AQ$9,'Result Sheet'!AK91,IF($R$3=$AQ$10,'Result Sheet'!BG91,IF($R$3=$AQ$11,'Result Sheet'!CB91,IF($R$3=$AQ$12,'Result Sheet'!CW91,IF($R$3=$AQ$13,'Result Sheet'!DR91,""))))))</f>
        <v/>
      </c>
      <c r="O91" s="120" t="str">
        <f>IF($R$3=$AQ$8,'Result Sheet'!Q91,IF($R$3=$AQ$9,'Result Sheet'!AL91,IF($R$3=$AQ$10,'Result Sheet'!BH91,IF($R$3=$AQ$11,'Result Sheet'!CC91,IF($R$3=$AQ$12,'Result Sheet'!CX91,IF($R$3=$AQ$13,'Result Sheet'!DS91,IF($R$3=$AQ$14,'Result Sheet'!EK91,IF($R$3=$AQ$15,'Result Sheet'!EU91,IF($R$3=$AQ$16,'Result Sheet'!FE91,"")))))))))</f>
        <v/>
      </c>
      <c r="P91" s="472" t="str">
        <f t="shared" si="13"/>
        <v/>
      </c>
      <c r="Q91" s="120" t="str">
        <f>IF($R$3=$AQ$8,'Result Sheet'!S91,IF($R$3=$AQ$9,'Result Sheet'!AN91,IF($R$3=$AQ$10,'Result Sheet'!BJ91,IF($R$3=$AQ$11,'Result Sheet'!CE91,IF($R$3=$AQ$12,'Result Sheet'!CZ91,IF($R$3=$AQ$13,'Result Sheet'!DU91,""))))))</f>
        <v/>
      </c>
      <c r="R91" s="120" t="str">
        <f>IF($R$3=$AQ$8,'Result Sheet'!T91,IF($R$3=$AQ$9,'Result Sheet'!AO91,IF($R$3=$AQ$10,'Result Sheet'!BK91,IF($R$3=$AQ$11,'Result Sheet'!CF91,IF($R$3=$AQ$12,'Result Sheet'!DA91,IF($R$3=$AQ$13,'Result Sheet'!DV91,IF($R$3=$AQ$14,'Result Sheet'!EL91,IF($R$3=$AQ$15,'Result Sheet'!EV91,IF($R$3=$AQ$16,'Result Sheet'!FF91,IF($R$3=$AQ$17,'Result Sheet'!FM91,IF($R$3=$AQ$18,'Result Sheet'!FQ91,"")))))))))))</f>
        <v/>
      </c>
      <c r="S91" s="65" t="str">
        <f t="shared" si="14"/>
        <v/>
      </c>
      <c r="T91" s="62">
        <f t="shared" si="15"/>
        <v>0</v>
      </c>
      <c r="U91" s="120" t="str">
        <f>IF($R$3=$AQ$8,'Result Sheet'!W91,IF($R$3=$AQ$9,'Result Sheet'!AR91,IF($R$3=$AQ$10,'Result Sheet'!BN91,IF($R$3=$AQ$11,'Result Sheet'!CI91,IF($R$3=$AQ$12,'Result Sheet'!DD91,IF($R$3=$AQ$13,'Result Sheet'!DY91,""))))))</f>
        <v/>
      </c>
      <c r="V91" s="120" t="str">
        <f>IF($R$3=$AQ$8,'Result Sheet'!X91,IF($R$3=$AQ$9,'Result Sheet'!AS91,IF($R$3=$AQ$10,'Result Sheet'!BO91,IF($R$3=$AQ$11,'Result Sheet'!CJ91,IF($R$3=$AQ$12,'Result Sheet'!DE91,IF($R$3=$AQ$13,'Result Sheet'!DZ91,IF($R$3=$AQ$14,'Result Sheet'!EM91,IF($R$3=$AQ$15,'Result Sheet'!EW91,IF($R$3=$AQ$16,'Result Sheet'!FG91,IF($R$3=$AQ$17,'Result Sheet'!FN91,IF($R$3=$AQ$18,'Result Sheet'!FR91,"")))))))))))</f>
        <v/>
      </c>
      <c r="W91" s="66" t="str">
        <f t="shared" si="16"/>
        <v/>
      </c>
      <c r="X91" s="445" t="str">
        <f t="shared" si="17"/>
        <v/>
      </c>
      <c r="Y91" s="446">
        <f t="shared" si="18"/>
        <v>0</v>
      </c>
      <c r="Z91" s="446" t="str">
        <f t="shared" si="12"/>
        <v/>
      </c>
      <c r="AA91" s="446" t="str">
        <f t="shared" si="19"/>
        <v/>
      </c>
      <c r="AB91" s="446" t="str">
        <f t="shared" si="20"/>
        <v/>
      </c>
      <c r="AC91" s="446" t="str">
        <f t="shared" si="21"/>
        <v/>
      </c>
      <c r="AD91" s="447" t="str">
        <f t="shared" si="22"/>
        <v/>
      </c>
    </row>
    <row r="92" spans="1:30">
      <c r="A92" s="475">
        <f>IF('Result Sheet'!A92="","",'Result Sheet'!A92)</f>
        <v>85</v>
      </c>
      <c r="B92" s="439" t="str">
        <f>IF(OR($D$3="",$R$3=""),"",IF('Result Sheet'!B92="","",'Result Sheet'!B92))</f>
        <v/>
      </c>
      <c r="C92" s="440" t="str">
        <f>IF(OR($D$3="",$R$3=""),"",IF('Result Sheet'!F92="","",'Result Sheet'!F92))</f>
        <v/>
      </c>
      <c r="D92" s="441" t="str">
        <f>IF(OR($D$3="",$R$3=""),"",IF('Result Sheet'!E92="","",'Result Sheet'!E92))</f>
        <v/>
      </c>
      <c r="E92" s="442" t="str">
        <f>IF(OR($D$3="",$R$3=""),"",IF('Result Sheet'!G92="","",'Result Sheet'!G92))</f>
        <v/>
      </c>
      <c r="F92" s="442" t="str">
        <f>IF(OR($D$3="",$R$3=""),"",IF('Result Sheet'!H92="","",'Result Sheet'!H92))</f>
        <v/>
      </c>
      <c r="G92" s="442" t="str">
        <f>IF(OR($D$3="",$R$3=""),"",IF('Result Sheet'!I92="","",'Result Sheet'!I92))</f>
        <v/>
      </c>
      <c r="H92" s="443" t="str">
        <f>IF(OR($D$3="",$R$3=""),"",IF('Result Sheet'!K92="","",'Result Sheet'!K92))</f>
        <v/>
      </c>
      <c r="I92" s="444" t="str">
        <f>IF(OR($D$3="",$R$3=""),"",IF('Result Sheet'!J92="","",'Result Sheet'!J92))</f>
        <v/>
      </c>
      <c r="J92" s="120" t="str">
        <f>IF($R$3=$AQ$8,'Result Sheet'!L92,IF($R$3=$AQ$9,'Result Sheet'!AG92,IF($R$3=$AQ$10,'Result Sheet'!BC92,IF($R$3=$AQ$11,'Result Sheet'!BX92,IF($R$3=$AQ$12,'Result Sheet'!CS92,IF($R$3=$AQ$13,'Result Sheet'!DN92,""))))))</f>
        <v/>
      </c>
      <c r="K92" s="120" t="str">
        <f>IF($R$3=$AQ$8,'Result Sheet'!M92,IF($R$3=$AQ$9,'Result Sheet'!AH92,IF($R$3=$AQ$10,'Result Sheet'!BD92,IF($R$3=$AQ$11,'Result Sheet'!BY92,IF($R$3=$AQ$12,'Result Sheet'!CT92,IF($R$3=$AQ$13,'Result Sheet'!DO92,IF($R$3=$AQ$14,'Result Sheet'!EI92,IF($R$3=$AQ$15,'Result Sheet'!ES92,IF($R$3=$AQ$16,'Result Sheet'!FC92,"")))))))))</f>
        <v/>
      </c>
      <c r="L92" s="120" t="str">
        <f>IF($R$3=$AQ$8,'Result Sheet'!N92,IF($R$3=$AQ$9,'Result Sheet'!AI92,IF($R$3=$AQ$10,'Result Sheet'!BE92,IF($R$3=$AQ$11,'Result Sheet'!BZ92,IF($R$3=$AQ$12,'Result Sheet'!CU92,IF($R$3=$AQ$13,'Result Sheet'!DP92,""))))))</f>
        <v/>
      </c>
      <c r="M92" s="120" t="str">
        <f>IF($R$3=$AQ$8,'Result Sheet'!O92,IF($R$3=$AQ$9,'Result Sheet'!AJ92,IF($R$3=$AQ$10,'Result Sheet'!BF92,IF($R$3=$AQ$11,'Result Sheet'!CA92,IF($R$3=$AQ$12,'Result Sheet'!CV92,IF($R$3=$AQ$13,'Result Sheet'!DQ92,IF($R$3=$AQ$14,'Result Sheet'!EJ92,IF($R$3=$AQ$15,'Result Sheet'!ET92,IF($R$3=$AQ$16,'Result Sheet'!FD92,"")))))))))</f>
        <v/>
      </c>
      <c r="N92" s="120" t="str">
        <f>IF($R$3=$AQ$8,'Result Sheet'!P92,IF($R$3=$AQ$9,'Result Sheet'!AK92,IF($R$3=$AQ$10,'Result Sheet'!BG92,IF($R$3=$AQ$11,'Result Sheet'!CB92,IF($R$3=$AQ$12,'Result Sheet'!CW92,IF($R$3=$AQ$13,'Result Sheet'!DR92,""))))))</f>
        <v/>
      </c>
      <c r="O92" s="120" t="str">
        <f>IF($R$3=$AQ$8,'Result Sheet'!Q92,IF($R$3=$AQ$9,'Result Sheet'!AL92,IF($R$3=$AQ$10,'Result Sheet'!BH92,IF($R$3=$AQ$11,'Result Sheet'!CC92,IF($R$3=$AQ$12,'Result Sheet'!CX92,IF($R$3=$AQ$13,'Result Sheet'!DS92,IF($R$3=$AQ$14,'Result Sheet'!EK92,IF($R$3=$AQ$15,'Result Sheet'!EU92,IF($R$3=$AQ$16,'Result Sheet'!FE92,"")))))))))</f>
        <v/>
      </c>
      <c r="P92" s="472" t="str">
        <f t="shared" si="13"/>
        <v/>
      </c>
      <c r="Q92" s="120" t="str">
        <f>IF($R$3=$AQ$8,'Result Sheet'!S92,IF($R$3=$AQ$9,'Result Sheet'!AN92,IF($R$3=$AQ$10,'Result Sheet'!BJ92,IF($R$3=$AQ$11,'Result Sheet'!CE92,IF($R$3=$AQ$12,'Result Sheet'!CZ92,IF($R$3=$AQ$13,'Result Sheet'!DU92,""))))))</f>
        <v/>
      </c>
      <c r="R92" s="120" t="str">
        <f>IF($R$3=$AQ$8,'Result Sheet'!T92,IF($R$3=$AQ$9,'Result Sheet'!AO92,IF($R$3=$AQ$10,'Result Sheet'!BK92,IF($R$3=$AQ$11,'Result Sheet'!CF92,IF($R$3=$AQ$12,'Result Sheet'!DA92,IF($R$3=$AQ$13,'Result Sheet'!DV92,IF($R$3=$AQ$14,'Result Sheet'!EL92,IF($R$3=$AQ$15,'Result Sheet'!EV92,IF($R$3=$AQ$16,'Result Sheet'!FF92,IF($R$3=$AQ$17,'Result Sheet'!FM92,IF($R$3=$AQ$18,'Result Sheet'!FQ92,"")))))))))))</f>
        <v/>
      </c>
      <c r="S92" s="65" t="str">
        <f t="shared" si="14"/>
        <v/>
      </c>
      <c r="T92" s="62">
        <f t="shared" si="15"/>
        <v>0</v>
      </c>
      <c r="U92" s="120" t="str">
        <f>IF($R$3=$AQ$8,'Result Sheet'!W92,IF($R$3=$AQ$9,'Result Sheet'!AR92,IF($R$3=$AQ$10,'Result Sheet'!BN92,IF($R$3=$AQ$11,'Result Sheet'!CI92,IF($R$3=$AQ$12,'Result Sheet'!DD92,IF($R$3=$AQ$13,'Result Sheet'!DY92,""))))))</f>
        <v/>
      </c>
      <c r="V92" s="120" t="str">
        <f>IF($R$3=$AQ$8,'Result Sheet'!X92,IF($R$3=$AQ$9,'Result Sheet'!AS92,IF($R$3=$AQ$10,'Result Sheet'!BO92,IF($R$3=$AQ$11,'Result Sheet'!CJ92,IF($R$3=$AQ$12,'Result Sheet'!DE92,IF($R$3=$AQ$13,'Result Sheet'!DZ92,IF($R$3=$AQ$14,'Result Sheet'!EM92,IF($R$3=$AQ$15,'Result Sheet'!EW92,IF($R$3=$AQ$16,'Result Sheet'!FG92,IF($R$3=$AQ$17,'Result Sheet'!FN92,IF($R$3=$AQ$18,'Result Sheet'!FR92,"")))))))))))</f>
        <v/>
      </c>
      <c r="W92" s="66" t="str">
        <f t="shared" si="16"/>
        <v/>
      </c>
      <c r="X92" s="445" t="str">
        <f t="shared" si="17"/>
        <v/>
      </c>
      <c r="Y92" s="446">
        <f t="shared" si="18"/>
        <v>0</v>
      </c>
      <c r="Z92" s="446" t="str">
        <f t="shared" si="12"/>
        <v/>
      </c>
      <c r="AA92" s="446" t="str">
        <f t="shared" si="19"/>
        <v/>
      </c>
      <c r="AB92" s="446" t="str">
        <f t="shared" si="20"/>
        <v/>
      </c>
      <c r="AC92" s="446" t="str">
        <f t="shared" si="21"/>
        <v/>
      </c>
      <c r="AD92" s="447" t="str">
        <f t="shared" si="22"/>
        <v/>
      </c>
    </row>
    <row r="93" spans="1:30">
      <c r="A93" s="475">
        <f>IF('Result Sheet'!A93="","",'Result Sheet'!A93)</f>
        <v>86</v>
      </c>
      <c r="B93" s="439" t="str">
        <f>IF(OR($D$3="",$R$3=""),"",IF('Result Sheet'!B93="","",'Result Sheet'!B93))</f>
        <v/>
      </c>
      <c r="C93" s="440" t="str">
        <f>IF(OR($D$3="",$R$3=""),"",IF('Result Sheet'!F93="","",'Result Sheet'!F93))</f>
        <v/>
      </c>
      <c r="D93" s="441" t="str">
        <f>IF(OR($D$3="",$R$3=""),"",IF('Result Sheet'!E93="","",'Result Sheet'!E93))</f>
        <v/>
      </c>
      <c r="E93" s="442" t="str">
        <f>IF(OR($D$3="",$R$3=""),"",IF('Result Sheet'!G93="","",'Result Sheet'!G93))</f>
        <v/>
      </c>
      <c r="F93" s="442" t="str">
        <f>IF(OR($D$3="",$R$3=""),"",IF('Result Sheet'!H93="","",'Result Sheet'!H93))</f>
        <v/>
      </c>
      <c r="G93" s="442" t="str">
        <f>IF(OR($D$3="",$R$3=""),"",IF('Result Sheet'!I93="","",'Result Sheet'!I93))</f>
        <v/>
      </c>
      <c r="H93" s="443" t="str">
        <f>IF(OR($D$3="",$R$3=""),"",IF('Result Sheet'!K93="","",'Result Sheet'!K93))</f>
        <v/>
      </c>
      <c r="I93" s="444" t="str">
        <f>IF(OR($D$3="",$R$3=""),"",IF('Result Sheet'!J93="","",'Result Sheet'!J93))</f>
        <v/>
      </c>
      <c r="J93" s="120" t="str">
        <f>IF($R$3=$AQ$8,'Result Sheet'!L93,IF($R$3=$AQ$9,'Result Sheet'!AG93,IF($R$3=$AQ$10,'Result Sheet'!BC93,IF($R$3=$AQ$11,'Result Sheet'!BX93,IF($R$3=$AQ$12,'Result Sheet'!CS93,IF($R$3=$AQ$13,'Result Sheet'!DN93,""))))))</f>
        <v/>
      </c>
      <c r="K93" s="120" t="str">
        <f>IF($R$3=$AQ$8,'Result Sheet'!M93,IF($R$3=$AQ$9,'Result Sheet'!AH93,IF($R$3=$AQ$10,'Result Sheet'!BD93,IF($R$3=$AQ$11,'Result Sheet'!BY93,IF($R$3=$AQ$12,'Result Sheet'!CT93,IF($R$3=$AQ$13,'Result Sheet'!DO93,IF($R$3=$AQ$14,'Result Sheet'!EI93,IF($R$3=$AQ$15,'Result Sheet'!ES93,IF($R$3=$AQ$16,'Result Sheet'!FC93,"")))))))))</f>
        <v/>
      </c>
      <c r="L93" s="120" t="str">
        <f>IF($R$3=$AQ$8,'Result Sheet'!N93,IF($R$3=$AQ$9,'Result Sheet'!AI93,IF($R$3=$AQ$10,'Result Sheet'!BE93,IF($R$3=$AQ$11,'Result Sheet'!BZ93,IF($R$3=$AQ$12,'Result Sheet'!CU93,IF($R$3=$AQ$13,'Result Sheet'!DP93,""))))))</f>
        <v/>
      </c>
      <c r="M93" s="120" t="str">
        <f>IF($R$3=$AQ$8,'Result Sheet'!O93,IF($R$3=$AQ$9,'Result Sheet'!AJ93,IF($R$3=$AQ$10,'Result Sheet'!BF93,IF($R$3=$AQ$11,'Result Sheet'!CA93,IF($R$3=$AQ$12,'Result Sheet'!CV93,IF($R$3=$AQ$13,'Result Sheet'!DQ93,IF($R$3=$AQ$14,'Result Sheet'!EJ93,IF($R$3=$AQ$15,'Result Sheet'!ET93,IF($R$3=$AQ$16,'Result Sheet'!FD93,"")))))))))</f>
        <v/>
      </c>
      <c r="N93" s="120" t="str">
        <f>IF($R$3=$AQ$8,'Result Sheet'!P93,IF($R$3=$AQ$9,'Result Sheet'!AK93,IF($R$3=$AQ$10,'Result Sheet'!BG93,IF($R$3=$AQ$11,'Result Sheet'!CB93,IF($R$3=$AQ$12,'Result Sheet'!CW93,IF($R$3=$AQ$13,'Result Sheet'!DR93,""))))))</f>
        <v/>
      </c>
      <c r="O93" s="120" t="str">
        <f>IF($R$3=$AQ$8,'Result Sheet'!Q93,IF($R$3=$AQ$9,'Result Sheet'!AL93,IF($R$3=$AQ$10,'Result Sheet'!BH93,IF($R$3=$AQ$11,'Result Sheet'!CC93,IF($R$3=$AQ$12,'Result Sheet'!CX93,IF($R$3=$AQ$13,'Result Sheet'!DS93,IF($R$3=$AQ$14,'Result Sheet'!EK93,IF($R$3=$AQ$15,'Result Sheet'!EU93,IF($R$3=$AQ$16,'Result Sheet'!FE93,"")))))))))</f>
        <v/>
      </c>
      <c r="P93" s="472" t="str">
        <f t="shared" si="13"/>
        <v/>
      </c>
      <c r="Q93" s="120" t="str">
        <f>IF($R$3=$AQ$8,'Result Sheet'!S93,IF($R$3=$AQ$9,'Result Sheet'!AN93,IF($R$3=$AQ$10,'Result Sheet'!BJ93,IF($R$3=$AQ$11,'Result Sheet'!CE93,IF($R$3=$AQ$12,'Result Sheet'!CZ93,IF($R$3=$AQ$13,'Result Sheet'!DU93,""))))))</f>
        <v/>
      </c>
      <c r="R93" s="120" t="str">
        <f>IF($R$3=$AQ$8,'Result Sheet'!T93,IF($R$3=$AQ$9,'Result Sheet'!AO93,IF($R$3=$AQ$10,'Result Sheet'!BK93,IF($R$3=$AQ$11,'Result Sheet'!CF93,IF($R$3=$AQ$12,'Result Sheet'!DA93,IF($R$3=$AQ$13,'Result Sheet'!DV93,IF($R$3=$AQ$14,'Result Sheet'!EL93,IF($R$3=$AQ$15,'Result Sheet'!EV93,IF($R$3=$AQ$16,'Result Sheet'!FF93,IF($R$3=$AQ$17,'Result Sheet'!FM93,IF($R$3=$AQ$18,'Result Sheet'!FQ93,"")))))))))))</f>
        <v/>
      </c>
      <c r="S93" s="65" t="str">
        <f t="shared" si="14"/>
        <v/>
      </c>
      <c r="T93" s="62">
        <f t="shared" si="15"/>
        <v>0</v>
      </c>
      <c r="U93" s="120" t="str">
        <f>IF($R$3=$AQ$8,'Result Sheet'!W93,IF($R$3=$AQ$9,'Result Sheet'!AR93,IF($R$3=$AQ$10,'Result Sheet'!BN93,IF($R$3=$AQ$11,'Result Sheet'!CI93,IF($R$3=$AQ$12,'Result Sheet'!DD93,IF($R$3=$AQ$13,'Result Sheet'!DY93,""))))))</f>
        <v/>
      </c>
      <c r="V93" s="120" t="str">
        <f>IF($R$3=$AQ$8,'Result Sheet'!X93,IF($R$3=$AQ$9,'Result Sheet'!AS93,IF($R$3=$AQ$10,'Result Sheet'!BO93,IF($R$3=$AQ$11,'Result Sheet'!CJ93,IF($R$3=$AQ$12,'Result Sheet'!DE93,IF($R$3=$AQ$13,'Result Sheet'!DZ93,IF($R$3=$AQ$14,'Result Sheet'!EM93,IF($R$3=$AQ$15,'Result Sheet'!EW93,IF($R$3=$AQ$16,'Result Sheet'!FG93,IF($R$3=$AQ$17,'Result Sheet'!FN93,IF($R$3=$AQ$18,'Result Sheet'!FR93,"")))))))))))</f>
        <v/>
      </c>
      <c r="W93" s="66" t="str">
        <f t="shared" si="16"/>
        <v/>
      </c>
      <c r="X93" s="445" t="str">
        <f t="shared" si="17"/>
        <v/>
      </c>
      <c r="Y93" s="446">
        <f t="shared" si="18"/>
        <v>0</v>
      </c>
      <c r="Z93" s="446" t="str">
        <f t="shared" si="12"/>
        <v/>
      </c>
      <c r="AA93" s="446" t="str">
        <f t="shared" si="19"/>
        <v/>
      </c>
      <c r="AB93" s="446" t="str">
        <f t="shared" si="20"/>
        <v/>
      </c>
      <c r="AC93" s="446" t="str">
        <f t="shared" si="21"/>
        <v/>
      </c>
      <c r="AD93" s="447" t="str">
        <f t="shared" si="22"/>
        <v/>
      </c>
    </row>
    <row r="94" spans="1:30">
      <c r="A94" s="475">
        <f>IF('Result Sheet'!A94="","",'Result Sheet'!A94)</f>
        <v>87</v>
      </c>
      <c r="B94" s="439" t="str">
        <f>IF(OR($D$3="",$R$3=""),"",IF('Result Sheet'!B94="","",'Result Sheet'!B94))</f>
        <v/>
      </c>
      <c r="C94" s="440" t="str">
        <f>IF(OR($D$3="",$R$3=""),"",IF('Result Sheet'!F94="","",'Result Sheet'!F94))</f>
        <v/>
      </c>
      <c r="D94" s="441" t="str">
        <f>IF(OR($D$3="",$R$3=""),"",IF('Result Sheet'!E94="","",'Result Sheet'!E94))</f>
        <v/>
      </c>
      <c r="E94" s="442" t="str">
        <f>IF(OR($D$3="",$R$3=""),"",IF('Result Sheet'!G94="","",'Result Sheet'!G94))</f>
        <v/>
      </c>
      <c r="F94" s="442" t="str">
        <f>IF(OR($D$3="",$R$3=""),"",IF('Result Sheet'!H94="","",'Result Sheet'!H94))</f>
        <v/>
      </c>
      <c r="G94" s="442" t="str">
        <f>IF(OR($D$3="",$R$3=""),"",IF('Result Sheet'!I94="","",'Result Sheet'!I94))</f>
        <v/>
      </c>
      <c r="H94" s="443" t="str">
        <f>IF(OR($D$3="",$R$3=""),"",IF('Result Sheet'!K94="","",'Result Sheet'!K94))</f>
        <v/>
      </c>
      <c r="I94" s="444" t="str">
        <f>IF(OR($D$3="",$R$3=""),"",IF('Result Sheet'!J94="","",'Result Sheet'!J94))</f>
        <v/>
      </c>
      <c r="J94" s="120" t="str">
        <f>IF($R$3=$AQ$8,'Result Sheet'!L94,IF($R$3=$AQ$9,'Result Sheet'!AG94,IF($R$3=$AQ$10,'Result Sheet'!BC94,IF($R$3=$AQ$11,'Result Sheet'!BX94,IF($R$3=$AQ$12,'Result Sheet'!CS94,IF($R$3=$AQ$13,'Result Sheet'!DN94,""))))))</f>
        <v/>
      </c>
      <c r="K94" s="120" t="str">
        <f>IF($R$3=$AQ$8,'Result Sheet'!M94,IF($R$3=$AQ$9,'Result Sheet'!AH94,IF($R$3=$AQ$10,'Result Sheet'!BD94,IF($R$3=$AQ$11,'Result Sheet'!BY94,IF($R$3=$AQ$12,'Result Sheet'!CT94,IF($R$3=$AQ$13,'Result Sheet'!DO94,IF($R$3=$AQ$14,'Result Sheet'!EI94,IF($R$3=$AQ$15,'Result Sheet'!ES94,IF($R$3=$AQ$16,'Result Sheet'!FC94,"")))))))))</f>
        <v/>
      </c>
      <c r="L94" s="120" t="str">
        <f>IF($R$3=$AQ$8,'Result Sheet'!N94,IF($R$3=$AQ$9,'Result Sheet'!AI94,IF($R$3=$AQ$10,'Result Sheet'!BE94,IF($R$3=$AQ$11,'Result Sheet'!BZ94,IF($R$3=$AQ$12,'Result Sheet'!CU94,IF($R$3=$AQ$13,'Result Sheet'!DP94,""))))))</f>
        <v/>
      </c>
      <c r="M94" s="120" t="str">
        <f>IF($R$3=$AQ$8,'Result Sheet'!O94,IF($R$3=$AQ$9,'Result Sheet'!AJ94,IF($R$3=$AQ$10,'Result Sheet'!BF94,IF($R$3=$AQ$11,'Result Sheet'!CA94,IF($R$3=$AQ$12,'Result Sheet'!CV94,IF($R$3=$AQ$13,'Result Sheet'!DQ94,IF($R$3=$AQ$14,'Result Sheet'!EJ94,IF($R$3=$AQ$15,'Result Sheet'!ET94,IF($R$3=$AQ$16,'Result Sheet'!FD94,"")))))))))</f>
        <v/>
      </c>
      <c r="N94" s="120" t="str">
        <f>IF($R$3=$AQ$8,'Result Sheet'!P94,IF($R$3=$AQ$9,'Result Sheet'!AK94,IF($R$3=$AQ$10,'Result Sheet'!BG94,IF($R$3=$AQ$11,'Result Sheet'!CB94,IF($R$3=$AQ$12,'Result Sheet'!CW94,IF($R$3=$AQ$13,'Result Sheet'!DR94,""))))))</f>
        <v/>
      </c>
      <c r="O94" s="120" t="str">
        <f>IF($R$3=$AQ$8,'Result Sheet'!Q94,IF($R$3=$AQ$9,'Result Sheet'!AL94,IF($R$3=$AQ$10,'Result Sheet'!BH94,IF($R$3=$AQ$11,'Result Sheet'!CC94,IF($R$3=$AQ$12,'Result Sheet'!CX94,IF($R$3=$AQ$13,'Result Sheet'!DS94,IF($R$3=$AQ$14,'Result Sheet'!EK94,IF($R$3=$AQ$15,'Result Sheet'!EU94,IF($R$3=$AQ$16,'Result Sheet'!FE94,"")))))))))</f>
        <v/>
      </c>
      <c r="P94" s="472" t="str">
        <f t="shared" si="13"/>
        <v/>
      </c>
      <c r="Q94" s="120" t="str">
        <f>IF($R$3=$AQ$8,'Result Sheet'!S94,IF($R$3=$AQ$9,'Result Sheet'!AN94,IF($R$3=$AQ$10,'Result Sheet'!BJ94,IF($R$3=$AQ$11,'Result Sheet'!CE94,IF($R$3=$AQ$12,'Result Sheet'!CZ94,IF($R$3=$AQ$13,'Result Sheet'!DU94,""))))))</f>
        <v/>
      </c>
      <c r="R94" s="120" t="str">
        <f>IF($R$3=$AQ$8,'Result Sheet'!T94,IF($R$3=$AQ$9,'Result Sheet'!AO94,IF($R$3=$AQ$10,'Result Sheet'!BK94,IF($R$3=$AQ$11,'Result Sheet'!CF94,IF($R$3=$AQ$12,'Result Sheet'!DA94,IF($R$3=$AQ$13,'Result Sheet'!DV94,IF($R$3=$AQ$14,'Result Sheet'!EL94,IF($R$3=$AQ$15,'Result Sheet'!EV94,IF($R$3=$AQ$16,'Result Sheet'!FF94,IF($R$3=$AQ$17,'Result Sheet'!FM94,IF($R$3=$AQ$18,'Result Sheet'!FQ94,"")))))))))))</f>
        <v/>
      </c>
      <c r="S94" s="65" t="str">
        <f t="shared" si="14"/>
        <v/>
      </c>
      <c r="T94" s="62">
        <f t="shared" si="15"/>
        <v>0</v>
      </c>
      <c r="U94" s="120" t="str">
        <f>IF($R$3=$AQ$8,'Result Sheet'!W94,IF($R$3=$AQ$9,'Result Sheet'!AR94,IF($R$3=$AQ$10,'Result Sheet'!BN94,IF($R$3=$AQ$11,'Result Sheet'!CI94,IF($R$3=$AQ$12,'Result Sheet'!DD94,IF($R$3=$AQ$13,'Result Sheet'!DY94,""))))))</f>
        <v/>
      </c>
      <c r="V94" s="120" t="str">
        <f>IF($R$3=$AQ$8,'Result Sheet'!X94,IF($R$3=$AQ$9,'Result Sheet'!AS94,IF($R$3=$AQ$10,'Result Sheet'!BO94,IF($R$3=$AQ$11,'Result Sheet'!CJ94,IF($R$3=$AQ$12,'Result Sheet'!DE94,IF($R$3=$AQ$13,'Result Sheet'!DZ94,IF($R$3=$AQ$14,'Result Sheet'!EM94,IF($R$3=$AQ$15,'Result Sheet'!EW94,IF($R$3=$AQ$16,'Result Sheet'!FG94,IF($R$3=$AQ$17,'Result Sheet'!FN94,IF($R$3=$AQ$18,'Result Sheet'!FR94,"")))))))))))</f>
        <v/>
      </c>
      <c r="W94" s="66" t="str">
        <f t="shared" si="16"/>
        <v/>
      </c>
      <c r="X94" s="445" t="str">
        <f t="shared" si="17"/>
        <v/>
      </c>
      <c r="Y94" s="446">
        <f t="shared" si="18"/>
        <v>0</v>
      </c>
      <c r="Z94" s="446" t="str">
        <f t="shared" si="12"/>
        <v/>
      </c>
      <c r="AA94" s="446" t="str">
        <f t="shared" si="19"/>
        <v/>
      </c>
      <c r="AB94" s="446" t="str">
        <f t="shared" si="20"/>
        <v/>
      </c>
      <c r="AC94" s="446" t="str">
        <f t="shared" si="21"/>
        <v/>
      </c>
      <c r="AD94" s="447" t="str">
        <f t="shared" si="22"/>
        <v/>
      </c>
    </row>
    <row r="95" spans="1:30">
      <c r="A95" s="475">
        <f>IF('Result Sheet'!A95="","",'Result Sheet'!A95)</f>
        <v>88</v>
      </c>
      <c r="B95" s="439" t="str">
        <f>IF(OR($D$3="",$R$3=""),"",IF('Result Sheet'!B95="","",'Result Sheet'!B95))</f>
        <v/>
      </c>
      <c r="C95" s="440" t="str">
        <f>IF(OR($D$3="",$R$3=""),"",IF('Result Sheet'!F95="","",'Result Sheet'!F95))</f>
        <v/>
      </c>
      <c r="D95" s="441" t="str">
        <f>IF(OR($D$3="",$R$3=""),"",IF('Result Sheet'!E95="","",'Result Sheet'!E95))</f>
        <v/>
      </c>
      <c r="E95" s="442" t="str">
        <f>IF(OR($D$3="",$R$3=""),"",IF('Result Sheet'!G95="","",'Result Sheet'!G95))</f>
        <v/>
      </c>
      <c r="F95" s="442" t="str">
        <f>IF(OR($D$3="",$R$3=""),"",IF('Result Sheet'!H95="","",'Result Sheet'!H95))</f>
        <v/>
      </c>
      <c r="G95" s="442" t="str">
        <f>IF(OR($D$3="",$R$3=""),"",IF('Result Sheet'!I95="","",'Result Sheet'!I95))</f>
        <v/>
      </c>
      <c r="H95" s="443" t="str">
        <f>IF(OR($D$3="",$R$3=""),"",IF('Result Sheet'!K95="","",'Result Sheet'!K95))</f>
        <v/>
      </c>
      <c r="I95" s="444" t="str">
        <f>IF(OR($D$3="",$R$3=""),"",IF('Result Sheet'!J95="","",'Result Sheet'!J95))</f>
        <v/>
      </c>
      <c r="J95" s="120" t="str">
        <f>IF($R$3=$AQ$8,'Result Sheet'!L95,IF($R$3=$AQ$9,'Result Sheet'!AG95,IF($R$3=$AQ$10,'Result Sheet'!BC95,IF($R$3=$AQ$11,'Result Sheet'!BX95,IF($R$3=$AQ$12,'Result Sheet'!CS95,IF($R$3=$AQ$13,'Result Sheet'!DN95,""))))))</f>
        <v/>
      </c>
      <c r="K95" s="120" t="str">
        <f>IF($R$3=$AQ$8,'Result Sheet'!M95,IF($R$3=$AQ$9,'Result Sheet'!AH95,IF($R$3=$AQ$10,'Result Sheet'!BD95,IF($R$3=$AQ$11,'Result Sheet'!BY95,IF($R$3=$AQ$12,'Result Sheet'!CT95,IF($R$3=$AQ$13,'Result Sheet'!DO95,IF($R$3=$AQ$14,'Result Sheet'!EI95,IF($R$3=$AQ$15,'Result Sheet'!ES95,IF($R$3=$AQ$16,'Result Sheet'!FC95,"")))))))))</f>
        <v/>
      </c>
      <c r="L95" s="120" t="str">
        <f>IF($R$3=$AQ$8,'Result Sheet'!N95,IF($R$3=$AQ$9,'Result Sheet'!AI95,IF($R$3=$AQ$10,'Result Sheet'!BE95,IF($R$3=$AQ$11,'Result Sheet'!BZ95,IF($R$3=$AQ$12,'Result Sheet'!CU95,IF($R$3=$AQ$13,'Result Sheet'!DP95,""))))))</f>
        <v/>
      </c>
      <c r="M95" s="120" t="str">
        <f>IF($R$3=$AQ$8,'Result Sheet'!O95,IF($R$3=$AQ$9,'Result Sheet'!AJ95,IF($R$3=$AQ$10,'Result Sheet'!BF95,IF($R$3=$AQ$11,'Result Sheet'!CA95,IF($R$3=$AQ$12,'Result Sheet'!CV95,IF($R$3=$AQ$13,'Result Sheet'!DQ95,IF($R$3=$AQ$14,'Result Sheet'!EJ95,IF($R$3=$AQ$15,'Result Sheet'!ET95,IF($R$3=$AQ$16,'Result Sheet'!FD95,"")))))))))</f>
        <v/>
      </c>
      <c r="N95" s="120" t="str">
        <f>IF($R$3=$AQ$8,'Result Sheet'!P95,IF($R$3=$AQ$9,'Result Sheet'!AK95,IF($R$3=$AQ$10,'Result Sheet'!BG95,IF($R$3=$AQ$11,'Result Sheet'!CB95,IF($R$3=$AQ$12,'Result Sheet'!CW95,IF($R$3=$AQ$13,'Result Sheet'!DR95,""))))))</f>
        <v/>
      </c>
      <c r="O95" s="120" t="str">
        <f>IF($R$3=$AQ$8,'Result Sheet'!Q95,IF($R$3=$AQ$9,'Result Sheet'!AL95,IF($R$3=$AQ$10,'Result Sheet'!BH95,IF($R$3=$AQ$11,'Result Sheet'!CC95,IF($R$3=$AQ$12,'Result Sheet'!CX95,IF($R$3=$AQ$13,'Result Sheet'!DS95,IF($R$3=$AQ$14,'Result Sheet'!EK95,IF($R$3=$AQ$15,'Result Sheet'!EU95,IF($R$3=$AQ$16,'Result Sheet'!FE95,"")))))))))</f>
        <v/>
      </c>
      <c r="P95" s="472" t="str">
        <f t="shared" si="13"/>
        <v/>
      </c>
      <c r="Q95" s="120" t="str">
        <f>IF($R$3=$AQ$8,'Result Sheet'!S95,IF($R$3=$AQ$9,'Result Sheet'!AN95,IF($R$3=$AQ$10,'Result Sheet'!BJ95,IF($R$3=$AQ$11,'Result Sheet'!CE95,IF($R$3=$AQ$12,'Result Sheet'!CZ95,IF($R$3=$AQ$13,'Result Sheet'!DU95,""))))))</f>
        <v/>
      </c>
      <c r="R95" s="120" t="str">
        <f>IF($R$3=$AQ$8,'Result Sheet'!T95,IF($R$3=$AQ$9,'Result Sheet'!AO95,IF($R$3=$AQ$10,'Result Sheet'!BK95,IF($R$3=$AQ$11,'Result Sheet'!CF95,IF($R$3=$AQ$12,'Result Sheet'!DA95,IF($R$3=$AQ$13,'Result Sheet'!DV95,IF($R$3=$AQ$14,'Result Sheet'!EL95,IF($R$3=$AQ$15,'Result Sheet'!EV95,IF($R$3=$AQ$16,'Result Sheet'!FF95,IF($R$3=$AQ$17,'Result Sheet'!FM95,IF($R$3=$AQ$18,'Result Sheet'!FQ95,"")))))))))))</f>
        <v/>
      </c>
      <c r="S95" s="65" t="str">
        <f t="shared" si="14"/>
        <v/>
      </c>
      <c r="T95" s="62">
        <f t="shared" si="15"/>
        <v>0</v>
      </c>
      <c r="U95" s="120" t="str">
        <f>IF($R$3=$AQ$8,'Result Sheet'!W95,IF($R$3=$AQ$9,'Result Sheet'!AR95,IF($R$3=$AQ$10,'Result Sheet'!BN95,IF($R$3=$AQ$11,'Result Sheet'!CI95,IF($R$3=$AQ$12,'Result Sheet'!DD95,IF($R$3=$AQ$13,'Result Sheet'!DY95,""))))))</f>
        <v/>
      </c>
      <c r="V95" s="120" t="str">
        <f>IF($R$3=$AQ$8,'Result Sheet'!X95,IF($R$3=$AQ$9,'Result Sheet'!AS95,IF($R$3=$AQ$10,'Result Sheet'!BO95,IF($R$3=$AQ$11,'Result Sheet'!CJ95,IF($R$3=$AQ$12,'Result Sheet'!DE95,IF($R$3=$AQ$13,'Result Sheet'!DZ95,IF($R$3=$AQ$14,'Result Sheet'!EM95,IF($R$3=$AQ$15,'Result Sheet'!EW95,IF($R$3=$AQ$16,'Result Sheet'!FG95,IF($R$3=$AQ$17,'Result Sheet'!FN95,IF($R$3=$AQ$18,'Result Sheet'!FR95,"")))))))))))</f>
        <v/>
      </c>
      <c r="W95" s="66" t="str">
        <f t="shared" si="16"/>
        <v/>
      </c>
      <c r="X95" s="445" t="str">
        <f t="shared" si="17"/>
        <v/>
      </c>
      <c r="Y95" s="446">
        <f t="shared" si="18"/>
        <v>0</v>
      </c>
      <c r="Z95" s="446" t="str">
        <f t="shared" si="12"/>
        <v/>
      </c>
      <c r="AA95" s="446" t="str">
        <f t="shared" si="19"/>
        <v/>
      </c>
      <c r="AB95" s="446" t="str">
        <f t="shared" si="20"/>
        <v/>
      </c>
      <c r="AC95" s="446" t="str">
        <f t="shared" si="21"/>
        <v/>
      </c>
      <c r="AD95" s="447" t="str">
        <f t="shared" si="22"/>
        <v/>
      </c>
    </row>
    <row r="96" spans="1:30">
      <c r="A96" s="475">
        <f>IF('Result Sheet'!A96="","",'Result Sheet'!A96)</f>
        <v>89</v>
      </c>
      <c r="B96" s="439" t="str">
        <f>IF(OR($D$3="",$R$3=""),"",IF('Result Sheet'!B96="","",'Result Sheet'!B96))</f>
        <v/>
      </c>
      <c r="C96" s="440" t="str">
        <f>IF(OR($D$3="",$R$3=""),"",IF('Result Sheet'!F96="","",'Result Sheet'!F96))</f>
        <v/>
      </c>
      <c r="D96" s="441" t="str">
        <f>IF(OR($D$3="",$R$3=""),"",IF('Result Sheet'!E96="","",'Result Sheet'!E96))</f>
        <v/>
      </c>
      <c r="E96" s="442" t="str">
        <f>IF(OR($D$3="",$R$3=""),"",IF('Result Sheet'!G96="","",'Result Sheet'!G96))</f>
        <v/>
      </c>
      <c r="F96" s="442" t="str">
        <f>IF(OR($D$3="",$R$3=""),"",IF('Result Sheet'!H96="","",'Result Sheet'!H96))</f>
        <v/>
      </c>
      <c r="G96" s="442" t="str">
        <f>IF(OR($D$3="",$R$3=""),"",IF('Result Sheet'!I96="","",'Result Sheet'!I96))</f>
        <v/>
      </c>
      <c r="H96" s="443" t="str">
        <f>IF(OR($D$3="",$R$3=""),"",IF('Result Sheet'!K96="","",'Result Sheet'!K96))</f>
        <v/>
      </c>
      <c r="I96" s="444" t="str">
        <f>IF(OR($D$3="",$R$3=""),"",IF('Result Sheet'!J96="","",'Result Sheet'!J96))</f>
        <v/>
      </c>
      <c r="J96" s="120" t="str">
        <f>IF($R$3=$AQ$8,'Result Sheet'!L96,IF($R$3=$AQ$9,'Result Sheet'!AG96,IF($R$3=$AQ$10,'Result Sheet'!BC96,IF($R$3=$AQ$11,'Result Sheet'!BX96,IF($R$3=$AQ$12,'Result Sheet'!CS96,IF($R$3=$AQ$13,'Result Sheet'!DN96,""))))))</f>
        <v/>
      </c>
      <c r="K96" s="120" t="str">
        <f>IF($R$3=$AQ$8,'Result Sheet'!M96,IF($R$3=$AQ$9,'Result Sheet'!AH96,IF($R$3=$AQ$10,'Result Sheet'!BD96,IF($R$3=$AQ$11,'Result Sheet'!BY96,IF($R$3=$AQ$12,'Result Sheet'!CT96,IF($R$3=$AQ$13,'Result Sheet'!DO96,IF($R$3=$AQ$14,'Result Sheet'!EI96,IF($R$3=$AQ$15,'Result Sheet'!ES96,IF($R$3=$AQ$16,'Result Sheet'!FC96,"")))))))))</f>
        <v/>
      </c>
      <c r="L96" s="120" t="str">
        <f>IF($R$3=$AQ$8,'Result Sheet'!N96,IF($R$3=$AQ$9,'Result Sheet'!AI96,IF($R$3=$AQ$10,'Result Sheet'!BE96,IF($R$3=$AQ$11,'Result Sheet'!BZ96,IF($R$3=$AQ$12,'Result Sheet'!CU96,IF($R$3=$AQ$13,'Result Sheet'!DP96,""))))))</f>
        <v/>
      </c>
      <c r="M96" s="120" t="str">
        <f>IF($R$3=$AQ$8,'Result Sheet'!O96,IF($R$3=$AQ$9,'Result Sheet'!AJ96,IF($R$3=$AQ$10,'Result Sheet'!BF96,IF($R$3=$AQ$11,'Result Sheet'!CA96,IF($R$3=$AQ$12,'Result Sheet'!CV96,IF($R$3=$AQ$13,'Result Sheet'!DQ96,IF($R$3=$AQ$14,'Result Sheet'!EJ96,IF($R$3=$AQ$15,'Result Sheet'!ET96,IF($R$3=$AQ$16,'Result Sheet'!FD96,"")))))))))</f>
        <v/>
      </c>
      <c r="N96" s="120" t="str">
        <f>IF($R$3=$AQ$8,'Result Sheet'!P96,IF($R$3=$AQ$9,'Result Sheet'!AK96,IF($R$3=$AQ$10,'Result Sheet'!BG96,IF($R$3=$AQ$11,'Result Sheet'!CB96,IF($R$3=$AQ$12,'Result Sheet'!CW96,IF($R$3=$AQ$13,'Result Sheet'!DR96,""))))))</f>
        <v/>
      </c>
      <c r="O96" s="120" t="str">
        <f>IF($R$3=$AQ$8,'Result Sheet'!Q96,IF($R$3=$AQ$9,'Result Sheet'!AL96,IF($R$3=$AQ$10,'Result Sheet'!BH96,IF($R$3=$AQ$11,'Result Sheet'!CC96,IF($R$3=$AQ$12,'Result Sheet'!CX96,IF($R$3=$AQ$13,'Result Sheet'!DS96,IF($R$3=$AQ$14,'Result Sheet'!EK96,IF($R$3=$AQ$15,'Result Sheet'!EU96,IF($R$3=$AQ$16,'Result Sheet'!FE96,"")))))))))</f>
        <v/>
      </c>
      <c r="P96" s="472" t="str">
        <f t="shared" si="13"/>
        <v/>
      </c>
      <c r="Q96" s="120" t="str">
        <f>IF($R$3=$AQ$8,'Result Sheet'!S96,IF($R$3=$AQ$9,'Result Sheet'!AN96,IF($R$3=$AQ$10,'Result Sheet'!BJ96,IF($R$3=$AQ$11,'Result Sheet'!CE96,IF($R$3=$AQ$12,'Result Sheet'!CZ96,IF($R$3=$AQ$13,'Result Sheet'!DU96,""))))))</f>
        <v/>
      </c>
      <c r="R96" s="120" t="str">
        <f>IF($R$3=$AQ$8,'Result Sheet'!T96,IF($R$3=$AQ$9,'Result Sheet'!AO96,IF($R$3=$AQ$10,'Result Sheet'!BK96,IF($R$3=$AQ$11,'Result Sheet'!CF96,IF($R$3=$AQ$12,'Result Sheet'!DA96,IF($R$3=$AQ$13,'Result Sheet'!DV96,IF($R$3=$AQ$14,'Result Sheet'!EL96,IF($R$3=$AQ$15,'Result Sheet'!EV96,IF($R$3=$AQ$16,'Result Sheet'!FF96,IF($R$3=$AQ$17,'Result Sheet'!FM96,IF($R$3=$AQ$18,'Result Sheet'!FQ96,"")))))))))))</f>
        <v/>
      </c>
      <c r="S96" s="65" t="str">
        <f t="shared" si="14"/>
        <v/>
      </c>
      <c r="T96" s="62">
        <f t="shared" si="15"/>
        <v>0</v>
      </c>
      <c r="U96" s="120" t="str">
        <f>IF($R$3=$AQ$8,'Result Sheet'!W96,IF($R$3=$AQ$9,'Result Sheet'!AR96,IF($R$3=$AQ$10,'Result Sheet'!BN96,IF($R$3=$AQ$11,'Result Sheet'!CI96,IF($R$3=$AQ$12,'Result Sheet'!DD96,IF($R$3=$AQ$13,'Result Sheet'!DY96,""))))))</f>
        <v/>
      </c>
      <c r="V96" s="120" t="str">
        <f>IF($R$3=$AQ$8,'Result Sheet'!X96,IF($R$3=$AQ$9,'Result Sheet'!AS96,IF($R$3=$AQ$10,'Result Sheet'!BO96,IF($R$3=$AQ$11,'Result Sheet'!CJ96,IF($R$3=$AQ$12,'Result Sheet'!DE96,IF($R$3=$AQ$13,'Result Sheet'!DZ96,IF($R$3=$AQ$14,'Result Sheet'!EM96,IF($R$3=$AQ$15,'Result Sheet'!EW96,IF($R$3=$AQ$16,'Result Sheet'!FG96,IF($R$3=$AQ$17,'Result Sheet'!FN96,IF($R$3=$AQ$18,'Result Sheet'!FR96,"")))))))))))</f>
        <v/>
      </c>
      <c r="W96" s="66" t="str">
        <f t="shared" si="16"/>
        <v/>
      </c>
      <c r="X96" s="445" t="str">
        <f t="shared" si="17"/>
        <v/>
      </c>
      <c r="Y96" s="446">
        <f t="shared" si="18"/>
        <v>0</v>
      </c>
      <c r="Z96" s="446" t="str">
        <f t="shared" si="12"/>
        <v/>
      </c>
      <c r="AA96" s="446" t="str">
        <f t="shared" si="19"/>
        <v/>
      </c>
      <c r="AB96" s="446" t="str">
        <f t="shared" si="20"/>
        <v/>
      </c>
      <c r="AC96" s="446" t="str">
        <f t="shared" si="21"/>
        <v/>
      </c>
      <c r="AD96" s="447" t="str">
        <f t="shared" si="22"/>
        <v/>
      </c>
    </row>
    <row r="97" spans="1:30">
      <c r="A97" s="475">
        <f>IF('Result Sheet'!A97="","",'Result Sheet'!A97)</f>
        <v>90</v>
      </c>
      <c r="B97" s="439" t="str">
        <f>IF(OR($D$3="",$R$3=""),"",IF('Result Sheet'!B97="","",'Result Sheet'!B97))</f>
        <v/>
      </c>
      <c r="C97" s="440" t="str">
        <f>IF(OR($D$3="",$R$3=""),"",IF('Result Sheet'!F97="","",'Result Sheet'!F97))</f>
        <v/>
      </c>
      <c r="D97" s="441" t="str">
        <f>IF(OR($D$3="",$R$3=""),"",IF('Result Sheet'!E97="","",'Result Sheet'!E97))</f>
        <v/>
      </c>
      <c r="E97" s="442" t="str">
        <f>IF(OR($D$3="",$R$3=""),"",IF('Result Sheet'!G97="","",'Result Sheet'!G97))</f>
        <v/>
      </c>
      <c r="F97" s="442" t="str">
        <f>IF(OR($D$3="",$R$3=""),"",IF('Result Sheet'!H97="","",'Result Sheet'!H97))</f>
        <v/>
      </c>
      <c r="G97" s="442" t="str">
        <f>IF(OR($D$3="",$R$3=""),"",IF('Result Sheet'!I97="","",'Result Sheet'!I97))</f>
        <v/>
      </c>
      <c r="H97" s="443" t="str">
        <f>IF(OR($D$3="",$R$3=""),"",IF('Result Sheet'!K97="","",'Result Sheet'!K97))</f>
        <v/>
      </c>
      <c r="I97" s="444" t="str">
        <f>IF(OR($D$3="",$R$3=""),"",IF('Result Sheet'!J97="","",'Result Sheet'!J97))</f>
        <v/>
      </c>
      <c r="J97" s="120" t="str">
        <f>IF($R$3=$AQ$8,'Result Sheet'!L97,IF($R$3=$AQ$9,'Result Sheet'!AG97,IF($R$3=$AQ$10,'Result Sheet'!BC97,IF($R$3=$AQ$11,'Result Sheet'!BX97,IF($R$3=$AQ$12,'Result Sheet'!CS97,IF($R$3=$AQ$13,'Result Sheet'!DN97,""))))))</f>
        <v/>
      </c>
      <c r="K97" s="120" t="str">
        <f>IF($R$3=$AQ$8,'Result Sheet'!M97,IF($R$3=$AQ$9,'Result Sheet'!AH97,IF($R$3=$AQ$10,'Result Sheet'!BD97,IF($R$3=$AQ$11,'Result Sheet'!BY97,IF($R$3=$AQ$12,'Result Sheet'!CT97,IF($R$3=$AQ$13,'Result Sheet'!DO97,IF($R$3=$AQ$14,'Result Sheet'!EI97,IF($R$3=$AQ$15,'Result Sheet'!ES97,IF($R$3=$AQ$16,'Result Sheet'!FC97,"")))))))))</f>
        <v/>
      </c>
      <c r="L97" s="120" t="str">
        <f>IF($R$3=$AQ$8,'Result Sheet'!N97,IF($R$3=$AQ$9,'Result Sheet'!AI97,IF($R$3=$AQ$10,'Result Sheet'!BE97,IF($R$3=$AQ$11,'Result Sheet'!BZ97,IF($R$3=$AQ$12,'Result Sheet'!CU97,IF($R$3=$AQ$13,'Result Sheet'!DP97,""))))))</f>
        <v/>
      </c>
      <c r="M97" s="120" t="str">
        <f>IF($R$3=$AQ$8,'Result Sheet'!O97,IF($R$3=$AQ$9,'Result Sheet'!AJ97,IF($R$3=$AQ$10,'Result Sheet'!BF97,IF($R$3=$AQ$11,'Result Sheet'!CA97,IF($R$3=$AQ$12,'Result Sheet'!CV97,IF($R$3=$AQ$13,'Result Sheet'!DQ97,IF($R$3=$AQ$14,'Result Sheet'!EJ97,IF($R$3=$AQ$15,'Result Sheet'!ET97,IF($R$3=$AQ$16,'Result Sheet'!FD97,"")))))))))</f>
        <v/>
      </c>
      <c r="N97" s="120" t="str">
        <f>IF($R$3=$AQ$8,'Result Sheet'!P97,IF($R$3=$AQ$9,'Result Sheet'!AK97,IF($R$3=$AQ$10,'Result Sheet'!BG97,IF($R$3=$AQ$11,'Result Sheet'!CB97,IF($R$3=$AQ$12,'Result Sheet'!CW97,IF($R$3=$AQ$13,'Result Sheet'!DR97,""))))))</f>
        <v/>
      </c>
      <c r="O97" s="120" t="str">
        <f>IF($R$3=$AQ$8,'Result Sheet'!Q97,IF($R$3=$AQ$9,'Result Sheet'!AL97,IF($R$3=$AQ$10,'Result Sheet'!BH97,IF($R$3=$AQ$11,'Result Sheet'!CC97,IF($R$3=$AQ$12,'Result Sheet'!CX97,IF($R$3=$AQ$13,'Result Sheet'!DS97,IF($R$3=$AQ$14,'Result Sheet'!EK97,IF($R$3=$AQ$15,'Result Sheet'!EU97,IF($R$3=$AQ$16,'Result Sheet'!FE97,"")))))))))</f>
        <v/>
      </c>
      <c r="P97" s="472" t="str">
        <f t="shared" si="13"/>
        <v/>
      </c>
      <c r="Q97" s="120" t="str">
        <f>IF($R$3=$AQ$8,'Result Sheet'!S97,IF($R$3=$AQ$9,'Result Sheet'!AN97,IF($R$3=$AQ$10,'Result Sheet'!BJ97,IF($R$3=$AQ$11,'Result Sheet'!CE97,IF($R$3=$AQ$12,'Result Sheet'!CZ97,IF($R$3=$AQ$13,'Result Sheet'!DU97,""))))))</f>
        <v/>
      </c>
      <c r="R97" s="120" t="str">
        <f>IF($R$3=$AQ$8,'Result Sheet'!T97,IF($R$3=$AQ$9,'Result Sheet'!AO97,IF($R$3=$AQ$10,'Result Sheet'!BK97,IF($R$3=$AQ$11,'Result Sheet'!CF97,IF($R$3=$AQ$12,'Result Sheet'!DA97,IF($R$3=$AQ$13,'Result Sheet'!DV97,IF($R$3=$AQ$14,'Result Sheet'!EL97,IF($R$3=$AQ$15,'Result Sheet'!EV97,IF($R$3=$AQ$16,'Result Sheet'!FF97,IF($R$3=$AQ$17,'Result Sheet'!FM97,IF($R$3=$AQ$18,'Result Sheet'!FQ97,"")))))))))))</f>
        <v/>
      </c>
      <c r="S97" s="65" t="str">
        <f t="shared" si="14"/>
        <v/>
      </c>
      <c r="T97" s="62">
        <f t="shared" si="15"/>
        <v>0</v>
      </c>
      <c r="U97" s="120" t="str">
        <f>IF($R$3=$AQ$8,'Result Sheet'!W97,IF($R$3=$AQ$9,'Result Sheet'!AR97,IF($R$3=$AQ$10,'Result Sheet'!BN97,IF($R$3=$AQ$11,'Result Sheet'!CI97,IF($R$3=$AQ$12,'Result Sheet'!DD97,IF($R$3=$AQ$13,'Result Sheet'!DY97,""))))))</f>
        <v/>
      </c>
      <c r="V97" s="120" t="str">
        <f>IF($R$3=$AQ$8,'Result Sheet'!X97,IF($R$3=$AQ$9,'Result Sheet'!AS97,IF($R$3=$AQ$10,'Result Sheet'!BO97,IF($R$3=$AQ$11,'Result Sheet'!CJ97,IF($R$3=$AQ$12,'Result Sheet'!DE97,IF($R$3=$AQ$13,'Result Sheet'!DZ97,IF($R$3=$AQ$14,'Result Sheet'!EM97,IF($R$3=$AQ$15,'Result Sheet'!EW97,IF($R$3=$AQ$16,'Result Sheet'!FG97,IF($R$3=$AQ$17,'Result Sheet'!FN97,IF($R$3=$AQ$18,'Result Sheet'!FR97,"")))))))))))</f>
        <v/>
      </c>
      <c r="W97" s="66" t="str">
        <f t="shared" si="16"/>
        <v/>
      </c>
      <c r="X97" s="445" t="str">
        <f t="shared" si="17"/>
        <v/>
      </c>
      <c r="Y97" s="446">
        <f t="shared" si="18"/>
        <v>0</v>
      </c>
      <c r="Z97" s="446" t="str">
        <f t="shared" si="12"/>
        <v/>
      </c>
      <c r="AA97" s="446" t="str">
        <f t="shared" si="19"/>
        <v/>
      </c>
      <c r="AB97" s="446" t="str">
        <f t="shared" si="20"/>
        <v/>
      </c>
      <c r="AC97" s="446" t="str">
        <f t="shared" si="21"/>
        <v/>
      </c>
      <c r="AD97" s="447" t="str">
        <f t="shared" si="22"/>
        <v/>
      </c>
    </row>
    <row r="98" spans="1:30">
      <c r="A98" s="475">
        <f>IF('Result Sheet'!A98="","",'Result Sheet'!A98)</f>
        <v>91</v>
      </c>
      <c r="B98" s="439" t="str">
        <f>IF(OR($D$3="",$R$3=""),"",IF('Result Sheet'!B98="","",'Result Sheet'!B98))</f>
        <v/>
      </c>
      <c r="C98" s="440" t="str">
        <f>IF(OR($D$3="",$R$3=""),"",IF('Result Sheet'!F98="","",'Result Sheet'!F98))</f>
        <v/>
      </c>
      <c r="D98" s="441" t="str">
        <f>IF(OR($D$3="",$R$3=""),"",IF('Result Sheet'!E98="","",'Result Sheet'!E98))</f>
        <v/>
      </c>
      <c r="E98" s="442" t="str">
        <f>IF(OR($D$3="",$R$3=""),"",IF('Result Sheet'!G98="","",'Result Sheet'!G98))</f>
        <v/>
      </c>
      <c r="F98" s="442" t="str">
        <f>IF(OR($D$3="",$R$3=""),"",IF('Result Sheet'!H98="","",'Result Sheet'!H98))</f>
        <v/>
      </c>
      <c r="G98" s="442" t="str">
        <f>IF(OR($D$3="",$R$3=""),"",IF('Result Sheet'!I98="","",'Result Sheet'!I98))</f>
        <v/>
      </c>
      <c r="H98" s="443" t="str">
        <f>IF(OR($D$3="",$R$3=""),"",IF('Result Sheet'!K98="","",'Result Sheet'!K98))</f>
        <v/>
      </c>
      <c r="I98" s="444" t="str">
        <f>IF(OR($D$3="",$R$3=""),"",IF('Result Sheet'!J98="","",'Result Sheet'!J98))</f>
        <v/>
      </c>
      <c r="J98" s="120" t="str">
        <f>IF($R$3=$AQ$8,'Result Sheet'!L98,IF($R$3=$AQ$9,'Result Sheet'!AG98,IF($R$3=$AQ$10,'Result Sheet'!BC98,IF($R$3=$AQ$11,'Result Sheet'!BX98,IF($R$3=$AQ$12,'Result Sheet'!CS98,IF($R$3=$AQ$13,'Result Sheet'!DN98,""))))))</f>
        <v/>
      </c>
      <c r="K98" s="120" t="str">
        <f>IF($R$3=$AQ$8,'Result Sheet'!M98,IF($R$3=$AQ$9,'Result Sheet'!AH98,IF($R$3=$AQ$10,'Result Sheet'!BD98,IF($R$3=$AQ$11,'Result Sheet'!BY98,IF($R$3=$AQ$12,'Result Sheet'!CT98,IF($R$3=$AQ$13,'Result Sheet'!DO98,IF($R$3=$AQ$14,'Result Sheet'!EI98,IF($R$3=$AQ$15,'Result Sheet'!ES98,IF($R$3=$AQ$16,'Result Sheet'!FC98,"")))))))))</f>
        <v/>
      </c>
      <c r="L98" s="120" t="str">
        <f>IF($R$3=$AQ$8,'Result Sheet'!N98,IF($R$3=$AQ$9,'Result Sheet'!AI98,IF($R$3=$AQ$10,'Result Sheet'!BE98,IF($R$3=$AQ$11,'Result Sheet'!BZ98,IF($R$3=$AQ$12,'Result Sheet'!CU98,IF($R$3=$AQ$13,'Result Sheet'!DP98,""))))))</f>
        <v/>
      </c>
      <c r="M98" s="120" t="str">
        <f>IF($R$3=$AQ$8,'Result Sheet'!O98,IF($R$3=$AQ$9,'Result Sheet'!AJ98,IF($R$3=$AQ$10,'Result Sheet'!BF98,IF($R$3=$AQ$11,'Result Sheet'!CA98,IF($R$3=$AQ$12,'Result Sheet'!CV98,IF($R$3=$AQ$13,'Result Sheet'!DQ98,IF($R$3=$AQ$14,'Result Sheet'!EJ98,IF($R$3=$AQ$15,'Result Sheet'!ET98,IF($R$3=$AQ$16,'Result Sheet'!FD98,"")))))))))</f>
        <v/>
      </c>
      <c r="N98" s="120" t="str">
        <f>IF($R$3=$AQ$8,'Result Sheet'!P98,IF($R$3=$AQ$9,'Result Sheet'!AK98,IF($R$3=$AQ$10,'Result Sheet'!BG98,IF($R$3=$AQ$11,'Result Sheet'!CB98,IF($R$3=$AQ$12,'Result Sheet'!CW98,IF($R$3=$AQ$13,'Result Sheet'!DR98,""))))))</f>
        <v/>
      </c>
      <c r="O98" s="120" t="str">
        <f>IF($R$3=$AQ$8,'Result Sheet'!Q98,IF($R$3=$AQ$9,'Result Sheet'!AL98,IF($R$3=$AQ$10,'Result Sheet'!BH98,IF($R$3=$AQ$11,'Result Sheet'!CC98,IF($R$3=$AQ$12,'Result Sheet'!CX98,IF($R$3=$AQ$13,'Result Sheet'!DS98,IF($R$3=$AQ$14,'Result Sheet'!EK98,IF($R$3=$AQ$15,'Result Sheet'!EU98,IF($R$3=$AQ$16,'Result Sheet'!FE98,"")))))))))</f>
        <v/>
      </c>
      <c r="P98" s="472" t="str">
        <f t="shared" si="13"/>
        <v/>
      </c>
      <c r="Q98" s="120" t="str">
        <f>IF($R$3=$AQ$8,'Result Sheet'!S98,IF($R$3=$AQ$9,'Result Sheet'!AN98,IF($R$3=$AQ$10,'Result Sheet'!BJ98,IF($R$3=$AQ$11,'Result Sheet'!CE98,IF($R$3=$AQ$12,'Result Sheet'!CZ98,IF($R$3=$AQ$13,'Result Sheet'!DU98,""))))))</f>
        <v/>
      </c>
      <c r="R98" s="120" t="str">
        <f>IF($R$3=$AQ$8,'Result Sheet'!T98,IF($R$3=$AQ$9,'Result Sheet'!AO98,IF($R$3=$AQ$10,'Result Sheet'!BK98,IF($R$3=$AQ$11,'Result Sheet'!CF98,IF($R$3=$AQ$12,'Result Sheet'!DA98,IF($R$3=$AQ$13,'Result Sheet'!DV98,IF($R$3=$AQ$14,'Result Sheet'!EL98,IF($R$3=$AQ$15,'Result Sheet'!EV98,IF($R$3=$AQ$16,'Result Sheet'!FF98,IF($R$3=$AQ$17,'Result Sheet'!FM98,IF($R$3=$AQ$18,'Result Sheet'!FQ98,"")))))))))))</f>
        <v/>
      </c>
      <c r="S98" s="65" t="str">
        <f t="shared" si="14"/>
        <v/>
      </c>
      <c r="T98" s="62">
        <f t="shared" si="15"/>
        <v>0</v>
      </c>
      <c r="U98" s="120" t="str">
        <f>IF($R$3=$AQ$8,'Result Sheet'!W98,IF($R$3=$AQ$9,'Result Sheet'!AR98,IF($R$3=$AQ$10,'Result Sheet'!BN98,IF($R$3=$AQ$11,'Result Sheet'!CI98,IF($R$3=$AQ$12,'Result Sheet'!DD98,IF($R$3=$AQ$13,'Result Sheet'!DY98,""))))))</f>
        <v/>
      </c>
      <c r="V98" s="120" t="str">
        <f>IF($R$3=$AQ$8,'Result Sheet'!X98,IF($R$3=$AQ$9,'Result Sheet'!AS98,IF($R$3=$AQ$10,'Result Sheet'!BO98,IF($R$3=$AQ$11,'Result Sheet'!CJ98,IF($R$3=$AQ$12,'Result Sheet'!DE98,IF($R$3=$AQ$13,'Result Sheet'!DZ98,IF($R$3=$AQ$14,'Result Sheet'!EM98,IF($R$3=$AQ$15,'Result Sheet'!EW98,IF($R$3=$AQ$16,'Result Sheet'!FG98,IF($R$3=$AQ$17,'Result Sheet'!FN98,IF($R$3=$AQ$18,'Result Sheet'!FR98,"")))))))))))</f>
        <v/>
      </c>
      <c r="W98" s="66" t="str">
        <f t="shared" si="16"/>
        <v/>
      </c>
      <c r="X98" s="445" t="str">
        <f t="shared" si="17"/>
        <v/>
      </c>
      <c r="Y98" s="446">
        <f t="shared" si="18"/>
        <v>0</v>
      </c>
      <c r="Z98" s="446" t="str">
        <f t="shared" si="12"/>
        <v/>
      </c>
      <c r="AA98" s="446" t="str">
        <f t="shared" si="19"/>
        <v/>
      </c>
      <c r="AB98" s="446" t="str">
        <f t="shared" si="20"/>
        <v/>
      </c>
      <c r="AC98" s="446" t="str">
        <f t="shared" si="21"/>
        <v/>
      </c>
      <c r="AD98" s="447" t="str">
        <f t="shared" si="22"/>
        <v/>
      </c>
    </row>
    <row r="99" spans="1:30">
      <c r="A99" s="475">
        <f>IF('Result Sheet'!A99="","",'Result Sheet'!A99)</f>
        <v>92</v>
      </c>
      <c r="B99" s="439" t="str">
        <f>IF(OR($D$3="",$R$3=""),"",IF('Result Sheet'!B99="","",'Result Sheet'!B99))</f>
        <v/>
      </c>
      <c r="C99" s="440" t="str">
        <f>IF(OR($D$3="",$R$3=""),"",IF('Result Sheet'!F99="","",'Result Sheet'!F99))</f>
        <v/>
      </c>
      <c r="D99" s="441" t="str">
        <f>IF(OR($D$3="",$R$3=""),"",IF('Result Sheet'!E99="","",'Result Sheet'!E99))</f>
        <v/>
      </c>
      <c r="E99" s="442" t="str">
        <f>IF(OR($D$3="",$R$3=""),"",IF('Result Sheet'!G99="","",'Result Sheet'!G99))</f>
        <v/>
      </c>
      <c r="F99" s="442" t="str">
        <f>IF(OR($D$3="",$R$3=""),"",IF('Result Sheet'!H99="","",'Result Sheet'!H99))</f>
        <v/>
      </c>
      <c r="G99" s="442" t="str">
        <f>IF(OR($D$3="",$R$3=""),"",IF('Result Sheet'!I99="","",'Result Sheet'!I99))</f>
        <v/>
      </c>
      <c r="H99" s="443" t="str">
        <f>IF(OR($D$3="",$R$3=""),"",IF('Result Sheet'!K99="","",'Result Sheet'!K99))</f>
        <v/>
      </c>
      <c r="I99" s="444" t="str">
        <f>IF(OR($D$3="",$R$3=""),"",IF('Result Sheet'!J99="","",'Result Sheet'!J99))</f>
        <v/>
      </c>
      <c r="J99" s="120" t="str">
        <f>IF($R$3=$AQ$8,'Result Sheet'!L99,IF($R$3=$AQ$9,'Result Sheet'!AG99,IF($R$3=$AQ$10,'Result Sheet'!BC99,IF($R$3=$AQ$11,'Result Sheet'!BX99,IF($R$3=$AQ$12,'Result Sheet'!CS99,IF($R$3=$AQ$13,'Result Sheet'!DN99,""))))))</f>
        <v/>
      </c>
      <c r="K99" s="120" t="str">
        <f>IF($R$3=$AQ$8,'Result Sheet'!M99,IF($R$3=$AQ$9,'Result Sheet'!AH99,IF($R$3=$AQ$10,'Result Sheet'!BD99,IF($R$3=$AQ$11,'Result Sheet'!BY99,IF($R$3=$AQ$12,'Result Sheet'!CT99,IF($R$3=$AQ$13,'Result Sheet'!DO99,IF($R$3=$AQ$14,'Result Sheet'!EI99,IF($R$3=$AQ$15,'Result Sheet'!ES99,IF($R$3=$AQ$16,'Result Sheet'!FC99,"")))))))))</f>
        <v/>
      </c>
      <c r="L99" s="120" t="str">
        <f>IF($R$3=$AQ$8,'Result Sheet'!N99,IF($R$3=$AQ$9,'Result Sheet'!AI99,IF($R$3=$AQ$10,'Result Sheet'!BE99,IF($R$3=$AQ$11,'Result Sheet'!BZ99,IF($R$3=$AQ$12,'Result Sheet'!CU99,IF($R$3=$AQ$13,'Result Sheet'!DP99,""))))))</f>
        <v/>
      </c>
      <c r="M99" s="120" t="str">
        <f>IF($R$3=$AQ$8,'Result Sheet'!O99,IF($R$3=$AQ$9,'Result Sheet'!AJ99,IF($R$3=$AQ$10,'Result Sheet'!BF99,IF($R$3=$AQ$11,'Result Sheet'!CA99,IF($R$3=$AQ$12,'Result Sheet'!CV99,IF($R$3=$AQ$13,'Result Sheet'!DQ99,IF($R$3=$AQ$14,'Result Sheet'!EJ99,IF($R$3=$AQ$15,'Result Sheet'!ET99,IF($R$3=$AQ$16,'Result Sheet'!FD99,"")))))))))</f>
        <v/>
      </c>
      <c r="N99" s="120" t="str">
        <f>IF($R$3=$AQ$8,'Result Sheet'!P99,IF($R$3=$AQ$9,'Result Sheet'!AK99,IF($R$3=$AQ$10,'Result Sheet'!BG99,IF($R$3=$AQ$11,'Result Sheet'!CB99,IF($R$3=$AQ$12,'Result Sheet'!CW99,IF($R$3=$AQ$13,'Result Sheet'!DR99,""))))))</f>
        <v/>
      </c>
      <c r="O99" s="120" t="str">
        <f>IF($R$3=$AQ$8,'Result Sheet'!Q99,IF($R$3=$AQ$9,'Result Sheet'!AL99,IF($R$3=$AQ$10,'Result Sheet'!BH99,IF($R$3=$AQ$11,'Result Sheet'!CC99,IF($R$3=$AQ$12,'Result Sheet'!CX99,IF($R$3=$AQ$13,'Result Sheet'!DS99,IF($R$3=$AQ$14,'Result Sheet'!EK99,IF($R$3=$AQ$15,'Result Sheet'!EU99,IF($R$3=$AQ$16,'Result Sheet'!FE99,"")))))))))</f>
        <v/>
      </c>
      <c r="P99" s="472" t="str">
        <f t="shared" si="13"/>
        <v/>
      </c>
      <c r="Q99" s="120" t="str">
        <f>IF($R$3=$AQ$8,'Result Sheet'!S99,IF($R$3=$AQ$9,'Result Sheet'!AN99,IF($R$3=$AQ$10,'Result Sheet'!BJ99,IF($R$3=$AQ$11,'Result Sheet'!CE99,IF($R$3=$AQ$12,'Result Sheet'!CZ99,IF($R$3=$AQ$13,'Result Sheet'!DU99,""))))))</f>
        <v/>
      </c>
      <c r="R99" s="120" t="str">
        <f>IF($R$3=$AQ$8,'Result Sheet'!T99,IF($R$3=$AQ$9,'Result Sheet'!AO99,IF($R$3=$AQ$10,'Result Sheet'!BK99,IF($R$3=$AQ$11,'Result Sheet'!CF99,IF($R$3=$AQ$12,'Result Sheet'!DA99,IF($R$3=$AQ$13,'Result Sheet'!DV99,IF($R$3=$AQ$14,'Result Sheet'!EL99,IF($R$3=$AQ$15,'Result Sheet'!EV99,IF($R$3=$AQ$16,'Result Sheet'!FF99,IF($R$3=$AQ$17,'Result Sheet'!FM99,IF($R$3=$AQ$18,'Result Sheet'!FQ99,"")))))))))))</f>
        <v/>
      </c>
      <c r="S99" s="65" t="str">
        <f t="shared" si="14"/>
        <v/>
      </c>
      <c r="T99" s="62">
        <f t="shared" si="15"/>
        <v>0</v>
      </c>
      <c r="U99" s="120" t="str">
        <f>IF($R$3=$AQ$8,'Result Sheet'!W99,IF($R$3=$AQ$9,'Result Sheet'!AR99,IF($R$3=$AQ$10,'Result Sheet'!BN99,IF($R$3=$AQ$11,'Result Sheet'!CI99,IF($R$3=$AQ$12,'Result Sheet'!DD99,IF($R$3=$AQ$13,'Result Sheet'!DY99,""))))))</f>
        <v/>
      </c>
      <c r="V99" s="120" t="str">
        <f>IF($R$3=$AQ$8,'Result Sheet'!X99,IF($R$3=$AQ$9,'Result Sheet'!AS99,IF($R$3=$AQ$10,'Result Sheet'!BO99,IF($R$3=$AQ$11,'Result Sheet'!CJ99,IF($R$3=$AQ$12,'Result Sheet'!DE99,IF($R$3=$AQ$13,'Result Sheet'!DZ99,IF($R$3=$AQ$14,'Result Sheet'!EM99,IF($R$3=$AQ$15,'Result Sheet'!EW99,IF($R$3=$AQ$16,'Result Sheet'!FG99,IF($R$3=$AQ$17,'Result Sheet'!FN99,IF($R$3=$AQ$18,'Result Sheet'!FR99,"")))))))))))</f>
        <v/>
      </c>
      <c r="W99" s="66" t="str">
        <f t="shared" si="16"/>
        <v/>
      </c>
      <c r="X99" s="445" t="str">
        <f t="shared" si="17"/>
        <v/>
      </c>
      <c r="Y99" s="446">
        <f t="shared" si="18"/>
        <v>0</v>
      </c>
      <c r="Z99" s="446" t="str">
        <f t="shared" si="12"/>
        <v/>
      </c>
      <c r="AA99" s="446" t="str">
        <f t="shared" si="19"/>
        <v/>
      </c>
      <c r="AB99" s="446" t="str">
        <f t="shared" si="20"/>
        <v/>
      </c>
      <c r="AC99" s="446" t="str">
        <f t="shared" si="21"/>
        <v/>
      </c>
      <c r="AD99" s="447" t="str">
        <f t="shared" si="22"/>
        <v/>
      </c>
    </row>
    <row r="100" spans="1:30">
      <c r="A100" s="475">
        <f>IF('Result Sheet'!A100="","",'Result Sheet'!A100)</f>
        <v>93</v>
      </c>
      <c r="B100" s="439" t="str">
        <f>IF(OR($D$3="",$R$3=""),"",IF('Result Sheet'!B100="","",'Result Sheet'!B100))</f>
        <v/>
      </c>
      <c r="C100" s="440" t="str">
        <f>IF(OR($D$3="",$R$3=""),"",IF('Result Sheet'!F100="","",'Result Sheet'!F100))</f>
        <v/>
      </c>
      <c r="D100" s="441" t="str">
        <f>IF(OR($D$3="",$R$3=""),"",IF('Result Sheet'!E100="","",'Result Sheet'!E100))</f>
        <v/>
      </c>
      <c r="E100" s="442" t="str">
        <f>IF(OR($D$3="",$R$3=""),"",IF('Result Sheet'!G100="","",'Result Sheet'!G100))</f>
        <v/>
      </c>
      <c r="F100" s="442" t="str">
        <f>IF(OR($D$3="",$R$3=""),"",IF('Result Sheet'!H100="","",'Result Sheet'!H100))</f>
        <v/>
      </c>
      <c r="G100" s="442" t="str">
        <f>IF(OR($D$3="",$R$3=""),"",IF('Result Sheet'!I100="","",'Result Sheet'!I100))</f>
        <v/>
      </c>
      <c r="H100" s="443" t="str">
        <f>IF(OR($D$3="",$R$3=""),"",IF('Result Sheet'!K100="","",'Result Sheet'!K100))</f>
        <v/>
      </c>
      <c r="I100" s="444" t="str">
        <f>IF(OR($D$3="",$R$3=""),"",IF('Result Sheet'!J100="","",'Result Sheet'!J100))</f>
        <v/>
      </c>
      <c r="J100" s="120" t="str">
        <f>IF($R$3=$AQ$8,'Result Sheet'!L100,IF($R$3=$AQ$9,'Result Sheet'!AG100,IF($R$3=$AQ$10,'Result Sheet'!BC100,IF($R$3=$AQ$11,'Result Sheet'!BX100,IF($R$3=$AQ$12,'Result Sheet'!CS100,IF($R$3=$AQ$13,'Result Sheet'!DN100,""))))))</f>
        <v/>
      </c>
      <c r="K100" s="120" t="str">
        <f>IF($R$3=$AQ$8,'Result Sheet'!M100,IF($R$3=$AQ$9,'Result Sheet'!AH100,IF($R$3=$AQ$10,'Result Sheet'!BD100,IF($R$3=$AQ$11,'Result Sheet'!BY100,IF($R$3=$AQ$12,'Result Sheet'!CT100,IF($R$3=$AQ$13,'Result Sheet'!DO100,IF($R$3=$AQ$14,'Result Sheet'!EI100,IF($R$3=$AQ$15,'Result Sheet'!ES100,IF($R$3=$AQ$16,'Result Sheet'!FC100,"")))))))))</f>
        <v/>
      </c>
      <c r="L100" s="120" t="str">
        <f>IF($R$3=$AQ$8,'Result Sheet'!N100,IF($R$3=$AQ$9,'Result Sheet'!AI100,IF($R$3=$AQ$10,'Result Sheet'!BE100,IF($R$3=$AQ$11,'Result Sheet'!BZ100,IF($R$3=$AQ$12,'Result Sheet'!CU100,IF($R$3=$AQ$13,'Result Sheet'!DP100,""))))))</f>
        <v/>
      </c>
      <c r="M100" s="120" t="str">
        <f>IF($R$3=$AQ$8,'Result Sheet'!O100,IF($R$3=$AQ$9,'Result Sheet'!AJ100,IF($R$3=$AQ$10,'Result Sheet'!BF100,IF($R$3=$AQ$11,'Result Sheet'!CA100,IF($R$3=$AQ$12,'Result Sheet'!CV100,IF($R$3=$AQ$13,'Result Sheet'!DQ100,IF($R$3=$AQ$14,'Result Sheet'!EJ100,IF($R$3=$AQ$15,'Result Sheet'!ET100,IF($R$3=$AQ$16,'Result Sheet'!FD100,"")))))))))</f>
        <v/>
      </c>
      <c r="N100" s="120" t="str">
        <f>IF($R$3=$AQ$8,'Result Sheet'!P100,IF($R$3=$AQ$9,'Result Sheet'!AK100,IF($R$3=$AQ$10,'Result Sheet'!BG100,IF($R$3=$AQ$11,'Result Sheet'!CB100,IF($R$3=$AQ$12,'Result Sheet'!CW100,IF($R$3=$AQ$13,'Result Sheet'!DR100,""))))))</f>
        <v/>
      </c>
      <c r="O100" s="120" t="str">
        <f>IF($R$3=$AQ$8,'Result Sheet'!Q100,IF($R$3=$AQ$9,'Result Sheet'!AL100,IF($R$3=$AQ$10,'Result Sheet'!BH100,IF($R$3=$AQ$11,'Result Sheet'!CC100,IF($R$3=$AQ$12,'Result Sheet'!CX100,IF($R$3=$AQ$13,'Result Sheet'!DS100,IF($R$3=$AQ$14,'Result Sheet'!EK100,IF($R$3=$AQ$15,'Result Sheet'!EU100,IF($R$3=$AQ$16,'Result Sheet'!FE100,"")))))))))</f>
        <v/>
      </c>
      <c r="P100" s="472" t="str">
        <f t="shared" si="13"/>
        <v/>
      </c>
      <c r="Q100" s="120" t="str">
        <f>IF($R$3=$AQ$8,'Result Sheet'!S100,IF($R$3=$AQ$9,'Result Sheet'!AN100,IF($R$3=$AQ$10,'Result Sheet'!BJ100,IF($R$3=$AQ$11,'Result Sheet'!CE100,IF($R$3=$AQ$12,'Result Sheet'!CZ100,IF($R$3=$AQ$13,'Result Sheet'!DU100,""))))))</f>
        <v/>
      </c>
      <c r="R100" s="120" t="str">
        <f>IF($R$3=$AQ$8,'Result Sheet'!T100,IF($R$3=$AQ$9,'Result Sheet'!AO100,IF($R$3=$AQ$10,'Result Sheet'!BK100,IF($R$3=$AQ$11,'Result Sheet'!CF100,IF($R$3=$AQ$12,'Result Sheet'!DA100,IF($R$3=$AQ$13,'Result Sheet'!DV100,IF($R$3=$AQ$14,'Result Sheet'!EL100,IF($R$3=$AQ$15,'Result Sheet'!EV100,IF($R$3=$AQ$16,'Result Sheet'!FF100,IF($R$3=$AQ$17,'Result Sheet'!FM100,IF($R$3=$AQ$18,'Result Sheet'!FQ100,"")))))))))))</f>
        <v/>
      </c>
      <c r="S100" s="65" t="str">
        <f t="shared" si="14"/>
        <v/>
      </c>
      <c r="T100" s="62">
        <f t="shared" si="15"/>
        <v>0</v>
      </c>
      <c r="U100" s="120" t="str">
        <f>IF($R$3=$AQ$8,'Result Sheet'!W100,IF($R$3=$AQ$9,'Result Sheet'!AR100,IF($R$3=$AQ$10,'Result Sheet'!BN100,IF($R$3=$AQ$11,'Result Sheet'!CI100,IF($R$3=$AQ$12,'Result Sheet'!DD100,IF($R$3=$AQ$13,'Result Sheet'!DY100,""))))))</f>
        <v/>
      </c>
      <c r="V100" s="120" t="str">
        <f>IF($R$3=$AQ$8,'Result Sheet'!X100,IF($R$3=$AQ$9,'Result Sheet'!AS100,IF($R$3=$AQ$10,'Result Sheet'!BO100,IF($R$3=$AQ$11,'Result Sheet'!CJ100,IF($R$3=$AQ$12,'Result Sheet'!DE100,IF($R$3=$AQ$13,'Result Sheet'!DZ100,IF($R$3=$AQ$14,'Result Sheet'!EM100,IF($R$3=$AQ$15,'Result Sheet'!EW100,IF($R$3=$AQ$16,'Result Sheet'!FG100,IF($R$3=$AQ$17,'Result Sheet'!FN100,IF($R$3=$AQ$18,'Result Sheet'!FR100,"")))))))))))</f>
        <v/>
      </c>
      <c r="W100" s="66" t="str">
        <f t="shared" si="16"/>
        <v/>
      </c>
      <c r="X100" s="445" t="str">
        <f t="shared" si="17"/>
        <v/>
      </c>
      <c r="Y100" s="446">
        <f t="shared" si="18"/>
        <v>0</v>
      </c>
      <c r="Z100" s="446" t="str">
        <f t="shared" si="12"/>
        <v/>
      </c>
      <c r="AA100" s="446" t="str">
        <f t="shared" si="19"/>
        <v/>
      </c>
      <c r="AB100" s="446" t="str">
        <f t="shared" si="20"/>
        <v/>
      </c>
      <c r="AC100" s="446" t="str">
        <f t="shared" si="21"/>
        <v/>
      </c>
      <c r="AD100" s="447" t="str">
        <f t="shared" si="22"/>
        <v/>
      </c>
    </row>
    <row r="101" spans="1:30">
      <c r="A101" s="475">
        <f>IF('Result Sheet'!A101="","",'Result Sheet'!A101)</f>
        <v>94</v>
      </c>
      <c r="B101" s="439" t="str">
        <f>IF(OR($D$3="",$R$3=""),"",IF('Result Sheet'!B101="","",'Result Sheet'!B101))</f>
        <v/>
      </c>
      <c r="C101" s="440" t="str">
        <f>IF(OR($D$3="",$R$3=""),"",IF('Result Sheet'!F101="","",'Result Sheet'!F101))</f>
        <v/>
      </c>
      <c r="D101" s="441" t="str">
        <f>IF(OR($D$3="",$R$3=""),"",IF('Result Sheet'!E101="","",'Result Sheet'!E101))</f>
        <v/>
      </c>
      <c r="E101" s="442" t="str">
        <f>IF(OR($D$3="",$R$3=""),"",IF('Result Sheet'!G101="","",'Result Sheet'!G101))</f>
        <v/>
      </c>
      <c r="F101" s="442" t="str">
        <f>IF(OR($D$3="",$R$3=""),"",IF('Result Sheet'!H101="","",'Result Sheet'!H101))</f>
        <v/>
      </c>
      <c r="G101" s="442" t="str">
        <f>IF(OR($D$3="",$R$3=""),"",IF('Result Sheet'!I101="","",'Result Sheet'!I101))</f>
        <v/>
      </c>
      <c r="H101" s="443" t="str">
        <f>IF(OR($D$3="",$R$3=""),"",IF('Result Sheet'!K101="","",'Result Sheet'!K101))</f>
        <v/>
      </c>
      <c r="I101" s="444" t="str">
        <f>IF(OR($D$3="",$R$3=""),"",IF('Result Sheet'!J101="","",'Result Sheet'!J101))</f>
        <v/>
      </c>
      <c r="J101" s="120" t="str">
        <f>IF($R$3=$AQ$8,'Result Sheet'!L101,IF($R$3=$AQ$9,'Result Sheet'!AG101,IF($R$3=$AQ$10,'Result Sheet'!BC101,IF($R$3=$AQ$11,'Result Sheet'!BX101,IF($R$3=$AQ$12,'Result Sheet'!CS101,IF($R$3=$AQ$13,'Result Sheet'!DN101,""))))))</f>
        <v/>
      </c>
      <c r="K101" s="120" t="str">
        <f>IF($R$3=$AQ$8,'Result Sheet'!M101,IF($R$3=$AQ$9,'Result Sheet'!AH101,IF($R$3=$AQ$10,'Result Sheet'!BD101,IF($R$3=$AQ$11,'Result Sheet'!BY101,IF($R$3=$AQ$12,'Result Sheet'!CT101,IF($R$3=$AQ$13,'Result Sheet'!DO101,IF($R$3=$AQ$14,'Result Sheet'!EI101,IF($R$3=$AQ$15,'Result Sheet'!ES101,IF($R$3=$AQ$16,'Result Sheet'!FC101,"")))))))))</f>
        <v/>
      </c>
      <c r="L101" s="120" t="str">
        <f>IF($R$3=$AQ$8,'Result Sheet'!N101,IF($R$3=$AQ$9,'Result Sheet'!AI101,IF($R$3=$AQ$10,'Result Sheet'!BE101,IF($R$3=$AQ$11,'Result Sheet'!BZ101,IF($R$3=$AQ$12,'Result Sheet'!CU101,IF($R$3=$AQ$13,'Result Sheet'!DP101,""))))))</f>
        <v/>
      </c>
      <c r="M101" s="120" t="str">
        <f>IF($R$3=$AQ$8,'Result Sheet'!O101,IF($R$3=$AQ$9,'Result Sheet'!AJ101,IF($R$3=$AQ$10,'Result Sheet'!BF101,IF($R$3=$AQ$11,'Result Sheet'!CA101,IF($R$3=$AQ$12,'Result Sheet'!CV101,IF($R$3=$AQ$13,'Result Sheet'!DQ101,IF($R$3=$AQ$14,'Result Sheet'!EJ101,IF($R$3=$AQ$15,'Result Sheet'!ET101,IF($R$3=$AQ$16,'Result Sheet'!FD101,"")))))))))</f>
        <v/>
      </c>
      <c r="N101" s="120" t="str">
        <f>IF($R$3=$AQ$8,'Result Sheet'!P101,IF($R$3=$AQ$9,'Result Sheet'!AK101,IF($R$3=$AQ$10,'Result Sheet'!BG101,IF($R$3=$AQ$11,'Result Sheet'!CB101,IF($R$3=$AQ$12,'Result Sheet'!CW101,IF($R$3=$AQ$13,'Result Sheet'!DR101,""))))))</f>
        <v/>
      </c>
      <c r="O101" s="120" t="str">
        <f>IF($R$3=$AQ$8,'Result Sheet'!Q101,IF($R$3=$AQ$9,'Result Sheet'!AL101,IF($R$3=$AQ$10,'Result Sheet'!BH101,IF($R$3=$AQ$11,'Result Sheet'!CC101,IF($R$3=$AQ$12,'Result Sheet'!CX101,IF($R$3=$AQ$13,'Result Sheet'!DS101,IF($R$3=$AQ$14,'Result Sheet'!EK101,IF($R$3=$AQ$15,'Result Sheet'!EU101,IF($R$3=$AQ$16,'Result Sheet'!FE101,"")))))))))</f>
        <v/>
      </c>
      <c r="P101" s="472" t="str">
        <f t="shared" si="13"/>
        <v/>
      </c>
      <c r="Q101" s="120" t="str">
        <f>IF($R$3=$AQ$8,'Result Sheet'!S101,IF($R$3=$AQ$9,'Result Sheet'!AN101,IF($R$3=$AQ$10,'Result Sheet'!BJ101,IF($R$3=$AQ$11,'Result Sheet'!CE101,IF($R$3=$AQ$12,'Result Sheet'!CZ101,IF($R$3=$AQ$13,'Result Sheet'!DU101,""))))))</f>
        <v/>
      </c>
      <c r="R101" s="120" t="str">
        <f>IF($R$3=$AQ$8,'Result Sheet'!T101,IF($R$3=$AQ$9,'Result Sheet'!AO101,IF($R$3=$AQ$10,'Result Sheet'!BK101,IF($R$3=$AQ$11,'Result Sheet'!CF101,IF($R$3=$AQ$12,'Result Sheet'!DA101,IF($R$3=$AQ$13,'Result Sheet'!DV101,IF($R$3=$AQ$14,'Result Sheet'!EL101,IF($R$3=$AQ$15,'Result Sheet'!EV101,IF($R$3=$AQ$16,'Result Sheet'!FF101,IF($R$3=$AQ$17,'Result Sheet'!FM101,IF($R$3=$AQ$18,'Result Sheet'!FQ101,"")))))))))))</f>
        <v/>
      </c>
      <c r="S101" s="65" t="str">
        <f t="shared" si="14"/>
        <v/>
      </c>
      <c r="T101" s="62">
        <f t="shared" si="15"/>
        <v>0</v>
      </c>
      <c r="U101" s="120" t="str">
        <f>IF($R$3=$AQ$8,'Result Sheet'!W101,IF($R$3=$AQ$9,'Result Sheet'!AR101,IF($R$3=$AQ$10,'Result Sheet'!BN101,IF($R$3=$AQ$11,'Result Sheet'!CI101,IF($R$3=$AQ$12,'Result Sheet'!DD101,IF($R$3=$AQ$13,'Result Sheet'!DY101,""))))))</f>
        <v/>
      </c>
      <c r="V101" s="120" t="str">
        <f>IF($R$3=$AQ$8,'Result Sheet'!X101,IF($R$3=$AQ$9,'Result Sheet'!AS101,IF($R$3=$AQ$10,'Result Sheet'!BO101,IF($R$3=$AQ$11,'Result Sheet'!CJ101,IF($R$3=$AQ$12,'Result Sheet'!DE101,IF($R$3=$AQ$13,'Result Sheet'!DZ101,IF($R$3=$AQ$14,'Result Sheet'!EM101,IF($R$3=$AQ$15,'Result Sheet'!EW101,IF($R$3=$AQ$16,'Result Sheet'!FG101,IF($R$3=$AQ$17,'Result Sheet'!FN101,IF($R$3=$AQ$18,'Result Sheet'!FR101,"")))))))))))</f>
        <v/>
      </c>
      <c r="W101" s="66" t="str">
        <f t="shared" si="16"/>
        <v/>
      </c>
      <c r="X101" s="445" t="str">
        <f t="shared" si="17"/>
        <v/>
      </c>
      <c r="Y101" s="446">
        <f t="shared" si="18"/>
        <v>0</v>
      </c>
      <c r="Z101" s="446" t="str">
        <f t="shared" si="12"/>
        <v/>
      </c>
      <c r="AA101" s="446" t="str">
        <f t="shared" si="19"/>
        <v/>
      </c>
      <c r="AB101" s="446" t="str">
        <f t="shared" si="20"/>
        <v/>
      </c>
      <c r="AC101" s="446" t="str">
        <f t="shared" si="21"/>
        <v/>
      </c>
      <c r="AD101" s="447" t="str">
        <f t="shared" si="22"/>
        <v/>
      </c>
    </row>
    <row r="102" spans="1:30">
      <c r="A102" s="475">
        <f>IF('Result Sheet'!A102="","",'Result Sheet'!A102)</f>
        <v>95</v>
      </c>
      <c r="B102" s="439" t="str">
        <f>IF(OR($D$3="",$R$3=""),"",IF('Result Sheet'!B102="","",'Result Sheet'!B102))</f>
        <v/>
      </c>
      <c r="C102" s="440" t="str">
        <f>IF(OR($D$3="",$R$3=""),"",IF('Result Sheet'!F102="","",'Result Sheet'!F102))</f>
        <v/>
      </c>
      <c r="D102" s="441" t="str">
        <f>IF(OR($D$3="",$R$3=""),"",IF('Result Sheet'!E102="","",'Result Sheet'!E102))</f>
        <v/>
      </c>
      <c r="E102" s="442" t="str">
        <f>IF(OR($D$3="",$R$3=""),"",IF('Result Sheet'!G102="","",'Result Sheet'!G102))</f>
        <v/>
      </c>
      <c r="F102" s="442" t="str">
        <f>IF(OR($D$3="",$R$3=""),"",IF('Result Sheet'!H102="","",'Result Sheet'!H102))</f>
        <v/>
      </c>
      <c r="G102" s="442" t="str">
        <f>IF(OR($D$3="",$R$3=""),"",IF('Result Sheet'!I102="","",'Result Sheet'!I102))</f>
        <v/>
      </c>
      <c r="H102" s="443" t="str">
        <f>IF(OR($D$3="",$R$3=""),"",IF('Result Sheet'!K102="","",'Result Sheet'!K102))</f>
        <v/>
      </c>
      <c r="I102" s="444" t="str">
        <f>IF(OR($D$3="",$R$3=""),"",IF('Result Sheet'!J102="","",'Result Sheet'!J102))</f>
        <v/>
      </c>
      <c r="J102" s="120" t="str">
        <f>IF($R$3=$AQ$8,'Result Sheet'!L102,IF($R$3=$AQ$9,'Result Sheet'!AG102,IF($R$3=$AQ$10,'Result Sheet'!BC102,IF($R$3=$AQ$11,'Result Sheet'!BX102,IF($R$3=$AQ$12,'Result Sheet'!CS102,IF($R$3=$AQ$13,'Result Sheet'!DN102,""))))))</f>
        <v/>
      </c>
      <c r="K102" s="120" t="str">
        <f>IF($R$3=$AQ$8,'Result Sheet'!M102,IF($R$3=$AQ$9,'Result Sheet'!AH102,IF($R$3=$AQ$10,'Result Sheet'!BD102,IF($R$3=$AQ$11,'Result Sheet'!BY102,IF($R$3=$AQ$12,'Result Sheet'!CT102,IF($R$3=$AQ$13,'Result Sheet'!DO102,IF($R$3=$AQ$14,'Result Sheet'!EI102,IF($R$3=$AQ$15,'Result Sheet'!ES102,IF($R$3=$AQ$16,'Result Sheet'!FC102,"")))))))))</f>
        <v/>
      </c>
      <c r="L102" s="120" t="str">
        <f>IF($R$3=$AQ$8,'Result Sheet'!N102,IF($R$3=$AQ$9,'Result Sheet'!AI102,IF($R$3=$AQ$10,'Result Sheet'!BE102,IF($R$3=$AQ$11,'Result Sheet'!BZ102,IF($R$3=$AQ$12,'Result Sheet'!CU102,IF($R$3=$AQ$13,'Result Sheet'!DP102,""))))))</f>
        <v/>
      </c>
      <c r="M102" s="120" t="str">
        <f>IF($R$3=$AQ$8,'Result Sheet'!O102,IF($R$3=$AQ$9,'Result Sheet'!AJ102,IF($R$3=$AQ$10,'Result Sheet'!BF102,IF($R$3=$AQ$11,'Result Sheet'!CA102,IF($R$3=$AQ$12,'Result Sheet'!CV102,IF($R$3=$AQ$13,'Result Sheet'!DQ102,IF($R$3=$AQ$14,'Result Sheet'!EJ102,IF($R$3=$AQ$15,'Result Sheet'!ET102,IF($R$3=$AQ$16,'Result Sheet'!FD102,"")))))))))</f>
        <v/>
      </c>
      <c r="N102" s="120" t="str">
        <f>IF($R$3=$AQ$8,'Result Sheet'!P102,IF($R$3=$AQ$9,'Result Sheet'!AK102,IF($R$3=$AQ$10,'Result Sheet'!BG102,IF($R$3=$AQ$11,'Result Sheet'!CB102,IF($R$3=$AQ$12,'Result Sheet'!CW102,IF($R$3=$AQ$13,'Result Sheet'!DR102,""))))))</f>
        <v/>
      </c>
      <c r="O102" s="120" t="str">
        <f>IF($R$3=$AQ$8,'Result Sheet'!Q102,IF($R$3=$AQ$9,'Result Sheet'!AL102,IF($R$3=$AQ$10,'Result Sheet'!BH102,IF($R$3=$AQ$11,'Result Sheet'!CC102,IF($R$3=$AQ$12,'Result Sheet'!CX102,IF($R$3=$AQ$13,'Result Sheet'!DS102,IF($R$3=$AQ$14,'Result Sheet'!EK102,IF($R$3=$AQ$15,'Result Sheet'!EU102,IF($R$3=$AQ$16,'Result Sheet'!FE102,"")))))))))</f>
        <v/>
      </c>
      <c r="P102" s="472" t="str">
        <f t="shared" si="13"/>
        <v/>
      </c>
      <c r="Q102" s="120" t="str">
        <f>IF($R$3=$AQ$8,'Result Sheet'!S102,IF($R$3=$AQ$9,'Result Sheet'!AN102,IF($R$3=$AQ$10,'Result Sheet'!BJ102,IF($R$3=$AQ$11,'Result Sheet'!CE102,IF($R$3=$AQ$12,'Result Sheet'!CZ102,IF($R$3=$AQ$13,'Result Sheet'!DU102,""))))))</f>
        <v/>
      </c>
      <c r="R102" s="120" t="str">
        <f>IF($R$3=$AQ$8,'Result Sheet'!T102,IF($R$3=$AQ$9,'Result Sheet'!AO102,IF($R$3=$AQ$10,'Result Sheet'!BK102,IF($R$3=$AQ$11,'Result Sheet'!CF102,IF($R$3=$AQ$12,'Result Sheet'!DA102,IF($R$3=$AQ$13,'Result Sheet'!DV102,IF($R$3=$AQ$14,'Result Sheet'!EL102,IF($R$3=$AQ$15,'Result Sheet'!EV102,IF($R$3=$AQ$16,'Result Sheet'!FF102,IF($R$3=$AQ$17,'Result Sheet'!FM102,IF($R$3=$AQ$18,'Result Sheet'!FQ102,"")))))))))))</f>
        <v/>
      </c>
      <c r="S102" s="65" t="str">
        <f t="shared" si="14"/>
        <v/>
      </c>
      <c r="T102" s="62">
        <f t="shared" si="15"/>
        <v>0</v>
      </c>
      <c r="U102" s="120" t="str">
        <f>IF($R$3=$AQ$8,'Result Sheet'!W102,IF($R$3=$AQ$9,'Result Sheet'!AR102,IF($R$3=$AQ$10,'Result Sheet'!BN102,IF($R$3=$AQ$11,'Result Sheet'!CI102,IF($R$3=$AQ$12,'Result Sheet'!DD102,IF($R$3=$AQ$13,'Result Sheet'!DY102,""))))))</f>
        <v/>
      </c>
      <c r="V102" s="120" t="str">
        <f>IF($R$3=$AQ$8,'Result Sheet'!X102,IF($R$3=$AQ$9,'Result Sheet'!AS102,IF($R$3=$AQ$10,'Result Sheet'!BO102,IF($R$3=$AQ$11,'Result Sheet'!CJ102,IF($R$3=$AQ$12,'Result Sheet'!DE102,IF($R$3=$AQ$13,'Result Sheet'!DZ102,IF($R$3=$AQ$14,'Result Sheet'!EM102,IF($R$3=$AQ$15,'Result Sheet'!EW102,IF($R$3=$AQ$16,'Result Sheet'!FG102,IF($R$3=$AQ$17,'Result Sheet'!FN102,IF($R$3=$AQ$18,'Result Sheet'!FR102,"")))))))))))</f>
        <v/>
      </c>
      <c r="W102" s="66" t="str">
        <f t="shared" si="16"/>
        <v/>
      </c>
      <c r="X102" s="445" t="str">
        <f t="shared" si="17"/>
        <v/>
      </c>
      <c r="Y102" s="446">
        <f t="shared" si="18"/>
        <v>0</v>
      </c>
      <c r="Z102" s="446" t="str">
        <f t="shared" si="12"/>
        <v/>
      </c>
      <c r="AA102" s="446" t="str">
        <f t="shared" si="19"/>
        <v/>
      </c>
      <c r="AB102" s="446" t="str">
        <f t="shared" si="20"/>
        <v/>
      </c>
      <c r="AC102" s="446" t="str">
        <f t="shared" si="21"/>
        <v/>
      </c>
      <c r="AD102" s="447" t="str">
        <f t="shared" si="22"/>
        <v/>
      </c>
    </row>
    <row r="103" spans="1:30">
      <c r="A103" s="475">
        <f>IF('Result Sheet'!A103="","",'Result Sheet'!A103)</f>
        <v>96</v>
      </c>
      <c r="B103" s="439" t="str">
        <f>IF(OR($D$3="",$R$3=""),"",IF('Result Sheet'!B103="","",'Result Sheet'!B103))</f>
        <v/>
      </c>
      <c r="C103" s="440" t="str">
        <f>IF(OR($D$3="",$R$3=""),"",IF('Result Sheet'!F103="","",'Result Sheet'!F103))</f>
        <v/>
      </c>
      <c r="D103" s="441" t="str">
        <f>IF(OR($D$3="",$R$3=""),"",IF('Result Sheet'!E103="","",'Result Sheet'!E103))</f>
        <v/>
      </c>
      <c r="E103" s="442" t="str">
        <f>IF(OR($D$3="",$R$3=""),"",IF('Result Sheet'!G103="","",'Result Sheet'!G103))</f>
        <v/>
      </c>
      <c r="F103" s="442" t="str">
        <f>IF(OR($D$3="",$R$3=""),"",IF('Result Sheet'!H103="","",'Result Sheet'!H103))</f>
        <v/>
      </c>
      <c r="G103" s="442" t="str">
        <f>IF(OR($D$3="",$R$3=""),"",IF('Result Sheet'!I103="","",'Result Sheet'!I103))</f>
        <v/>
      </c>
      <c r="H103" s="443" t="str">
        <f>IF(OR($D$3="",$R$3=""),"",IF('Result Sheet'!K103="","",'Result Sheet'!K103))</f>
        <v/>
      </c>
      <c r="I103" s="444" t="str">
        <f>IF(OR($D$3="",$R$3=""),"",IF('Result Sheet'!J103="","",'Result Sheet'!J103))</f>
        <v/>
      </c>
      <c r="J103" s="120" t="str">
        <f>IF($R$3=$AQ$8,'Result Sheet'!L103,IF($R$3=$AQ$9,'Result Sheet'!AG103,IF($R$3=$AQ$10,'Result Sheet'!BC103,IF($R$3=$AQ$11,'Result Sheet'!BX103,IF($R$3=$AQ$12,'Result Sheet'!CS103,IF($R$3=$AQ$13,'Result Sheet'!DN103,""))))))</f>
        <v/>
      </c>
      <c r="K103" s="120" t="str">
        <f>IF($R$3=$AQ$8,'Result Sheet'!M103,IF($R$3=$AQ$9,'Result Sheet'!AH103,IF($R$3=$AQ$10,'Result Sheet'!BD103,IF($R$3=$AQ$11,'Result Sheet'!BY103,IF($R$3=$AQ$12,'Result Sheet'!CT103,IF($R$3=$AQ$13,'Result Sheet'!DO103,IF($R$3=$AQ$14,'Result Sheet'!EI103,IF($R$3=$AQ$15,'Result Sheet'!ES103,IF($R$3=$AQ$16,'Result Sheet'!FC103,"")))))))))</f>
        <v/>
      </c>
      <c r="L103" s="120" t="str">
        <f>IF($R$3=$AQ$8,'Result Sheet'!N103,IF($R$3=$AQ$9,'Result Sheet'!AI103,IF($R$3=$AQ$10,'Result Sheet'!BE103,IF($R$3=$AQ$11,'Result Sheet'!BZ103,IF($R$3=$AQ$12,'Result Sheet'!CU103,IF($R$3=$AQ$13,'Result Sheet'!DP103,""))))))</f>
        <v/>
      </c>
      <c r="M103" s="120" t="str">
        <f>IF($R$3=$AQ$8,'Result Sheet'!O103,IF($R$3=$AQ$9,'Result Sheet'!AJ103,IF($R$3=$AQ$10,'Result Sheet'!BF103,IF($R$3=$AQ$11,'Result Sheet'!CA103,IF($R$3=$AQ$12,'Result Sheet'!CV103,IF($R$3=$AQ$13,'Result Sheet'!DQ103,IF($R$3=$AQ$14,'Result Sheet'!EJ103,IF($R$3=$AQ$15,'Result Sheet'!ET103,IF($R$3=$AQ$16,'Result Sheet'!FD103,"")))))))))</f>
        <v/>
      </c>
      <c r="N103" s="120" t="str">
        <f>IF($R$3=$AQ$8,'Result Sheet'!P103,IF($R$3=$AQ$9,'Result Sheet'!AK103,IF($R$3=$AQ$10,'Result Sheet'!BG103,IF($R$3=$AQ$11,'Result Sheet'!CB103,IF($R$3=$AQ$12,'Result Sheet'!CW103,IF($R$3=$AQ$13,'Result Sheet'!DR103,""))))))</f>
        <v/>
      </c>
      <c r="O103" s="120" t="str">
        <f>IF($R$3=$AQ$8,'Result Sheet'!Q103,IF($R$3=$AQ$9,'Result Sheet'!AL103,IF($R$3=$AQ$10,'Result Sheet'!BH103,IF($R$3=$AQ$11,'Result Sheet'!CC103,IF($R$3=$AQ$12,'Result Sheet'!CX103,IF($R$3=$AQ$13,'Result Sheet'!DS103,IF($R$3=$AQ$14,'Result Sheet'!EK103,IF($R$3=$AQ$15,'Result Sheet'!EU103,IF($R$3=$AQ$16,'Result Sheet'!FE103,"")))))))))</f>
        <v/>
      </c>
      <c r="P103" s="472" t="str">
        <f t="shared" si="13"/>
        <v/>
      </c>
      <c r="Q103" s="120" t="str">
        <f>IF($R$3=$AQ$8,'Result Sheet'!S103,IF($R$3=$AQ$9,'Result Sheet'!AN103,IF($R$3=$AQ$10,'Result Sheet'!BJ103,IF($R$3=$AQ$11,'Result Sheet'!CE103,IF($R$3=$AQ$12,'Result Sheet'!CZ103,IF($R$3=$AQ$13,'Result Sheet'!DU103,""))))))</f>
        <v/>
      </c>
      <c r="R103" s="120" t="str">
        <f>IF($R$3=$AQ$8,'Result Sheet'!T103,IF($R$3=$AQ$9,'Result Sheet'!AO103,IF($R$3=$AQ$10,'Result Sheet'!BK103,IF($R$3=$AQ$11,'Result Sheet'!CF103,IF($R$3=$AQ$12,'Result Sheet'!DA103,IF($R$3=$AQ$13,'Result Sheet'!DV103,IF($R$3=$AQ$14,'Result Sheet'!EL103,IF($R$3=$AQ$15,'Result Sheet'!EV103,IF($R$3=$AQ$16,'Result Sheet'!FF103,IF($R$3=$AQ$17,'Result Sheet'!FM103,IF($R$3=$AQ$18,'Result Sheet'!FQ103,"")))))))))))</f>
        <v/>
      </c>
      <c r="S103" s="65" t="str">
        <f t="shared" si="14"/>
        <v/>
      </c>
      <c r="T103" s="62">
        <f t="shared" si="15"/>
        <v>0</v>
      </c>
      <c r="U103" s="120" t="str">
        <f>IF($R$3=$AQ$8,'Result Sheet'!W103,IF($R$3=$AQ$9,'Result Sheet'!AR103,IF($R$3=$AQ$10,'Result Sheet'!BN103,IF($R$3=$AQ$11,'Result Sheet'!CI103,IF($R$3=$AQ$12,'Result Sheet'!DD103,IF($R$3=$AQ$13,'Result Sheet'!DY103,""))))))</f>
        <v/>
      </c>
      <c r="V103" s="120" t="str">
        <f>IF($R$3=$AQ$8,'Result Sheet'!X103,IF($R$3=$AQ$9,'Result Sheet'!AS103,IF($R$3=$AQ$10,'Result Sheet'!BO103,IF($R$3=$AQ$11,'Result Sheet'!CJ103,IF($R$3=$AQ$12,'Result Sheet'!DE103,IF($R$3=$AQ$13,'Result Sheet'!DZ103,IF($R$3=$AQ$14,'Result Sheet'!EM103,IF($R$3=$AQ$15,'Result Sheet'!EW103,IF($R$3=$AQ$16,'Result Sheet'!FG103,IF($R$3=$AQ$17,'Result Sheet'!FN103,IF($R$3=$AQ$18,'Result Sheet'!FR103,"")))))))))))</f>
        <v/>
      </c>
      <c r="W103" s="66" t="str">
        <f t="shared" si="16"/>
        <v/>
      </c>
      <c r="X103" s="445" t="str">
        <f t="shared" si="17"/>
        <v/>
      </c>
      <c r="Y103" s="446">
        <f t="shared" si="18"/>
        <v>0</v>
      </c>
      <c r="Z103" s="446" t="str">
        <f t="shared" si="12"/>
        <v/>
      </c>
      <c r="AA103" s="446" t="str">
        <f t="shared" si="19"/>
        <v/>
      </c>
      <c r="AB103" s="446" t="str">
        <f t="shared" si="20"/>
        <v/>
      </c>
      <c r="AC103" s="446" t="str">
        <f t="shared" si="21"/>
        <v/>
      </c>
      <c r="AD103" s="447" t="str">
        <f t="shared" si="22"/>
        <v/>
      </c>
    </row>
    <row r="104" spans="1:30">
      <c r="A104" s="475">
        <f>IF('Result Sheet'!A104="","",'Result Sheet'!A104)</f>
        <v>97</v>
      </c>
      <c r="B104" s="439" t="str">
        <f>IF(OR($D$3="",$R$3=""),"",IF('Result Sheet'!B104="","",'Result Sheet'!B104))</f>
        <v/>
      </c>
      <c r="C104" s="440" t="str">
        <f>IF(OR($D$3="",$R$3=""),"",IF('Result Sheet'!F104="","",'Result Sheet'!F104))</f>
        <v/>
      </c>
      <c r="D104" s="441" t="str">
        <f>IF(OR($D$3="",$R$3=""),"",IF('Result Sheet'!E104="","",'Result Sheet'!E104))</f>
        <v/>
      </c>
      <c r="E104" s="442" t="str">
        <f>IF(OR($D$3="",$R$3=""),"",IF('Result Sheet'!G104="","",'Result Sheet'!G104))</f>
        <v/>
      </c>
      <c r="F104" s="442" t="str">
        <f>IF(OR($D$3="",$R$3=""),"",IF('Result Sheet'!H104="","",'Result Sheet'!H104))</f>
        <v/>
      </c>
      <c r="G104" s="442" t="str">
        <f>IF(OR($D$3="",$R$3=""),"",IF('Result Sheet'!I104="","",'Result Sheet'!I104))</f>
        <v/>
      </c>
      <c r="H104" s="443" t="str">
        <f>IF(OR($D$3="",$R$3=""),"",IF('Result Sheet'!K104="","",'Result Sheet'!K104))</f>
        <v/>
      </c>
      <c r="I104" s="444" t="str">
        <f>IF(OR($D$3="",$R$3=""),"",IF('Result Sheet'!J104="","",'Result Sheet'!J104))</f>
        <v/>
      </c>
      <c r="J104" s="120" t="str">
        <f>IF($R$3=$AQ$8,'Result Sheet'!L104,IF($R$3=$AQ$9,'Result Sheet'!AG104,IF($R$3=$AQ$10,'Result Sheet'!BC104,IF($R$3=$AQ$11,'Result Sheet'!BX104,IF($R$3=$AQ$12,'Result Sheet'!CS104,IF($R$3=$AQ$13,'Result Sheet'!DN104,""))))))</f>
        <v/>
      </c>
      <c r="K104" s="120" t="str">
        <f>IF($R$3=$AQ$8,'Result Sheet'!M104,IF($R$3=$AQ$9,'Result Sheet'!AH104,IF($R$3=$AQ$10,'Result Sheet'!BD104,IF($R$3=$AQ$11,'Result Sheet'!BY104,IF($R$3=$AQ$12,'Result Sheet'!CT104,IF($R$3=$AQ$13,'Result Sheet'!DO104,IF($R$3=$AQ$14,'Result Sheet'!EI104,IF($R$3=$AQ$15,'Result Sheet'!ES104,IF($R$3=$AQ$16,'Result Sheet'!FC104,"")))))))))</f>
        <v/>
      </c>
      <c r="L104" s="120" t="str">
        <f>IF($R$3=$AQ$8,'Result Sheet'!N104,IF($R$3=$AQ$9,'Result Sheet'!AI104,IF($R$3=$AQ$10,'Result Sheet'!BE104,IF($R$3=$AQ$11,'Result Sheet'!BZ104,IF($R$3=$AQ$12,'Result Sheet'!CU104,IF($R$3=$AQ$13,'Result Sheet'!DP104,""))))))</f>
        <v/>
      </c>
      <c r="M104" s="120" t="str">
        <f>IF($R$3=$AQ$8,'Result Sheet'!O104,IF($R$3=$AQ$9,'Result Sheet'!AJ104,IF($R$3=$AQ$10,'Result Sheet'!BF104,IF($R$3=$AQ$11,'Result Sheet'!CA104,IF($R$3=$AQ$12,'Result Sheet'!CV104,IF($R$3=$AQ$13,'Result Sheet'!DQ104,IF($R$3=$AQ$14,'Result Sheet'!EJ104,IF($R$3=$AQ$15,'Result Sheet'!ET104,IF($R$3=$AQ$16,'Result Sheet'!FD104,"")))))))))</f>
        <v/>
      </c>
      <c r="N104" s="120" t="str">
        <f>IF($R$3=$AQ$8,'Result Sheet'!P104,IF($R$3=$AQ$9,'Result Sheet'!AK104,IF($R$3=$AQ$10,'Result Sheet'!BG104,IF($R$3=$AQ$11,'Result Sheet'!CB104,IF($R$3=$AQ$12,'Result Sheet'!CW104,IF($R$3=$AQ$13,'Result Sheet'!DR104,""))))))</f>
        <v/>
      </c>
      <c r="O104" s="120" t="str">
        <f>IF($R$3=$AQ$8,'Result Sheet'!Q104,IF($R$3=$AQ$9,'Result Sheet'!AL104,IF($R$3=$AQ$10,'Result Sheet'!BH104,IF($R$3=$AQ$11,'Result Sheet'!CC104,IF($R$3=$AQ$12,'Result Sheet'!CX104,IF($R$3=$AQ$13,'Result Sheet'!DS104,IF($R$3=$AQ$14,'Result Sheet'!EK104,IF($R$3=$AQ$15,'Result Sheet'!EU104,IF($R$3=$AQ$16,'Result Sheet'!FE104,"")))))))))</f>
        <v/>
      </c>
      <c r="P104" s="472" t="str">
        <f t="shared" si="13"/>
        <v/>
      </c>
      <c r="Q104" s="120" t="str">
        <f>IF($R$3=$AQ$8,'Result Sheet'!S104,IF($R$3=$AQ$9,'Result Sheet'!AN104,IF($R$3=$AQ$10,'Result Sheet'!BJ104,IF($R$3=$AQ$11,'Result Sheet'!CE104,IF($R$3=$AQ$12,'Result Sheet'!CZ104,IF($R$3=$AQ$13,'Result Sheet'!DU104,""))))))</f>
        <v/>
      </c>
      <c r="R104" s="120" t="str">
        <f>IF($R$3=$AQ$8,'Result Sheet'!T104,IF($R$3=$AQ$9,'Result Sheet'!AO104,IF($R$3=$AQ$10,'Result Sheet'!BK104,IF($R$3=$AQ$11,'Result Sheet'!CF104,IF($R$3=$AQ$12,'Result Sheet'!DA104,IF($R$3=$AQ$13,'Result Sheet'!DV104,IF($R$3=$AQ$14,'Result Sheet'!EL104,IF($R$3=$AQ$15,'Result Sheet'!EV104,IF($R$3=$AQ$16,'Result Sheet'!FF104,IF($R$3=$AQ$17,'Result Sheet'!FM104,IF($R$3=$AQ$18,'Result Sheet'!FQ104,"")))))))))))</f>
        <v/>
      </c>
      <c r="S104" s="65" t="str">
        <f t="shared" si="14"/>
        <v/>
      </c>
      <c r="T104" s="62">
        <f t="shared" si="15"/>
        <v>0</v>
      </c>
      <c r="U104" s="120" t="str">
        <f>IF($R$3=$AQ$8,'Result Sheet'!W104,IF($R$3=$AQ$9,'Result Sheet'!AR104,IF($R$3=$AQ$10,'Result Sheet'!BN104,IF($R$3=$AQ$11,'Result Sheet'!CI104,IF($R$3=$AQ$12,'Result Sheet'!DD104,IF($R$3=$AQ$13,'Result Sheet'!DY104,""))))))</f>
        <v/>
      </c>
      <c r="V104" s="120" t="str">
        <f>IF($R$3=$AQ$8,'Result Sheet'!X104,IF($R$3=$AQ$9,'Result Sheet'!AS104,IF($R$3=$AQ$10,'Result Sheet'!BO104,IF($R$3=$AQ$11,'Result Sheet'!CJ104,IF($R$3=$AQ$12,'Result Sheet'!DE104,IF($R$3=$AQ$13,'Result Sheet'!DZ104,IF($R$3=$AQ$14,'Result Sheet'!EM104,IF($R$3=$AQ$15,'Result Sheet'!EW104,IF($R$3=$AQ$16,'Result Sheet'!FG104,IF($R$3=$AQ$17,'Result Sheet'!FN104,IF($R$3=$AQ$18,'Result Sheet'!FR104,"")))))))))))</f>
        <v/>
      </c>
      <c r="W104" s="66" t="str">
        <f t="shared" si="16"/>
        <v/>
      </c>
      <c r="X104" s="445" t="str">
        <f t="shared" si="17"/>
        <v/>
      </c>
      <c r="Y104" s="446">
        <f t="shared" si="18"/>
        <v>0</v>
      </c>
      <c r="Z104" s="446" t="str">
        <f t="shared" ref="Z104:Z135" si="23">IF(OR(B104="NSO",B104=0,B104=""),"",IF(OR($R$3=$AQ$12,$R$3=$AQ$13,$R$3=$AQ$14,$R$3=$AQ$15,$R$3=$AQ$16),$X$7,IF($R$3=$AQ$9,IF(AND(J104="",K104="",L104=""),15-Y104,IF(AND(J104="NA",K104="NA",L104="NA"),15-Y104,IF(AND(N104="",O104=""),35-Y104,IF(AND(R104="",S104=""),50-Y104,100-Y104)))),IF(AND(J104="",K104="",L104=""),30-Y104,IF(AND(J104="NA",K104="NA",L104="NA"),30-Y104,IF(AND(N104="",O104=""),70-Y104,IF(AND(R104="",S104=""),100-Y104,200-Y104)))))))</f>
        <v/>
      </c>
      <c r="AA104" s="446" t="str">
        <f t="shared" si="19"/>
        <v/>
      </c>
      <c r="AB104" s="446" t="str">
        <f t="shared" si="20"/>
        <v/>
      </c>
      <c r="AC104" s="446" t="str">
        <f t="shared" si="21"/>
        <v/>
      </c>
      <c r="AD104" s="447" t="str">
        <f t="shared" si="22"/>
        <v/>
      </c>
    </row>
    <row r="105" spans="1:30">
      <c r="A105" s="475">
        <f>IF('Result Sheet'!A105="","",'Result Sheet'!A105)</f>
        <v>98</v>
      </c>
      <c r="B105" s="439" t="str">
        <f>IF(OR($D$3="",$R$3=""),"",IF('Result Sheet'!B105="","",'Result Sheet'!B105))</f>
        <v/>
      </c>
      <c r="C105" s="440" t="str">
        <f>IF(OR($D$3="",$R$3=""),"",IF('Result Sheet'!F105="","",'Result Sheet'!F105))</f>
        <v/>
      </c>
      <c r="D105" s="441" t="str">
        <f>IF(OR($D$3="",$R$3=""),"",IF('Result Sheet'!E105="","",'Result Sheet'!E105))</f>
        <v/>
      </c>
      <c r="E105" s="442" t="str">
        <f>IF(OR($D$3="",$R$3=""),"",IF('Result Sheet'!G105="","",'Result Sheet'!G105))</f>
        <v/>
      </c>
      <c r="F105" s="442" t="str">
        <f>IF(OR($D$3="",$R$3=""),"",IF('Result Sheet'!H105="","",'Result Sheet'!H105))</f>
        <v/>
      </c>
      <c r="G105" s="442" t="str">
        <f>IF(OR($D$3="",$R$3=""),"",IF('Result Sheet'!I105="","",'Result Sheet'!I105))</f>
        <v/>
      </c>
      <c r="H105" s="443" t="str">
        <f>IF(OR($D$3="",$R$3=""),"",IF('Result Sheet'!K105="","",'Result Sheet'!K105))</f>
        <v/>
      </c>
      <c r="I105" s="444" t="str">
        <f>IF(OR($D$3="",$R$3=""),"",IF('Result Sheet'!J105="","",'Result Sheet'!J105))</f>
        <v/>
      </c>
      <c r="J105" s="120" t="str">
        <f>IF($R$3=$AQ$8,'Result Sheet'!L105,IF($R$3=$AQ$9,'Result Sheet'!AG105,IF($R$3=$AQ$10,'Result Sheet'!BC105,IF($R$3=$AQ$11,'Result Sheet'!BX105,IF($R$3=$AQ$12,'Result Sheet'!CS105,IF($R$3=$AQ$13,'Result Sheet'!DN105,""))))))</f>
        <v/>
      </c>
      <c r="K105" s="120" t="str">
        <f>IF($R$3=$AQ$8,'Result Sheet'!M105,IF($R$3=$AQ$9,'Result Sheet'!AH105,IF($R$3=$AQ$10,'Result Sheet'!BD105,IF($R$3=$AQ$11,'Result Sheet'!BY105,IF($R$3=$AQ$12,'Result Sheet'!CT105,IF($R$3=$AQ$13,'Result Sheet'!DO105,IF($R$3=$AQ$14,'Result Sheet'!EI105,IF($R$3=$AQ$15,'Result Sheet'!ES105,IF($R$3=$AQ$16,'Result Sheet'!FC105,"")))))))))</f>
        <v/>
      </c>
      <c r="L105" s="120" t="str">
        <f>IF($R$3=$AQ$8,'Result Sheet'!N105,IF($R$3=$AQ$9,'Result Sheet'!AI105,IF($R$3=$AQ$10,'Result Sheet'!BE105,IF($R$3=$AQ$11,'Result Sheet'!BZ105,IF($R$3=$AQ$12,'Result Sheet'!CU105,IF($R$3=$AQ$13,'Result Sheet'!DP105,""))))))</f>
        <v/>
      </c>
      <c r="M105" s="120" t="str">
        <f>IF($R$3=$AQ$8,'Result Sheet'!O105,IF($R$3=$AQ$9,'Result Sheet'!AJ105,IF($R$3=$AQ$10,'Result Sheet'!BF105,IF($R$3=$AQ$11,'Result Sheet'!CA105,IF($R$3=$AQ$12,'Result Sheet'!CV105,IF($R$3=$AQ$13,'Result Sheet'!DQ105,IF($R$3=$AQ$14,'Result Sheet'!EJ105,IF($R$3=$AQ$15,'Result Sheet'!ET105,IF($R$3=$AQ$16,'Result Sheet'!FD105,"")))))))))</f>
        <v/>
      </c>
      <c r="N105" s="120" t="str">
        <f>IF($R$3=$AQ$8,'Result Sheet'!P105,IF($R$3=$AQ$9,'Result Sheet'!AK105,IF($R$3=$AQ$10,'Result Sheet'!BG105,IF($R$3=$AQ$11,'Result Sheet'!CB105,IF($R$3=$AQ$12,'Result Sheet'!CW105,IF($R$3=$AQ$13,'Result Sheet'!DR105,""))))))</f>
        <v/>
      </c>
      <c r="O105" s="120" t="str">
        <f>IF($R$3=$AQ$8,'Result Sheet'!Q105,IF($R$3=$AQ$9,'Result Sheet'!AL105,IF($R$3=$AQ$10,'Result Sheet'!BH105,IF($R$3=$AQ$11,'Result Sheet'!CC105,IF($R$3=$AQ$12,'Result Sheet'!CX105,IF($R$3=$AQ$13,'Result Sheet'!DS105,IF($R$3=$AQ$14,'Result Sheet'!EK105,IF($R$3=$AQ$15,'Result Sheet'!EU105,IF($R$3=$AQ$16,'Result Sheet'!FE105,"")))))))))</f>
        <v/>
      </c>
      <c r="P105" s="472" t="str">
        <f t="shared" si="13"/>
        <v/>
      </c>
      <c r="Q105" s="120" t="str">
        <f>IF($R$3=$AQ$8,'Result Sheet'!S105,IF($R$3=$AQ$9,'Result Sheet'!AN105,IF($R$3=$AQ$10,'Result Sheet'!BJ105,IF($R$3=$AQ$11,'Result Sheet'!CE105,IF($R$3=$AQ$12,'Result Sheet'!CZ105,IF($R$3=$AQ$13,'Result Sheet'!DU105,""))))))</f>
        <v/>
      </c>
      <c r="R105" s="120" t="str">
        <f>IF($R$3=$AQ$8,'Result Sheet'!T105,IF($R$3=$AQ$9,'Result Sheet'!AO105,IF($R$3=$AQ$10,'Result Sheet'!BK105,IF($R$3=$AQ$11,'Result Sheet'!CF105,IF($R$3=$AQ$12,'Result Sheet'!DA105,IF($R$3=$AQ$13,'Result Sheet'!DV105,IF($R$3=$AQ$14,'Result Sheet'!EL105,IF($R$3=$AQ$15,'Result Sheet'!EV105,IF($R$3=$AQ$16,'Result Sheet'!FF105,IF($R$3=$AQ$17,'Result Sheet'!FM105,IF($R$3=$AQ$18,'Result Sheet'!FQ105,"")))))))))))</f>
        <v/>
      </c>
      <c r="S105" s="65" t="str">
        <f t="shared" si="14"/>
        <v/>
      </c>
      <c r="T105" s="62">
        <f t="shared" si="15"/>
        <v>0</v>
      </c>
      <c r="U105" s="120" t="str">
        <f>IF($R$3=$AQ$8,'Result Sheet'!W105,IF($R$3=$AQ$9,'Result Sheet'!AR105,IF($R$3=$AQ$10,'Result Sheet'!BN105,IF($R$3=$AQ$11,'Result Sheet'!CI105,IF($R$3=$AQ$12,'Result Sheet'!DD105,IF($R$3=$AQ$13,'Result Sheet'!DY105,""))))))</f>
        <v/>
      </c>
      <c r="V105" s="120" t="str">
        <f>IF($R$3=$AQ$8,'Result Sheet'!X105,IF($R$3=$AQ$9,'Result Sheet'!AS105,IF($R$3=$AQ$10,'Result Sheet'!BO105,IF($R$3=$AQ$11,'Result Sheet'!CJ105,IF($R$3=$AQ$12,'Result Sheet'!DE105,IF($R$3=$AQ$13,'Result Sheet'!DZ105,IF($R$3=$AQ$14,'Result Sheet'!EM105,IF($R$3=$AQ$15,'Result Sheet'!EW105,IF($R$3=$AQ$16,'Result Sheet'!FG105,IF($R$3=$AQ$17,'Result Sheet'!FN105,IF($R$3=$AQ$18,'Result Sheet'!FR105,"")))))))))))</f>
        <v/>
      </c>
      <c r="W105" s="66" t="str">
        <f t="shared" si="16"/>
        <v/>
      </c>
      <c r="X105" s="445" t="str">
        <f t="shared" si="17"/>
        <v/>
      </c>
      <c r="Y105" s="446">
        <f t="shared" si="18"/>
        <v>0</v>
      </c>
      <c r="Z105" s="446" t="str">
        <f t="shared" si="23"/>
        <v/>
      </c>
      <c r="AA105" s="446" t="str">
        <f t="shared" si="19"/>
        <v/>
      </c>
      <c r="AB105" s="446" t="str">
        <f t="shared" si="20"/>
        <v/>
      </c>
      <c r="AC105" s="446" t="str">
        <f t="shared" si="21"/>
        <v/>
      </c>
      <c r="AD105" s="447" t="str">
        <f t="shared" si="22"/>
        <v/>
      </c>
    </row>
    <row r="106" spans="1:30">
      <c r="A106" s="475">
        <f>IF('Result Sheet'!A106="","",'Result Sheet'!A106)</f>
        <v>99</v>
      </c>
      <c r="B106" s="439" t="str">
        <f>IF(OR($D$3="",$R$3=""),"",IF('Result Sheet'!B106="","",'Result Sheet'!B106))</f>
        <v/>
      </c>
      <c r="C106" s="440" t="str">
        <f>IF(OR($D$3="",$R$3=""),"",IF('Result Sheet'!F106="","",'Result Sheet'!F106))</f>
        <v/>
      </c>
      <c r="D106" s="441" t="str">
        <f>IF(OR($D$3="",$R$3=""),"",IF('Result Sheet'!E106="","",'Result Sheet'!E106))</f>
        <v/>
      </c>
      <c r="E106" s="442" t="str">
        <f>IF(OR($D$3="",$R$3=""),"",IF('Result Sheet'!G106="","",'Result Sheet'!G106))</f>
        <v/>
      </c>
      <c r="F106" s="442" t="str">
        <f>IF(OR($D$3="",$R$3=""),"",IF('Result Sheet'!H106="","",'Result Sheet'!H106))</f>
        <v/>
      </c>
      <c r="G106" s="442" t="str">
        <f>IF(OR($D$3="",$R$3=""),"",IF('Result Sheet'!I106="","",'Result Sheet'!I106))</f>
        <v/>
      </c>
      <c r="H106" s="443" t="str">
        <f>IF(OR($D$3="",$R$3=""),"",IF('Result Sheet'!K106="","",'Result Sheet'!K106))</f>
        <v/>
      </c>
      <c r="I106" s="444" t="str">
        <f>IF(OR($D$3="",$R$3=""),"",IF('Result Sheet'!J106="","",'Result Sheet'!J106))</f>
        <v/>
      </c>
      <c r="J106" s="120" t="str">
        <f>IF($R$3=$AQ$8,'Result Sheet'!L106,IF($R$3=$AQ$9,'Result Sheet'!AG106,IF($R$3=$AQ$10,'Result Sheet'!BC106,IF($R$3=$AQ$11,'Result Sheet'!BX106,IF($R$3=$AQ$12,'Result Sheet'!CS106,IF($R$3=$AQ$13,'Result Sheet'!DN106,""))))))</f>
        <v/>
      </c>
      <c r="K106" s="120" t="str">
        <f>IF($R$3=$AQ$8,'Result Sheet'!M106,IF($R$3=$AQ$9,'Result Sheet'!AH106,IF($R$3=$AQ$10,'Result Sheet'!BD106,IF($R$3=$AQ$11,'Result Sheet'!BY106,IF($R$3=$AQ$12,'Result Sheet'!CT106,IF($R$3=$AQ$13,'Result Sheet'!DO106,IF($R$3=$AQ$14,'Result Sheet'!EI106,IF($R$3=$AQ$15,'Result Sheet'!ES106,IF($R$3=$AQ$16,'Result Sheet'!FC106,"")))))))))</f>
        <v/>
      </c>
      <c r="L106" s="120" t="str">
        <f>IF($R$3=$AQ$8,'Result Sheet'!N106,IF($R$3=$AQ$9,'Result Sheet'!AI106,IF($R$3=$AQ$10,'Result Sheet'!BE106,IF($R$3=$AQ$11,'Result Sheet'!BZ106,IF($R$3=$AQ$12,'Result Sheet'!CU106,IF($R$3=$AQ$13,'Result Sheet'!DP106,""))))))</f>
        <v/>
      </c>
      <c r="M106" s="120" t="str">
        <f>IF($R$3=$AQ$8,'Result Sheet'!O106,IF($R$3=$AQ$9,'Result Sheet'!AJ106,IF($R$3=$AQ$10,'Result Sheet'!BF106,IF($R$3=$AQ$11,'Result Sheet'!CA106,IF($R$3=$AQ$12,'Result Sheet'!CV106,IF($R$3=$AQ$13,'Result Sheet'!DQ106,IF($R$3=$AQ$14,'Result Sheet'!EJ106,IF($R$3=$AQ$15,'Result Sheet'!ET106,IF($R$3=$AQ$16,'Result Sheet'!FD106,"")))))))))</f>
        <v/>
      </c>
      <c r="N106" s="120" t="str">
        <f>IF($R$3=$AQ$8,'Result Sheet'!P106,IF($R$3=$AQ$9,'Result Sheet'!AK106,IF($R$3=$AQ$10,'Result Sheet'!BG106,IF($R$3=$AQ$11,'Result Sheet'!CB106,IF($R$3=$AQ$12,'Result Sheet'!CW106,IF($R$3=$AQ$13,'Result Sheet'!DR106,""))))))</f>
        <v/>
      </c>
      <c r="O106" s="120" t="str">
        <f>IF($R$3=$AQ$8,'Result Sheet'!Q106,IF($R$3=$AQ$9,'Result Sheet'!AL106,IF($R$3=$AQ$10,'Result Sheet'!BH106,IF($R$3=$AQ$11,'Result Sheet'!CC106,IF($R$3=$AQ$12,'Result Sheet'!CX106,IF($R$3=$AQ$13,'Result Sheet'!DS106,IF($R$3=$AQ$14,'Result Sheet'!EK106,IF($R$3=$AQ$15,'Result Sheet'!EU106,IF($R$3=$AQ$16,'Result Sheet'!FE106,"")))))))))</f>
        <v/>
      </c>
      <c r="P106" s="472" t="str">
        <f t="shared" si="13"/>
        <v/>
      </c>
      <c r="Q106" s="120" t="str">
        <f>IF($R$3=$AQ$8,'Result Sheet'!S106,IF($R$3=$AQ$9,'Result Sheet'!AN106,IF($R$3=$AQ$10,'Result Sheet'!BJ106,IF($R$3=$AQ$11,'Result Sheet'!CE106,IF($R$3=$AQ$12,'Result Sheet'!CZ106,IF($R$3=$AQ$13,'Result Sheet'!DU106,""))))))</f>
        <v/>
      </c>
      <c r="R106" s="120" t="str">
        <f>IF($R$3=$AQ$8,'Result Sheet'!T106,IF($R$3=$AQ$9,'Result Sheet'!AO106,IF($R$3=$AQ$10,'Result Sheet'!BK106,IF($R$3=$AQ$11,'Result Sheet'!CF106,IF($R$3=$AQ$12,'Result Sheet'!DA106,IF($R$3=$AQ$13,'Result Sheet'!DV106,IF($R$3=$AQ$14,'Result Sheet'!EL106,IF($R$3=$AQ$15,'Result Sheet'!EV106,IF($R$3=$AQ$16,'Result Sheet'!FF106,IF($R$3=$AQ$17,'Result Sheet'!FM106,IF($R$3=$AQ$18,'Result Sheet'!FQ106,"")))))))))))</f>
        <v/>
      </c>
      <c r="S106" s="65" t="str">
        <f t="shared" si="14"/>
        <v/>
      </c>
      <c r="T106" s="62">
        <f t="shared" si="15"/>
        <v>0</v>
      </c>
      <c r="U106" s="120" t="str">
        <f>IF($R$3=$AQ$8,'Result Sheet'!W106,IF($R$3=$AQ$9,'Result Sheet'!AR106,IF($R$3=$AQ$10,'Result Sheet'!BN106,IF($R$3=$AQ$11,'Result Sheet'!CI106,IF($R$3=$AQ$12,'Result Sheet'!DD106,IF($R$3=$AQ$13,'Result Sheet'!DY106,""))))))</f>
        <v/>
      </c>
      <c r="V106" s="120" t="str">
        <f>IF($R$3=$AQ$8,'Result Sheet'!X106,IF($R$3=$AQ$9,'Result Sheet'!AS106,IF($R$3=$AQ$10,'Result Sheet'!BO106,IF($R$3=$AQ$11,'Result Sheet'!CJ106,IF($R$3=$AQ$12,'Result Sheet'!DE106,IF($R$3=$AQ$13,'Result Sheet'!DZ106,IF($R$3=$AQ$14,'Result Sheet'!EM106,IF($R$3=$AQ$15,'Result Sheet'!EW106,IF($R$3=$AQ$16,'Result Sheet'!FG106,IF($R$3=$AQ$17,'Result Sheet'!FN106,IF($R$3=$AQ$18,'Result Sheet'!FR106,"")))))))))))</f>
        <v/>
      </c>
      <c r="W106" s="66" t="str">
        <f t="shared" si="16"/>
        <v/>
      </c>
      <c r="X106" s="445" t="str">
        <f t="shared" si="17"/>
        <v/>
      </c>
      <c r="Y106" s="446">
        <f t="shared" si="18"/>
        <v>0</v>
      </c>
      <c r="Z106" s="446" t="str">
        <f t="shared" si="23"/>
        <v/>
      </c>
      <c r="AA106" s="446" t="str">
        <f t="shared" si="19"/>
        <v/>
      </c>
      <c r="AB106" s="446" t="str">
        <f t="shared" si="20"/>
        <v/>
      </c>
      <c r="AC106" s="446" t="str">
        <f t="shared" si="21"/>
        <v/>
      </c>
      <c r="AD106" s="447" t="str">
        <f t="shared" si="22"/>
        <v/>
      </c>
    </row>
    <row r="107" spans="1:30">
      <c r="A107" s="475">
        <f>IF('Result Sheet'!A107="","",'Result Sheet'!A107)</f>
        <v>100</v>
      </c>
      <c r="B107" s="439" t="str">
        <f>IF(OR($D$3="",$R$3=""),"",IF('Result Sheet'!B107="","",'Result Sheet'!B107))</f>
        <v/>
      </c>
      <c r="C107" s="440" t="str">
        <f>IF(OR($D$3="",$R$3=""),"",IF('Result Sheet'!F107="","",'Result Sheet'!F107))</f>
        <v/>
      </c>
      <c r="D107" s="441" t="str">
        <f>IF(OR($D$3="",$R$3=""),"",IF('Result Sheet'!E107="","",'Result Sheet'!E107))</f>
        <v/>
      </c>
      <c r="E107" s="442" t="str">
        <f>IF(OR($D$3="",$R$3=""),"",IF('Result Sheet'!G107="","",'Result Sheet'!G107))</f>
        <v/>
      </c>
      <c r="F107" s="442" t="str">
        <f>IF(OR($D$3="",$R$3=""),"",IF('Result Sheet'!H107="","",'Result Sheet'!H107))</f>
        <v/>
      </c>
      <c r="G107" s="442" t="str">
        <f>IF(OR($D$3="",$R$3=""),"",IF('Result Sheet'!I107="","",'Result Sheet'!I107))</f>
        <v/>
      </c>
      <c r="H107" s="443" t="str">
        <f>IF(OR($D$3="",$R$3=""),"",IF('Result Sheet'!K107="","",'Result Sheet'!K107))</f>
        <v/>
      </c>
      <c r="I107" s="444" t="str">
        <f>IF(OR($D$3="",$R$3=""),"",IF('Result Sheet'!J107="","",'Result Sheet'!J107))</f>
        <v/>
      </c>
      <c r="J107" s="120" t="str">
        <f>IF($R$3=$AQ$8,'Result Sheet'!L107,IF($R$3=$AQ$9,'Result Sheet'!AG107,IF($R$3=$AQ$10,'Result Sheet'!BC107,IF($R$3=$AQ$11,'Result Sheet'!BX107,IF($R$3=$AQ$12,'Result Sheet'!CS107,IF($R$3=$AQ$13,'Result Sheet'!DN107,""))))))</f>
        <v/>
      </c>
      <c r="K107" s="120" t="str">
        <f>IF($R$3=$AQ$8,'Result Sheet'!M107,IF($R$3=$AQ$9,'Result Sheet'!AH107,IF($R$3=$AQ$10,'Result Sheet'!BD107,IF($R$3=$AQ$11,'Result Sheet'!BY107,IF($R$3=$AQ$12,'Result Sheet'!CT107,IF($R$3=$AQ$13,'Result Sheet'!DO107,IF($R$3=$AQ$14,'Result Sheet'!EI107,IF($R$3=$AQ$15,'Result Sheet'!ES107,IF($R$3=$AQ$16,'Result Sheet'!FC107,"")))))))))</f>
        <v/>
      </c>
      <c r="L107" s="120" t="str">
        <f>IF($R$3=$AQ$8,'Result Sheet'!N107,IF($R$3=$AQ$9,'Result Sheet'!AI107,IF($R$3=$AQ$10,'Result Sheet'!BE107,IF($R$3=$AQ$11,'Result Sheet'!BZ107,IF($R$3=$AQ$12,'Result Sheet'!CU107,IF($R$3=$AQ$13,'Result Sheet'!DP107,""))))))</f>
        <v/>
      </c>
      <c r="M107" s="120" t="str">
        <f>IF($R$3=$AQ$8,'Result Sheet'!O107,IF($R$3=$AQ$9,'Result Sheet'!AJ107,IF($R$3=$AQ$10,'Result Sheet'!BF107,IF($R$3=$AQ$11,'Result Sheet'!CA107,IF($R$3=$AQ$12,'Result Sheet'!CV107,IF($R$3=$AQ$13,'Result Sheet'!DQ107,IF($R$3=$AQ$14,'Result Sheet'!EJ107,IF($R$3=$AQ$15,'Result Sheet'!ET107,IF($R$3=$AQ$16,'Result Sheet'!FD107,"")))))))))</f>
        <v/>
      </c>
      <c r="N107" s="120" t="str">
        <f>IF($R$3=$AQ$8,'Result Sheet'!P107,IF($R$3=$AQ$9,'Result Sheet'!AK107,IF($R$3=$AQ$10,'Result Sheet'!BG107,IF($R$3=$AQ$11,'Result Sheet'!CB107,IF($R$3=$AQ$12,'Result Sheet'!CW107,IF($R$3=$AQ$13,'Result Sheet'!DR107,""))))))</f>
        <v/>
      </c>
      <c r="O107" s="120" t="str">
        <f>IF($R$3=$AQ$8,'Result Sheet'!Q107,IF($R$3=$AQ$9,'Result Sheet'!AL107,IF($R$3=$AQ$10,'Result Sheet'!BH107,IF($R$3=$AQ$11,'Result Sheet'!CC107,IF($R$3=$AQ$12,'Result Sheet'!CX107,IF($R$3=$AQ$13,'Result Sheet'!DS107,IF($R$3=$AQ$14,'Result Sheet'!EK107,IF($R$3=$AQ$15,'Result Sheet'!EU107,IF($R$3=$AQ$16,'Result Sheet'!FE107,"")))))))))</f>
        <v/>
      </c>
      <c r="P107" s="472" t="str">
        <f t="shared" si="13"/>
        <v/>
      </c>
      <c r="Q107" s="120" t="str">
        <f>IF($R$3=$AQ$8,'Result Sheet'!S107,IF($R$3=$AQ$9,'Result Sheet'!AN107,IF($R$3=$AQ$10,'Result Sheet'!BJ107,IF($R$3=$AQ$11,'Result Sheet'!CE107,IF($R$3=$AQ$12,'Result Sheet'!CZ107,IF($R$3=$AQ$13,'Result Sheet'!DU107,""))))))</f>
        <v/>
      </c>
      <c r="R107" s="120" t="str">
        <f>IF($R$3=$AQ$8,'Result Sheet'!T107,IF($R$3=$AQ$9,'Result Sheet'!AO107,IF($R$3=$AQ$10,'Result Sheet'!BK107,IF($R$3=$AQ$11,'Result Sheet'!CF107,IF($R$3=$AQ$12,'Result Sheet'!DA107,IF($R$3=$AQ$13,'Result Sheet'!DV107,IF($R$3=$AQ$14,'Result Sheet'!EL107,IF($R$3=$AQ$15,'Result Sheet'!EV107,IF($R$3=$AQ$16,'Result Sheet'!FF107,IF($R$3=$AQ$17,'Result Sheet'!FM107,IF($R$3=$AQ$18,'Result Sheet'!FQ107,"")))))))))))</f>
        <v/>
      </c>
      <c r="S107" s="65" t="str">
        <f t="shared" si="14"/>
        <v/>
      </c>
      <c r="T107" s="62">
        <f t="shared" si="15"/>
        <v>0</v>
      </c>
      <c r="U107" s="120" t="str">
        <f>IF($R$3=$AQ$8,'Result Sheet'!W107,IF($R$3=$AQ$9,'Result Sheet'!AR107,IF($R$3=$AQ$10,'Result Sheet'!BN107,IF($R$3=$AQ$11,'Result Sheet'!CI107,IF($R$3=$AQ$12,'Result Sheet'!DD107,IF($R$3=$AQ$13,'Result Sheet'!DY107,""))))))</f>
        <v/>
      </c>
      <c r="V107" s="120" t="str">
        <f>IF($R$3=$AQ$8,'Result Sheet'!X107,IF($R$3=$AQ$9,'Result Sheet'!AS107,IF($R$3=$AQ$10,'Result Sheet'!BO107,IF($R$3=$AQ$11,'Result Sheet'!CJ107,IF($R$3=$AQ$12,'Result Sheet'!DE107,IF($R$3=$AQ$13,'Result Sheet'!DZ107,IF($R$3=$AQ$14,'Result Sheet'!EM107,IF($R$3=$AQ$15,'Result Sheet'!EW107,IF($R$3=$AQ$16,'Result Sheet'!FG107,IF($R$3=$AQ$17,'Result Sheet'!FN107,IF($R$3=$AQ$18,'Result Sheet'!FR107,"")))))))))))</f>
        <v/>
      </c>
      <c r="W107" s="66" t="str">
        <f t="shared" si="16"/>
        <v/>
      </c>
      <c r="X107" s="445" t="str">
        <f t="shared" si="17"/>
        <v/>
      </c>
      <c r="Y107" s="446">
        <f t="shared" si="18"/>
        <v>0</v>
      </c>
      <c r="Z107" s="446" t="str">
        <f t="shared" si="23"/>
        <v/>
      </c>
      <c r="AA107" s="446" t="str">
        <f t="shared" si="19"/>
        <v/>
      </c>
      <c r="AB107" s="446" t="str">
        <f t="shared" si="20"/>
        <v/>
      </c>
      <c r="AC107" s="446" t="str">
        <f t="shared" si="21"/>
        <v/>
      </c>
      <c r="AD107" s="447" t="str">
        <f t="shared" si="22"/>
        <v/>
      </c>
    </row>
    <row r="108" spans="1:30">
      <c r="A108" s="475">
        <f>IF('Result Sheet'!A108="","",'Result Sheet'!A108)</f>
        <v>101</v>
      </c>
      <c r="B108" s="439" t="str">
        <f>IF(OR($D$3="",$R$3=""),"",IF('Result Sheet'!B108="","",'Result Sheet'!B108))</f>
        <v/>
      </c>
      <c r="C108" s="440" t="str">
        <f>IF(OR($D$3="",$R$3=""),"",IF('Result Sheet'!F108="","",'Result Sheet'!F108))</f>
        <v/>
      </c>
      <c r="D108" s="441" t="str">
        <f>IF(OR($D$3="",$R$3=""),"",IF('Result Sheet'!E108="","",'Result Sheet'!E108))</f>
        <v/>
      </c>
      <c r="E108" s="442" t="str">
        <f>IF(OR($D$3="",$R$3=""),"",IF('Result Sheet'!G108="","",'Result Sheet'!G108))</f>
        <v/>
      </c>
      <c r="F108" s="442" t="str">
        <f>IF(OR($D$3="",$R$3=""),"",IF('Result Sheet'!H108="","",'Result Sheet'!H108))</f>
        <v/>
      </c>
      <c r="G108" s="442" t="str">
        <f>IF(OR($D$3="",$R$3=""),"",IF('Result Sheet'!I108="","",'Result Sheet'!I108))</f>
        <v/>
      </c>
      <c r="H108" s="443" t="str">
        <f>IF(OR($D$3="",$R$3=""),"",IF('Result Sheet'!K108="","",'Result Sheet'!K108))</f>
        <v/>
      </c>
      <c r="I108" s="444" t="str">
        <f>IF(OR($D$3="",$R$3=""),"",IF('Result Sheet'!J108="","",'Result Sheet'!J108))</f>
        <v/>
      </c>
      <c r="J108" s="120" t="str">
        <f>IF($R$3=$AQ$8,'Result Sheet'!L108,IF($R$3=$AQ$9,'Result Sheet'!AG108,IF($R$3=$AQ$10,'Result Sheet'!BC108,IF($R$3=$AQ$11,'Result Sheet'!BX108,IF($R$3=$AQ$12,'Result Sheet'!CS108,IF($R$3=$AQ$13,'Result Sheet'!DN108,""))))))</f>
        <v/>
      </c>
      <c r="K108" s="120" t="str">
        <f>IF($R$3=$AQ$8,'Result Sheet'!M108,IF($R$3=$AQ$9,'Result Sheet'!AH108,IF($R$3=$AQ$10,'Result Sheet'!BD108,IF($R$3=$AQ$11,'Result Sheet'!BY108,IF($R$3=$AQ$12,'Result Sheet'!CT108,IF($R$3=$AQ$13,'Result Sheet'!DO108,IF($R$3=$AQ$14,'Result Sheet'!EI108,IF($R$3=$AQ$15,'Result Sheet'!ES108,IF($R$3=$AQ$16,'Result Sheet'!FC108,"")))))))))</f>
        <v/>
      </c>
      <c r="L108" s="120" t="str">
        <f>IF($R$3=$AQ$8,'Result Sheet'!N108,IF($R$3=$AQ$9,'Result Sheet'!AI108,IF($R$3=$AQ$10,'Result Sheet'!BE108,IF($R$3=$AQ$11,'Result Sheet'!BZ108,IF($R$3=$AQ$12,'Result Sheet'!CU108,IF($R$3=$AQ$13,'Result Sheet'!DP108,""))))))</f>
        <v/>
      </c>
      <c r="M108" s="120" t="str">
        <f>IF($R$3=$AQ$8,'Result Sheet'!O108,IF($R$3=$AQ$9,'Result Sheet'!AJ108,IF($R$3=$AQ$10,'Result Sheet'!BF108,IF($R$3=$AQ$11,'Result Sheet'!CA108,IF($R$3=$AQ$12,'Result Sheet'!CV108,IF($R$3=$AQ$13,'Result Sheet'!DQ108,IF($R$3=$AQ$14,'Result Sheet'!EJ108,IF($R$3=$AQ$15,'Result Sheet'!ET108,IF($R$3=$AQ$16,'Result Sheet'!FD108,"")))))))))</f>
        <v/>
      </c>
      <c r="N108" s="120" t="str">
        <f>IF($R$3=$AQ$8,'Result Sheet'!P108,IF($R$3=$AQ$9,'Result Sheet'!AK108,IF($R$3=$AQ$10,'Result Sheet'!BG108,IF($R$3=$AQ$11,'Result Sheet'!CB108,IF($R$3=$AQ$12,'Result Sheet'!CW108,IF($R$3=$AQ$13,'Result Sheet'!DR108,""))))))</f>
        <v/>
      </c>
      <c r="O108" s="120" t="str">
        <f>IF($R$3=$AQ$8,'Result Sheet'!Q108,IF($R$3=$AQ$9,'Result Sheet'!AL108,IF($R$3=$AQ$10,'Result Sheet'!BH108,IF($R$3=$AQ$11,'Result Sheet'!CC108,IF($R$3=$AQ$12,'Result Sheet'!CX108,IF($R$3=$AQ$13,'Result Sheet'!DS108,IF($R$3=$AQ$14,'Result Sheet'!EK108,IF($R$3=$AQ$15,'Result Sheet'!EU108,IF($R$3=$AQ$16,'Result Sheet'!FE108,"")))))))))</f>
        <v/>
      </c>
      <c r="P108" s="472" t="str">
        <f t="shared" si="13"/>
        <v/>
      </c>
      <c r="Q108" s="120" t="str">
        <f>IF($R$3=$AQ$8,'Result Sheet'!S108,IF($R$3=$AQ$9,'Result Sheet'!AN108,IF($R$3=$AQ$10,'Result Sheet'!BJ108,IF($R$3=$AQ$11,'Result Sheet'!CE108,IF($R$3=$AQ$12,'Result Sheet'!CZ108,IF($R$3=$AQ$13,'Result Sheet'!DU108,""))))))</f>
        <v/>
      </c>
      <c r="R108" s="120" t="str">
        <f>IF($R$3=$AQ$8,'Result Sheet'!T108,IF($R$3=$AQ$9,'Result Sheet'!AO108,IF($R$3=$AQ$10,'Result Sheet'!BK108,IF($R$3=$AQ$11,'Result Sheet'!CF108,IF($R$3=$AQ$12,'Result Sheet'!DA108,IF($R$3=$AQ$13,'Result Sheet'!DV108,IF($R$3=$AQ$14,'Result Sheet'!EL108,IF($R$3=$AQ$15,'Result Sheet'!EV108,IF($R$3=$AQ$16,'Result Sheet'!FF108,IF($R$3=$AQ$17,'Result Sheet'!FM108,IF($R$3=$AQ$18,'Result Sheet'!FQ108,"")))))))))))</f>
        <v/>
      </c>
      <c r="S108" s="65" t="str">
        <f t="shared" si="14"/>
        <v/>
      </c>
      <c r="T108" s="62">
        <f t="shared" si="15"/>
        <v>0</v>
      </c>
      <c r="U108" s="120" t="str">
        <f>IF($R$3=$AQ$8,'Result Sheet'!W108,IF($R$3=$AQ$9,'Result Sheet'!AR108,IF($R$3=$AQ$10,'Result Sheet'!BN108,IF($R$3=$AQ$11,'Result Sheet'!CI108,IF($R$3=$AQ$12,'Result Sheet'!DD108,IF($R$3=$AQ$13,'Result Sheet'!DY108,""))))))</f>
        <v/>
      </c>
      <c r="V108" s="120" t="str">
        <f>IF($R$3=$AQ$8,'Result Sheet'!X108,IF($R$3=$AQ$9,'Result Sheet'!AS108,IF($R$3=$AQ$10,'Result Sheet'!BO108,IF($R$3=$AQ$11,'Result Sheet'!CJ108,IF($R$3=$AQ$12,'Result Sheet'!DE108,IF($R$3=$AQ$13,'Result Sheet'!DZ108,IF($R$3=$AQ$14,'Result Sheet'!EM108,IF($R$3=$AQ$15,'Result Sheet'!EW108,IF($R$3=$AQ$16,'Result Sheet'!FG108,IF($R$3=$AQ$17,'Result Sheet'!FN108,IF($R$3=$AQ$18,'Result Sheet'!FR108,"")))))))))))</f>
        <v/>
      </c>
      <c r="W108" s="66" t="str">
        <f t="shared" si="16"/>
        <v/>
      </c>
      <c r="X108" s="445" t="str">
        <f t="shared" si="17"/>
        <v/>
      </c>
      <c r="Y108" s="446">
        <f t="shared" si="18"/>
        <v>0</v>
      </c>
      <c r="Z108" s="446" t="str">
        <f t="shared" si="23"/>
        <v/>
      </c>
      <c r="AA108" s="446" t="str">
        <f t="shared" si="19"/>
        <v/>
      </c>
      <c r="AB108" s="446" t="str">
        <f t="shared" si="20"/>
        <v/>
      </c>
      <c r="AC108" s="446" t="str">
        <f t="shared" si="21"/>
        <v/>
      </c>
      <c r="AD108" s="447" t="str">
        <f t="shared" si="22"/>
        <v/>
      </c>
    </row>
    <row r="109" spans="1:30">
      <c r="A109" s="475">
        <f>IF('Result Sheet'!A109="","",'Result Sheet'!A109)</f>
        <v>102</v>
      </c>
      <c r="B109" s="439" t="str">
        <f>IF(OR($D$3="",$R$3=""),"",IF('Result Sheet'!B109="","",'Result Sheet'!B109))</f>
        <v/>
      </c>
      <c r="C109" s="440" t="str">
        <f>IF(OR($D$3="",$R$3=""),"",IF('Result Sheet'!F109="","",'Result Sheet'!F109))</f>
        <v/>
      </c>
      <c r="D109" s="441" t="str">
        <f>IF(OR($D$3="",$R$3=""),"",IF('Result Sheet'!E109="","",'Result Sheet'!E109))</f>
        <v/>
      </c>
      <c r="E109" s="442" t="str">
        <f>IF(OR($D$3="",$R$3=""),"",IF('Result Sheet'!G109="","",'Result Sheet'!G109))</f>
        <v/>
      </c>
      <c r="F109" s="442" t="str">
        <f>IF(OR($D$3="",$R$3=""),"",IF('Result Sheet'!H109="","",'Result Sheet'!H109))</f>
        <v/>
      </c>
      <c r="G109" s="442" t="str">
        <f>IF(OR($D$3="",$R$3=""),"",IF('Result Sheet'!I109="","",'Result Sheet'!I109))</f>
        <v/>
      </c>
      <c r="H109" s="443" t="str">
        <f>IF(OR($D$3="",$R$3=""),"",IF('Result Sheet'!K109="","",'Result Sheet'!K109))</f>
        <v/>
      </c>
      <c r="I109" s="444" t="str">
        <f>IF(OR($D$3="",$R$3=""),"",IF('Result Sheet'!J109="","",'Result Sheet'!J109))</f>
        <v/>
      </c>
      <c r="J109" s="120" t="str">
        <f>IF($R$3=$AQ$8,'Result Sheet'!L109,IF($R$3=$AQ$9,'Result Sheet'!AG109,IF($R$3=$AQ$10,'Result Sheet'!BC109,IF($R$3=$AQ$11,'Result Sheet'!BX109,IF($R$3=$AQ$12,'Result Sheet'!CS109,IF($R$3=$AQ$13,'Result Sheet'!DN109,""))))))</f>
        <v/>
      </c>
      <c r="K109" s="120" t="str">
        <f>IF($R$3=$AQ$8,'Result Sheet'!M109,IF($R$3=$AQ$9,'Result Sheet'!AH109,IF($R$3=$AQ$10,'Result Sheet'!BD109,IF($R$3=$AQ$11,'Result Sheet'!BY109,IF($R$3=$AQ$12,'Result Sheet'!CT109,IF($R$3=$AQ$13,'Result Sheet'!DO109,IF($R$3=$AQ$14,'Result Sheet'!EI109,IF($R$3=$AQ$15,'Result Sheet'!ES109,IF($R$3=$AQ$16,'Result Sheet'!FC109,"")))))))))</f>
        <v/>
      </c>
      <c r="L109" s="120" t="str">
        <f>IF($R$3=$AQ$8,'Result Sheet'!N109,IF($R$3=$AQ$9,'Result Sheet'!AI109,IF($R$3=$AQ$10,'Result Sheet'!BE109,IF($R$3=$AQ$11,'Result Sheet'!BZ109,IF($R$3=$AQ$12,'Result Sheet'!CU109,IF($R$3=$AQ$13,'Result Sheet'!DP109,""))))))</f>
        <v/>
      </c>
      <c r="M109" s="120" t="str">
        <f>IF($R$3=$AQ$8,'Result Sheet'!O109,IF($R$3=$AQ$9,'Result Sheet'!AJ109,IF($R$3=$AQ$10,'Result Sheet'!BF109,IF($R$3=$AQ$11,'Result Sheet'!CA109,IF($R$3=$AQ$12,'Result Sheet'!CV109,IF($R$3=$AQ$13,'Result Sheet'!DQ109,IF($R$3=$AQ$14,'Result Sheet'!EJ109,IF($R$3=$AQ$15,'Result Sheet'!ET109,IF($R$3=$AQ$16,'Result Sheet'!FD109,"")))))))))</f>
        <v/>
      </c>
      <c r="N109" s="120" t="str">
        <f>IF($R$3=$AQ$8,'Result Sheet'!P109,IF($R$3=$AQ$9,'Result Sheet'!AK109,IF($R$3=$AQ$10,'Result Sheet'!BG109,IF($R$3=$AQ$11,'Result Sheet'!CB109,IF($R$3=$AQ$12,'Result Sheet'!CW109,IF($R$3=$AQ$13,'Result Sheet'!DR109,""))))))</f>
        <v/>
      </c>
      <c r="O109" s="120" t="str">
        <f>IF($R$3=$AQ$8,'Result Sheet'!Q109,IF($R$3=$AQ$9,'Result Sheet'!AL109,IF($R$3=$AQ$10,'Result Sheet'!BH109,IF($R$3=$AQ$11,'Result Sheet'!CC109,IF($R$3=$AQ$12,'Result Sheet'!CX109,IF($R$3=$AQ$13,'Result Sheet'!DS109,IF($R$3=$AQ$14,'Result Sheet'!EK109,IF($R$3=$AQ$15,'Result Sheet'!EU109,IF($R$3=$AQ$16,'Result Sheet'!FE109,"")))))))))</f>
        <v/>
      </c>
      <c r="P109" s="472" t="str">
        <f t="shared" si="13"/>
        <v/>
      </c>
      <c r="Q109" s="120" t="str">
        <f>IF($R$3=$AQ$8,'Result Sheet'!S109,IF($R$3=$AQ$9,'Result Sheet'!AN109,IF($R$3=$AQ$10,'Result Sheet'!BJ109,IF($R$3=$AQ$11,'Result Sheet'!CE109,IF($R$3=$AQ$12,'Result Sheet'!CZ109,IF($R$3=$AQ$13,'Result Sheet'!DU109,""))))))</f>
        <v/>
      </c>
      <c r="R109" s="120" t="str">
        <f>IF($R$3=$AQ$8,'Result Sheet'!T109,IF($R$3=$AQ$9,'Result Sheet'!AO109,IF($R$3=$AQ$10,'Result Sheet'!BK109,IF($R$3=$AQ$11,'Result Sheet'!CF109,IF($R$3=$AQ$12,'Result Sheet'!DA109,IF($R$3=$AQ$13,'Result Sheet'!DV109,IF($R$3=$AQ$14,'Result Sheet'!EL109,IF($R$3=$AQ$15,'Result Sheet'!EV109,IF($R$3=$AQ$16,'Result Sheet'!FF109,IF($R$3=$AQ$17,'Result Sheet'!FM109,IF($R$3=$AQ$18,'Result Sheet'!FQ109,"")))))))))))</f>
        <v/>
      </c>
      <c r="S109" s="65" t="str">
        <f t="shared" si="14"/>
        <v/>
      </c>
      <c r="T109" s="62">
        <f t="shared" si="15"/>
        <v>0</v>
      </c>
      <c r="U109" s="120" t="str">
        <f>IF($R$3=$AQ$8,'Result Sheet'!W109,IF($R$3=$AQ$9,'Result Sheet'!AR109,IF($R$3=$AQ$10,'Result Sheet'!BN109,IF($R$3=$AQ$11,'Result Sheet'!CI109,IF($R$3=$AQ$12,'Result Sheet'!DD109,IF($R$3=$AQ$13,'Result Sheet'!DY109,""))))))</f>
        <v/>
      </c>
      <c r="V109" s="120" t="str">
        <f>IF($R$3=$AQ$8,'Result Sheet'!X109,IF($R$3=$AQ$9,'Result Sheet'!AS109,IF($R$3=$AQ$10,'Result Sheet'!BO109,IF($R$3=$AQ$11,'Result Sheet'!CJ109,IF($R$3=$AQ$12,'Result Sheet'!DE109,IF($R$3=$AQ$13,'Result Sheet'!DZ109,IF($R$3=$AQ$14,'Result Sheet'!EM109,IF($R$3=$AQ$15,'Result Sheet'!EW109,IF($R$3=$AQ$16,'Result Sheet'!FG109,IF($R$3=$AQ$17,'Result Sheet'!FN109,IF($R$3=$AQ$18,'Result Sheet'!FR109,"")))))))))))</f>
        <v/>
      </c>
      <c r="W109" s="66" t="str">
        <f t="shared" si="16"/>
        <v/>
      </c>
      <c r="X109" s="445" t="str">
        <f t="shared" si="17"/>
        <v/>
      </c>
      <c r="Y109" s="446">
        <f t="shared" si="18"/>
        <v>0</v>
      </c>
      <c r="Z109" s="446" t="str">
        <f t="shared" si="23"/>
        <v/>
      </c>
      <c r="AA109" s="446" t="str">
        <f t="shared" si="19"/>
        <v/>
      </c>
      <c r="AB109" s="446" t="str">
        <f t="shared" si="20"/>
        <v/>
      </c>
      <c r="AC109" s="446" t="str">
        <f t="shared" si="21"/>
        <v/>
      </c>
      <c r="AD109" s="447" t="str">
        <f t="shared" si="22"/>
        <v/>
      </c>
    </row>
    <row r="110" spans="1:30">
      <c r="A110" s="475">
        <f>IF('Result Sheet'!A110="","",'Result Sheet'!A110)</f>
        <v>103</v>
      </c>
      <c r="B110" s="439" t="str">
        <f>IF(OR($D$3="",$R$3=""),"",IF('Result Sheet'!B110="","",'Result Sheet'!B110))</f>
        <v/>
      </c>
      <c r="C110" s="440" t="str">
        <f>IF(OR($D$3="",$R$3=""),"",IF('Result Sheet'!F110="","",'Result Sheet'!F110))</f>
        <v/>
      </c>
      <c r="D110" s="441" t="str">
        <f>IF(OR($D$3="",$R$3=""),"",IF('Result Sheet'!E110="","",'Result Sheet'!E110))</f>
        <v/>
      </c>
      <c r="E110" s="442" t="str">
        <f>IF(OR($D$3="",$R$3=""),"",IF('Result Sheet'!G110="","",'Result Sheet'!G110))</f>
        <v/>
      </c>
      <c r="F110" s="442" t="str">
        <f>IF(OR($D$3="",$R$3=""),"",IF('Result Sheet'!H110="","",'Result Sheet'!H110))</f>
        <v/>
      </c>
      <c r="G110" s="442" t="str">
        <f>IF(OR($D$3="",$R$3=""),"",IF('Result Sheet'!I110="","",'Result Sheet'!I110))</f>
        <v/>
      </c>
      <c r="H110" s="443" t="str">
        <f>IF(OR($D$3="",$R$3=""),"",IF('Result Sheet'!K110="","",'Result Sheet'!K110))</f>
        <v/>
      </c>
      <c r="I110" s="444" t="str">
        <f>IF(OR($D$3="",$R$3=""),"",IF('Result Sheet'!J110="","",'Result Sheet'!J110))</f>
        <v/>
      </c>
      <c r="J110" s="120" t="str">
        <f>IF($R$3=$AQ$8,'Result Sheet'!L110,IF($R$3=$AQ$9,'Result Sheet'!AG110,IF($R$3=$AQ$10,'Result Sheet'!BC110,IF($R$3=$AQ$11,'Result Sheet'!BX110,IF($R$3=$AQ$12,'Result Sheet'!CS110,IF($R$3=$AQ$13,'Result Sheet'!DN110,""))))))</f>
        <v/>
      </c>
      <c r="K110" s="120" t="str">
        <f>IF($R$3=$AQ$8,'Result Sheet'!M110,IF($R$3=$AQ$9,'Result Sheet'!AH110,IF($R$3=$AQ$10,'Result Sheet'!BD110,IF($R$3=$AQ$11,'Result Sheet'!BY110,IF($R$3=$AQ$12,'Result Sheet'!CT110,IF($R$3=$AQ$13,'Result Sheet'!DO110,IF($R$3=$AQ$14,'Result Sheet'!EI110,IF($R$3=$AQ$15,'Result Sheet'!ES110,IF($R$3=$AQ$16,'Result Sheet'!FC110,"")))))))))</f>
        <v/>
      </c>
      <c r="L110" s="120" t="str">
        <f>IF($R$3=$AQ$8,'Result Sheet'!N110,IF($R$3=$AQ$9,'Result Sheet'!AI110,IF($R$3=$AQ$10,'Result Sheet'!BE110,IF($R$3=$AQ$11,'Result Sheet'!BZ110,IF($R$3=$AQ$12,'Result Sheet'!CU110,IF($R$3=$AQ$13,'Result Sheet'!DP110,""))))))</f>
        <v/>
      </c>
      <c r="M110" s="120" t="str">
        <f>IF($R$3=$AQ$8,'Result Sheet'!O110,IF($R$3=$AQ$9,'Result Sheet'!AJ110,IF($R$3=$AQ$10,'Result Sheet'!BF110,IF($R$3=$AQ$11,'Result Sheet'!CA110,IF($R$3=$AQ$12,'Result Sheet'!CV110,IF($R$3=$AQ$13,'Result Sheet'!DQ110,IF($R$3=$AQ$14,'Result Sheet'!EJ110,IF($R$3=$AQ$15,'Result Sheet'!ET110,IF($R$3=$AQ$16,'Result Sheet'!FD110,"")))))))))</f>
        <v/>
      </c>
      <c r="N110" s="120" t="str">
        <f>IF($R$3=$AQ$8,'Result Sheet'!P110,IF($R$3=$AQ$9,'Result Sheet'!AK110,IF($R$3=$AQ$10,'Result Sheet'!BG110,IF($R$3=$AQ$11,'Result Sheet'!CB110,IF($R$3=$AQ$12,'Result Sheet'!CW110,IF($R$3=$AQ$13,'Result Sheet'!DR110,""))))))</f>
        <v/>
      </c>
      <c r="O110" s="120" t="str">
        <f>IF($R$3=$AQ$8,'Result Sheet'!Q110,IF($R$3=$AQ$9,'Result Sheet'!AL110,IF($R$3=$AQ$10,'Result Sheet'!BH110,IF($R$3=$AQ$11,'Result Sheet'!CC110,IF($R$3=$AQ$12,'Result Sheet'!CX110,IF($R$3=$AQ$13,'Result Sheet'!DS110,IF($R$3=$AQ$14,'Result Sheet'!EK110,IF($R$3=$AQ$15,'Result Sheet'!EU110,IF($R$3=$AQ$16,'Result Sheet'!FE110,"")))))))))</f>
        <v/>
      </c>
      <c r="P110" s="472" t="str">
        <f t="shared" si="13"/>
        <v/>
      </c>
      <c r="Q110" s="120" t="str">
        <f>IF($R$3=$AQ$8,'Result Sheet'!S110,IF($R$3=$AQ$9,'Result Sheet'!AN110,IF($R$3=$AQ$10,'Result Sheet'!BJ110,IF($R$3=$AQ$11,'Result Sheet'!CE110,IF($R$3=$AQ$12,'Result Sheet'!CZ110,IF($R$3=$AQ$13,'Result Sheet'!DU110,""))))))</f>
        <v/>
      </c>
      <c r="R110" s="120" t="str">
        <f>IF($R$3=$AQ$8,'Result Sheet'!T110,IF($R$3=$AQ$9,'Result Sheet'!AO110,IF($R$3=$AQ$10,'Result Sheet'!BK110,IF($R$3=$AQ$11,'Result Sheet'!CF110,IF($R$3=$AQ$12,'Result Sheet'!DA110,IF($R$3=$AQ$13,'Result Sheet'!DV110,IF($R$3=$AQ$14,'Result Sheet'!EL110,IF($R$3=$AQ$15,'Result Sheet'!EV110,IF($R$3=$AQ$16,'Result Sheet'!FF110,IF($R$3=$AQ$17,'Result Sheet'!FM110,IF($R$3=$AQ$18,'Result Sheet'!FQ110,"")))))))))))</f>
        <v/>
      </c>
      <c r="S110" s="65" t="str">
        <f t="shared" si="14"/>
        <v/>
      </c>
      <c r="T110" s="62">
        <f t="shared" si="15"/>
        <v>0</v>
      </c>
      <c r="U110" s="120" t="str">
        <f>IF($R$3=$AQ$8,'Result Sheet'!W110,IF($R$3=$AQ$9,'Result Sheet'!AR110,IF($R$3=$AQ$10,'Result Sheet'!BN110,IF($R$3=$AQ$11,'Result Sheet'!CI110,IF($R$3=$AQ$12,'Result Sheet'!DD110,IF($R$3=$AQ$13,'Result Sheet'!DY110,""))))))</f>
        <v/>
      </c>
      <c r="V110" s="120" t="str">
        <f>IF($R$3=$AQ$8,'Result Sheet'!X110,IF($R$3=$AQ$9,'Result Sheet'!AS110,IF($R$3=$AQ$10,'Result Sheet'!BO110,IF($R$3=$AQ$11,'Result Sheet'!CJ110,IF($R$3=$AQ$12,'Result Sheet'!DE110,IF($R$3=$AQ$13,'Result Sheet'!DZ110,IF($R$3=$AQ$14,'Result Sheet'!EM110,IF($R$3=$AQ$15,'Result Sheet'!EW110,IF($R$3=$AQ$16,'Result Sheet'!FG110,IF($R$3=$AQ$17,'Result Sheet'!FN110,IF($R$3=$AQ$18,'Result Sheet'!FR110,"")))))))))))</f>
        <v/>
      </c>
      <c r="W110" s="66" t="str">
        <f t="shared" si="16"/>
        <v/>
      </c>
      <c r="X110" s="445" t="str">
        <f t="shared" si="17"/>
        <v/>
      </c>
      <c r="Y110" s="446">
        <f t="shared" si="18"/>
        <v>0</v>
      </c>
      <c r="Z110" s="446" t="str">
        <f t="shared" si="23"/>
        <v/>
      </c>
      <c r="AA110" s="446" t="str">
        <f t="shared" si="19"/>
        <v/>
      </c>
      <c r="AB110" s="446" t="str">
        <f t="shared" si="20"/>
        <v/>
      </c>
      <c r="AC110" s="446" t="str">
        <f t="shared" si="21"/>
        <v/>
      </c>
      <c r="AD110" s="447" t="str">
        <f t="shared" si="22"/>
        <v/>
      </c>
    </row>
    <row r="111" spans="1:30">
      <c r="A111" s="475">
        <f>IF('Result Sheet'!A111="","",'Result Sheet'!A111)</f>
        <v>104</v>
      </c>
      <c r="B111" s="439" t="str">
        <f>IF(OR($D$3="",$R$3=""),"",IF('Result Sheet'!B111="","",'Result Sheet'!B111))</f>
        <v/>
      </c>
      <c r="C111" s="440" t="str">
        <f>IF(OR($D$3="",$R$3=""),"",IF('Result Sheet'!F111="","",'Result Sheet'!F111))</f>
        <v/>
      </c>
      <c r="D111" s="441" t="str">
        <f>IF(OR($D$3="",$R$3=""),"",IF('Result Sheet'!E111="","",'Result Sheet'!E111))</f>
        <v/>
      </c>
      <c r="E111" s="442" t="str">
        <f>IF(OR($D$3="",$R$3=""),"",IF('Result Sheet'!G111="","",'Result Sheet'!G111))</f>
        <v/>
      </c>
      <c r="F111" s="442" t="str">
        <f>IF(OR($D$3="",$R$3=""),"",IF('Result Sheet'!H111="","",'Result Sheet'!H111))</f>
        <v/>
      </c>
      <c r="G111" s="442" t="str">
        <f>IF(OR($D$3="",$R$3=""),"",IF('Result Sheet'!I111="","",'Result Sheet'!I111))</f>
        <v/>
      </c>
      <c r="H111" s="443" t="str">
        <f>IF(OR($D$3="",$R$3=""),"",IF('Result Sheet'!K111="","",'Result Sheet'!K111))</f>
        <v/>
      </c>
      <c r="I111" s="444" t="str">
        <f>IF(OR($D$3="",$R$3=""),"",IF('Result Sheet'!J111="","",'Result Sheet'!J111))</f>
        <v/>
      </c>
      <c r="J111" s="120" t="str">
        <f>IF($R$3=$AQ$8,'Result Sheet'!L111,IF($R$3=$AQ$9,'Result Sheet'!AG111,IF($R$3=$AQ$10,'Result Sheet'!BC111,IF($R$3=$AQ$11,'Result Sheet'!BX111,IF($R$3=$AQ$12,'Result Sheet'!CS111,IF($R$3=$AQ$13,'Result Sheet'!DN111,""))))))</f>
        <v/>
      </c>
      <c r="K111" s="120" t="str">
        <f>IF($R$3=$AQ$8,'Result Sheet'!M111,IF($R$3=$AQ$9,'Result Sheet'!AH111,IF($R$3=$AQ$10,'Result Sheet'!BD111,IF($R$3=$AQ$11,'Result Sheet'!BY111,IF($R$3=$AQ$12,'Result Sheet'!CT111,IF($R$3=$AQ$13,'Result Sheet'!DO111,IF($R$3=$AQ$14,'Result Sheet'!EI111,IF($R$3=$AQ$15,'Result Sheet'!ES111,IF($R$3=$AQ$16,'Result Sheet'!FC111,"")))))))))</f>
        <v/>
      </c>
      <c r="L111" s="120" t="str">
        <f>IF($R$3=$AQ$8,'Result Sheet'!N111,IF($R$3=$AQ$9,'Result Sheet'!AI111,IF($R$3=$AQ$10,'Result Sheet'!BE111,IF($R$3=$AQ$11,'Result Sheet'!BZ111,IF($R$3=$AQ$12,'Result Sheet'!CU111,IF($R$3=$AQ$13,'Result Sheet'!DP111,""))))))</f>
        <v/>
      </c>
      <c r="M111" s="120" t="str">
        <f>IF($R$3=$AQ$8,'Result Sheet'!O111,IF($R$3=$AQ$9,'Result Sheet'!AJ111,IF($R$3=$AQ$10,'Result Sheet'!BF111,IF($R$3=$AQ$11,'Result Sheet'!CA111,IF($R$3=$AQ$12,'Result Sheet'!CV111,IF($R$3=$AQ$13,'Result Sheet'!DQ111,IF($R$3=$AQ$14,'Result Sheet'!EJ111,IF($R$3=$AQ$15,'Result Sheet'!ET111,IF($R$3=$AQ$16,'Result Sheet'!FD111,"")))))))))</f>
        <v/>
      </c>
      <c r="N111" s="120" t="str">
        <f>IF($R$3=$AQ$8,'Result Sheet'!P111,IF($R$3=$AQ$9,'Result Sheet'!AK111,IF($R$3=$AQ$10,'Result Sheet'!BG111,IF($R$3=$AQ$11,'Result Sheet'!CB111,IF($R$3=$AQ$12,'Result Sheet'!CW111,IF($R$3=$AQ$13,'Result Sheet'!DR111,""))))))</f>
        <v/>
      </c>
      <c r="O111" s="120" t="str">
        <f>IF($R$3=$AQ$8,'Result Sheet'!Q111,IF($R$3=$AQ$9,'Result Sheet'!AL111,IF($R$3=$AQ$10,'Result Sheet'!BH111,IF($R$3=$AQ$11,'Result Sheet'!CC111,IF($R$3=$AQ$12,'Result Sheet'!CX111,IF($R$3=$AQ$13,'Result Sheet'!DS111,IF($R$3=$AQ$14,'Result Sheet'!EK111,IF($R$3=$AQ$15,'Result Sheet'!EU111,IF($R$3=$AQ$16,'Result Sheet'!FE111,"")))))))))</f>
        <v/>
      </c>
      <c r="P111" s="472" t="str">
        <f t="shared" si="13"/>
        <v/>
      </c>
      <c r="Q111" s="120" t="str">
        <f>IF($R$3=$AQ$8,'Result Sheet'!S111,IF($R$3=$AQ$9,'Result Sheet'!AN111,IF($R$3=$AQ$10,'Result Sheet'!BJ111,IF($R$3=$AQ$11,'Result Sheet'!CE111,IF($R$3=$AQ$12,'Result Sheet'!CZ111,IF($R$3=$AQ$13,'Result Sheet'!DU111,""))))))</f>
        <v/>
      </c>
      <c r="R111" s="120" t="str">
        <f>IF($R$3=$AQ$8,'Result Sheet'!T111,IF($R$3=$AQ$9,'Result Sheet'!AO111,IF($R$3=$AQ$10,'Result Sheet'!BK111,IF($R$3=$AQ$11,'Result Sheet'!CF111,IF($R$3=$AQ$12,'Result Sheet'!DA111,IF($R$3=$AQ$13,'Result Sheet'!DV111,IF($R$3=$AQ$14,'Result Sheet'!EL111,IF($R$3=$AQ$15,'Result Sheet'!EV111,IF($R$3=$AQ$16,'Result Sheet'!FF111,IF($R$3=$AQ$17,'Result Sheet'!FM111,IF($R$3=$AQ$18,'Result Sheet'!FQ111,"")))))))))))</f>
        <v/>
      </c>
      <c r="S111" s="65" t="str">
        <f t="shared" si="14"/>
        <v/>
      </c>
      <c r="T111" s="62">
        <f t="shared" si="15"/>
        <v>0</v>
      </c>
      <c r="U111" s="120" t="str">
        <f>IF($R$3=$AQ$8,'Result Sheet'!W111,IF($R$3=$AQ$9,'Result Sheet'!AR111,IF($R$3=$AQ$10,'Result Sheet'!BN111,IF($R$3=$AQ$11,'Result Sheet'!CI111,IF($R$3=$AQ$12,'Result Sheet'!DD111,IF($R$3=$AQ$13,'Result Sheet'!DY111,""))))))</f>
        <v/>
      </c>
      <c r="V111" s="120" t="str">
        <f>IF($R$3=$AQ$8,'Result Sheet'!X111,IF($R$3=$AQ$9,'Result Sheet'!AS111,IF($R$3=$AQ$10,'Result Sheet'!BO111,IF($R$3=$AQ$11,'Result Sheet'!CJ111,IF($R$3=$AQ$12,'Result Sheet'!DE111,IF($R$3=$AQ$13,'Result Sheet'!DZ111,IF($R$3=$AQ$14,'Result Sheet'!EM111,IF($R$3=$AQ$15,'Result Sheet'!EW111,IF($R$3=$AQ$16,'Result Sheet'!FG111,IF($R$3=$AQ$17,'Result Sheet'!FN111,IF($R$3=$AQ$18,'Result Sheet'!FR111,"")))))))))))</f>
        <v/>
      </c>
      <c r="W111" s="66" t="str">
        <f t="shared" si="16"/>
        <v/>
      </c>
      <c r="X111" s="445" t="str">
        <f t="shared" si="17"/>
        <v/>
      </c>
      <c r="Y111" s="446">
        <f t="shared" si="18"/>
        <v>0</v>
      </c>
      <c r="Z111" s="446" t="str">
        <f t="shared" si="23"/>
        <v/>
      </c>
      <c r="AA111" s="446" t="str">
        <f t="shared" si="19"/>
        <v/>
      </c>
      <c r="AB111" s="446" t="str">
        <f t="shared" si="20"/>
        <v/>
      </c>
      <c r="AC111" s="446" t="str">
        <f t="shared" si="21"/>
        <v/>
      </c>
      <c r="AD111" s="447" t="str">
        <f t="shared" si="22"/>
        <v/>
      </c>
    </row>
    <row r="112" spans="1:30">
      <c r="A112" s="475">
        <f>IF('Result Sheet'!A112="","",'Result Sheet'!A112)</f>
        <v>105</v>
      </c>
      <c r="B112" s="439" t="str">
        <f>IF(OR($D$3="",$R$3=""),"",IF('Result Sheet'!B112="","",'Result Sheet'!B112))</f>
        <v/>
      </c>
      <c r="C112" s="440" t="str">
        <f>IF(OR($D$3="",$R$3=""),"",IF('Result Sheet'!F112="","",'Result Sheet'!F112))</f>
        <v/>
      </c>
      <c r="D112" s="441" t="str">
        <f>IF(OR($D$3="",$R$3=""),"",IF('Result Sheet'!E112="","",'Result Sheet'!E112))</f>
        <v/>
      </c>
      <c r="E112" s="442" t="str">
        <f>IF(OR($D$3="",$R$3=""),"",IF('Result Sheet'!G112="","",'Result Sheet'!G112))</f>
        <v/>
      </c>
      <c r="F112" s="442" t="str">
        <f>IF(OR($D$3="",$R$3=""),"",IF('Result Sheet'!H112="","",'Result Sheet'!H112))</f>
        <v/>
      </c>
      <c r="G112" s="442" t="str">
        <f>IF(OR($D$3="",$R$3=""),"",IF('Result Sheet'!I112="","",'Result Sheet'!I112))</f>
        <v/>
      </c>
      <c r="H112" s="443" t="str">
        <f>IF(OR($D$3="",$R$3=""),"",IF('Result Sheet'!K112="","",'Result Sheet'!K112))</f>
        <v/>
      </c>
      <c r="I112" s="444" t="str">
        <f>IF(OR($D$3="",$R$3=""),"",IF('Result Sheet'!J112="","",'Result Sheet'!J112))</f>
        <v/>
      </c>
      <c r="J112" s="120" t="str">
        <f>IF($R$3=$AQ$8,'Result Sheet'!L112,IF($R$3=$AQ$9,'Result Sheet'!AG112,IF($R$3=$AQ$10,'Result Sheet'!BC112,IF($R$3=$AQ$11,'Result Sheet'!BX112,IF($R$3=$AQ$12,'Result Sheet'!CS112,IF($R$3=$AQ$13,'Result Sheet'!DN112,""))))))</f>
        <v/>
      </c>
      <c r="K112" s="120" t="str">
        <f>IF($R$3=$AQ$8,'Result Sheet'!M112,IF($R$3=$AQ$9,'Result Sheet'!AH112,IF($R$3=$AQ$10,'Result Sheet'!BD112,IF($R$3=$AQ$11,'Result Sheet'!BY112,IF($R$3=$AQ$12,'Result Sheet'!CT112,IF($R$3=$AQ$13,'Result Sheet'!DO112,IF($R$3=$AQ$14,'Result Sheet'!EI112,IF($R$3=$AQ$15,'Result Sheet'!ES112,IF($R$3=$AQ$16,'Result Sheet'!FC112,"")))))))))</f>
        <v/>
      </c>
      <c r="L112" s="120" t="str">
        <f>IF($R$3=$AQ$8,'Result Sheet'!N112,IF($R$3=$AQ$9,'Result Sheet'!AI112,IF($R$3=$AQ$10,'Result Sheet'!BE112,IF($R$3=$AQ$11,'Result Sheet'!BZ112,IF($R$3=$AQ$12,'Result Sheet'!CU112,IF($R$3=$AQ$13,'Result Sheet'!DP112,""))))))</f>
        <v/>
      </c>
      <c r="M112" s="120" t="str">
        <f>IF($R$3=$AQ$8,'Result Sheet'!O112,IF($R$3=$AQ$9,'Result Sheet'!AJ112,IF($R$3=$AQ$10,'Result Sheet'!BF112,IF($R$3=$AQ$11,'Result Sheet'!CA112,IF($R$3=$AQ$12,'Result Sheet'!CV112,IF($R$3=$AQ$13,'Result Sheet'!DQ112,IF($R$3=$AQ$14,'Result Sheet'!EJ112,IF($R$3=$AQ$15,'Result Sheet'!ET112,IF($R$3=$AQ$16,'Result Sheet'!FD112,"")))))))))</f>
        <v/>
      </c>
      <c r="N112" s="120" t="str">
        <f>IF($R$3=$AQ$8,'Result Sheet'!P112,IF($R$3=$AQ$9,'Result Sheet'!AK112,IF($R$3=$AQ$10,'Result Sheet'!BG112,IF($R$3=$AQ$11,'Result Sheet'!CB112,IF($R$3=$AQ$12,'Result Sheet'!CW112,IF($R$3=$AQ$13,'Result Sheet'!DR112,""))))))</f>
        <v/>
      </c>
      <c r="O112" s="120" t="str">
        <f>IF($R$3=$AQ$8,'Result Sheet'!Q112,IF($R$3=$AQ$9,'Result Sheet'!AL112,IF($R$3=$AQ$10,'Result Sheet'!BH112,IF($R$3=$AQ$11,'Result Sheet'!CC112,IF($R$3=$AQ$12,'Result Sheet'!CX112,IF($R$3=$AQ$13,'Result Sheet'!DS112,IF($R$3=$AQ$14,'Result Sheet'!EK112,IF($R$3=$AQ$15,'Result Sheet'!EU112,IF($R$3=$AQ$16,'Result Sheet'!FE112,"")))))))))</f>
        <v/>
      </c>
      <c r="P112" s="472" t="str">
        <f t="shared" si="13"/>
        <v/>
      </c>
      <c r="Q112" s="120" t="str">
        <f>IF($R$3=$AQ$8,'Result Sheet'!S112,IF($R$3=$AQ$9,'Result Sheet'!AN112,IF($R$3=$AQ$10,'Result Sheet'!BJ112,IF($R$3=$AQ$11,'Result Sheet'!CE112,IF($R$3=$AQ$12,'Result Sheet'!CZ112,IF($R$3=$AQ$13,'Result Sheet'!DU112,""))))))</f>
        <v/>
      </c>
      <c r="R112" s="120" t="str">
        <f>IF($R$3=$AQ$8,'Result Sheet'!T112,IF($R$3=$AQ$9,'Result Sheet'!AO112,IF($R$3=$AQ$10,'Result Sheet'!BK112,IF($R$3=$AQ$11,'Result Sheet'!CF112,IF($R$3=$AQ$12,'Result Sheet'!DA112,IF($R$3=$AQ$13,'Result Sheet'!DV112,IF($R$3=$AQ$14,'Result Sheet'!EL112,IF($R$3=$AQ$15,'Result Sheet'!EV112,IF($R$3=$AQ$16,'Result Sheet'!FF112,IF($R$3=$AQ$17,'Result Sheet'!FM112,IF($R$3=$AQ$18,'Result Sheet'!FQ112,"")))))))))))</f>
        <v/>
      </c>
      <c r="S112" s="65" t="str">
        <f t="shared" si="14"/>
        <v/>
      </c>
      <c r="T112" s="62">
        <f t="shared" si="15"/>
        <v>0</v>
      </c>
      <c r="U112" s="120" t="str">
        <f>IF($R$3=$AQ$8,'Result Sheet'!W112,IF($R$3=$AQ$9,'Result Sheet'!AR112,IF($R$3=$AQ$10,'Result Sheet'!BN112,IF($R$3=$AQ$11,'Result Sheet'!CI112,IF($R$3=$AQ$12,'Result Sheet'!DD112,IF($R$3=$AQ$13,'Result Sheet'!DY112,""))))))</f>
        <v/>
      </c>
      <c r="V112" s="120" t="str">
        <f>IF($R$3=$AQ$8,'Result Sheet'!X112,IF($R$3=$AQ$9,'Result Sheet'!AS112,IF($R$3=$AQ$10,'Result Sheet'!BO112,IF($R$3=$AQ$11,'Result Sheet'!CJ112,IF($R$3=$AQ$12,'Result Sheet'!DE112,IF($R$3=$AQ$13,'Result Sheet'!DZ112,IF($R$3=$AQ$14,'Result Sheet'!EM112,IF($R$3=$AQ$15,'Result Sheet'!EW112,IF($R$3=$AQ$16,'Result Sheet'!FG112,IF($R$3=$AQ$17,'Result Sheet'!FN112,IF($R$3=$AQ$18,'Result Sheet'!FR112,"")))))))))))</f>
        <v/>
      </c>
      <c r="W112" s="66" t="str">
        <f t="shared" si="16"/>
        <v/>
      </c>
      <c r="X112" s="445" t="str">
        <f t="shared" si="17"/>
        <v/>
      </c>
      <c r="Y112" s="446">
        <f t="shared" si="18"/>
        <v>0</v>
      </c>
      <c r="Z112" s="446" t="str">
        <f t="shared" si="23"/>
        <v/>
      </c>
      <c r="AA112" s="446" t="str">
        <f t="shared" si="19"/>
        <v/>
      </c>
      <c r="AB112" s="446" t="str">
        <f t="shared" si="20"/>
        <v/>
      </c>
      <c r="AC112" s="446" t="str">
        <f t="shared" si="21"/>
        <v/>
      </c>
      <c r="AD112" s="447" t="str">
        <f t="shared" si="22"/>
        <v/>
      </c>
    </row>
    <row r="113" spans="1:30">
      <c r="A113" s="475">
        <f>IF('Result Sheet'!A113="","",'Result Sheet'!A113)</f>
        <v>106</v>
      </c>
      <c r="B113" s="439" t="str">
        <f>IF(OR($D$3="",$R$3=""),"",IF('Result Sheet'!B113="","",'Result Sheet'!B113))</f>
        <v/>
      </c>
      <c r="C113" s="440" t="str">
        <f>IF(OR($D$3="",$R$3=""),"",IF('Result Sheet'!F113="","",'Result Sheet'!F113))</f>
        <v/>
      </c>
      <c r="D113" s="441" t="str">
        <f>IF(OR($D$3="",$R$3=""),"",IF('Result Sheet'!E113="","",'Result Sheet'!E113))</f>
        <v/>
      </c>
      <c r="E113" s="442" t="str">
        <f>IF(OR($D$3="",$R$3=""),"",IF('Result Sheet'!G113="","",'Result Sheet'!G113))</f>
        <v/>
      </c>
      <c r="F113" s="442" t="str">
        <f>IF(OR($D$3="",$R$3=""),"",IF('Result Sheet'!H113="","",'Result Sheet'!H113))</f>
        <v/>
      </c>
      <c r="G113" s="442" t="str">
        <f>IF(OR($D$3="",$R$3=""),"",IF('Result Sheet'!I113="","",'Result Sheet'!I113))</f>
        <v/>
      </c>
      <c r="H113" s="443" t="str">
        <f>IF(OR($D$3="",$R$3=""),"",IF('Result Sheet'!K113="","",'Result Sheet'!K113))</f>
        <v/>
      </c>
      <c r="I113" s="444" t="str">
        <f>IF(OR($D$3="",$R$3=""),"",IF('Result Sheet'!J113="","",'Result Sheet'!J113))</f>
        <v/>
      </c>
      <c r="J113" s="120" t="str">
        <f>IF($R$3=$AQ$8,'Result Sheet'!L113,IF($R$3=$AQ$9,'Result Sheet'!AG113,IF($R$3=$AQ$10,'Result Sheet'!BC113,IF($R$3=$AQ$11,'Result Sheet'!BX113,IF($R$3=$AQ$12,'Result Sheet'!CS113,IF($R$3=$AQ$13,'Result Sheet'!DN113,""))))))</f>
        <v/>
      </c>
      <c r="K113" s="120" t="str">
        <f>IF($R$3=$AQ$8,'Result Sheet'!M113,IF($R$3=$AQ$9,'Result Sheet'!AH113,IF($R$3=$AQ$10,'Result Sheet'!BD113,IF($R$3=$AQ$11,'Result Sheet'!BY113,IF($R$3=$AQ$12,'Result Sheet'!CT113,IF($R$3=$AQ$13,'Result Sheet'!DO113,IF($R$3=$AQ$14,'Result Sheet'!EI113,IF($R$3=$AQ$15,'Result Sheet'!ES113,IF($R$3=$AQ$16,'Result Sheet'!FC113,"")))))))))</f>
        <v/>
      </c>
      <c r="L113" s="120" t="str">
        <f>IF($R$3=$AQ$8,'Result Sheet'!N113,IF($R$3=$AQ$9,'Result Sheet'!AI113,IF($R$3=$AQ$10,'Result Sheet'!BE113,IF($R$3=$AQ$11,'Result Sheet'!BZ113,IF($R$3=$AQ$12,'Result Sheet'!CU113,IF($R$3=$AQ$13,'Result Sheet'!DP113,""))))))</f>
        <v/>
      </c>
      <c r="M113" s="120" t="str">
        <f>IF($R$3=$AQ$8,'Result Sheet'!O113,IF($R$3=$AQ$9,'Result Sheet'!AJ113,IF($R$3=$AQ$10,'Result Sheet'!BF113,IF($R$3=$AQ$11,'Result Sheet'!CA113,IF($R$3=$AQ$12,'Result Sheet'!CV113,IF($R$3=$AQ$13,'Result Sheet'!DQ113,IF($R$3=$AQ$14,'Result Sheet'!EJ113,IF($R$3=$AQ$15,'Result Sheet'!ET113,IF($R$3=$AQ$16,'Result Sheet'!FD113,"")))))))))</f>
        <v/>
      </c>
      <c r="N113" s="120" t="str">
        <f>IF($R$3=$AQ$8,'Result Sheet'!P113,IF($R$3=$AQ$9,'Result Sheet'!AK113,IF($R$3=$AQ$10,'Result Sheet'!BG113,IF($R$3=$AQ$11,'Result Sheet'!CB113,IF($R$3=$AQ$12,'Result Sheet'!CW113,IF($R$3=$AQ$13,'Result Sheet'!DR113,""))))))</f>
        <v/>
      </c>
      <c r="O113" s="120" t="str">
        <f>IF($R$3=$AQ$8,'Result Sheet'!Q113,IF($R$3=$AQ$9,'Result Sheet'!AL113,IF($R$3=$AQ$10,'Result Sheet'!BH113,IF($R$3=$AQ$11,'Result Sheet'!CC113,IF($R$3=$AQ$12,'Result Sheet'!CX113,IF($R$3=$AQ$13,'Result Sheet'!DS113,IF($R$3=$AQ$14,'Result Sheet'!EK113,IF($R$3=$AQ$15,'Result Sheet'!EU113,IF($R$3=$AQ$16,'Result Sheet'!FE113,"")))))))))</f>
        <v/>
      </c>
      <c r="P113" s="472" t="str">
        <f t="shared" si="13"/>
        <v/>
      </c>
      <c r="Q113" s="120" t="str">
        <f>IF($R$3=$AQ$8,'Result Sheet'!S113,IF($R$3=$AQ$9,'Result Sheet'!AN113,IF($R$3=$AQ$10,'Result Sheet'!BJ113,IF($R$3=$AQ$11,'Result Sheet'!CE113,IF($R$3=$AQ$12,'Result Sheet'!CZ113,IF($R$3=$AQ$13,'Result Sheet'!DU113,""))))))</f>
        <v/>
      </c>
      <c r="R113" s="120" t="str">
        <f>IF($R$3=$AQ$8,'Result Sheet'!T113,IF($R$3=$AQ$9,'Result Sheet'!AO113,IF($R$3=$AQ$10,'Result Sheet'!BK113,IF($R$3=$AQ$11,'Result Sheet'!CF113,IF($R$3=$AQ$12,'Result Sheet'!DA113,IF($R$3=$AQ$13,'Result Sheet'!DV113,IF($R$3=$AQ$14,'Result Sheet'!EL113,IF($R$3=$AQ$15,'Result Sheet'!EV113,IF($R$3=$AQ$16,'Result Sheet'!FF113,IF($R$3=$AQ$17,'Result Sheet'!FM113,IF($R$3=$AQ$18,'Result Sheet'!FQ113,"")))))))))))</f>
        <v/>
      </c>
      <c r="S113" s="65" t="str">
        <f t="shared" si="14"/>
        <v/>
      </c>
      <c r="T113" s="62">
        <f t="shared" si="15"/>
        <v>0</v>
      </c>
      <c r="U113" s="120" t="str">
        <f>IF($R$3=$AQ$8,'Result Sheet'!W113,IF($R$3=$AQ$9,'Result Sheet'!AR113,IF($R$3=$AQ$10,'Result Sheet'!BN113,IF($R$3=$AQ$11,'Result Sheet'!CI113,IF($R$3=$AQ$12,'Result Sheet'!DD113,IF($R$3=$AQ$13,'Result Sheet'!DY113,""))))))</f>
        <v/>
      </c>
      <c r="V113" s="120" t="str">
        <f>IF($R$3=$AQ$8,'Result Sheet'!X113,IF($R$3=$AQ$9,'Result Sheet'!AS113,IF($R$3=$AQ$10,'Result Sheet'!BO113,IF($R$3=$AQ$11,'Result Sheet'!CJ113,IF($R$3=$AQ$12,'Result Sheet'!DE113,IF($R$3=$AQ$13,'Result Sheet'!DZ113,IF($R$3=$AQ$14,'Result Sheet'!EM113,IF($R$3=$AQ$15,'Result Sheet'!EW113,IF($R$3=$AQ$16,'Result Sheet'!FG113,IF($R$3=$AQ$17,'Result Sheet'!FN113,IF($R$3=$AQ$18,'Result Sheet'!FR113,"")))))))))))</f>
        <v/>
      </c>
      <c r="W113" s="66" t="str">
        <f t="shared" si="16"/>
        <v/>
      </c>
      <c r="X113" s="445" t="str">
        <f t="shared" si="17"/>
        <v/>
      </c>
      <c r="Y113" s="446">
        <f t="shared" si="18"/>
        <v>0</v>
      </c>
      <c r="Z113" s="446" t="str">
        <f t="shared" si="23"/>
        <v/>
      </c>
      <c r="AA113" s="446" t="str">
        <f t="shared" si="19"/>
        <v/>
      </c>
      <c r="AB113" s="446" t="str">
        <f t="shared" si="20"/>
        <v/>
      </c>
      <c r="AC113" s="446" t="str">
        <f t="shared" si="21"/>
        <v/>
      </c>
      <c r="AD113" s="447" t="str">
        <f t="shared" si="22"/>
        <v/>
      </c>
    </row>
    <row r="114" spans="1:30">
      <c r="A114" s="475">
        <f>IF('Result Sheet'!A114="","",'Result Sheet'!A114)</f>
        <v>107</v>
      </c>
      <c r="B114" s="439" t="str">
        <f>IF(OR($D$3="",$R$3=""),"",IF('Result Sheet'!B114="","",'Result Sheet'!B114))</f>
        <v/>
      </c>
      <c r="C114" s="440" t="str">
        <f>IF(OR($D$3="",$R$3=""),"",IF('Result Sheet'!F114="","",'Result Sheet'!F114))</f>
        <v/>
      </c>
      <c r="D114" s="441" t="str">
        <f>IF(OR($D$3="",$R$3=""),"",IF('Result Sheet'!E114="","",'Result Sheet'!E114))</f>
        <v/>
      </c>
      <c r="E114" s="442" t="str">
        <f>IF(OR($D$3="",$R$3=""),"",IF('Result Sheet'!G114="","",'Result Sheet'!G114))</f>
        <v/>
      </c>
      <c r="F114" s="442" t="str">
        <f>IF(OR($D$3="",$R$3=""),"",IF('Result Sheet'!H114="","",'Result Sheet'!H114))</f>
        <v/>
      </c>
      <c r="G114" s="442" t="str">
        <f>IF(OR($D$3="",$R$3=""),"",IF('Result Sheet'!I114="","",'Result Sheet'!I114))</f>
        <v/>
      </c>
      <c r="H114" s="443" t="str">
        <f>IF(OR($D$3="",$R$3=""),"",IF('Result Sheet'!K114="","",'Result Sheet'!K114))</f>
        <v/>
      </c>
      <c r="I114" s="444" t="str">
        <f>IF(OR($D$3="",$R$3=""),"",IF('Result Sheet'!J114="","",'Result Sheet'!J114))</f>
        <v/>
      </c>
      <c r="J114" s="120" t="str">
        <f>IF($R$3=$AQ$8,'Result Sheet'!L114,IF($R$3=$AQ$9,'Result Sheet'!AG114,IF($R$3=$AQ$10,'Result Sheet'!BC114,IF($R$3=$AQ$11,'Result Sheet'!BX114,IF($R$3=$AQ$12,'Result Sheet'!CS114,IF($R$3=$AQ$13,'Result Sheet'!DN114,""))))))</f>
        <v/>
      </c>
      <c r="K114" s="120" t="str">
        <f>IF($R$3=$AQ$8,'Result Sheet'!M114,IF($R$3=$AQ$9,'Result Sheet'!AH114,IF($R$3=$AQ$10,'Result Sheet'!BD114,IF($R$3=$AQ$11,'Result Sheet'!BY114,IF($R$3=$AQ$12,'Result Sheet'!CT114,IF($R$3=$AQ$13,'Result Sheet'!DO114,IF($R$3=$AQ$14,'Result Sheet'!EI114,IF($R$3=$AQ$15,'Result Sheet'!ES114,IF($R$3=$AQ$16,'Result Sheet'!FC114,"")))))))))</f>
        <v/>
      </c>
      <c r="L114" s="120" t="str">
        <f>IF($R$3=$AQ$8,'Result Sheet'!N114,IF($R$3=$AQ$9,'Result Sheet'!AI114,IF($R$3=$AQ$10,'Result Sheet'!BE114,IF($R$3=$AQ$11,'Result Sheet'!BZ114,IF($R$3=$AQ$12,'Result Sheet'!CU114,IF($R$3=$AQ$13,'Result Sheet'!DP114,""))))))</f>
        <v/>
      </c>
      <c r="M114" s="120" t="str">
        <f>IF($R$3=$AQ$8,'Result Sheet'!O114,IF($R$3=$AQ$9,'Result Sheet'!AJ114,IF($R$3=$AQ$10,'Result Sheet'!BF114,IF($R$3=$AQ$11,'Result Sheet'!CA114,IF($R$3=$AQ$12,'Result Sheet'!CV114,IF($R$3=$AQ$13,'Result Sheet'!DQ114,IF($R$3=$AQ$14,'Result Sheet'!EJ114,IF($R$3=$AQ$15,'Result Sheet'!ET114,IF($R$3=$AQ$16,'Result Sheet'!FD114,"")))))))))</f>
        <v/>
      </c>
      <c r="N114" s="120" t="str">
        <f>IF($R$3=$AQ$8,'Result Sheet'!P114,IF($R$3=$AQ$9,'Result Sheet'!AK114,IF($R$3=$AQ$10,'Result Sheet'!BG114,IF($R$3=$AQ$11,'Result Sheet'!CB114,IF($R$3=$AQ$12,'Result Sheet'!CW114,IF($R$3=$AQ$13,'Result Sheet'!DR114,""))))))</f>
        <v/>
      </c>
      <c r="O114" s="120" t="str">
        <f>IF($R$3=$AQ$8,'Result Sheet'!Q114,IF($R$3=$AQ$9,'Result Sheet'!AL114,IF($R$3=$AQ$10,'Result Sheet'!BH114,IF($R$3=$AQ$11,'Result Sheet'!CC114,IF($R$3=$AQ$12,'Result Sheet'!CX114,IF($R$3=$AQ$13,'Result Sheet'!DS114,IF($R$3=$AQ$14,'Result Sheet'!EK114,IF($R$3=$AQ$15,'Result Sheet'!EU114,IF($R$3=$AQ$16,'Result Sheet'!FE114,"")))))))))</f>
        <v/>
      </c>
      <c r="P114" s="472" t="str">
        <f t="shared" si="13"/>
        <v/>
      </c>
      <c r="Q114" s="120" t="str">
        <f>IF($R$3=$AQ$8,'Result Sheet'!S114,IF($R$3=$AQ$9,'Result Sheet'!AN114,IF($R$3=$AQ$10,'Result Sheet'!BJ114,IF($R$3=$AQ$11,'Result Sheet'!CE114,IF($R$3=$AQ$12,'Result Sheet'!CZ114,IF($R$3=$AQ$13,'Result Sheet'!DU114,""))))))</f>
        <v/>
      </c>
      <c r="R114" s="120" t="str">
        <f>IF($R$3=$AQ$8,'Result Sheet'!T114,IF($R$3=$AQ$9,'Result Sheet'!AO114,IF($R$3=$AQ$10,'Result Sheet'!BK114,IF($R$3=$AQ$11,'Result Sheet'!CF114,IF($R$3=$AQ$12,'Result Sheet'!DA114,IF($R$3=$AQ$13,'Result Sheet'!DV114,IF($R$3=$AQ$14,'Result Sheet'!EL114,IF($R$3=$AQ$15,'Result Sheet'!EV114,IF($R$3=$AQ$16,'Result Sheet'!FF114,IF($R$3=$AQ$17,'Result Sheet'!FM114,IF($R$3=$AQ$18,'Result Sheet'!FQ114,"")))))))))))</f>
        <v/>
      </c>
      <c r="S114" s="65" t="str">
        <f t="shared" si="14"/>
        <v/>
      </c>
      <c r="T114" s="62">
        <f t="shared" si="15"/>
        <v>0</v>
      </c>
      <c r="U114" s="120" t="str">
        <f>IF($R$3=$AQ$8,'Result Sheet'!W114,IF($R$3=$AQ$9,'Result Sheet'!AR114,IF($R$3=$AQ$10,'Result Sheet'!BN114,IF($R$3=$AQ$11,'Result Sheet'!CI114,IF($R$3=$AQ$12,'Result Sheet'!DD114,IF($R$3=$AQ$13,'Result Sheet'!DY114,""))))))</f>
        <v/>
      </c>
      <c r="V114" s="120" t="str">
        <f>IF($R$3=$AQ$8,'Result Sheet'!X114,IF($R$3=$AQ$9,'Result Sheet'!AS114,IF($R$3=$AQ$10,'Result Sheet'!BO114,IF($R$3=$AQ$11,'Result Sheet'!CJ114,IF($R$3=$AQ$12,'Result Sheet'!DE114,IF($R$3=$AQ$13,'Result Sheet'!DZ114,IF($R$3=$AQ$14,'Result Sheet'!EM114,IF($R$3=$AQ$15,'Result Sheet'!EW114,IF($R$3=$AQ$16,'Result Sheet'!FG114,IF($R$3=$AQ$17,'Result Sheet'!FN114,IF($R$3=$AQ$18,'Result Sheet'!FR114,"")))))))))))</f>
        <v/>
      </c>
      <c r="W114" s="66" t="str">
        <f t="shared" si="16"/>
        <v/>
      </c>
      <c r="X114" s="445" t="str">
        <f t="shared" si="17"/>
        <v/>
      </c>
      <c r="Y114" s="446">
        <f t="shared" si="18"/>
        <v>0</v>
      </c>
      <c r="Z114" s="446" t="str">
        <f t="shared" si="23"/>
        <v/>
      </c>
      <c r="AA114" s="446" t="str">
        <f t="shared" si="19"/>
        <v/>
      </c>
      <c r="AB114" s="446" t="str">
        <f t="shared" si="20"/>
        <v/>
      </c>
      <c r="AC114" s="446" t="str">
        <f t="shared" si="21"/>
        <v/>
      </c>
      <c r="AD114" s="447" t="str">
        <f t="shared" si="22"/>
        <v/>
      </c>
    </row>
    <row r="115" spans="1:30">
      <c r="A115" s="475">
        <f>IF('Result Sheet'!A115="","",'Result Sheet'!A115)</f>
        <v>108</v>
      </c>
      <c r="B115" s="439" t="str">
        <f>IF(OR($D$3="",$R$3=""),"",IF('Result Sheet'!B115="","",'Result Sheet'!B115))</f>
        <v/>
      </c>
      <c r="C115" s="440" t="str">
        <f>IF(OR($D$3="",$R$3=""),"",IF('Result Sheet'!F115="","",'Result Sheet'!F115))</f>
        <v/>
      </c>
      <c r="D115" s="441" t="str">
        <f>IF(OR($D$3="",$R$3=""),"",IF('Result Sheet'!E115="","",'Result Sheet'!E115))</f>
        <v/>
      </c>
      <c r="E115" s="442" t="str">
        <f>IF(OR($D$3="",$R$3=""),"",IF('Result Sheet'!G115="","",'Result Sheet'!G115))</f>
        <v/>
      </c>
      <c r="F115" s="442" t="str">
        <f>IF(OR($D$3="",$R$3=""),"",IF('Result Sheet'!H115="","",'Result Sheet'!H115))</f>
        <v/>
      </c>
      <c r="G115" s="442" t="str">
        <f>IF(OR($D$3="",$R$3=""),"",IF('Result Sheet'!I115="","",'Result Sheet'!I115))</f>
        <v/>
      </c>
      <c r="H115" s="443" t="str">
        <f>IF(OR($D$3="",$R$3=""),"",IF('Result Sheet'!K115="","",'Result Sheet'!K115))</f>
        <v/>
      </c>
      <c r="I115" s="444" t="str">
        <f>IF(OR($D$3="",$R$3=""),"",IF('Result Sheet'!J115="","",'Result Sheet'!J115))</f>
        <v/>
      </c>
      <c r="J115" s="120" t="str">
        <f>IF($R$3=$AQ$8,'Result Sheet'!L115,IF($R$3=$AQ$9,'Result Sheet'!AG115,IF($R$3=$AQ$10,'Result Sheet'!BC115,IF($R$3=$AQ$11,'Result Sheet'!BX115,IF($R$3=$AQ$12,'Result Sheet'!CS115,IF($R$3=$AQ$13,'Result Sheet'!DN115,""))))))</f>
        <v/>
      </c>
      <c r="K115" s="120" t="str">
        <f>IF($R$3=$AQ$8,'Result Sheet'!M115,IF($R$3=$AQ$9,'Result Sheet'!AH115,IF($R$3=$AQ$10,'Result Sheet'!BD115,IF($R$3=$AQ$11,'Result Sheet'!BY115,IF($R$3=$AQ$12,'Result Sheet'!CT115,IF($R$3=$AQ$13,'Result Sheet'!DO115,IF($R$3=$AQ$14,'Result Sheet'!EI115,IF($R$3=$AQ$15,'Result Sheet'!ES115,IF($R$3=$AQ$16,'Result Sheet'!FC115,"")))))))))</f>
        <v/>
      </c>
      <c r="L115" s="120" t="str">
        <f>IF($R$3=$AQ$8,'Result Sheet'!N115,IF($R$3=$AQ$9,'Result Sheet'!AI115,IF($R$3=$AQ$10,'Result Sheet'!BE115,IF($R$3=$AQ$11,'Result Sheet'!BZ115,IF($R$3=$AQ$12,'Result Sheet'!CU115,IF($R$3=$AQ$13,'Result Sheet'!DP115,""))))))</f>
        <v/>
      </c>
      <c r="M115" s="120" t="str">
        <f>IF($R$3=$AQ$8,'Result Sheet'!O115,IF($R$3=$AQ$9,'Result Sheet'!AJ115,IF($R$3=$AQ$10,'Result Sheet'!BF115,IF($R$3=$AQ$11,'Result Sheet'!CA115,IF($R$3=$AQ$12,'Result Sheet'!CV115,IF($R$3=$AQ$13,'Result Sheet'!DQ115,IF($R$3=$AQ$14,'Result Sheet'!EJ115,IF($R$3=$AQ$15,'Result Sheet'!ET115,IF($R$3=$AQ$16,'Result Sheet'!FD115,"")))))))))</f>
        <v/>
      </c>
      <c r="N115" s="120" t="str">
        <f>IF($R$3=$AQ$8,'Result Sheet'!P115,IF($R$3=$AQ$9,'Result Sheet'!AK115,IF($R$3=$AQ$10,'Result Sheet'!BG115,IF($R$3=$AQ$11,'Result Sheet'!CB115,IF($R$3=$AQ$12,'Result Sheet'!CW115,IF($R$3=$AQ$13,'Result Sheet'!DR115,""))))))</f>
        <v/>
      </c>
      <c r="O115" s="120" t="str">
        <f>IF($R$3=$AQ$8,'Result Sheet'!Q115,IF($R$3=$AQ$9,'Result Sheet'!AL115,IF($R$3=$AQ$10,'Result Sheet'!BH115,IF($R$3=$AQ$11,'Result Sheet'!CC115,IF($R$3=$AQ$12,'Result Sheet'!CX115,IF($R$3=$AQ$13,'Result Sheet'!DS115,IF($R$3=$AQ$14,'Result Sheet'!EK115,IF($R$3=$AQ$15,'Result Sheet'!EU115,IF($R$3=$AQ$16,'Result Sheet'!FE115,"")))))))))</f>
        <v/>
      </c>
      <c r="P115" s="472" t="str">
        <f t="shared" si="13"/>
        <v/>
      </c>
      <c r="Q115" s="120" t="str">
        <f>IF($R$3=$AQ$8,'Result Sheet'!S115,IF($R$3=$AQ$9,'Result Sheet'!AN115,IF($R$3=$AQ$10,'Result Sheet'!BJ115,IF($R$3=$AQ$11,'Result Sheet'!CE115,IF($R$3=$AQ$12,'Result Sheet'!CZ115,IF($R$3=$AQ$13,'Result Sheet'!DU115,""))))))</f>
        <v/>
      </c>
      <c r="R115" s="120" t="str">
        <f>IF($R$3=$AQ$8,'Result Sheet'!T115,IF($R$3=$AQ$9,'Result Sheet'!AO115,IF($R$3=$AQ$10,'Result Sheet'!BK115,IF($R$3=$AQ$11,'Result Sheet'!CF115,IF($R$3=$AQ$12,'Result Sheet'!DA115,IF($R$3=$AQ$13,'Result Sheet'!DV115,IF($R$3=$AQ$14,'Result Sheet'!EL115,IF($R$3=$AQ$15,'Result Sheet'!EV115,IF($R$3=$AQ$16,'Result Sheet'!FF115,IF($R$3=$AQ$17,'Result Sheet'!FM115,IF($R$3=$AQ$18,'Result Sheet'!FQ115,"")))))))))))</f>
        <v/>
      </c>
      <c r="S115" s="65" t="str">
        <f t="shared" si="14"/>
        <v/>
      </c>
      <c r="T115" s="62">
        <f t="shared" si="15"/>
        <v>0</v>
      </c>
      <c r="U115" s="120" t="str">
        <f>IF($R$3=$AQ$8,'Result Sheet'!W115,IF($R$3=$AQ$9,'Result Sheet'!AR115,IF($R$3=$AQ$10,'Result Sheet'!BN115,IF($R$3=$AQ$11,'Result Sheet'!CI115,IF($R$3=$AQ$12,'Result Sheet'!DD115,IF($R$3=$AQ$13,'Result Sheet'!DY115,""))))))</f>
        <v/>
      </c>
      <c r="V115" s="120" t="str">
        <f>IF($R$3=$AQ$8,'Result Sheet'!X115,IF($R$3=$AQ$9,'Result Sheet'!AS115,IF($R$3=$AQ$10,'Result Sheet'!BO115,IF($R$3=$AQ$11,'Result Sheet'!CJ115,IF($R$3=$AQ$12,'Result Sheet'!DE115,IF($R$3=$AQ$13,'Result Sheet'!DZ115,IF($R$3=$AQ$14,'Result Sheet'!EM115,IF($R$3=$AQ$15,'Result Sheet'!EW115,IF($R$3=$AQ$16,'Result Sheet'!FG115,IF($R$3=$AQ$17,'Result Sheet'!FN115,IF($R$3=$AQ$18,'Result Sheet'!FR115,"")))))))))))</f>
        <v/>
      </c>
      <c r="W115" s="66" t="str">
        <f t="shared" si="16"/>
        <v/>
      </c>
      <c r="X115" s="445" t="str">
        <f t="shared" si="17"/>
        <v/>
      </c>
      <c r="Y115" s="446">
        <f t="shared" si="18"/>
        <v>0</v>
      </c>
      <c r="Z115" s="446" t="str">
        <f t="shared" si="23"/>
        <v/>
      </c>
      <c r="AA115" s="446" t="str">
        <f t="shared" si="19"/>
        <v/>
      </c>
      <c r="AB115" s="446" t="str">
        <f t="shared" si="20"/>
        <v/>
      </c>
      <c r="AC115" s="446" t="str">
        <f t="shared" si="21"/>
        <v/>
      </c>
      <c r="AD115" s="447" t="str">
        <f t="shared" si="22"/>
        <v/>
      </c>
    </row>
    <row r="116" spans="1:30">
      <c r="A116" s="475">
        <f>IF('Result Sheet'!A116="","",'Result Sheet'!A116)</f>
        <v>109</v>
      </c>
      <c r="B116" s="439" t="str">
        <f>IF(OR($D$3="",$R$3=""),"",IF('Result Sheet'!B116="","",'Result Sheet'!B116))</f>
        <v/>
      </c>
      <c r="C116" s="440" t="str">
        <f>IF(OR($D$3="",$R$3=""),"",IF('Result Sheet'!F116="","",'Result Sheet'!F116))</f>
        <v/>
      </c>
      <c r="D116" s="441" t="str">
        <f>IF(OR($D$3="",$R$3=""),"",IF('Result Sheet'!E116="","",'Result Sheet'!E116))</f>
        <v/>
      </c>
      <c r="E116" s="442" t="str">
        <f>IF(OR($D$3="",$R$3=""),"",IF('Result Sheet'!G116="","",'Result Sheet'!G116))</f>
        <v/>
      </c>
      <c r="F116" s="442" t="str">
        <f>IF(OR($D$3="",$R$3=""),"",IF('Result Sheet'!H116="","",'Result Sheet'!H116))</f>
        <v/>
      </c>
      <c r="G116" s="442" t="str">
        <f>IF(OR($D$3="",$R$3=""),"",IF('Result Sheet'!I116="","",'Result Sheet'!I116))</f>
        <v/>
      </c>
      <c r="H116" s="443" t="str">
        <f>IF(OR($D$3="",$R$3=""),"",IF('Result Sheet'!K116="","",'Result Sheet'!K116))</f>
        <v/>
      </c>
      <c r="I116" s="444" t="str">
        <f>IF(OR($D$3="",$R$3=""),"",IF('Result Sheet'!J116="","",'Result Sheet'!J116))</f>
        <v/>
      </c>
      <c r="J116" s="120" t="str">
        <f>IF($R$3=$AQ$8,'Result Sheet'!L116,IF($R$3=$AQ$9,'Result Sheet'!AG116,IF($R$3=$AQ$10,'Result Sheet'!BC116,IF($R$3=$AQ$11,'Result Sheet'!BX116,IF($R$3=$AQ$12,'Result Sheet'!CS116,IF($R$3=$AQ$13,'Result Sheet'!DN116,""))))))</f>
        <v/>
      </c>
      <c r="K116" s="120" t="str">
        <f>IF($R$3=$AQ$8,'Result Sheet'!M116,IF($R$3=$AQ$9,'Result Sheet'!AH116,IF($R$3=$AQ$10,'Result Sheet'!BD116,IF($R$3=$AQ$11,'Result Sheet'!BY116,IF($R$3=$AQ$12,'Result Sheet'!CT116,IF($R$3=$AQ$13,'Result Sheet'!DO116,IF($R$3=$AQ$14,'Result Sheet'!EI116,IF($R$3=$AQ$15,'Result Sheet'!ES116,IF($R$3=$AQ$16,'Result Sheet'!FC116,"")))))))))</f>
        <v/>
      </c>
      <c r="L116" s="120" t="str">
        <f>IF($R$3=$AQ$8,'Result Sheet'!N116,IF($R$3=$AQ$9,'Result Sheet'!AI116,IF($R$3=$AQ$10,'Result Sheet'!BE116,IF($R$3=$AQ$11,'Result Sheet'!BZ116,IF($R$3=$AQ$12,'Result Sheet'!CU116,IF($R$3=$AQ$13,'Result Sheet'!DP116,""))))))</f>
        <v/>
      </c>
      <c r="M116" s="120" t="str">
        <f>IF($R$3=$AQ$8,'Result Sheet'!O116,IF($R$3=$AQ$9,'Result Sheet'!AJ116,IF($R$3=$AQ$10,'Result Sheet'!BF116,IF($R$3=$AQ$11,'Result Sheet'!CA116,IF($R$3=$AQ$12,'Result Sheet'!CV116,IF($R$3=$AQ$13,'Result Sheet'!DQ116,IF($R$3=$AQ$14,'Result Sheet'!EJ116,IF($R$3=$AQ$15,'Result Sheet'!ET116,IF($R$3=$AQ$16,'Result Sheet'!FD116,"")))))))))</f>
        <v/>
      </c>
      <c r="N116" s="120" t="str">
        <f>IF($R$3=$AQ$8,'Result Sheet'!P116,IF($R$3=$AQ$9,'Result Sheet'!AK116,IF($R$3=$AQ$10,'Result Sheet'!BG116,IF($R$3=$AQ$11,'Result Sheet'!CB116,IF($R$3=$AQ$12,'Result Sheet'!CW116,IF($R$3=$AQ$13,'Result Sheet'!DR116,""))))))</f>
        <v/>
      </c>
      <c r="O116" s="120" t="str">
        <f>IF($R$3=$AQ$8,'Result Sheet'!Q116,IF($R$3=$AQ$9,'Result Sheet'!AL116,IF($R$3=$AQ$10,'Result Sheet'!BH116,IF($R$3=$AQ$11,'Result Sheet'!CC116,IF($R$3=$AQ$12,'Result Sheet'!CX116,IF($R$3=$AQ$13,'Result Sheet'!DS116,IF($R$3=$AQ$14,'Result Sheet'!EK116,IF($R$3=$AQ$15,'Result Sheet'!EU116,IF($R$3=$AQ$16,'Result Sheet'!FE116,"")))))))))</f>
        <v/>
      </c>
      <c r="P116" s="472" t="str">
        <f t="shared" si="13"/>
        <v/>
      </c>
      <c r="Q116" s="120" t="str">
        <f>IF($R$3=$AQ$8,'Result Sheet'!S116,IF($R$3=$AQ$9,'Result Sheet'!AN116,IF($R$3=$AQ$10,'Result Sheet'!BJ116,IF($R$3=$AQ$11,'Result Sheet'!CE116,IF($R$3=$AQ$12,'Result Sheet'!CZ116,IF($R$3=$AQ$13,'Result Sheet'!DU116,""))))))</f>
        <v/>
      </c>
      <c r="R116" s="120" t="str">
        <f>IF($R$3=$AQ$8,'Result Sheet'!T116,IF($R$3=$AQ$9,'Result Sheet'!AO116,IF($R$3=$AQ$10,'Result Sheet'!BK116,IF($R$3=$AQ$11,'Result Sheet'!CF116,IF($R$3=$AQ$12,'Result Sheet'!DA116,IF($R$3=$AQ$13,'Result Sheet'!DV116,IF($R$3=$AQ$14,'Result Sheet'!EL116,IF($R$3=$AQ$15,'Result Sheet'!EV116,IF($R$3=$AQ$16,'Result Sheet'!FF116,IF($R$3=$AQ$17,'Result Sheet'!FM116,IF($R$3=$AQ$18,'Result Sheet'!FQ116,"")))))))))))</f>
        <v/>
      </c>
      <c r="S116" s="65" t="str">
        <f t="shared" si="14"/>
        <v/>
      </c>
      <c r="T116" s="62">
        <f t="shared" si="15"/>
        <v>0</v>
      </c>
      <c r="U116" s="120" t="str">
        <f>IF($R$3=$AQ$8,'Result Sheet'!W116,IF($R$3=$AQ$9,'Result Sheet'!AR116,IF($R$3=$AQ$10,'Result Sheet'!BN116,IF($R$3=$AQ$11,'Result Sheet'!CI116,IF($R$3=$AQ$12,'Result Sheet'!DD116,IF($R$3=$AQ$13,'Result Sheet'!DY116,""))))))</f>
        <v/>
      </c>
      <c r="V116" s="120" t="str">
        <f>IF($R$3=$AQ$8,'Result Sheet'!X116,IF($R$3=$AQ$9,'Result Sheet'!AS116,IF($R$3=$AQ$10,'Result Sheet'!BO116,IF($R$3=$AQ$11,'Result Sheet'!CJ116,IF($R$3=$AQ$12,'Result Sheet'!DE116,IF($R$3=$AQ$13,'Result Sheet'!DZ116,IF($R$3=$AQ$14,'Result Sheet'!EM116,IF($R$3=$AQ$15,'Result Sheet'!EW116,IF($R$3=$AQ$16,'Result Sheet'!FG116,IF($R$3=$AQ$17,'Result Sheet'!FN116,IF($R$3=$AQ$18,'Result Sheet'!FR116,"")))))))))))</f>
        <v/>
      </c>
      <c r="W116" s="66" t="str">
        <f t="shared" si="16"/>
        <v/>
      </c>
      <c r="X116" s="445" t="str">
        <f t="shared" si="17"/>
        <v/>
      </c>
      <c r="Y116" s="446">
        <f t="shared" si="18"/>
        <v>0</v>
      </c>
      <c r="Z116" s="446" t="str">
        <f t="shared" si="23"/>
        <v/>
      </c>
      <c r="AA116" s="446" t="str">
        <f t="shared" si="19"/>
        <v/>
      </c>
      <c r="AB116" s="446" t="str">
        <f t="shared" si="20"/>
        <v/>
      </c>
      <c r="AC116" s="446" t="str">
        <f t="shared" si="21"/>
        <v/>
      </c>
      <c r="AD116" s="447" t="str">
        <f t="shared" si="22"/>
        <v/>
      </c>
    </row>
    <row r="117" spans="1:30">
      <c r="A117" s="475">
        <f>IF('Result Sheet'!A117="","",'Result Sheet'!A117)</f>
        <v>110</v>
      </c>
      <c r="B117" s="439" t="str">
        <f>IF(OR($D$3="",$R$3=""),"",IF('Result Sheet'!B117="","",'Result Sheet'!B117))</f>
        <v/>
      </c>
      <c r="C117" s="440" t="str">
        <f>IF(OR($D$3="",$R$3=""),"",IF('Result Sheet'!F117="","",'Result Sheet'!F117))</f>
        <v/>
      </c>
      <c r="D117" s="441" t="str">
        <f>IF(OR($D$3="",$R$3=""),"",IF('Result Sheet'!E117="","",'Result Sheet'!E117))</f>
        <v/>
      </c>
      <c r="E117" s="442" t="str">
        <f>IF(OR($D$3="",$R$3=""),"",IF('Result Sheet'!G117="","",'Result Sheet'!G117))</f>
        <v/>
      </c>
      <c r="F117" s="442" t="str">
        <f>IF(OR($D$3="",$R$3=""),"",IF('Result Sheet'!H117="","",'Result Sheet'!H117))</f>
        <v/>
      </c>
      <c r="G117" s="442" t="str">
        <f>IF(OR($D$3="",$R$3=""),"",IF('Result Sheet'!I117="","",'Result Sheet'!I117))</f>
        <v/>
      </c>
      <c r="H117" s="443" t="str">
        <f>IF(OR($D$3="",$R$3=""),"",IF('Result Sheet'!K117="","",'Result Sheet'!K117))</f>
        <v/>
      </c>
      <c r="I117" s="444" t="str">
        <f>IF(OR($D$3="",$R$3=""),"",IF('Result Sheet'!J117="","",'Result Sheet'!J117))</f>
        <v/>
      </c>
      <c r="J117" s="120" t="str">
        <f>IF($R$3=$AQ$8,'Result Sheet'!L117,IF($R$3=$AQ$9,'Result Sheet'!AG117,IF($R$3=$AQ$10,'Result Sheet'!BC117,IF($R$3=$AQ$11,'Result Sheet'!BX117,IF($R$3=$AQ$12,'Result Sheet'!CS117,IF($R$3=$AQ$13,'Result Sheet'!DN117,""))))))</f>
        <v/>
      </c>
      <c r="K117" s="120" t="str">
        <f>IF($R$3=$AQ$8,'Result Sheet'!M117,IF($R$3=$AQ$9,'Result Sheet'!AH117,IF($R$3=$AQ$10,'Result Sheet'!BD117,IF($R$3=$AQ$11,'Result Sheet'!BY117,IF($R$3=$AQ$12,'Result Sheet'!CT117,IF($R$3=$AQ$13,'Result Sheet'!DO117,IF($R$3=$AQ$14,'Result Sheet'!EI117,IF($R$3=$AQ$15,'Result Sheet'!ES117,IF($R$3=$AQ$16,'Result Sheet'!FC117,"")))))))))</f>
        <v/>
      </c>
      <c r="L117" s="120" t="str">
        <f>IF($R$3=$AQ$8,'Result Sheet'!N117,IF($R$3=$AQ$9,'Result Sheet'!AI117,IF($R$3=$AQ$10,'Result Sheet'!BE117,IF($R$3=$AQ$11,'Result Sheet'!BZ117,IF($R$3=$AQ$12,'Result Sheet'!CU117,IF($R$3=$AQ$13,'Result Sheet'!DP117,""))))))</f>
        <v/>
      </c>
      <c r="M117" s="120" t="str">
        <f>IF($R$3=$AQ$8,'Result Sheet'!O117,IF($R$3=$AQ$9,'Result Sheet'!AJ117,IF($R$3=$AQ$10,'Result Sheet'!BF117,IF($R$3=$AQ$11,'Result Sheet'!CA117,IF($R$3=$AQ$12,'Result Sheet'!CV117,IF($R$3=$AQ$13,'Result Sheet'!DQ117,IF($R$3=$AQ$14,'Result Sheet'!EJ117,IF($R$3=$AQ$15,'Result Sheet'!ET117,IF($R$3=$AQ$16,'Result Sheet'!FD117,"")))))))))</f>
        <v/>
      </c>
      <c r="N117" s="120" t="str">
        <f>IF($R$3=$AQ$8,'Result Sheet'!P117,IF($R$3=$AQ$9,'Result Sheet'!AK117,IF($R$3=$AQ$10,'Result Sheet'!BG117,IF($R$3=$AQ$11,'Result Sheet'!CB117,IF($R$3=$AQ$12,'Result Sheet'!CW117,IF($R$3=$AQ$13,'Result Sheet'!DR117,""))))))</f>
        <v/>
      </c>
      <c r="O117" s="120" t="str">
        <f>IF($R$3=$AQ$8,'Result Sheet'!Q117,IF($R$3=$AQ$9,'Result Sheet'!AL117,IF($R$3=$AQ$10,'Result Sheet'!BH117,IF($R$3=$AQ$11,'Result Sheet'!CC117,IF($R$3=$AQ$12,'Result Sheet'!CX117,IF($R$3=$AQ$13,'Result Sheet'!DS117,IF($R$3=$AQ$14,'Result Sheet'!EK117,IF($R$3=$AQ$15,'Result Sheet'!EU117,IF($R$3=$AQ$16,'Result Sheet'!FE117,"")))))))))</f>
        <v/>
      </c>
      <c r="P117" s="472" t="str">
        <f t="shared" si="13"/>
        <v/>
      </c>
      <c r="Q117" s="120" t="str">
        <f>IF($R$3=$AQ$8,'Result Sheet'!S117,IF($R$3=$AQ$9,'Result Sheet'!AN117,IF($R$3=$AQ$10,'Result Sheet'!BJ117,IF($R$3=$AQ$11,'Result Sheet'!CE117,IF($R$3=$AQ$12,'Result Sheet'!CZ117,IF($R$3=$AQ$13,'Result Sheet'!DU117,""))))))</f>
        <v/>
      </c>
      <c r="R117" s="120" t="str">
        <f>IF($R$3=$AQ$8,'Result Sheet'!T117,IF($R$3=$AQ$9,'Result Sheet'!AO117,IF($R$3=$AQ$10,'Result Sheet'!BK117,IF($R$3=$AQ$11,'Result Sheet'!CF117,IF($R$3=$AQ$12,'Result Sheet'!DA117,IF($R$3=$AQ$13,'Result Sheet'!DV117,IF($R$3=$AQ$14,'Result Sheet'!EL117,IF($R$3=$AQ$15,'Result Sheet'!EV117,IF($R$3=$AQ$16,'Result Sheet'!FF117,IF($R$3=$AQ$17,'Result Sheet'!FM117,IF($R$3=$AQ$18,'Result Sheet'!FQ117,"")))))))))))</f>
        <v/>
      </c>
      <c r="S117" s="65" t="str">
        <f t="shared" si="14"/>
        <v/>
      </c>
      <c r="T117" s="62">
        <f t="shared" si="15"/>
        <v>0</v>
      </c>
      <c r="U117" s="120" t="str">
        <f>IF($R$3=$AQ$8,'Result Sheet'!W117,IF($R$3=$AQ$9,'Result Sheet'!AR117,IF($R$3=$AQ$10,'Result Sheet'!BN117,IF($R$3=$AQ$11,'Result Sheet'!CI117,IF($R$3=$AQ$12,'Result Sheet'!DD117,IF($R$3=$AQ$13,'Result Sheet'!DY117,""))))))</f>
        <v/>
      </c>
      <c r="V117" s="120" t="str">
        <f>IF($R$3=$AQ$8,'Result Sheet'!X117,IF($R$3=$AQ$9,'Result Sheet'!AS117,IF($R$3=$AQ$10,'Result Sheet'!BO117,IF($R$3=$AQ$11,'Result Sheet'!CJ117,IF($R$3=$AQ$12,'Result Sheet'!DE117,IF($R$3=$AQ$13,'Result Sheet'!DZ117,IF($R$3=$AQ$14,'Result Sheet'!EM117,IF($R$3=$AQ$15,'Result Sheet'!EW117,IF($R$3=$AQ$16,'Result Sheet'!FG117,IF($R$3=$AQ$17,'Result Sheet'!FN117,IF($R$3=$AQ$18,'Result Sheet'!FR117,"")))))))))))</f>
        <v/>
      </c>
      <c r="W117" s="66" t="str">
        <f t="shared" si="16"/>
        <v/>
      </c>
      <c r="X117" s="445" t="str">
        <f t="shared" si="17"/>
        <v/>
      </c>
      <c r="Y117" s="446">
        <f t="shared" si="18"/>
        <v>0</v>
      </c>
      <c r="Z117" s="446" t="str">
        <f t="shared" si="23"/>
        <v/>
      </c>
      <c r="AA117" s="446" t="str">
        <f t="shared" si="19"/>
        <v/>
      </c>
      <c r="AB117" s="446" t="str">
        <f t="shared" si="20"/>
        <v/>
      </c>
      <c r="AC117" s="446" t="str">
        <f t="shared" si="21"/>
        <v/>
      </c>
      <c r="AD117" s="447" t="str">
        <f t="shared" si="22"/>
        <v/>
      </c>
    </row>
    <row r="118" spans="1:30">
      <c r="A118" s="475">
        <f>IF('Result Sheet'!A118="","",'Result Sheet'!A118)</f>
        <v>111</v>
      </c>
      <c r="B118" s="439" t="str">
        <f>IF(OR($D$3="",$R$3=""),"",IF('Result Sheet'!B118="","",'Result Sheet'!B118))</f>
        <v/>
      </c>
      <c r="C118" s="440" t="str">
        <f>IF(OR($D$3="",$R$3=""),"",IF('Result Sheet'!F118="","",'Result Sheet'!F118))</f>
        <v/>
      </c>
      <c r="D118" s="441" t="str">
        <f>IF(OR($D$3="",$R$3=""),"",IF('Result Sheet'!E118="","",'Result Sheet'!E118))</f>
        <v/>
      </c>
      <c r="E118" s="442" t="str">
        <f>IF(OR($D$3="",$R$3=""),"",IF('Result Sheet'!G118="","",'Result Sheet'!G118))</f>
        <v/>
      </c>
      <c r="F118" s="442" t="str">
        <f>IF(OR($D$3="",$R$3=""),"",IF('Result Sheet'!H118="","",'Result Sheet'!H118))</f>
        <v/>
      </c>
      <c r="G118" s="442" t="str">
        <f>IF(OR($D$3="",$R$3=""),"",IF('Result Sheet'!I118="","",'Result Sheet'!I118))</f>
        <v/>
      </c>
      <c r="H118" s="443" t="str">
        <f>IF(OR($D$3="",$R$3=""),"",IF('Result Sheet'!K118="","",'Result Sheet'!K118))</f>
        <v/>
      </c>
      <c r="I118" s="444" t="str">
        <f>IF(OR($D$3="",$R$3=""),"",IF('Result Sheet'!J118="","",'Result Sheet'!J118))</f>
        <v/>
      </c>
      <c r="J118" s="120" t="str">
        <f>IF($R$3=$AQ$8,'Result Sheet'!L118,IF($R$3=$AQ$9,'Result Sheet'!AG118,IF($R$3=$AQ$10,'Result Sheet'!BC118,IF($R$3=$AQ$11,'Result Sheet'!BX118,IF($R$3=$AQ$12,'Result Sheet'!CS118,IF($R$3=$AQ$13,'Result Sheet'!DN118,""))))))</f>
        <v/>
      </c>
      <c r="K118" s="120" t="str">
        <f>IF($R$3=$AQ$8,'Result Sheet'!M118,IF($R$3=$AQ$9,'Result Sheet'!AH118,IF($R$3=$AQ$10,'Result Sheet'!BD118,IF($R$3=$AQ$11,'Result Sheet'!BY118,IF($R$3=$AQ$12,'Result Sheet'!CT118,IF($R$3=$AQ$13,'Result Sheet'!DO118,IF($R$3=$AQ$14,'Result Sheet'!EI118,IF($R$3=$AQ$15,'Result Sheet'!ES118,IF($R$3=$AQ$16,'Result Sheet'!FC118,"")))))))))</f>
        <v/>
      </c>
      <c r="L118" s="120" t="str">
        <f>IF($R$3=$AQ$8,'Result Sheet'!N118,IF($R$3=$AQ$9,'Result Sheet'!AI118,IF($R$3=$AQ$10,'Result Sheet'!BE118,IF($R$3=$AQ$11,'Result Sheet'!BZ118,IF($R$3=$AQ$12,'Result Sheet'!CU118,IF($R$3=$AQ$13,'Result Sheet'!DP118,""))))))</f>
        <v/>
      </c>
      <c r="M118" s="120" t="str">
        <f>IF($R$3=$AQ$8,'Result Sheet'!O118,IF($R$3=$AQ$9,'Result Sheet'!AJ118,IF($R$3=$AQ$10,'Result Sheet'!BF118,IF($R$3=$AQ$11,'Result Sheet'!CA118,IF($R$3=$AQ$12,'Result Sheet'!CV118,IF($R$3=$AQ$13,'Result Sheet'!DQ118,IF($R$3=$AQ$14,'Result Sheet'!EJ118,IF($R$3=$AQ$15,'Result Sheet'!ET118,IF($R$3=$AQ$16,'Result Sheet'!FD118,"")))))))))</f>
        <v/>
      </c>
      <c r="N118" s="120" t="str">
        <f>IF($R$3=$AQ$8,'Result Sheet'!P118,IF($R$3=$AQ$9,'Result Sheet'!AK118,IF($R$3=$AQ$10,'Result Sheet'!BG118,IF($R$3=$AQ$11,'Result Sheet'!CB118,IF($R$3=$AQ$12,'Result Sheet'!CW118,IF($R$3=$AQ$13,'Result Sheet'!DR118,""))))))</f>
        <v/>
      </c>
      <c r="O118" s="120" t="str">
        <f>IF($R$3=$AQ$8,'Result Sheet'!Q118,IF($R$3=$AQ$9,'Result Sheet'!AL118,IF($R$3=$AQ$10,'Result Sheet'!BH118,IF($R$3=$AQ$11,'Result Sheet'!CC118,IF($R$3=$AQ$12,'Result Sheet'!CX118,IF($R$3=$AQ$13,'Result Sheet'!DS118,IF($R$3=$AQ$14,'Result Sheet'!EK118,IF($R$3=$AQ$15,'Result Sheet'!EU118,IF($R$3=$AQ$16,'Result Sheet'!FE118,"")))))))))</f>
        <v/>
      </c>
      <c r="P118" s="472" t="str">
        <f t="shared" si="13"/>
        <v/>
      </c>
      <c r="Q118" s="120" t="str">
        <f>IF($R$3=$AQ$8,'Result Sheet'!S118,IF($R$3=$AQ$9,'Result Sheet'!AN118,IF($R$3=$AQ$10,'Result Sheet'!BJ118,IF($R$3=$AQ$11,'Result Sheet'!CE118,IF($R$3=$AQ$12,'Result Sheet'!CZ118,IF($R$3=$AQ$13,'Result Sheet'!DU118,""))))))</f>
        <v/>
      </c>
      <c r="R118" s="120" t="str">
        <f>IF($R$3=$AQ$8,'Result Sheet'!T118,IF($R$3=$AQ$9,'Result Sheet'!AO118,IF($R$3=$AQ$10,'Result Sheet'!BK118,IF($R$3=$AQ$11,'Result Sheet'!CF118,IF($R$3=$AQ$12,'Result Sheet'!DA118,IF($R$3=$AQ$13,'Result Sheet'!DV118,IF($R$3=$AQ$14,'Result Sheet'!EL118,IF($R$3=$AQ$15,'Result Sheet'!EV118,IF($R$3=$AQ$16,'Result Sheet'!FF118,IF($R$3=$AQ$17,'Result Sheet'!FM118,IF($R$3=$AQ$18,'Result Sheet'!FQ118,"")))))))))))</f>
        <v/>
      </c>
      <c r="S118" s="65" t="str">
        <f t="shared" si="14"/>
        <v/>
      </c>
      <c r="T118" s="62">
        <f t="shared" si="15"/>
        <v>0</v>
      </c>
      <c r="U118" s="120" t="str">
        <f>IF($R$3=$AQ$8,'Result Sheet'!W118,IF($R$3=$AQ$9,'Result Sheet'!AR118,IF($R$3=$AQ$10,'Result Sheet'!BN118,IF($R$3=$AQ$11,'Result Sheet'!CI118,IF($R$3=$AQ$12,'Result Sheet'!DD118,IF($R$3=$AQ$13,'Result Sheet'!DY118,""))))))</f>
        <v/>
      </c>
      <c r="V118" s="120" t="str">
        <f>IF($R$3=$AQ$8,'Result Sheet'!X118,IF($R$3=$AQ$9,'Result Sheet'!AS118,IF($R$3=$AQ$10,'Result Sheet'!BO118,IF($R$3=$AQ$11,'Result Sheet'!CJ118,IF($R$3=$AQ$12,'Result Sheet'!DE118,IF($R$3=$AQ$13,'Result Sheet'!DZ118,IF($R$3=$AQ$14,'Result Sheet'!EM118,IF($R$3=$AQ$15,'Result Sheet'!EW118,IF($R$3=$AQ$16,'Result Sheet'!FG118,IF($R$3=$AQ$17,'Result Sheet'!FN118,IF($R$3=$AQ$18,'Result Sheet'!FR118,"")))))))))))</f>
        <v/>
      </c>
      <c r="W118" s="66" t="str">
        <f t="shared" si="16"/>
        <v/>
      </c>
      <c r="X118" s="445" t="str">
        <f t="shared" si="17"/>
        <v/>
      </c>
      <c r="Y118" s="446">
        <f t="shared" si="18"/>
        <v>0</v>
      </c>
      <c r="Z118" s="446" t="str">
        <f t="shared" si="23"/>
        <v/>
      </c>
      <c r="AA118" s="446" t="str">
        <f t="shared" si="19"/>
        <v/>
      </c>
      <c r="AB118" s="446" t="str">
        <f t="shared" si="20"/>
        <v/>
      </c>
      <c r="AC118" s="446" t="str">
        <f t="shared" si="21"/>
        <v/>
      </c>
      <c r="AD118" s="447" t="str">
        <f t="shared" si="22"/>
        <v/>
      </c>
    </row>
    <row r="119" spans="1:30">
      <c r="A119" s="475">
        <f>IF('Result Sheet'!A119="","",'Result Sheet'!A119)</f>
        <v>112</v>
      </c>
      <c r="B119" s="439" t="str">
        <f>IF(OR($D$3="",$R$3=""),"",IF('Result Sheet'!B119="","",'Result Sheet'!B119))</f>
        <v/>
      </c>
      <c r="C119" s="440" t="str">
        <f>IF(OR($D$3="",$R$3=""),"",IF('Result Sheet'!F119="","",'Result Sheet'!F119))</f>
        <v/>
      </c>
      <c r="D119" s="441" t="str">
        <f>IF(OR($D$3="",$R$3=""),"",IF('Result Sheet'!E119="","",'Result Sheet'!E119))</f>
        <v/>
      </c>
      <c r="E119" s="442" t="str">
        <f>IF(OR($D$3="",$R$3=""),"",IF('Result Sheet'!G119="","",'Result Sheet'!G119))</f>
        <v/>
      </c>
      <c r="F119" s="442" t="str">
        <f>IF(OR($D$3="",$R$3=""),"",IF('Result Sheet'!H119="","",'Result Sheet'!H119))</f>
        <v/>
      </c>
      <c r="G119" s="442" t="str">
        <f>IF(OR($D$3="",$R$3=""),"",IF('Result Sheet'!I119="","",'Result Sheet'!I119))</f>
        <v/>
      </c>
      <c r="H119" s="443" t="str">
        <f>IF(OR($D$3="",$R$3=""),"",IF('Result Sheet'!K119="","",'Result Sheet'!K119))</f>
        <v/>
      </c>
      <c r="I119" s="444" t="str">
        <f>IF(OR($D$3="",$R$3=""),"",IF('Result Sheet'!J119="","",'Result Sheet'!J119))</f>
        <v/>
      </c>
      <c r="J119" s="120" t="str">
        <f>IF($R$3=$AQ$8,'Result Sheet'!L119,IF($R$3=$AQ$9,'Result Sheet'!AG119,IF($R$3=$AQ$10,'Result Sheet'!BC119,IF($R$3=$AQ$11,'Result Sheet'!BX119,IF($R$3=$AQ$12,'Result Sheet'!CS119,IF($R$3=$AQ$13,'Result Sheet'!DN119,""))))))</f>
        <v/>
      </c>
      <c r="K119" s="120" t="str">
        <f>IF($R$3=$AQ$8,'Result Sheet'!M119,IF($R$3=$AQ$9,'Result Sheet'!AH119,IF($R$3=$AQ$10,'Result Sheet'!BD119,IF($R$3=$AQ$11,'Result Sheet'!BY119,IF($R$3=$AQ$12,'Result Sheet'!CT119,IF($R$3=$AQ$13,'Result Sheet'!DO119,IF($R$3=$AQ$14,'Result Sheet'!EI119,IF($R$3=$AQ$15,'Result Sheet'!ES119,IF($R$3=$AQ$16,'Result Sheet'!FC119,"")))))))))</f>
        <v/>
      </c>
      <c r="L119" s="120" t="str">
        <f>IF($R$3=$AQ$8,'Result Sheet'!N119,IF($R$3=$AQ$9,'Result Sheet'!AI119,IF($R$3=$AQ$10,'Result Sheet'!BE119,IF($R$3=$AQ$11,'Result Sheet'!BZ119,IF($R$3=$AQ$12,'Result Sheet'!CU119,IF($R$3=$AQ$13,'Result Sheet'!DP119,""))))))</f>
        <v/>
      </c>
      <c r="M119" s="120" t="str">
        <f>IF($R$3=$AQ$8,'Result Sheet'!O119,IF($R$3=$AQ$9,'Result Sheet'!AJ119,IF($R$3=$AQ$10,'Result Sheet'!BF119,IF($R$3=$AQ$11,'Result Sheet'!CA119,IF($R$3=$AQ$12,'Result Sheet'!CV119,IF($R$3=$AQ$13,'Result Sheet'!DQ119,IF($R$3=$AQ$14,'Result Sheet'!EJ119,IF($R$3=$AQ$15,'Result Sheet'!ET119,IF($R$3=$AQ$16,'Result Sheet'!FD119,"")))))))))</f>
        <v/>
      </c>
      <c r="N119" s="120" t="str">
        <f>IF($R$3=$AQ$8,'Result Sheet'!P119,IF($R$3=$AQ$9,'Result Sheet'!AK119,IF($R$3=$AQ$10,'Result Sheet'!BG119,IF($R$3=$AQ$11,'Result Sheet'!CB119,IF($R$3=$AQ$12,'Result Sheet'!CW119,IF($R$3=$AQ$13,'Result Sheet'!DR119,""))))))</f>
        <v/>
      </c>
      <c r="O119" s="120" t="str">
        <f>IF($R$3=$AQ$8,'Result Sheet'!Q119,IF($R$3=$AQ$9,'Result Sheet'!AL119,IF($R$3=$AQ$10,'Result Sheet'!BH119,IF($R$3=$AQ$11,'Result Sheet'!CC119,IF($R$3=$AQ$12,'Result Sheet'!CX119,IF($R$3=$AQ$13,'Result Sheet'!DS119,IF($R$3=$AQ$14,'Result Sheet'!EK119,IF($R$3=$AQ$15,'Result Sheet'!EU119,IF($R$3=$AQ$16,'Result Sheet'!FE119,"")))))))))</f>
        <v/>
      </c>
      <c r="P119" s="472" t="str">
        <f t="shared" si="13"/>
        <v/>
      </c>
      <c r="Q119" s="120" t="str">
        <f>IF($R$3=$AQ$8,'Result Sheet'!S119,IF($R$3=$AQ$9,'Result Sheet'!AN119,IF($R$3=$AQ$10,'Result Sheet'!BJ119,IF($R$3=$AQ$11,'Result Sheet'!CE119,IF($R$3=$AQ$12,'Result Sheet'!CZ119,IF($R$3=$AQ$13,'Result Sheet'!DU119,""))))))</f>
        <v/>
      </c>
      <c r="R119" s="120" t="str">
        <f>IF($R$3=$AQ$8,'Result Sheet'!T119,IF($R$3=$AQ$9,'Result Sheet'!AO119,IF($R$3=$AQ$10,'Result Sheet'!BK119,IF($R$3=$AQ$11,'Result Sheet'!CF119,IF($R$3=$AQ$12,'Result Sheet'!DA119,IF($R$3=$AQ$13,'Result Sheet'!DV119,IF($R$3=$AQ$14,'Result Sheet'!EL119,IF($R$3=$AQ$15,'Result Sheet'!EV119,IF($R$3=$AQ$16,'Result Sheet'!FF119,IF($R$3=$AQ$17,'Result Sheet'!FM119,IF($R$3=$AQ$18,'Result Sheet'!FQ119,"")))))))))))</f>
        <v/>
      </c>
      <c r="S119" s="65" t="str">
        <f t="shared" si="14"/>
        <v/>
      </c>
      <c r="T119" s="62">
        <f t="shared" si="15"/>
        <v>0</v>
      </c>
      <c r="U119" s="120" t="str">
        <f>IF($R$3=$AQ$8,'Result Sheet'!W119,IF($R$3=$AQ$9,'Result Sheet'!AR119,IF($R$3=$AQ$10,'Result Sheet'!BN119,IF($R$3=$AQ$11,'Result Sheet'!CI119,IF($R$3=$AQ$12,'Result Sheet'!DD119,IF($R$3=$AQ$13,'Result Sheet'!DY119,""))))))</f>
        <v/>
      </c>
      <c r="V119" s="120" t="str">
        <f>IF($R$3=$AQ$8,'Result Sheet'!X119,IF($R$3=$AQ$9,'Result Sheet'!AS119,IF($R$3=$AQ$10,'Result Sheet'!BO119,IF($R$3=$AQ$11,'Result Sheet'!CJ119,IF($R$3=$AQ$12,'Result Sheet'!DE119,IF($R$3=$AQ$13,'Result Sheet'!DZ119,IF($R$3=$AQ$14,'Result Sheet'!EM119,IF($R$3=$AQ$15,'Result Sheet'!EW119,IF($R$3=$AQ$16,'Result Sheet'!FG119,IF($R$3=$AQ$17,'Result Sheet'!FN119,IF($R$3=$AQ$18,'Result Sheet'!FR119,"")))))))))))</f>
        <v/>
      </c>
      <c r="W119" s="66" t="str">
        <f t="shared" si="16"/>
        <v/>
      </c>
      <c r="X119" s="445" t="str">
        <f t="shared" si="17"/>
        <v/>
      </c>
      <c r="Y119" s="446">
        <f t="shared" si="18"/>
        <v>0</v>
      </c>
      <c r="Z119" s="446" t="str">
        <f t="shared" si="23"/>
        <v/>
      </c>
      <c r="AA119" s="446" t="str">
        <f t="shared" si="19"/>
        <v/>
      </c>
      <c r="AB119" s="446" t="str">
        <f t="shared" si="20"/>
        <v/>
      </c>
      <c r="AC119" s="446" t="str">
        <f t="shared" si="21"/>
        <v/>
      </c>
      <c r="AD119" s="447" t="str">
        <f t="shared" si="22"/>
        <v/>
      </c>
    </row>
    <row r="120" spans="1:30">
      <c r="A120" s="475">
        <f>IF('Result Sheet'!A120="","",'Result Sheet'!A120)</f>
        <v>113</v>
      </c>
      <c r="B120" s="439" t="str">
        <f>IF(OR($D$3="",$R$3=""),"",IF('Result Sheet'!B120="","",'Result Sheet'!B120))</f>
        <v/>
      </c>
      <c r="C120" s="440" t="str">
        <f>IF(OR($D$3="",$R$3=""),"",IF('Result Sheet'!F120="","",'Result Sheet'!F120))</f>
        <v/>
      </c>
      <c r="D120" s="441" t="str">
        <f>IF(OR($D$3="",$R$3=""),"",IF('Result Sheet'!E120="","",'Result Sheet'!E120))</f>
        <v/>
      </c>
      <c r="E120" s="442" t="str">
        <f>IF(OR($D$3="",$R$3=""),"",IF('Result Sheet'!G120="","",'Result Sheet'!G120))</f>
        <v/>
      </c>
      <c r="F120" s="442" t="str">
        <f>IF(OR($D$3="",$R$3=""),"",IF('Result Sheet'!H120="","",'Result Sheet'!H120))</f>
        <v/>
      </c>
      <c r="G120" s="442" t="str">
        <f>IF(OR($D$3="",$R$3=""),"",IF('Result Sheet'!I120="","",'Result Sheet'!I120))</f>
        <v/>
      </c>
      <c r="H120" s="443" t="str">
        <f>IF(OR($D$3="",$R$3=""),"",IF('Result Sheet'!K120="","",'Result Sheet'!K120))</f>
        <v/>
      </c>
      <c r="I120" s="444" t="str">
        <f>IF(OR($D$3="",$R$3=""),"",IF('Result Sheet'!J120="","",'Result Sheet'!J120))</f>
        <v/>
      </c>
      <c r="J120" s="120" t="str">
        <f>IF($R$3=$AQ$8,'Result Sheet'!L120,IF($R$3=$AQ$9,'Result Sheet'!AG120,IF($R$3=$AQ$10,'Result Sheet'!BC120,IF($R$3=$AQ$11,'Result Sheet'!BX120,IF($R$3=$AQ$12,'Result Sheet'!CS120,IF($R$3=$AQ$13,'Result Sheet'!DN120,""))))))</f>
        <v/>
      </c>
      <c r="K120" s="120" t="str">
        <f>IF($R$3=$AQ$8,'Result Sheet'!M120,IF($R$3=$AQ$9,'Result Sheet'!AH120,IF($R$3=$AQ$10,'Result Sheet'!BD120,IF($R$3=$AQ$11,'Result Sheet'!BY120,IF($R$3=$AQ$12,'Result Sheet'!CT120,IF($R$3=$AQ$13,'Result Sheet'!DO120,IF($R$3=$AQ$14,'Result Sheet'!EI120,IF($R$3=$AQ$15,'Result Sheet'!ES120,IF($R$3=$AQ$16,'Result Sheet'!FC120,"")))))))))</f>
        <v/>
      </c>
      <c r="L120" s="120" t="str">
        <f>IF($R$3=$AQ$8,'Result Sheet'!N120,IF($R$3=$AQ$9,'Result Sheet'!AI120,IF($R$3=$AQ$10,'Result Sheet'!BE120,IF($R$3=$AQ$11,'Result Sheet'!BZ120,IF($R$3=$AQ$12,'Result Sheet'!CU120,IF($R$3=$AQ$13,'Result Sheet'!DP120,""))))))</f>
        <v/>
      </c>
      <c r="M120" s="120" t="str">
        <f>IF($R$3=$AQ$8,'Result Sheet'!O120,IF($R$3=$AQ$9,'Result Sheet'!AJ120,IF($R$3=$AQ$10,'Result Sheet'!BF120,IF($R$3=$AQ$11,'Result Sheet'!CA120,IF($R$3=$AQ$12,'Result Sheet'!CV120,IF($R$3=$AQ$13,'Result Sheet'!DQ120,IF($R$3=$AQ$14,'Result Sheet'!EJ120,IF($R$3=$AQ$15,'Result Sheet'!ET120,IF($R$3=$AQ$16,'Result Sheet'!FD120,"")))))))))</f>
        <v/>
      </c>
      <c r="N120" s="120" t="str">
        <f>IF($R$3=$AQ$8,'Result Sheet'!P120,IF($R$3=$AQ$9,'Result Sheet'!AK120,IF($R$3=$AQ$10,'Result Sheet'!BG120,IF($R$3=$AQ$11,'Result Sheet'!CB120,IF($R$3=$AQ$12,'Result Sheet'!CW120,IF($R$3=$AQ$13,'Result Sheet'!DR120,""))))))</f>
        <v/>
      </c>
      <c r="O120" s="120" t="str">
        <f>IF($R$3=$AQ$8,'Result Sheet'!Q120,IF($R$3=$AQ$9,'Result Sheet'!AL120,IF($R$3=$AQ$10,'Result Sheet'!BH120,IF($R$3=$AQ$11,'Result Sheet'!CC120,IF($R$3=$AQ$12,'Result Sheet'!CX120,IF($R$3=$AQ$13,'Result Sheet'!DS120,IF($R$3=$AQ$14,'Result Sheet'!EK120,IF($R$3=$AQ$15,'Result Sheet'!EU120,IF($R$3=$AQ$16,'Result Sheet'!FE120,"")))))))))</f>
        <v/>
      </c>
      <c r="P120" s="472" t="str">
        <f t="shared" si="13"/>
        <v/>
      </c>
      <c r="Q120" s="120" t="str">
        <f>IF($R$3=$AQ$8,'Result Sheet'!S120,IF($R$3=$AQ$9,'Result Sheet'!AN120,IF($R$3=$AQ$10,'Result Sheet'!BJ120,IF($R$3=$AQ$11,'Result Sheet'!CE120,IF($R$3=$AQ$12,'Result Sheet'!CZ120,IF($R$3=$AQ$13,'Result Sheet'!DU120,""))))))</f>
        <v/>
      </c>
      <c r="R120" s="120" t="str">
        <f>IF($R$3=$AQ$8,'Result Sheet'!T120,IF($R$3=$AQ$9,'Result Sheet'!AO120,IF($R$3=$AQ$10,'Result Sheet'!BK120,IF($R$3=$AQ$11,'Result Sheet'!CF120,IF($R$3=$AQ$12,'Result Sheet'!DA120,IF($R$3=$AQ$13,'Result Sheet'!DV120,IF($R$3=$AQ$14,'Result Sheet'!EL120,IF($R$3=$AQ$15,'Result Sheet'!EV120,IF($R$3=$AQ$16,'Result Sheet'!FF120,IF($R$3=$AQ$17,'Result Sheet'!FM120,IF($R$3=$AQ$18,'Result Sheet'!FQ120,"")))))))))))</f>
        <v/>
      </c>
      <c r="S120" s="65" t="str">
        <f t="shared" si="14"/>
        <v/>
      </c>
      <c r="T120" s="62">
        <f t="shared" si="15"/>
        <v>0</v>
      </c>
      <c r="U120" s="120" t="str">
        <f>IF($R$3=$AQ$8,'Result Sheet'!W120,IF($R$3=$AQ$9,'Result Sheet'!AR120,IF($R$3=$AQ$10,'Result Sheet'!BN120,IF($R$3=$AQ$11,'Result Sheet'!CI120,IF($R$3=$AQ$12,'Result Sheet'!DD120,IF($R$3=$AQ$13,'Result Sheet'!DY120,""))))))</f>
        <v/>
      </c>
      <c r="V120" s="120" t="str">
        <f>IF($R$3=$AQ$8,'Result Sheet'!X120,IF($R$3=$AQ$9,'Result Sheet'!AS120,IF($R$3=$AQ$10,'Result Sheet'!BO120,IF($R$3=$AQ$11,'Result Sheet'!CJ120,IF($R$3=$AQ$12,'Result Sheet'!DE120,IF($R$3=$AQ$13,'Result Sheet'!DZ120,IF($R$3=$AQ$14,'Result Sheet'!EM120,IF($R$3=$AQ$15,'Result Sheet'!EW120,IF($R$3=$AQ$16,'Result Sheet'!FG120,IF($R$3=$AQ$17,'Result Sheet'!FN120,IF($R$3=$AQ$18,'Result Sheet'!FR120,"")))))))))))</f>
        <v/>
      </c>
      <c r="W120" s="66" t="str">
        <f t="shared" si="16"/>
        <v/>
      </c>
      <c r="X120" s="445" t="str">
        <f t="shared" si="17"/>
        <v/>
      </c>
      <c r="Y120" s="446">
        <f t="shared" si="18"/>
        <v>0</v>
      </c>
      <c r="Z120" s="446" t="str">
        <f t="shared" si="23"/>
        <v/>
      </c>
      <c r="AA120" s="446" t="str">
        <f t="shared" si="19"/>
        <v/>
      </c>
      <c r="AB120" s="446" t="str">
        <f t="shared" si="20"/>
        <v/>
      </c>
      <c r="AC120" s="446" t="str">
        <f t="shared" si="21"/>
        <v/>
      </c>
      <c r="AD120" s="447" t="str">
        <f t="shared" si="22"/>
        <v/>
      </c>
    </row>
    <row r="121" spans="1:30">
      <c r="A121" s="475">
        <f>IF('Result Sheet'!A121="","",'Result Sheet'!A121)</f>
        <v>114</v>
      </c>
      <c r="B121" s="439" t="str">
        <f>IF(OR($D$3="",$R$3=""),"",IF('Result Sheet'!B121="","",'Result Sheet'!B121))</f>
        <v/>
      </c>
      <c r="C121" s="440" t="str">
        <f>IF(OR($D$3="",$R$3=""),"",IF('Result Sheet'!F121="","",'Result Sheet'!F121))</f>
        <v/>
      </c>
      <c r="D121" s="441" t="str">
        <f>IF(OR($D$3="",$R$3=""),"",IF('Result Sheet'!E121="","",'Result Sheet'!E121))</f>
        <v/>
      </c>
      <c r="E121" s="442" t="str">
        <f>IF(OR($D$3="",$R$3=""),"",IF('Result Sheet'!G121="","",'Result Sheet'!G121))</f>
        <v/>
      </c>
      <c r="F121" s="442" t="str">
        <f>IF(OR($D$3="",$R$3=""),"",IF('Result Sheet'!H121="","",'Result Sheet'!H121))</f>
        <v/>
      </c>
      <c r="G121" s="442" t="str">
        <f>IF(OR($D$3="",$R$3=""),"",IF('Result Sheet'!I121="","",'Result Sheet'!I121))</f>
        <v/>
      </c>
      <c r="H121" s="443" t="str">
        <f>IF(OR($D$3="",$R$3=""),"",IF('Result Sheet'!K121="","",'Result Sheet'!K121))</f>
        <v/>
      </c>
      <c r="I121" s="444" t="str">
        <f>IF(OR($D$3="",$R$3=""),"",IF('Result Sheet'!J121="","",'Result Sheet'!J121))</f>
        <v/>
      </c>
      <c r="J121" s="120" t="str">
        <f>IF($R$3=$AQ$8,'Result Sheet'!L121,IF($R$3=$AQ$9,'Result Sheet'!AG121,IF($R$3=$AQ$10,'Result Sheet'!BC121,IF($R$3=$AQ$11,'Result Sheet'!BX121,IF($R$3=$AQ$12,'Result Sheet'!CS121,IF($R$3=$AQ$13,'Result Sheet'!DN121,""))))))</f>
        <v/>
      </c>
      <c r="K121" s="120" t="str">
        <f>IF($R$3=$AQ$8,'Result Sheet'!M121,IF($R$3=$AQ$9,'Result Sheet'!AH121,IF($R$3=$AQ$10,'Result Sheet'!BD121,IF($R$3=$AQ$11,'Result Sheet'!BY121,IF($R$3=$AQ$12,'Result Sheet'!CT121,IF($R$3=$AQ$13,'Result Sheet'!DO121,IF($R$3=$AQ$14,'Result Sheet'!EI121,IF($R$3=$AQ$15,'Result Sheet'!ES121,IF($R$3=$AQ$16,'Result Sheet'!FC121,"")))))))))</f>
        <v/>
      </c>
      <c r="L121" s="120" t="str">
        <f>IF($R$3=$AQ$8,'Result Sheet'!N121,IF($R$3=$AQ$9,'Result Sheet'!AI121,IF($R$3=$AQ$10,'Result Sheet'!BE121,IF($R$3=$AQ$11,'Result Sheet'!BZ121,IF($R$3=$AQ$12,'Result Sheet'!CU121,IF($R$3=$AQ$13,'Result Sheet'!DP121,""))))))</f>
        <v/>
      </c>
      <c r="M121" s="120" t="str">
        <f>IF($R$3=$AQ$8,'Result Sheet'!O121,IF($R$3=$AQ$9,'Result Sheet'!AJ121,IF($R$3=$AQ$10,'Result Sheet'!BF121,IF($R$3=$AQ$11,'Result Sheet'!CA121,IF($R$3=$AQ$12,'Result Sheet'!CV121,IF($R$3=$AQ$13,'Result Sheet'!DQ121,IF($R$3=$AQ$14,'Result Sheet'!EJ121,IF($R$3=$AQ$15,'Result Sheet'!ET121,IF($R$3=$AQ$16,'Result Sheet'!FD121,"")))))))))</f>
        <v/>
      </c>
      <c r="N121" s="120" t="str">
        <f>IF($R$3=$AQ$8,'Result Sheet'!P121,IF($R$3=$AQ$9,'Result Sheet'!AK121,IF($R$3=$AQ$10,'Result Sheet'!BG121,IF($R$3=$AQ$11,'Result Sheet'!CB121,IF($R$3=$AQ$12,'Result Sheet'!CW121,IF($R$3=$AQ$13,'Result Sheet'!DR121,""))))))</f>
        <v/>
      </c>
      <c r="O121" s="120" t="str">
        <f>IF($R$3=$AQ$8,'Result Sheet'!Q121,IF($R$3=$AQ$9,'Result Sheet'!AL121,IF($R$3=$AQ$10,'Result Sheet'!BH121,IF($R$3=$AQ$11,'Result Sheet'!CC121,IF($R$3=$AQ$12,'Result Sheet'!CX121,IF($R$3=$AQ$13,'Result Sheet'!DS121,IF($R$3=$AQ$14,'Result Sheet'!EK121,IF($R$3=$AQ$15,'Result Sheet'!EU121,IF($R$3=$AQ$16,'Result Sheet'!FE121,"")))))))))</f>
        <v/>
      </c>
      <c r="P121" s="472" t="str">
        <f t="shared" si="13"/>
        <v/>
      </c>
      <c r="Q121" s="120" t="str">
        <f>IF($R$3=$AQ$8,'Result Sheet'!S121,IF($R$3=$AQ$9,'Result Sheet'!AN121,IF($R$3=$AQ$10,'Result Sheet'!BJ121,IF($R$3=$AQ$11,'Result Sheet'!CE121,IF($R$3=$AQ$12,'Result Sheet'!CZ121,IF($R$3=$AQ$13,'Result Sheet'!DU121,""))))))</f>
        <v/>
      </c>
      <c r="R121" s="120" t="str">
        <f>IF($R$3=$AQ$8,'Result Sheet'!T121,IF($R$3=$AQ$9,'Result Sheet'!AO121,IF($R$3=$AQ$10,'Result Sheet'!BK121,IF($R$3=$AQ$11,'Result Sheet'!CF121,IF($R$3=$AQ$12,'Result Sheet'!DA121,IF($R$3=$AQ$13,'Result Sheet'!DV121,IF($R$3=$AQ$14,'Result Sheet'!EL121,IF($R$3=$AQ$15,'Result Sheet'!EV121,IF($R$3=$AQ$16,'Result Sheet'!FF121,IF($R$3=$AQ$17,'Result Sheet'!FM121,IF($R$3=$AQ$18,'Result Sheet'!FQ121,"")))))))))))</f>
        <v/>
      </c>
      <c r="S121" s="65" t="str">
        <f t="shared" si="14"/>
        <v/>
      </c>
      <c r="T121" s="62">
        <f t="shared" si="15"/>
        <v>0</v>
      </c>
      <c r="U121" s="120" t="str">
        <f>IF($R$3=$AQ$8,'Result Sheet'!W121,IF($R$3=$AQ$9,'Result Sheet'!AR121,IF($R$3=$AQ$10,'Result Sheet'!BN121,IF($R$3=$AQ$11,'Result Sheet'!CI121,IF($R$3=$AQ$12,'Result Sheet'!DD121,IF($R$3=$AQ$13,'Result Sheet'!DY121,""))))))</f>
        <v/>
      </c>
      <c r="V121" s="120" t="str">
        <f>IF($R$3=$AQ$8,'Result Sheet'!X121,IF($R$3=$AQ$9,'Result Sheet'!AS121,IF($R$3=$AQ$10,'Result Sheet'!BO121,IF($R$3=$AQ$11,'Result Sheet'!CJ121,IF($R$3=$AQ$12,'Result Sheet'!DE121,IF($R$3=$AQ$13,'Result Sheet'!DZ121,IF($R$3=$AQ$14,'Result Sheet'!EM121,IF($R$3=$AQ$15,'Result Sheet'!EW121,IF($R$3=$AQ$16,'Result Sheet'!FG121,IF($R$3=$AQ$17,'Result Sheet'!FN121,IF($R$3=$AQ$18,'Result Sheet'!FR121,"")))))))))))</f>
        <v/>
      </c>
      <c r="W121" s="66" t="str">
        <f t="shared" si="16"/>
        <v/>
      </c>
      <c r="X121" s="445" t="str">
        <f t="shared" si="17"/>
        <v/>
      </c>
      <c r="Y121" s="446">
        <f t="shared" si="18"/>
        <v>0</v>
      </c>
      <c r="Z121" s="446" t="str">
        <f t="shared" si="23"/>
        <v/>
      </c>
      <c r="AA121" s="446" t="str">
        <f t="shared" si="19"/>
        <v/>
      </c>
      <c r="AB121" s="446" t="str">
        <f t="shared" si="20"/>
        <v/>
      </c>
      <c r="AC121" s="446" t="str">
        <f t="shared" si="21"/>
        <v/>
      </c>
      <c r="AD121" s="447" t="str">
        <f t="shared" si="22"/>
        <v/>
      </c>
    </row>
    <row r="122" spans="1:30">
      <c r="A122" s="475">
        <f>IF('Result Sheet'!A122="","",'Result Sheet'!A122)</f>
        <v>115</v>
      </c>
      <c r="B122" s="439" t="str">
        <f>IF(OR($D$3="",$R$3=""),"",IF('Result Sheet'!B122="","",'Result Sheet'!B122))</f>
        <v/>
      </c>
      <c r="C122" s="440" t="str">
        <f>IF(OR($D$3="",$R$3=""),"",IF('Result Sheet'!F122="","",'Result Sheet'!F122))</f>
        <v/>
      </c>
      <c r="D122" s="441" t="str">
        <f>IF(OR($D$3="",$R$3=""),"",IF('Result Sheet'!E122="","",'Result Sheet'!E122))</f>
        <v/>
      </c>
      <c r="E122" s="442" t="str">
        <f>IF(OR($D$3="",$R$3=""),"",IF('Result Sheet'!G122="","",'Result Sheet'!G122))</f>
        <v/>
      </c>
      <c r="F122" s="442" t="str">
        <f>IF(OR($D$3="",$R$3=""),"",IF('Result Sheet'!H122="","",'Result Sheet'!H122))</f>
        <v/>
      </c>
      <c r="G122" s="442" t="str">
        <f>IF(OR($D$3="",$R$3=""),"",IF('Result Sheet'!I122="","",'Result Sheet'!I122))</f>
        <v/>
      </c>
      <c r="H122" s="443" t="str">
        <f>IF(OR($D$3="",$R$3=""),"",IF('Result Sheet'!K122="","",'Result Sheet'!K122))</f>
        <v/>
      </c>
      <c r="I122" s="444" t="str">
        <f>IF(OR($D$3="",$R$3=""),"",IF('Result Sheet'!J122="","",'Result Sheet'!J122))</f>
        <v/>
      </c>
      <c r="J122" s="120" t="str">
        <f>IF($R$3=$AQ$8,'Result Sheet'!L122,IF($R$3=$AQ$9,'Result Sheet'!AG122,IF($R$3=$AQ$10,'Result Sheet'!BC122,IF($R$3=$AQ$11,'Result Sheet'!BX122,IF($R$3=$AQ$12,'Result Sheet'!CS122,IF($R$3=$AQ$13,'Result Sheet'!DN122,""))))))</f>
        <v/>
      </c>
      <c r="K122" s="120" t="str">
        <f>IF($R$3=$AQ$8,'Result Sheet'!M122,IF($R$3=$AQ$9,'Result Sheet'!AH122,IF($R$3=$AQ$10,'Result Sheet'!BD122,IF($R$3=$AQ$11,'Result Sheet'!BY122,IF($R$3=$AQ$12,'Result Sheet'!CT122,IF($R$3=$AQ$13,'Result Sheet'!DO122,IF($R$3=$AQ$14,'Result Sheet'!EI122,IF($R$3=$AQ$15,'Result Sheet'!ES122,IF($R$3=$AQ$16,'Result Sheet'!FC122,"")))))))))</f>
        <v/>
      </c>
      <c r="L122" s="120" t="str">
        <f>IF($R$3=$AQ$8,'Result Sheet'!N122,IF($R$3=$AQ$9,'Result Sheet'!AI122,IF($R$3=$AQ$10,'Result Sheet'!BE122,IF($R$3=$AQ$11,'Result Sheet'!BZ122,IF($R$3=$AQ$12,'Result Sheet'!CU122,IF($R$3=$AQ$13,'Result Sheet'!DP122,""))))))</f>
        <v/>
      </c>
      <c r="M122" s="120" t="str">
        <f>IF($R$3=$AQ$8,'Result Sheet'!O122,IF($R$3=$AQ$9,'Result Sheet'!AJ122,IF($R$3=$AQ$10,'Result Sheet'!BF122,IF($R$3=$AQ$11,'Result Sheet'!CA122,IF($R$3=$AQ$12,'Result Sheet'!CV122,IF($R$3=$AQ$13,'Result Sheet'!DQ122,IF($R$3=$AQ$14,'Result Sheet'!EJ122,IF($R$3=$AQ$15,'Result Sheet'!ET122,IF($R$3=$AQ$16,'Result Sheet'!FD122,"")))))))))</f>
        <v/>
      </c>
      <c r="N122" s="120" t="str">
        <f>IF($R$3=$AQ$8,'Result Sheet'!P122,IF($R$3=$AQ$9,'Result Sheet'!AK122,IF($R$3=$AQ$10,'Result Sheet'!BG122,IF($R$3=$AQ$11,'Result Sheet'!CB122,IF($R$3=$AQ$12,'Result Sheet'!CW122,IF($R$3=$AQ$13,'Result Sheet'!DR122,""))))))</f>
        <v/>
      </c>
      <c r="O122" s="120" t="str">
        <f>IF($R$3=$AQ$8,'Result Sheet'!Q122,IF($R$3=$AQ$9,'Result Sheet'!AL122,IF($R$3=$AQ$10,'Result Sheet'!BH122,IF($R$3=$AQ$11,'Result Sheet'!CC122,IF($R$3=$AQ$12,'Result Sheet'!CX122,IF($R$3=$AQ$13,'Result Sheet'!DS122,IF($R$3=$AQ$14,'Result Sheet'!EK122,IF($R$3=$AQ$15,'Result Sheet'!EU122,IF($R$3=$AQ$16,'Result Sheet'!FE122,"")))))))))</f>
        <v/>
      </c>
      <c r="P122" s="472" t="str">
        <f t="shared" si="13"/>
        <v/>
      </c>
      <c r="Q122" s="120" t="str">
        <f>IF($R$3=$AQ$8,'Result Sheet'!S122,IF($R$3=$AQ$9,'Result Sheet'!AN122,IF($R$3=$AQ$10,'Result Sheet'!BJ122,IF($R$3=$AQ$11,'Result Sheet'!CE122,IF($R$3=$AQ$12,'Result Sheet'!CZ122,IF($R$3=$AQ$13,'Result Sheet'!DU122,""))))))</f>
        <v/>
      </c>
      <c r="R122" s="120" t="str">
        <f>IF($R$3=$AQ$8,'Result Sheet'!T122,IF($R$3=$AQ$9,'Result Sheet'!AO122,IF($R$3=$AQ$10,'Result Sheet'!BK122,IF($R$3=$AQ$11,'Result Sheet'!CF122,IF($R$3=$AQ$12,'Result Sheet'!DA122,IF($R$3=$AQ$13,'Result Sheet'!DV122,IF($R$3=$AQ$14,'Result Sheet'!EL122,IF($R$3=$AQ$15,'Result Sheet'!EV122,IF($R$3=$AQ$16,'Result Sheet'!FF122,IF($R$3=$AQ$17,'Result Sheet'!FM122,IF($R$3=$AQ$18,'Result Sheet'!FQ122,"")))))))))))</f>
        <v/>
      </c>
      <c r="S122" s="65" t="str">
        <f t="shared" si="14"/>
        <v/>
      </c>
      <c r="T122" s="62">
        <f t="shared" si="15"/>
        <v>0</v>
      </c>
      <c r="U122" s="120" t="str">
        <f>IF($R$3=$AQ$8,'Result Sheet'!W122,IF($R$3=$AQ$9,'Result Sheet'!AR122,IF($R$3=$AQ$10,'Result Sheet'!BN122,IF($R$3=$AQ$11,'Result Sheet'!CI122,IF($R$3=$AQ$12,'Result Sheet'!DD122,IF($R$3=$AQ$13,'Result Sheet'!DY122,""))))))</f>
        <v/>
      </c>
      <c r="V122" s="120" t="str">
        <f>IF($R$3=$AQ$8,'Result Sheet'!X122,IF($R$3=$AQ$9,'Result Sheet'!AS122,IF($R$3=$AQ$10,'Result Sheet'!BO122,IF($R$3=$AQ$11,'Result Sheet'!CJ122,IF($R$3=$AQ$12,'Result Sheet'!DE122,IF($R$3=$AQ$13,'Result Sheet'!DZ122,IF($R$3=$AQ$14,'Result Sheet'!EM122,IF($R$3=$AQ$15,'Result Sheet'!EW122,IF($R$3=$AQ$16,'Result Sheet'!FG122,IF($R$3=$AQ$17,'Result Sheet'!FN122,IF($R$3=$AQ$18,'Result Sheet'!FR122,"")))))))))))</f>
        <v/>
      </c>
      <c r="W122" s="66" t="str">
        <f t="shared" si="16"/>
        <v/>
      </c>
      <c r="X122" s="445" t="str">
        <f t="shared" si="17"/>
        <v/>
      </c>
      <c r="Y122" s="446">
        <f t="shared" si="18"/>
        <v>0</v>
      </c>
      <c r="Z122" s="446" t="str">
        <f t="shared" si="23"/>
        <v/>
      </c>
      <c r="AA122" s="446" t="str">
        <f t="shared" si="19"/>
        <v/>
      </c>
      <c r="AB122" s="446" t="str">
        <f t="shared" si="20"/>
        <v/>
      </c>
      <c r="AC122" s="446" t="str">
        <f t="shared" si="21"/>
        <v/>
      </c>
      <c r="AD122" s="447" t="str">
        <f t="shared" si="22"/>
        <v/>
      </c>
    </row>
    <row r="123" spans="1:30">
      <c r="A123" s="475">
        <f>IF('Result Sheet'!A123="","",'Result Sheet'!A123)</f>
        <v>116</v>
      </c>
      <c r="B123" s="439" t="str">
        <f>IF(OR($D$3="",$R$3=""),"",IF('Result Sheet'!B123="","",'Result Sheet'!B123))</f>
        <v/>
      </c>
      <c r="C123" s="440" t="str">
        <f>IF(OR($D$3="",$R$3=""),"",IF('Result Sheet'!F123="","",'Result Sheet'!F123))</f>
        <v/>
      </c>
      <c r="D123" s="441" t="str">
        <f>IF(OR($D$3="",$R$3=""),"",IF('Result Sheet'!E123="","",'Result Sheet'!E123))</f>
        <v/>
      </c>
      <c r="E123" s="442" t="str">
        <f>IF(OR($D$3="",$R$3=""),"",IF('Result Sheet'!G123="","",'Result Sheet'!G123))</f>
        <v/>
      </c>
      <c r="F123" s="442" t="str">
        <f>IF(OR($D$3="",$R$3=""),"",IF('Result Sheet'!H123="","",'Result Sheet'!H123))</f>
        <v/>
      </c>
      <c r="G123" s="442" t="str">
        <f>IF(OR($D$3="",$R$3=""),"",IF('Result Sheet'!I123="","",'Result Sheet'!I123))</f>
        <v/>
      </c>
      <c r="H123" s="443" t="str">
        <f>IF(OR($D$3="",$R$3=""),"",IF('Result Sheet'!K123="","",'Result Sheet'!K123))</f>
        <v/>
      </c>
      <c r="I123" s="444" t="str">
        <f>IF(OR($D$3="",$R$3=""),"",IF('Result Sheet'!J123="","",'Result Sheet'!J123))</f>
        <v/>
      </c>
      <c r="J123" s="120" t="str">
        <f>IF($R$3=$AQ$8,'Result Sheet'!L123,IF($R$3=$AQ$9,'Result Sheet'!AG123,IF($R$3=$AQ$10,'Result Sheet'!BC123,IF($R$3=$AQ$11,'Result Sheet'!BX123,IF($R$3=$AQ$12,'Result Sheet'!CS123,IF($R$3=$AQ$13,'Result Sheet'!DN123,""))))))</f>
        <v/>
      </c>
      <c r="K123" s="120" t="str">
        <f>IF($R$3=$AQ$8,'Result Sheet'!M123,IF($R$3=$AQ$9,'Result Sheet'!AH123,IF($R$3=$AQ$10,'Result Sheet'!BD123,IF($R$3=$AQ$11,'Result Sheet'!BY123,IF($R$3=$AQ$12,'Result Sheet'!CT123,IF($R$3=$AQ$13,'Result Sheet'!DO123,IF($R$3=$AQ$14,'Result Sheet'!EI123,IF($R$3=$AQ$15,'Result Sheet'!ES123,IF($R$3=$AQ$16,'Result Sheet'!FC123,"")))))))))</f>
        <v/>
      </c>
      <c r="L123" s="120" t="str">
        <f>IF($R$3=$AQ$8,'Result Sheet'!N123,IF($R$3=$AQ$9,'Result Sheet'!AI123,IF($R$3=$AQ$10,'Result Sheet'!BE123,IF($R$3=$AQ$11,'Result Sheet'!BZ123,IF($R$3=$AQ$12,'Result Sheet'!CU123,IF($R$3=$AQ$13,'Result Sheet'!DP123,""))))))</f>
        <v/>
      </c>
      <c r="M123" s="120" t="str">
        <f>IF($R$3=$AQ$8,'Result Sheet'!O123,IF($R$3=$AQ$9,'Result Sheet'!AJ123,IF($R$3=$AQ$10,'Result Sheet'!BF123,IF($R$3=$AQ$11,'Result Sheet'!CA123,IF($R$3=$AQ$12,'Result Sheet'!CV123,IF($R$3=$AQ$13,'Result Sheet'!DQ123,IF($R$3=$AQ$14,'Result Sheet'!EJ123,IF($R$3=$AQ$15,'Result Sheet'!ET123,IF($R$3=$AQ$16,'Result Sheet'!FD123,"")))))))))</f>
        <v/>
      </c>
      <c r="N123" s="120" t="str">
        <f>IF($R$3=$AQ$8,'Result Sheet'!P123,IF($R$3=$AQ$9,'Result Sheet'!AK123,IF($R$3=$AQ$10,'Result Sheet'!BG123,IF($R$3=$AQ$11,'Result Sheet'!CB123,IF($R$3=$AQ$12,'Result Sheet'!CW123,IF($R$3=$AQ$13,'Result Sheet'!DR123,""))))))</f>
        <v/>
      </c>
      <c r="O123" s="120" t="str">
        <f>IF($R$3=$AQ$8,'Result Sheet'!Q123,IF($R$3=$AQ$9,'Result Sheet'!AL123,IF($R$3=$AQ$10,'Result Sheet'!BH123,IF($R$3=$AQ$11,'Result Sheet'!CC123,IF($R$3=$AQ$12,'Result Sheet'!CX123,IF($R$3=$AQ$13,'Result Sheet'!DS123,IF($R$3=$AQ$14,'Result Sheet'!EK123,IF($R$3=$AQ$15,'Result Sheet'!EU123,IF($R$3=$AQ$16,'Result Sheet'!FE123,"")))))))))</f>
        <v/>
      </c>
      <c r="P123" s="472" t="str">
        <f t="shared" si="13"/>
        <v/>
      </c>
      <c r="Q123" s="120" t="str">
        <f>IF($R$3=$AQ$8,'Result Sheet'!S123,IF($R$3=$AQ$9,'Result Sheet'!AN123,IF($R$3=$AQ$10,'Result Sheet'!BJ123,IF($R$3=$AQ$11,'Result Sheet'!CE123,IF($R$3=$AQ$12,'Result Sheet'!CZ123,IF($R$3=$AQ$13,'Result Sheet'!DU123,""))))))</f>
        <v/>
      </c>
      <c r="R123" s="120" t="str">
        <f>IF($R$3=$AQ$8,'Result Sheet'!T123,IF($R$3=$AQ$9,'Result Sheet'!AO123,IF($R$3=$AQ$10,'Result Sheet'!BK123,IF($R$3=$AQ$11,'Result Sheet'!CF123,IF($R$3=$AQ$12,'Result Sheet'!DA123,IF($R$3=$AQ$13,'Result Sheet'!DV123,IF($R$3=$AQ$14,'Result Sheet'!EL123,IF($R$3=$AQ$15,'Result Sheet'!EV123,IF($R$3=$AQ$16,'Result Sheet'!FF123,IF($R$3=$AQ$17,'Result Sheet'!FM123,IF($R$3=$AQ$18,'Result Sheet'!FQ123,"")))))))))))</f>
        <v/>
      </c>
      <c r="S123" s="65" t="str">
        <f t="shared" si="14"/>
        <v/>
      </c>
      <c r="T123" s="62">
        <f t="shared" si="15"/>
        <v>0</v>
      </c>
      <c r="U123" s="120" t="str">
        <f>IF($R$3=$AQ$8,'Result Sheet'!W123,IF($R$3=$AQ$9,'Result Sheet'!AR123,IF($R$3=$AQ$10,'Result Sheet'!BN123,IF($R$3=$AQ$11,'Result Sheet'!CI123,IF($R$3=$AQ$12,'Result Sheet'!DD123,IF($R$3=$AQ$13,'Result Sheet'!DY123,""))))))</f>
        <v/>
      </c>
      <c r="V123" s="120" t="str">
        <f>IF($R$3=$AQ$8,'Result Sheet'!X123,IF($R$3=$AQ$9,'Result Sheet'!AS123,IF($R$3=$AQ$10,'Result Sheet'!BO123,IF($R$3=$AQ$11,'Result Sheet'!CJ123,IF($R$3=$AQ$12,'Result Sheet'!DE123,IF($R$3=$AQ$13,'Result Sheet'!DZ123,IF($R$3=$AQ$14,'Result Sheet'!EM123,IF($R$3=$AQ$15,'Result Sheet'!EW123,IF($R$3=$AQ$16,'Result Sheet'!FG123,IF($R$3=$AQ$17,'Result Sheet'!FN123,IF($R$3=$AQ$18,'Result Sheet'!FR123,"")))))))))))</f>
        <v/>
      </c>
      <c r="W123" s="66" t="str">
        <f t="shared" si="16"/>
        <v/>
      </c>
      <c r="X123" s="445" t="str">
        <f t="shared" si="17"/>
        <v/>
      </c>
      <c r="Y123" s="446">
        <f t="shared" si="18"/>
        <v>0</v>
      </c>
      <c r="Z123" s="446" t="str">
        <f t="shared" si="23"/>
        <v/>
      </c>
      <c r="AA123" s="446" t="str">
        <f t="shared" si="19"/>
        <v/>
      </c>
      <c r="AB123" s="446" t="str">
        <f t="shared" si="20"/>
        <v/>
      </c>
      <c r="AC123" s="446" t="str">
        <f t="shared" si="21"/>
        <v/>
      </c>
      <c r="AD123" s="447" t="str">
        <f t="shared" si="22"/>
        <v/>
      </c>
    </row>
    <row r="124" spans="1:30">
      <c r="A124" s="475">
        <f>IF('Result Sheet'!A124="","",'Result Sheet'!A124)</f>
        <v>117</v>
      </c>
      <c r="B124" s="439" t="str">
        <f>IF(OR($D$3="",$R$3=""),"",IF('Result Sheet'!B124="","",'Result Sheet'!B124))</f>
        <v/>
      </c>
      <c r="C124" s="440" t="str">
        <f>IF(OR($D$3="",$R$3=""),"",IF('Result Sheet'!F124="","",'Result Sheet'!F124))</f>
        <v/>
      </c>
      <c r="D124" s="441" t="str">
        <f>IF(OR($D$3="",$R$3=""),"",IF('Result Sheet'!E124="","",'Result Sheet'!E124))</f>
        <v/>
      </c>
      <c r="E124" s="442" t="str">
        <f>IF(OR($D$3="",$R$3=""),"",IF('Result Sheet'!G124="","",'Result Sheet'!G124))</f>
        <v/>
      </c>
      <c r="F124" s="442" t="str">
        <f>IF(OR($D$3="",$R$3=""),"",IF('Result Sheet'!H124="","",'Result Sheet'!H124))</f>
        <v/>
      </c>
      <c r="G124" s="442" t="str">
        <f>IF(OR($D$3="",$R$3=""),"",IF('Result Sheet'!I124="","",'Result Sheet'!I124))</f>
        <v/>
      </c>
      <c r="H124" s="443" t="str">
        <f>IF(OR($D$3="",$R$3=""),"",IF('Result Sheet'!K124="","",'Result Sheet'!K124))</f>
        <v/>
      </c>
      <c r="I124" s="444" t="str">
        <f>IF(OR($D$3="",$R$3=""),"",IF('Result Sheet'!J124="","",'Result Sheet'!J124))</f>
        <v/>
      </c>
      <c r="J124" s="120" t="str">
        <f>IF($R$3=$AQ$8,'Result Sheet'!L124,IF($R$3=$AQ$9,'Result Sheet'!AG124,IF($R$3=$AQ$10,'Result Sheet'!BC124,IF($R$3=$AQ$11,'Result Sheet'!BX124,IF($R$3=$AQ$12,'Result Sheet'!CS124,IF($R$3=$AQ$13,'Result Sheet'!DN124,""))))))</f>
        <v/>
      </c>
      <c r="K124" s="120" t="str">
        <f>IF($R$3=$AQ$8,'Result Sheet'!M124,IF($R$3=$AQ$9,'Result Sheet'!AH124,IF($R$3=$AQ$10,'Result Sheet'!BD124,IF($R$3=$AQ$11,'Result Sheet'!BY124,IF($R$3=$AQ$12,'Result Sheet'!CT124,IF($R$3=$AQ$13,'Result Sheet'!DO124,IF($R$3=$AQ$14,'Result Sheet'!EI124,IF($R$3=$AQ$15,'Result Sheet'!ES124,IF($R$3=$AQ$16,'Result Sheet'!FC124,"")))))))))</f>
        <v/>
      </c>
      <c r="L124" s="120" t="str">
        <f>IF($R$3=$AQ$8,'Result Sheet'!N124,IF($R$3=$AQ$9,'Result Sheet'!AI124,IF($R$3=$AQ$10,'Result Sheet'!BE124,IF($R$3=$AQ$11,'Result Sheet'!BZ124,IF($R$3=$AQ$12,'Result Sheet'!CU124,IF($R$3=$AQ$13,'Result Sheet'!DP124,""))))))</f>
        <v/>
      </c>
      <c r="M124" s="120" t="str">
        <f>IF($R$3=$AQ$8,'Result Sheet'!O124,IF($R$3=$AQ$9,'Result Sheet'!AJ124,IF($R$3=$AQ$10,'Result Sheet'!BF124,IF($R$3=$AQ$11,'Result Sheet'!CA124,IF($R$3=$AQ$12,'Result Sheet'!CV124,IF($R$3=$AQ$13,'Result Sheet'!DQ124,IF($R$3=$AQ$14,'Result Sheet'!EJ124,IF($R$3=$AQ$15,'Result Sheet'!ET124,IF($R$3=$AQ$16,'Result Sheet'!FD124,"")))))))))</f>
        <v/>
      </c>
      <c r="N124" s="120" t="str">
        <f>IF($R$3=$AQ$8,'Result Sheet'!P124,IF($R$3=$AQ$9,'Result Sheet'!AK124,IF($R$3=$AQ$10,'Result Sheet'!BG124,IF($R$3=$AQ$11,'Result Sheet'!CB124,IF($R$3=$AQ$12,'Result Sheet'!CW124,IF($R$3=$AQ$13,'Result Sheet'!DR124,""))))))</f>
        <v/>
      </c>
      <c r="O124" s="120" t="str">
        <f>IF($R$3=$AQ$8,'Result Sheet'!Q124,IF($R$3=$AQ$9,'Result Sheet'!AL124,IF($R$3=$AQ$10,'Result Sheet'!BH124,IF($R$3=$AQ$11,'Result Sheet'!CC124,IF($R$3=$AQ$12,'Result Sheet'!CX124,IF($R$3=$AQ$13,'Result Sheet'!DS124,IF($R$3=$AQ$14,'Result Sheet'!EK124,IF($R$3=$AQ$15,'Result Sheet'!EU124,IF($R$3=$AQ$16,'Result Sheet'!FE124,"")))))))))</f>
        <v/>
      </c>
      <c r="P124" s="472" t="str">
        <f t="shared" si="13"/>
        <v/>
      </c>
      <c r="Q124" s="120" t="str">
        <f>IF($R$3=$AQ$8,'Result Sheet'!S124,IF($R$3=$AQ$9,'Result Sheet'!AN124,IF($R$3=$AQ$10,'Result Sheet'!BJ124,IF($R$3=$AQ$11,'Result Sheet'!CE124,IF($R$3=$AQ$12,'Result Sheet'!CZ124,IF($R$3=$AQ$13,'Result Sheet'!DU124,""))))))</f>
        <v/>
      </c>
      <c r="R124" s="120" t="str">
        <f>IF($R$3=$AQ$8,'Result Sheet'!T124,IF($R$3=$AQ$9,'Result Sheet'!AO124,IF($R$3=$AQ$10,'Result Sheet'!BK124,IF($R$3=$AQ$11,'Result Sheet'!CF124,IF($R$3=$AQ$12,'Result Sheet'!DA124,IF($R$3=$AQ$13,'Result Sheet'!DV124,IF($R$3=$AQ$14,'Result Sheet'!EL124,IF($R$3=$AQ$15,'Result Sheet'!EV124,IF($R$3=$AQ$16,'Result Sheet'!FF124,IF($R$3=$AQ$17,'Result Sheet'!FM124,IF($R$3=$AQ$18,'Result Sheet'!FQ124,"")))))))))))</f>
        <v/>
      </c>
      <c r="S124" s="65" t="str">
        <f t="shared" si="14"/>
        <v/>
      </c>
      <c r="T124" s="62">
        <f t="shared" si="15"/>
        <v>0</v>
      </c>
      <c r="U124" s="120" t="str">
        <f>IF($R$3=$AQ$8,'Result Sheet'!W124,IF($R$3=$AQ$9,'Result Sheet'!AR124,IF($R$3=$AQ$10,'Result Sheet'!BN124,IF($R$3=$AQ$11,'Result Sheet'!CI124,IF($R$3=$AQ$12,'Result Sheet'!DD124,IF($R$3=$AQ$13,'Result Sheet'!DY124,""))))))</f>
        <v/>
      </c>
      <c r="V124" s="120" t="str">
        <f>IF($R$3=$AQ$8,'Result Sheet'!X124,IF($R$3=$AQ$9,'Result Sheet'!AS124,IF($R$3=$AQ$10,'Result Sheet'!BO124,IF($R$3=$AQ$11,'Result Sheet'!CJ124,IF($R$3=$AQ$12,'Result Sheet'!DE124,IF($R$3=$AQ$13,'Result Sheet'!DZ124,IF($R$3=$AQ$14,'Result Sheet'!EM124,IF($R$3=$AQ$15,'Result Sheet'!EW124,IF($R$3=$AQ$16,'Result Sheet'!FG124,IF($R$3=$AQ$17,'Result Sheet'!FN124,IF($R$3=$AQ$18,'Result Sheet'!FR124,"")))))))))))</f>
        <v/>
      </c>
      <c r="W124" s="66" t="str">
        <f t="shared" si="16"/>
        <v/>
      </c>
      <c r="X124" s="445" t="str">
        <f t="shared" si="17"/>
        <v/>
      </c>
      <c r="Y124" s="446">
        <f t="shared" si="18"/>
        <v>0</v>
      </c>
      <c r="Z124" s="446" t="str">
        <f t="shared" si="23"/>
        <v/>
      </c>
      <c r="AA124" s="446" t="str">
        <f t="shared" si="19"/>
        <v/>
      </c>
      <c r="AB124" s="446" t="str">
        <f t="shared" si="20"/>
        <v/>
      </c>
      <c r="AC124" s="446" t="str">
        <f t="shared" si="21"/>
        <v/>
      </c>
      <c r="AD124" s="447" t="str">
        <f t="shared" si="22"/>
        <v/>
      </c>
    </row>
    <row r="125" spans="1:30">
      <c r="A125" s="475">
        <f>IF('Result Sheet'!A125="","",'Result Sheet'!A125)</f>
        <v>118</v>
      </c>
      <c r="B125" s="439" t="str">
        <f>IF(OR($D$3="",$R$3=""),"",IF('Result Sheet'!B125="","",'Result Sheet'!B125))</f>
        <v/>
      </c>
      <c r="C125" s="440" t="str">
        <f>IF(OR($D$3="",$R$3=""),"",IF('Result Sheet'!F125="","",'Result Sheet'!F125))</f>
        <v/>
      </c>
      <c r="D125" s="441" t="str">
        <f>IF(OR($D$3="",$R$3=""),"",IF('Result Sheet'!E125="","",'Result Sheet'!E125))</f>
        <v/>
      </c>
      <c r="E125" s="442" t="str">
        <f>IF(OR($D$3="",$R$3=""),"",IF('Result Sheet'!G125="","",'Result Sheet'!G125))</f>
        <v/>
      </c>
      <c r="F125" s="442" t="str">
        <f>IF(OR($D$3="",$R$3=""),"",IF('Result Sheet'!H125="","",'Result Sheet'!H125))</f>
        <v/>
      </c>
      <c r="G125" s="442" t="str">
        <f>IF(OR($D$3="",$R$3=""),"",IF('Result Sheet'!I125="","",'Result Sheet'!I125))</f>
        <v/>
      </c>
      <c r="H125" s="443" t="str">
        <f>IF(OR($D$3="",$R$3=""),"",IF('Result Sheet'!K125="","",'Result Sheet'!K125))</f>
        <v/>
      </c>
      <c r="I125" s="444" t="str">
        <f>IF(OR($D$3="",$R$3=""),"",IF('Result Sheet'!J125="","",'Result Sheet'!J125))</f>
        <v/>
      </c>
      <c r="J125" s="120" t="str">
        <f>IF($R$3=$AQ$8,'Result Sheet'!L125,IF($R$3=$AQ$9,'Result Sheet'!AG125,IF($R$3=$AQ$10,'Result Sheet'!BC125,IF($R$3=$AQ$11,'Result Sheet'!BX125,IF($R$3=$AQ$12,'Result Sheet'!CS125,IF($R$3=$AQ$13,'Result Sheet'!DN125,""))))))</f>
        <v/>
      </c>
      <c r="K125" s="120" t="str">
        <f>IF($R$3=$AQ$8,'Result Sheet'!M125,IF($R$3=$AQ$9,'Result Sheet'!AH125,IF($R$3=$AQ$10,'Result Sheet'!BD125,IF($R$3=$AQ$11,'Result Sheet'!BY125,IF($R$3=$AQ$12,'Result Sheet'!CT125,IF($R$3=$AQ$13,'Result Sheet'!DO125,IF($R$3=$AQ$14,'Result Sheet'!EI125,IF($R$3=$AQ$15,'Result Sheet'!ES125,IF($R$3=$AQ$16,'Result Sheet'!FC125,"")))))))))</f>
        <v/>
      </c>
      <c r="L125" s="120" t="str">
        <f>IF($R$3=$AQ$8,'Result Sheet'!N125,IF($R$3=$AQ$9,'Result Sheet'!AI125,IF($R$3=$AQ$10,'Result Sheet'!BE125,IF($R$3=$AQ$11,'Result Sheet'!BZ125,IF($R$3=$AQ$12,'Result Sheet'!CU125,IF($R$3=$AQ$13,'Result Sheet'!DP125,""))))))</f>
        <v/>
      </c>
      <c r="M125" s="120" t="str">
        <f>IF($R$3=$AQ$8,'Result Sheet'!O125,IF($R$3=$AQ$9,'Result Sheet'!AJ125,IF($R$3=$AQ$10,'Result Sheet'!BF125,IF($R$3=$AQ$11,'Result Sheet'!CA125,IF($R$3=$AQ$12,'Result Sheet'!CV125,IF($R$3=$AQ$13,'Result Sheet'!DQ125,IF($R$3=$AQ$14,'Result Sheet'!EJ125,IF($R$3=$AQ$15,'Result Sheet'!ET125,IF($R$3=$AQ$16,'Result Sheet'!FD125,"")))))))))</f>
        <v/>
      </c>
      <c r="N125" s="120" t="str">
        <f>IF($R$3=$AQ$8,'Result Sheet'!P125,IF($R$3=$AQ$9,'Result Sheet'!AK125,IF($R$3=$AQ$10,'Result Sheet'!BG125,IF($R$3=$AQ$11,'Result Sheet'!CB125,IF($R$3=$AQ$12,'Result Sheet'!CW125,IF($R$3=$AQ$13,'Result Sheet'!DR125,""))))))</f>
        <v/>
      </c>
      <c r="O125" s="120" t="str">
        <f>IF($R$3=$AQ$8,'Result Sheet'!Q125,IF($R$3=$AQ$9,'Result Sheet'!AL125,IF($R$3=$AQ$10,'Result Sheet'!BH125,IF($R$3=$AQ$11,'Result Sheet'!CC125,IF($R$3=$AQ$12,'Result Sheet'!CX125,IF($R$3=$AQ$13,'Result Sheet'!DS125,IF($R$3=$AQ$14,'Result Sheet'!EK125,IF($R$3=$AQ$15,'Result Sheet'!EU125,IF($R$3=$AQ$16,'Result Sheet'!FE125,"")))))))))</f>
        <v/>
      </c>
      <c r="P125" s="472" t="str">
        <f t="shared" si="13"/>
        <v/>
      </c>
      <c r="Q125" s="120" t="str">
        <f>IF($R$3=$AQ$8,'Result Sheet'!S125,IF($R$3=$AQ$9,'Result Sheet'!AN125,IF($R$3=$AQ$10,'Result Sheet'!BJ125,IF($R$3=$AQ$11,'Result Sheet'!CE125,IF($R$3=$AQ$12,'Result Sheet'!CZ125,IF($R$3=$AQ$13,'Result Sheet'!DU125,""))))))</f>
        <v/>
      </c>
      <c r="R125" s="120" t="str">
        <f>IF($R$3=$AQ$8,'Result Sheet'!T125,IF($R$3=$AQ$9,'Result Sheet'!AO125,IF($R$3=$AQ$10,'Result Sheet'!BK125,IF($R$3=$AQ$11,'Result Sheet'!CF125,IF($R$3=$AQ$12,'Result Sheet'!DA125,IF($R$3=$AQ$13,'Result Sheet'!DV125,IF($R$3=$AQ$14,'Result Sheet'!EL125,IF($R$3=$AQ$15,'Result Sheet'!EV125,IF($R$3=$AQ$16,'Result Sheet'!FF125,IF($R$3=$AQ$17,'Result Sheet'!FM125,IF($R$3=$AQ$18,'Result Sheet'!FQ125,"")))))))))))</f>
        <v/>
      </c>
      <c r="S125" s="65" t="str">
        <f t="shared" si="14"/>
        <v/>
      </c>
      <c r="T125" s="62">
        <f t="shared" si="15"/>
        <v>0</v>
      </c>
      <c r="U125" s="120" t="str">
        <f>IF($R$3=$AQ$8,'Result Sheet'!W125,IF($R$3=$AQ$9,'Result Sheet'!AR125,IF($R$3=$AQ$10,'Result Sheet'!BN125,IF($R$3=$AQ$11,'Result Sheet'!CI125,IF($R$3=$AQ$12,'Result Sheet'!DD125,IF($R$3=$AQ$13,'Result Sheet'!DY125,""))))))</f>
        <v/>
      </c>
      <c r="V125" s="120" t="str">
        <f>IF($R$3=$AQ$8,'Result Sheet'!X125,IF($R$3=$AQ$9,'Result Sheet'!AS125,IF($R$3=$AQ$10,'Result Sheet'!BO125,IF($R$3=$AQ$11,'Result Sheet'!CJ125,IF($R$3=$AQ$12,'Result Sheet'!DE125,IF($R$3=$AQ$13,'Result Sheet'!DZ125,IF($R$3=$AQ$14,'Result Sheet'!EM125,IF($R$3=$AQ$15,'Result Sheet'!EW125,IF($R$3=$AQ$16,'Result Sheet'!FG125,IF($R$3=$AQ$17,'Result Sheet'!FN125,IF($R$3=$AQ$18,'Result Sheet'!FR125,"")))))))))))</f>
        <v/>
      </c>
      <c r="W125" s="66" t="str">
        <f t="shared" si="16"/>
        <v/>
      </c>
      <c r="X125" s="445" t="str">
        <f t="shared" si="17"/>
        <v/>
      </c>
      <c r="Y125" s="446">
        <f t="shared" si="18"/>
        <v>0</v>
      </c>
      <c r="Z125" s="446" t="str">
        <f t="shared" si="23"/>
        <v/>
      </c>
      <c r="AA125" s="446" t="str">
        <f t="shared" si="19"/>
        <v/>
      </c>
      <c r="AB125" s="446" t="str">
        <f t="shared" si="20"/>
        <v/>
      </c>
      <c r="AC125" s="446" t="str">
        <f t="shared" si="21"/>
        <v/>
      </c>
      <c r="AD125" s="447" t="str">
        <f t="shared" si="22"/>
        <v/>
      </c>
    </row>
    <row r="126" spans="1:30">
      <c r="A126" s="475">
        <f>IF('Result Sheet'!A126="","",'Result Sheet'!A126)</f>
        <v>119</v>
      </c>
      <c r="B126" s="439" t="str">
        <f>IF(OR($D$3="",$R$3=""),"",IF('Result Sheet'!B126="","",'Result Sheet'!B126))</f>
        <v/>
      </c>
      <c r="C126" s="440" t="str">
        <f>IF(OR($D$3="",$R$3=""),"",IF('Result Sheet'!F126="","",'Result Sheet'!F126))</f>
        <v/>
      </c>
      <c r="D126" s="441" t="str">
        <f>IF(OR($D$3="",$R$3=""),"",IF('Result Sheet'!E126="","",'Result Sheet'!E126))</f>
        <v/>
      </c>
      <c r="E126" s="442" t="str">
        <f>IF(OR($D$3="",$R$3=""),"",IF('Result Sheet'!G126="","",'Result Sheet'!G126))</f>
        <v/>
      </c>
      <c r="F126" s="442" t="str">
        <f>IF(OR($D$3="",$R$3=""),"",IF('Result Sheet'!H126="","",'Result Sheet'!H126))</f>
        <v/>
      </c>
      <c r="G126" s="442" t="str">
        <f>IF(OR($D$3="",$R$3=""),"",IF('Result Sheet'!I126="","",'Result Sheet'!I126))</f>
        <v/>
      </c>
      <c r="H126" s="443" t="str">
        <f>IF(OR($D$3="",$R$3=""),"",IF('Result Sheet'!K126="","",'Result Sheet'!K126))</f>
        <v/>
      </c>
      <c r="I126" s="444" t="str">
        <f>IF(OR($D$3="",$R$3=""),"",IF('Result Sheet'!J126="","",'Result Sheet'!J126))</f>
        <v/>
      </c>
      <c r="J126" s="120" t="str">
        <f>IF($R$3=$AQ$8,'Result Sheet'!L126,IF($R$3=$AQ$9,'Result Sheet'!AG126,IF($R$3=$AQ$10,'Result Sheet'!BC126,IF($R$3=$AQ$11,'Result Sheet'!BX126,IF($R$3=$AQ$12,'Result Sheet'!CS126,IF($R$3=$AQ$13,'Result Sheet'!DN126,""))))))</f>
        <v/>
      </c>
      <c r="K126" s="120" t="str">
        <f>IF($R$3=$AQ$8,'Result Sheet'!M126,IF($R$3=$AQ$9,'Result Sheet'!AH126,IF($R$3=$AQ$10,'Result Sheet'!BD126,IF($R$3=$AQ$11,'Result Sheet'!BY126,IF($R$3=$AQ$12,'Result Sheet'!CT126,IF($R$3=$AQ$13,'Result Sheet'!DO126,IF($R$3=$AQ$14,'Result Sheet'!EI126,IF($R$3=$AQ$15,'Result Sheet'!ES126,IF($R$3=$AQ$16,'Result Sheet'!FC126,"")))))))))</f>
        <v/>
      </c>
      <c r="L126" s="120" t="str">
        <f>IF($R$3=$AQ$8,'Result Sheet'!N126,IF($R$3=$AQ$9,'Result Sheet'!AI126,IF($R$3=$AQ$10,'Result Sheet'!BE126,IF($R$3=$AQ$11,'Result Sheet'!BZ126,IF($R$3=$AQ$12,'Result Sheet'!CU126,IF($R$3=$AQ$13,'Result Sheet'!DP126,""))))))</f>
        <v/>
      </c>
      <c r="M126" s="120" t="str">
        <f>IF($R$3=$AQ$8,'Result Sheet'!O126,IF($R$3=$AQ$9,'Result Sheet'!AJ126,IF($R$3=$AQ$10,'Result Sheet'!BF126,IF($R$3=$AQ$11,'Result Sheet'!CA126,IF($R$3=$AQ$12,'Result Sheet'!CV126,IF($R$3=$AQ$13,'Result Sheet'!DQ126,IF($R$3=$AQ$14,'Result Sheet'!EJ126,IF($R$3=$AQ$15,'Result Sheet'!ET126,IF($R$3=$AQ$16,'Result Sheet'!FD126,"")))))))))</f>
        <v/>
      </c>
      <c r="N126" s="120" t="str">
        <f>IF($R$3=$AQ$8,'Result Sheet'!P126,IF($R$3=$AQ$9,'Result Sheet'!AK126,IF($R$3=$AQ$10,'Result Sheet'!BG126,IF($R$3=$AQ$11,'Result Sheet'!CB126,IF($R$3=$AQ$12,'Result Sheet'!CW126,IF($R$3=$AQ$13,'Result Sheet'!DR126,""))))))</f>
        <v/>
      </c>
      <c r="O126" s="120" t="str">
        <f>IF($R$3=$AQ$8,'Result Sheet'!Q126,IF($R$3=$AQ$9,'Result Sheet'!AL126,IF($R$3=$AQ$10,'Result Sheet'!BH126,IF($R$3=$AQ$11,'Result Sheet'!CC126,IF($R$3=$AQ$12,'Result Sheet'!CX126,IF($R$3=$AQ$13,'Result Sheet'!DS126,IF($R$3=$AQ$14,'Result Sheet'!EK126,IF($R$3=$AQ$15,'Result Sheet'!EU126,IF($R$3=$AQ$16,'Result Sheet'!FE126,"")))))))))</f>
        <v/>
      </c>
      <c r="P126" s="472" t="str">
        <f t="shared" si="13"/>
        <v/>
      </c>
      <c r="Q126" s="120" t="str">
        <f>IF($R$3=$AQ$8,'Result Sheet'!S126,IF($R$3=$AQ$9,'Result Sheet'!AN126,IF($R$3=$AQ$10,'Result Sheet'!BJ126,IF($R$3=$AQ$11,'Result Sheet'!CE126,IF($R$3=$AQ$12,'Result Sheet'!CZ126,IF($R$3=$AQ$13,'Result Sheet'!DU126,""))))))</f>
        <v/>
      </c>
      <c r="R126" s="120" t="str">
        <f>IF($R$3=$AQ$8,'Result Sheet'!T126,IF($R$3=$AQ$9,'Result Sheet'!AO126,IF($R$3=$AQ$10,'Result Sheet'!BK126,IF($R$3=$AQ$11,'Result Sheet'!CF126,IF($R$3=$AQ$12,'Result Sheet'!DA126,IF($R$3=$AQ$13,'Result Sheet'!DV126,IF($R$3=$AQ$14,'Result Sheet'!EL126,IF($R$3=$AQ$15,'Result Sheet'!EV126,IF($R$3=$AQ$16,'Result Sheet'!FF126,IF($R$3=$AQ$17,'Result Sheet'!FM126,IF($R$3=$AQ$18,'Result Sheet'!FQ126,"")))))))))))</f>
        <v/>
      </c>
      <c r="S126" s="65" t="str">
        <f t="shared" si="14"/>
        <v/>
      </c>
      <c r="T126" s="62">
        <f t="shared" si="15"/>
        <v>0</v>
      </c>
      <c r="U126" s="120" t="str">
        <f>IF($R$3=$AQ$8,'Result Sheet'!W126,IF($R$3=$AQ$9,'Result Sheet'!AR126,IF($R$3=$AQ$10,'Result Sheet'!BN126,IF($R$3=$AQ$11,'Result Sheet'!CI126,IF($R$3=$AQ$12,'Result Sheet'!DD126,IF($R$3=$AQ$13,'Result Sheet'!DY126,""))))))</f>
        <v/>
      </c>
      <c r="V126" s="120" t="str">
        <f>IF($R$3=$AQ$8,'Result Sheet'!X126,IF($R$3=$AQ$9,'Result Sheet'!AS126,IF($R$3=$AQ$10,'Result Sheet'!BO126,IF($R$3=$AQ$11,'Result Sheet'!CJ126,IF($R$3=$AQ$12,'Result Sheet'!DE126,IF($R$3=$AQ$13,'Result Sheet'!DZ126,IF($R$3=$AQ$14,'Result Sheet'!EM126,IF($R$3=$AQ$15,'Result Sheet'!EW126,IF($R$3=$AQ$16,'Result Sheet'!FG126,IF($R$3=$AQ$17,'Result Sheet'!FN126,IF($R$3=$AQ$18,'Result Sheet'!FR126,"")))))))))))</f>
        <v/>
      </c>
      <c r="W126" s="66" t="str">
        <f t="shared" si="16"/>
        <v/>
      </c>
      <c r="X126" s="445" t="str">
        <f t="shared" si="17"/>
        <v/>
      </c>
      <c r="Y126" s="446">
        <f t="shared" si="18"/>
        <v>0</v>
      </c>
      <c r="Z126" s="446" t="str">
        <f t="shared" si="23"/>
        <v/>
      </c>
      <c r="AA126" s="446" t="str">
        <f t="shared" si="19"/>
        <v/>
      </c>
      <c r="AB126" s="446" t="str">
        <f t="shared" si="20"/>
        <v/>
      </c>
      <c r="AC126" s="446" t="str">
        <f t="shared" si="21"/>
        <v/>
      </c>
      <c r="AD126" s="447" t="str">
        <f t="shared" si="22"/>
        <v/>
      </c>
    </row>
    <row r="127" spans="1:30">
      <c r="A127" s="475">
        <f>IF('Result Sheet'!A127="","",'Result Sheet'!A127)</f>
        <v>120</v>
      </c>
      <c r="B127" s="439" t="str">
        <f>IF(OR($D$3="",$R$3=""),"",IF('Result Sheet'!B127="","",'Result Sheet'!B127))</f>
        <v/>
      </c>
      <c r="C127" s="440" t="str">
        <f>IF(OR($D$3="",$R$3=""),"",IF('Result Sheet'!F127="","",'Result Sheet'!F127))</f>
        <v/>
      </c>
      <c r="D127" s="441" t="str">
        <f>IF(OR($D$3="",$R$3=""),"",IF('Result Sheet'!E127="","",'Result Sheet'!E127))</f>
        <v/>
      </c>
      <c r="E127" s="442" t="str">
        <f>IF(OR($D$3="",$R$3=""),"",IF('Result Sheet'!G127="","",'Result Sheet'!G127))</f>
        <v/>
      </c>
      <c r="F127" s="442" t="str">
        <f>IF(OR($D$3="",$R$3=""),"",IF('Result Sheet'!H127="","",'Result Sheet'!H127))</f>
        <v/>
      </c>
      <c r="G127" s="442" t="str">
        <f>IF(OR($D$3="",$R$3=""),"",IF('Result Sheet'!I127="","",'Result Sheet'!I127))</f>
        <v/>
      </c>
      <c r="H127" s="443" t="str">
        <f>IF(OR($D$3="",$R$3=""),"",IF('Result Sheet'!K127="","",'Result Sheet'!K127))</f>
        <v/>
      </c>
      <c r="I127" s="444" t="str">
        <f>IF(OR($D$3="",$R$3=""),"",IF('Result Sheet'!J127="","",'Result Sheet'!J127))</f>
        <v/>
      </c>
      <c r="J127" s="120" t="str">
        <f>IF($R$3=$AQ$8,'Result Sheet'!L127,IF($R$3=$AQ$9,'Result Sheet'!AG127,IF($R$3=$AQ$10,'Result Sheet'!BC127,IF($R$3=$AQ$11,'Result Sheet'!BX127,IF($R$3=$AQ$12,'Result Sheet'!CS127,IF($R$3=$AQ$13,'Result Sheet'!DN127,""))))))</f>
        <v/>
      </c>
      <c r="K127" s="120" t="str">
        <f>IF($R$3=$AQ$8,'Result Sheet'!M127,IF($R$3=$AQ$9,'Result Sheet'!AH127,IF($R$3=$AQ$10,'Result Sheet'!BD127,IF($R$3=$AQ$11,'Result Sheet'!BY127,IF($R$3=$AQ$12,'Result Sheet'!CT127,IF($R$3=$AQ$13,'Result Sheet'!DO127,IF($R$3=$AQ$14,'Result Sheet'!EI127,IF($R$3=$AQ$15,'Result Sheet'!ES127,IF($R$3=$AQ$16,'Result Sheet'!FC127,"")))))))))</f>
        <v/>
      </c>
      <c r="L127" s="120" t="str">
        <f>IF($R$3=$AQ$8,'Result Sheet'!N127,IF($R$3=$AQ$9,'Result Sheet'!AI127,IF($R$3=$AQ$10,'Result Sheet'!BE127,IF($R$3=$AQ$11,'Result Sheet'!BZ127,IF($R$3=$AQ$12,'Result Sheet'!CU127,IF($R$3=$AQ$13,'Result Sheet'!DP127,""))))))</f>
        <v/>
      </c>
      <c r="M127" s="120" t="str">
        <f>IF($R$3=$AQ$8,'Result Sheet'!O127,IF($R$3=$AQ$9,'Result Sheet'!AJ127,IF($R$3=$AQ$10,'Result Sheet'!BF127,IF($R$3=$AQ$11,'Result Sheet'!CA127,IF($R$3=$AQ$12,'Result Sheet'!CV127,IF($R$3=$AQ$13,'Result Sheet'!DQ127,IF($R$3=$AQ$14,'Result Sheet'!EJ127,IF($R$3=$AQ$15,'Result Sheet'!ET127,IF($R$3=$AQ$16,'Result Sheet'!FD127,"")))))))))</f>
        <v/>
      </c>
      <c r="N127" s="120" t="str">
        <f>IF($R$3=$AQ$8,'Result Sheet'!P127,IF($R$3=$AQ$9,'Result Sheet'!AK127,IF($R$3=$AQ$10,'Result Sheet'!BG127,IF($R$3=$AQ$11,'Result Sheet'!CB127,IF($R$3=$AQ$12,'Result Sheet'!CW127,IF($R$3=$AQ$13,'Result Sheet'!DR127,""))))))</f>
        <v/>
      </c>
      <c r="O127" s="120" t="str">
        <f>IF($R$3=$AQ$8,'Result Sheet'!Q127,IF($R$3=$AQ$9,'Result Sheet'!AL127,IF($R$3=$AQ$10,'Result Sheet'!BH127,IF($R$3=$AQ$11,'Result Sheet'!CC127,IF($R$3=$AQ$12,'Result Sheet'!CX127,IF($R$3=$AQ$13,'Result Sheet'!DS127,IF($R$3=$AQ$14,'Result Sheet'!EK127,IF($R$3=$AQ$15,'Result Sheet'!EU127,IF($R$3=$AQ$16,'Result Sheet'!FE127,"")))))))))</f>
        <v/>
      </c>
      <c r="P127" s="472" t="str">
        <f t="shared" si="13"/>
        <v/>
      </c>
      <c r="Q127" s="120" t="str">
        <f>IF($R$3=$AQ$8,'Result Sheet'!S127,IF($R$3=$AQ$9,'Result Sheet'!AN127,IF($R$3=$AQ$10,'Result Sheet'!BJ127,IF($R$3=$AQ$11,'Result Sheet'!CE127,IF($R$3=$AQ$12,'Result Sheet'!CZ127,IF($R$3=$AQ$13,'Result Sheet'!DU127,""))))))</f>
        <v/>
      </c>
      <c r="R127" s="120" t="str">
        <f>IF($R$3=$AQ$8,'Result Sheet'!T127,IF($R$3=$AQ$9,'Result Sheet'!AO127,IF($R$3=$AQ$10,'Result Sheet'!BK127,IF($R$3=$AQ$11,'Result Sheet'!CF127,IF($R$3=$AQ$12,'Result Sheet'!DA127,IF($R$3=$AQ$13,'Result Sheet'!DV127,IF($R$3=$AQ$14,'Result Sheet'!EL127,IF($R$3=$AQ$15,'Result Sheet'!EV127,IF($R$3=$AQ$16,'Result Sheet'!FF127,IF($R$3=$AQ$17,'Result Sheet'!FM127,IF($R$3=$AQ$18,'Result Sheet'!FQ127,"")))))))))))</f>
        <v/>
      </c>
      <c r="S127" s="65" t="str">
        <f t="shared" si="14"/>
        <v/>
      </c>
      <c r="T127" s="62">
        <f t="shared" si="15"/>
        <v>0</v>
      </c>
      <c r="U127" s="120" t="str">
        <f>IF($R$3=$AQ$8,'Result Sheet'!W127,IF($R$3=$AQ$9,'Result Sheet'!AR127,IF($R$3=$AQ$10,'Result Sheet'!BN127,IF($R$3=$AQ$11,'Result Sheet'!CI127,IF($R$3=$AQ$12,'Result Sheet'!DD127,IF($R$3=$AQ$13,'Result Sheet'!DY127,""))))))</f>
        <v/>
      </c>
      <c r="V127" s="120" t="str">
        <f>IF($R$3=$AQ$8,'Result Sheet'!X127,IF($R$3=$AQ$9,'Result Sheet'!AS127,IF($R$3=$AQ$10,'Result Sheet'!BO127,IF($R$3=$AQ$11,'Result Sheet'!CJ127,IF($R$3=$AQ$12,'Result Sheet'!DE127,IF($R$3=$AQ$13,'Result Sheet'!DZ127,IF($R$3=$AQ$14,'Result Sheet'!EM127,IF($R$3=$AQ$15,'Result Sheet'!EW127,IF($R$3=$AQ$16,'Result Sheet'!FG127,IF($R$3=$AQ$17,'Result Sheet'!FN127,IF($R$3=$AQ$18,'Result Sheet'!FR127,"")))))))))))</f>
        <v/>
      </c>
      <c r="W127" s="66" t="str">
        <f t="shared" si="16"/>
        <v/>
      </c>
      <c r="X127" s="445" t="str">
        <f t="shared" si="17"/>
        <v/>
      </c>
      <c r="Y127" s="446">
        <f t="shared" si="18"/>
        <v>0</v>
      </c>
      <c r="Z127" s="446" t="str">
        <f t="shared" si="23"/>
        <v/>
      </c>
      <c r="AA127" s="446" t="str">
        <f t="shared" si="19"/>
        <v/>
      </c>
      <c r="AB127" s="446" t="str">
        <f t="shared" si="20"/>
        <v/>
      </c>
      <c r="AC127" s="446" t="str">
        <f t="shared" si="21"/>
        <v/>
      </c>
      <c r="AD127" s="447" t="str">
        <f t="shared" si="22"/>
        <v/>
      </c>
    </row>
    <row r="128" spans="1:30">
      <c r="A128" s="475">
        <f>IF('Result Sheet'!A128="","",'Result Sheet'!A128)</f>
        <v>121</v>
      </c>
      <c r="B128" s="439" t="str">
        <f>IF(OR($D$3="",$R$3=""),"",IF('Result Sheet'!B128="","",'Result Sheet'!B128))</f>
        <v/>
      </c>
      <c r="C128" s="440" t="str">
        <f>IF(OR($D$3="",$R$3=""),"",IF('Result Sheet'!F128="","",'Result Sheet'!F128))</f>
        <v/>
      </c>
      <c r="D128" s="441" t="str">
        <f>IF(OR($D$3="",$R$3=""),"",IF('Result Sheet'!E128="","",'Result Sheet'!E128))</f>
        <v/>
      </c>
      <c r="E128" s="442" t="str">
        <f>IF(OR($D$3="",$R$3=""),"",IF('Result Sheet'!G128="","",'Result Sheet'!G128))</f>
        <v/>
      </c>
      <c r="F128" s="442" t="str">
        <f>IF(OR($D$3="",$R$3=""),"",IF('Result Sheet'!H128="","",'Result Sheet'!H128))</f>
        <v/>
      </c>
      <c r="G128" s="442" t="str">
        <f>IF(OR($D$3="",$R$3=""),"",IF('Result Sheet'!I128="","",'Result Sheet'!I128))</f>
        <v/>
      </c>
      <c r="H128" s="443" t="str">
        <f>IF(OR($D$3="",$R$3=""),"",IF('Result Sheet'!K128="","",'Result Sheet'!K128))</f>
        <v/>
      </c>
      <c r="I128" s="444" t="str">
        <f>IF(OR($D$3="",$R$3=""),"",IF('Result Sheet'!J128="","",'Result Sheet'!J128))</f>
        <v/>
      </c>
      <c r="J128" s="120" t="str">
        <f>IF($R$3=$AQ$8,'Result Sheet'!L128,IF($R$3=$AQ$9,'Result Sheet'!AG128,IF($R$3=$AQ$10,'Result Sheet'!BC128,IF($R$3=$AQ$11,'Result Sheet'!BX128,IF($R$3=$AQ$12,'Result Sheet'!CS128,IF($R$3=$AQ$13,'Result Sheet'!DN128,""))))))</f>
        <v/>
      </c>
      <c r="K128" s="120" t="str">
        <f>IF($R$3=$AQ$8,'Result Sheet'!M128,IF($R$3=$AQ$9,'Result Sheet'!AH128,IF($R$3=$AQ$10,'Result Sheet'!BD128,IF($R$3=$AQ$11,'Result Sheet'!BY128,IF($R$3=$AQ$12,'Result Sheet'!CT128,IF($R$3=$AQ$13,'Result Sheet'!DO128,IF($R$3=$AQ$14,'Result Sheet'!EI128,IF($R$3=$AQ$15,'Result Sheet'!ES128,IF($R$3=$AQ$16,'Result Sheet'!FC128,"")))))))))</f>
        <v/>
      </c>
      <c r="L128" s="120" t="str">
        <f>IF($R$3=$AQ$8,'Result Sheet'!N128,IF($R$3=$AQ$9,'Result Sheet'!AI128,IF($R$3=$AQ$10,'Result Sheet'!BE128,IF($R$3=$AQ$11,'Result Sheet'!BZ128,IF($R$3=$AQ$12,'Result Sheet'!CU128,IF($R$3=$AQ$13,'Result Sheet'!DP128,""))))))</f>
        <v/>
      </c>
      <c r="M128" s="120" t="str">
        <f>IF($R$3=$AQ$8,'Result Sheet'!O128,IF($R$3=$AQ$9,'Result Sheet'!AJ128,IF($R$3=$AQ$10,'Result Sheet'!BF128,IF($R$3=$AQ$11,'Result Sheet'!CA128,IF($R$3=$AQ$12,'Result Sheet'!CV128,IF($R$3=$AQ$13,'Result Sheet'!DQ128,IF($R$3=$AQ$14,'Result Sheet'!EJ128,IF($R$3=$AQ$15,'Result Sheet'!ET128,IF($R$3=$AQ$16,'Result Sheet'!FD128,"")))))))))</f>
        <v/>
      </c>
      <c r="N128" s="120" t="str">
        <f>IF($R$3=$AQ$8,'Result Sheet'!P128,IF($R$3=$AQ$9,'Result Sheet'!AK128,IF($R$3=$AQ$10,'Result Sheet'!BG128,IF($R$3=$AQ$11,'Result Sheet'!CB128,IF($R$3=$AQ$12,'Result Sheet'!CW128,IF($R$3=$AQ$13,'Result Sheet'!DR128,""))))))</f>
        <v/>
      </c>
      <c r="O128" s="120" t="str">
        <f>IF($R$3=$AQ$8,'Result Sheet'!Q128,IF($R$3=$AQ$9,'Result Sheet'!AL128,IF($R$3=$AQ$10,'Result Sheet'!BH128,IF($R$3=$AQ$11,'Result Sheet'!CC128,IF($R$3=$AQ$12,'Result Sheet'!CX128,IF($R$3=$AQ$13,'Result Sheet'!DS128,IF($R$3=$AQ$14,'Result Sheet'!EK128,IF($R$3=$AQ$15,'Result Sheet'!EU128,IF($R$3=$AQ$16,'Result Sheet'!FE128,"")))))))))</f>
        <v/>
      </c>
      <c r="P128" s="472" t="str">
        <f t="shared" si="13"/>
        <v/>
      </c>
      <c r="Q128" s="120" t="str">
        <f>IF($R$3=$AQ$8,'Result Sheet'!S128,IF($R$3=$AQ$9,'Result Sheet'!AN128,IF($R$3=$AQ$10,'Result Sheet'!BJ128,IF($R$3=$AQ$11,'Result Sheet'!CE128,IF($R$3=$AQ$12,'Result Sheet'!CZ128,IF($R$3=$AQ$13,'Result Sheet'!DU128,""))))))</f>
        <v/>
      </c>
      <c r="R128" s="120" t="str">
        <f>IF($R$3=$AQ$8,'Result Sheet'!T128,IF($R$3=$AQ$9,'Result Sheet'!AO128,IF($R$3=$AQ$10,'Result Sheet'!BK128,IF($R$3=$AQ$11,'Result Sheet'!CF128,IF($R$3=$AQ$12,'Result Sheet'!DA128,IF($R$3=$AQ$13,'Result Sheet'!DV128,IF($R$3=$AQ$14,'Result Sheet'!EL128,IF($R$3=$AQ$15,'Result Sheet'!EV128,IF($R$3=$AQ$16,'Result Sheet'!FF128,IF($R$3=$AQ$17,'Result Sheet'!FM128,IF($R$3=$AQ$18,'Result Sheet'!FQ128,"")))))))))))</f>
        <v/>
      </c>
      <c r="S128" s="65" t="str">
        <f t="shared" si="14"/>
        <v/>
      </c>
      <c r="T128" s="62">
        <f t="shared" si="15"/>
        <v>0</v>
      </c>
      <c r="U128" s="120" t="str">
        <f>IF($R$3=$AQ$8,'Result Sheet'!W128,IF($R$3=$AQ$9,'Result Sheet'!AR128,IF($R$3=$AQ$10,'Result Sheet'!BN128,IF($R$3=$AQ$11,'Result Sheet'!CI128,IF($R$3=$AQ$12,'Result Sheet'!DD128,IF($R$3=$AQ$13,'Result Sheet'!DY128,""))))))</f>
        <v/>
      </c>
      <c r="V128" s="120" t="str">
        <f>IF($R$3=$AQ$8,'Result Sheet'!X128,IF($R$3=$AQ$9,'Result Sheet'!AS128,IF($R$3=$AQ$10,'Result Sheet'!BO128,IF($R$3=$AQ$11,'Result Sheet'!CJ128,IF($R$3=$AQ$12,'Result Sheet'!DE128,IF($R$3=$AQ$13,'Result Sheet'!DZ128,IF($R$3=$AQ$14,'Result Sheet'!EM128,IF($R$3=$AQ$15,'Result Sheet'!EW128,IF($R$3=$AQ$16,'Result Sheet'!FG128,IF($R$3=$AQ$17,'Result Sheet'!FN128,IF($R$3=$AQ$18,'Result Sheet'!FR128,"")))))))))))</f>
        <v/>
      </c>
      <c r="W128" s="66" t="str">
        <f t="shared" si="16"/>
        <v/>
      </c>
      <c r="X128" s="445" t="str">
        <f t="shared" si="17"/>
        <v/>
      </c>
      <c r="Y128" s="446">
        <f t="shared" si="18"/>
        <v>0</v>
      </c>
      <c r="Z128" s="446" t="str">
        <f t="shared" si="23"/>
        <v/>
      </c>
      <c r="AA128" s="446" t="str">
        <f t="shared" si="19"/>
        <v/>
      </c>
      <c r="AB128" s="446" t="str">
        <f t="shared" si="20"/>
        <v/>
      </c>
      <c r="AC128" s="446" t="str">
        <f t="shared" si="21"/>
        <v/>
      </c>
      <c r="AD128" s="447" t="str">
        <f t="shared" si="22"/>
        <v/>
      </c>
    </row>
    <row r="129" spans="1:30">
      <c r="A129" s="475">
        <f>IF('Result Sheet'!A129="","",'Result Sheet'!A129)</f>
        <v>122</v>
      </c>
      <c r="B129" s="439" t="str">
        <f>IF(OR($D$3="",$R$3=""),"",IF('Result Sheet'!B129="","",'Result Sheet'!B129))</f>
        <v/>
      </c>
      <c r="C129" s="440" t="str">
        <f>IF(OR($D$3="",$R$3=""),"",IF('Result Sheet'!F129="","",'Result Sheet'!F129))</f>
        <v/>
      </c>
      <c r="D129" s="441" t="str">
        <f>IF(OR($D$3="",$R$3=""),"",IF('Result Sheet'!E129="","",'Result Sheet'!E129))</f>
        <v/>
      </c>
      <c r="E129" s="442" t="str">
        <f>IF(OR($D$3="",$R$3=""),"",IF('Result Sheet'!G129="","",'Result Sheet'!G129))</f>
        <v/>
      </c>
      <c r="F129" s="442" t="str">
        <f>IF(OR($D$3="",$R$3=""),"",IF('Result Sheet'!H129="","",'Result Sheet'!H129))</f>
        <v/>
      </c>
      <c r="G129" s="442" t="str">
        <f>IF(OR($D$3="",$R$3=""),"",IF('Result Sheet'!I129="","",'Result Sheet'!I129))</f>
        <v/>
      </c>
      <c r="H129" s="443" t="str">
        <f>IF(OR($D$3="",$R$3=""),"",IF('Result Sheet'!K129="","",'Result Sheet'!K129))</f>
        <v/>
      </c>
      <c r="I129" s="444" t="str">
        <f>IF(OR($D$3="",$R$3=""),"",IF('Result Sheet'!J129="","",'Result Sheet'!J129))</f>
        <v/>
      </c>
      <c r="J129" s="120" t="str">
        <f>IF($R$3=$AQ$8,'Result Sheet'!L129,IF($R$3=$AQ$9,'Result Sheet'!AG129,IF($R$3=$AQ$10,'Result Sheet'!BC129,IF($R$3=$AQ$11,'Result Sheet'!BX129,IF($R$3=$AQ$12,'Result Sheet'!CS129,IF($R$3=$AQ$13,'Result Sheet'!DN129,""))))))</f>
        <v/>
      </c>
      <c r="K129" s="120" t="str">
        <f>IF($R$3=$AQ$8,'Result Sheet'!M129,IF($R$3=$AQ$9,'Result Sheet'!AH129,IF($R$3=$AQ$10,'Result Sheet'!BD129,IF($R$3=$AQ$11,'Result Sheet'!BY129,IF($R$3=$AQ$12,'Result Sheet'!CT129,IF($R$3=$AQ$13,'Result Sheet'!DO129,IF($R$3=$AQ$14,'Result Sheet'!EI129,IF($R$3=$AQ$15,'Result Sheet'!ES129,IF($R$3=$AQ$16,'Result Sheet'!FC129,"")))))))))</f>
        <v/>
      </c>
      <c r="L129" s="120" t="str">
        <f>IF($R$3=$AQ$8,'Result Sheet'!N129,IF($R$3=$AQ$9,'Result Sheet'!AI129,IF($R$3=$AQ$10,'Result Sheet'!BE129,IF($R$3=$AQ$11,'Result Sheet'!BZ129,IF($R$3=$AQ$12,'Result Sheet'!CU129,IF($R$3=$AQ$13,'Result Sheet'!DP129,""))))))</f>
        <v/>
      </c>
      <c r="M129" s="120" t="str">
        <f>IF($R$3=$AQ$8,'Result Sheet'!O129,IF($R$3=$AQ$9,'Result Sheet'!AJ129,IF($R$3=$AQ$10,'Result Sheet'!BF129,IF($R$3=$AQ$11,'Result Sheet'!CA129,IF($R$3=$AQ$12,'Result Sheet'!CV129,IF($R$3=$AQ$13,'Result Sheet'!DQ129,IF($R$3=$AQ$14,'Result Sheet'!EJ129,IF($R$3=$AQ$15,'Result Sheet'!ET129,IF($R$3=$AQ$16,'Result Sheet'!FD129,"")))))))))</f>
        <v/>
      </c>
      <c r="N129" s="120" t="str">
        <f>IF($R$3=$AQ$8,'Result Sheet'!P129,IF($R$3=$AQ$9,'Result Sheet'!AK129,IF($R$3=$AQ$10,'Result Sheet'!BG129,IF($R$3=$AQ$11,'Result Sheet'!CB129,IF($R$3=$AQ$12,'Result Sheet'!CW129,IF($R$3=$AQ$13,'Result Sheet'!DR129,""))))))</f>
        <v/>
      </c>
      <c r="O129" s="120" t="str">
        <f>IF($R$3=$AQ$8,'Result Sheet'!Q129,IF($R$3=$AQ$9,'Result Sheet'!AL129,IF($R$3=$AQ$10,'Result Sheet'!BH129,IF($R$3=$AQ$11,'Result Sheet'!CC129,IF($R$3=$AQ$12,'Result Sheet'!CX129,IF($R$3=$AQ$13,'Result Sheet'!DS129,IF($R$3=$AQ$14,'Result Sheet'!EK129,IF($R$3=$AQ$15,'Result Sheet'!EU129,IF($R$3=$AQ$16,'Result Sheet'!FE129,"")))))))))</f>
        <v/>
      </c>
      <c r="P129" s="472" t="str">
        <f t="shared" si="13"/>
        <v/>
      </c>
      <c r="Q129" s="120" t="str">
        <f>IF($R$3=$AQ$8,'Result Sheet'!S129,IF($R$3=$AQ$9,'Result Sheet'!AN129,IF($R$3=$AQ$10,'Result Sheet'!BJ129,IF($R$3=$AQ$11,'Result Sheet'!CE129,IF($R$3=$AQ$12,'Result Sheet'!CZ129,IF($R$3=$AQ$13,'Result Sheet'!DU129,""))))))</f>
        <v/>
      </c>
      <c r="R129" s="120" t="str">
        <f>IF($R$3=$AQ$8,'Result Sheet'!T129,IF($R$3=$AQ$9,'Result Sheet'!AO129,IF($R$3=$AQ$10,'Result Sheet'!BK129,IF($R$3=$AQ$11,'Result Sheet'!CF129,IF($R$3=$AQ$12,'Result Sheet'!DA129,IF($R$3=$AQ$13,'Result Sheet'!DV129,IF($R$3=$AQ$14,'Result Sheet'!EL129,IF($R$3=$AQ$15,'Result Sheet'!EV129,IF($R$3=$AQ$16,'Result Sheet'!FF129,IF($R$3=$AQ$17,'Result Sheet'!FM129,IF($R$3=$AQ$18,'Result Sheet'!FQ129,"")))))))))))</f>
        <v/>
      </c>
      <c r="S129" s="65" t="str">
        <f t="shared" si="14"/>
        <v/>
      </c>
      <c r="T129" s="62">
        <f t="shared" si="15"/>
        <v>0</v>
      </c>
      <c r="U129" s="120" t="str">
        <f>IF($R$3=$AQ$8,'Result Sheet'!W129,IF($R$3=$AQ$9,'Result Sheet'!AR129,IF($R$3=$AQ$10,'Result Sheet'!BN129,IF($R$3=$AQ$11,'Result Sheet'!CI129,IF($R$3=$AQ$12,'Result Sheet'!DD129,IF($R$3=$AQ$13,'Result Sheet'!DY129,""))))))</f>
        <v/>
      </c>
      <c r="V129" s="120" t="str">
        <f>IF($R$3=$AQ$8,'Result Sheet'!X129,IF($R$3=$AQ$9,'Result Sheet'!AS129,IF($R$3=$AQ$10,'Result Sheet'!BO129,IF($R$3=$AQ$11,'Result Sheet'!CJ129,IF($R$3=$AQ$12,'Result Sheet'!DE129,IF($R$3=$AQ$13,'Result Sheet'!DZ129,IF($R$3=$AQ$14,'Result Sheet'!EM129,IF($R$3=$AQ$15,'Result Sheet'!EW129,IF($R$3=$AQ$16,'Result Sheet'!FG129,IF($R$3=$AQ$17,'Result Sheet'!FN129,IF($R$3=$AQ$18,'Result Sheet'!FR129,"")))))))))))</f>
        <v/>
      </c>
      <c r="W129" s="66" t="str">
        <f t="shared" si="16"/>
        <v/>
      </c>
      <c r="X129" s="445" t="str">
        <f t="shared" si="17"/>
        <v/>
      </c>
      <c r="Y129" s="446">
        <f t="shared" si="18"/>
        <v>0</v>
      </c>
      <c r="Z129" s="446" t="str">
        <f t="shared" si="23"/>
        <v/>
      </c>
      <c r="AA129" s="446" t="str">
        <f t="shared" si="19"/>
        <v/>
      </c>
      <c r="AB129" s="446" t="str">
        <f t="shared" si="20"/>
        <v/>
      </c>
      <c r="AC129" s="446" t="str">
        <f t="shared" si="21"/>
        <v/>
      </c>
      <c r="AD129" s="447" t="str">
        <f t="shared" si="22"/>
        <v/>
      </c>
    </row>
    <row r="130" spans="1:30">
      <c r="A130" s="475">
        <f>IF('Result Sheet'!A130="","",'Result Sheet'!A130)</f>
        <v>123</v>
      </c>
      <c r="B130" s="439" t="str">
        <f>IF(OR($D$3="",$R$3=""),"",IF('Result Sheet'!B130="","",'Result Sheet'!B130))</f>
        <v/>
      </c>
      <c r="C130" s="440" t="str">
        <f>IF(OR($D$3="",$R$3=""),"",IF('Result Sheet'!F130="","",'Result Sheet'!F130))</f>
        <v/>
      </c>
      <c r="D130" s="441" t="str">
        <f>IF(OR($D$3="",$R$3=""),"",IF('Result Sheet'!E130="","",'Result Sheet'!E130))</f>
        <v/>
      </c>
      <c r="E130" s="442" t="str">
        <f>IF(OR($D$3="",$R$3=""),"",IF('Result Sheet'!G130="","",'Result Sheet'!G130))</f>
        <v/>
      </c>
      <c r="F130" s="442" t="str">
        <f>IF(OR($D$3="",$R$3=""),"",IF('Result Sheet'!H130="","",'Result Sheet'!H130))</f>
        <v/>
      </c>
      <c r="G130" s="442" t="str">
        <f>IF(OR($D$3="",$R$3=""),"",IF('Result Sheet'!I130="","",'Result Sheet'!I130))</f>
        <v/>
      </c>
      <c r="H130" s="443" t="str">
        <f>IF(OR($D$3="",$R$3=""),"",IF('Result Sheet'!K130="","",'Result Sheet'!K130))</f>
        <v/>
      </c>
      <c r="I130" s="444" t="str">
        <f>IF(OR($D$3="",$R$3=""),"",IF('Result Sheet'!J130="","",'Result Sheet'!J130))</f>
        <v/>
      </c>
      <c r="J130" s="120" t="str">
        <f>IF($R$3=$AQ$8,'Result Sheet'!L130,IF($R$3=$AQ$9,'Result Sheet'!AG130,IF($R$3=$AQ$10,'Result Sheet'!BC130,IF($R$3=$AQ$11,'Result Sheet'!BX130,IF($R$3=$AQ$12,'Result Sheet'!CS130,IF($R$3=$AQ$13,'Result Sheet'!DN130,""))))))</f>
        <v/>
      </c>
      <c r="K130" s="120" t="str">
        <f>IF($R$3=$AQ$8,'Result Sheet'!M130,IF($R$3=$AQ$9,'Result Sheet'!AH130,IF($R$3=$AQ$10,'Result Sheet'!BD130,IF($R$3=$AQ$11,'Result Sheet'!BY130,IF($R$3=$AQ$12,'Result Sheet'!CT130,IF($R$3=$AQ$13,'Result Sheet'!DO130,IF($R$3=$AQ$14,'Result Sheet'!EI130,IF($R$3=$AQ$15,'Result Sheet'!ES130,IF($R$3=$AQ$16,'Result Sheet'!FC130,"")))))))))</f>
        <v/>
      </c>
      <c r="L130" s="120" t="str">
        <f>IF($R$3=$AQ$8,'Result Sheet'!N130,IF($R$3=$AQ$9,'Result Sheet'!AI130,IF($R$3=$AQ$10,'Result Sheet'!BE130,IF($R$3=$AQ$11,'Result Sheet'!BZ130,IF($R$3=$AQ$12,'Result Sheet'!CU130,IF($R$3=$AQ$13,'Result Sheet'!DP130,""))))))</f>
        <v/>
      </c>
      <c r="M130" s="120" t="str">
        <f>IF($R$3=$AQ$8,'Result Sheet'!O130,IF($R$3=$AQ$9,'Result Sheet'!AJ130,IF($R$3=$AQ$10,'Result Sheet'!BF130,IF($R$3=$AQ$11,'Result Sheet'!CA130,IF($R$3=$AQ$12,'Result Sheet'!CV130,IF($R$3=$AQ$13,'Result Sheet'!DQ130,IF($R$3=$AQ$14,'Result Sheet'!EJ130,IF($R$3=$AQ$15,'Result Sheet'!ET130,IF($R$3=$AQ$16,'Result Sheet'!FD130,"")))))))))</f>
        <v/>
      </c>
      <c r="N130" s="120" t="str">
        <f>IF($R$3=$AQ$8,'Result Sheet'!P130,IF($R$3=$AQ$9,'Result Sheet'!AK130,IF($R$3=$AQ$10,'Result Sheet'!BG130,IF($R$3=$AQ$11,'Result Sheet'!CB130,IF($R$3=$AQ$12,'Result Sheet'!CW130,IF($R$3=$AQ$13,'Result Sheet'!DR130,""))))))</f>
        <v/>
      </c>
      <c r="O130" s="120" t="str">
        <f>IF($R$3=$AQ$8,'Result Sheet'!Q130,IF($R$3=$AQ$9,'Result Sheet'!AL130,IF($R$3=$AQ$10,'Result Sheet'!BH130,IF($R$3=$AQ$11,'Result Sheet'!CC130,IF($R$3=$AQ$12,'Result Sheet'!CX130,IF($R$3=$AQ$13,'Result Sheet'!DS130,IF($R$3=$AQ$14,'Result Sheet'!EK130,IF($R$3=$AQ$15,'Result Sheet'!EU130,IF($R$3=$AQ$16,'Result Sheet'!FE130,"")))))))))</f>
        <v/>
      </c>
      <c r="P130" s="472" t="str">
        <f t="shared" si="13"/>
        <v/>
      </c>
      <c r="Q130" s="120" t="str">
        <f>IF($R$3=$AQ$8,'Result Sheet'!S130,IF($R$3=$AQ$9,'Result Sheet'!AN130,IF($R$3=$AQ$10,'Result Sheet'!BJ130,IF($R$3=$AQ$11,'Result Sheet'!CE130,IF($R$3=$AQ$12,'Result Sheet'!CZ130,IF($R$3=$AQ$13,'Result Sheet'!DU130,""))))))</f>
        <v/>
      </c>
      <c r="R130" s="120" t="str">
        <f>IF($R$3=$AQ$8,'Result Sheet'!T130,IF($R$3=$AQ$9,'Result Sheet'!AO130,IF($R$3=$AQ$10,'Result Sheet'!BK130,IF($R$3=$AQ$11,'Result Sheet'!CF130,IF($R$3=$AQ$12,'Result Sheet'!DA130,IF($R$3=$AQ$13,'Result Sheet'!DV130,IF($R$3=$AQ$14,'Result Sheet'!EL130,IF($R$3=$AQ$15,'Result Sheet'!EV130,IF($R$3=$AQ$16,'Result Sheet'!FF130,IF($R$3=$AQ$17,'Result Sheet'!FM130,IF($R$3=$AQ$18,'Result Sheet'!FQ130,"")))))))))))</f>
        <v/>
      </c>
      <c r="S130" s="65" t="str">
        <f t="shared" si="14"/>
        <v/>
      </c>
      <c r="T130" s="62">
        <f t="shared" si="15"/>
        <v>0</v>
      </c>
      <c r="U130" s="120" t="str">
        <f>IF($R$3=$AQ$8,'Result Sheet'!W130,IF($R$3=$AQ$9,'Result Sheet'!AR130,IF($R$3=$AQ$10,'Result Sheet'!BN130,IF($R$3=$AQ$11,'Result Sheet'!CI130,IF($R$3=$AQ$12,'Result Sheet'!DD130,IF($R$3=$AQ$13,'Result Sheet'!DY130,""))))))</f>
        <v/>
      </c>
      <c r="V130" s="120" t="str">
        <f>IF($R$3=$AQ$8,'Result Sheet'!X130,IF($R$3=$AQ$9,'Result Sheet'!AS130,IF($R$3=$AQ$10,'Result Sheet'!BO130,IF($R$3=$AQ$11,'Result Sheet'!CJ130,IF($R$3=$AQ$12,'Result Sheet'!DE130,IF($R$3=$AQ$13,'Result Sheet'!DZ130,IF($R$3=$AQ$14,'Result Sheet'!EM130,IF($R$3=$AQ$15,'Result Sheet'!EW130,IF($R$3=$AQ$16,'Result Sheet'!FG130,IF($R$3=$AQ$17,'Result Sheet'!FN130,IF($R$3=$AQ$18,'Result Sheet'!FR130,"")))))))))))</f>
        <v/>
      </c>
      <c r="W130" s="66" t="str">
        <f t="shared" si="16"/>
        <v/>
      </c>
      <c r="X130" s="445" t="str">
        <f t="shared" si="17"/>
        <v/>
      </c>
      <c r="Y130" s="446">
        <f t="shared" si="18"/>
        <v>0</v>
      </c>
      <c r="Z130" s="446" t="str">
        <f t="shared" si="23"/>
        <v/>
      </c>
      <c r="AA130" s="446" t="str">
        <f t="shared" si="19"/>
        <v/>
      </c>
      <c r="AB130" s="446" t="str">
        <f t="shared" si="20"/>
        <v/>
      </c>
      <c r="AC130" s="446" t="str">
        <f t="shared" si="21"/>
        <v/>
      </c>
      <c r="AD130" s="447" t="str">
        <f t="shared" si="22"/>
        <v/>
      </c>
    </row>
    <row r="131" spans="1:30">
      <c r="A131" s="475">
        <f>IF('Result Sheet'!A131="","",'Result Sheet'!A131)</f>
        <v>124</v>
      </c>
      <c r="B131" s="439" t="str">
        <f>IF(OR($D$3="",$R$3=""),"",IF('Result Sheet'!B131="","",'Result Sheet'!B131))</f>
        <v/>
      </c>
      <c r="C131" s="440" t="str">
        <f>IF(OR($D$3="",$R$3=""),"",IF('Result Sheet'!F131="","",'Result Sheet'!F131))</f>
        <v/>
      </c>
      <c r="D131" s="441" t="str">
        <f>IF(OR($D$3="",$R$3=""),"",IF('Result Sheet'!E131="","",'Result Sheet'!E131))</f>
        <v/>
      </c>
      <c r="E131" s="442" t="str">
        <f>IF(OR($D$3="",$R$3=""),"",IF('Result Sheet'!G131="","",'Result Sheet'!G131))</f>
        <v/>
      </c>
      <c r="F131" s="442" t="str">
        <f>IF(OR($D$3="",$R$3=""),"",IF('Result Sheet'!H131="","",'Result Sheet'!H131))</f>
        <v/>
      </c>
      <c r="G131" s="442" t="str">
        <f>IF(OR($D$3="",$R$3=""),"",IF('Result Sheet'!I131="","",'Result Sheet'!I131))</f>
        <v/>
      </c>
      <c r="H131" s="443" t="str">
        <f>IF(OR($D$3="",$R$3=""),"",IF('Result Sheet'!K131="","",'Result Sheet'!K131))</f>
        <v/>
      </c>
      <c r="I131" s="444" t="str">
        <f>IF(OR($D$3="",$R$3=""),"",IF('Result Sheet'!J131="","",'Result Sheet'!J131))</f>
        <v/>
      </c>
      <c r="J131" s="120" t="str">
        <f>IF($R$3=$AQ$8,'Result Sheet'!L131,IF($R$3=$AQ$9,'Result Sheet'!AG131,IF($R$3=$AQ$10,'Result Sheet'!BC131,IF($R$3=$AQ$11,'Result Sheet'!BX131,IF($R$3=$AQ$12,'Result Sheet'!CS131,IF($R$3=$AQ$13,'Result Sheet'!DN131,""))))))</f>
        <v/>
      </c>
      <c r="K131" s="120" t="str">
        <f>IF($R$3=$AQ$8,'Result Sheet'!M131,IF($R$3=$AQ$9,'Result Sheet'!AH131,IF($R$3=$AQ$10,'Result Sheet'!BD131,IF($R$3=$AQ$11,'Result Sheet'!BY131,IF($R$3=$AQ$12,'Result Sheet'!CT131,IF($R$3=$AQ$13,'Result Sheet'!DO131,IF($R$3=$AQ$14,'Result Sheet'!EI131,IF($R$3=$AQ$15,'Result Sheet'!ES131,IF($R$3=$AQ$16,'Result Sheet'!FC131,"")))))))))</f>
        <v/>
      </c>
      <c r="L131" s="120" t="str">
        <f>IF($R$3=$AQ$8,'Result Sheet'!N131,IF($R$3=$AQ$9,'Result Sheet'!AI131,IF($R$3=$AQ$10,'Result Sheet'!BE131,IF($R$3=$AQ$11,'Result Sheet'!BZ131,IF($R$3=$AQ$12,'Result Sheet'!CU131,IF($R$3=$AQ$13,'Result Sheet'!DP131,""))))))</f>
        <v/>
      </c>
      <c r="M131" s="120" t="str">
        <f>IF($R$3=$AQ$8,'Result Sheet'!O131,IF($R$3=$AQ$9,'Result Sheet'!AJ131,IF($R$3=$AQ$10,'Result Sheet'!BF131,IF($R$3=$AQ$11,'Result Sheet'!CA131,IF($R$3=$AQ$12,'Result Sheet'!CV131,IF($R$3=$AQ$13,'Result Sheet'!DQ131,IF($R$3=$AQ$14,'Result Sheet'!EJ131,IF($R$3=$AQ$15,'Result Sheet'!ET131,IF($R$3=$AQ$16,'Result Sheet'!FD131,"")))))))))</f>
        <v/>
      </c>
      <c r="N131" s="120" t="str">
        <f>IF($R$3=$AQ$8,'Result Sheet'!P131,IF($R$3=$AQ$9,'Result Sheet'!AK131,IF($R$3=$AQ$10,'Result Sheet'!BG131,IF($R$3=$AQ$11,'Result Sheet'!CB131,IF($R$3=$AQ$12,'Result Sheet'!CW131,IF($R$3=$AQ$13,'Result Sheet'!DR131,""))))))</f>
        <v/>
      </c>
      <c r="O131" s="120" t="str">
        <f>IF($R$3=$AQ$8,'Result Sheet'!Q131,IF($R$3=$AQ$9,'Result Sheet'!AL131,IF($R$3=$AQ$10,'Result Sheet'!BH131,IF($R$3=$AQ$11,'Result Sheet'!CC131,IF($R$3=$AQ$12,'Result Sheet'!CX131,IF($R$3=$AQ$13,'Result Sheet'!DS131,IF($R$3=$AQ$14,'Result Sheet'!EK131,IF($R$3=$AQ$15,'Result Sheet'!EU131,IF($R$3=$AQ$16,'Result Sheet'!FE131,"")))))))))</f>
        <v/>
      </c>
      <c r="P131" s="472" t="str">
        <f t="shared" si="13"/>
        <v/>
      </c>
      <c r="Q131" s="120" t="str">
        <f>IF($R$3=$AQ$8,'Result Sheet'!S131,IF($R$3=$AQ$9,'Result Sheet'!AN131,IF($R$3=$AQ$10,'Result Sheet'!BJ131,IF($R$3=$AQ$11,'Result Sheet'!CE131,IF($R$3=$AQ$12,'Result Sheet'!CZ131,IF($R$3=$AQ$13,'Result Sheet'!DU131,""))))))</f>
        <v/>
      </c>
      <c r="R131" s="120" t="str">
        <f>IF($R$3=$AQ$8,'Result Sheet'!T131,IF($R$3=$AQ$9,'Result Sheet'!AO131,IF($R$3=$AQ$10,'Result Sheet'!BK131,IF($R$3=$AQ$11,'Result Sheet'!CF131,IF($R$3=$AQ$12,'Result Sheet'!DA131,IF($R$3=$AQ$13,'Result Sheet'!DV131,IF($R$3=$AQ$14,'Result Sheet'!EL131,IF($R$3=$AQ$15,'Result Sheet'!EV131,IF($R$3=$AQ$16,'Result Sheet'!FF131,IF($R$3=$AQ$17,'Result Sheet'!FM131,IF($R$3=$AQ$18,'Result Sheet'!FQ131,"")))))))))))</f>
        <v/>
      </c>
      <c r="S131" s="65" t="str">
        <f t="shared" si="14"/>
        <v/>
      </c>
      <c r="T131" s="62">
        <f t="shared" si="15"/>
        <v>0</v>
      </c>
      <c r="U131" s="120" t="str">
        <f>IF($R$3=$AQ$8,'Result Sheet'!W131,IF($R$3=$AQ$9,'Result Sheet'!AR131,IF($R$3=$AQ$10,'Result Sheet'!BN131,IF($R$3=$AQ$11,'Result Sheet'!CI131,IF($R$3=$AQ$12,'Result Sheet'!DD131,IF($R$3=$AQ$13,'Result Sheet'!DY131,""))))))</f>
        <v/>
      </c>
      <c r="V131" s="120" t="str">
        <f>IF($R$3=$AQ$8,'Result Sheet'!X131,IF($R$3=$AQ$9,'Result Sheet'!AS131,IF($R$3=$AQ$10,'Result Sheet'!BO131,IF($R$3=$AQ$11,'Result Sheet'!CJ131,IF($R$3=$AQ$12,'Result Sheet'!DE131,IF($R$3=$AQ$13,'Result Sheet'!DZ131,IF($R$3=$AQ$14,'Result Sheet'!EM131,IF($R$3=$AQ$15,'Result Sheet'!EW131,IF($R$3=$AQ$16,'Result Sheet'!FG131,IF($R$3=$AQ$17,'Result Sheet'!FN131,IF($R$3=$AQ$18,'Result Sheet'!FR131,"")))))))))))</f>
        <v/>
      </c>
      <c r="W131" s="66" t="str">
        <f t="shared" si="16"/>
        <v/>
      </c>
      <c r="X131" s="445" t="str">
        <f t="shared" si="17"/>
        <v/>
      </c>
      <c r="Y131" s="446">
        <f t="shared" si="18"/>
        <v>0</v>
      </c>
      <c r="Z131" s="446" t="str">
        <f t="shared" si="23"/>
        <v/>
      </c>
      <c r="AA131" s="446" t="str">
        <f t="shared" si="19"/>
        <v/>
      </c>
      <c r="AB131" s="446" t="str">
        <f t="shared" si="20"/>
        <v/>
      </c>
      <c r="AC131" s="446" t="str">
        <f t="shared" si="21"/>
        <v/>
      </c>
      <c r="AD131" s="447" t="str">
        <f t="shared" si="22"/>
        <v/>
      </c>
    </row>
    <row r="132" spans="1:30">
      <c r="A132" s="475">
        <f>IF('Result Sheet'!A132="","",'Result Sheet'!A132)</f>
        <v>125</v>
      </c>
      <c r="B132" s="439" t="str">
        <f>IF(OR($D$3="",$R$3=""),"",IF('Result Sheet'!B132="","",'Result Sheet'!B132))</f>
        <v/>
      </c>
      <c r="C132" s="440" t="str">
        <f>IF(OR($D$3="",$R$3=""),"",IF('Result Sheet'!F132="","",'Result Sheet'!F132))</f>
        <v/>
      </c>
      <c r="D132" s="441" t="str">
        <f>IF(OR($D$3="",$R$3=""),"",IF('Result Sheet'!E132="","",'Result Sheet'!E132))</f>
        <v/>
      </c>
      <c r="E132" s="442" t="str">
        <f>IF(OR($D$3="",$R$3=""),"",IF('Result Sheet'!G132="","",'Result Sheet'!G132))</f>
        <v/>
      </c>
      <c r="F132" s="442" t="str">
        <f>IF(OR($D$3="",$R$3=""),"",IF('Result Sheet'!H132="","",'Result Sheet'!H132))</f>
        <v/>
      </c>
      <c r="G132" s="442" t="str">
        <f>IF(OR($D$3="",$R$3=""),"",IF('Result Sheet'!I132="","",'Result Sheet'!I132))</f>
        <v/>
      </c>
      <c r="H132" s="443" t="str">
        <f>IF(OR($D$3="",$R$3=""),"",IF('Result Sheet'!K132="","",'Result Sheet'!K132))</f>
        <v/>
      </c>
      <c r="I132" s="444" t="str">
        <f>IF(OR($D$3="",$R$3=""),"",IF('Result Sheet'!J132="","",'Result Sheet'!J132))</f>
        <v/>
      </c>
      <c r="J132" s="120" t="str">
        <f>IF($R$3=$AQ$8,'Result Sheet'!L132,IF($R$3=$AQ$9,'Result Sheet'!AG132,IF($R$3=$AQ$10,'Result Sheet'!BC132,IF($R$3=$AQ$11,'Result Sheet'!BX132,IF($R$3=$AQ$12,'Result Sheet'!CS132,IF($R$3=$AQ$13,'Result Sheet'!DN132,""))))))</f>
        <v/>
      </c>
      <c r="K132" s="120" t="str">
        <f>IF($R$3=$AQ$8,'Result Sheet'!M132,IF($R$3=$AQ$9,'Result Sheet'!AH132,IF($R$3=$AQ$10,'Result Sheet'!BD132,IF($R$3=$AQ$11,'Result Sheet'!BY132,IF($R$3=$AQ$12,'Result Sheet'!CT132,IF($R$3=$AQ$13,'Result Sheet'!DO132,IF($R$3=$AQ$14,'Result Sheet'!EI132,IF($R$3=$AQ$15,'Result Sheet'!ES132,IF($R$3=$AQ$16,'Result Sheet'!FC132,"")))))))))</f>
        <v/>
      </c>
      <c r="L132" s="120" t="str">
        <f>IF($R$3=$AQ$8,'Result Sheet'!N132,IF($R$3=$AQ$9,'Result Sheet'!AI132,IF($R$3=$AQ$10,'Result Sheet'!BE132,IF($R$3=$AQ$11,'Result Sheet'!BZ132,IF($R$3=$AQ$12,'Result Sheet'!CU132,IF($R$3=$AQ$13,'Result Sheet'!DP132,""))))))</f>
        <v/>
      </c>
      <c r="M132" s="120" t="str">
        <f>IF($R$3=$AQ$8,'Result Sheet'!O132,IF($R$3=$AQ$9,'Result Sheet'!AJ132,IF($R$3=$AQ$10,'Result Sheet'!BF132,IF($R$3=$AQ$11,'Result Sheet'!CA132,IF($R$3=$AQ$12,'Result Sheet'!CV132,IF($R$3=$AQ$13,'Result Sheet'!DQ132,IF($R$3=$AQ$14,'Result Sheet'!EJ132,IF($R$3=$AQ$15,'Result Sheet'!ET132,IF($R$3=$AQ$16,'Result Sheet'!FD132,"")))))))))</f>
        <v/>
      </c>
      <c r="N132" s="120" t="str">
        <f>IF($R$3=$AQ$8,'Result Sheet'!P132,IF($R$3=$AQ$9,'Result Sheet'!AK132,IF($R$3=$AQ$10,'Result Sheet'!BG132,IF($R$3=$AQ$11,'Result Sheet'!CB132,IF($R$3=$AQ$12,'Result Sheet'!CW132,IF($R$3=$AQ$13,'Result Sheet'!DR132,""))))))</f>
        <v/>
      </c>
      <c r="O132" s="120" t="str">
        <f>IF($R$3=$AQ$8,'Result Sheet'!Q132,IF($R$3=$AQ$9,'Result Sheet'!AL132,IF($R$3=$AQ$10,'Result Sheet'!BH132,IF($R$3=$AQ$11,'Result Sheet'!CC132,IF($R$3=$AQ$12,'Result Sheet'!CX132,IF($R$3=$AQ$13,'Result Sheet'!DS132,IF($R$3=$AQ$14,'Result Sheet'!EK132,IF($R$3=$AQ$15,'Result Sheet'!EU132,IF($R$3=$AQ$16,'Result Sheet'!FE132,"")))))))))</f>
        <v/>
      </c>
      <c r="P132" s="472" t="str">
        <f t="shared" si="13"/>
        <v/>
      </c>
      <c r="Q132" s="120" t="str">
        <f>IF($R$3=$AQ$8,'Result Sheet'!S132,IF($R$3=$AQ$9,'Result Sheet'!AN132,IF($R$3=$AQ$10,'Result Sheet'!BJ132,IF($R$3=$AQ$11,'Result Sheet'!CE132,IF($R$3=$AQ$12,'Result Sheet'!CZ132,IF($R$3=$AQ$13,'Result Sheet'!DU132,""))))))</f>
        <v/>
      </c>
      <c r="R132" s="120" t="str">
        <f>IF($R$3=$AQ$8,'Result Sheet'!T132,IF($R$3=$AQ$9,'Result Sheet'!AO132,IF($R$3=$AQ$10,'Result Sheet'!BK132,IF($R$3=$AQ$11,'Result Sheet'!CF132,IF($R$3=$AQ$12,'Result Sheet'!DA132,IF($R$3=$AQ$13,'Result Sheet'!DV132,IF($R$3=$AQ$14,'Result Sheet'!EL132,IF($R$3=$AQ$15,'Result Sheet'!EV132,IF($R$3=$AQ$16,'Result Sheet'!FF132,IF($R$3=$AQ$17,'Result Sheet'!FM132,IF($R$3=$AQ$18,'Result Sheet'!FQ132,"")))))))))))</f>
        <v/>
      </c>
      <c r="S132" s="65" t="str">
        <f t="shared" si="14"/>
        <v/>
      </c>
      <c r="T132" s="62">
        <f t="shared" si="15"/>
        <v>0</v>
      </c>
      <c r="U132" s="120" t="str">
        <f>IF($R$3=$AQ$8,'Result Sheet'!W132,IF($R$3=$AQ$9,'Result Sheet'!AR132,IF($R$3=$AQ$10,'Result Sheet'!BN132,IF($R$3=$AQ$11,'Result Sheet'!CI132,IF($R$3=$AQ$12,'Result Sheet'!DD132,IF($R$3=$AQ$13,'Result Sheet'!DY132,""))))))</f>
        <v/>
      </c>
      <c r="V132" s="120" t="str">
        <f>IF($R$3=$AQ$8,'Result Sheet'!X132,IF($R$3=$AQ$9,'Result Sheet'!AS132,IF($R$3=$AQ$10,'Result Sheet'!BO132,IF($R$3=$AQ$11,'Result Sheet'!CJ132,IF($R$3=$AQ$12,'Result Sheet'!DE132,IF($R$3=$AQ$13,'Result Sheet'!DZ132,IF($R$3=$AQ$14,'Result Sheet'!EM132,IF($R$3=$AQ$15,'Result Sheet'!EW132,IF($R$3=$AQ$16,'Result Sheet'!FG132,IF($R$3=$AQ$17,'Result Sheet'!FN132,IF($R$3=$AQ$18,'Result Sheet'!FR132,"")))))))))))</f>
        <v/>
      </c>
      <c r="W132" s="66" t="str">
        <f t="shared" si="16"/>
        <v/>
      </c>
      <c r="X132" s="445" t="str">
        <f t="shared" si="17"/>
        <v/>
      </c>
      <c r="Y132" s="446">
        <f t="shared" si="18"/>
        <v>0</v>
      </c>
      <c r="Z132" s="446" t="str">
        <f t="shared" si="23"/>
        <v/>
      </c>
      <c r="AA132" s="446" t="str">
        <f t="shared" si="19"/>
        <v/>
      </c>
      <c r="AB132" s="446" t="str">
        <f t="shared" si="20"/>
        <v/>
      </c>
      <c r="AC132" s="446" t="str">
        <f t="shared" si="21"/>
        <v/>
      </c>
      <c r="AD132" s="447" t="str">
        <f t="shared" si="22"/>
        <v/>
      </c>
    </row>
    <row r="133" spans="1:30">
      <c r="A133" s="475">
        <f>IF('Result Sheet'!A133="","",'Result Sheet'!A133)</f>
        <v>126</v>
      </c>
      <c r="B133" s="439" t="str">
        <f>IF(OR($D$3="",$R$3=""),"",IF('Result Sheet'!B133="","",'Result Sheet'!B133))</f>
        <v/>
      </c>
      <c r="C133" s="440" t="str">
        <f>IF(OR($D$3="",$R$3=""),"",IF('Result Sheet'!F133="","",'Result Sheet'!F133))</f>
        <v/>
      </c>
      <c r="D133" s="441" t="str">
        <f>IF(OR($D$3="",$R$3=""),"",IF('Result Sheet'!E133="","",'Result Sheet'!E133))</f>
        <v/>
      </c>
      <c r="E133" s="442" t="str">
        <f>IF(OR($D$3="",$R$3=""),"",IF('Result Sheet'!G133="","",'Result Sheet'!G133))</f>
        <v/>
      </c>
      <c r="F133" s="442" t="str">
        <f>IF(OR($D$3="",$R$3=""),"",IF('Result Sheet'!H133="","",'Result Sheet'!H133))</f>
        <v/>
      </c>
      <c r="G133" s="442" t="str">
        <f>IF(OR($D$3="",$R$3=""),"",IF('Result Sheet'!I133="","",'Result Sheet'!I133))</f>
        <v/>
      </c>
      <c r="H133" s="443" t="str">
        <f>IF(OR($D$3="",$R$3=""),"",IF('Result Sheet'!K133="","",'Result Sheet'!K133))</f>
        <v/>
      </c>
      <c r="I133" s="444" t="str">
        <f>IF(OR($D$3="",$R$3=""),"",IF('Result Sheet'!J133="","",'Result Sheet'!J133))</f>
        <v/>
      </c>
      <c r="J133" s="120" t="str">
        <f>IF($R$3=$AQ$8,'Result Sheet'!L133,IF($R$3=$AQ$9,'Result Sheet'!AG133,IF($R$3=$AQ$10,'Result Sheet'!BC133,IF($R$3=$AQ$11,'Result Sheet'!BX133,IF($R$3=$AQ$12,'Result Sheet'!CS133,IF($R$3=$AQ$13,'Result Sheet'!DN133,""))))))</f>
        <v/>
      </c>
      <c r="K133" s="120" t="str">
        <f>IF($R$3=$AQ$8,'Result Sheet'!M133,IF($R$3=$AQ$9,'Result Sheet'!AH133,IF($R$3=$AQ$10,'Result Sheet'!BD133,IF($R$3=$AQ$11,'Result Sheet'!BY133,IF($R$3=$AQ$12,'Result Sheet'!CT133,IF($R$3=$AQ$13,'Result Sheet'!DO133,IF($R$3=$AQ$14,'Result Sheet'!EI133,IF($R$3=$AQ$15,'Result Sheet'!ES133,IF($R$3=$AQ$16,'Result Sheet'!FC133,"")))))))))</f>
        <v/>
      </c>
      <c r="L133" s="120" t="str">
        <f>IF($R$3=$AQ$8,'Result Sheet'!N133,IF($R$3=$AQ$9,'Result Sheet'!AI133,IF($R$3=$AQ$10,'Result Sheet'!BE133,IF($R$3=$AQ$11,'Result Sheet'!BZ133,IF($R$3=$AQ$12,'Result Sheet'!CU133,IF($R$3=$AQ$13,'Result Sheet'!DP133,""))))))</f>
        <v/>
      </c>
      <c r="M133" s="120" t="str">
        <f>IF($R$3=$AQ$8,'Result Sheet'!O133,IF($R$3=$AQ$9,'Result Sheet'!AJ133,IF($R$3=$AQ$10,'Result Sheet'!BF133,IF($R$3=$AQ$11,'Result Sheet'!CA133,IF($R$3=$AQ$12,'Result Sheet'!CV133,IF($R$3=$AQ$13,'Result Sheet'!DQ133,IF($R$3=$AQ$14,'Result Sheet'!EJ133,IF($R$3=$AQ$15,'Result Sheet'!ET133,IF($R$3=$AQ$16,'Result Sheet'!FD133,"")))))))))</f>
        <v/>
      </c>
      <c r="N133" s="120" t="str">
        <f>IF($R$3=$AQ$8,'Result Sheet'!P133,IF($R$3=$AQ$9,'Result Sheet'!AK133,IF($R$3=$AQ$10,'Result Sheet'!BG133,IF($R$3=$AQ$11,'Result Sheet'!CB133,IF($R$3=$AQ$12,'Result Sheet'!CW133,IF($R$3=$AQ$13,'Result Sheet'!DR133,""))))))</f>
        <v/>
      </c>
      <c r="O133" s="120" t="str">
        <f>IF($R$3=$AQ$8,'Result Sheet'!Q133,IF($R$3=$AQ$9,'Result Sheet'!AL133,IF($R$3=$AQ$10,'Result Sheet'!BH133,IF($R$3=$AQ$11,'Result Sheet'!CC133,IF($R$3=$AQ$12,'Result Sheet'!CX133,IF($R$3=$AQ$13,'Result Sheet'!DS133,IF($R$3=$AQ$14,'Result Sheet'!EK133,IF($R$3=$AQ$15,'Result Sheet'!EU133,IF($R$3=$AQ$16,'Result Sheet'!FE133,"")))))))))</f>
        <v/>
      </c>
      <c r="P133" s="472" t="str">
        <f t="shared" si="13"/>
        <v/>
      </c>
      <c r="Q133" s="120" t="str">
        <f>IF($R$3=$AQ$8,'Result Sheet'!S133,IF($R$3=$AQ$9,'Result Sheet'!AN133,IF($R$3=$AQ$10,'Result Sheet'!BJ133,IF($R$3=$AQ$11,'Result Sheet'!CE133,IF($R$3=$AQ$12,'Result Sheet'!CZ133,IF($R$3=$AQ$13,'Result Sheet'!DU133,""))))))</f>
        <v/>
      </c>
      <c r="R133" s="120" t="str">
        <f>IF($R$3=$AQ$8,'Result Sheet'!T133,IF($R$3=$AQ$9,'Result Sheet'!AO133,IF($R$3=$AQ$10,'Result Sheet'!BK133,IF($R$3=$AQ$11,'Result Sheet'!CF133,IF($R$3=$AQ$12,'Result Sheet'!DA133,IF($R$3=$AQ$13,'Result Sheet'!DV133,IF($R$3=$AQ$14,'Result Sheet'!EL133,IF($R$3=$AQ$15,'Result Sheet'!EV133,IF($R$3=$AQ$16,'Result Sheet'!FF133,IF($R$3=$AQ$17,'Result Sheet'!FM133,IF($R$3=$AQ$18,'Result Sheet'!FQ133,"")))))))))))</f>
        <v/>
      </c>
      <c r="S133" s="65" t="str">
        <f t="shared" si="14"/>
        <v/>
      </c>
      <c r="T133" s="62">
        <f t="shared" si="15"/>
        <v>0</v>
      </c>
      <c r="U133" s="120" t="str">
        <f>IF($R$3=$AQ$8,'Result Sheet'!W133,IF($R$3=$AQ$9,'Result Sheet'!AR133,IF($R$3=$AQ$10,'Result Sheet'!BN133,IF($R$3=$AQ$11,'Result Sheet'!CI133,IF($R$3=$AQ$12,'Result Sheet'!DD133,IF($R$3=$AQ$13,'Result Sheet'!DY133,""))))))</f>
        <v/>
      </c>
      <c r="V133" s="120" t="str">
        <f>IF($R$3=$AQ$8,'Result Sheet'!X133,IF($R$3=$AQ$9,'Result Sheet'!AS133,IF($R$3=$AQ$10,'Result Sheet'!BO133,IF($R$3=$AQ$11,'Result Sheet'!CJ133,IF($R$3=$AQ$12,'Result Sheet'!DE133,IF($R$3=$AQ$13,'Result Sheet'!DZ133,IF($R$3=$AQ$14,'Result Sheet'!EM133,IF($R$3=$AQ$15,'Result Sheet'!EW133,IF($R$3=$AQ$16,'Result Sheet'!FG133,IF($R$3=$AQ$17,'Result Sheet'!FN133,IF($R$3=$AQ$18,'Result Sheet'!FR133,"")))))))))))</f>
        <v/>
      </c>
      <c r="W133" s="66" t="str">
        <f t="shared" si="16"/>
        <v/>
      </c>
      <c r="X133" s="445" t="str">
        <f t="shared" si="17"/>
        <v/>
      </c>
      <c r="Y133" s="446">
        <f t="shared" si="18"/>
        <v>0</v>
      </c>
      <c r="Z133" s="446" t="str">
        <f t="shared" si="23"/>
        <v/>
      </c>
      <c r="AA133" s="446" t="str">
        <f t="shared" si="19"/>
        <v/>
      </c>
      <c r="AB133" s="446" t="str">
        <f t="shared" si="20"/>
        <v/>
      </c>
      <c r="AC133" s="446" t="str">
        <f t="shared" si="21"/>
        <v/>
      </c>
      <c r="AD133" s="447" t="str">
        <f t="shared" si="22"/>
        <v/>
      </c>
    </row>
    <row r="134" spans="1:30">
      <c r="A134" s="475">
        <f>IF('Result Sheet'!A134="","",'Result Sheet'!A134)</f>
        <v>127</v>
      </c>
      <c r="B134" s="439" t="str">
        <f>IF(OR($D$3="",$R$3=""),"",IF('Result Sheet'!B134="","",'Result Sheet'!B134))</f>
        <v/>
      </c>
      <c r="C134" s="440" t="str">
        <f>IF(OR($D$3="",$R$3=""),"",IF('Result Sheet'!F134="","",'Result Sheet'!F134))</f>
        <v/>
      </c>
      <c r="D134" s="441" t="str">
        <f>IF(OR($D$3="",$R$3=""),"",IF('Result Sheet'!E134="","",'Result Sheet'!E134))</f>
        <v/>
      </c>
      <c r="E134" s="442" t="str">
        <f>IF(OR($D$3="",$R$3=""),"",IF('Result Sheet'!G134="","",'Result Sheet'!G134))</f>
        <v/>
      </c>
      <c r="F134" s="442" t="str">
        <f>IF(OR($D$3="",$R$3=""),"",IF('Result Sheet'!H134="","",'Result Sheet'!H134))</f>
        <v/>
      </c>
      <c r="G134" s="442" t="str">
        <f>IF(OR($D$3="",$R$3=""),"",IF('Result Sheet'!I134="","",'Result Sheet'!I134))</f>
        <v/>
      </c>
      <c r="H134" s="443" t="str">
        <f>IF(OR($D$3="",$R$3=""),"",IF('Result Sheet'!K134="","",'Result Sheet'!K134))</f>
        <v/>
      </c>
      <c r="I134" s="444" t="str">
        <f>IF(OR($D$3="",$R$3=""),"",IF('Result Sheet'!J134="","",'Result Sheet'!J134))</f>
        <v/>
      </c>
      <c r="J134" s="120" t="str">
        <f>IF($R$3=$AQ$8,'Result Sheet'!L134,IF($R$3=$AQ$9,'Result Sheet'!AG134,IF($R$3=$AQ$10,'Result Sheet'!BC134,IF($R$3=$AQ$11,'Result Sheet'!BX134,IF($R$3=$AQ$12,'Result Sheet'!CS134,IF($R$3=$AQ$13,'Result Sheet'!DN134,""))))))</f>
        <v/>
      </c>
      <c r="K134" s="120" t="str">
        <f>IF($R$3=$AQ$8,'Result Sheet'!M134,IF($R$3=$AQ$9,'Result Sheet'!AH134,IF($R$3=$AQ$10,'Result Sheet'!BD134,IF($R$3=$AQ$11,'Result Sheet'!BY134,IF($R$3=$AQ$12,'Result Sheet'!CT134,IF($R$3=$AQ$13,'Result Sheet'!DO134,IF($R$3=$AQ$14,'Result Sheet'!EI134,IF($R$3=$AQ$15,'Result Sheet'!ES134,IF($R$3=$AQ$16,'Result Sheet'!FC134,"")))))))))</f>
        <v/>
      </c>
      <c r="L134" s="120" t="str">
        <f>IF($R$3=$AQ$8,'Result Sheet'!N134,IF($R$3=$AQ$9,'Result Sheet'!AI134,IF($R$3=$AQ$10,'Result Sheet'!BE134,IF($R$3=$AQ$11,'Result Sheet'!BZ134,IF($R$3=$AQ$12,'Result Sheet'!CU134,IF($R$3=$AQ$13,'Result Sheet'!DP134,""))))))</f>
        <v/>
      </c>
      <c r="M134" s="120" t="str">
        <f>IF($R$3=$AQ$8,'Result Sheet'!O134,IF($R$3=$AQ$9,'Result Sheet'!AJ134,IF($R$3=$AQ$10,'Result Sheet'!BF134,IF($R$3=$AQ$11,'Result Sheet'!CA134,IF($R$3=$AQ$12,'Result Sheet'!CV134,IF($R$3=$AQ$13,'Result Sheet'!DQ134,IF($R$3=$AQ$14,'Result Sheet'!EJ134,IF($R$3=$AQ$15,'Result Sheet'!ET134,IF($R$3=$AQ$16,'Result Sheet'!FD134,"")))))))))</f>
        <v/>
      </c>
      <c r="N134" s="120" t="str">
        <f>IF($R$3=$AQ$8,'Result Sheet'!P134,IF($R$3=$AQ$9,'Result Sheet'!AK134,IF($R$3=$AQ$10,'Result Sheet'!BG134,IF($R$3=$AQ$11,'Result Sheet'!CB134,IF($R$3=$AQ$12,'Result Sheet'!CW134,IF($R$3=$AQ$13,'Result Sheet'!DR134,""))))))</f>
        <v/>
      </c>
      <c r="O134" s="120" t="str">
        <f>IF($R$3=$AQ$8,'Result Sheet'!Q134,IF($R$3=$AQ$9,'Result Sheet'!AL134,IF($R$3=$AQ$10,'Result Sheet'!BH134,IF($R$3=$AQ$11,'Result Sheet'!CC134,IF($R$3=$AQ$12,'Result Sheet'!CX134,IF($R$3=$AQ$13,'Result Sheet'!DS134,IF($R$3=$AQ$14,'Result Sheet'!EK134,IF($R$3=$AQ$15,'Result Sheet'!EU134,IF($R$3=$AQ$16,'Result Sheet'!FE134,"")))))))))</f>
        <v/>
      </c>
      <c r="P134" s="472" t="str">
        <f t="shared" si="13"/>
        <v/>
      </c>
      <c r="Q134" s="120" t="str">
        <f>IF($R$3=$AQ$8,'Result Sheet'!S134,IF($R$3=$AQ$9,'Result Sheet'!AN134,IF($R$3=$AQ$10,'Result Sheet'!BJ134,IF($R$3=$AQ$11,'Result Sheet'!CE134,IF($R$3=$AQ$12,'Result Sheet'!CZ134,IF($R$3=$AQ$13,'Result Sheet'!DU134,""))))))</f>
        <v/>
      </c>
      <c r="R134" s="120" t="str">
        <f>IF($R$3=$AQ$8,'Result Sheet'!T134,IF($R$3=$AQ$9,'Result Sheet'!AO134,IF($R$3=$AQ$10,'Result Sheet'!BK134,IF($R$3=$AQ$11,'Result Sheet'!CF134,IF($R$3=$AQ$12,'Result Sheet'!DA134,IF($R$3=$AQ$13,'Result Sheet'!DV134,IF($R$3=$AQ$14,'Result Sheet'!EL134,IF($R$3=$AQ$15,'Result Sheet'!EV134,IF($R$3=$AQ$16,'Result Sheet'!FF134,IF($R$3=$AQ$17,'Result Sheet'!FM134,IF($R$3=$AQ$18,'Result Sheet'!FQ134,"")))))))))))</f>
        <v/>
      </c>
      <c r="S134" s="65" t="str">
        <f t="shared" si="14"/>
        <v/>
      </c>
      <c r="T134" s="62">
        <f t="shared" si="15"/>
        <v>0</v>
      </c>
      <c r="U134" s="120" t="str">
        <f>IF($R$3=$AQ$8,'Result Sheet'!W134,IF($R$3=$AQ$9,'Result Sheet'!AR134,IF($R$3=$AQ$10,'Result Sheet'!BN134,IF($R$3=$AQ$11,'Result Sheet'!CI134,IF($R$3=$AQ$12,'Result Sheet'!DD134,IF($R$3=$AQ$13,'Result Sheet'!DY134,""))))))</f>
        <v/>
      </c>
      <c r="V134" s="120" t="str">
        <f>IF($R$3=$AQ$8,'Result Sheet'!X134,IF($R$3=$AQ$9,'Result Sheet'!AS134,IF($R$3=$AQ$10,'Result Sheet'!BO134,IF($R$3=$AQ$11,'Result Sheet'!CJ134,IF($R$3=$AQ$12,'Result Sheet'!DE134,IF($R$3=$AQ$13,'Result Sheet'!DZ134,IF($R$3=$AQ$14,'Result Sheet'!EM134,IF($R$3=$AQ$15,'Result Sheet'!EW134,IF($R$3=$AQ$16,'Result Sheet'!FG134,IF($R$3=$AQ$17,'Result Sheet'!FN134,IF($R$3=$AQ$18,'Result Sheet'!FR134,"")))))))))))</f>
        <v/>
      </c>
      <c r="W134" s="66" t="str">
        <f t="shared" si="16"/>
        <v/>
      </c>
      <c r="X134" s="445" t="str">
        <f t="shared" si="17"/>
        <v/>
      </c>
      <c r="Y134" s="446">
        <f t="shared" si="18"/>
        <v>0</v>
      </c>
      <c r="Z134" s="446" t="str">
        <f t="shared" si="23"/>
        <v/>
      </c>
      <c r="AA134" s="446" t="str">
        <f t="shared" si="19"/>
        <v/>
      </c>
      <c r="AB134" s="446" t="str">
        <f t="shared" si="20"/>
        <v/>
      </c>
      <c r="AC134" s="446" t="str">
        <f t="shared" si="21"/>
        <v/>
      </c>
      <c r="AD134" s="447" t="str">
        <f t="shared" si="22"/>
        <v/>
      </c>
    </row>
    <row r="135" spans="1:30">
      <c r="A135" s="475">
        <f>IF('Result Sheet'!A135="","",'Result Sheet'!A135)</f>
        <v>128</v>
      </c>
      <c r="B135" s="439" t="str">
        <f>IF(OR($D$3="",$R$3=""),"",IF('Result Sheet'!B135="","",'Result Sheet'!B135))</f>
        <v/>
      </c>
      <c r="C135" s="440" t="str">
        <f>IF(OR($D$3="",$R$3=""),"",IF('Result Sheet'!F135="","",'Result Sheet'!F135))</f>
        <v/>
      </c>
      <c r="D135" s="441" t="str">
        <f>IF(OR($D$3="",$R$3=""),"",IF('Result Sheet'!E135="","",'Result Sheet'!E135))</f>
        <v/>
      </c>
      <c r="E135" s="442" t="str">
        <f>IF(OR($D$3="",$R$3=""),"",IF('Result Sheet'!G135="","",'Result Sheet'!G135))</f>
        <v/>
      </c>
      <c r="F135" s="442" t="str">
        <f>IF(OR($D$3="",$R$3=""),"",IF('Result Sheet'!H135="","",'Result Sheet'!H135))</f>
        <v/>
      </c>
      <c r="G135" s="442" t="str">
        <f>IF(OR($D$3="",$R$3=""),"",IF('Result Sheet'!I135="","",'Result Sheet'!I135))</f>
        <v/>
      </c>
      <c r="H135" s="443" t="str">
        <f>IF(OR($D$3="",$R$3=""),"",IF('Result Sheet'!K135="","",'Result Sheet'!K135))</f>
        <v/>
      </c>
      <c r="I135" s="444" t="str">
        <f>IF(OR($D$3="",$R$3=""),"",IF('Result Sheet'!J135="","",'Result Sheet'!J135))</f>
        <v/>
      </c>
      <c r="J135" s="120" t="str">
        <f>IF($R$3=$AQ$8,'Result Sheet'!L135,IF($R$3=$AQ$9,'Result Sheet'!AG135,IF($R$3=$AQ$10,'Result Sheet'!BC135,IF($R$3=$AQ$11,'Result Sheet'!BX135,IF($R$3=$AQ$12,'Result Sheet'!CS135,IF($R$3=$AQ$13,'Result Sheet'!DN135,""))))))</f>
        <v/>
      </c>
      <c r="K135" s="120" t="str">
        <f>IF($R$3=$AQ$8,'Result Sheet'!M135,IF($R$3=$AQ$9,'Result Sheet'!AH135,IF($R$3=$AQ$10,'Result Sheet'!BD135,IF($R$3=$AQ$11,'Result Sheet'!BY135,IF($R$3=$AQ$12,'Result Sheet'!CT135,IF($R$3=$AQ$13,'Result Sheet'!DO135,IF($R$3=$AQ$14,'Result Sheet'!EI135,IF($R$3=$AQ$15,'Result Sheet'!ES135,IF($R$3=$AQ$16,'Result Sheet'!FC135,"")))))))))</f>
        <v/>
      </c>
      <c r="L135" s="120" t="str">
        <f>IF($R$3=$AQ$8,'Result Sheet'!N135,IF($R$3=$AQ$9,'Result Sheet'!AI135,IF($R$3=$AQ$10,'Result Sheet'!BE135,IF($R$3=$AQ$11,'Result Sheet'!BZ135,IF($R$3=$AQ$12,'Result Sheet'!CU135,IF($R$3=$AQ$13,'Result Sheet'!DP135,""))))))</f>
        <v/>
      </c>
      <c r="M135" s="120" t="str">
        <f>IF($R$3=$AQ$8,'Result Sheet'!O135,IF($R$3=$AQ$9,'Result Sheet'!AJ135,IF($R$3=$AQ$10,'Result Sheet'!BF135,IF($R$3=$AQ$11,'Result Sheet'!CA135,IF($R$3=$AQ$12,'Result Sheet'!CV135,IF($R$3=$AQ$13,'Result Sheet'!DQ135,IF($R$3=$AQ$14,'Result Sheet'!EJ135,IF($R$3=$AQ$15,'Result Sheet'!ET135,IF($R$3=$AQ$16,'Result Sheet'!FD135,"")))))))))</f>
        <v/>
      </c>
      <c r="N135" s="120" t="str">
        <f>IF($R$3=$AQ$8,'Result Sheet'!P135,IF($R$3=$AQ$9,'Result Sheet'!AK135,IF($R$3=$AQ$10,'Result Sheet'!BG135,IF($R$3=$AQ$11,'Result Sheet'!CB135,IF($R$3=$AQ$12,'Result Sheet'!CW135,IF($R$3=$AQ$13,'Result Sheet'!DR135,""))))))</f>
        <v/>
      </c>
      <c r="O135" s="120" t="str">
        <f>IF($R$3=$AQ$8,'Result Sheet'!Q135,IF($R$3=$AQ$9,'Result Sheet'!AL135,IF($R$3=$AQ$10,'Result Sheet'!BH135,IF($R$3=$AQ$11,'Result Sheet'!CC135,IF($R$3=$AQ$12,'Result Sheet'!CX135,IF($R$3=$AQ$13,'Result Sheet'!DS135,IF($R$3=$AQ$14,'Result Sheet'!EK135,IF($R$3=$AQ$15,'Result Sheet'!EU135,IF($R$3=$AQ$16,'Result Sheet'!FE135,"")))))))))</f>
        <v/>
      </c>
      <c r="P135" s="472" t="str">
        <f t="shared" si="13"/>
        <v/>
      </c>
      <c r="Q135" s="120" t="str">
        <f>IF($R$3=$AQ$8,'Result Sheet'!S135,IF($R$3=$AQ$9,'Result Sheet'!AN135,IF($R$3=$AQ$10,'Result Sheet'!BJ135,IF($R$3=$AQ$11,'Result Sheet'!CE135,IF($R$3=$AQ$12,'Result Sheet'!CZ135,IF($R$3=$AQ$13,'Result Sheet'!DU135,""))))))</f>
        <v/>
      </c>
      <c r="R135" s="120" t="str">
        <f>IF($R$3=$AQ$8,'Result Sheet'!T135,IF($R$3=$AQ$9,'Result Sheet'!AO135,IF($R$3=$AQ$10,'Result Sheet'!BK135,IF($R$3=$AQ$11,'Result Sheet'!CF135,IF($R$3=$AQ$12,'Result Sheet'!DA135,IF($R$3=$AQ$13,'Result Sheet'!DV135,IF($R$3=$AQ$14,'Result Sheet'!EL135,IF($R$3=$AQ$15,'Result Sheet'!EV135,IF($R$3=$AQ$16,'Result Sheet'!FF135,IF($R$3=$AQ$17,'Result Sheet'!FM135,IF($R$3=$AQ$18,'Result Sheet'!FQ135,"")))))))))))</f>
        <v/>
      </c>
      <c r="S135" s="65" t="str">
        <f t="shared" si="14"/>
        <v/>
      </c>
      <c r="T135" s="62">
        <f t="shared" si="15"/>
        <v>0</v>
      </c>
      <c r="U135" s="120" t="str">
        <f>IF($R$3=$AQ$8,'Result Sheet'!W135,IF($R$3=$AQ$9,'Result Sheet'!AR135,IF($R$3=$AQ$10,'Result Sheet'!BN135,IF($R$3=$AQ$11,'Result Sheet'!CI135,IF($R$3=$AQ$12,'Result Sheet'!DD135,IF($R$3=$AQ$13,'Result Sheet'!DY135,""))))))</f>
        <v/>
      </c>
      <c r="V135" s="120" t="str">
        <f>IF($R$3=$AQ$8,'Result Sheet'!X135,IF($R$3=$AQ$9,'Result Sheet'!AS135,IF($R$3=$AQ$10,'Result Sheet'!BO135,IF($R$3=$AQ$11,'Result Sheet'!CJ135,IF($R$3=$AQ$12,'Result Sheet'!DE135,IF($R$3=$AQ$13,'Result Sheet'!DZ135,IF($R$3=$AQ$14,'Result Sheet'!EM135,IF($R$3=$AQ$15,'Result Sheet'!EW135,IF($R$3=$AQ$16,'Result Sheet'!FG135,IF($R$3=$AQ$17,'Result Sheet'!FN135,IF($R$3=$AQ$18,'Result Sheet'!FR135,"")))))))))))</f>
        <v/>
      </c>
      <c r="W135" s="66" t="str">
        <f t="shared" si="16"/>
        <v/>
      </c>
      <c r="X135" s="445" t="str">
        <f t="shared" si="17"/>
        <v/>
      </c>
      <c r="Y135" s="446">
        <f t="shared" si="18"/>
        <v>0</v>
      </c>
      <c r="Z135" s="446" t="str">
        <f t="shared" si="23"/>
        <v/>
      </c>
      <c r="AA135" s="446" t="str">
        <f t="shared" si="19"/>
        <v/>
      </c>
      <c r="AB135" s="446" t="str">
        <f t="shared" si="20"/>
        <v/>
      </c>
      <c r="AC135" s="446" t="str">
        <f t="shared" si="21"/>
        <v/>
      </c>
      <c r="AD135" s="447" t="str">
        <f t="shared" si="22"/>
        <v/>
      </c>
    </row>
    <row r="136" spans="1:30">
      <c r="A136" s="475">
        <f>IF('Result Sheet'!A136="","",'Result Sheet'!A136)</f>
        <v>129</v>
      </c>
      <c r="B136" s="439" t="str">
        <f>IF(OR($D$3="",$R$3=""),"",IF('Result Sheet'!B136="","",'Result Sheet'!B136))</f>
        <v/>
      </c>
      <c r="C136" s="440" t="str">
        <f>IF(OR($D$3="",$R$3=""),"",IF('Result Sheet'!F136="","",'Result Sheet'!F136))</f>
        <v/>
      </c>
      <c r="D136" s="441" t="str">
        <f>IF(OR($D$3="",$R$3=""),"",IF('Result Sheet'!E136="","",'Result Sheet'!E136))</f>
        <v/>
      </c>
      <c r="E136" s="442" t="str">
        <f>IF(OR($D$3="",$R$3=""),"",IF('Result Sheet'!G136="","",'Result Sheet'!G136))</f>
        <v/>
      </c>
      <c r="F136" s="442" t="str">
        <f>IF(OR($D$3="",$R$3=""),"",IF('Result Sheet'!H136="","",'Result Sheet'!H136))</f>
        <v/>
      </c>
      <c r="G136" s="442" t="str">
        <f>IF(OR($D$3="",$R$3=""),"",IF('Result Sheet'!I136="","",'Result Sheet'!I136))</f>
        <v/>
      </c>
      <c r="H136" s="443" t="str">
        <f>IF(OR($D$3="",$R$3=""),"",IF('Result Sheet'!K136="","",'Result Sheet'!K136))</f>
        <v/>
      </c>
      <c r="I136" s="444" t="str">
        <f>IF(OR($D$3="",$R$3=""),"",IF('Result Sheet'!J136="","",'Result Sheet'!J136))</f>
        <v/>
      </c>
      <c r="J136" s="120" t="str">
        <f>IF($R$3=$AQ$8,'Result Sheet'!L136,IF($R$3=$AQ$9,'Result Sheet'!AG136,IF($R$3=$AQ$10,'Result Sheet'!BC136,IF($R$3=$AQ$11,'Result Sheet'!BX136,IF($R$3=$AQ$12,'Result Sheet'!CS136,IF($R$3=$AQ$13,'Result Sheet'!DN136,""))))))</f>
        <v/>
      </c>
      <c r="K136" s="120" t="str">
        <f>IF($R$3=$AQ$8,'Result Sheet'!M136,IF($R$3=$AQ$9,'Result Sheet'!AH136,IF($R$3=$AQ$10,'Result Sheet'!BD136,IF($R$3=$AQ$11,'Result Sheet'!BY136,IF($R$3=$AQ$12,'Result Sheet'!CT136,IF($R$3=$AQ$13,'Result Sheet'!DO136,IF($R$3=$AQ$14,'Result Sheet'!EI136,IF($R$3=$AQ$15,'Result Sheet'!ES136,IF($R$3=$AQ$16,'Result Sheet'!FC136,"")))))))))</f>
        <v/>
      </c>
      <c r="L136" s="120" t="str">
        <f>IF($R$3=$AQ$8,'Result Sheet'!N136,IF($R$3=$AQ$9,'Result Sheet'!AI136,IF($R$3=$AQ$10,'Result Sheet'!BE136,IF($R$3=$AQ$11,'Result Sheet'!BZ136,IF($R$3=$AQ$12,'Result Sheet'!CU136,IF($R$3=$AQ$13,'Result Sheet'!DP136,""))))))</f>
        <v/>
      </c>
      <c r="M136" s="120" t="str">
        <f>IF($R$3=$AQ$8,'Result Sheet'!O136,IF($R$3=$AQ$9,'Result Sheet'!AJ136,IF($R$3=$AQ$10,'Result Sheet'!BF136,IF($R$3=$AQ$11,'Result Sheet'!CA136,IF($R$3=$AQ$12,'Result Sheet'!CV136,IF($R$3=$AQ$13,'Result Sheet'!DQ136,IF($R$3=$AQ$14,'Result Sheet'!EJ136,IF($R$3=$AQ$15,'Result Sheet'!ET136,IF($R$3=$AQ$16,'Result Sheet'!FD136,"")))))))))</f>
        <v/>
      </c>
      <c r="N136" s="120" t="str">
        <f>IF($R$3=$AQ$8,'Result Sheet'!P136,IF($R$3=$AQ$9,'Result Sheet'!AK136,IF($R$3=$AQ$10,'Result Sheet'!BG136,IF($R$3=$AQ$11,'Result Sheet'!CB136,IF($R$3=$AQ$12,'Result Sheet'!CW136,IF($R$3=$AQ$13,'Result Sheet'!DR136,""))))))</f>
        <v/>
      </c>
      <c r="O136" s="120" t="str">
        <f>IF($R$3=$AQ$8,'Result Sheet'!Q136,IF($R$3=$AQ$9,'Result Sheet'!AL136,IF($R$3=$AQ$10,'Result Sheet'!BH136,IF($R$3=$AQ$11,'Result Sheet'!CC136,IF($R$3=$AQ$12,'Result Sheet'!CX136,IF($R$3=$AQ$13,'Result Sheet'!DS136,IF($R$3=$AQ$14,'Result Sheet'!EK136,IF($R$3=$AQ$15,'Result Sheet'!EU136,IF($R$3=$AQ$16,'Result Sheet'!FE136,"")))))))))</f>
        <v/>
      </c>
      <c r="P136" s="472" t="str">
        <f t="shared" si="13"/>
        <v/>
      </c>
      <c r="Q136" s="120" t="str">
        <f>IF($R$3=$AQ$8,'Result Sheet'!S136,IF($R$3=$AQ$9,'Result Sheet'!AN136,IF($R$3=$AQ$10,'Result Sheet'!BJ136,IF($R$3=$AQ$11,'Result Sheet'!CE136,IF($R$3=$AQ$12,'Result Sheet'!CZ136,IF($R$3=$AQ$13,'Result Sheet'!DU136,""))))))</f>
        <v/>
      </c>
      <c r="R136" s="120" t="str">
        <f>IF($R$3=$AQ$8,'Result Sheet'!T136,IF($R$3=$AQ$9,'Result Sheet'!AO136,IF($R$3=$AQ$10,'Result Sheet'!BK136,IF($R$3=$AQ$11,'Result Sheet'!CF136,IF($R$3=$AQ$12,'Result Sheet'!DA136,IF($R$3=$AQ$13,'Result Sheet'!DV136,IF($R$3=$AQ$14,'Result Sheet'!EL136,IF($R$3=$AQ$15,'Result Sheet'!EV136,IF($R$3=$AQ$16,'Result Sheet'!FF136,IF($R$3=$AQ$17,'Result Sheet'!FM136,IF($R$3=$AQ$18,'Result Sheet'!FQ136,"")))))))))))</f>
        <v/>
      </c>
      <c r="S136" s="65" t="str">
        <f t="shared" si="14"/>
        <v/>
      </c>
      <c r="T136" s="62">
        <f t="shared" si="15"/>
        <v>0</v>
      </c>
      <c r="U136" s="120" t="str">
        <f>IF($R$3=$AQ$8,'Result Sheet'!W136,IF($R$3=$AQ$9,'Result Sheet'!AR136,IF($R$3=$AQ$10,'Result Sheet'!BN136,IF($R$3=$AQ$11,'Result Sheet'!CI136,IF($R$3=$AQ$12,'Result Sheet'!DD136,IF($R$3=$AQ$13,'Result Sheet'!DY136,""))))))</f>
        <v/>
      </c>
      <c r="V136" s="120" t="str">
        <f>IF($R$3=$AQ$8,'Result Sheet'!X136,IF($R$3=$AQ$9,'Result Sheet'!AS136,IF($R$3=$AQ$10,'Result Sheet'!BO136,IF($R$3=$AQ$11,'Result Sheet'!CJ136,IF($R$3=$AQ$12,'Result Sheet'!DE136,IF($R$3=$AQ$13,'Result Sheet'!DZ136,IF($R$3=$AQ$14,'Result Sheet'!EM136,IF($R$3=$AQ$15,'Result Sheet'!EW136,IF($R$3=$AQ$16,'Result Sheet'!FG136,IF($R$3=$AQ$17,'Result Sheet'!FN136,IF($R$3=$AQ$18,'Result Sheet'!FR136,"")))))))))))</f>
        <v/>
      </c>
      <c r="W136" s="66" t="str">
        <f t="shared" si="16"/>
        <v/>
      </c>
      <c r="X136" s="445" t="str">
        <f t="shared" si="17"/>
        <v/>
      </c>
      <c r="Y136" s="446">
        <f t="shared" si="18"/>
        <v>0</v>
      </c>
      <c r="Z136" s="446" t="str">
        <f t="shared" ref="Z136:Z167" si="24">IF(OR(B136="NSO",B136=0,B136=""),"",IF(OR($R$3=$AQ$12,$R$3=$AQ$13,$R$3=$AQ$14,$R$3=$AQ$15,$R$3=$AQ$16),$X$7,IF($R$3=$AQ$9,IF(AND(J136="",K136="",L136=""),15-Y136,IF(AND(J136="NA",K136="NA",L136="NA"),15-Y136,IF(AND(N136="",O136=""),35-Y136,IF(AND(R136="",S136=""),50-Y136,100-Y136)))),IF(AND(J136="",K136="",L136=""),30-Y136,IF(AND(J136="NA",K136="NA",L136="NA"),30-Y136,IF(AND(N136="",O136=""),70-Y136,IF(AND(R136="",S136=""),100-Y136,200-Y136)))))))</f>
        <v/>
      </c>
      <c r="AA136" s="446" t="str">
        <f t="shared" si="19"/>
        <v/>
      </c>
      <c r="AB136" s="446" t="str">
        <f t="shared" si="20"/>
        <v/>
      </c>
      <c r="AC136" s="446" t="str">
        <f t="shared" si="21"/>
        <v/>
      </c>
      <c r="AD136" s="447" t="str">
        <f t="shared" si="22"/>
        <v/>
      </c>
    </row>
    <row r="137" spans="1:30">
      <c r="A137" s="475">
        <f>IF('Result Sheet'!A137="","",'Result Sheet'!A137)</f>
        <v>130</v>
      </c>
      <c r="B137" s="439" t="str">
        <f>IF(OR($D$3="",$R$3=""),"",IF('Result Sheet'!B137="","",'Result Sheet'!B137))</f>
        <v/>
      </c>
      <c r="C137" s="440" t="str">
        <f>IF(OR($D$3="",$R$3=""),"",IF('Result Sheet'!F137="","",'Result Sheet'!F137))</f>
        <v/>
      </c>
      <c r="D137" s="441" t="str">
        <f>IF(OR($D$3="",$R$3=""),"",IF('Result Sheet'!E137="","",'Result Sheet'!E137))</f>
        <v/>
      </c>
      <c r="E137" s="442" t="str">
        <f>IF(OR($D$3="",$R$3=""),"",IF('Result Sheet'!G137="","",'Result Sheet'!G137))</f>
        <v/>
      </c>
      <c r="F137" s="442" t="str">
        <f>IF(OR($D$3="",$R$3=""),"",IF('Result Sheet'!H137="","",'Result Sheet'!H137))</f>
        <v/>
      </c>
      <c r="G137" s="442" t="str">
        <f>IF(OR($D$3="",$R$3=""),"",IF('Result Sheet'!I137="","",'Result Sheet'!I137))</f>
        <v/>
      </c>
      <c r="H137" s="443" t="str">
        <f>IF(OR($D$3="",$R$3=""),"",IF('Result Sheet'!K137="","",'Result Sheet'!K137))</f>
        <v/>
      </c>
      <c r="I137" s="444" t="str">
        <f>IF(OR($D$3="",$R$3=""),"",IF('Result Sheet'!J137="","",'Result Sheet'!J137))</f>
        <v/>
      </c>
      <c r="J137" s="120" t="str">
        <f>IF($R$3=$AQ$8,'Result Sheet'!L137,IF($R$3=$AQ$9,'Result Sheet'!AG137,IF($R$3=$AQ$10,'Result Sheet'!BC137,IF($R$3=$AQ$11,'Result Sheet'!BX137,IF($R$3=$AQ$12,'Result Sheet'!CS137,IF($R$3=$AQ$13,'Result Sheet'!DN137,""))))))</f>
        <v/>
      </c>
      <c r="K137" s="120" t="str">
        <f>IF($R$3=$AQ$8,'Result Sheet'!M137,IF($R$3=$AQ$9,'Result Sheet'!AH137,IF($R$3=$AQ$10,'Result Sheet'!BD137,IF($R$3=$AQ$11,'Result Sheet'!BY137,IF($R$3=$AQ$12,'Result Sheet'!CT137,IF($R$3=$AQ$13,'Result Sheet'!DO137,IF($R$3=$AQ$14,'Result Sheet'!EI137,IF($R$3=$AQ$15,'Result Sheet'!ES137,IF($R$3=$AQ$16,'Result Sheet'!FC137,"")))))))))</f>
        <v/>
      </c>
      <c r="L137" s="120" t="str">
        <f>IF($R$3=$AQ$8,'Result Sheet'!N137,IF($R$3=$AQ$9,'Result Sheet'!AI137,IF($R$3=$AQ$10,'Result Sheet'!BE137,IF($R$3=$AQ$11,'Result Sheet'!BZ137,IF($R$3=$AQ$12,'Result Sheet'!CU137,IF($R$3=$AQ$13,'Result Sheet'!DP137,""))))))</f>
        <v/>
      </c>
      <c r="M137" s="120" t="str">
        <f>IF($R$3=$AQ$8,'Result Sheet'!O137,IF($R$3=$AQ$9,'Result Sheet'!AJ137,IF($R$3=$AQ$10,'Result Sheet'!BF137,IF($R$3=$AQ$11,'Result Sheet'!CA137,IF($R$3=$AQ$12,'Result Sheet'!CV137,IF($R$3=$AQ$13,'Result Sheet'!DQ137,IF($R$3=$AQ$14,'Result Sheet'!EJ137,IF($R$3=$AQ$15,'Result Sheet'!ET137,IF($R$3=$AQ$16,'Result Sheet'!FD137,"")))))))))</f>
        <v/>
      </c>
      <c r="N137" s="120" t="str">
        <f>IF($R$3=$AQ$8,'Result Sheet'!P137,IF($R$3=$AQ$9,'Result Sheet'!AK137,IF($R$3=$AQ$10,'Result Sheet'!BG137,IF($R$3=$AQ$11,'Result Sheet'!CB137,IF($R$3=$AQ$12,'Result Sheet'!CW137,IF($R$3=$AQ$13,'Result Sheet'!DR137,""))))))</f>
        <v/>
      </c>
      <c r="O137" s="120" t="str">
        <f>IF($R$3=$AQ$8,'Result Sheet'!Q137,IF($R$3=$AQ$9,'Result Sheet'!AL137,IF($R$3=$AQ$10,'Result Sheet'!BH137,IF($R$3=$AQ$11,'Result Sheet'!CC137,IF($R$3=$AQ$12,'Result Sheet'!CX137,IF($R$3=$AQ$13,'Result Sheet'!DS137,IF($R$3=$AQ$14,'Result Sheet'!EK137,IF($R$3=$AQ$15,'Result Sheet'!EU137,IF($R$3=$AQ$16,'Result Sheet'!FE137,"")))))))))</f>
        <v/>
      </c>
      <c r="P137" s="472" t="str">
        <f t="shared" ref="P137:P200" si="25">IF(AND(J137="",K137="",L137="",M137="",N137="",O137=""),"",IF(OR($R$3=$AQ$14,$R$3=$AQ$15,$R$3=$AQ$16),"",SUM(J137:O137)))</f>
        <v/>
      </c>
      <c r="Q137" s="120" t="str">
        <f>IF($R$3=$AQ$8,'Result Sheet'!S137,IF($R$3=$AQ$9,'Result Sheet'!AN137,IF($R$3=$AQ$10,'Result Sheet'!BJ137,IF($R$3=$AQ$11,'Result Sheet'!CE137,IF($R$3=$AQ$12,'Result Sheet'!CZ137,IF($R$3=$AQ$13,'Result Sheet'!DU137,""))))))</f>
        <v/>
      </c>
      <c r="R137" s="120" t="str">
        <f>IF($R$3=$AQ$8,'Result Sheet'!T137,IF($R$3=$AQ$9,'Result Sheet'!AO137,IF($R$3=$AQ$10,'Result Sheet'!BK137,IF($R$3=$AQ$11,'Result Sheet'!CF137,IF($R$3=$AQ$12,'Result Sheet'!DA137,IF($R$3=$AQ$13,'Result Sheet'!DV137,IF($R$3=$AQ$14,'Result Sheet'!EL137,IF($R$3=$AQ$15,'Result Sheet'!EV137,IF($R$3=$AQ$16,'Result Sheet'!FF137,IF($R$3=$AQ$17,'Result Sheet'!FM137,IF($R$3=$AQ$18,'Result Sheet'!FQ137,"")))))))))))</f>
        <v/>
      </c>
      <c r="S137" s="65" t="str">
        <f t="shared" ref="S137:S200" si="26">IF(AND(Q137="",R137=""),"",IF(AND(Q137="NA",R137="NA"),"NA",IF(AND(Q137="AB",R137="AB"),"AB",IF(AND(Q137="ML",R137="ML"),"ML",IF(OR($R$3=$AQ$14,$R$3=$AQ$15,$R$3=$AQ$16),"",SUM(Q137:R137))))))</f>
        <v/>
      </c>
      <c r="T137" s="62">
        <f t="shared" ref="T137:T200" si="27">IF(AND(P137="NA",S137="NA"),"NA",IF(AND(P137="AB",S137="AB"),"AB",IF(AND(P137="ML",S137="ML"),"ML",SUM(P137,S137))))</f>
        <v>0</v>
      </c>
      <c r="U137" s="120" t="str">
        <f>IF($R$3=$AQ$8,'Result Sheet'!W137,IF($R$3=$AQ$9,'Result Sheet'!AR137,IF($R$3=$AQ$10,'Result Sheet'!BN137,IF($R$3=$AQ$11,'Result Sheet'!CI137,IF($R$3=$AQ$12,'Result Sheet'!DD137,IF($R$3=$AQ$13,'Result Sheet'!DY137,""))))))</f>
        <v/>
      </c>
      <c r="V137" s="120" t="str">
        <f>IF($R$3=$AQ$8,'Result Sheet'!X137,IF($R$3=$AQ$9,'Result Sheet'!AS137,IF($R$3=$AQ$10,'Result Sheet'!BO137,IF($R$3=$AQ$11,'Result Sheet'!CJ137,IF($R$3=$AQ$12,'Result Sheet'!DE137,IF($R$3=$AQ$13,'Result Sheet'!DZ137,IF($R$3=$AQ$14,'Result Sheet'!EM137,IF($R$3=$AQ$15,'Result Sheet'!EW137,IF($R$3=$AQ$16,'Result Sheet'!FG137,IF($R$3=$AQ$17,'Result Sheet'!FN137,IF($R$3=$AQ$18,'Result Sheet'!FR137,"")))))))))))</f>
        <v/>
      </c>
      <c r="W137" s="66" t="str">
        <f t="shared" ref="W137:W200" si="28">IF(AND(U137="",V137=""),"",IF(AND(U137="AB",V137="AB"),"AB",IF(AND(U137="ML",V137="ML"),"ML",IF(OR($R$3=$AQ$14,$R$3=$AQ$15,$R$3=$AQ$16),"",SUM(U137:V137)))))</f>
        <v/>
      </c>
      <c r="X137" s="445" t="str">
        <f t="shared" ref="X137:X200" si="29">IF($R$3="","",IF(B137="","",IF(AND(T137="",W137=""),"",IF(AND(T137="AB",W137="AB"),"AB",IF(OR($R$3=$AQ$14,$R$3=$AQ$15,$R$3=$AQ$16),SUM(K137,M137,O137,R137,V137),SUM(W137,T137))))))</f>
        <v/>
      </c>
      <c r="Y137" s="446">
        <f t="shared" ref="Y137:Y200" si="30">IF(OR($R$3=$AQ$14,$R$3=$AQ$15,$R$3=$AQ$16),COUNTIF(K137,"NA")*$K$7+(COUNTIF(K137,"ML")*$K$7)+(COUNTIF(M137,"ML")*$M$7)+(COUNTIF(O137,"ML")*$O$7)+(COUNTIF(R137,"ML")*$R$7)+(COUNTIF(V137,"ML")*$V$7),IF(OR($R$3=$AQ$17,$R$3=$AQ$18),COUNTIF(R137,"NA")*$R$7+(COUNTIF(R137,"ML")*$R$7)+(COUNTIF(V137,"ML")*$V$7)+(COUNTIF(V137,"ML")*$V$7),COUNTIF(J137:L137,"NA")*$J$7+(COUNTIF(J137:O137,"ML")*$J$7)+(COUNTIF(Q137,"ML")*$Q$7)+(COUNTIF(R137,"ML")*$R$7)+(COUNTIF(U137,"ML")*$U$7)+(COUNTIF(V137,"ML")*$V$7)))</f>
        <v>0</v>
      </c>
      <c r="Z137" s="446" t="str">
        <f t="shared" si="24"/>
        <v/>
      </c>
      <c r="AA137" s="446" t="str">
        <f t="shared" ref="AA137:AA200" si="31">IF(AND(OR(J137="ab",J137="ml"),OR(K137="ab",K137="ml"),OR(L137="ab",L137="ml"),OR(M137="ab",M137="ml"),OR(Q137="ab",Q137="ml"),OR(R137="ab",R137="ml")),"AB",IF(AND(OR(L137="ab",L137="ml"),OR(M137="ab",M137="ml"),OR(N137="ab",N137="ml"),OR(O137="ab",O137="ml"),OR(U137="ab",U137="ml"),OR(V137="ab",V137="ml")),"AB",IF(AND(OR(N137="ab",N137="ml"),OR(O137="ab",O137="ml"),OR(Q137="ab",Q137="ml"),OR(R137="ab",R137="ml"),OR(U137="ab",U137="ml"),OR(V137="ab",V137="ml")),"AB",IF(AND(OR(M137="ab",M137="ml"),OR(L137="ab",L137="ml"),OR(Q137="ab",Q137="ml"),OR(R137="ab",R137="ml"),OR(U137="ab",U137="ml"),OR(V137="ab",V137="ml")),"AB",""))))</f>
        <v/>
      </c>
      <c r="AB137" s="446" t="str">
        <f t="shared" ref="AB137:AB200" si="32">IF(OR(B137="",$R$3=""),"",IF(X137=0,"",IF(B137="NSO","NSO",IF(OR($R$3=$AQ$17,$R$3=$AQ$18,$R$3=$AQ$14,$R$3=$AQ$15,$R$3=$AQ$16),"P",IF(OR(AA137="AB",U137="ab"),"AB",IF(U137="ML","RE",IF(V137="ML","RE",IF(AND(X137&gt;=36%*Z137,U137&gt;=$U$7*20%),"P",IF(AND(X137&gt;=34%*Z137,U137&gt;=$U$7*20%),"G2",IF(AND(X137&gt;=31%*Z137,U137&gt;=$U$7*20%),"G1",IF(AND(X137&gt;=25%*Z137,U137&gt;=$U$7*20%),"S","F")))))))))))</f>
        <v/>
      </c>
      <c r="AC137" s="446" t="str">
        <f t="shared" ref="AC137:AC200" si="33">IF(OR(AB137="",AB137=0,AB137="S",AB137="RE",AB137="F",AB137="AB",B137="NSO"),"",IF(X137&gt;=75%*Z137,"I",IF(X137&gt;=60%*Z137,"I",IF(X137&gt;=48%*Z137,"II",IF(X137&gt;=36%*Z137,"III","")))))</f>
        <v/>
      </c>
      <c r="AD137" s="447" t="str">
        <f t="shared" ref="AD137:AD200" si="34">IF(X137="","",IF(OR(AB137="",AB137=0,AB137="RE",AB137="AB",B137="NSO"),"",IF(OR($R$3=$AQ$14,$R$3=$AQ$15,$R$3=$AQ$16,$R$3=$AQ$17,$R$3=$AQ$18),IF(X137&gt;90%*Z137,"A+",IF(X137&gt;75%*Z137,"A",IF(X137&gt;=60%*Z137,"B",IF(X137&gt;=40%*Z137,"C","D")))),IF(X137&gt;85%*Z137,"A",IF(X137&gt;70%*Z137,"B",IF(X137&gt;=50%*Z137,"C",IF(X137&gt;=30%*Z137,"D","E")))))))</f>
        <v/>
      </c>
    </row>
    <row r="138" spans="1:30">
      <c r="A138" s="475">
        <f>IF('Result Sheet'!A138="","",'Result Sheet'!A138)</f>
        <v>131</v>
      </c>
      <c r="B138" s="439" t="str">
        <f>IF(OR($D$3="",$R$3=""),"",IF('Result Sheet'!B138="","",'Result Sheet'!B138))</f>
        <v/>
      </c>
      <c r="C138" s="440" t="str">
        <f>IF(OR($D$3="",$R$3=""),"",IF('Result Sheet'!F138="","",'Result Sheet'!F138))</f>
        <v/>
      </c>
      <c r="D138" s="441" t="str">
        <f>IF(OR($D$3="",$R$3=""),"",IF('Result Sheet'!E138="","",'Result Sheet'!E138))</f>
        <v/>
      </c>
      <c r="E138" s="442" t="str">
        <f>IF(OR($D$3="",$R$3=""),"",IF('Result Sheet'!G138="","",'Result Sheet'!G138))</f>
        <v/>
      </c>
      <c r="F138" s="442" t="str">
        <f>IF(OR($D$3="",$R$3=""),"",IF('Result Sheet'!H138="","",'Result Sheet'!H138))</f>
        <v/>
      </c>
      <c r="G138" s="442" t="str">
        <f>IF(OR($D$3="",$R$3=""),"",IF('Result Sheet'!I138="","",'Result Sheet'!I138))</f>
        <v/>
      </c>
      <c r="H138" s="443" t="str">
        <f>IF(OR($D$3="",$R$3=""),"",IF('Result Sheet'!K138="","",'Result Sheet'!K138))</f>
        <v/>
      </c>
      <c r="I138" s="444" t="str">
        <f>IF(OR($D$3="",$R$3=""),"",IF('Result Sheet'!J138="","",'Result Sheet'!J138))</f>
        <v/>
      </c>
      <c r="J138" s="120" t="str">
        <f>IF($R$3=$AQ$8,'Result Sheet'!L138,IF($R$3=$AQ$9,'Result Sheet'!AG138,IF($R$3=$AQ$10,'Result Sheet'!BC138,IF($R$3=$AQ$11,'Result Sheet'!BX138,IF($R$3=$AQ$12,'Result Sheet'!CS138,IF($R$3=$AQ$13,'Result Sheet'!DN138,""))))))</f>
        <v/>
      </c>
      <c r="K138" s="120" t="str">
        <f>IF($R$3=$AQ$8,'Result Sheet'!M138,IF($R$3=$AQ$9,'Result Sheet'!AH138,IF($R$3=$AQ$10,'Result Sheet'!BD138,IF($R$3=$AQ$11,'Result Sheet'!BY138,IF($R$3=$AQ$12,'Result Sheet'!CT138,IF($R$3=$AQ$13,'Result Sheet'!DO138,IF($R$3=$AQ$14,'Result Sheet'!EI138,IF($R$3=$AQ$15,'Result Sheet'!ES138,IF($R$3=$AQ$16,'Result Sheet'!FC138,"")))))))))</f>
        <v/>
      </c>
      <c r="L138" s="120" t="str">
        <f>IF($R$3=$AQ$8,'Result Sheet'!N138,IF($R$3=$AQ$9,'Result Sheet'!AI138,IF($R$3=$AQ$10,'Result Sheet'!BE138,IF($R$3=$AQ$11,'Result Sheet'!BZ138,IF($R$3=$AQ$12,'Result Sheet'!CU138,IF($R$3=$AQ$13,'Result Sheet'!DP138,""))))))</f>
        <v/>
      </c>
      <c r="M138" s="120" t="str">
        <f>IF($R$3=$AQ$8,'Result Sheet'!O138,IF($R$3=$AQ$9,'Result Sheet'!AJ138,IF($R$3=$AQ$10,'Result Sheet'!BF138,IF($R$3=$AQ$11,'Result Sheet'!CA138,IF($R$3=$AQ$12,'Result Sheet'!CV138,IF($R$3=$AQ$13,'Result Sheet'!DQ138,IF($R$3=$AQ$14,'Result Sheet'!EJ138,IF($R$3=$AQ$15,'Result Sheet'!ET138,IF($R$3=$AQ$16,'Result Sheet'!FD138,"")))))))))</f>
        <v/>
      </c>
      <c r="N138" s="120" t="str">
        <f>IF($R$3=$AQ$8,'Result Sheet'!P138,IF($R$3=$AQ$9,'Result Sheet'!AK138,IF($R$3=$AQ$10,'Result Sheet'!BG138,IF($R$3=$AQ$11,'Result Sheet'!CB138,IF($R$3=$AQ$12,'Result Sheet'!CW138,IF($R$3=$AQ$13,'Result Sheet'!DR138,""))))))</f>
        <v/>
      </c>
      <c r="O138" s="120" t="str">
        <f>IF($R$3=$AQ$8,'Result Sheet'!Q138,IF($R$3=$AQ$9,'Result Sheet'!AL138,IF($R$3=$AQ$10,'Result Sheet'!BH138,IF($R$3=$AQ$11,'Result Sheet'!CC138,IF($R$3=$AQ$12,'Result Sheet'!CX138,IF($R$3=$AQ$13,'Result Sheet'!DS138,IF($R$3=$AQ$14,'Result Sheet'!EK138,IF($R$3=$AQ$15,'Result Sheet'!EU138,IF($R$3=$AQ$16,'Result Sheet'!FE138,"")))))))))</f>
        <v/>
      </c>
      <c r="P138" s="472" t="str">
        <f t="shared" si="25"/>
        <v/>
      </c>
      <c r="Q138" s="120" t="str">
        <f>IF($R$3=$AQ$8,'Result Sheet'!S138,IF($R$3=$AQ$9,'Result Sheet'!AN138,IF($R$3=$AQ$10,'Result Sheet'!BJ138,IF($R$3=$AQ$11,'Result Sheet'!CE138,IF($R$3=$AQ$12,'Result Sheet'!CZ138,IF($R$3=$AQ$13,'Result Sheet'!DU138,""))))))</f>
        <v/>
      </c>
      <c r="R138" s="120" t="str">
        <f>IF($R$3=$AQ$8,'Result Sheet'!T138,IF($R$3=$AQ$9,'Result Sheet'!AO138,IF($R$3=$AQ$10,'Result Sheet'!BK138,IF($R$3=$AQ$11,'Result Sheet'!CF138,IF($R$3=$AQ$12,'Result Sheet'!DA138,IF($R$3=$AQ$13,'Result Sheet'!DV138,IF($R$3=$AQ$14,'Result Sheet'!EL138,IF($R$3=$AQ$15,'Result Sheet'!EV138,IF($R$3=$AQ$16,'Result Sheet'!FF138,IF($R$3=$AQ$17,'Result Sheet'!FM138,IF($R$3=$AQ$18,'Result Sheet'!FQ138,"")))))))))))</f>
        <v/>
      </c>
      <c r="S138" s="65" t="str">
        <f t="shared" si="26"/>
        <v/>
      </c>
      <c r="T138" s="62">
        <f t="shared" si="27"/>
        <v>0</v>
      </c>
      <c r="U138" s="120" t="str">
        <f>IF($R$3=$AQ$8,'Result Sheet'!W138,IF($R$3=$AQ$9,'Result Sheet'!AR138,IF($R$3=$AQ$10,'Result Sheet'!BN138,IF($R$3=$AQ$11,'Result Sheet'!CI138,IF($R$3=$AQ$12,'Result Sheet'!DD138,IF($R$3=$AQ$13,'Result Sheet'!DY138,""))))))</f>
        <v/>
      </c>
      <c r="V138" s="120" t="str">
        <f>IF($R$3=$AQ$8,'Result Sheet'!X138,IF($R$3=$AQ$9,'Result Sheet'!AS138,IF($R$3=$AQ$10,'Result Sheet'!BO138,IF($R$3=$AQ$11,'Result Sheet'!CJ138,IF($R$3=$AQ$12,'Result Sheet'!DE138,IF($R$3=$AQ$13,'Result Sheet'!DZ138,IF($R$3=$AQ$14,'Result Sheet'!EM138,IF($R$3=$AQ$15,'Result Sheet'!EW138,IF($R$3=$AQ$16,'Result Sheet'!FG138,IF($R$3=$AQ$17,'Result Sheet'!FN138,IF($R$3=$AQ$18,'Result Sheet'!FR138,"")))))))))))</f>
        <v/>
      </c>
      <c r="W138" s="66" t="str">
        <f t="shared" si="28"/>
        <v/>
      </c>
      <c r="X138" s="445" t="str">
        <f t="shared" si="29"/>
        <v/>
      </c>
      <c r="Y138" s="446">
        <f t="shared" si="30"/>
        <v>0</v>
      </c>
      <c r="Z138" s="446" t="str">
        <f t="shared" si="24"/>
        <v/>
      </c>
      <c r="AA138" s="446" t="str">
        <f t="shared" si="31"/>
        <v/>
      </c>
      <c r="AB138" s="446" t="str">
        <f t="shared" si="32"/>
        <v/>
      </c>
      <c r="AC138" s="446" t="str">
        <f t="shared" si="33"/>
        <v/>
      </c>
      <c r="AD138" s="447" t="str">
        <f t="shared" si="34"/>
        <v/>
      </c>
    </row>
    <row r="139" spans="1:30">
      <c r="A139" s="475">
        <f>IF('Result Sheet'!A139="","",'Result Sheet'!A139)</f>
        <v>132</v>
      </c>
      <c r="B139" s="439" t="str">
        <f>IF(OR($D$3="",$R$3=""),"",IF('Result Sheet'!B139="","",'Result Sheet'!B139))</f>
        <v/>
      </c>
      <c r="C139" s="440" t="str">
        <f>IF(OR($D$3="",$R$3=""),"",IF('Result Sheet'!F139="","",'Result Sheet'!F139))</f>
        <v/>
      </c>
      <c r="D139" s="441" t="str">
        <f>IF(OR($D$3="",$R$3=""),"",IF('Result Sheet'!E139="","",'Result Sheet'!E139))</f>
        <v/>
      </c>
      <c r="E139" s="442" t="str">
        <f>IF(OR($D$3="",$R$3=""),"",IF('Result Sheet'!G139="","",'Result Sheet'!G139))</f>
        <v/>
      </c>
      <c r="F139" s="442" t="str">
        <f>IF(OR($D$3="",$R$3=""),"",IF('Result Sheet'!H139="","",'Result Sheet'!H139))</f>
        <v/>
      </c>
      <c r="G139" s="442" t="str">
        <f>IF(OR($D$3="",$R$3=""),"",IF('Result Sheet'!I139="","",'Result Sheet'!I139))</f>
        <v/>
      </c>
      <c r="H139" s="443" t="str">
        <f>IF(OR($D$3="",$R$3=""),"",IF('Result Sheet'!K139="","",'Result Sheet'!K139))</f>
        <v/>
      </c>
      <c r="I139" s="444" t="str">
        <f>IF(OR($D$3="",$R$3=""),"",IF('Result Sheet'!J139="","",'Result Sheet'!J139))</f>
        <v/>
      </c>
      <c r="J139" s="120" t="str">
        <f>IF($R$3=$AQ$8,'Result Sheet'!L139,IF($R$3=$AQ$9,'Result Sheet'!AG139,IF($R$3=$AQ$10,'Result Sheet'!BC139,IF($R$3=$AQ$11,'Result Sheet'!BX139,IF($R$3=$AQ$12,'Result Sheet'!CS139,IF($R$3=$AQ$13,'Result Sheet'!DN139,""))))))</f>
        <v/>
      </c>
      <c r="K139" s="120" t="str">
        <f>IF($R$3=$AQ$8,'Result Sheet'!M139,IF($R$3=$AQ$9,'Result Sheet'!AH139,IF($R$3=$AQ$10,'Result Sheet'!BD139,IF($R$3=$AQ$11,'Result Sheet'!BY139,IF($R$3=$AQ$12,'Result Sheet'!CT139,IF($R$3=$AQ$13,'Result Sheet'!DO139,IF($R$3=$AQ$14,'Result Sheet'!EI139,IF($R$3=$AQ$15,'Result Sheet'!ES139,IF($R$3=$AQ$16,'Result Sheet'!FC139,"")))))))))</f>
        <v/>
      </c>
      <c r="L139" s="120" t="str">
        <f>IF($R$3=$AQ$8,'Result Sheet'!N139,IF($R$3=$AQ$9,'Result Sheet'!AI139,IF($R$3=$AQ$10,'Result Sheet'!BE139,IF($R$3=$AQ$11,'Result Sheet'!BZ139,IF($R$3=$AQ$12,'Result Sheet'!CU139,IF($R$3=$AQ$13,'Result Sheet'!DP139,""))))))</f>
        <v/>
      </c>
      <c r="M139" s="120" t="str">
        <f>IF($R$3=$AQ$8,'Result Sheet'!O139,IF($R$3=$AQ$9,'Result Sheet'!AJ139,IF($R$3=$AQ$10,'Result Sheet'!BF139,IF($R$3=$AQ$11,'Result Sheet'!CA139,IF($R$3=$AQ$12,'Result Sheet'!CV139,IF($R$3=$AQ$13,'Result Sheet'!DQ139,IF($R$3=$AQ$14,'Result Sheet'!EJ139,IF($R$3=$AQ$15,'Result Sheet'!ET139,IF($R$3=$AQ$16,'Result Sheet'!FD139,"")))))))))</f>
        <v/>
      </c>
      <c r="N139" s="120" t="str">
        <f>IF($R$3=$AQ$8,'Result Sheet'!P139,IF($R$3=$AQ$9,'Result Sheet'!AK139,IF($R$3=$AQ$10,'Result Sheet'!BG139,IF($R$3=$AQ$11,'Result Sheet'!CB139,IF($R$3=$AQ$12,'Result Sheet'!CW139,IF($R$3=$AQ$13,'Result Sheet'!DR139,""))))))</f>
        <v/>
      </c>
      <c r="O139" s="120" t="str">
        <f>IF($R$3=$AQ$8,'Result Sheet'!Q139,IF($R$3=$AQ$9,'Result Sheet'!AL139,IF($R$3=$AQ$10,'Result Sheet'!BH139,IF($R$3=$AQ$11,'Result Sheet'!CC139,IF($R$3=$AQ$12,'Result Sheet'!CX139,IF($R$3=$AQ$13,'Result Sheet'!DS139,IF($R$3=$AQ$14,'Result Sheet'!EK139,IF($R$3=$AQ$15,'Result Sheet'!EU139,IF($R$3=$AQ$16,'Result Sheet'!FE139,"")))))))))</f>
        <v/>
      </c>
      <c r="P139" s="472" t="str">
        <f t="shared" si="25"/>
        <v/>
      </c>
      <c r="Q139" s="120" t="str">
        <f>IF($R$3=$AQ$8,'Result Sheet'!S139,IF($R$3=$AQ$9,'Result Sheet'!AN139,IF($R$3=$AQ$10,'Result Sheet'!BJ139,IF($R$3=$AQ$11,'Result Sheet'!CE139,IF($R$3=$AQ$12,'Result Sheet'!CZ139,IF($R$3=$AQ$13,'Result Sheet'!DU139,""))))))</f>
        <v/>
      </c>
      <c r="R139" s="120" t="str">
        <f>IF($R$3=$AQ$8,'Result Sheet'!T139,IF($R$3=$AQ$9,'Result Sheet'!AO139,IF($R$3=$AQ$10,'Result Sheet'!BK139,IF($R$3=$AQ$11,'Result Sheet'!CF139,IF($R$3=$AQ$12,'Result Sheet'!DA139,IF($R$3=$AQ$13,'Result Sheet'!DV139,IF($R$3=$AQ$14,'Result Sheet'!EL139,IF($R$3=$AQ$15,'Result Sheet'!EV139,IF($R$3=$AQ$16,'Result Sheet'!FF139,IF($R$3=$AQ$17,'Result Sheet'!FM139,IF($R$3=$AQ$18,'Result Sheet'!FQ139,"")))))))))))</f>
        <v/>
      </c>
      <c r="S139" s="65" t="str">
        <f t="shared" si="26"/>
        <v/>
      </c>
      <c r="T139" s="62">
        <f t="shared" si="27"/>
        <v>0</v>
      </c>
      <c r="U139" s="120" t="str">
        <f>IF($R$3=$AQ$8,'Result Sheet'!W139,IF($R$3=$AQ$9,'Result Sheet'!AR139,IF($R$3=$AQ$10,'Result Sheet'!BN139,IF($R$3=$AQ$11,'Result Sheet'!CI139,IF($R$3=$AQ$12,'Result Sheet'!DD139,IF($R$3=$AQ$13,'Result Sheet'!DY139,""))))))</f>
        <v/>
      </c>
      <c r="V139" s="120" t="str">
        <f>IF($R$3=$AQ$8,'Result Sheet'!X139,IF($R$3=$AQ$9,'Result Sheet'!AS139,IF($R$3=$AQ$10,'Result Sheet'!BO139,IF($R$3=$AQ$11,'Result Sheet'!CJ139,IF($R$3=$AQ$12,'Result Sheet'!DE139,IF($R$3=$AQ$13,'Result Sheet'!DZ139,IF($R$3=$AQ$14,'Result Sheet'!EM139,IF($R$3=$AQ$15,'Result Sheet'!EW139,IF($R$3=$AQ$16,'Result Sheet'!FG139,IF($R$3=$AQ$17,'Result Sheet'!FN139,IF($R$3=$AQ$18,'Result Sheet'!FR139,"")))))))))))</f>
        <v/>
      </c>
      <c r="W139" s="66" t="str">
        <f t="shared" si="28"/>
        <v/>
      </c>
      <c r="X139" s="445" t="str">
        <f t="shared" si="29"/>
        <v/>
      </c>
      <c r="Y139" s="446">
        <f t="shared" si="30"/>
        <v>0</v>
      </c>
      <c r="Z139" s="446" t="str">
        <f t="shared" si="24"/>
        <v/>
      </c>
      <c r="AA139" s="446" t="str">
        <f t="shared" si="31"/>
        <v/>
      </c>
      <c r="AB139" s="446" t="str">
        <f t="shared" si="32"/>
        <v/>
      </c>
      <c r="AC139" s="446" t="str">
        <f t="shared" si="33"/>
        <v/>
      </c>
      <c r="AD139" s="447" t="str">
        <f t="shared" si="34"/>
        <v/>
      </c>
    </row>
    <row r="140" spans="1:30">
      <c r="A140" s="475">
        <f>IF('Result Sheet'!A140="","",'Result Sheet'!A140)</f>
        <v>133</v>
      </c>
      <c r="B140" s="439" t="str">
        <f>IF(OR($D$3="",$R$3=""),"",IF('Result Sheet'!B140="","",'Result Sheet'!B140))</f>
        <v/>
      </c>
      <c r="C140" s="440" t="str">
        <f>IF(OR($D$3="",$R$3=""),"",IF('Result Sheet'!F140="","",'Result Sheet'!F140))</f>
        <v/>
      </c>
      <c r="D140" s="441" t="str">
        <f>IF(OR($D$3="",$R$3=""),"",IF('Result Sheet'!E140="","",'Result Sheet'!E140))</f>
        <v/>
      </c>
      <c r="E140" s="442" t="str">
        <f>IF(OR($D$3="",$R$3=""),"",IF('Result Sheet'!G140="","",'Result Sheet'!G140))</f>
        <v/>
      </c>
      <c r="F140" s="442" t="str">
        <f>IF(OR($D$3="",$R$3=""),"",IF('Result Sheet'!H140="","",'Result Sheet'!H140))</f>
        <v/>
      </c>
      <c r="G140" s="442" t="str">
        <f>IF(OR($D$3="",$R$3=""),"",IF('Result Sheet'!I140="","",'Result Sheet'!I140))</f>
        <v/>
      </c>
      <c r="H140" s="443" t="str">
        <f>IF(OR($D$3="",$R$3=""),"",IF('Result Sheet'!K140="","",'Result Sheet'!K140))</f>
        <v/>
      </c>
      <c r="I140" s="444" t="str">
        <f>IF(OR($D$3="",$R$3=""),"",IF('Result Sheet'!J140="","",'Result Sheet'!J140))</f>
        <v/>
      </c>
      <c r="J140" s="120" t="str">
        <f>IF($R$3=$AQ$8,'Result Sheet'!L140,IF($R$3=$AQ$9,'Result Sheet'!AG140,IF($R$3=$AQ$10,'Result Sheet'!BC140,IF($R$3=$AQ$11,'Result Sheet'!BX140,IF($R$3=$AQ$12,'Result Sheet'!CS140,IF($R$3=$AQ$13,'Result Sheet'!DN140,""))))))</f>
        <v/>
      </c>
      <c r="K140" s="120" t="str">
        <f>IF($R$3=$AQ$8,'Result Sheet'!M140,IF($R$3=$AQ$9,'Result Sheet'!AH140,IF($R$3=$AQ$10,'Result Sheet'!BD140,IF($R$3=$AQ$11,'Result Sheet'!BY140,IF($R$3=$AQ$12,'Result Sheet'!CT140,IF($R$3=$AQ$13,'Result Sheet'!DO140,IF($R$3=$AQ$14,'Result Sheet'!EI140,IF($R$3=$AQ$15,'Result Sheet'!ES140,IF($R$3=$AQ$16,'Result Sheet'!FC140,"")))))))))</f>
        <v/>
      </c>
      <c r="L140" s="120" t="str">
        <f>IF($R$3=$AQ$8,'Result Sheet'!N140,IF($R$3=$AQ$9,'Result Sheet'!AI140,IF($R$3=$AQ$10,'Result Sheet'!BE140,IF($R$3=$AQ$11,'Result Sheet'!BZ140,IF($R$3=$AQ$12,'Result Sheet'!CU140,IF($R$3=$AQ$13,'Result Sheet'!DP140,""))))))</f>
        <v/>
      </c>
      <c r="M140" s="120" t="str">
        <f>IF($R$3=$AQ$8,'Result Sheet'!O140,IF($R$3=$AQ$9,'Result Sheet'!AJ140,IF($R$3=$AQ$10,'Result Sheet'!BF140,IF($R$3=$AQ$11,'Result Sheet'!CA140,IF($R$3=$AQ$12,'Result Sheet'!CV140,IF($R$3=$AQ$13,'Result Sheet'!DQ140,IF($R$3=$AQ$14,'Result Sheet'!EJ140,IF($R$3=$AQ$15,'Result Sheet'!ET140,IF($R$3=$AQ$16,'Result Sheet'!FD140,"")))))))))</f>
        <v/>
      </c>
      <c r="N140" s="120" t="str">
        <f>IF($R$3=$AQ$8,'Result Sheet'!P140,IF($R$3=$AQ$9,'Result Sheet'!AK140,IF($R$3=$AQ$10,'Result Sheet'!BG140,IF($R$3=$AQ$11,'Result Sheet'!CB140,IF($R$3=$AQ$12,'Result Sheet'!CW140,IF($R$3=$AQ$13,'Result Sheet'!DR140,""))))))</f>
        <v/>
      </c>
      <c r="O140" s="120" t="str">
        <f>IF($R$3=$AQ$8,'Result Sheet'!Q140,IF($R$3=$AQ$9,'Result Sheet'!AL140,IF($R$3=$AQ$10,'Result Sheet'!BH140,IF($R$3=$AQ$11,'Result Sheet'!CC140,IF($R$3=$AQ$12,'Result Sheet'!CX140,IF($R$3=$AQ$13,'Result Sheet'!DS140,IF($R$3=$AQ$14,'Result Sheet'!EK140,IF($R$3=$AQ$15,'Result Sheet'!EU140,IF($R$3=$AQ$16,'Result Sheet'!FE140,"")))))))))</f>
        <v/>
      </c>
      <c r="P140" s="472" t="str">
        <f t="shared" si="25"/>
        <v/>
      </c>
      <c r="Q140" s="120" t="str">
        <f>IF($R$3=$AQ$8,'Result Sheet'!S140,IF($R$3=$AQ$9,'Result Sheet'!AN140,IF($R$3=$AQ$10,'Result Sheet'!BJ140,IF($R$3=$AQ$11,'Result Sheet'!CE140,IF($R$3=$AQ$12,'Result Sheet'!CZ140,IF($R$3=$AQ$13,'Result Sheet'!DU140,""))))))</f>
        <v/>
      </c>
      <c r="R140" s="120" t="str">
        <f>IF($R$3=$AQ$8,'Result Sheet'!T140,IF($R$3=$AQ$9,'Result Sheet'!AO140,IF($R$3=$AQ$10,'Result Sheet'!BK140,IF($R$3=$AQ$11,'Result Sheet'!CF140,IF($R$3=$AQ$12,'Result Sheet'!DA140,IF($R$3=$AQ$13,'Result Sheet'!DV140,IF($R$3=$AQ$14,'Result Sheet'!EL140,IF($R$3=$AQ$15,'Result Sheet'!EV140,IF($R$3=$AQ$16,'Result Sheet'!FF140,IF($R$3=$AQ$17,'Result Sheet'!FM140,IF($R$3=$AQ$18,'Result Sheet'!FQ140,"")))))))))))</f>
        <v/>
      </c>
      <c r="S140" s="65" t="str">
        <f t="shared" si="26"/>
        <v/>
      </c>
      <c r="T140" s="62">
        <f t="shared" si="27"/>
        <v>0</v>
      </c>
      <c r="U140" s="120" t="str">
        <f>IF($R$3=$AQ$8,'Result Sheet'!W140,IF($R$3=$AQ$9,'Result Sheet'!AR140,IF($R$3=$AQ$10,'Result Sheet'!BN140,IF($R$3=$AQ$11,'Result Sheet'!CI140,IF($R$3=$AQ$12,'Result Sheet'!DD140,IF($R$3=$AQ$13,'Result Sheet'!DY140,""))))))</f>
        <v/>
      </c>
      <c r="V140" s="120" t="str">
        <f>IF($R$3=$AQ$8,'Result Sheet'!X140,IF($R$3=$AQ$9,'Result Sheet'!AS140,IF($R$3=$AQ$10,'Result Sheet'!BO140,IF($R$3=$AQ$11,'Result Sheet'!CJ140,IF($R$3=$AQ$12,'Result Sheet'!DE140,IF($R$3=$AQ$13,'Result Sheet'!DZ140,IF($R$3=$AQ$14,'Result Sheet'!EM140,IF($R$3=$AQ$15,'Result Sheet'!EW140,IF($R$3=$AQ$16,'Result Sheet'!FG140,IF($R$3=$AQ$17,'Result Sheet'!FN140,IF($R$3=$AQ$18,'Result Sheet'!FR140,"")))))))))))</f>
        <v/>
      </c>
      <c r="W140" s="66" t="str">
        <f t="shared" si="28"/>
        <v/>
      </c>
      <c r="X140" s="445" t="str">
        <f t="shared" si="29"/>
        <v/>
      </c>
      <c r="Y140" s="446">
        <f t="shared" si="30"/>
        <v>0</v>
      </c>
      <c r="Z140" s="446" t="str">
        <f t="shared" si="24"/>
        <v/>
      </c>
      <c r="AA140" s="446" t="str">
        <f t="shared" si="31"/>
        <v/>
      </c>
      <c r="AB140" s="446" t="str">
        <f t="shared" si="32"/>
        <v/>
      </c>
      <c r="AC140" s="446" t="str">
        <f t="shared" si="33"/>
        <v/>
      </c>
      <c r="AD140" s="447" t="str">
        <f t="shared" si="34"/>
        <v/>
      </c>
    </row>
    <row r="141" spans="1:30">
      <c r="A141" s="475">
        <f>IF('Result Sheet'!A141="","",'Result Sheet'!A141)</f>
        <v>134</v>
      </c>
      <c r="B141" s="439" t="str">
        <f>IF(OR($D$3="",$R$3=""),"",IF('Result Sheet'!B141="","",'Result Sheet'!B141))</f>
        <v/>
      </c>
      <c r="C141" s="440" t="str">
        <f>IF(OR($D$3="",$R$3=""),"",IF('Result Sheet'!F141="","",'Result Sheet'!F141))</f>
        <v/>
      </c>
      <c r="D141" s="441" t="str">
        <f>IF(OR($D$3="",$R$3=""),"",IF('Result Sheet'!E141="","",'Result Sheet'!E141))</f>
        <v/>
      </c>
      <c r="E141" s="442" t="str">
        <f>IF(OR($D$3="",$R$3=""),"",IF('Result Sheet'!G141="","",'Result Sheet'!G141))</f>
        <v/>
      </c>
      <c r="F141" s="442" t="str">
        <f>IF(OR($D$3="",$R$3=""),"",IF('Result Sheet'!H141="","",'Result Sheet'!H141))</f>
        <v/>
      </c>
      <c r="G141" s="442" t="str">
        <f>IF(OR($D$3="",$R$3=""),"",IF('Result Sheet'!I141="","",'Result Sheet'!I141))</f>
        <v/>
      </c>
      <c r="H141" s="443" t="str">
        <f>IF(OR($D$3="",$R$3=""),"",IF('Result Sheet'!K141="","",'Result Sheet'!K141))</f>
        <v/>
      </c>
      <c r="I141" s="444" t="str">
        <f>IF(OR($D$3="",$R$3=""),"",IF('Result Sheet'!J141="","",'Result Sheet'!J141))</f>
        <v/>
      </c>
      <c r="J141" s="120" t="str">
        <f>IF($R$3=$AQ$8,'Result Sheet'!L141,IF($R$3=$AQ$9,'Result Sheet'!AG141,IF($R$3=$AQ$10,'Result Sheet'!BC141,IF($R$3=$AQ$11,'Result Sheet'!BX141,IF($R$3=$AQ$12,'Result Sheet'!CS141,IF($R$3=$AQ$13,'Result Sheet'!DN141,""))))))</f>
        <v/>
      </c>
      <c r="K141" s="120" t="str">
        <f>IF($R$3=$AQ$8,'Result Sheet'!M141,IF($R$3=$AQ$9,'Result Sheet'!AH141,IF($R$3=$AQ$10,'Result Sheet'!BD141,IF($R$3=$AQ$11,'Result Sheet'!BY141,IF($R$3=$AQ$12,'Result Sheet'!CT141,IF($R$3=$AQ$13,'Result Sheet'!DO141,IF($R$3=$AQ$14,'Result Sheet'!EI141,IF($R$3=$AQ$15,'Result Sheet'!ES141,IF($R$3=$AQ$16,'Result Sheet'!FC141,"")))))))))</f>
        <v/>
      </c>
      <c r="L141" s="120" t="str">
        <f>IF($R$3=$AQ$8,'Result Sheet'!N141,IF($R$3=$AQ$9,'Result Sheet'!AI141,IF($R$3=$AQ$10,'Result Sheet'!BE141,IF($R$3=$AQ$11,'Result Sheet'!BZ141,IF($R$3=$AQ$12,'Result Sheet'!CU141,IF($R$3=$AQ$13,'Result Sheet'!DP141,""))))))</f>
        <v/>
      </c>
      <c r="M141" s="120" t="str">
        <f>IF($R$3=$AQ$8,'Result Sheet'!O141,IF($R$3=$AQ$9,'Result Sheet'!AJ141,IF($R$3=$AQ$10,'Result Sheet'!BF141,IF($R$3=$AQ$11,'Result Sheet'!CA141,IF($R$3=$AQ$12,'Result Sheet'!CV141,IF($R$3=$AQ$13,'Result Sheet'!DQ141,IF($R$3=$AQ$14,'Result Sheet'!EJ141,IF($R$3=$AQ$15,'Result Sheet'!ET141,IF($R$3=$AQ$16,'Result Sheet'!FD141,"")))))))))</f>
        <v/>
      </c>
      <c r="N141" s="120" t="str">
        <f>IF($R$3=$AQ$8,'Result Sheet'!P141,IF($R$3=$AQ$9,'Result Sheet'!AK141,IF($R$3=$AQ$10,'Result Sheet'!BG141,IF($R$3=$AQ$11,'Result Sheet'!CB141,IF($R$3=$AQ$12,'Result Sheet'!CW141,IF($R$3=$AQ$13,'Result Sheet'!DR141,""))))))</f>
        <v/>
      </c>
      <c r="O141" s="120" t="str">
        <f>IF($R$3=$AQ$8,'Result Sheet'!Q141,IF($R$3=$AQ$9,'Result Sheet'!AL141,IF($R$3=$AQ$10,'Result Sheet'!BH141,IF($R$3=$AQ$11,'Result Sheet'!CC141,IF($R$3=$AQ$12,'Result Sheet'!CX141,IF($R$3=$AQ$13,'Result Sheet'!DS141,IF($R$3=$AQ$14,'Result Sheet'!EK141,IF($R$3=$AQ$15,'Result Sheet'!EU141,IF($R$3=$AQ$16,'Result Sheet'!FE141,"")))))))))</f>
        <v/>
      </c>
      <c r="P141" s="472" t="str">
        <f t="shared" si="25"/>
        <v/>
      </c>
      <c r="Q141" s="120" t="str">
        <f>IF($R$3=$AQ$8,'Result Sheet'!S141,IF($R$3=$AQ$9,'Result Sheet'!AN141,IF($R$3=$AQ$10,'Result Sheet'!BJ141,IF($R$3=$AQ$11,'Result Sheet'!CE141,IF($R$3=$AQ$12,'Result Sheet'!CZ141,IF($R$3=$AQ$13,'Result Sheet'!DU141,""))))))</f>
        <v/>
      </c>
      <c r="R141" s="120" t="str">
        <f>IF($R$3=$AQ$8,'Result Sheet'!T141,IF($R$3=$AQ$9,'Result Sheet'!AO141,IF($R$3=$AQ$10,'Result Sheet'!BK141,IF($R$3=$AQ$11,'Result Sheet'!CF141,IF($R$3=$AQ$12,'Result Sheet'!DA141,IF($R$3=$AQ$13,'Result Sheet'!DV141,IF($R$3=$AQ$14,'Result Sheet'!EL141,IF($R$3=$AQ$15,'Result Sheet'!EV141,IF($R$3=$AQ$16,'Result Sheet'!FF141,IF($R$3=$AQ$17,'Result Sheet'!FM141,IF($R$3=$AQ$18,'Result Sheet'!FQ141,"")))))))))))</f>
        <v/>
      </c>
      <c r="S141" s="65" t="str">
        <f t="shared" si="26"/>
        <v/>
      </c>
      <c r="T141" s="62">
        <f t="shared" si="27"/>
        <v>0</v>
      </c>
      <c r="U141" s="120" t="str">
        <f>IF($R$3=$AQ$8,'Result Sheet'!W141,IF($R$3=$AQ$9,'Result Sheet'!AR141,IF($R$3=$AQ$10,'Result Sheet'!BN141,IF($R$3=$AQ$11,'Result Sheet'!CI141,IF($R$3=$AQ$12,'Result Sheet'!DD141,IF($R$3=$AQ$13,'Result Sheet'!DY141,""))))))</f>
        <v/>
      </c>
      <c r="V141" s="120" t="str">
        <f>IF($R$3=$AQ$8,'Result Sheet'!X141,IF($R$3=$AQ$9,'Result Sheet'!AS141,IF($R$3=$AQ$10,'Result Sheet'!BO141,IF($R$3=$AQ$11,'Result Sheet'!CJ141,IF($R$3=$AQ$12,'Result Sheet'!DE141,IF($R$3=$AQ$13,'Result Sheet'!DZ141,IF($R$3=$AQ$14,'Result Sheet'!EM141,IF($R$3=$AQ$15,'Result Sheet'!EW141,IF($R$3=$AQ$16,'Result Sheet'!FG141,IF($R$3=$AQ$17,'Result Sheet'!FN141,IF($R$3=$AQ$18,'Result Sheet'!FR141,"")))))))))))</f>
        <v/>
      </c>
      <c r="W141" s="66" t="str">
        <f t="shared" si="28"/>
        <v/>
      </c>
      <c r="X141" s="445" t="str">
        <f t="shared" si="29"/>
        <v/>
      </c>
      <c r="Y141" s="446">
        <f t="shared" si="30"/>
        <v>0</v>
      </c>
      <c r="Z141" s="446" t="str">
        <f t="shared" si="24"/>
        <v/>
      </c>
      <c r="AA141" s="446" t="str">
        <f t="shared" si="31"/>
        <v/>
      </c>
      <c r="AB141" s="446" t="str">
        <f t="shared" si="32"/>
        <v/>
      </c>
      <c r="AC141" s="446" t="str">
        <f t="shared" si="33"/>
        <v/>
      </c>
      <c r="AD141" s="447" t="str">
        <f t="shared" si="34"/>
        <v/>
      </c>
    </row>
    <row r="142" spans="1:30">
      <c r="A142" s="475">
        <f>IF('Result Sheet'!A142="","",'Result Sheet'!A142)</f>
        <v>135</v>
      </c>
      <c r="B142" s="439" t="str">
        <f>IF(OR($D$3="",$R$3=""),"",IF('Result Sheet'!B142="","",'Result Sheet'!B142))</f>
        <v/>
      </c>
      <c r="C142" s="440" t="str">
        <f>IF(OR($D$3="",$R$3=""),"",IF('Result Sheet'!F142="","",'Result Sheet'!F142))</f>
        <v/>
      </c>
      <c r="D142" s="441" t="str">
        <f>IF(OR($D$3="",$R$3=""),"",IF('Result Sheet'!E142="","",'Result Sheet'!E142))</f>
        <v/>
      </c>
      <c r="E142" s="442" t="str">
        <f>IF(OR($D$3="",$R$3=""),"",IF('Result Sheet'!G142="","",'Result Sheet'!G142))</f>
        <v/>
      </c>
      <c r="F142" s="442" t="str">
        <f>IF(OR($D$3="",$R$3=""),"",IF('Result Sheet'!H142="","",'Result Sheet'!H142))</f>
        <v/>
      </c>
      <c r="G142" s="442" t="str">
        <f>IF(OR($D$3="",$R$3=""),"",IF('Result Sheet'!I142="","",'Result Sheet'!I142))</f>
        <v/>
      </c>
      <c r="H142" s="443" t="str">
        <f>IF(OR($D$3="",$R$3=""),"",IF('Result Sheet'!K142="","",'Result Sheet'!K142))</f>
        <v/>
      </c>
      <c r="I142" s="444" t="str">
        <f>IF(OR($D$3="",$R$3=""),"",IF('Result Sheet'!J142="","",'Result Sheet'!J142))</f>
        <v/>
      </c>
      <c r="J142" s="120" t="str">
        <f>IF($R$3=$AQ$8,'Result Sheet'!L142,IF($R$3=$AQ$9,'Result Sheet'!AG142,IF($R$3=$AQ$10,'Result Sheet'!BC142,IF($R$3=$AQ$11,'Result Sheet'!BX142,IF($R$3=$AQ$12,'Result Sheet'!CS142,IF($R$3=$AQ$13,'Result Sheet'!DN142,""))))))</f>
        <v/>
      </c>
      <c r="K142" s="120" t="str">
        <f>IF($R$3=$AQ$8,'Result Sheet'!M142,IF($R$3=$AQ$9,'Result Sheet'!AH142,IF($R$3=$AQ$10,'Result Sheet'!BD142,IF($R$3=$AQ$11,'Result Sheet'!BY142,IF($R$3=$AQ$12,'Result Sheet'!CT142,IF($R$3=$AQ$13,'Result Sheet'!DO142,IF($R$3=$AQ$14,'Result Sheet'!EI142,IF($R$3=$AQ$15,'Result Sheet'!ES142,IF($R$3=$AQ$16,'Result Sheet'!FC142,"")))))))))</f>
        <v/>
      </c>
      <c r="L142" s="120" t="str">
        <f>IF($R$3=$AQ$8,'Result Sheet'!N142,IF($R$3=$AQ$9,'Result Sheet'!AI142,IF($R$3=$AQ$10,'Result Sheet'!BE142,IF($R$3=$AQ$11,'Result Sheet'!BZ142,IF($R$3=$AQ$12,'Result Sheet'!CU142,IF($R$3=$AQ$13,'Result Sheet'!DP142,""))))))</f>
        <v/>
      </c>
      <c r="M142" s="120" t="str">
        <f>IF($R$3=$AQ$8,'Result Sheet'!O142,IF($R$3=$AQ$9,'Result Sheet'!AJ142,IF($R$3=$AQ$10,'Result Sheet'!BF142,IF($R$3=$AQ$11,'Result Sheet'!CA142,IF($R$3=$AQ$12,'Result Sheet'!CV142,IF($R$3=$AQ$13,'Result Sheet'!DQ142,IF($R$3=$AQ$14,'Result Sheet'!EJ142,IF($R$3=$AQ$15,'Result Sheet'!ET142,IF($R$3=$AQ$16,'Result Sheet'!FD142,"")))))))))</f>
        <v/>
      </c>
      <c r="N142" s="120" t="str">
        <f>IF($R$3=$AQ$8,'Result Sheet'!P142,IF($R$3=$AQ$9,'Result Sheet'!AK142,IF($R$3=$AQ$10,'Result Sheet'!BG142,IF($R$3=$AQ$11,'Result Sheet'!CB142,IF($R$3=$AQ$12,'Result Sheet'!CW142,IF($R$3=$AQ$13,'Result Sheet'!DR142,""))))))</f>
        <v/>
      </c>
      <c r="O142" s="120" t="str">
        <f>IF($R$3=$AQ$8,'Result Sheet'!Q142,IF($R$3=$AQ$9,'Result Sheet'!AL142,IF($R$3=$AQ$10,'Result Sheet'!BH142,IF($R$3=$AQ$11,'Result Sheet'!CC142,IF($R$3=$AQ$12,'Result Sheet'!CX142,IF($R$3=$AQ$13,'Result Sheet'!DS142,IF($R$3=$AQ$14,'Result Sheet'!EK142,IF($R$3=$AQ$15,'Result Sheet'!EU142,IF($R$3=$AQ$16,'Result Sheet'!FE142,"")))))))))</f>
        <v/>
      </c>
      <c r="P142" s="472" t="str">
        <f t="shared" si="25"/>
        <v/>
      </c>
      <c r="Q142" s="120" t="str">
        <f>IF($R$3=$AQ$8,'Result Sheet'!S142,IF($R$3=$AQ$9,'Result Sheet'!AN142,IF($R$3=$AQ$10,'Result Sheet'!BJ142,IF($R$3=$AQ$11,'Result Sheet'!CE142,IF($R$3=$AQ$12,'Result Sheet'!CZ142,IF($R$3=$AQ$13,'Result Sheet'!DU142,""))))))</f>
        <v/>
      </c>
      <c r="R142" s="120" t="str">
        <f>IF($R$3=$AQ$8,'Result Sheet'!T142,IF($R$3=$AQ$9,'Result Sheet'!AO142,IF($R$3=$AQ$10,'Result Sheet'!BK142,IF($R$3=$AQ$11,'Result Sheet'!CF142,IF($R$3=$AQ$12,'Result Sheet'!DA142,IF($R$3=$AQ$13,'Result Sheet'!DV142,IF($R$3=$AQ$14,'Result Sheet'!EL142,IF($R$3=$AQ$15,'Result Sheet'!EV142,IF($R$3=$AQ$16,'Result Sheet'!FF142,IF($R$3=$AQ$17,'Result Sheet'!FM142,IF($R$3=$AQ$18,'Result Sheet'!FQ142,"")))))))))))</f>
        <v/>
      </c>
      <c r="S142" s="65" t="str">
        <f t="shared" si="26"/>
        <v/>
      </c>
      <c r="T142" s="62">
        <f t="shared" si="27"/>
        <v>0</v>
      </c>
      <c r="U142" s="120" t="str">
        <f>IF($R$3=$AQ$8,'Result Sheet'!W142,IF($R$3=$AQ$9,'Result Sheet'!AR142,IF($R$3=$AQ$10,'Result Sheet'!BN142,IF($R$3=$AQ$11,'Result Sheet'!CI142,IF($R$3=$AQ$12,'Result Sheet'!DD142,IF($R$3=$AQ$13,'Result Sheet'!DY142,""))))))</f>
        <v/>
      </c>
      <c r="V142" s="120" t="str">
        <f>IF($R$3=$AQ$8,'Result Sheet'!X142,IF($R$3=$AQ$9,'Result Sheet'!AS142,IF($R$3=$AQ$10,'Result Sheet'!BO142,IF($R$3=$AQ$11,'Result Sheet'!CJ142,IF($R$3=$AQ$12,'Result Sheet'!DE142,IF($R$3=$AQ$13,'Result Sheet'!DZ142,IF($R$3=$AQ$14,'Result Sheet'!EM142,IF($R$3=$AQ$15,'Result Sheet'!EW142,IF($R$3=$AQ$16,'Result Sheet'!FG142,IF($R$3=$AQ$17,'Result Sheet'!FN142,IF($R$3=$AQ$18,'Result Sheet'!FR142,"")))))))))))</f>
        <v/>
      </c>
      <c r="W142" s="66" t="str">
        <f t="shared" si="28"/>
        <v/>
      </c>
      <c r="X142" s="445" t="str">
        <f t="shared" si="29"/>
        <v/>
      </c>
      <c r="Y142" s="446">
        <f t="shared" si="30"/>
        <v>0</v>
      </c>
      <c r="Z142" s="446" t="str">
        <f t="shared" si="24"/>
        <v/>
      </c>
      <c r="AA142" s="446" t="str">
        <f t="shared" si="31"/>
        <v/>
      </c>
      <c r="AB142" s="446" t="str">
        <f t="shared" si="32"/>
        <v/>
      </c>
      <c r="AC142" s="446" t="str">
        <f t="shared" si="33"/>
        <v/>
      </c>
      <c r="AD142" s="447" t="str">
        <f t="shared" si="34"/>
        <v/>
      </c>
    </row>
    <row r="143" spans="1:30">
      <c r="A143" s="475">
        <f>IF('Result Sheet'!A143="","",'Result Sheet'!A143)</f>
        <v>136</v>
      </c>
      <c r="B143" s="439" t="str">
        <f>IF(OR($D$3="",$R$3=""),"",IF('Result Sheet'!B143="","",'Result Sheet'!B143))</f>
        <v/>
      </c>
      <c r="C143" s="440" t="str">
        <f>IF(OR($D$3="",$R$3=""),"",IF('Result Sheet'!F143="","",'Result Sheet'!F143))</f>
        <v/>
      </c>
      <c r="D143" s="441" t="str">
        <f>IF(OR($D$3="",$R$3=""),"",IF('Result Sheet'!E143="","",'Result Sheet'!E143))</f>
        <v/>
      </c>
      <c r="E143" s="442" t="str">
        <f>IF(OR($D$3="",$R$3=""),"",IF('Result Sheet'!G143="","",'Result Sheet'!G143))</f>
        <v/>
      </c>
      <c r="F143" s="442" t="str">
        <f>IF(OR($D$3="",$R$3=""),"",IF('Result Sheet'!H143="","",'Result Sheet'!H143))</f>
        <v/>
      </c>
      <c r="G143" s="442" t="str">
        <f>IF(OR($D$3="",$R$3=""),"",IF('Result Sheet'!I143="","",'Result Sheet'!I143))</f>
        <v/>
      </c>
      <c r="H143" s="443" t="str">
        <f>IF(OR($D$3="",$R$3=""),"",IF('Result Sheet'!K143="","",'Result Sheet'!K143))</f>
        <v/>
      </c>
      <c r="I143" s="444" t="str">
        <f>IF(OR($D$3="",$R$3=""),"",IF('Result Sheet'!J143="","",'Result Sheet'!J143))</f>
        <v/>
      </c>
      <c r="J143" s="120" t="str">
        <f>IF($R$3=$AQ$8,'Result Sheet'!L143,IF($R$3=$AQ$9,'Result Sheet'!AG143,IF($R$3=$AQ$10,'Result Sheet'!BC143,IF($R$3=$AQ$11,'Result Sheet'!BX143,IF($R$3=$AQ$12,'Result Sheet'!CS143,IF($R$3=$AQ$13,'Result Sheet'!DN143,""))))))</f>
        <v/>
      </c>
      <c r="K143" s="120" t="str">
        <f>IF($R$3=$AQ$8,'Result Sheet'!M143,IF($R$3=$AQ$9,'Result Sheet'!AH143,IF($R$3=$AQ$10,'Result Sheet'!BD143,IF($R$3=$AQ$11,'Result Sheet'!BY143,IF($R$3=$AQ$12,'Result Sheet'!CT143,IF($R$3=$AQ$13,'Result Sheet'!DO143,IF($R$3=$AQ$14,'Result Sheet'!EI143,IF($R$3=$AQ$15,'Result Sheet'!ES143,IF($R$3=$AQ$16,'Result Sheet'!FC143,"")))))))))</f>
        <v/>
      </c>
      <c r="L143" s="120" t="str">
        <f>IF($R$3=$AQ$8,'Result Sheet'!N143,IF($R$3=$AQ$9,'Result Sheet'!AI143,IF($R$3=$AQ$10,'Result Sheet'!BE143,IF($R$3=$AQ$11,'Result Sheet'!BZ143,IF($R$3=$AQ$12,'Result Sheet'!CU143,IF($R$3=$AQ$13,'Result Sheet'!DP143,""))))))</f>
        <v/>
      </c>
      <c r="M143" s="120" t="str">
        <f>IF($R$3=$AQ$8,'Result Sheet'!O143,IF($R$3=$AQ$9,'Result Sheet'!AJ143,IF($R$3=$AQ$10,'Result Sheet'!BF143,IF($R$3=$AQ$11,'Result Sheet'!CA143,IF($R$3=$AQ$12,'Result Sheet'!CV143,IF($R$3=$AQ$13,'Result Sheet'!DQ143,IF($R$3=$AQ$14,'Result Sheet'!EJ143,IF($R$3=$AQ$15,'Result Sheet'!ET143,IF($R$3=$AQ$16,'Result Sheet'!FD143,"")))))))))</f>
        <v/>
      </c>
      <c r="N143" s="120" t="str">
        <f>IF($R$3=$AQ$8,'Result Sheet'!P143,IF($R$3=$AQ$9,'Result Sheet'!AK143,IF($R$3=$AQ$10,'Result Sheet'!BG143,IF($R$3=$AQ$11,'Result Sheet'!CB143,IF($R$3=$AQ$12,'Result Sheet'!CW143,IF($R$3=$AQ$13,'Result Sheet'!DR143,""))))))</f>
        <v/>
      </c>
      <c r="O143" s="120" t="str">
        <f>IF($R$3=$AQ$8,'Result Sheet'!Q143,IF($R$3=$AQ$9,'Result Sheet'!AL143,IF($R$3=$AQ$10,'Result Sheet'!BH143,IF($R$3=$AQ$11,'Result Sheet'!CC143,IF($R$3=$AQ$12,'Result Sheet'!CX143,IF($R$3=$AQ$13,'Result Sheet'!DS143,IF($R$3=$AQ$14,'Result Sheet'!EK143,IF($R$3=$AQ$15,'Result Sheet'!EU143,IF($R$3=$AQ$16,'Result Sheet'!FE143,"")))))))))</f>
        <v/>
      </c>
      <c r="P143" s="472" t="str">
        <f t="shared" si="25"/>
        <v/>
      </c>
      <c r="Q143" s="120" t="str">
        <f>IF($R$3=$AQ$8,'Result Sheet'!S143,IF($R$3=$AQ$9,'Result Sheet'!AN143,IF($R$3=$AQ$10,'Result Sheet'!BJ143,IF($R$3=$AQ$11,'Result Sheet'!CE143,IF($R$3=$AQ$12,'Result Sheet'!CZ143,IF($R$3=$AQ$13,'Result Sheet'!DU143,""))))))</f>
        <v/>
      </c>
      <c r="R143" s="120" t="str">
        <f>IF($R$3=$AQ$8,'Result Sheet'!T143,IF($R$3=$AQ$9,'Result Sheet'!AO143,IF($R$3=$AQ$10,'Result Sheet'!BK143,IF($R$3=$AQ$11,'Result Sheet'!CF143,IF($R$3=$AQ$12,'Result Sheet'!DA143,IF($R$3=$AQ$13,'Result Sheet'!DV143,IF($R$3=$AQ$14,'Result Sheet'!EL143,IF($R$3=$AQ$15,'Result Sheet'!EV143,IF($R$3=$AQ$16,'Result Sheet'!FF143,IF($R$3=$AQ$17,'Result Sheet'!FM143,IF($R$3=$AQ$18,'Result Sheet'!FQ143,"")))))))))))</f>
        <v/>
      </c>
      <c r="S143" s="65" t="str">
        <f t="shared" si="26"/>
        <v/>
      </c>
      <c r="T143" s="62">
        <f t="shared" si="27"/>
        <v>0</v>
      </c>
      <c r="U143" s="120" t="str">
        <f>IF($R$3=$AQ$8,'Result Sheet'!W143,IF($R$3=$AQ$9,'Result Sheet'!AR143,IF($R$3=$AQ$10,'Result Sheet'!BN143,IF($R$3=$AQ$11,'Result Sheet'!CI143,IF($R$3=$AQ$12,'Result Sheet'!DD143,IF($R$3=$AQ$13,'Result Sheet'!DY143,""))))))</f>
        <v/>
      </c>
      <c r="V143" s="120" t="str">
        <f>IF($R$3=$AQ$8,'Result Sheet'!X143,IF($R$3=$AQ$9,'Result Sheet'!AS143,IF($R$3=$AQ$10,'Result Sheet'!BO143,IF($R$3=$AQ$11,'Result Sheet'!CJ143,IF($R$3=$AQ$12,'Result Sheet'!DE143,IF($R$3=$AQ$13,'Result Sheet'!DZ143,IF($R$3=$AQ$14,'Result Sheet'!EM143,IF($R$3=$AQ$15,'Result Sheet'!EW143,IF($R$3=$AQ$16,'Result Sheet'!FG143,IF($R$3=$AQ$17,'Result Sheet'!FN143,IF($R$3=$AQ$18,'Result Sheet'!FR143,"")))))))))))</f>
        <v/>
      </c>
      <c r="W143" s="66" t="str">
        <f t="shared" si="28"/>
        <v/>
      </c>
      <c r="X143" s="445" t="str">
        <f t="shared" si="29"/>
        <v/>
      </c>
      <c r="Y143" s="446">
        <f t="shared" si="30"/>
        <v>0</v>
      </c>
      <c r="Z143" s="446" t="str">
        <f t="shared" si="24"/>
        <v/>
      </c>
      <c r="AA143" s="446" t="str">
        <f t="shared" si="31"/>
        <v/>
      </c>
      <c r="AB143" s="446" t="str">
        <f t="shared" si="32"/>
        <v/>
      </c>
      <c r="AC143" s="446" t="str">
        <f t="shared" si="33"/>
        <v/>
      </c>
      <c r="AD143" s="447" t="str">
        <f t="shared" si="34"/>
        <v/>
      </c>
    </row>
    <row r="144" spans="1:30">
      <c r="A144" s="475">
        <f>IF('Result Sheet'!A144="","",'Result Sheet'!A144)</f>
        <v>137</v>
      </c>
      <c r="B144" s="439" t="str">
        <f>IF(OR($D$3="",$R$3=""),"",IF('Result Sheet'!B144="","",'Result Sheet'!B144))</f>
        <v/>
      </c>
      <c r="C144" s="440" t="str">
        <f>IF(OR($D$3="",$R$3=""),"",IF('Result Sheet'!F144="","",'Result Sheet'!F144))</f>
        <v/>
      </c>
      <c r="D144" s="441" t="str">
        <f>IF(OR($D$3="",$R$3=""),"",IF('Result Sheet'!E144="","",'Result Sheet'!E144))</f>
        <v/>
      </c>
      <c r="E144" s="442" t="str">
        <f>IF(OR($D$3="",$R$3=""),"",IF('Result Sheet'!G144="","",'Result Sheet'!G144))</f>
        <v/>
      </c>
      <c r="F144" s="442" t="str">
        <f>IF(OR($D$3="",$R$3=""),"",IF('Result Sheet'!H144="","",'Result Sheet'!H144))</f>
        <v/>
      </c>
      <c r="G144" s="442" t="str">
        <f>IF(OR($D$3="",$R$3=""),"",IF('Result Sheet'!I144="","",'Result Sheet'!I144))</f>
        <v/>
      </c>
      <c r="H144" s="443" t="str">
        <f>IF(OR($D$3="",$R$3=""),"",IF('Result Sheet'!K144="","",'Result Sheet'!K144))</f>
        <v/>
      </c>
      <c r="I144" s="444" t="str">
        <f>IF(OR($D$3="",$R$3=""),"",IF('Result Sheet'!J144="","",'Result Sheet'!J144))</f>
        <v/>
      </c>
      <c r="J144" s="120" t="str">
        <f>IF($R$3=$AQ$8,'Result Sheet'!L144,IF($R$3=$AQ$9,'Result Sheet'!AG144,IF($R$3=$AQ$10,'Result Sheet'!BC144,IF($R$3=$AQ$11,'Result Sheet'!BX144,IF($R$3=$AQ$12,'Result Sheet'!CS144,IF($R$3=$AQ$13,'Result Sheet'!DN144,""))))))</f>
        <v/>
      </c>
      <c r="K144" s="120" t="str">
        <f>IF($R$3=$AQ$8,'Result Sheet'!M144,IF($R$3=$AQ$9,'Result Sheet'!AH144,IF($R$3=$AQ$10,'Result Sheet'!BD144,IF($R$3=$AQ$11,'Result Sheet'!BY144,IF($R$3=$AQ$12,'Result Sheet'!CT144,IF($R$3=$AQ$13,'Result Sheet'!DO144,IF($R$3=$AQ$14,'Result Sheet'!EI144,IF($R$3=$AQ$15,'Result Sheet'!ES144,IF($R$3=$AQ$16,'Result Sheet'!FC144,"")))))))))</f>
        <v/>
      </c>
      <c r="L144" s="120" t="str">
        <f>IF($R$3=$AQ$8,'Result Sheet'!N144,IF($R$3=$AQ$9,'Result Sheet'!AI144,IF($R$3=$AQ$10,'Result Sheet'!BE144,IF($R$3=$AQ$11,'Result Sheet'!BZ144,IF($R$3=$AQ$12,'Result Sheet'!CU144,IF($R$3=$AQ$13,'Result Sheet'!DP144,""))))))</f>
        <v/>
      </c>
      <c r="M144" s="120" t="str">
        <f>IF($R$3=$AQ$8,'Result Sheet'!O144,IF($R$3=$AQ$9,'Result Sheet'!AJ144,IF($R$3=$AQ$10,'Result Sheet'!BF144,IF($R$3=$AQ$11,'Result Sheet'!CA144,IF($R$3=$AQ$12,'Result Sheet'!CV144,IF($R$3=$AQ$13,'Result Sheet'!DQ144,IF($R$3=$AQ$14,'Result Sheet'!EJ144,IF($R$3=$AQ$15,'Result Sheet'!ET144,IF($R$3=$AQ$16,'Result Sheet'!FD144,"")))))))))</f>
        <v/>
      </c>
      <c r="N144" s="120" t="str">
        <f>IF($R$3=$AQ$8,'Result Sheet'!P144,IF($R$3=$AQ$9,'Result Sheet'!AK144,IF($R$3=$AQ$10,'Result Sheet'!BG144,IF($R$3=$AQ$11,'Result Sheet'!CB144,IF($R$3=$AQ$12,'Result Sheet'!CW144,IF($R$3=$AQ$13,'Result Sheet'!DR144,""))))))</f>
        <v/>
      </c>
      <c r="O144" s="120" t="str">
        <f>IF($R$3=$AQ$8,'Result Sheet'!Q144,IF($R$3=$AQ$9,'Result Sheet'!AL144,IF($R$3=$AQ$10,'Result Sheet'!BH144,IF($R$3=$AQ$11,'Result Sheet'!CC144,IF($R$3=$AQ$12,'Result Sheet'!CX144,IF($R$3=$AQ$13,'Result Sheet'!DS144,IF($R$3=$AQ$14,'Result Sheet'!EK144,IF($R$3=$AQ$15,'Result Sheet'!EU144,IF($R$3=$AQ$16,'Result Sheet'!FE144,"")))))))))</f>
        <v/>
      </c>
      <c r="P144" s="472" t="str">
        <f t="shared" si="25"/>
        <v/>
      </c>
      <c r="Q144" s="120" t="str">
        <f>IF($R$3=$AQ$8,'Result Sheet'!S144,IF($R$3=$AQ$9,'Result Sheet'!AN144,IF($R$3=$AQ$10,'Result Sheet'!BJ144,IF($R$3=$AQ$11,'Result Sheet'!CE144,IF($R$3=$AQ$12,'Result Sheet'!CZ144,IF($R$3=$AQ$13,'Result Sheet'!DU144,""))))))</f>
        <v/>
      </c>
      <c r="R144" s="120" t="str">
        <f>IF($R$3=$AQ$8,'Result Sheet'!T144,IF($R$3=$AQ$9,'Result Sheet'!AO144,IF($R$3=$AQ$10,'Result Sheet'!BK144,IF($R$3=$AQ$11,'Result Sheet'!CF144,IF($R$3=$AQ$12,'Result Sheet'!DA144,IF($R$3=$AQ$13,'Result Sheet'!DV144,IF($R$3=$AQ$14,'Result Sheet'!EL144,IF($R$3=$AQ$15,'Result Sheet'!EV144,IF($R$3=$AQ$16,'Result Sheet'!FF144,IF($R$3=$AQ$17,'Result Sheet'!FM144,IF($R$3=$AQ$18,'Result Sheet'!FQ144,"")))))))))))</f>
        <v/>
      </c>
      <c r="S144" s="65" t="str">
        <f t="shared" si="26"/>
        <v/>
      </c>
      <c r="T144" s="62">
        <f t="shared" si="27"/>
        <v>0</v>
      </c>
      <c r="U144" s="120" t="str">
        <f>IF($R$3=$AQ$8,'Result Sheet'!W144,IF($R$3=$AQ$9,'Result Sheet'!AR144,IF($R$3=$AQ$10,'Result Sheet'!BN144,IF($R$3=$AQ$11,'Result Sheet'!CI144,IF($R$3=$AQ$12,'Result Sheet'!DD144,IF($R$3=$AQ$13,'Result Sheet'!DY144,""))))))</f>
        <v/>
      </c>
      <c r="V144" s="120" t="str">
        <f>IF($R$3=$AQ$8,'Result Sheet'!X144,IF($R$3=$AQ$9,'Result Sheet'!AS144,IF($R$3=$AQ$10,'Result Sheet'!BO144,IF($R$3=$AQ$11,'Result Sheet'!CJ144,IF($R$3=$AQ$12,'Result Sheet'!DE144,IF($R$3=$AQ$13,'Result Sheet'!DZ144,IF($R$3=$AQ$14,'Result Sheet'!EM144,IF($R$3=$AQ$15,'Result Sheet'!EW144,IF($R$3=$AQ$16,'Result Sheet'!FG144,IF($R$3=$AQ$17,'Result Sheet'!FN144,IF($R$3=$AQ$18,'Result Sheet'!FR144,"")))))))))))</f>
        <v/>
      </c>
      <c r="W144" s="66" t="str">
        <f t="shared" si="28"/>
        <v/>
      </c>
      <c r="X144" s="445" t="str">
        <f t="shared" si="29"/>
        <v/>
      </c>
      <c r="Y144" s="446">
        <f t="shared" si="30"/>
        <v>0</v>
      </c>
      <c r="Z144" s="446" t="str">
        <f t="shared" si="24"/>
        <v/>
      </c>
      <c r="AA144" s="446" t="str">
        <f t="shared" si="31"/>
        <v/>
      </c>
      <c r="AB144" s="446" t="str">
        <f t="shared" si="32"/>
        <v/>
      </c>
      <c r="AC144" s="446" t="str">
        <f t="shared" si="33"/>
        <v/>
      </c>
      <c r="AD144" s="447" t="str">
        <f t="shared" si="34"/>
        <v/>
      </c>
    </row>
    <row r="145" spans="1:30">
      <c r="A145" s="475">
        <f>IF('Result Sheet'!A145="","",'Result Sheet'!A145)</f>
        <v>138</v>
      </c>
      <c r="B145" s="439" t="str">
        <f>IF(OR($D$3="",$R$3=""),"",IF('Result Sheet'!B145="","",'Result Sheet'!B145))</f>
        <v/>
      </c>
      <c r="C145" s="440" t="str">
        <f>IF(OR($D$3="",$R$3=""),"",IF('Result Sheet'!F145="","",'Result Sheet'!F145))</f>
        <v/>
      </c>
      <c r="D145" s="441" t="str">
        <f>IF(OR($D$3="",$R$3=""),"",IF('Result Sheet'!E145="","",'Result Sheet'!E145))</f>
        <v/>
      </c>
      <c r="E145" s="442" t="str">
        <f>IF(OR($D$3="",$R$3=""),"",IF('Result Sheet'!G145="","",'Result Sheet'!G145))</f>
        <v/>
      </c>
      <c r="F145" s="442" t="str">
        <f>IF(OR($D$3="",$R$3=""),"",IF('Result Sheet'!H145="","",'Result Sheet'!H145))</f>
        <v/>
      </c>
      <c r="G145" s="442" t="str">
        <f>IF(OR($D$3="",$R$3=""),"",IF('Result Sheet'!I145="","",'Result Sheet'!I145))</f>
        <v/>
      </c>
      <c r="H145" s="443" t="str">
        <f>IF(OR($D$3="",$R$3=""),"",IF('Result Sheet'!K145="","",'Result Sheet'!K145))</f>
        <v/>
      </c>
      <c r="I145" s="444" t="str">
        <f>IF(OR($D$3="",$R$3=""),"",IF('Result Sheet'!J145="","",'Result Sheet'!J145))</f>
        <v/>
      </c>
      <c r="J145" s="120" t="str">
        <f>IF($R$3=$AQ$8,'Result Sheet'!L145,IF($R$3=$AQ$9,'Result Sheet'!AG145,IF($R$3=$AQ$10,'Result Sheet'!BC145,IF($R$3=$AQ$11,'Result Sheet'!BX145,IF($R$3=$AQ$12,'Result Sheet'!CS145,IF($R$3=$AQ$13,'Result Sheet'!DN145,""))))))</f>
        <v/>
      </c>
      <c r="K145" s="120" t="str">
        <f>IF($R$3=$AQ$8,'Result Sheet'!M145,IF($R$3=$AQ$9,'Result Sheet'!AH145,IF($R$3=$AQ$10,'Result Sheet'!BD145,IF($R$3=$AQ$11,'Result Sheet'!BY145,IF($R$3=$AQ$12,'Result Sheet'!CT145,IF($R$3=$AQ$13,'Result Sheet'!DO145,IF($R$3=$AQ$14,'Result Sheet'!EI145,IF($R$3=$AQ$15,'Result Sheet'!ES145,IF($R$3=$AQ$16,'Result Sheet'!FC145,"")))))))))</f>
        <v/>
      </c>
      <c r="L145" s="120" t="str">
        <f>IF($R$3=$AQ$8,'Result Sheet'!N145,IF($R$3=$AQ$9,'Result Sheet'!AI145,IF($R$3=$AQ$10,'Result Sheet'!BE145,IF($R$3=$AQ$11,'Result Sheet'!BZ145,IF($R$3=$AQ$12,'Result Sheet'!CU145,IF($R$3=$AQ$13,'Result Sheet'!DP145,""))))))</f>
        <v/>
      </c>
      <c r="M145" s="120" t="str">
        <f>IF($R$3=$AQ$8,'Result Sheet'!O145,IF($R$3=$AQ$9,'Result Sheet'!AJ145,IF($R$3=$AQ$10,'Result Sheet'!BF145,IF($R$3=$AQ$11,'Result Sheet'!CA145,IF($R$3=$AQ$12,'Result Sheet'!CV145,IF($R$3=$AQ$13,'Result Sheet'!DQ145,IF($R$3=$AQ$14,'Result Sheet'!EJ145,IF($R$3=$AQ$15,'Result Sheet'!ET145,IF($R$3=$AQ$16,'Result Sheet'!FD145,"")))))))))</f>
        <v/>
      </c>
      <c r="N145" s="120" t="str">
        <f>IF($R$3=$AQ$8,'Result Sheet'!P145,IF($R$3=$AQ$9,'Result Sheet'!AK145,IF($R$3=$AQ$10,'Result Sheet'!BG145,IF($R$3=$AQ$11,'Result Sheet'!CB145,IF($R$3=$AQ$12,'Result Sheet'!CW145,IF($R$3=$AQ$13,'Result Sheet'!DR145,""))))))</f>
        <v/>
      </c>
      <c r="O145" s="120" t="str">
        <f>IF($R$3=$AQ$8,'Result Sheet'!Q145,IF($R$3=$AQ$9,'Result Sheet'!AL145,IF($R$3=$AQ$10,'Result Sheet'!BH145,IF($R$3=$AQ$11,'Result Sheet'!CC145,IF($R$3=$AQ$12,'Result Sheet'!CX145,IF($R$3=$AQ$13,'Result Sheet'!DS145,IF($R$3=$AQ$14,'Result Sheet'!EK145,IF($R$3=$AQ$15,'Result Sheet'!EU145,IF($R$3=$AQ$16,'Result Sheet'!FE145,"")))))))))</f>
        <v/>
      </c>
      <c r="P145" s="472" t="str">
        <f t="shared" si="25"/>
        <v/>
      </c>
      <c r="Q145" s="120" t="str">
        <f>IF($R$3=$AQ$8,'Result Sheet'!S145,IF($R$3=$AQ$9,'Result Sheet'!AN145,IF($R$3=$AQ$10,'Result Sheet'!BJ145,IF($R$3=$AQ$11,'Result Sheet'!CE145,IF($R$3=$AQ$12,'Result Sheet'!CZ145,IF($R$3=$AQ$13,'Result Sheet'!DU145,""))))))</f>
        <v/>
      </c>
      <c r="R145" s="120" t="str">
        <f>IF($R$3=$AQ$8,'Result Sheet'!T145,IF($R$3=$AQ$9,'Result Sheet'!AO145,IF($R$3=$AQ$10,'Result Sheet'!BK145,IF($R$3=$AQ$11,'Result Sheet'!CF145,IF($R$3=$AQ$12,'Result Sheet'!DA145,IF($R$3=$AQ$13,'Result Sheet'!DV145,IF($R$3=$AQ$14,'Result Sheet'!EL145,IF($R$3=$AQ$15,'Result Sheet'!EV145,IF($R$3=$AQ$16,'Result Sheet'!FF145,IF($R$3=$AQ$17,'Result Sheet'!FM145,IF($R$3=$AQ$18,'Result Sheet'!FQ145,"")))))))))))</f>
        <v/>
      </c>
      <c r="S145" s="65" t="str">
        <f t="shared" si="26"/>
        <v/>
      </c>
      <c r="T145" s="62">
        <f t="shared" si="27"/>
        <v>0</v>
      </c>
      <c r="U145" s="120" t="str">
        <f>IF($R$3=$AQ$8,'Result Sheet'!W145,IF($R$3=$AQ$9,'Result Sheet'!AR145,IF($R$3=$AQ$10,'Result Sheet'!BN145,IF($R$3=$AQ$11,'Result Sheet'!CI145,IF($R$3=$AQ$12,'Result Sheet'!DD145,IF($R$3=$AQ$13,'Result Sheet'!DY145,""))))))</f>
        <v/>
      </c>
      <c r="V145" s="120" t="str">
        <f>IF($R$3=$AQ$8,'Result Sheet'!X145,IF($R$3=$AQ$9,'Result Sheet'!AS145,IF($R$3=$AQ$10,'Result Sheet'!BO145,IF($R$3=$AQ$11,'Result Sheet'!CJ145,IF($R$3=$AQ$12,'Result Sheet'!DE145,IF($R$3=$AQ$13,'Result Sheet'!DZ145,IF($R$3=$AQ$14,'Result Sheet'!EM145,IF($R$3=$AQ$15,'Result Sheet'!EW145,IF($R$3=$AQ$16,'Result Sheet'!FG145,IF($R$3=$AQ$17,'Result Sheet'!FN145,IF($R$3=$AQ$18,'Result Sheet'!FR145,"")))))))))))</f>
        <v/>
      </c>
      <c r="W145" s="66" t="str">
        <f t="shared" si="28"/>
        <v/>
      </c>
      <c r="X145" s="445" t="str">
        <f t="shared" si="29"/>
        <v/>
      </c>
      <c r="Y145" s="446">
        <f t="shared" si="30"/>
        <v>0</v>
      </c>
      <c r="Z145" s="446" t="str">
        <f t="shared" si="24"/>
        <v/>
      </c>
      <c r="AA145" s="446" t="str">
        <f t="shared" si="31"/>
        <v/>
      </c>
      <c r="AB145" s="446" t="str">
        <f t="shared" si="32"/>
        <v/>
      </c>
      <c r="AC145" s="446" t="str">
        <f t="shared" si="33"/>
        <v/>
      </c>
      <c r="AD145" s="447" t="str">
        <f t="shared" si="34"/>
        <v/>
      </c>
    </row>
    <row r="146" spans="1:30">
      <c r="A146" s="475">
        <f>IF('Result Sheet'!A146="","",'Result Sheet'!A146)</f>
        <v>139</v>
      </c>
      <c r="B146" s="439" t="str">
        <f>IF(OR($D$3="",$R$3=""),"",IF('Result Sheet'!B146="","",'Result Sheet'!B146))</f>
        <v/>
      </c>
      <c r="C146" s="440" t="str">
        <f>IF(OR($D$3="",$R$3=""),"",IF('Result Sheet'!F146="","",'Result Sheet'!F146))</f>
        <v/>
      </c>
      <c r="D146" s="441" t="str">
        <f>IF(OR($D$3="",$R$3=""),"",IF('Result Sheet'!E146="","",'Result Sheet'!E146))</f>
        <v/>
      </c>
      <c r="E146" s="442" t="str">
        <f>IF(OR($D$3="",$R$3=""),"",IF('Result Sheet'!G146="","",'Result Sheet'!G146))</f>
        <v/>
      </c>
      <c r="F146" s="442" t="str">
        <f>IF(OR($D$3="",$R$3=""),"",IF('Result Sheet'!H146="","",'Result Sheet'!H146))</f>
        <v/>
      </c>
      <c r="G146" s="442" t="str">
        <f>IF(OR($D$3="",$R$3=""),"",IF('Result Sheet'!I146="","",'Result Sheet'!I146))</f>
        <v/>
      </c>
      <c r="H146" s="443" t="str">
        <f>IF(OR($D$3="",$R$3=""),"",IF('Result Sheet'!K146="","",'Result Sheet'!K146))</f>
        <v/>
      </c>
      <c r="I146" s="444" t="str">
        <f>IF(OR($D$3="",$R$3=""),"",IF('Result Sheet'!J146="","",'Result Sheet'!J146))</f>
        <v/>
      </c>
      <c r="J146" s="120" t="str">
        <f>IF($R$3=$AQ$8,'Result Sheet'!L146,IF($R$3=$AQ$9,'Result Sheet'!AG146,IF($R$3=$AQ$10,'Result Sheet'!BC146,IF($R$3=$AQ$11,'Result Sheet'!BX146,IF($R$3=$AQ$12,'Result Sheet'!CS146,IF($R$3=$AQ$13,'Result Sheet'!DN146,""))))))</f>
        <v/>
      </c>
      <c r="K146" s="120" t="str">
        <f>IF($R$3=$AQ$8,'Result Sheet'!M146,IF($R$3=$AQ$9,'Result Sheet'!AH146,IF($R$3=$AQ$10,'Result Sheet'!BD146,IF($R$3=$AQ$11,'Result Sheet'!BY146,IF($R$3=$AQ$12,'Result Sheet'!CT146,IF($R$3=$AQ$13,'Result Sheet'!DO146,IF($R$3=$AQ$14,'Result Sheet'!EI146,IF($R$3=$AQ$15,'Result Sheet'!ES146,IF($R$3=$AQ$16,'Result Sheet'!FC146,"")))))))))</f>
        <v/>
      </c>
      <c r="L146" s="120" t="str">
        <f>IF($R$3=$AQ$8,'Result Sheet'!N146,IF($R$3=$AQ$9,'Result Sheet'!AI146,IF($R$3=$AQ$10,'Result Sheet'!BE146,IF($R$3=$AQ$11,'Result Sheet'!BZ146,IF($R$3=$AQ$12,'Result Sheet'!CU146,IF($R$3=$AQ$13,'Result Sheet'!DP146,""))))))</f>
        <v/>
      </c>
      <c r="M146" s="120" t="str">
        <f>IF($R$3=$AQ$8,'Result Sheet'!O146,IF($R$3=$AQ$9,'Result Sheet'!AJ146,IF($R$3=$AQ$10,'Result Sheet'!BF146,IF($R$3=$AQ$11,'Result Sheet'!CA146,IF($R$3=$AQ$12,'Result Sheet'!CV146,IF($R$3=$AQ$13,'Result Sheet'!DQ146,IF($R$3=$AQ$14,'Result Sheet'!EJ146,IF($R$3=$AQ$15,'Result Sheet'!ET146,IF($R$3=$AQ$16,'Result Sheet'!FD146,"")))))))))</f>
        <v/>
      </c>
      <c r="N146" s="120" t="str">
        <f>IF($R$3=$AQ$8,'Result Sheet'!P146,IF($R$3=$AQ$9,'Result Sheet'!AK146,IF($R$3=$AQ$10,'Result Sheet'!BG146,IF($R$3=$AQ$11,'Result Sheet'!CB146,IF($R$3=$AQ$12,'Result Sheet'!CW146,IF($R$3=$AQ$13,'Result Sheet'!DR146,""))))))</f>
        <v/>
      </c>
      <c r="O146" s="120" t="str">
        <f>IF($R$3=$AQ$8,'Result Sheet'!Q146,IF($R$3=$AQ$9,'Result Sheet'!AL146,IF($R$3=$AQ$10,'Result Sheet'!BH146,IF($R$3=$AQ$11,'Result Sheet'!CC146,IF($R$3=$AQ$12,'Result Sheet'!CX146,IF($R$3=$AQ$13,'Result Sheet'!DS146,IF($R$3=$AQ$14,'Result Sheet'!EK146,IF($R$3=$AQ$15,'Result Sheet'!EU146,IF($R$3=$AQ$16,'Result Sheet'!FE146,"")))))))))</f>
        <v/>
      </c>
      <c r="P146" s="472" t="str">
        <f t="shared" si="25"/>
        <v/>
      </c>
      <c r="Q146" s="120" t="str">
        <f>IF($R$3=$AQ$8,'Result Sheet'!S146,IF($R$3=$AQ$9,'Result Sheet'!AN146,IF($R$3=$AQ$10,'Result Sheet'!BJ146,IF($R$3=$AQ$11,'Result Sheet'!CE146,IF($R$3=$AQ$12,'Result Sheet'!CZ146,IF($R$3=$AQ$13,'Result Sheet'!DU146,""))))))</f>
        <v/>
      </c>
      <c r="R146" s="120" t="str">
        <f>IF($R$3=$AQ$8,'Result Sheet'!T146,IF($R$3=$AQ$9,'Result Sheet'!AO146,IF($R$3=$AQ$10,'Result Sheet'!BK146,IF($R$3=$AQ$11,'Result Sheet'!CF146,IF($R$3=$AQ$12,'Result Sheet'!DA146,IF($R$3=$AQ$13,'Result Sheet'!DV146,IF($R$3=$AQ$14,'Result Sheet'!EL146,IF($R$3=$AQ$15,'Result Sheet'!EV146,IF($R$3=$AQ$16,'Result Sheet'!FF146,IF($R$3=$AQ$17,'Result Sheet'!FM146,IF($R$3=$AQ$18,'Result Sheet'!FQ146,"")))))))))))</f>
        <v/>
      </c>
      <c r="S146" s="65" t="str">
        <f t="shared" si="26"/>
        <v/>
      </c>
      <c r="T146" s="62">
        <f t="shared" si="27"/>
        <v>0</v>
      </c>
      <c r="U146" s="120" t="str">
        <f>IF($R$3=$AQ$8,'Result Sheet'!W146,IF($R$3=$AQ$9,'Result Sheet'!AR146,IF($R$3=$AQ$10,'Result Sheet'!BN146,IF($R$3=$AQ$11,'Result Sheet'!CI146,IF($R$3=$AQ$12,'Result Sheet'!DD146,IF($R$3=$AQ$13,'Result Sheet'!DY146,""))))))</f>
        <v/>
      </c>
      <c r="V146" s="120" t="str">
        <f>IF($R$3=$AQ$8,'Result Sheet'!X146,IF($R$3=$AQ$9,'Result Sheet'!AS146,IF($R$3=$AQ$10,'Result Sheet'!BO146,IF($R$3=$AQ$11,'Result Sheet'!CJ146,IF($R$3=$AQ$12,'Result Sheet'!DE146,IF($R$3=$AQ$13,'Result Sheet'!DZ146,IF($R$3=$AQ$14,'Result Sheet'!EM146,IF($R$3=$AQ$15,'Result Sheet'!EW146,IF($R$3=$AQ$16,'Result Sheet'!FG146,IF($R$3=$AQ$17,'Result Sheet'!FN146,IF($R$3=$AQ$18,'Result Sheet'!FR146,"")))))))))))</f>
        <v/>
      </c>
      <c r="W146" s="66" t="str">
        <f t="shared" si="28"/>
        <v/>
      </c>
      <c r="X146" s="445" t="str">
        <f t="shared" si="29"/>
        <v/>
      </c>
      <c r="Y146" s="446">
        <f t="shared" si="30"/>
        <v>0</v>
      </c>
      <c r="Z146" s="446" t="str">
        <f t="shared" si="24"/>
        <v/>
      </c>
      <c r="AA146" s="446" t="str">
        <f t="shared" si="31"/>
        <v/>
      </c>
      <c r="AB146" s="446" t="str">
        <f t="shared" si="32"/>
        <v/>
      </c>
      <c r="AC146" s="446" t="str">
        <f t="shared" si="33"/>
        <v/>
      </c>
      <c r="AD146" s="447" t="str">
        <f t="shared" si="34"/>
        <v/>
      </c>
    </row>
    <row r="147" spans="1:30">
      <c r="A147" s="475">
        <f>IF('Result Sheet'!A147="","",'Result Sheet'!A147)</f>
        <v>140</v>
      </c>
      <c r="B147" s="439" t="str">
        <f>IF(OR($D$3="",$R$3=""),"",IF('Result Sheet'!B147="","",'Result Sheet'!B147))</f>
        <v/>
      </c>
      <c r="C147" s="440" t="str">
        <f>IF(OR($D$3="",$R$3=""),"",IF('Result Sheet'!F147="","",'Result Sheet'!F147))</f>
        <v/>
      </c>
      <c r="D147" s="441" t="str">
        <f>IF(OR($D$3="",$R$3=""),"",IF('Result Sheet'!E147="","",'Result Sheet'!E147))</f>
        <v/>
      </c>
      <c r="E147" s="442" t="str">
        <f>IF(OR($D$3="",$R$3=""),"",IF('Result Sheet'!G147="","",'Result Sheet'!G147))</f>
        <v/>
      </c>
      <c r="F147" s="442" t="str">
        <f>IF(OR($D$3="",$R$3=""),"",IF('Result Sheet'!H147="","",'Result Sheet'!H147))</f>
        <v/>
      </c>
      <c r="G147" s="442" t="str">
        <f>IF(OR($D$3="",$R$3=""),"",IF('Result Sheet'!I147="","",'Result Sheet'!I147))</f>
        <v/>
      </c>
      <c r="H147" s="443" t="str">
        <f>IF(OR($D$3="",$R$3=""),"",IF('Result Sheet'!K147="","",'Result Sheet'!K147))</f>
        <v/>
      </c>
      <c r="I147" s="444" t="str">
        <f>IF(OR($D$3="",$R$3=""),"",IF('Result Sheet'!J147="","",'Result Sheet'!J147))</f>
        <v/>
      </c>
      <c r="J147" s="120" t="str">
        <f>IF($R$3=$AQ$8,'Result Sheet'!L147,IF($R$3=$AQ$9,'Result Sheet'!AG147,IF($R$3=$AQ$10,'Result Sheet'!BC147,IF($R$3=$AQ$11,'Result Sheet'!BX147,IF($R$3=$AQ$12,'Result Sheet'!CS147,IF($R$3=$AQ$13,'Result Sheet'!DN147,""))))))</f>
        <v/>
      </c>
      <c r="K147" s="120" t="str">
        <f>IF($R$3=$AQ$8,'Result Sheet'!M147,IF($R$3=$AQ$9,'Result Sheet'!AH147,IF($R$3=$AQ$10,'Result Sheet'!BD147,IF($R$3=$AQ$11,'Result Sheet'!BY147,IF($R$3=$AQ$12,'Result Sheet'!CT147,IF($R$3=$AQ$13,'Result Sheet'!DO147,IF($R$3=$AQ$14,'Result Sheet'!EI147,IF($R$3=$AQ$15,'Result Sheet'!ES147,IF($R$3=$AQ$16,'Result Sheet'!FC147,"")))))))))</f>
        <v/>
      </c>
      <c r="L147" s="120" t="str">
        <f>IF($R$3=$AQ$8,'Result Sheet'!N147,IF($R$3=$AQ$9,'Result Sheet'!AI147,IF($R$3=$AQ$10,'Result Sheet'!BE147,IF($R$3=$AQ$11,'Result Sheet'!BZ147,IF($R$3=$AQ$12,'Result Sheet'!CU147,IF($R$3=$AQ$13,'Result Sheet'!DP147,""))))))</f>
        <v/>
      </c>
      <c r="M147" s="120" t="str">
        <f>IF($R$3=$AQ$8,'Result Sheet'!O147,IF($R$3=$AQ$9,'Result Sheet'!AJ147,IF($R$3=$AQ$10,'Result Sheet'!BF147,IF($R$3=$AQ$11,'Result Sheet'!CA147,IF($R$3=$AQ$12,'Result Sheet'!CV147,IF($R$3=$AQ$13,'Result Sheet'!DQ147,IF($R$3=$AQ$14,'Result Sheet'!EJ147,IF($R$3=$AQ$15,'Result Sheet'!ET147,IF($R$3=$AQ$16,'Result Sheet'!FD147,"")))))))))</f>
        <v/>
      </c>
      <c r="N147" s="120" t="str">
        <f>IF($R$3=$AQ$8,'Result Sheet'!P147,IF($R$3=$AQ$9,'Result Sheet'!AK147,IF($R$3=$AQ$10,'Result Sheet'!BG147,IF($R$3=$AQ$11,'Result Sheet'!CB147,IF($R$3=$AQ$12,'Result Sheet'!CW147,IF($R$3=$AQ$13,'Result Sheet'!DR147,""))))))</f>
        <v/>
      </c>
      <c r="O147" s="120" t="str">
        <f>IF($R$3=$AQ$8,'Result Sheet'!Q147,IF($R$3=$AQ$9,'Result Sheet'!AL147,IF($R$3=$AQ$10,'Result Sheet'!BH147,IF($R$3=$AQ$11,'Result Sheet'!CC147,IF($R$3=$AQ$12,'Result Sheet'!CX147,IF($R$3=$AQ$13,'Result Sheet'!DS147,IF($R$3=$AQ$14,'Result Sheet'!EK147,IF($R$3=$AQ$15,'Result Sheet'!EU147,IF($R$3=$AQ$16,'Result Sheet'!FE147,"")))))))))</f>
        <v/>
      </c>
      <c r="P147" s="472" t="str">
        <f t="shared" si="25"/>
        <v/>
      </c>
      <c r="Q147" s="120" t="str">
        <f>IF($R$3=$AQ$8,'Result Sheet'!S147,IF($R$3=$AQ$9,'Result Sheet'!AN147,IF($R$3=$AQ$10,'Result Sheet'!BJ147,IF($R$3=$AQ$11,'Result Sheet'!CE147,IF($R$3=$AQ$12,'Result Sheet'!CZ147,IF($R$3=$AQ$13,'Result Sheet'!DU147,""))))))</f>
        <v/>
      </c>
      <c r="R147" s="120" t="str">
        <f>IF($R$3=$AQ$8,'Result Sheet'!T147,IF($R$3=$AQ$9,'Result Sheet'!AO147,IF($R$3=$AQ$10,'Result Sheet'!BK147,IF($R$3=$AQ$11,'Result Sheet'!CF147,IF($R$3=$AQ$12,'Result Sheet'!DA147,IF($R$3=$AQ$13,'Result Sheet'!DV147,IF($R$3=$AQ$14,'Result Sheet'!EL147,IF($R$3=$AQ$15,'Result Sheet'!EV147,IF($R$3=$AQ$16,'Result Sheet'!FF147,IF($R$3=$AQ$17,'Result Sheet'!FM147,IF($R$3=$AQ$18,'Result Sheet'!FQ147,"")))))))))))</f>
        <v/>
      </c>
      <c r="S147" s="65" t="str">
        <f t="shared" si="26"/>
        <v/>
      </c>
      <c r="T147" s="62">
        <f t="shared" si="27"/>
        <v>0</v>
      </c>
      <c r="U147" s="120" t="str">
        <f>IF($R$3=$AQ$8,'Result Sheet'!W147,IF($R$3=$AQ$9,'Result Sheet'!AR147,IF($R$3=$AQ$10,'Result Sheet'!BN147,IF($R$3=$AQ$11,'Result Sheet'!CI147,IF($R$3=$AQ$12,'Result Sheet'!DD147,IF($R$3=$AQ$13,'Result Sheet'!DY147,""))))))</f>
        <v/>
      </c>
      <c r="V147" s="120" t="str">
        <f>IF($R$3=$AQ$8,'Result Sheet'!X147,IF($R$3=$AQ$9,'Result Sheet'!AS147,IF($R$3=$AQ$10,'Result Sheet'!BO147,IF($R$3=$AQ$11,'Result Sheet'!CJ147,IF($R$3=$AQ$12,'Result Sheet'!DE147,IF($R$3=$AQ$13,'Result Sheet'!DZ147,IF($R$3=$AQ$14,'Result Sheet'!EM147,IF($R$3=$AQ$15,'Result Sheet'!EW147,IF($R$3=$AQ$16,'Result Sheet'!FG147,IF($R$3=$AQ$17,'Result Sheet'!FN147,IF($R$3=$AQ$18,'Result Sheet'!FR147,"")))))))))))</f>
        <v/>
      </c>
      <c r="W147" s="66" t="str">
        <f t="shared" si="28"/>
        <v/>
      </c>
      <c r="X147" s="445" t="str">
        <f t="shared" si="29"/>
        <v/>
      </c>
      <c r="Y147" s="446">
        <f t="shared" si="30"/>
        <v>0</v>
      </c>
      <c r="Z147" s="446" t="str">
        <f t="shared" si="24"/>
        <v/>
      </c>
      <c r="AA147" s="446" t="str">
        <f t="shared" si="31"/>
        <v/>
      </c>
      <c r="AB147" s="446" t="str">
        <f t="shared" si="32"/>
        <v/>
      </c>
      <c r="AC147" s="446" t="str">
        <f t="shared" si="33"/>
        <v/>
      </c>
      <c r="AD147" s="447" t="str">
        <f t="shared" si="34"/>
        <v/>
      </c>
    </row>
    <row r="148" spans="1:30">
      <c r="A148" s="475">
        <f>IF('Result Sheet'!A148="","",'Result Sheet'!A148)</f>
        <v>141</v>
      </c>
      <c r="B148" s="439" t="str">
        <f>IF(OR($D$3="",$R$3=""),"",IF('Result Sheet'!B148="","",'Result Sheet'!B148))</f>
        <v/>
      </c>
      <c r="C148" s="440" t="str">
        <f>IF(OR($D$3="",$R$3=""),"",IF('Result Sheet'!F148="","",'Result Sheet'!F148))</f>
        <v/>
      </c>
      <c r="D148" s="441" t="str">
        <f>IF(OR($D$3="",$R$3=""),"",IF('Result Sheet'!E148="","",'Result Sheet'!E148))</f>
        <v/>
      </c>
      <c r="E148" s="442" t="str">
        <f>IF(OR($D$3="",$R$3=""),"",IF('Result Sheet'!G148="","",'Result Sheet'!G148))</f>
        <v/>
      </c>
      <c r="F148" s="442" t="str">
        <f>IF(OR($D$3="",$R$3=""),"",IF('Result Sheet'!H148="","",'Result Sheet'!H148))</f>
        <v/>
      </c>
      <c r="G148" s="442" t="str">
        <f>IF(OR($D$3="",$R$3=""),"",IF('Result Sheet'!I148="","",'Result Sheet'!I148))</f>
        <v/>
      </c>
      <c r="H148" s="443" t="str">
        <f>IF(OR($D$3="",$R$3=""),"",IF('Result Sheet'!K148="","",'Result Sheet'!K148))</f>
        <v/>
      </c>
      <c r="I148" s="444" t="str">
        <f>IF(OR($D$3="",$R$3=""),"",IF('Result Sheet'!J148="","",'Result Sheet'!J148))</f>
        <v/>
      </c>
      <c r="J148" s="120" t="str">
        <f>IF($R$3=$AQ$8,'Result Sheet'!L148,IF($R$3=$AQ$9,'Result Sheet'!AG148,IF($R$3=$AQ$10,'Result Sheet'!BC148,IF($R$3=$AQ$11,'Result Sheet'!BX148,IF($R$3=$AQ$12,'Result Sheet'!CS148,IF($R$3=$AQ$13,'Result Sheet'!DN148,""))))))</f>
        <v/>
      </c>
      <c r="K148" s="120" t="str">
        <f>IF($R$3=$AQ$8,'Result Sheet'!M148,IF($R$3=$AQ$9,'Result Sheet'!AH148,IF($R$3=$AQ$10,'Result Sheet'!BD148,IF($R$3=$AQ$11,'Result Sheet'!BY148,IF($R$3=$AQ$12,'Result Sheet'!CT148,IF($R$3=$AQ$13,'Result Sheet'!DO148,IF($R$3=$AQ$14,'Result Sheet'!EI148,IF($R$3=$AQ$15,'Result Sheet'!ES148,IF($R$3=$AQ$16,'Result Sheet'!FC148,"")))))))))</f>
        <v/>
      </c>
      <c r="L148" s="120" t="str">
        <f>IF($R$3=$AQ$8,'Result Sheet'!N148,IF($R$3=$AQ$9,'Result Sheet'!AI148,IF($R$3=$AQ$10,'Result Sheet'!BE148,IF($R$3=$AQ$11,'Result Sheet'!BZ148,IF($R$3=$AQ$12,'Result Sheet'!CU148,IF($R$3=$AQ$13,'Result Sheet'!DP148,""))))))</f>
        <v/>
      </c>
      <c r="M148" s="120" t="str">
        <f>IF($R$3=$AQ$8,'Result Sheet'!O148,IF($R$3=$AQ$9,'Result Sheet'!AJ148,IF($R$3=$AQ$10,'Result Sheet'!BF148,IF($R$3=$AQ$11,'Result Sheet'!CA148,IF($R$3=$AQ$12,'Result Sheet'!CV148,IF($R$3=$AQ$13,'Result Sheet'!DQ148,IF($R$3=$AQ$14,'Result Sheet'!EJ148,IF($R$3=$AQ$15,'Result Sheet'!ET148,IF($R$3=$AQ$16,'Result Sheet'!FD148,"")))))))))</f>
        <v/>
      </c>
      <c r="N148" s="120" t="str">
        <f>IF($R$3=$AQ$8,'Result Sheet'!P148,IF($R$3=$AQ$9,'Result Sheet'!AK148,IF($R$3=$AQ$10,'Result Sheet'!BG148,IF($R$3=$AQ$11,'Result Sheet'!CB148,IF($R$3=$AQ$12,'Result Sheet'!CW148,IF($R$3=$AQ$13,'Result Sheet'!DR148,""))))))</f>
        <v/>
      </c>
      <c r="O148" s="120" t="str">
        <f>IF($R$3=$AQ$8,'Result Sheet'!Q148,IF($R$3=$AQ$9,'Result Sheet'!AL148,IF($R$3=$AQ$10,'Result Sheet'!BH148,IF($R$3=$AQ$11,'Result Sheet'!CC148,IF($R$3=$AQ$12,'Result Sheet'!CX148,IF($R$3=$AQ$13,'Result Sheet'!DS148,IF($R$3=$AQ$14,'Result Sheet'!EK148,IF($R$3=$AQ$15,'Result Sheet'!EU148,IF($R$3=$AQ$16,'Result Sheet'!FE148,"")))))))))</f>
        <v/>
      </c>
      <c r="P148" s="472" t="str">
        <f t="shared" si="25"/>
        <v/>
      </c>
      <c r="Q148" s="120" t="str">
        <f>IF($R$3=$AQ$8,'Result Sheet'!S148,IF($R$3=$AQ$9,'Result Sheet'!AN148,IF($R$3=$AQ$10,'Result Sheet'!BJ148,IF($R$3=$AQ$11,'Result Sheet'!CE148,IF($R$3=$AQ$12,'Result Sheet'!CZ148,IF($R$3=$AQ$13,'Result Sheet'!DU148,""))))))</f>
        <v/>
      </c>
      <c r="R148" s="120" t="str">
        <f>IF($R$3=$AQ$8,'Result Sheet'!T148,IF($R$3=$AQ$9,'Result Sheet'!AO148,IF($R$3=$AQ$10,'Result Sheet'!BK148,IF($R$3=$AQ$11,'Result Sheet'!CF148,IF($R$3=$AQ$12,'Result Sheet'!DA148,IF($R$3=$AQ$13,'Result Sheet'!DV148,IF($R$3=$AQ$14,'Result Sheet'!EL148,IF($R$3=$AQ$15,'Result Sheet'!EV148,IF($R$3=$AQ$16,'Result Sheet'!FF148,IF($R$3=$AQ$17,'Result Sheet'!FM148,IF($R$3=$AQ$18,'Result Sheet'!FQ148,"")))))))))))</f>
        <v/>
      </c>
      <c r="S148" s="65" t="str">
        <f t="shared" si="26"/>
        <v/>
      </c>
      <c r="T148" s="62">
        <f t="shared" si="27"/>
        <v>0</v>
      </c>
      <c r="U148" s="120" t="str">
        <f>IF($R$3=$AQ$8,'Result Sheet'!W148,IF($R$3=$AQ$9,'Result Sheet'!AR148,IF($R$3=$AQ$10,'Result Sheet'!BN148,IF($R$3=$AQ$11,'Result Sheet'!CI148,IF($R$3=$AQ$12,'Result Sheet'!DD148,IF($R$3=$AQ$13,'Result Sheet'!DY148,""))))))</f>
        <v/>
      </c>
      <c r="V148" s="120" t="str">
        <f>IF($R$3=$AQ$8,'Result Sheet'!X148,IF($R$3=$AQ$9,'Result Sheet'!AS148,IF($R$3=$AQ$10,'Result Sheet'!BO148,IF($R$3=$AQ$11,'Result Sheet'!CJ148,IF($R$3=$AQ$12,'Result Sheet'!DE148,IF($R$3=$AQ$13,'Result Sheet'!DZ148,IF($R$3=$AQ$14,'Result Sheet'!EM148,IF($R$3=$AQ$15,'Result Sheet'!EW148,IF($R$3=$AQ$16,'Result Sheet'!FG148,IF($R$3=$AQ$17,'Result Sheet'!FN148,IF($R$3=$AQ$18,'Result Sheet'!FR148,"")))))))))))</f>
        <v/>
      </c>
      <c r="W148" s="66" t="str">
        <f t="shared" si="28"/>
        <v/>
      </c>
      <c r="X148" s="445" t="str">
        <f t="shared" si="29"/>
        <v/>
      </c>
      <c r="Y148" s="446">
        <f t="shared" si="30"/>
        <v>0</v>
      </c>
      <c r="Z148" s="446" t="str">
        <f t="shared" si="24"/>
        <v/>
      </c>
      <c r="AA148" s="446" t="str">
        <f t="shared" si="31"/>
        <v/>
      </c>
      <c r="AB148" s="446" t="str">
        <f t="shared" si="32"/>
        <v/>
      </c>
      <c r="AC148" s="446" t="str">
        <f t="shared" si="33"/>
        <v/>
      </c>
      <c r="AD148" s="447" t="str">
        <f t="shared" si="34"/>
        <v/>
      </c>
    </row>
    <row r="149" spans="1:30">
      <c r="A149" s="475">
        <f>IF('Result Sheet'!A149="","",'Result Sheet'!A149)</f>
        <v>142</v>
      </c>
      <c r="B149" s="439" t="str">
        <f>IF(OR($D$3="",$R$3=""),"",IF('Result Sheet'!B149="","",'Result Sheet'!B149))</f>
        <v/>
      </c>
      <c r="C149" s="440" t="str">
        <f>IF(OR($D$3="",$R$3=""),"",IF('Result Sheet'!F149="","",'Result Sheet'!F149))</f>
        <v/>
      </c>
      <c r="D149" s="441" t="str">
        <f>IF(OR($D$3="",$R$3=""),"",IF('Result Sheet'!E149="","",'Result Sheet'!E149))</f>
        <v/>
      </c>
      <c r="E149" s="442" t="str">
        <f>IF(OR($D$3="",$R$3=""),"",IF('Result Sheet'!G149="","",'Result Sheet'!G149))</f>
        <v/>
      </c>
      <c r="F149" s="442" t="str">
        <f>IF(OR($D$3="",$R$3=""),"",IF('Result Sheet'!H149="","",'Result Sheet'!H149))</f>
        <v/>
      </c>
      <c r="G149" s="442" t="str">
        <f>IF(OR($D$3="",$R$3=""),"",IF('Result Sheet'!I149="","",'Result Sheet'!I149))</f>
        <v/>
      </c>
      <c r="H149" s="443" t="str">
        <f>IF(OR($D$3="",$R$3=""),"",IF('Result Sheet'!K149="","",'Result Sheet'!K149))</f>
        <v/>
      </c>
      <c r="I149" s="444" t="str">
        <f>IF(OR($D$3="",$R$3=""),"",IF('Result Sheet'!J149="","",'Result Sheet'!J149))</f>
        <v/>
      </c>
      <c r="J149" s="120" t="str">
        <f>IF($R$3=$AQ$8,'Result Sheet'!L149,IF($R$3=$AQ$9,'Result Sheet'!AG149,IF($R$3=$AQ$10,'Result Sheet'!BC149,IF($R$3=$AQ$11,'Result Sheet'!BX149,IF($R$3=$AQ$12,'Result Sheet'!CS149,IF($R$3=$AQ$13,'Result Sheet'!DN149,""))))))</f>
        <v/>
      </c>
      <c r="K149" s="120" t="str">
        <f>IF($R$3=$AQ$8,'Result Sheet'!M149,IF($R$3=$AQ$9,'Result Sheet'!AH149,IF($R$3=$AQ$10,'Result Sheet'!BD149,IF($R$3=$AQ$11,'Result Sheet'!BY149,IF($R$3=$AQ$12,'Result Sheet'!CT149,IF($R$3=$AQ$13,'Result Sheet'!DO149,IF($R$3=$AQ$14,'Result Sheet'!EI149,IF($R$3=$AQ$15,'Result Sheet'!ES149,IF($R$3=$AQ$16,'Result Sheet'!FC149,"")))))))))</f>
        <v/>
      </c>
      <c r="L149" s="120" t="str">
        <f>IF($R$3=$AQ$8,'Result Sheet'!N149,IF($R$3=$AQ$9,'Result Sheet'!AI149,IF($R$3=$AQ$10,'Result Sheet'!BE149,IF($R$3=$AQ$11,'Result Sheet'!BZ149,IF($R$3=$AQ$12,'Result Sheet'!CU149,IF($R$3=$AQ$13,'Result Sheet'!DP149,""))))))</f>
        <v/>
      </c>
      <c r="M149" s="120" t="str">
        <f>IF($R$3=$AQ$8,'Result Sheet'!O149,IF($R$3=$AQ$9,'Result Sheet'!AJ149,IF($R$3=$AQ$10,'Result Sheet'!BF149,IF($R$3=$AQ$11,'Result Sheet'!CA149,IF($R$3=$AQ$12,'Result Sheet'!CV149,IF($R$3=$AQ$13,'Result Sheet'!DQ149,IF($R$3=$AQ$14,'Result Sheet'!EJ149,IF($R$3=$AQ$15,'Result Sheet'!ET149,IF($R$3=$AQ$16,'Result Sheet'!FD149,"")))))))))</f>
        <v/>
      </c>
      <c r="N149" s="120" t="str">
        <f>IF($R$3=$AQ$8,'Result Sheet'!P149,IF($R$3=$AQ$9,'Result Sheet'!AK149,IF($R$3=$AQ$10,'Result Sheet'!BG149,IF($R$3=$AQ$11,'Result Sheet'!CB149,IF($R$3=$AQ$12,'Result Sheet'!CW149,IF($R$3=$AQ$13,'Result Sheet'!DR149,""))))))</f>
        <v/>
      </c>
      <c r="O149" s="120" t="str">
        <f>IF($R$3=$AQ$8,'Result Sheet'!Q149,IF($R$3=$AQ$9,'Result Sheet'!AL149,IF($R$3=$AQ$10,'Result Sheet'!BH149,IF($R$3=$AQ$11,'Result Sheet'!CC149,IF($R$3=$AQ$12,'Result Sheet'!CX149,IF($R$3=$AQ$13,'Result Sheet'!DS149,IF($R$3=$AQ$14,'Result Sheet'!EK149,IF($R$3=$AQ$15,'Result Sheet'!EU149,IF($R$3=$AQ$16,'Result Sheet'!FE149,"")))))))))</f>
        <v/>
      </c>
      <c r="P149" s="472" t="str">
        <f t="shared" si="25"/>
        <v/>
      </c>
      <c r="Q149" s="120" t="str">
        <f>IF($R$3=$AQ$8,'Result Sheet'!S149,IF($R$3=$AQ$9,'Result Sheet'!AN149,IF($R$3=$AQ$10,'Result Sheet'!BJ149,IF($R$3=$AQ$11,'Result Sheet'!CE149,IF($R$3=$AQ$12,'Result Sheet'!CZ149,IF($R$3=$AQ$13,'Result Sheet'!DU149,""))))))</f>
        <v/>
      </c>
      <c r="R149" s="120" t="str">
        <f>IF($R$3=$AQ$8,'Result Sheet'!T149,IF($R$3=$AQ$9,'Result Sheet'!AO149,IF($R$3=$AQ$10,'Result Sheet'!BK149,IF($R$3=$AQ$11,'Result Sheet'!CF149,IF($R$3=$AQ$12,'Result Sheet'!DA149,IF($R$3=$AQ$13,'Result Sheet'!DV149,IF($R$3=$AQ$14,'Result Sheet'!EL149,IF($R$3=$AQ$15,'Result Sheet'!EV149,IF($R$3=$AQ$16,'Result Sheet'!FF149,IF($R$3=$AQ$17,'Result Sheet'!FM149,IF($R$3=$AQ$18,'Result Sheet'!FQ149,"")))))))))))</f>
        <v/>
      </c>
      <c r="S149" s="65" t="str">
        <f t="shared" si="26"/>
        <v/>
      </c>
      <c r="T149" s="62">
        <f t="shared" si="27"/>
        <v>0</v>
      </c>
      <c r="U149" s="120" t="str">
        <f>IF($R$3=$AQ$8,'Result Sheet'!W149,IF($R$3=$AQ$9,'Result Sheet'!AR149,IF($R$3=$AQ$10,'Result Sheet'!BN149,IF($R$3=$AQ$11,'Result Sheet'!CI149,IF($R$3=$AQ$12,'Result Sheet'!DD149,IF($R$3=$AQ$13,'Result Sheet'!DY149,""))))))</f>
        <v/>
      </c>
      <c r="V149" s="120" t="str">
        <f>IF($R$3=$AQ$8,'Result Sheet'!X149,IF($R$3=$AQ$9,'Result Sheet'!AS149,IF($R$3=$AQ$10,'Result Sheet'!BO149,IF($R$3=$AQ$11,'Result Sheet'!CJ149,IF($R$3=$AQ$12,'Result Sheet'!DE149,IF($R$3=$AQ$13,'Result Sheet'!DZ149,IF($R$3=$AQ$14,'Result Sheet'!EM149,IF($R$3=$AQ$15,'Result Sheet'!EW149,IF($R$3=$AQ$16,'Result Sheet'!FG149,IF($R$3=$AQ$17,'Result Sheet'!FN149,IF($R$3=$AQ$18,'Result Sheet'!FR149,"")))))))))))</f>
        <v/>
      </c>
      <c r="W149" s="66" t="str">
        <f t="shared" si="28"/>
        <v/>
      </c>
      <c r="X149" s="445" t="str">
        <f t="shared" si="29"/>
        <v/>
      </c>
      <c r="Y149" s="446">
        <f t="shared" si="30"/>
        <v>0</v>
      </c>
      <c r="Z149" s="446" t="str">
        <f t="shared" si="24"/>
        <v/>
      </c>
      <c r="AA149" s="446" t="str">
        <f t="shared" si="31"/>
        <v/>
      </c>
      <c r="AB149" s="446" t="str">
        <f t="shared" si="32"/>
        <v/>
      </c>
      <c r="AC149" s="446" t="str">
        <f t="shared" si="33"/>
        <v/>
      </c>
      <c r="AD149" s="447" t="str">
        <f t="shared" si="34"/>
        <v/>
      </c>
    </row>
    <row r="150" spans="1:30">
      <c r="A150" s="475">
        <f>IF('Result Sheet'!A150="","",'Result Sheet'!A150)</f>
        <v>143</v>
      </c>
      <c r="B150" s="439" t="str">
        <f>IF(OR($D$3="",$R$3=""),"",IF('Result Sheet'!B150="","",'Result Sheet'!B150))</f>
        <v/>
      </c>
      <c r="C150" s="440" t="str">
        <f>IF(OR($D$3="",$R$3=""),"",IF('Result Sheet'!F150="","",'Result Sheet'!F150))</f>
        <v/>
      </c>
      <c r="D150" s="441" t="str">
        <f>IF(OR($D$3="",$R$3=""),"",IF('Result Sheet'!E150="","",'Result Sheet'!E150))</f>
        <v/>
      </c>
      <c r="E150" s="442" t="str">
        <f>IF(OR($D$3="",$R$3=""),"",IF('Result Sheet'!G150="","",'Result Sheet'!G150))</f>
        <v/>
      </c>
      <c r="F150" s="442" t="str">
        <f>IF(OR($D$3="",$R$3=""),"",IF('Result Sheet'!H150="","",'Result Sheet'!H150))</f>
        <v/>
      </c>
      <c r="G150" s="442" t="str">
        <f>IF(OR($D$3="",$R$3=""),"",IF('Result Sheet'!I150="","",'Result Sheet'!I150))</f>
        <v/>
      </c>
      <c r="H150" s="443" t="str">
        <f>IF(OR($D$3="",$R$3=""),"",IF('Result Sheet'!K150="","",'Result Sheet'!K150))</f>
        <v/>
      </c>
      <c r="I150" s="444" t="str">
        <f>IF(OR($D$3="",$R$3=""),"",IF('Result Sheet'!J150="","",'Result Sheet'!J150))</f>
        <v/>
      </c>
      <c r="J150" s="120" t="str">
        <f>IF($R$3=$AQ$8,'Result Sheet'!L150,IF($R$3=$AQ$9,'Result Sheet'!AG150,IF($R$3=$AQ$10,'Result Sheet'!BC150,IF($R$3=$AQ$11,'Result Sheet'!BX150,IF($R$3=$AQ$12,'Result Sheet'!CS150,IF($R$3=$AQ$13,'Result Sheet'!DN150,""))))))</f>
        <v/>
      </c>
      <c r="K150" s="120" t="str">
        <f>IF($R$3=$AQ$8,'Result Sheet'!M150,IF($R$3=$AQ$9,'Result Sheet'!AH150,IF($R$3=$AQ$10,'Result Sheet'!BD150,IF($R$3=$AQ$11,'Result Sheet'!BY150,IF($R$3=$AQ$12,'Result Sheet'!CT150,IF($R$3=$AQ$13,'Result Sheet'!DO150,IF($R$3=$AQ$14,'Result Sheet'!EI150,IF($R$3=$AQ$15,'Result Sheet'!ES150,IF($R$3=$AQ$16,'Result Sheet'!FC150,"")))))))))</f>
        <v/>
      </c>
      <c r="L150" s="120" t="str">
        <f>IF($R$3=$AQ$8,'Result Sheet'!N150,IF($R$3=$AQ$9,'Result Sheet'!AI150,IF($R$3=$AQ$10,'Result Sheet'!BE150,IF($R$3=$AQ$11,'Result Sheet'!BZ150,IF($R$3=$AQ$12,'Result Sheet'!CU150,IF($R$3=$AQ$13,'Result Sheet'!DP150,""))))))</f>
        <v/>
      </c>
      <c r="M150" s="120" t="str">
        <f>IF($R$3=$AQ$8,'Result Sheet'!O150,IF($R$3=$AQ$9,'Result Sheet'!AJ150,IF($R$3=$AQ$10,'Result Sheet'!BF150,IF($R$3=$AQ$11,'Result Sheet'!CA150,IF($R$3=$AQ$12,'Result Sheet'!CV150,IF($R$3=$AQ$13,'Result Sheet'!DQ150,IF($R$3=$AQ$14,'Result Sheet'!EJ150,IF($R$3=$AQ$15,'Result Sheet'!ET150,IF($R$3=$AQ$16,'Result Sheet'!FD150,"")))))))))</f>
        <v/>
      </c>
      <c r="N150" s="120" t="str">
        <f>IF($R$3=$AQ$8,'Result Sheet'!P150,IF($R$3=$AQ$9,'Result Sheet'!AK150,IF($R$3=$AQ$10,'Result Sheet'!BG150,IF($R$3=$AQ$11,'Result Sheet'!CB150,IF($R$3=$AQ$12,'Result Sheet'!CW150,IF($R$3=$AQ$13,'Result Sheet'!DR150,""))))))</f>
        <v/>
      </c>
      <c r="O150" s="120" t="str">
        <f>IF($R$3=$AQ$8,'Result Sheet'!Q150,IF($R$3=$AQ$9,'Result Sheet'!AL150,IF($R$3=$AQ$10,'Result Sheet'!BH150,IF($R$3=$AQ$11,'Result Sheet'!CC150,IF($R$3=$AQ$12,'Result Sheet'!CX150,IF($R$3=$AQ$13,'Result Sheet'!DS150,IF($R$3=$AQ$14,'Result Sheet'!EK150,IF($R$3=$AQ$15,'Result Sheet'!EU150,IF($R$3=$AQ$16,'Result Sheet'!FE150,"")))))))))</f>
        <v/>
      </c>
      <c r="P150" s="472" t="str">
        <f t="shared" si="25"/>
        <v/>
      </c>
      <c r="Q150" s="120" t="str">
        <f>IF($R$3=$AQ$8,'Result Sheet'!S150,IF($R$3=$AQ$9,'Result Sheet'!AN150,IF($R$3=$AQ$10,'Result Sheet'!BJ150,IF($R$3=$AQ$11,'Result Sheet'!CE150,IF($R$3=$AQ$12,'Result Sheet'!CZ150,IF($R$3=$AQ$13,'Result Sheet'!DU150,""))))))</f>
        <v/>
      </c>
      <c r="R150" s="120" t="str">
        <f>IF($R$3=$AQ$8,'Result Sheet'!T150,IF($R$3=$AQ$9,'Result Sheet'!AO150,IF($R$3=$AQ$10,'Result Sheet'!BK150,IF($R$3=$AQ$11,'Result Sheet'!CF150,IF($R$3=$AQ$12,'Result Sheet'!DA150,IF($R$3=$AQ$13,'Result Sheet'!DV150,IF($R$3=$AQ$14,'Result Sheet'!EL150,IF($R$3=$AQ$15,'Result Sheet'!EV150,IF($R$3=$AQ$16,'Result Sheet'!FF150,IF($R$3=$AQ$17,'Result Sheet'!FM150,IF($R$3=$AQ$18,'Result Sheet'!FQ150,"")))))))))))</f>
        <v/>
      </c>
      <c r="S150" s="65" t="str">
        <f t="shared" si="26"/>
        <v/>
      </c>
      <c r="T150" s="62">
        <f t="shared" si="27"/>
        <v>0</v>
      </c>
      <c r="U150" s="120" t="str">
        <f>IF($R$3=$AQ$8,'Result Sheet'!W150,IF($R$3=$AQ$9,'Result Sheet'!AR150,IF($R$3=$AQ$10,'Result Sheet'!BN150,IF($R$3=$AQ$11,'Result Sheet'!CI150,IF($R$3=$AQ$12,'Result Sheet'!DD150,IF($R$3=$AQ$13,'Result Sheet'!DY150,""))))))</f>
        <v/>
      </c>
      <c r="V150" s="120" t="str">
        <f>IF($R$3=$AQ$8,'Result Sheet'!X150,IF($R$3=$AQ$9,'Result Sheet'!AS150,IF($R$3=$AQ$10,'Result Sheet'!BO150,IF($R$3=$AQ$11,'Result Sheet'!CJ150,IF($R$3=$AQ$12,'Result Sheet'!DE150,IF($R$3=$AQ$13,'Result Sheet'!DZ150,IF($R$3=$AQ$14,'Result Sheet'!EM150,IF($R$3=$AQ$15,'Result Sheet'!EW150,IF($R$3=$AQ$16,'Result Sheet'!FG150,IF($R$3=$AQ$17,'Result Sheet'!FN150,IF($R$3=$AQ$18,'Result Sheet'!FR150,"")))))))))))</f>
        <v/>
      </c>
      <c r="W150" s="66" t="str">
        <f t="shared" si="28"/>
        <v/>
      </c>
      <c r="X150" s="445" t="str">
        <f t="shared" si="29"/>
        <v/>
      </c>
      <c r="Y150" s="446">
        <f t="shared" si="30"/>
        <v>0</v>
      </c>
      <c r="Z150" s="446" t="str">
        <f t="shared" si="24"/>
        <v/>
      </c>
      <c r="AA150" s="446" t="str">
        <f t="shared" si="31"/>
        <v/>
      </c>
      <c r="AB150" s="446" t="str">
        <f t="shared" si="32"/>
        <v/>
      </c>
      <c r="AC150" s="446" t="str">
        <f t="shared" si="33"/>
        <v/>
      </c>
      <c r="AD150" s="447" t="str">
        <f t="shared" si="34"/>
        <v/>
      </c>
    </row>
    <row r="151" spans="1:30">
      <c r="A151" s="475">
        <f>IF('Result Sheet'!A151="","",'Result Sheet'!A151)</f>
        <v>144</v>
      </c>
      <c r="B151" s="439" t="str">
        <f>IF(OR($D$3="",$R$3=""),"",IF('Result Sheet'!B151="","",'Result Sheet'!B151))</f>
        <v/>
      </c>
      <c r="C151" s="440" t="str">
        <f>IF(OR($D$3="",$R$3=""),"",IF('Result Sheet'!F151="","",'Result Sheet'!F151))</f>
        <v/>
      </c>
      <c r="D151" s="441" t="str">
        <f>IF(OR($D$3="",$R$3=""),"",IF('Result Sheet'!E151="","",'Result Sheet'!E151))</f>
        <v/>
      </c>
      <c r="E151" s="442" t="str">
        <f>IF(OR($D$3="",$R$3=""),"",IF('Result Sheet'!G151="","",'Result Sheet'!G151))</f>
        <v/>
      </c>
      <c r="F151" s="442" t="str">
        <f>IF(OR($D$3="",$R$3=""),"",IF('Result Sheet'!H151="","",'Result Sheet'!H151))</f>
        <v/>
      </c>
      <c r="G151" s="442" t="str">
        <f>IF(OR($D$3="",$R$3=""),"",IF('Result Sheet'!I151="","",'Result Sheet'!I151))</f>
        <v/>
      </c>
      <c r="H151" s="443" t="str">
        <f>IF(OR($D$3="",$R$3=""),"",IF('Result Sheet'!K151="","",'Result Sheet'!K151))</f>
        <v/>
      </c>
      <c r="I151" s="444" t="str">
        <f>IF(OR($D$3="",$R$3=""),"",IF('Result Sheet'!J151="","",'Result Sheet'!J151))</f>
        <v/>
      </c>
      <c r="J151" s="120" t="str">
        <f>IF($R$3=$AQ$8,'Result Sheet'!L151,IF($R$3=$AQ$9,'Result Sheet'!AG151,IF($R$3=$AQ$10,'Result Sheet'!BC151,IF($R$3=$AQ$11,'Result Sheet'!BX151,IF($R$3=$AQ$12,'Result Sheet'!CS151,IF($R$3=$AQ$13,'Result Sheet'!DN151,""))))))</f>
        <v/>
      </c>
      <c r="K151" s="120" t="str">
        <f>IF($R$3=$AQ$8,'Result Sheet'!M151,IF($R$3=$AQ$9,'Result Sheet'!AH151,IF($R$3=$AQ$10,'Result Sheet'!BD151,IF($R$3=$AQ$11,'Result Sheet'!BY151,IF($R$3=$AQ$12,'Result Sheet'!CT151,IF($R$3=$AQ$13,'Result Sheet'!DO151,IF($R$3=$AQ$14,'Result Sheet'!EI151,IF($R$3=$AQ$15,'Result Sheet'!ES151,IF($R$3=$AQ$16,'Result Sheet'!FC151,"")))))))))</f>
        <v/>
      </c>
      <c r="L151" s="120" t="str">
        <f>IF($R$3=$AQ$8,'Result Sheet'!N151,IF($R$3=$AQ$9,'Result Sheet'!AI151,IF($R$3=$AQ$10,'Result Sheet'!BE151,IF($R$3=$AQ$11,'Result Sheet'!BZ151,IF($R$3=$AQ$12,'Result Sheet'!CU151,IF($R$3=$AQ$13,'Result Sheet'!DP151,""))))))</f>
        <v/>
      </c>
      <c r="M151" s="120" t="str">
        <f>IF($R$3=$AQ$8,'Result Sheet'!O151,IF($R$3=$AQ$9,'Result Sheet'!AJ151,IF($R$3=$AQ$10,'Result Sheet'!BF151,IF($R$3=$AQ$11,'Result Sheet'!CA151,IF($R$3=$AQ$12,'Result Sheet'!CV151,IF($R$3=$AQ$13,'Result Sheet'!DQ151,IF($R$3=$AQ$14,'Result Sheet'!EJ151,IF($R$3=$AQ$15,'Result Sheet'!ET151,IF($R$3=$AQ$16,'Result Sheet'!FD151,"")))))))))</f>
        <v/>
      </c>
      <c r="N151" s="120" t="str">
        <f>IF($R$3=$AQ$8,'Result Sheet'!P151,IF($R$3=$AQ$9,'Result Sheet'!AK151,IF($R$3=$AQ$10,'Result Sheet'!BG151,IF($R$3=$AQ$11,'Result Sheet'!CB151,IF($R$3=$AQ$12,'Result Sheet'!CW151,IF($R$3=$AQ$13,'Result Sheet'!DR151,""))))))</f>
        <v/>
      </c>
      <c r="O151" s="120" t="str">
        <f>IF($R$3=$AQ$8,'Result Sheet'!Q151,IF($R$3=$AQ$9,'Result Sheet'!AL151,IF($R$3=$AQ$10,'Result Sheet'!BH151,IF($R$3=$AQ$11,'Result Sheet'!CC151,IF($R$3=$AQ$12,'Result Sheet'!CX151,IF($R$3=$AQ$13,'Result Sheet'!DS151,IF($R$3=$AQ$14,'Result Sheet'!EK151,IF($R$3=$AQ$15,'Result Sheet'!EU151,IF($R$3=$AQ$16,'Result Sheet'!FE151,"")))))))))</f>
        <v/>
      </c>
      <c r="P151" s="472" t="str">
        <f t="shared" si="25"/>
        <v/>
      </c>
      <c r="Q151" s="120" t="str">
        <f>IF($R$3=$AQ$8,'Result Sheet'!S151,IF($R$3=$AQ$9,'Result Sheet'!AN151,IF($R$3=$AQ$10,'Result Sheet'!BJ151,IF($R$3=$AQ$11,'Result Sheet'!CE151,IF($R$3=$AQ$12,'Result Sheet'!CZ151,IF($R$3=$AQ$13,'Result Sheet'!DU151,""))))))</f>
        <v/>
      </c>
      <c r="R151" s="120" t="str">
        <f>IF($R$3=$AQ$8,'Result Sheet'!T151,IF($R$3=$AQ$9,'Result Sheet'!AO151,IF($R$3=$AQ$10,'Result Sheet'!BK151,IF($R$3=$AQ$11,'Result Sheet'!CF151,IF($R$3=$AQ$12,'Result Sheet'!DA151,IF($R$3=$AQ$13,'Result Sheet'!DV151,IF($R$3=$AQ$14,'Result Sheet'!EL151,IF($R$3=$AQ$15,'Result Sheet'!EV151,IF($R$3=$AQ$16,'Result Sheet'!FF151,IF($R$3=$AQ$17,'Result Sheet'!FM151,IF($R$3=$AQ$18,'Result Sheet'!FQ151,"")))))))))))</f>
        <v/>
      </c>
      <c r="S151" s="65" t="str">
        <f t="shared" si="26"/>
        <v/>
      </c>
      <c r="T151" s="62">
        <f t="shared" si="27"/>
        <v>0</v>
      </c>
      <c r="U151" s="120" t="str">
        <f>IF($R$3=$AQ$8,'Result Sheet'!W151,IF($R$3=$AQ$9,'Result Sheet'!AR151,IF($R$3=$AQ$10,'Result Sheet'!BN151,IF($R$3=$AQ$11,'Result Sheet'!CI151,IF($R$3=$AQ$12,'Result Sheet'!DD151,IF($R$3=$AQ$13,'Result Sheet'!DY151,""))))))</f>
        <v/>
      </c>
      <c r="V151" s="120" t="str">
        <f>IF($R$3=$AQ$8,'Result Sheet'!X151,IF($R$3=$AQ$9,'Result Sheet'!AS151,IF($R$3=$AQ$10,'Result Sheet'!BO151,IF($R$3=$AQ$11,'Result Sheet'!CJ151,IF($R$3=$AQ$12,'Result Sheet'!DE151,IF($R$3=$AQ$13,'Result Sheet'!DZ151,IF($R$3=$AQ$14,'Result Sheet'!EM151,IF($R$3=$AQ$15,'Result Sheet'!EW151,IF($R$3=$AQ$16,'Result Sheet'!FG151,IF($R$3=$AQ$17,'Result Sheet'!FN151,IF($R$3=$AQ$18,'Result Sheet'!FR151,"")))))))))))</f>
        <v/>
      </c>
      <c r="W151" s="66" t="str">
        <f t="shared" si="28"/>
        <v/>
      </c>
      <c r="X151" s="445" t="str">
        <f t="shared" si="29"/>
        <v/>
      </c>
      <c r="Y151" s="446">
        <f t="shared" si="30"/>
        <v>0</v>
      </c>
      <c r="Z151" s="446" t="str">
        <f t="shared" si="24"/>
        <v/>
      </c>
      <c r="AA151" s="446" t="str">
        <f t="shared" si="31"/>
        <v/>
      </c>
      <c r="AB151" s="446" t="str">
        <f t="shared" si="32"/>
        <v/>
      </c>
      <c r="AC151" s="446" t="str">
        <f t="shared" si="33"/>
        <v/>
      </c>
      <c r="AD151" s="447" t="str">
        <f t="shared" si="34"/>
        <v/>
      </c>
    </row>
    <row r="152" spans="1:30">
      <c r="A152" s="475">
        <f>IF('Result Sheet'!A152="","",'Result Sheet'!A152)</f>
        <v>145</v>
      </c>
      <c r="B152" s="439" t="str">
        <f>IF(OR($D$3="",$R$3=""),"",IF('Result Sheet'!B152="","",'Result Sheet'!B152))</f>
        <v/>
      </c>
      <c r="C152" s="440" t="str">
        <f>IF(OR($D$3="",$R$3=""),"",IF('Result Sheet'!F152="","",'Result Sheet'!F152))</f>
        <v/>
      </c>
      <c r="D152" s="441" t="str">
        <f>IF(OR($D$3="",$R$3=""),"",IF('Result Sheet'!E152="","",'Result Sheet'!E152))</f>
        <v/>
      </c>
      <c r="E152" s="442" t="str">
        <f>IF(OR($D$3="",$R$3=""),"",IF('Result Sheet'!G152="","",'Result Sheet'!G152))</f>
        <v/>
      </c>
      <c r="F152" s="442" t="str">
        <f>IF(OR($D$3="",$R$3=""),"",IF('Result Sheet'!H152="","",'Result Sheet'!H152))</f>
        <v/>
      </c>
      <c r="G152" s="442" t="str">
        <f>IF(OR($D$3="",$R$3=""),"",IF('Result Sheet'!I152="","",'Result Sheet'!I152))</f>
        <v/>
      </c>
      <c r="H152" s="443" t="str">
        <f>IF(OR($D$3="",$R$3=""),"",IF('Result Sheet'!K152="","",'Result Sheet'!K152))</f>
        <v/>
      </c>
      <c r="I152" s="444" t="str">
        <f>IF(OR($D$3="",$R$3=""),"",IF('Result Sheet'!J152="","",'Result Sheet'!J152))</f>
        <v/>
      </c>
      <c r="J152" s="120" t="str">
        <f>IF($R$3=$AQ$8,'Result Sheet'!L152,IF($R$3=$AQ$9,'Result Sheet'!AG152,IF($R$3=$AQ$10,'Result Sheet'!BC152,IF($R$3=$AQ$11,'Result Sheet'!BX152,IF($R$3=$AQ$12,'Result Sheet'!CS152,IF($R$3=$AQ$13,'Result Sheet'!DN152,""))))))</f>
        <v/>
      </c>
      <c r="K152" s="120" t="str">
        <f>IF($R$3=$AQ$8,'Result Sheet'!M152,IF($R$3=$AQ$9,'Result Sheet'!AH152,IF($R$3=$AQ$10,'Result Sheet'!BD152,IF($R$3=$AQ$11,'Result Sheet'!BY152,IF($R$3=$AQ$12,'Result Sheet'!CT152,IF($R$3=$AQ$13,'Result Sheet'!DO152,IF($R$3=$AQ$14,'Result Sheet'!EI152,IF($R$3=$AQ$15,'Result Sheet'!ES152,IF($R$3=$AQ$16,'Result Sheet'!FC152,"")))))))))</f>
        <v/>
      </c>
      <c r="L152" s="120" t="str">
        <f>IF($R$3=$AQ$8,'Result Sheet'!N152,IF($R$3=$AQ$9,'Result Sheet'!AI152,IF($R$3=$AQ$10,'Result Sheet'!BE152,IF($R$3=$AQ$11,'Result Sheet'!BZ152,IF($R$3=$AQ$12,'Result Sheet'!CU152,IF($R$3=$AQ$13,'Result Sheet'!DP152,""))))))</f>
        <v/>
      </c>
      <c r="M152" s="120" t="str">
        <f>IF($R$3=$AQ$8,'Result Sheet'!O152,IF($R$3=$AQ$9,'Result Sheet'!AJ152,IF($R$3=$AQ$10,'Result Sheet'!BF152,IF($R$3=$AQ$11,'Result Sheet'!CA152,IF($R$3=$AQ$12,'Result Sheet'!CV152,IF($R$3=$AQ$13,'Result Sheet'!DQ152,IF($R$3=$AQ$14,'Result Sheet'!EJ152,IF($R$3=$AQ$15,'Result Sheet'!ET152,IF($R$3=$AQ$16,'Result Sheet'!FD152,"")))))))))</f>
        <v/>
      </c>
      <c r="N152" s="120" t="str">
        <f>IF($R$3=$AQ$8,'Result Sheet'!P152,IF($R$3=$AQ$9,'Result Sheet'!AK152,IF($R$3=$AQ$10,'Result Sheet'!BG152,IF($R$3=$AQ$11,'Result Sheet'!CB152,IF($R$3=$AQ$12,'Result Sheet'!CW152,IF($R$3=$AQ$13,'Result Sheet'!DR152,""))))))</f>
        <v/>
      </c>
      <c r="O152" s="120" t="str">
        <f>IF($R$3=$AQ$8,'Result Sheet'!Q152,IF($R$3=$AQ$9,'Result Sheet'!AL152,IF($R$3=$AQ$10,'Result Sheet'!BH152,IF($R$3=$AQ$11,'Result Sheet'!CC152,IF($R$3=$AQ$12,'Result Sheet'!CX152,IF($R$3=$AQ$13,'Result Sheet'!DS152,IF($R$3=$AQ$14,'Result Sheet'!EK152,IF($R$3=$AQ$15,'Result Sheet'!EU152,IF($R$3=$AQ$16,'Result Sheet'!FE152,"")))))))))</f>
        <v/>
      </c>
      <c r="P152" s="472" t="str">
        <f t="shared" si="25"/>
        <v/>
      </c>
      <c r="Q152" s="120" t="str">
        <f>IF($R$3=$AQ$8,'Result Sheet'!S152,IF($R$3=$AQ$9,'Result Sheet'!AN152,IF($R$3=$AQ$10,'Result Sheet'!BJ152,IF($R$3=$AQ$11,'Result Sheet'!CE152,IF($R$3=$AQ$12,'Result Sheet'!CZ152,IF($R$3=$AQ$13,'Result Sheet'!DU152,""))))))</f>
        <v/>
      </c>
      <c r="R152" s="120" t="str">
        <f>IF($R$3=$AQ$8,'Result Sheet'!T152,IF($R$3=$AQ$9,'Result Sheet'!AO152,IF($R$3=$AQ$10,'Result Sheet'!BK152,IF($R$3=$AQ$11,'Result Sheet'!CF152,IF($R$3=$AQ$12,'Result Sheet'!DA152,IF($R$3=$AQ$13,'Result Sheet'!DV152,IF($R$3=$AQ$14,'Result Sheet'!EL152,IF($R$3=$AQ$15,'Result Sheet'!EV152,IF($R$3=$AQ$16,'Result Sheet'!FF152,IF($R$3=$AQ$17,'Result Sheet'!FM152,IF($R$3=$AQ$18,'Result Sheet'!FQ152,"")))))))))))</f>
        <v/>
      </c>
      <c r="S152" s="65" t="str">
        <f t="shared" si="26"/>
        <v/>
      </c>
      <c r="T152" s="62">
        <f t="shared" si="27"/>
        <v>0</v>
      </c>
      <c r="U152" s="120" t="str">
        <f>IF($R$3=$AQ$8,'Result Sheet'!W152,IF($R$3=$AQ$9,'Result Sheet'!AR152,IF($R$3=$AQ$10,'Result Sheet'!BN152,IF($R$3=$AQ$11,'Result Sheet'!CI152,IF($R$3=$AQ$12,'Result Sheet'!DD152,IF($R$3=$AQ$13,'Result Sheet'!DY152,""))))))</f>
        <v/>
      </c>
      <c r="V152" s="120" t="str">
        <f>IF($R$3=$AQ$8,'Result Sheet'!X152,IF($R$3=$AQ$9,'Result Sheet'!AS152,IF($R$3=$AQ$10,'Result Sheet'!BO152,IF($R$3=$AQ$11,'Result Sheet'!CJ152,IF($R$3=$AQ$12,'Result Sheet'!DE152,IF($R$3=$AQ$13,'Result Sheet'!DZ152,IF($R$3=$AQ$14,'Result Sheet'!EM152,IF($R$3=$AQ$15,'Result Sheet'!EW152,IF($R$3=$AQ$16,'Result Sheet'!FG152,IF($R$3=$AQ$17,'Result Sheet'!FN152,IF($R$3=$AQ$18,'Result Sheet'!FR152,"")))))))))))</f>
        <v/>
      </c>
      <c r="W152" s="66" t="str">
        <f t="shared" si="28"/>
        <v/>
      </c>
      <c r="X152" s="445" t="str">
        <f t="shared" si="29"/>
        <v/>
      </c>
      <c r="Y152" s="446">
        <f t="shared" si="30"/>
        <v>0</v>
      </c>
      <c r="Z152" s="446" t="str">
        <f t="shared" si="24"/>
        <v/>
      </c>
      <c r="AA152" s="446" t="str">
        <f t="shared" si="31"/>
        <v/>
      </c>
      <c r="AB152" s="446" t="str">
        <f t="shared" si="32"/>
        <v/>
      </c>
      <c r="AC152" s="446" t="str">
        <f t="shared" si="33"/>
        <v/>
      </c>
      <c r="AD152" s="447" t="str">
        <f t="shared" si="34"/>
        <v/>
      </c>
    </row>
    <row r="153" spans="1:30">
      <c r="A153" s="475">
        <f>IF('Result Sheet'!A153="","",'Result Sheet'!A153)</f>
        <v>146</v>
      </c>
      <c r="B153" s="439" t="str">
        <f>IF(OR($D$3="",$R$3=""),"",IF('Result Sheet'!B153="","",'Result Sheet'!B153))</f>
        <v/>
      </c>
      <c r="C153" s="440" t="str">
        <f>IF(OR($D$3="",$R$3=""),"",IF('Result Sheet'!F153="","",'Result Sheet'!F153))</f>
        <v/>
      </c>
      <c r="D153" s="441" t="str">
        <f>IF(OR($D$3="",$R$3=""),"",IF('Result Sheet'!E153="","",'Result Sheet'!E153))</f>
        <v/>
      </c>
      <c r="E153" s="442" t="str">
        <f>IF(OR($D$3="",$R$3=""),"",IF('Result Sheet'!G153="","",'Result Sheet'!G153))</f>
        <v/>
      </c>
      <c r="F153" s="442" t="str">
        <f>IF(OR($D$3="",$R$3=""),"",IF('Result Sheet'!H153="","",'Result Sheet'!H153))</f>
        <v/>
      </c>
      <c r="G153" s="442" t="str">
        <f>IF(OR($D$3="",$R$3=""),"",IF('Result Sheet'!I153="","",'Result Sheet'!I153))</f>
        <v/>
      </c>
      <c r="H153" s="443" t="str">
        <f>IF(OR($D$3="",$R$3=""),"",IF('Result Sheet'!K153="","",'Result Sheet'!K153))</f>
        <v/>
      </c>
      <c r="I153" s="444" t="str">
        <f>IF(OR($D$3="",$R$3=""),"",IF('Result Sheet'!J153="","",'Result Sheet'!J153))</f>
        <v/>
      </c>
      <c r="J153" s="120" t="str">
        <f>IF($R$3=$AQ$8,'Result Sheet'!L153,IF($R$3=$AQ$9,'Result Sheet'!AG153,IF($R$3=$AQ$10,'Result Sheet'!BC153,IF($R$3=$AQ$11,'Result Sheet'!BX153,IF($R$3=$AQ$12,'Result Sheet'!CS153,IF($R$3=$AQ$13,'Result Sheet'!DN153,""))))))</f>
        <v/>
      </c>
      <c r="K153" s="120" t="str">
        <f>IF($R$3=$AQ$8,'Result Sheet'!M153,IF($R$3=$AQ$9,'Result Sheet'!AH153,IF($R$3=$AQ$10,'Result Sheet'!BD153,IF($R$3=$AQ$11,'Result Sheet'!BY153,IF($R$3=$AQ$12,'Result Sheet'!CT153,IF($R$3=$AQ$13,'Result Sheet'!DO153,IF($R$3=$AQ$14,'Result Sheet'!EI153,IF($R$3=$AQ$15,'Result Sheet'!ES153,IF($R$3=$AQ$16,'Result Sheet'!FC153,"")))))))))</f>
        <v/>
      </c>
      <c r="L153" s="120" t="str">
        <f>IF($R$3=$AQ$8,'Result Sheet'!N153,IF($R$3=$AQ$9,'Result Sheet'!AI153,IF($R$3=$AQ$10,'Result Sheet'!BE153,IF($R$3=$AQ$11,'Result Sheet'!BZ153,IF($R$3=$AQ$12,'Result Sheet'!CU153,IF($R$3=$AQ$13,'Result Sheet'!DP153,""))))))</f>
        <v/>
      </c>
      <c r="M153" s="120" t="str">
        <f>IF($R$3=$AQ$8,'Result Sheet'!O153,IF($R$3=$AQ$9,'Result Sheet'!AJ153,IF($R$3=$AQ$10,'Result Sheet'!BF153,IF($R$3=$AQ$11,'Result Sheet'!CA153,IF($R$3=$AQ$12,'Result Sheet'!CV153,IF($R$3=$AQ$13,'Result Sheet'!DQ153,IF($R$3=$AQ$14,'Result Sheet'!EJ153,IF($R$3=$AQ$15,'Result Sheet'!ET153,IF($R$3=$AQ$16,'Result Sheet'!FD153,"")))))))))</f>
        <v/>
      </c>
      <c r="N153" s="120" t="str">
        <f>IF($R$3=$AQ$8,'Result Sheet'!P153,IF($R$3=$AQ$9,'Result Sheet'!AK153,IF($R$3=$AQ$10,'Result Sheet'!BG153,IF($R$3=$AQ$11,'Result Sheet'!CB153,IF($R$3=$AQ$12,'Result Sheet'!CW153,IF($R$3=$AQ$13,'Result Sheet'!DR153,""))))))</f>
        <v/>
      </c>
      <c r="O153" s="120" t="str">
        <f>IF($R$3=$AQ$8,'Result Sheet'!Q153,IF($R$3=$AQ$9,'Result Sheet'!AL153,IF($R$3=$AQ$10,'Result Sheet'!BH153,IF($R$3=$AQ$11,'Result Sheet'!CC153,IF($R$3=$AQ$12,'Result Sheet'!CX153,IF($R$3=$AQ$13,'Result Sheet'!DS153,IF($R$3=$AQ$14,'Result Sheet'!EK153,IF($R$3=$AQ$15,'Result Sheet'!EU153,IF($R$3=$AQ$16,'Result Sheet'!FE153,"")))))))))</f>
        <v/>
      </c>
      <c r="P153" s="472" t="str">
        <f t="shared" si="25"/>
        <v/>
      </c>
      <c r="Q153" s="120" t="str">
        <f>IF($R$3=$AQ$8,'Result Sheet'!S153,IF($R$3=$AQ$9,'Result Sheet'!AN153,IF($R$3=$AQ$10,'Result Sheet'!BJ153,IF($R$3=$AQ$11,'Result Sheet'!CE153,IF($R$3=$AQ$12,'Result Sheet'!CZ153,IF($R$3=$AQ$13,'Result Sheet'!DU153,""))))))</f>
        <v/>
      </c>
      <c r="R153" s="120" t="str">
        <f>IF($R$3=$AQ$8,'Result Sheet'!T153,IF($R$3=$AQ$9,'Result Sheet'!AO153,IF($R$3=$AQ$10,'Result Sheet'!BK153,IF($R$3=$AQ$11,'Result Sheet'!CF153,IF($R$3=$AQ$12,'Result Sheet'!DA153,IF($R$3=$AQ$13,'Result Sheet'!DV153,IF($R$3=$AQ$14,'Result Sheet'!EL153,IF($R$3=$AQ$15,'Result Sheet'!EV153,IF($R$3=$AQ$16,'Result Sheet'!FF153,IF($R$3=$AQ$17,'Result Sheet'!FM153,IF($R$3=$AQ$18,'Result Sheet'!FQ153,"")))))))))))</f>
        <v/>
      </c>
      <c r="S153" s="65" t="str">
        <f t="shared" si="26"/>
        <v/>
      </c>
      <c r="T153" s="62">
        <f t="shared" si="27"/>
        <v>0</v>
      </c>
      <c r="U153" s="120" t="str">
        <f>IF($R$3=$AQ$8,'Result Sheet'!W153,IF($R$3=$AQ$9,'Result Sheet'!AR153,IF($R$3=$AQ$10,'Result Sheet'!BN153,IF($R$3=$AQ$11,'Result Sheet'!CI153,IF($R$3=$AQ$12,'Result Sheet'!DD153,IF($R$3=$AQ$13,'Result Sheet'!DY153,""))))))</f>
        <v/>
      </c>
      <c r="V153" s="120" t="str">
        <f>IF($R$3=$AQ$8,'Result Sheet'!X153,IF($R$3=$AQ$9,'Result Sheet'!AS153,IF($R$3=$AQ$10,'Result Sheet'!BO153,IF($R$3=$AQ$11,'Result Sheet'!CJ153,IF($R$3=$AQ$12,'Result Sheet'!DE153,IF($R$3=$AQ$13,'Result Sheet'!DZ153,IF($R$3=$AQ$14,'Result Sheet'!EM153,IF($R$3=$AQ$15,'Result Sheet'!EW153,IF($R$3=$AQ$16,'Result Sheet'!FG153,IF($R$3=$AQ$17,'Result Sheet'!FN153,IF($R$3=$AQ$18,'Result Sheet'!FR153,"")))))))))))</f>
        <v/>
      </c>
      <c r="W153" s="66" t="str">
        <f t="shared" si="28"/>
        <v/>
      </c>
      <c r="X153" s="445" t="str">
        <f t="shared" si="29"/>
        <v/>
      </c>
      <c r="Y153" s="446">
        <f t="shared" si="30"/>
        <v>0</v>
      </c>
      <c r="Z153" s="446" t="str">
        <f t="shared" si="24"/>
        <v/>
      </c>
      <c r="AA153" s="446" t="str">
        <f t="shared" si="31"/>
        <v/>
      </c>
      <c r="AB153" s="446" t="str">
        <f t="shared" si="32"/>
        <v/>
      </c>
      <c r="AC153" s="446" t="str">
        <f t="shared" si="33"/>
        <v/>
      </c>
      <c r="AD153" s="447" t="str">
        <f t="shared" si="34"/>
        <v/>
      </c>
    </row>
    <row r="154" spans="1:30">
      <c r="A154" s="475">
        <f>IF('Result Sheet'!A154="","",'Result Sheet'!A154)</f>
        <v>147</v>
      </c>
      <c r="B154" s="439" t="str">
        <f>IF(OR($D$3="",$R$3=""),"",IF('Result Sheet'!B154="","",'Result Sheet'!B154))</f>
        <v/>
      </c>
      <c r="C154" s="440" t="str">
        <f>IF(OR($D$3="",$R$3=""),"",IF('Result Sheet'!F154="","",'Result Sheet'!F154))</f>
        <v/>
      </c>
      <c r="D154" s="441" t="str">
        <f>IF(OR($D$3="",$R$3=""),"",IF('Result Sheet'!E154="","",'Result Sheet'!E154))</f>
        <v/>
      </c>
      <c r="E154" s="442" t="str">
        <f>IF(OR($D$3="",$R$3=""),"",IF('Result Sheet'!G154="","",'Result Sheet'!G154))</f>
        <v/>
      </c>
      <c r="F154" s="442" t="str">
        <f>IF(OR($D$3="",$R$3=""),"",IF('Result Sheet'!H154="","",'Result Sheet'!H154))</f>
        <v/>
      </c>
      <c r="G154" s="442" t="str">
        <f>IF(OR($D$3="",$R$3=""),"",IF('Result Sheet'!I154="","",'Result Sheet'!I154))</f>
        <v/>
      </c>
      <c r="H154" s="443" t="str">
        <f>IF(OR($D$3="",$R$3=""),"",IF('Result Sheet'!K154="","",'Result Sheet'!K154))</f>
        <v/>
      </c>
      <c r="I154" s="444" t="str">
        <f>IF(OR($D$3="",$R$3=""),"",IF('Result Sheet'!J154="","",'Result Sheet'!J154))</f>
        <v/>
      </c>
      <c r="J154" s="120" t="str">
        <f>IF($R$3=$AQ$8,'Result Sheet'!L154,IF($R$3=$AQ$9,'Result Sheet'!AG154,IF($R$3=$AQ$10,'Result Sheet'!BC154,IF($R$3=$AQ$11,'Result Sheet'!BX154,IF($R$3=$AQ$12,'Result Sheet'!CS154,IF($R$3=$AQ$13,'Result Sheet'!DN154,""))))))</f>
        <v/>
      </c>
      <c r="K154" s="120" t="str">
        <f>IF($R$3=$AQ$8,'Result Sheet'!M154,IF($R$3=$AQ$9,'Result Sheet'!AH154,IF($R$3=$AQ$10,'Result Sheet'!BD154,IF($R$3=$AQ$11,'Result Sheet'!BY154,IF($R$3=$AQ$12,'Result Sheet'!CT154,IF($R$3=$AQ$13,'Result Sheet'!DO154,IF($R$3=$AQ$14,'Result Sheet'!EI154,IF($R$3=$AQ$15,'Result Sheet'!ES154,IF($R$3=$AQ$16,'Result Sheet'!FC154,"")))))))))</f>
        <v/>
      </c>
      <c r="L154" s="120" t="str">
        <f>IF($R$3=$AQ$8,'Result Sheet'!N154,IF($R$3=$AQ$9,'Result Sheet'!AI154,IF($R$3=$AQ$10,'Result Sheet'!BE154,IF($R$3=$AQ$11,'Result Sheet'!BZ154,IF($R$3=$AQ$12,'Result Sheet'!CU154,IF($R$3=$AQ$13,'Result Sheet'!DP154,""))))))</f>
        <v/>
      </c>
      <c r="M154" s="120" t="str">
        <f>IF($R$3=$AQ$8,'Result Sheet'!O154,IF($R$3=$AQ$9,'Result Sheet'!AJ154,IF($R$3=$AQ$10,'Result Sheet'!BF154,IF($R$3=$AQ$11,'Result Sheet'!CA154,IF($R$3=$AQ$12,'Result Sheet'!CV154,IF($R$3=$AQ$13,'Result Sheet'!DQ154,IF($R$3=$AQ$14,'Result Sheet'!EJ154,IF($R$3=$AQ$15,'Result Sheet'!ET154,IF($R$3=$AQ$16,'Result Sheet'!FD154,"")))))))))</f>
        <v/>
      </c>
      <c r="N154" s="120" t="str">
        <f>IF($R$3=$AQ$8,'Result Sheet'!P154,IF($R$3=$AQ$9,'Result Sheet'!AK154,IF($R$3=$AQ$10,'Result Sheet'!BG154,IF($R$3=$AQ$11,'Result Sheet'!CB154,IF($R$3=$AQ$12,'Result Sheet'!CW154,IF($R$3=$AQ$13,'Result Sheet'!DR154,""))))))</f>
        <v/>
      </c>
      <c r="O154" s="120" t="str">
        <f>IF($R$3=$AQ$8,'Result Sheet'!Q154,IF($R$3=$AQ$9,'Result Sheet'!AL154,IF($R$3=$AQ$10,'Result Sheet'!BH154,IF($R$3=$AQ$11,'Result Sheet'!CC154,IF($R$3=$AQ$12,'Result Sheet'!CX154,IF($R$3=$AQ$13,'Result Sheet'!DS154,IF($R$3=$AQ$14,'Result Sheet'!EK154,IF($R$3=$AQ$15,'Result Sheet'!EU154,IF($R$3=$AQ$16,'Result Sheet'!FE154,"")))))))))</f>
        <v/>
      </c>
      <c r="P154" s="472" t="str">
        <f t="shared" si="25"/>
        <v/>
      </c>
      <c r="Q154" s="120" t="str">
        <f>IF($R$3=$AQ$8,'Result Sheet'!S154,IF($R$3=$AQ$9,'Result Sheet'!AN154,IF($R$3=$AQ$10,'Result Sheet'!BJ154,IF($R$3=$AQ$11,'Result Sheet'!CE154,IF($R$3=$AQ$12,'Result Sheet'!CZ154,IF($R$3=$AQ$13,'Result Sheet'!DU154,""))))))</f>
        <v/>
      </c>
      <c r="R154" s="120" t="str">
        <f>IF($R$3=$AQ$8,'Result Sheet'!T154,IF($R$3=$AQ$9,'Result Sheet'!AO154,IF($R$3=$AQ$10,'Result Sheet'!BK154,IF($R$3=$AQ$11,'Result Sheet'!CF154,IF($R$3=$AQ$12,'Result Sheet'!DA154,IF($R$3=$AQ$13,'Result Sheet'!DV154,IF($R$3=$AQ$14,'Result Sheet'!EL154,IF($R$3=$AQ$15,'Result Sheet'!EV154,IF($R$3=$AQ$16,'Result Sheet'!FF154,IF($R$3=$AQ$17,'Result Sheet'!FM154,IF($R$3=$AQ$18,'Result Sheet'!FQ154,"")))))))))))</f>
        <v/>
      </c>
      <c r="S154" s="65" t="str">
        <f t="shared" si="26"/>
        <v/>
      </c>
      <c r="T154" s="62">
        <f t="shared" si="27"/>
        <v>0</v>
      </c>
      <c r="U154" s="120" t="str">
        <f>IF($R$3=$AQ$8,'Result Sheet'!W154,IF($R$3=$AQ$9,'Result Sheet'!AR154,IF($R$3=$AQ$10,'Result Sheet'!BN154,IF($R$3=$AQ$11,'Result Sheet'!CI154,IF($R$3=$AQ$12,'Result Sheet'!DD154,IF($R$3=$AQ$13,'Result Sheet'!DY154,""))))))</f>
        <v/>
      </c>
      <c r="V154" s="120" t="str">
        <f>IF($R$3=$AQ$8,'Result Sheet'!X154,IF($R$3=$AQ$9,'Result Sheet'!AS154,IF($R$3=$AQ$10,'Result Sheet'!BO154,IF($R$3=$AQ$11,'Result Sheet'!CJ154,IF($R$3=$AQ$12,'Result Sheet'!DE154,IF($R$3=$AQ$13,'Result Sheet'!DZ154,IF($R$3=$AQ$14,'Result Sheet'!EM154,IF($R$3=$AQ$15,'Result Sheet'!EW154,IF($R$3=$AQ$16,'Result Sheet'!FG154,IF($R$3=$AQ$17,'Result Sheet'!FN154,IF($R$3=$AQ$18,'Result Sheet'!FR154,"")))))))))))</f>
        <v/>
      </c>
      <c r="W154" s="66" t="str">
        <f t="shared" si="28"/>
        <v/>
      </c>
      <c r="X154" s="445" t="str">
        <f t="shared" si="29"/>
        <v/>
      </c>
      <c r="Y154" s="446">
        <f t="shared" si="30"/>
        <v>0</v>
      </c>
      <c r="Z154" s="446" t="str">
        <f t="shared" si="24"/>
        <v/>
      </c>
      <c r="AA154" s="446" t="str">
        <f t="shared" si="31"/>
        <v/>
      </c>
      <c r="AB154" s="446" t="str">
        <f t="shared" si="32"/>
        <v/>
      </c>
      <c r="AC154" s="446" t="str">
        <f t="shared" si="33"/>
        <v/>
      </c>
      <c r="AD154" s="447" t="str">
        <f t="shared" si="34"/>
        <v/>
      </c>
    </row>
    <row r="155" spans="1:30">
      <c r="A155" s="475">
        <f>IF('Result Sheet'!A155="","",'Result Sheet'!A155)</f>
        <v>148</v>
      </c>
      <c r="B155" s="439" t="str">
        <f>IF(OR($D$3="",$R$3=""),"",IF('Result Sheet'!B155="","",'Result Sheet'!B155))</f>
        <v/>
      </c>
      <c r="C155" s="440" t="str">
        <f>IF(OR($D$3="",$R$3=""),"",IF('Result Sheet'!F155="","",'Result Sheet'!F155))</f>
        <v/>
      </c>
      <c r="D155" s="441" t="str">
        <f>IF(OR($D$3="",$R$3=""),"",IF('Result Sheet'!E155="","",'Result Sheet'!E155))</f>
        <v/>
      </c>
      <c r="E155" s="442" t="str">
        <f>IF(OR($D$3="",$R$3=""),"",IF('Result Sheet'!G155="","",'Result Sheet'!G155))</f>
        <v/>
      </c>
      <c r="F155" s="442" t="str">
        <f>IF(OR($D$3="",$R$3=""),"",IF('Result Sheet'!H155="","",'Result Sheet'!H155))</f>
        <v/>
      </c>
      <c r="G155" s="442" t="str">
        <f>IF(OR($D$3="",$R$3=""),"",IF('Result Sheet'!I155="","",'Result Sheet'!I155))</f>
        <v/>
      </c>
      <c r="H155" s="443" t="str">
        <f>IF(OR($D$3="",$R$3=""),"",IF('Result Sheet'!K155="","",'Result Sheet'!K155))</f>
        <v/>
      </c>
      <c r="I155" s="444" t="str">
        <f>IF(OR($D$3="",$R$3=""),"",IF('Result Sheet'!J155="","",'Result Sheet'!J155))</f>
        <v/>
      </c>
      <c r="J155" s="120" t="str">
        <f>IF($R$3=$AQ$8,'Result Sheet'!L155,IF($R$3=$AQ$9,'Result Sheet'!AG155,IF($R$3=$AQ$10,'Result Sheet'!BC155,IF($R$3=$AQ$11,'Result Sheet'!BX155,IF($R$3=$AQ$12,'Result Sheet'!CS155,IF($R$3=$AQ$13,'Result Sheet'!DN155,""))))))</f>
        <v/>
      </c>
      <c r="K155" s="120" t="str">
        <f>IF($R$3=$AQ$8,'Result Sheet'!M155,IF($R$3=$AQ$9,'Result Sheet'!AH155,IF($R$3=$AQ$10,'Result Sheet'!BD155,IF($R$3=$AQ$11,'Result Sheet'!BY155,IF($R$3=$AQ$12,'Result Sheet'!CT155,IF($R$3=$AQ$13,'Result Sheet'!DO155,IF($R$3=$AQ$14,'Result Sheet'!EI155,IF($R$3=$AQ$15,'Result Sheet'!ES155,IF($R$3=$AQ$16,'Result Sheet'!FC155,"")))))))))</f>
        <v/>
      </c>
      <c r="L155" s="120" t="str">
        <f>IF($R$3=$AQ$8,'Result Sheet'!N155,IF($R$3=$AQ$9,'Result Sheet'!AI155,IF($R$3=$AQ$10,'Result Sheet'!BE155,IF($R$3=$AQ$11,'Result Sheet'!BZ155,IF($R$3=$AQ$12,'Result Sheet'!CU155,IF($R$3=$AQ$13,'Result Sheet'!DP155,""))))))</f>
        <v/>
      </c>
      <c r="M155" s="120" t="str">
        <f>IF($R$3=$AQ$8,'Result Sheet'!O155,IF($R$3=$AQ$9,'Result Sheet'!AJ155,IF($R$3=$AQ$10,'Result Sheet'!BF155,IF($R$3=$AQ$11,'Result Sheet'!CA155,IF($R$3=$AQ$12,'Result Sheet'!CV155,IF($R$3=$AQ$13,'Result Sheet'!DQ155,IF($R$3=$AQ$14,'Result Sheet'!EJ155,IF($R$3=$AQ$15,'Result Sheet'!ET155,IF($R$3=$AQ$16,'Result Sheet'!FD155,"")))))))))</f>
        <v/>
      </c>
      <c r="N155" s="120" t="str">
        <f>IF($R$3=$AQ$8,'Result Sheet'!P155,IF($R$3=$AQ$9,'Result Sheet'!AK155,IF($R$3=$AQ$10,'Result Sheet'!BG155,IF($R$3=$AQ$11,'Result Sheet'!CB155,IF($R$3=$AQ$12,'Result Sheet'!CW155,IF($R$3=$AQ$13,'Result Sheet'!DR155,""))))))</f>
        <v/>
      </c>
      <c r="O155" s="120" t="str">
        <f>IF($R$3=$AQ$8,'Result Sheet'!Q155,IF($R$3=$AQ$9,'Result Sheet'!AL155,IF($R$3=$AQ$10,'Result Sheet'!BH155,IF($R$3=$AQ$11,'Result Sheet'!CC155,IF($R$3=$AQ$12,'Result Sheet'!CX155,IF($R$3=$AQ$13,'Result Sheet'!DS155,IF($R$3=$AQ$14,'Result Sheet'!EK155,IF($R$3=$AQ$15,'Result Sheet'!EU155,IF($R$3=$AQ$16,'Result Sheet'!FE155,"")))))))))</f>
        <v/>
      </c>
      <c r="P155" s="472" t="str">
        <f t="shared" si="25"/>
        <v/>
      </c>
      <c r="Q155" s="120" t="str">
        <f>IF($R$3=$AQ$8,'Result Sheet'!S155,IF($R$3=$AQ$9,'Result Sheet'!AN155,IF($R$3=$AQ$10,'Result Sheet'!BJ155,IF($R$3=$AQ$11,'Result Sheet'!CE155,IF($R$3=$AQ$12,'Result Sheet'!CZ155,IF($R$3=$AQ$13,'Result Sheet'!DU155,""))))))</f>
        <v/>
      </c>
      <c r="R155" s="120" t="str">
        <f>IF($R$3=$AQ$8,'Result Sheet'!T155,IF($R$3=$AQ$9,'Result Sheet'!AO155,IF($R$3=$AQ$10,'Result Sheet'!BK155,IF($R$3=$AQ$11,'Result Sheet'!CF155,IF($R$3=$AQ$12,'Result Sheet'!DA155,IF($R$3=$AQ$13,'Result Sheet'!DV155,IF($R$3=$AQ$14,'Result Sheet'!EL155,IF($R$3=$AQ$15,'Result Sheet'!EV155,IF($R$3=$AQ$16,'Result Sheet'!FF155,IF($R$3=$AQ$17,'Result Sheet'!FM155,IF($R$3=$AQ$18,'Result Sheet'!FQ155,"")))))))))))</f>
        <v/>
      </c>
      <c r="S155" s="65" t="str">
        <f t="shared" si="26"/>
        <v/>
      </c>
      <c r="T155" s="62">
        <f t="shared" si="27"/>
        <v>0</v>
      </c>
      <c r="U155" s="120" t="str">
        <f>IF($R$3=$AQ$8,'Result Sheet'!W155,IF($R$3=$AQ$9,'Result Sheet'!AR155,IF($R$3=$AQ$10,'Result Sheet'!BN155,IF($R$3=$AQ$11,'Result Sheet'!CI155,IF($R$3=$AQ$12,'Result Sheet'!DD155,IF($R$3=$AQ$13,'Result Sheet'!DY155,""))))))</f>
        <v/>
      </c>
      <c r="V155" s="120" t="str">
        <f>IF($R$3=$AQ$8,'Result Sheet'!X155,IF($R$3=$AQ$9,'Result Sheet'!AS155,IF($R$3=$AQ$10,'Result Sheet'!BO155,IF($R$3=$AQ$11,'Result Sheet'!CJ155,IF($R$3=$AQ$12,'Result Sheet'!DE155,IF($R$3=$AQ$13,'Result Sheet'!DZ155,IF($R$3=$AQ$14,'Result Sheet'!EM155,IF($R$3=$AQ$15,'Result Sheet'!EW155,IF($R$3=$AQ$16,'Result Sheet'!FG155,IF($R$3=$AQ$17,'Result Sheet'!FN155,IF($R$3=$AQ$18,'Result Sheet'!FR155,"")))))))))))</f>
        <v/>
      </c>
      <c r="W155" s="66" t="str">
        <f t="shared" si="28"/>
        <v/>
      </c>
      <c r="X155" s="445" t="str">
        <f t="shared" si="29"/>
        <v/>
      </c>
      <c r="Y155" s="446">
        <f t="shared" si="30"/>
        <v>0</v>
      </c>
      <c r="Z155" s="446" t="str">
        <f t="shared" si="24"/>
        <v/>
      </c>
      <c r="AA155" s="446" t="str">
        <f t="shared" si="31"/>
        <v/>
      </c>
      <c r="AB155" s="446" t="str">
        <f t="shared" si="32"/>
        <v/>
      </c>
      <c r="AC155" s="446" t="str">
        <f t="shared" si="33"/>
        <v/>
      </c>
      <c r="AD155" s="447" t="str">
        <f t="shared" si="34"/>
        <v/>
      </c>
    </row>
    <row r="156" spans="1:30">
      <c r="A156" s="475">
        <f>IF('Result Sheet'!A156="","",'Result Sheet'!A156)</f>
        <v>149</v>
      </c>
      <c r="B156" s="439" t="str">
        <f>IF(OR($D$3="",$R$3=""),"",IF('Result Sheet'!B156="","",'Result Sheet'!B156))</f>
        <v/>
      </c>
      <c r="C156" s="440" t="str">
        <f>IF(OR($D$3="",$R$3=""),"",IF('Result Sheet'!F156="","",'Result Sheet'!F156))</f>
        <v/>
      </c>
      <c r="D156" s="441" t="str">
        <f>IF(OR($D$3="",$R$3=""),"",IF('Result Sheet'!E156="","",'Result Sheet'!E156))</f>
        <v/>
      </c>
      <c r="E156" s="442" t="str">
        <f>IF(OR($D$3="",$R$3=""),"",IF('Result Sheet'!G156="","",'Result Sheet'!G156))</f>
        <v/>
      </c>
      <c r="F156" s="442" t="str">
        <f>IF(OR($D$3="",$R$3=""),"",IF('Result Sheet'!H156="","",'Result Sheet'!H156))</f>
        <v/>
      </c>
      <c r="G156" s="442" t="str">
        <f>IF(OR($D$3="",$R$3=""),"",IF('Result Sheet'!I156="","",'Result Sheet'!I156))</f>
        <v/>
      </c>
      <c r="H156" s="443" t="str">
        <f>IF(OR($D$3="",$R$3=""),"",IF('Result Sheet'!K156="","",'Result Sheet'!K156))</f>
        <v/>
      </c>
      <c r="I156" s="444" t="str">
        <f>IF(OR($D$3="",$R$3=""),"",IF('Result Sheet'!J156="","",'Result Sheet'!J156))</f>
        <v/>
      </c>
      <c r="J156" s="120" t="str">
        <f>IF($R$3=$AQ$8,'Result Sheet'!L156,IF($R$3=$AQ$9,'Result Sheet'!AG156,IF($R$3=$AQ$10,'Result Sheet'!BC156,IF($R$3=$AQ$11,'Result Sheet'!BX156,IF($R$3=$AQ$12,'Result Sheet'!CS156,IF($R$3=$AQ$13,'Result Sheet'!DN156,""))))))</f>
        <v/>
      </c>
      <c r="K156" s="120" t="str">
        <f>IF($R$3=$AQ$8,'Result Sheet'!M156,IF($R$3=$AQ$9,'Result Sheet'!AH156,IF($R$3=$AQ$10,'Result Sheet'!BD156,IF($R$3=$AQ$11,'Result Sheet'!BY156,IF($R$3=$AQ$12,'Result Sheet'!CT156,IF($R$3=$AQ$13,'Result Sheet'!DO156,IF($R$3=$AQ$14,'Result Sheet'!EI156,IF($R$3=$AQ$15,'Result Sheet'!ES156,IF($R$3=$AQ$16,'Result Sheet'!FC156,"")))))))))</f>
        <v/>
      </c>
      <c r="L156" s="120" t="str">
        <f>IF($R$3=$AQ$8,'Result Sheet'!N156,IF($R$3=$AQ$9,'Result Sheet'!AI156,IF($R$3=$AQ$10,'Result Sheet'!BE156,IF($R$3=$AQ$11,'Result Sheet'!BZ156,IF($R$3=$AQ$12,'Result Sheet'!CU156,IF($R$3=$AQ$13,'Result Sheet'!DP156,""))))))</f>
        <v/>
      </c>
      <c r="M156" s="120" t="str">
        <f>IF($R$3=$AQ$8,'Result Sheet'!O156,IF($R$3=$AQ$9,'Result Sheet'!AJ156,IF($R$3=$AQ$10,'Result Sheet'!BF156,IF($R$3=$AQ$11,'Result Sheet'!CA156,IF($R$3=$AQ$12,'Result Sheet'!CV156,IF($R$3=$AQ$13,'Result Sheet'!DQ156,IF($R$3=$AQ$14,'Result Sheet'!EJ156,IF($R$3=$AQ$15,'Result Sheet'!ET156,IF($R$3=$AQ$16,'Result Sheet'!FD156,"")))))))))</f>
        <v/>
      </c>
      <c r="N156" s="120" t="str">
        <f>IF($R$3=$AQ$8,'Result Sheet'!P156,IF($R$3=$AQ$9,'Result Sheet'!AK156,IF($R$3=$AQ$10,'Result Sheet'!BG156,IF($R$3=$AQ$11,'Result Sheet'!CB156,IF($R$3=$AQ$12,'Result Sheet'!CW156,IF($R$3=$AQ$13,'Result Sheet'!DR156,""))))))</f>
        <v/>
      </c>
      <c r="O156" s="120" t="str">
        <f>IF($R$3=$AQ$8,'Result Sheet'!Q156,IF($R$3=$AQ$9,'Result Sheet'!AL156,IF($R$3=$AQ$10,'Result Sheet'!BH156,IF($R$3=$AQ$11,'Result Sheet'!CC156,IF($R$3=$AQ$12,'Result Sheet'!CX156,IF($R$3=$AQ$13,'Result Sheet'!DS156,IF($R$3=$AQ$14,'Result Sheet'!EK156,IF($R$3=$AQ$15,'Result Sheet'!EU156,IF($R$3=$AQ$16,'Result Sheet'!FE156,"")))))))))</f>
        <v/>
      </c>
      <c r="P156" s="472" t="str">
        <f t="shared" si="25"/>
        <v/>
      </c>
      <c r="Q156" s="120" t="str">
        <f>IF($R$3=$AQ$8,'Result Sheet'!S156,IF($R$3=$AQ$9,'Result Sheet'!AN156,IF($R$3=$AQ$10,'Result Sheet'!BJ156,IF($R$3=$AQ$11,'Result Sheet'!CE156,IF($R$3=$AQ$12,'Result Sheet'!CZ156,IF($R$3=$AQ$13,'Result Sheet'!DU156,""))))))</f>
        <v/>
      </c>
      <c r="R156" s="120" t="str">
        <f>IF($R$3=$AQ$8,'Result Sheet'!T156,IF($R$3=$AQ$9,'Result Sheet'!AO156,IF($R$3=$AQ$10,'Result Sheet'!BK156,IF($R$3=$AQ$11,'Result Sheet'!CF156,IF($R$3=$AQ$12,'Result Sheet'!DA156,IF($R$3=$AQ$13,'Result Sheet'!DV156,IF($R$3=$AQ$14,'Result Sheet'!EL156,IF($R$3=$AQ$15,'Result Sheet'!EV156,IF($R$3=$AQ$16,'Result Sheet'!FF156,IF($R$3=$AQ$17,'Result Sheet'!FM156,IF($R$3=$AQ$18,'Result Sheet'!FQ156,"")))))))))))</f>
        <v/>
      </c>
      <c r="S156" s="65" t="str">
        <f t="shared" si="26"/>
        <v/>
      </c>
      <c r="T156" s="62">
        <f t="shared" si="27"/>
        <v>0</v>
      </c>
      <c r="U156" s="120" t="str">
        <f>IF($R$3=$AQ$8,'Result Sheet'!W156,IF($R$3=$AQ$9,'Result Sheet'!AR156,IF($R$3=$AQ$10,'Result Sheet'!BN156,IF($R$3=$AQ$11,'Result Sheet'!CI156,IF($R$3=$AQ$12,'Result Sheet'!DD156,IF($R$3=$AQ$13,'Result Sheet'!DY156,""))))))</f>
        <v/>
      </c>
      <c r="V156" s="120" t="str">
        <f>IF($R$3=$AQ$8,'Result Sheet'!X156,IF($R$3=$AQ$9,'Result Sheet'!AS156,IF($R$3=$AQ$10,'Result Sheet'!BO156,IF($R$3=$AQ$11,'Result Sheet'!CJ156,IF($R$3=$AQ$12,'Result Sheet'!DE156,IF($R$3=$AQ$13,'Result Sheet'!DZ156,IF($R$3=$AQ$14,'Result Sheet'!EM156,IF($R$3=$AQ$15,'Result Sheet'!EW156,IF($R$3=$AQ$16,'Result Sheet'!FG156,IF($R$3=$AQ$17,'Result Sheet'!FN156,IF($R$3=$AQ$18,'Result Sheet'!FR156,"")))))))))))</f>
        <v/>
      </c>
      <c r="W156" s="66" t="str">
        <f t="shared" si="28"/>
        <v/>
      </c>
      <c r="X156" s="445" t="str">
        <f t="shared" si="29"/>
        <v/>
      </c>
      <c r="Y156" s="446">
        <f t="shared" si="30"/>
        <v>0</v>
      </c>
      <c r="Z156" s="446" t="str">
        <f t="shared" si="24"/>
        <v/>
      </c>
      <c r="AA156" s="446" t="str">
        <f t="shared" si="31"/>
        <v/>
      </c>
      <c r="AB156" s="446" t="str">
        <f t="shared" si="32"/>
        <v/>
      </c>
      <c r="AC156" s="446" t="str">
        <f t="shared" si="33"/>
        <v/>
      </c>
      <c r="AD156" s="447" t="str">
        <f t="shared" si="34"/>
        <v/>
      </c>
    </row>
    <row r="157" spans="1:30">
      <c r="A157" s="475">
        <f>IF('Result Sheet'!A157="","",'Result Sheet'!A157)</f>
        <v>150</v>
      </c>
      <c r="B157" s="439" t="str">
        <f>IF(OR($D$3="",$R$3=""),"",IF('Result Sheet'!B157="","",'Result Sheet'!B157))</f>
        <v/>
      </c>
      <c r="C157" s="440" t="str">
        <f>IF(OR($D$3="",$R$3=""),"",IF('Result Sheet'!F157="","",'Result Sheet'!F157))</f>
        <v/>
      </c>
      <c r="D157" s="441" t="str">
        <f>IF(OR($D$3="",$R$3=""),"",IF('Result Sheet'!E157="","",'Result Sheet'!E157))</f>
        <v/>
      </c>
      <c r="E157" s="442" t="str">
        <f>IF(OR($D$3="",$R$3=""),"",IF('Result Sheet'!G157="","",'Result Sheet'!G157))</f>
        <v/>
      </c>
      <c r="F157" s="442" t="str">
        <f>IF(OR($D$3="",$R$3=""),"",IF('Result Sheet'!H157="","",'Result Sheet'!H157))</f>
        <v/>
      </c>
      <c r="G157" s="442" t="str">
        <f>IF(OR($D$3="",$R$3=""),"",IF('Result Sheet'!I157="","",'Result Sheet'!I157))</f>
        <v/>
      </c>
      <c r="H157" s="443" t="str">
        <f>IF(OR($D$3="",$R$3=""),"",IF('Result Sheet'!K157="","",'Result Sheet'!K157))</f>
        <v/>
      </c>
      <c r="I157" s="444" t="str">
        <f>IF(OR($D$3="",$R$3=""),"",IF('Result Sheet'!J157="","",'Result Sheet'!J157))</f>
        <v/>
      </c>
      <c r="J157" s="120" t="str">
        <f>IF($R$3=$AQ$8,'Result Sheet'!L157,IF($R$3=$AQ$9,'Result Sheet'!AG157,IF($R$3=$AQ$10,'Result Sheet'!BC157,IF($R$3=$AQ$11,'Result Sheet'!BX157,IF($R$3=$AQ$12,'Result Sheet'!CS157,IF($R$3=$AQ$13,'Result Sheet'!DN157,""))))))</f>
        <v/>
      </c>
      <c r="K157" s="120" t="str">
        <f>IF($R$3=$AQ$8,'Result Sheet'!M157,IF($R$3=$AQ$9,'Result Sheet'!AH157,IF($R$3=$AQ$10,'Result Sheet'!BD157,IF($R$3=$AQ$11,'Result Sheet'!BY157,IF($R$3=$AQ$12,'Result Sheet'!CT157,IF($R$3=$AQ$13,'Result Sheet'!DO157,IF($R$3=$AQ$14,'Result Sheet'!EI157,IF($R$3=$AQ$15,'Result Sheet'!ES157,IF($R$3=$AQ$16,'Result Sheet'!FC157,"")))))))))</f>
        <v/>
      </c>
      <c r="L157" s="120" t="str">
        <f>IF($R$3=$AQ$8,'Result Sheet'!N157,IF($R$3=$AQ$9,'Result Sheet'!AI157,IF($R$3=$AQ$10,'Result Sheet'!BE157,IF($R$3=$AQ$11,'Result Sheet'!BZ157,IF($R$3=$AQ$12,'Result Sheet'!CU157,IF($R$3=$AQ$13,'Result Sheet'!DP157,""))))))</f>
        <v/>
      </c>
      <c r="M157" s="120" t="str">
        <f>IF($R$3=$AQ$8,'Result Sheet'!O157,IF($R$3=$AQ$9,'Result Sheet'!AJ157,IF($R$3=$AQ$10,'Result Sheet'!BF157,IF($R$3=$AQ$11,'Result Sheet'!CA157,IF($R$3=$AQ$12,'Result Sheet'!CV157,IF($R$3=$AQ$13,'Result Sheet'!DQ157,IF($R$3=$AQ$14,'Result Sheet'!EJ157,IF($R$3=$AQ$15,'Result Sheet'!ET157,IF($R$3=$AQ$16,'Result Sheet'!FD157,"")))))))))</f>
        <v/>
      </c>
      <c r="N157" s="120" t="str">
        <f>IF($R$3=$AQ$8,'Result Sheet'!P157,IF($R$3=$AQ$9,'Result Sheet'!AK157,IF($R$3=$AQ$10,'Result Sheet'!BG157,IF($R$3=$AQ$11,'Result Sheet'!CB157,IF($R$3=$AQ$12,'Result Sheet'!CW157,IF($R$3=$AQ$13,'Result Sheet'!DR157,""))))))</f>
        <v/>
      </c>
      <c r="O157" s="120" t="str">
        <f>IF($R$3=$AQ$8,'Result Sheet'!Q157,IF($R$3=$AQ$9,'Result Sheet'!AL157,IF($R$3=$AQ$10,'Result Sheet'!BH157,IF($R$3=$AQ$11,'Result Sheet'!CC157,IF($R$3=$AQ$12,'Result Sheet'!CX157,IF($R$3=$AQ$13,'Result Sheet'!DS157,IF($R$3=$AQ$14,'Result Sheet'!EK157,IF($R$3=$AQ$15,'Result Sheet'!EU157,IF($R$3=$AQ$16,'Result Sheet'!FE157,"")))))))))</f>
        <v/>
      </c>
      <c r="P157" s="472" t="str">
        <f t="shared" si="25"/>
        <v/>
      </c>
      <c r="Q157" s="120" t="str">
        <f>IF($R$3=$AQ$8,'Result Sheet'!S157,IF($R$3=$AQ$9,'Result Sheet'!AN157,IF($R$3=$AQ$10,'Result Sheet'!BJ157,IF($R$3=$AQ$11,'Result Sheet'!CE157,IF($R$3=$AQ$12,'Result Sheet'!CZ157,IF($R$3=$AQ$13,'Result Sheet'!DU157,""))))))</f>
        <v/>
      </c>
      <c r="R157" s="120" t="str">
        <f>IF($R$3=$AQ$8,'Result Sheet'!T157,IF($R$3=$AQ$9,'Result Sheet'!AO157,IF($R$3=$AQ$10,'Result Sheet'!BK157,IF($R$3=$AQ$11,'Result Sheet'!CF157,IF($R$3=$AQ$12,'Result Sheet'!DA157,IF($R$3=$AQ$13,'Result Sheet'!DV157,IF($R$3=$AQ$14,'Result Sheet'!EL157,IF($R$3=$AQ$15,'Result Sheet'!EV157,IF($R$3=$AQ$16,'Result Sheet'!FF157,IF($R$3=$AQ$17,'Result Sheet'!FM157,IF($R$3=$AQ$18,'Result Sheet'!FQ157,"")))))))))))</f>
        <v/>
      </c>
      <c r="S157" s="65" t="str">
        <f t="shared" si="26"/>
        <v/>
      </c>
      <c r="T157" s="62">
        <f t="shared" si="27"/>
        <v>0</v>
      </c>
      <c r="U157" s="120" t="str">
        <f>IF($R$3=$AQ$8,'Result Sheet'!W157,IF($R$3=$AQ$9,'Result Sheet'!AR157,IF($R$3=$AQ$10,'Result Sheet'!BN157,IF($R$3=$AQ$11,'Result Sheet'!CI157,IF($R$3=$AQ$12,'Result Sheet'!DD157,IF($R$3=$AQ$13,'Result Sheet'!DY157,""))))))</f>
        <v/>
      </c>
      <c r="V157" s="120" t="str">
        <f>IF($R$3=$AQ$8,'Result Sheet'!X157,IF($R$3=$AQ$9,'Result Sheet'!AS157,IF($R$3=$AQ$10,'Result Sheet'!BO157,IF($R$3=$AQ$11,'Result Sheet'!CJ157,IF($R$3=$AQ$12,'Result Sheet'!DE157,IF($R$3=$AQ$13,'Result Sheet'!DZ157,IF($R$3=$AQ$14,'Result Sheet'!EM157,IF($R$3=$AQ$15,'Result Sheet'!EW157,IF($R$3=$AQ$16,'Result Sheet'!FG157,IF($R$3=$AQ$17,'Result Sheet'!FN157,IF($R$3=$AQ$18,'Result Sheet'!FR157,"")))))))))))</f>
        <v/>
      </c>
      <c r="W157" s="66" t="str">
        <f t="shared" si="28"/>
        <v/>
      </c>
      <c r="X157" s="445" t="str">
        <f t="shared" si="29"/>
        <v/>
      </c>
      <c r="Y157" s="446">
        <f t="shared" si="30"/>
        <v>0</v>
      </c>
      <c r="Z157" s="446" t="str">
        <f t="shared" si="24"/>
        <v/>
      </c>
      <c r="AA157" s="446" t="str">
        <f t="shared" si="31"/>
        <v/>
      </c>
      <c r="AB157" s="446" t="str">
        <f t="shared" si="32"/>
        <v/>
      </c>
      <c r="AC157" s="446" t="str">
        <f t="shared" si="33"/>
        <v/>
      </c>
      <c r="AD157" s="447" t="str">
        <f t="shared" si="34"/>
        <v/>
      </c>
    </row>
    <row r="158" spans="1:30">
      <c r="A158" s="475">
        <f>IF('Result Sheet'!A158="","",'Result Sheet'!A158)</f>
        <v>151</v>
      </c>
      <c r="B158" s="439" t="str">
        <f>IF(OR($D$3="",$R$3=""),"",IF('Result Sheet'!B158="","",'Result Sheet'!B158))</f>
        <v/>
      </c>
      <c r="C158" s="440" t="str">
        <f>IF(OR($D$3="",$R$3=""),"",IF('Result Sheet'!F158="","",'Result Sheet'!F158))</f>
        <v/>
      </c>
      <c r="D158" s="441" t="str">
        <f>IF(OR($D$3="",$R$3=""),"",IF('Result Sheet'!E158="","",'Result Sheet'!E158))</f>
        <v/>
      </c>
      <c r="E158" s="442" t="str">
        <f>IF(OR($D$3="",$R$3=""),"",IF('Result Sheet'!G158="","",'Result Sheet'!G158))</f>
        <v/>
      </c>
      <c r="F158" s="442" t="str">
        <f>IF(OR($D$3="",$R$3=""),"",IF('Result Sheet'!H158="","",'Result Sheet'!H158))</f>
        <v/>
      </c>
      <c r="G158" s="442" t="str">
        <f>IF(OR($D$3="",$R$3=""),"",IF('Result Sheet'!I158="","",'Result Sheet'!I158))</f>
        <v/>
      </c>
      <c r="H158" s="443" t="str">
        <f>IF(OR($D$3="",$R$3=""),"",IF('Result Sheet'!K158="","",'Result Sheet'!K158))</f>
        <v/>
      </c>
      <c r="I158" s="444" t="str">
        <f>IF(OR($D$3="",$R$3=""),"",IF('Result Sheet'!J158="","",'Result Sheet'!J158))</f>
        <v/>
      </c>
      <c r="J158" s="120" t="str">
        <f>IF($R$3=$AQ$8,'Result Sheet'!L158,IF($R$3=$AQ$9,'Result Sheet'!AG158,IF($R$3=$AQ$10,'Result Sheet'!BC158,IF($R$3=$AQ$11,'Result Sheet'!BX158,IF($R$3=$AQ$12,'Result Sheet'!CS158,IF($R$3=$AQ$13,'Result Sheet'!DN158,""))))))</f>
        <v/>
      </c>
      <c r="K158" s="120" t="str">
        <f>IF($R$3=$AQ$8,'Result Sheet'!M158,IF($R$3=$AQ$9,'Result Sheet'!AH158,IF($R$3=$AQ$10,'Result Sheet'!BD158,IF($R$3=$AQ$11,'Result Sheet'!BY158,IF($R$3=$AQ$12,'Result Sheet'!CT158,IF($R$3=$AQ$13,'Result Sheet'!DO158,IF($R$3=$AQ$14,'Result Sheet'!EI158,IF($R$3=$AQ$15,'Result Sheet'!ES158,IF($R$3=$AQ$16,'Result Sheet'!FC158,"")))))))))</f>
        <v/>
      </c>
      <c r="L158" s="120" t="str">
        <f>IF($R$3=$AQ$8,'Result Sheet'!N158,IF($R$3=$AQ$9,'Result Sheet'!AI158,IF($R$3=$AQ$10,'Result Sheet'!BE158,IF($R$3=$AQ$11,'Result Sheet'!BZ158,IF($R$3=$AQ$12,'Result Sheet'!CU158,IF($R$3=$AQ$13,'Result Sheet'!DP158,""))))))</f>
        <v/>
      </c>
      <c r="M158" s="120" t="str">
        <f>IF($R$3=$AQ$8,'Result Sheet'!O158,IF($R$3=$AQ$9,'Result Sheet'!AJ158,IF($R$3=$AQ$10,'Result Sheet'!BF158,IF($R$3=$AQ$11,'Result Sheet'!CA158,IF($R$3=$AQ$12,'Result Sheet'!CV158,IF($R$3=$AQ$13,'Result Sheet'!DQ158,IF($R$3=$AQ$14,'Result Sheet'!EJ158,IF($R$3=$AQ$15,'Result Sheet'!ET158,IF($R$3=$AQ$16,'Result Sheet'!FD158,"")))))))))</f>
        <v/>
      </c>
      <c r="N158" s="120" t="str">
        <f>IF($R$3=$AQ$8,'Result Sheet'!P158,IF($R$3=$AQ$9,'Result Sheet'!AK158,IF($R$3=$AQ$10,'Result Sheet'!BG158,IF($R$3=$AQ$11,'Result Sheet'!CB158,IF($R$3=$AQ$12,'Result Sheet'!CW158,IF($R$3=$AQ$13,'Result Sheet'!DR158,""))))))</f>
        <v/>
      </c>
      <c r="O158" s="120" t="str">
        <f>IF($R$3=$AQ$8,'Result Sheet'!Q158,IF($R$3=$AQ$9,'Result Sheet'!AL158,IF($R$3=$AQ$10,'Result Sheet'!BH158,IF($R$3=$AQ$11,'Result Sheet'!CC158,IF($R$3=$AQ$12,'Result Sheet'!CX158,IF($R$3=$AQ$13,'Result Sheet'!DS158,IF($R$3=$AQ$14,'Result Sheet'!EK158,IF($R$3=$AQ$15,'Result Sheet'!EU158,IF($R$3=$AQ$16,'Result Sheet'!FE158,"")))))))))</f>
        <v/>
      </c>
      <c r="P158" s="472" t="str">
        <f t="shared" si="25"/>
        <v/>
      </c>
      <c r="Q158" s="120" t="str">
        <f>IF($R$3=$AQ$8,'Result Sheet'!S158,IF($R$3=$AQ$9,'Result Sheet'!AN158,IF($R$3=$AQ$10,'Result Sheet'!BJ158,IF($R$3=$AQ$11,'Result Sheet'!CE158,IF($R$3=$AQ$12,'Result Sheet'!CZ158,IF($R$3=$AQ$13,'Result Sheet'!DU158,""))))))</f>
        <v/>
      </c>
      <c r="R158" s="120" t="str">
        <f>IF($R$3=$AQ$8,'Result Sheet'!T158,IF($R$3=$AQ$9,'Result Sheet'!AO158,IF($R$3=$AQ$10,'Result Sheet'!BK158,IF($R$3=$AQ$11,'Result Sheet'!CF158,IF($R$3=$AQ$12,'Result Sheet'!DA158,IF($R$3=$AQ$13,'Result Sheet'!DV158,IF($R$3=$AQ$14,'Result Sheet'!EL158,IF($R$3=$AQ$15,'Result Sheet'!EV158,IF($R$3=$AQ$16,'Result Sheet'!FF158,IF($R$3=$AQ$17,'Result Sheet'!FM158,IF($R$3=$AQ$18,'Result Sheet'!FQ158,"")))))))))))</f>
        <v/>
      </c>
      <c r="S158" s="65" t="str">
        <f t="shared" si="26"/>
        <v/>
      </c>
      <c r="T158" s="62">
        <f t="shared" si="27"/>
        <v>0</v>
      </c>
      <c r="U158" s="120" t="str">
        <f>IF($R$3=$AQ$8,'Result Sheet'!W158,IF($R$3=$AQ$9,'Result Sheet'!AR158,IF($R$3=$AQ$10,'Result Sheet'!BN158,IF($R$3=$AQ$11,'Result Sheet'!CI158,IF($R$3=$AQ$12,'Result Sheet'!DD158,IF($R$3=$AQ$13,'Result Sheet'!DY158,""))))))</f>
        <v/>
      </c>
      <c r="V158" s="120" t="str">
        <f>IF($R$3=$AQ$8,'Result Sheet'!X158,IF($R$3=$AQ$9,'Result Sheet'!AS158,IF($R$3=$AQ$10,'Result Sheet'!BO158,IF($R$3=$AQ$11,'Result Sheet'!CJ158,IF($R$3=$AQ$12,'Result Sheet'!DE158,IF($R$3=$AQ$13,'Result Sheet'!DZ158,IF($R$3=$AQ$14,'Result Sheet'!EM158,IF($R$3=$AQ$15,'Result Sheet'!EW158,IF($R$3=$AQ$16,'Result Sheet'!FG158,IF($R$3=$AQ$17,'Result Sheet'!FN158,IF($R$3=$AQ$18,'Result Sheet'!FR158,"")))))))))))</f>
        <v/>
      </c>
      <c r="W158" s="66" t="str">
        <f t="shared" si="28"/>
        <v/>
      </c>
      <c r="X158" s="445" t="str">
        <f t="shared" si="29"/>
        <v/>
      </c>
      <c r="Y158" s="446">
        <f t="shared" si="30"/>
        <v>0</v>
      </c>
      <c r="Z158" s="446" t="str">
        <f t="shared" si="24"/>
        <v/>
      </c>
      <c r="AA158" s="446" t="str">
        <f t="shared" si="31"/>
        <v/>
      </c>
      <c r="AB158" s="446" t="str">
        <f t="shared" si="32"/>
        <v/>
      </c>
      <c r="AC158" s="446" t="str">
        <f t="shared" si="33"/>
        <v/>
      </c>
      <c r="AD158" s="447" t="str">
        <f t="shared" si="34"/>
        <v/>
      </c>
    </row>
    <row r="159" spans="1:30">
      <c r="A159" s="475">
        <f>IF('Result Sheet'!A159="","",'Result Sheet'!A159)</f>
        <v>152</v>
      </c>
      <c r="B159" s="439" t="str">
        <f>IF(OR($D$3="",$R$3=""),"",IF('Result Sheet'!B159="","",'Result Sheet'!B159))</f>
        <v/>
      </c>
      <c r="C159" s="440" t="str">
        <f>IF(OR($D$3="",$R$3=""),"",IF('Result Sheet'!F159="","",'Result Sheet'!F159))</f>
        <v/>
      </c>
      <c r="D159" s="441" t="str">
        <f>IF(OR($D$3="",$R$3=""),"",IF('Result Sheet'!E159="","",'Result Sheet'!E159))</f>
        <v/>
      </c>
      <c r="E159" s="442" t="str">
        <f>IF(OR($D$3="",$R$3=""),"",IF('Result Sheet'!G159="","",'Result Sheet'!G159))</f>
        <v/>
      </c>
      <c r="F159" s="442" t="str">
        <f>IF(OR($D$3="",$R$3=""),"",IF('Result Sheet'!H159="","",'Result Sheet'!H159))</f>
        <v/>
      </c>
      <c r="G159" s="442" t="str">
        <f>IF(OR($D$3="",$R$3=""),"",IF('Result Sheet'!I159="","",'Result Sheet'!I159))</f>
        <v/>
      </c>
      <c r="H159" s="443" t="str">
        <f>IF(OR($D$3="",$R$3=""),"",IF('Result Sheet'!K159="","",'Result Sheet'!K159))</f>
        <v/>
      </c>
      <c r="I159" s="444" t="str">
        <f>IF(OR($D$3="",$R$3=""),"",IF('Result Sheet'!J159="","",'Result Sheet'!J159))</f>
        <v/>
      </c>
      <c r="J159" s="120" t="str">
        <f>IF($R$3=$AQ$8,'Result Sheet'!L159,IF($R$3=$AQ$9,'Result Sheet'!AG159,IF($R$3=$AQ$10,'Result Sheet'!BC159,IF($R$3=$AQ$11,'Result Sheet'!BX159,IF($R$3=$AQ$12,'Result Sheet'!CS159,IF($R$3=$AQ$13,'Result Sheet'!DN159,""))))))</f>
        <v/>
      </c>
      <c r="K159" s="120" t="str">
        <f>IF($R$3=$AQ$8,'Result Sheet'!M159,IF($R$3=$AQ$9,'Result Sheet'!AH159,IF($R$3=$AQ$10,'Result Sheet'!BD159,IF($R$3=$AQ$11,'Result Sheet'!BY159,IF($R$3=$AQ$12,'Result Sheet'!CT159,IF($R$3=$AQ$13,'Result Sheet'!DO159,IF($R$3=$AQ$14,'Result Sheet'!EI159,IF($R$3=$AQ$15,'Result Sheet'!ES159,IF($R$3=$AQ$16,'Result Sheet'!FC159,"")))))))))</f>
        <v/>
      </c>
      <c r="L159" s="120" t="str">
        <f>IF($R$3=$AQ$8,'Result Sheet'!N159,IF($R$3=$AQ$9,'Result Sheet'!AI159,IF($R$3=$AQ$10,'Result Sheet'!BE159,IF($R$3=$AQ$11,'Result Sheet'!BZ159,IF($R$3=$AQ$12,'Result Sheet'!CU159,IF($R$3=$AQ$13,'Result Sheet'!DP159,""))))))</f>
        <v/>
      </c>
      <c r="M159" s="120" t="str">
        <f>IF($R$3=$AQ$8,'Result Sheet'!O159,IF($R$3=$AQ$9,'Result Sheet'!AJ159,IF($R$3=$AQ$10,'Result Sheet'!BF159,IF($R$3=$AQ$11,'Result Sheet'!CA159,IF($R$3=$AQ$12,'Result Sheet'!CV159,IF($R$3=$AQ$13,'Result Sheet'!DQ159,IF($R$3=$AQ$14,'Result Sheet'!EJ159,IF($R$3=$AQ$15,'Result Sheet'!ET159,IF($R$3=$AQ$16,'Result Sheet'!FD159,"")))))))))</f>
        <v/>
      </c>
      <c r="N159" s="120" t="str">
        <f>IF($R$3=$AQ$8,'Result Sheet'!P159,IF($R$3=$AQ$9,'Result Sheet'!AK159,IF($R$3=$AQ$10,'Result Sheet'!BG159,IF($R$3=$AQ$11,'Result Sheet'!CB159,IF($R$3=$AQ$12,'Result Sheet'!CW159,IF($R$3=$AQ$13,'Result Sheet'!DR159,""))))))</f>
        <v/>
      </c>
      <c r="O159" s="120" t="str">
        <f>IF($R$3=$AQ$8,'Result Sheet'!Q159,IF($R$3=$AQ$9,'Result Sheet'!AL159,IF($R$3=$AQ$10,'Result Sheet'!BH159,IF($R$3=$AQ$11,'Result Sheet'!CC159,IF($R$3=$AQ$12,'Result Sheet'!CX159,IF($R$3=$AQ$13,'Result Sheet'!DS159,IF($R$3=$AQ$14,'Result Sheet'!EK159,IF($R$3=$AQ$15,'Result Sheet'!EU159,IF($R$3=$AQ$16,'Result Sheet'!FE159,"")))))))))</f>
        <v/>
      </c>
      <c r="P159" s="472" t="str">
        <f t="shared" si="25"/>
        <v/>
      </c>
      <c r="Q159" s="120" t="str">
        <f>IF($R$3=$AQ$8,'Result Sheet'!S159,IF($R$3=$AQ$9,'Result Sheet'!AN159,IF($R$3=$AQ$10,'Result Sheet'!BJ159,IF($R$3=$AQ$11,'Result Sheet'!CE159,IF($R$3=$AQ$12,'Result Sheet'!CZ159,IF($R$3=$AQ$13,'Result Sheet'!DU159,""))))))</f>
        <v/>
      </c>
      <c r="R159" s="120" t="str">
        <f>IF($R$3=$AQ$8,'Result Sheet'!T159,IF($R$3=$AQ$9,'Result Sheet'!AO159,IF($R$3=$AQ$10,'Result Sheet'!BK159,IF($R$3=$AQ$11,'Result Sheet'!CF159,IF($R$3=$AQ$12,'Result Sheet'!DA159,IF($R$3=$AQ$13,'Result Sheet'!DV159,IF($R$3=$AQ$14,'Result Sheet'!EL159,IF($R$3=$AQ$15,'Result Sheet'!EV159,IF($R$3=$AQ$16,'Result Sheet'!FF159,IF($R$3=$AQ$17,'Result Sheet'!FM159,IF($R$3=$AQ$18,'Result Sheet'!FQ159,"")))))))))))</f>
        <v/>
      </c>
      <c r="S159" s="65" t="str">
        <f t="shared" si="26"/>
        <v/>
      </c>
      <c r="T159" s="62">
        <f t="shared" si="27"/>
        <v>0</v>
      </c>
      <c r="U159" s="120" t="str">
        <f>IF($R$3=$AQ$8,'Result Sheet'!W159,IF($R$3=$AQ$9,'Result Sheet'!AR159,IF($R$3=$AQ$10,'Result Sheet'!BN159,IF($R$3=$AQ$11,'Result Sheet'!CI159,IF($R$3=$AQ$12,'Result Sheet'!DD159,IF($R$3=$AQ$13,'Result Sheet'!DY159,""))))))</f>
        <v/>
      </c>
      <c r="V159" s="120" t="str">
        <f>IF($R$3=$AQ$8,'Result Sheet'!X159,IF($R$3=$AQ$9,'Result Sheet'!AS159,IF($R$3=$AQ$10,'Result Sheet'!BO159,IF($R$3=$AQ$11,'Result Sheet'!CJ159,IF($R$3=$AQ$12,'Result Sheet'!DE159,IF($R$3=$AQ$13,'Result Sheet'!DZ159,IF($R$3=$AQ$14,'Result Sheet'!EM159,IF($R$3=$AQ$15,'Result Sheet'!EW159,IF($R$3=$AQ$16,'Result Sheet'!FG159,IF($R$3=$AQ$17,'Result Sheet'!FN159,IF($R$3=$AQ$18,'Result Sheet'!FR159,"")))))))))))</f>
        <v/>
      </c>
      <c r="W159" s="66" t="str">
        <f t="shared" si="28"/>
        <v/>
      </c>
      <c r="X159" s="445" t="str">
        <f t="shared" si="29"/>
        <v/>
      </c>
      <c r="Y159" s="446">
        <f t="shared" si="30"/>
        <v>0</v>
      </c>
      <c r="Z159" s="446" t="str">
        <f t="shared" si="24"/>
        <v/>
      </c>
      <c r="AA159" s="446" t="str">
        <f t="shared" si="31"/>
        <v/>
      </c>
      <c r="AB159" s="446" t="str">
        <f t="shared" si="32"/>
        <v/>
      </c>
      <c r="AC159" s="446" t="str">
        <f t="shared" si="33"/>
        <v/>
      </c>
      <c r="AD159" s="447" t="str">
        <f t="shared" si="34"/>
        <v/>
      </c>
    </row>
    <row r="160" spans="1:30">
      <c r="A160" s="475">
        <f>IF('Result Sheet'!A160="","",'Result Sheet'!A160)</f>
        <v>153</v>
      </c>
      <c r="B160" s="439" t="str">
        <f>IF(OR($D$3="",$R$3=""),"",IF('Result Sheet'!B160="","",'Result Sheet'!B160))</f>
        <v/>
      </c>
      <c r="C160" s="440" t="str">
        <f>IF(OR($D$3="",$R$3=""),"",IF('Result Sheet'!F160="","",'Result Sheet'!F160))</f>
        <v/>
      </c>
      <c r="D160" s="441" t="str">
        <f>IF(OR($D$3="",$R$3=""),"",IF('Result Sheet'!E160="","",'Result Sheet'!E160))</f>
        <v/>
      </c>
      <c r="E160" s="442" t="str">
        <f>IF(OR($D$3="",$R$3=""),"",IF('Result Sheet'!G160="","",'Result Sheet'!G160))</f>
        <v/>
      </c>
      <c r="F160" s="442" t="str">
        <f>IF(OR($D$3="",$R$3=""),"",IF('Result Sheet'!H160="","",'Result Sheet'!H160))</f>
        <v/>
      </c>
      <c r="G160" s="442" t="str">
        <f>IF(OR($D$3="",$R$3=""),"",IF('Result Sheet'!I160="","",'Result Sheet'!I160))</f>
        <v/>
      </c>
      <c r="H160" s="443" t="str">
        <f>IF(OR($D$3="",$R$3=""),"",IF('Result Sheet'!K160="","",'Result Sheet'!K160))</f>
        <v/>
      </c>
      <c r="I160" s="444" t="str">
        <f>IF(OR($D$3="",$R$3=""),"",IF('Result Sheet'!J160="","",'Result Sheet'!J160))</f>
        <v/>
      </c>
      <c r="J160" s="120" t="str">
        <f>IF($R$3=$AQ$8,'Result Sheet'!L160,IF($R$3=$AQ$9,'Result Sheet'!AG160,IF($R$3=$AQ$10,'Result Sheet'!BC160,IF($R$3=$AQ$11,'Result Sheet'!BX160,IF($R$3=$AQ$12,'Result Sheet'!CS160,IF($R$3=$AQ$13,'Result Sheet'!DN160,""))))))</f>
        <v/>
      </c>
      <c r="K160" s="120" t="str">
        <f>IF($R$3=$AQ$8,'Result Sheet'!M160,IF($R$3=$AQ$9,'Result Sheet'!AH160,IF($R$3=$AQ$10,'Result Sheet'!BD160,IF($R$3=$AQ$11,'Result Sheet'!BY160,IF($R$3=$AQ$12,'Result Sheet'!CT160,IF($R$3=$AQ$13,'Result Sheet'!DO160,IF($R$3=$AQ$14,'Result Sheet'!EI160,IF($R$3=$AQ$15,'Result Sheet'!ES160,IF($R$3=$AQ$16,'Result Sheet'!FC160,"")))))))))</f>
        <v/>
      </c>
      <c r="L160" s="120" t="str">
        <f>IF($R$3=$AQ$8,'Result Sheet'!N160,IF($R$3=$AQ$9,'Result Sheet'!AI160,IF($R$3=$AQ$10,'Result Sheet'!BE160,IF($R$3=$AQ$11,'Result Sheet'!BZ160,IF($R$3=$AQ$12,'Result Sheet'!CU160,IF($R$3=$AQ$13,'Result Sheet'!DP160,""))))))</f>
        <v/>
      </c>
      <c r="M160" s="120" t="str">
        <f>IF($R$3=$AQ$8,'Result Sheet'!O160,IF($R$3=$AQ$9,'Result Sheet'!AJ160,IF($R$3=$AQ$10,'Result Sheet'!BF160,IF($R$3=$AQ$11,'Result Sheet'!CA160,IF($R$3=$AQ$12,'Result Sheet'!CV160,IF($R$3=$AQ$13,'Result Sheet'!DQ160,IF($R$3=$AQ$14,'Result Sheet'!EJ160,IF($R$3=$AQ$15,'Result Sheet'!ET160,IF($R$3=$AQ$16,'Result Sheet'!FD160,"")))))))))</f>
        <v/>
      </c>
      <c r="N160" s="120" t="str">
        <f>IF($R$3=$AQ$8,'Result Sheet'!P160,IF($R$3=$AQ$9,'Result Sheet'!AK160,IF($R$3=$AQ$10,'Result Sheet'!BG160,IF($R$3=$AQ$11,'Result Sheet'!CB160,IF($R$3=$AQ$12,'Result Sheet'!CW160,IF($R$3=$AQ$13,'Result Sheet'!DR160,""))))))</f>
        <v/>
      </c>
      <c r="O160" s="120" t="str">
        <f>IF($R$3=$AQ$8,'Result Sheet'!Q160,IF($R$3=$AQ$9,'Result Sheet'!AL160,IF($R$3=$AQ$10,'Result Sheet'!BH160,IF($R$3=$AQ$11,'Result Sheet'!CC160,IF($R$3=$AQ$12,'Result Sheet'!CX160,IF($R$3=$AQ$13,'Result Sheet'!DS160,IF($R$3=$AQ$14,'Result Sheet'!EK160,IF($R$3=$AQ$15,'Result Sheet'!EU160,IF($R$3=$AQ$16,'Result Sheet'!FE160,"")))))))))</f>
        <v/>
      </c>
      <c r="P160" s="472" t="str">
        <f t="shared" si="25"/>
        <v/>
      </c>
      <c r="Q160" s="120" t="str">
        <f>IF($R$3=$AQ$8,'Result Sheet'!S160,IF($R$3=$AQ$9,'Result Sheet'!AN160,IF($R$3=$AQ$10,'Result Sheet'!BJ160,IF($R$3=$AQ$11,'Result Sheet'!CE160,IF($R$3=$AQ$12,'Result Sheet'!CZ160,IF($R$3=$AQ$13,'Result Sheet'!DU160,""))))))</f>
        <v/>
      </c>
      <c r="R160" s="120" t="str">
        <f>IF($R$3=$AQ$8,'Result Sheet'!T160,IF($R$3=$AQ$9,'Result Sheet'!AO160,IF($R$3=$AQ$10,'Result Sheet'!BK160,IF($R$3=$AQ$11,'Result Sheet'!CF160,IF($R$3=$AQ$12,'Result Sheet'!DA160,IF($R$3=$AQ$13,'Result Sheet'!DV160,IF($R$3=$AQ$14,'Result Sheet'!EL160,IF($R$3=$AQ$15,'Result Sheet'!EV160,IF($R$3=$AQ$16,'Result Sheet'!FF160,IF($R$3=$AQ$17,'Result Sheet'!FM160,IF($R$3=$AQ$18,'Result Sheet'!FQ160,"")))))))))))</f>
        <v/>
      </c>
      <c r="S160" s="65" t="str">
        <f t="shared" si="26"/>
        <v/>
      </c>
      <c r="T160" s="62">
        <f t="shared" si="27"/>
        <v>0</v>
      </c>
      <c r="U160" s="120" t="str">
        <f>IF($R$3=$AQ$8,'Result Sheet'!W160,IF($R$3=$AQ$9,'Result Sheet'!AR160,IF($R$3=$AQ$10,'Result Sheet'!BN160,IF($R$3=$AQ$11,'Result Sheet'!CI160,IF($R$3=$AQ$12,'Result Sheet'!DD160,IF($R$3=$AQ$13,'Result Sheet'!DY160,""))))))</f>
        <v/>
      </c>
      <c r="V160" s="120" t="str">
        <f>IF($R$3=$AQ$8,'Result Sheet'!X160,IF($R$3=$AQ$9,'Result Sheet'!AS160,IF($R$3=$AQ$10,'Result Sheet'!BO160,IF($R$3=$AQ$11,'Result Sheet'!CJ160,IF($R$3=$AQ$12,'Result Sheet'!DE160,IF($R$3=$AQ$13,'Result Sheet'!DZ160,IF($R$3=$AQ$14,'Result Sheet'!EM160,IF($R$3=$AQ$15,'Result Sheet'!EW160,IF($R$3=$AQ$16,'Result Sheet'!FG160,IF($R$3=$AQ$17,'Result Sheet'!FN160,IF($R$3=$AQ$18,'Result Sheet'!FR160,"")))))))))))</f>
        <v/>
      </c>
      <c r="W160" s="66" t="str">
        <f t="shared" si="28"/>
        <v/>
      </c>
      <c r="X160" s="445" t="str">
        <f t="shared" si="29"/>
        <v/>
      </c>
      <c r="Y160" s="446">
        <f t="shared" si="30"/>
        <v>0</v>
      </c>
      <c r="Z160" s="446" t="str">
        <f t="shared" si="24"/>
        <v/>
      </c>
      <c r="AA160" s="446" t="str">
        <f t="shared" si="31"/>
        <v/>
      </c>
      <c r="AB160" s="446" t="str">
        <f t="shared" si="32"/>
        <v/>
      </c>
      <c r="AC160" s="446" t="str">
        <f t="shared" si="33"/>
        <v/>
      </c>
      <c r="AD160" s="447" t="str">
        <f t="shared" si="34"/>
        <v/>
      </c>
    </row>
    <row r="161" spans="1:30">
      <c r="A161" s="475">
        <f>IF('Result Sheet'!A161="","",'Result Sheet'!A161)</f>
        <v>154</v>
      </c>
      <c r="B161" s="439" t="str">
        <f>IF(OR($D$3="",$R$3=""),"",IF('Result Sheet'!B161="","",'Result Sheet'!B161))</f>
        <v/>
      </c>
      <c r="C161" s="440" t="str">
        <f>IF(OR($D$3="",$R$3=""),"",IF('Result Sheet'!F161="","",'Result Sheet'!F161))</f>
        <v/>
      </c>
      <c r="D161" s="441" t="str">
        <f>IF(OR($D$3="",$R$3=""),"",IF('Result Sheet'!E161="","",'Result Sheet'!E161))</f>
        <v/>
      </c>
      <c r="E161" s="442" t="str">
        <f>IF(OR($D$3="",$R$3=""),"",IF('Result Sheet'!G161="","",'Result Sheet'!G161))</f>
        <v/>
      </c>
      <c r="F161" s="442" t="str">
        <f>IF(OR($D$3="",$R$3=""),"",IF('Result Sheet'!H161="","",'Result Sheet'!H161))</f>
        <v/>
      </c>
      <c r="G161" s="442" t="str">
        <f>IF(OR($D$3="",$R$3=""),"",IF('Result Sheet'!I161="","",'Result Sheet'!I161))</f>
        <v/>
      </c>
      <c r="H161" s="443" t="str">
        <f>IF(OR($D$3="",$R$3=""),"",IF('Result Sheet'!K161="","",'Result Sheet'!K161))</f>
        <v/>
      </c>
      <c r="I161" s="444" t="str">
        <f>IF(OR($D$3="",$R$3=""),"",IF('Result Sheet'!J161="","",'Result Sheet'!J161))</f>
        <v/>
      </c>
      <c r="J161" s="120" t="str">
        <f>IF($R$3=$AQ$8,'Result Sheet'!L161,IF($R$3=$AQ$9,'Result Sheet'!AG161,IF($R$3=$AQ$10,'Result Sheet'!BC161,IF($R$3=$AQ$11,'Result Sheet'!BX161,IF($R$3=$AQ$12,'Result Sheet'!CS161,IF($R$3=$AQ$13,'Result Sheet'!DN161,""))))))</f>
        <v/>
      </c>
      <c r="K161" s="120" t="str">
        <f>IF($R$3=$AQ$8,'Result Sheet'!M161,IF($R$3=$AQ$9,'Result Sheet'!AH161,IF($R$3=$AQ$10,'Result Sheet'!BD161,IF($R$3=$AQ$11,'Result Sheet'!BY161,IF($R$3=$AQ$12,'Result Sheet'!CT161,IF($R$3=$AQ$13,'Result Sheet'!DO161,IF($R$3=$AQ$14,'Result Sheet'!EI161,IF($R$3=$AQ$15,'Result Sheet'!ES161,IF($R$3=$AQ$16,'Result Sheet'!FC161,"")))))))))</f>
        <v/>
      </c>
      <c r="L161" s="120" t="str">
        <f>IF($R$3=$AQ$8,'Result Sheet'!N161,IF($R$3=$AQ$9,'Result Sheet'!AI161,IF($R$3=$AQ$10,'Result Sheet'!BE161,IF($R$3=$AQ$11,'Result Sheet'!BZ161,IF($R$3=$AQ$12,'Result Sheet'!CU161,IF($R$3=$AQ$13,'Result Sheet'!DP161,""))))))</f>
        <v/>
      </c>
      <c r="M161" s="120" t="str">
        <f>IF($R$3=$AQ$8,'Result Sheet'!O161,IF($R$3=$AQ$9,'Result Sheet'!AJ161,IF($R$3=$AQ$10,'Result Sheet'!BF161,IF($R$3=$AQ$11,'Result Sheet'!CA161,IF($R$3=$AQ$12,'Result Sheet'!CV161,IF($R$3=$AQ$13,'Result Sheet'!DQ161,IF($R$3=$AQ$14,'Result Sheet'!EJ161,IF($R$3=$AQ$15,'Result Sheet'!ET161,IF($R$3=$AQ$16,'Result Sheet'!FD161,"")))))))))</f>
        <v/>
      </c>
      <c r="N161" s="120" t="str">
        <f>IF($R$3=$AQ$8,'Result Sheet'!P161,IF($R$3=$AQ$9,'Result Sheet'!AK161,IF($R$3=$AQ$10,'Result Sheet'!BG161,IF($R$3=$AQ$11,'Result Sheet'!CB161,IF($R$3=$AQ$12,'Result Sheet'!CW161,IF($R$3=$AQ$13,'Result Sheet'!DR161,""))))))</f>
        <v/>
      </c>
      <c r="O161" s="120" t="str">
        <f>IF($R$3=$AQ$8,'Result Sheet'!Q161,IF($R$3=$AQ$9,'Result Sheet'!AL161,IF($R$3=$AQ$10,'Result Sheet'!BH161,IF($R$3=$AQ$11,'Result Sheet'!CC161,IF($R$3=$AQ$12,'Result Sheet'!CX161,IF($R$3=$AQ$13,'Result Sheet'!DS161,IF($R$3=$AQ$14,'Result Sheet'!EK161,IF($R$3=$AQ$15,'Result Sheet'!EU161,IF($R$3=$AQ$16,'Result Sheet'!FE161,"")))))))))</f>
        <v/>
      </c>
      <c r="P161" s="472" t="str">
        <f t="shared" si="25"/>
        <v/>
      </c>
      <c r="Q161" s="120" t="str">
        <f>IF($R$3=$AQ$8,'Result Sheet'!S161,IF($R$3=$AQ$9,'Result Sheet'!AN161,IF($R$3=$AQ$10,'Result Sheet'!BJ161,IF($R$3=$AQ$11,'Result Sheet'!CE161,IF($R$3=$AQ$12,'Result Sheet'!CZ161,IF($R$3=$AQ$13,'Result Sheet'!DU161,""))))))</f>
        <v/>
      </c>
      <c r="R161" s="120" t="str">
        <f>IF($R$3=$AQ$8,'Result Sheet'!T161,IF($R$3=$AQ$9,'Result Sheet'!AO161,IF($R$3=$AQ$10,'Result Sheet'!BK161,IF($R$3=$AQ$11,'Result Sheet'!CF161,IF($R$3=$AQ$12,'Result Sheet'!DA161,IF($R$3=$AQ$13,'Result Sheet'!DV161,IF($R$3=$AQ$14,'Result Sheet'!EL161,IF($R$3=$AQ$15,'Result Sheet'!EV161,IF($R$3=$AQ$16,'Result Sheet'!FF161,IF($R$3=$AQ$17,'Result Sheet'!FM161,IF($R$3=$AQ$18,'Result Sheet'!FQ161,"")))))))))))</f>
        <v/>
      </c>
      <c r="S161" s="65" t="str">
        <f t="shared" si="26"/>
        <v/>
      </c>
      <c r="T161" s="62">
        <f t="shared" si="27"/>
        <v>0</v>
      </c>
      <c r="U161" s="120" t="str">
        <f>IF($R$3=$AQ$8,'Result Sheet'!W161,IF($R$3=$AQ$9,'Result Sheet'!AR161,IF($R$3=$AQ$10,'Result Sheet'!BN161,IF($R$3=$AQ$11,'Result Sheet'!CI161,IF($R$3=$AQ$12,'Result Sheet'!DD161,IF($R$3=$AQ$13,'Result Sheet'!DY161,""))))))</f>
        <v/>
      </c>
      <c r="V161" s="120" t="str">
        <f>IF($R$3=$AQ$8,'Result Sheet'!X161,IF($R$3=$AQ$9,'Result Sheet'!AS161,IF($R$3=$AQ$10,'Result Sheet'!BO161,IF($R$3=$AQ$11,'Result Sheet'!CJ161,IF($R$3=$AQ$12,'Result Sheet'!DE161,IF($R$3=$AQ$13,'Result Sheet'!DZ161,IF($R$3=$AQ$14,'Result Sheet'!EM161,IF($R$3=$AQ$15,'Result Sheet'!EW161,IF($R$3=$AQ$16,'Result Sheet'!FG161,IF($R$3=$AQ$17,'Result Sheet'!FN161,IF($R$3=$AQ$18,'Result Sheet'!FR161,"")))))))))))</f>
        <v/>
      </c>
      <c r="W161" s="66" t="str">
        <f t="shared" si="28"/>
        <v/>
      </c>
      <c r="X161" s="445" t="str">
        <f t="shared" si="29"/>
        <v/>
      </c>
      <c r="Y161" s="446">
        <f t="shared" si="30"/>
        <v>0</v>
      </c>
      <c r="Z161" s="446" t="str">
        <f t="shared" si="24"/>
        <v/>
      </c>
      <c r="AA161" s="446" t="str">
        <f t="shared" si="31"/>
        <v/>
      </c>
      <c r="AB161" s="446" t="str">
        <f t="shared" si="32"/>
        <v/>
      </c>
      <c r="AC161" s="446" t="str">
        <f t="shared" si="33"/>
        <v/>
      </c>
      <c r="AD161" s="447" t="str">
        <f t="shared" si="34"/>
        <v/>
      </c>
    </row>
    <row r="162" spans="1:30">
      <c r="A162" s="475">
        <f>IF('Result Sheet'!A162="","",'Result Sheet'!A162)</f>
        <v>155</v>
      </c>
      <c r="B162" s="439" t="str">
        <f>IF(OR($D$3="",$R$3=""),"",IF('Result Sheet'!B162="","",'Result Sheet'!B162))</f>
        <v/>
      </c>
      <c r="C162" s="440" t="str">
        <f>IF(OR($D$3="",$R$3=""),"",IF('Result Sheet'!F162="","",'Result Sheet'!F162))</f>
        <v/>
      </c>
      <c r="D162" s="441" t="str">
        <f>IF(OR($D$3="",$R$3=""),"",IF('Result Sheet'!E162="","",'Result Sheet'!E162))</f>
        <v/>
      </c>
      <c r="E162" s="442" t="str">
        <f>IF(OR($D$3="",$R$3=""),"",IF('Result Sheet'!G162="","",'Result Sheet'!G162))</f>
        <v/>
      </c>
      <c r="F162" s="442" t="str">
        <f>IF(OR($D$3="",$R$3=""),"",IF('Result Sheet'!H162="","",'Result Sheet'!H162))</f>
        <v/>
      </c>
      <c r="G162" s="442" t="str">
        <f>IF(OR($D$3="",$R$3=""),"",IF('Result Sheet'!I162="","",'Result Sheet'!I162))</f>
        <v/>
      </c>
      <c r="H162" s="443" t="str">
        <f>IF(OR($D$3="",$R$3=""),"",IF('Result Sheet'!K162="","",'Result Sheet'!K162))</f>
        <v/>
      </c>
      <c r="I162" s="444" t="str">
        <f>IF(OR($D$3="",$R$3=""),"",IF('Result Sheet'!J162="","",'Result Sheet'!J162))</f>
        <v/>
      </c>
      <c r="J162" s="120" t="str">
        <f>IF($R$3=$AQ$8,'Result Sheet'!L162,IF($R$3=$AQ$9,'Result Sheet'!AG162,IF($R$3=$AQ$10,'Result Sheet'!BC162,IF($R$3=$AQ$11,'Result Sheet'!BX162,IF($R$3=$AQ$12,'Result Sheet'!CS162,IF($R$3=$AQ$13,'Result Sheet'!DN162,""))))))</f>
        <v/>
      </c>
      <c r="K162" s="120" t="str">
        <f>IF($R$3=$AQ$8,'Result Sheet'!M162,IF($R$3=$AQ$9,'Result Sheet'!AH162,IF($R$3=$AQ$10,'Result Sheet'!BD162,IF($R$3=$AQ$11,'Result Sheet'!BY162,IF($R$3=$AQ$12,'Result Sheet'!CT162,IF($R$3=$AQ$13,'Result Sheet'!DO162,IF($R$3=$AQ$14,'Result Sheet'!EI162,IF($R$3=$AQ$15,'Result Sheet'!ES162,IF($R$3=$AQ$16,'Result Sheet'!FC162,"")))))))))</f>
        <v/>
      </c>
      <c r="L162" s="120" t="str">
        <f>IF($R$3=$AQ$8,'Result Sheet'!N162,IF($R$3=$AQ$9,'Result Sheet'!AI162,IF($R$3=$AQ$10,'Result Sheet'!BE162,IF($R$3=$AQ$11,'Result Sheet'!BZ162,IF($R$3=$AQ$12,'Result Sheet'!CU162,IF($R$3=$AQ$13,'Result Sheet'!DP162,""))))))</f>
        <v/>
      </c>
      <c r="M162" s="120" t="str">
        <f>IF($R$3=$AQ$8,'Result Sheet'!O162,IF($R$3=$AQ$9,'Result Sheet'!AJ162,IF($R$3=$AQ$10,'Result Sheet'!BF162,IF($R$3=$AQ$11,'Result Sheet'!CA162,IF($R$3=$AQ$12,'Result Sheet'!CV162,IF($R$3=$AQ$13,'Result Sheet'!DQ162,IF($R$3=$AQ$14,'Result Sheet'!EJ162,IF($R$3=$AQ$15,'Result Sheet'!ET162,IF($R$3=$AQ$16,'Result Sheet'!FD162,"")))))))))</f>
        <v/>
      </c>
      <c r="N162" s="120" t="str">
        <f>IF($R$3=$AQ$8,'Result Sheet'!P162,IF($R$3=$AQ$9,'Result Sheet'!AK162,IF($R$3=$AQ$10,'Result Sheet'!BG162,IF($R$3=$AQ$11,'Result Sheet'!CB162,IF($R$3=$AQ$12,'Result Sheet'!CW162,IF($R$3=$AQ$13,'Result Sheet'!DR162,""))))))</f>
        <v/>
      </c>
      <c r="O162" s="120" t="str">
        <f>IF($R$3=$AQ$8,'Result Sheet'!Q162,IF($R$3=$AQ$9,'Result Sheet'!AL162,IF($R$3=$AQ$10,'Result Sheet'!BH162,IF($R$3=$AQ$11,'Result Sheet'!CC162,IF($R$3=$AQ$12,'Result Sheet'!CX162,IF($R$3=$AQ$13,'Result Sheet'!DS162,IF($R$3=$AQ$14,'Result Sheet'!EK162,IF($R$3=$AQ$15,'Result Sheet'!EU162,IF($R$3=$AQ$16,'Result Sheet'!FE162,"")))))))))</f>
        <v/>
      </c>
      <c r="P162" s="472" t="str">
        <f t="shared" si="25"/>
        <v/>
      </c>
      <c r="Q162" s="120" t="str">
        <f>IF($R$3=$AQ$8,'Result Sheet'!S162,IF($R$3=$AQ$9,'Result Sheet'!AN162,IF($R$3=$AQ$10,'Result Sheet'!BJ162,IF($R$3=$AQ$11,'Result Sheet'!CE162,IF($R$3=$AQ$12,'Result Sheet'!CZ162,IF($R$3=$AQ$13,'Result Sheet'!DU162,""))))))</f>
        <v/>
      </c>
      <c r="R162" s="120" t="str">
        <f>IF($R$3=$AQ$8,'Result Sheet'!T162,IF($R$3=$AQ$9,'Result Sheet'!AO162,IF($R$3=$AQ$10,'Result Sheet'!BK162,IF($R$3=$AQ$11,'Result Sheet'!CF162,IF($R$3=$AQ$12,'Result Sheet'!DA162,IF($R$3=$AQ$13,'Result Sheet'!DV162,IF($R$3=$AQ$14,'Result Sheet'!EL162,IF($R$3=$AQ$15,'Result Sheet'!EV162,IF($R$3=$AQ$16,'Result Sheet'!FF162,IF($R$3=$AQ$17,'Result Sheet'!FM162,IF($R$3=$AQ$18,'Result Sheet'!FQ162,"")))))))))))</f>
        <v/>
      </c>
      <c r="S162" s="65" t="str">
        <f t="shared" si="26"/>
        <v/>
      </c>
      <c r="T162" s="62">
        <f t="shared" si="27"/>
        <v>0</v>
      </c>
      <c r="U162" s="120" t="str">
        <f>IF($R$3=$AQ$8,'Result Sheet'!W162,IF($R$3=$AQ$9,'Result Sheet'!AR162,IF($R$3=$AQ$10,'Result Sheet'!BN162,IF($R$3=$AQ$11,'Result Sheet'!CI162,IF($R$3=$AQ$12,'Result Sheet'!DD162,IF($R$3=$AQ$13,'Result Sheet'!DY162,""))))))</f>
        <v/>
      </c>
      <c r="V162" s="120" t="str">
        <f>IF($R$3=$AQ$8,'Result Sheet'!X162,IF($R$3=$AQ$9,'Result Sheet'!AS162,IF($R$3=$AQ$10,'Result Sheet'!BO162,IF($R$3=$AQ$11,'Result Sheet'!CJ162,IF($R$3=$AQ$12,'Result Sheet'!DE162,IF($R$3=$AQ$13,'Result Sheet'!DZ162,IF($R$3=$AQ$14,'Result Sheet'!EM162,IF($R$3=$AQ$15,'Result Sheet'!EW162,IF($R$3=$AQ$16,'Result Sheet'!FG162,IF($R$3=$AQ$17,'Result Sheet'!FN162,IF($R$3=$AQ$18,'Result Sheet'!FR162,"")))))))))))</f>
        <v/>
      </c>
      <c r="W162" s="66" t="str">
        <f t="shared" si="28"/>
        <v/>
      </c>
      <c r="X162" s="445" t="str">
        <f t="shared" si="29"/>
        <v/>
      </c>
      <c r="Y162" s="446">
        <f t="shared" si="30"/>
        <v>0</v>
      </c>
      <c r="Z162" s="446" t="str">
        <f t="shared" si="24"/>
        <v/>
      </c>
      <c r="AA162" s="446" t="str">
        <f t="shared" si="31"/>
        <v/>
      </c>
      <c r="AB162" s="446" t="str">
        <f t="shared" si="32"/>
        <v/>
      </c>
      <c r="AC162" s="446" t="str">
        <f t="shared" si="33"/>
        <v/>
      </c>
      <c r="AD162" s="447" t="str">
        <f t="shared" si="34"/>
        <v/>
      </c>
    </row>
    <row r="163" spans="1:30">
      <c r="A163" s="475">
        <f>IF('Result Sheet'!A163="","",'Result Sheet'!A163)</f>
        <v>156</v>
      </c>
      <c r="B163" s="439" t="str">
        <f>IF(OR($D$3="",$R$3=""),"",IF('Result Sheet'!B163="","",'Result Sheet'!B163))</f>
        <v/>
      </c>
      <c r="C163" s="440" t="str">
        <f>IF(OR($D$3="",$R$3=""),"",IF('Result Sheet'!F163="","",'Result Sheet'!F163))</f>
        <v/>
      </c>
      <c r="D163" s="441" t="str">
        <f>IF(OR($D$3="",$R$3=""),"",IF('Result Sheet'!E163="","",'Result Sheet'!E163))</f>
        <v/>
      </c>
      <c r="E163" s="442" t="str">
        <f>IF(OR($D$3="",$R$3=""),"",IF('Result Sheet'!G163="","",'Result Sheet'!G163))</f>
        <v/>
      </c>
      <c r="F163" s="442" t="str">
        <f>IF(OR($D$3="",$R$3=""),"",IF('Result Sheet'!H163="","",'Result Sheet'!H163))</f>
        <v/>
      </c>
      <c r="G163" s="442" t="str">
        <f>IF(OR($D$3="",$R$3=""),"",IF('Result Sheet'!I163="","",'Result Sheet'!I163))</f>
        <v/>
      </c>
      <c r="H163" s="443" t="str">
        <f>IF(OR($D$3="",$R$3=""),"",IF('Result Sheet'!K163="","",'Result Sheet'!K163))</f>
        <v/>
      </c>
      <c r="I163" s="444" t="str">
        <f>IF(OR($D$3="",$R$3=""),"",IF('Result Sheet'!J163="","",'Result Sheet'!J163))</f>
        <v/>
      </c>
      <c r="J163" s="120" t="str">
        <f>IF($R$3=$AQ$8,'Result Sheet'!L163,IF($R$3=$AQ$9,'Result Sheet'!AG163,IF($R$3=$AQ$10,'Result Sheet'!BC163,IF($R$3=$AQ$11,'Result Sheet'!BX163,IF($R$3=$AQ$12,'Result Sheet'!CS163,IF($R$3=$AQ$13,'Result Sheet'!DN163,""))))))</f>
        <v/>
      </c>
      <c r="K163" s="120" t="str">
        <f>IF($R$3=$AQ$8,'Result Sheet'!M163,IF($R$3=$AQ$9,'Result Sheet'!AH163,IF($R$3=$AQ$10,'Result Sheet'!BD163,IF($R$3=$AQ$11,'Result Sheet'!BY163,IF($R$3=$AQ$12,'Result Sheet'!CT163,IF($R$3=$AQ$13,'Result Sheet'!DO163,IF($R$3=$AQ$14,'Result Sheet'!EI163,IF($R$3=$AQ$15,'Result Sheet'!ES163,IF($R$3=$AQ$16,'Result Sheet'!FC163,"")))))))))</f>
        <v/>
      </c>
      <c r="L163" s="120" t="str">
        <f>IF($R$3=$AQ$8,'Result Sheet'!N163,IF($R$3=$AQ$9,'Result Sheet'!AI163,IF($R$3=$AQ$10,'Result Sheet'!BE163,IF($R$3=$AQ$11,'Result Sheet'!BZ163,IF($R$3=$AQ$12,'Result Sheet'!CU163,IF($R$3=$AQ$13,'Result Sheet'!DP163,""))))))</f>
        <v/>
      </c>
      <c r="M163" s="120" t="str">
        <f>IF($R$3=$AQ$8,'Result Sheet'!O163,IF($R$3=$AQ$9,'Result Sheet'!AJ163,IF($R$3=$AQ$10,'Result Sheet'!BF163,IF($R$3=$AQ$11,'Result Sheet'!CA163,IF($R$3=$AQ$12,'Result Sheet'!CV163,IF($R$3=$AQ$13,'Result Sheet'!DQ163,IF($R$3=$AQ$14,'Result Sheet'!EJ163,IF($R$3=$AQ$15,'Result Sheet'!ET163,IF($R$3=$AQ$16,'Result Sheet'!FD163,"")))))))))</f>
        <v/>
      </c>
      <c r="N163" s="120" t="str">
        <f>IF($R$3=$AQ$8,'Result Sheet'!P163,IF($R$3=$AQ$9,'Result Sheet'!AK163,IF($R$3=$AQ$10,'Result Sheet'!BG163,IF($R$3=$AQ$11,'Result Sheet'!CB163,IF($R$3=$AQ$12,'Result Sheet'!CW163,IF($R$3=$AQ$13,'Result Sheet'!DR163,""))))))</f>
        <v/>
      </c>
      <c r="O163" s="120" t="str">
        <f>IF($R$3=$AQ$8,'Result Sheet'!Q163,IF($R$3=$AQ$9,'Result Sheet'!AL163,IF($R$3=$AQ$10,'Result Sheet'!BH163,IF($R$3=$AQ$11,'Result Sheet'!CC163,IF($R$3=$AQ$12,'Result Sheet'!CX163,IF($R$3=$AQ$13,'Result Sheet'!DS163,IF($R$3=$AQ$14,'Result Sheet'!EK163,IF($R$3=$AQ$15,'Result Sheet'!EU163,IF($R$3=$AQ$16,'Result Sheet'!FE163,"")))))))))</f>
        <v/>
      </c>
      <c r="P163" s="472" t="str">
        <f t="shared" si="25"/>
        <v/>
      </c>
      <c r="Q163" s="120" t="str">
        <f>IF($R$3=$AQ$8,'Result Sheet'!S163,IF($R$3=$AQ$9,'Result Sheet'!AN163,IF($R$3=$AQ$10,'Result Sheet'!BJ163,IF($R$3=$AQ$11,'Result Sheet'!CE163,IF($R$3=$AQ$12,'Result Sheet'!CZ163,IF($R$3=$AQ$13,'Result Sheet'!DU163,""))))))</f>
        <v/>
      </c>
      <c r="R163" s="120" t="str">
        <f>IF($R$3=$AQ$8,'Result Sheet'!T163,IF($R$3=$AQ$9,'Result Sheet'!AO163,IF($R$3=$AQ$10,'Result Sheet'!BK163,IF($R$3=$AQ$11,'Result Sheet'!CF163,IF($R$3=$AQ$12,'Result Sheet'!DA163,IF($R$3=$AQ$13,'Result Sheet'!DV163,IF($R$3=$AQ$14,'Result Sheet'!EL163,IF($R$3=$AQ$15,'Result Sheet'!EV163,IF($R$3=$AQ$16,'Result Sheet'!FF163,IF($R$3=$AQ$17,'Result Sheet'!FM163,IF($R$3=$AQ$18,'Result Sheet'!FQ163,"")))))))))))</f>
        <v/>
      </c>
      <c r="S163" s="65" t="str">
        <f t="shared" si="26"/>
        <v/>
      </c>
      <c r="T163" s="62">
        <f t="shared" si="27"/>
        <v>0</v>
      </c>
      <c r="U163" s="120" t="str">
        <f>IF($R$3=$AQ$8,'Result Sheet'!W163,IF($R$3=$AQ$9,'Result Sheet'!AR163,IF($R$3=$AQ$10,'Result Sheet'!BN163,IF($R$3=$AQ$11,'Result Sheet'!CI163,IF($R$3=$AQ$12,'Result Sheet'!DD163,IF($R$3=$AQ$13,'Result Sheet'!DY163,""))))))</f>
        <v/>
      </c>
      <c r="V163" s="120" t="str">
        <f>IF($R$3=$AQ$8,'Result Sheet'!X163,IF($R$3=$AQ$9,'Result Sheet'!AS163,IF($R$3=$AQ$10,'Result Sheet'!BO163,IF($R$3=$AQ$11,'Result Sheet'!CJ163,IF($R$3=$AQ$12,'Result Sheet'!DE163,IF($R$3=$AQ$13,'Result Sheet'!DZ163,IF($R$3=$AQ$14,'Result Sheet'!EM163,IF($R$3=$AQ$15,'Result Sheet'!EW163,IF($R$3=$AQ$16,'Result Sheet'!FG163,IF($R$3=$AQ$17,'Result Sheet'!FN163,IF($R$3=$AQ$18,'Result Sheet'!FR163,"")))))))))))</f>
        <v/>
      </c>
      <c r="W163" s="66" t="str">
        <f t="shared" si="28"/>
        <v/>
      </c>
      <c r="X163" s="445" t="str">
        <f t="shared" si="29"/>
        <v/>
      </c>
      <c r="Y163" s="446">
        <f t="shared" si="30"/>
        <v>0</v>
      </c>
      <c r="Z163" s="446" t="str">
        <f t="shared" si="24"/>
        <v/>
      </c>
      <c r="AA163" s="446" t="str">
        <f t="shared" si="31"/>
        <v/>
      </c>
      <c r="AB163" s="446" t="str">
        <f t="shared" si="32"/>
        <v/>
      </c>
      <c r="AC163" s="446" t="str">
        <f t="shared" si="33"/>
        <v/>
      </c>
      <c r="AD163" s="447" t="str">
        <f t="shared" si="34"/>
        <v/>
      </c>
    </row>
    <row r="164" spans="1:30">
      <c r="A164" s="475">
        <f>IF('Result Sheet'!A164="","",'Result Sheet'!A164)</f>
        <v>157</v>
      </c>
      <c r="B164" s="439" t="str">
        <f>IF(OR($D$3="",$R$3=""),"",IF('Result Sheet'!B164="","",'Result Sheet'!B164))</f>
        <v/>
      </c>
      <c r="C164" s="440" t="str">
        <f>IF(OR($D$3="",$R$3=""),"",IF('Result Sheet'!F164="","",'Result Sheet'!F164))</f>
        <v/>
      </c>
      <c r="D164" s="441" t="str">
        <f>IF(OR($D$3="",$R$3=""),"",IF('Result Sheet'!E164="","",'Result Sheet'!E164))</f>
        <v/>
      </c>
      <c r="E164" s="442" t="str">
        <f>IF(OR($D$3="",$R$3=""),"",IF('Result Sheet'!G164="","",'Result Sheet'!G164))</f>
        <v/>
      </c>
      <c r="F164" s="442" t="str">
        <f>IF(OR($D$3="",$R$3=""),"",IF('Result Sheet'!H164="","",'Result Sheet'!H164))</f>
        <v/>
      </c>
      <c r="G164" s="442" t="str">
        <f>IF(OR($D$3="",$R$3=""),"",IF('Result Sheet'!I164="","",'Result Sheet'!I164))</f>
        <v/>
      </c>
      <c r="H164" s="443" t="str">
        <f>IF(OR($D$3="",$R$3=""),"",IF('Result Sheet'!K164="","",'Result Sheet'!K164))</f>
        <v/>
      </c>
      <c r="I164" s="444" t="str">
        <f>IF(OR($D$3="",$R$3=""),"",IF('Result Sheet'!J164="","",'Result Sheet'!J164))</f>
        <v/>
      </c>
      <c r="J164" s="120" t="str">
        <f>IF($R$3=$AQ$8,'Result Sheet'!L164,IF($R$3=$AQ$9,'Result Sheet'!AG164,IF($R$3=$AQ$10,'Result Sheet'!BC164,IF($R$3=$AQ$11,'Result Sheet'!BX164,IF($R$3=$AQ$12,'Result Sheet'!CS164,IF($R$3=$AQ$13,'Result Sheet'!DN164,""))))))</f>
        <v/>
      </c>
      <c r="K164" s="120" t="str">
        <f>IF($R$3=$AQ$8,'Result Sheet'!M164,IF($R$3=$AQ$9,'Result Sheet'!AH164,IF($R$3=$AQ$10,'Result Sheet'!BD164,IF($R$3=$AQ$11,'Result Sheet'!BY164,IF($R$3=$AQ$12,'Result Sheet'!CT164,IF($R$3=$AQ$13,'Result Sheet'!DO164,IF($R$3=$AQ$14,'Result Sheet'!EI164,IF($R$3=$AQ$15,'Result Sheet'!ES164,IF($R$3=$AQ$16,'Result Sheet'!FC164,"")))))))))</f>
        <v/>
      </c>
      <c r="L164" s="120" t="str">
        <f>IF($R$3=$AQ$8,'Result Sheet'!N164,IF($R$3=$AQ$9,'Result Sheet'!AI164,IF($R$3=$AQ$10,'Result Sheet'!BE164,IF($R$3=$AQ$11,'Result Sheet'!BZ164,IF($R$3=$AQ$12,'Result Sheet'!CU164,IF($R$3=$AQ$13,'Result Sheet'!DP164,""))))))</f>
        <v/>
      </c>
      <c r="M164" s="120" t="str">
        <f>IF($R$3=$AQ$8,'Result Sheet'!O164,IF($R$3=$AQ$9,'Result Sheet'!AJ164,IF($R$3=$AQ$10,'Result Sheet'!BF164,IF($R$3=$AQ$11,'Result Sheet'!CA164,IF($R$3=$AQ$12,'Result Sheet'!CV164,IF($R$3=$AQ$13,'Result Sheet'!DQ164,IF($R$3=$AQ$14,'Result Sheet'!EJ164,IF($R$3=$AQ$15,'Result Sheet'!ET164,IF($R$3=$AQ$16,'Result Sheet'!FD164,"")))))))))</f>
        <v/>
      </c>
      <c r="N164" s="120" t="str">
        <f>IF($R$3=$AQ$8,'Result Sheet'!P164,IF($R$3=$AQ$9,'Result Sheet'!AK164,IF($R$3=$AQ$10,'Result Sheet'!BG164,IF($R$3=$AQ$11,'Result Sheet'!CB164,IF($R$3=$AQ$12,'Result Sheet'!CW164,IF($R$3=$AQ$13,'Result Sheet'!DR164,""))))))</f>
        <v/>
      </c>
      <c r="O164" s="120" t="str">
        <f>IF($R$3=$AQ$8,'Result Sheet'!Q164,IF($R$3=$AQ$9,'Result Sheet'!AL164,IF($R$3=$AQ$10,'Result Sheet'!BH164,IF($R$3=$AQ$11,'Result Sheet'!CC164,IF($R$3=$AQ$12,'Result Sheet'!CX164,IF($R$3=$AQ$13,'Result Sheet'!DS164,IF($R$3=$AQ$14,'Result Sheet'!EK164,IF($R$3=$AQ$15,'Result Sheet'!EU164,IF($R$3=$AQ$16,'Result Sheet'!FE164,"")))))))))</f>
        <v/>
      </c>
      <c r="P164" s="472" t="str">
        <f t="shared" si="25"/>
        <v/>
      </c>
      <c r="Q164" s="120" t="str">
        <f>IF($R$3=$AQ$8,'Result Sheet'!S164,IF($R$3=$AQ$9,'Result Sheet'!AN164,IF($R$3=$AQ$10,'Result Sheet'!BJ164,IF($R$3=$AQ$11,'Result Sheet'!CE164,IF($R$3=$AQ$12,'Result Sheet'!CZ164,IF($R$3=$AQ$13,'Result Sheet'!DU164,""))))))</f>
        <v/>
      </c>
      <c r="R164" s="120" t="str">
        <f>IF($R$3=$AQ$8,'Result Sheet'!T164,IF($R$3=$AQ$9,'Result Sheet'!AO164,IF($R$3=$AQ$10,'Result Sheet'!BK164,IF($R$3=$AQ$11,'Result Sheet'!CF164,IF($R$3=$AQ$12,'Result Sheet'!DA164,IF($R$3=$AQ$13,'Result Sheet'!DV164,IF($R$3=$AQ$14,'Result Sheet'!EL164,IF($R$3=$AQ$15,'Result Sheet'!EV164,IF($R$3=$AQ$16,'Result Sheet'!FF164,IF($R$3=$AQ$17,'Result Sheet'!FM164,IF($R$3=$AQ$18,'Result Sheet'!FQ164,"")))))))))))</f>
        <v/>
      </c>
      <c r="S164" s="65" t="str">
        <f t="shared" si="26"/>
        <v/>
      </c>
      <c r="T164" s="62">
        <f t="shared" si="27"/>
        <v>0</v>
      </c>
      <c r="U164" s="120" t="str">
        <f>IF($R$3=$AQ$8,'Result Sheet'!W164,IF($R$3=$AQ$9,'Result Sheet'!AR164,IF($R$3=$AQ$10,'Result Sheet'!BN164,IF($R$3=$AQ$11,'Result Sheet'!CI164,IF($R$3=$AQ$12,'Result Sheet'!DD164,IF($R$3=$AQ$13,'Result Sheet'!DY164,""))))))</f>
        <v/>
      </c>
      <c r="V164" s="120" t="str">
        <f>IF($R$3=$AQ$8,'Result Sheet'!X164,IF($R$3=$AQ$9,'Result Sheet'!AS164,IF($R$3=$AQ$10,'Result Sheet'!BO164,IF($R$3=$AQ$11,'Result Sheet'!CJ164,IF($R$3=$AQ$12,'Result Sheet'!DE164,IF($R$3=$AQ$13,'Result Sheet'!DZ164,IF($R$3=$AQ$14,'Result Sheet'!EM164,IF($R$3=$AQ$15,'Result Sheet'!EW164,IF($R$3=$AQ$16,'Result Sheet'!FG164,IF($R$3=$AQ$17,'Result Sheet'!FN164,IF($R$3=$AQ$18,'Result Sheet'!FR164,"")))))))))))</f>
        <v/>
      </c>
      <c r="W164" s="66" t="str">
        <f t="shared" si="28"/>
        <v/>
      </c>
      <c r="X164" s="445" t="str">
        <f t="shared" si="29"/>
        <v/>
      </c>
      <c r="Y164" s="446">
        <f t="shared" si="30"/>
        <v>0</v>
      </c>
      <c r="Z164" s="446" t="str">
        <f t="shared" si="24"/>
        <v/>
      </c>
      <c r="AA164" s="446" t="str">
        <f t="shared" si="31"/>
        <v/>
      </c>
      <c r="AB164" s="446" t="str">
        <f t="shared" si="32"/>
        <v/>
      </c>
      <c r="AC164" s="446" t="str">
        <f t="shared" si="33"/>
        <v/>
      </c>
      <c r="AD164" s="447" t="str">
        <f t="shared" si="34"/>
        <v/>
      </c>
    </row>
    <row r="165" spans="1:30">
      <c r="A165" s="475">
        <f>IF('Result Sheet'!A165="","",'Result Sheet'!A165)</f>
        <v>158</v>
      </c>
      <c r="B165" s="439" t="str">
        <f>IF(OR($D$3="",$R$3=""),"",IF('Result Sheet'!B165="","",'Result Sheet'!B165))</f>
        <v/>
      </c>
      <c r="C165" s="440" t="str">
        <f>IF(OR($D$3="",$R$3=""),"",IF('Result Sheet'!F165="","",'Result Sheet'!F165))</f>
        <v/>
      </c>
      <c r="D165" s="441" t="str">
        <f>IF(OR($D$3="",$R$3=""),"",IF('Result Sheet'!E165="","",'Result Sheet'!E165))</f>
        <v/>
      </c>
      <c r="E165" s="442" t="str">
        <f>IF(OR($D$3="",$R$3=""),"",IF('Result Sheet'!G165="","",'Result Sheet'!G165))</f>
        <v/>
      </c>
      <c r="F165" s="442" t="str">
        <f>IF(OR($D$3="",$R$3=""),"",IF('Result Sheet'!H165="","",'Result Sheet'!H165))</f>
        <v/>
      </c>
      <c r="G165" s="442" t="str">
        <f>IF(OR($D$3="",$R$3=""),"",IF('Result Sheet'!I165="","",'Result Sheet'!I165))</f>
        <v/>
      </c>
      <c r="H165" s="443" t="str">
        <f>IF(OR($D$3="",$R$3=""),"",IF('Result Sheet'!K165="","",'Result Sheet'!K165))</f>
        <v/>
      </c>
      <c r="I165" s="444" t="str">
        <f>IF(OR($D$3="",$R$3=""),"",IF('Result Sheet'!J165="","",'Result Sheet'!J165))</f>
        <v/>
      </c>
      <c r="J165" s="120" t="str">
        <f>IF($R$3=$AQ$8,'Result Sheet'!L165,IF($R$3=$AQ$9,'Result Sheet'!AG165,IF($R$3=$AQ$10,'Result Sheet'!BC165,IF($R$3=$AQ$11,'Result Sheet'!BX165,IF($R$3=$AQ$12,'Result Sheet'!CS165,IF($R$3=$AQ$13,'Result Sheet'!DN165,""))))))</f>
        <v/>
      </c>
      <c r="K165" s="120" t="str">
        <f>IF($R$3=$AQ$8,'Result Sheet'!M165,IF($R$3=$AQ$9,'Result Sheet'!AH165,IF($R$3=$AQ$10,'Result Sheet'!BD165,IF($R$3=$AQ$11,'Result Sheet'!BY165,IF($R$3=$AQ$12,'Result Sheet'!CT165,IF($R$3=$AQ$13,'Result Sheet'!DO165,IF($R$3=$AQ$14,'Result Sheet'!EI165,IF($R$3=$AQ$15,'Result Sheet'!ES165,IF($R$3=$AQ$16,'Result Sheet'!FC165,"")))))))))</f>
        <v/>
      </c>
      <c r="L165" s="120" t="str">
        <f>IF($R$3=$AQ$8,'Result Sheet'!N165,IF($R$3=$AQ$9,'Result Sheet'!AI165,IF($R$3=$AQ$10,'Result Sheet'!BE165,IF($R$3=$AQ$11,'Result Sheet'!BZ165,IF($R$3=$AQ$12,'Result Sheet'!CU165,IF($R$3=$AQ$13,'Result Sheet'!DP165,""))))))</f>
        <v/>
      </c>
      <c r="M165" s="120" t="str">
        <f>IF($R$3=$AQ$8,'Result Sheet'!O165,IF($R$3=$AQ$9,'Result Sheet'!AJ165,IF($R$3=$AQ$10,'Result Sheet'!BF165,IF($R$3=$AQ$11,'Result Sheet'!CA165,IF($R$3=$AQ$12,'Result Sheet'!CV165,IF($R$3=$AQ$13,'Result Sheet'!DQ165,IF($R$3=$AQ$14,'Result Sheet'!EJ165,IF($R$3=$AQ$15,'Result Sheet'!ET165,IF($R$3=$AQ$16,'Result Sheet'!FD165,"")))))))))</f>
        <v/>
      </c>
      <c r="N165" s="120" t="str">
        <f>IF($R$3=$AQ$8,'Result Sheet'!P165,IF($R$3=$AQ$9,'Result Sheet'!AK165,IF($R$3=$AQ$10,'Result Sheet'!BG165,IF($R$3=$AQ$11,'Result Sheet'!CB165,IF($R$3=$AQ$12,'Result Sheet'!CW165,IF($R$3=$AQ$13,'Result Sheet'!DR165,""))))))</f>
        <v/>
      </c>
      <c r="O165" s="120" t="str">
        <f>IF($R$3=$AQ$8,'Result Sheet'!Q165,IF($R$3=$AQ$9,'Result Sheet'!AL165,IF($R$3=$AQ$10,'Result Sheet'!BH165,IF($R$3=$AQ$11,'Result Sheet'!CC165,IF($R$3=$AQ$12,'Result Sheet'!CX165,IF($R$3=$AQ$13,'Result Sheet'!DS165,IF($R$3=$AQ$14,'Result Sheet'!EK165,IF($R$3=$AQ$15,'Result Sheet'!EU165,IF($R$3=$AQ$16,'Result Sheet'!FE165,"")))))))))</f>
        <v/>
      </c>
      <c r="P165" s="472" t="str">
        <f t="shared" si="25"/>
        <v/>
      </c>
      <c r="Q165" s="120" t="str">
        <f>IF($R$3=$AQ$8,'Result Sheet'!S165,IF($R$3=$AQ$9,'Result Sheet'!AN165,IF($R$3=$AQ$10,'Result Sheet'!BJ165,IF($R$3=$AQ$11,'Result Sheet'!CE165,IF($R$3=$AQ$12,'Result Sheet'!CZ165,IF($R$3=$AQ$13,'Result Sheet'!DU165,""))))))</f>
        <v/>
      </c>
      <c r="R165" s="120" t="str">
        <f>IF($R$3=$AQ$8,'Result Sheet'!T165,IF($R$3=$AQ$9,'Result Sheet'!AO165,IF($R$3=$AQ$10,'Result Sheet'!BK165,IF($R$3=$AQ$11,'Result Sheet'!CF165,IF($R$3=$AQ$12,'Result Sheet'!DA165,IF($R$3=$AQ$13,'Result Sheet'!DV165,IF($R$3=$AQ$14,'Result Sheet'!EL165,IF($R$3=$AQ$15,'Result Sheet'!EV165,IF($R$3=$AQ$16,'Result Sheet'!FF165,IF($R$3=$AQ$17,'Result Sheet'!FM165,IF($R$3=$AQ$18,'Result Sheet'!FQ165,"")))))))))))</f>
        <v/>
      </c>
      <c r="S165" s="65" t="str">
        <f t="shared" si="26"/>
        <v/>
      </c>
      <c r="T165" s="62">
        <f t="shared" si="27"/>
        <v>0</v>
      </c>
      <c r="U165" s="120" t="str">
        <f>IF($R$3=$AQ$8,'Result Sheet'!W165,IF($R$3=$AQ$9,'Result Sheet'!AR165,IF($R$3=$AQ$10,'Result Sheet'!BN165,IF($R$3=$AQ$11,'Result Sheet'!CI165,IF($R$3=$AQ$12,'Result Sheet'!DD165,IF($R$3=$AQ$13,'Result Sheet'!DY165,""))))))</f>
        <v/>
      </c>
      <c r="V165" s="120" t="str">
        <f>IF($R$3=$AQ$8,'Result Sheet'!X165,IF($R$3=$AQ$9,'Result Sheet'!AS165,IF($R$3=$AQ$10,'Result Sheet'!BO165,IF($R$3=$AQ$11,'Result Sheet'!CJ165,IF($R$3=$AQ$12,'Result Sheet'!DE165,IF($R$3=$AQ$13,'Result Sheet'!DZ165,IF($R$3=$AQ$14,'Result Sheet'!EM165,IF($R$3=$AQ$15,'Result Sheet'!EW165,IF($R$3=$AQ$16,'Result Sheet'!FG165,IF($R$3=$AQ$17,'Result Sheet'!FN165,IF($R$3=$AQ$18,'Result Sheet'!FR165,"")))))))))))</f>
        <v/>
      </c>
      <c r="W165" s="66" t="str">
        <f t="shared" si="28"/>
        <v/>
      </c>
      <c r="X165" s="445" t="str">
        <f t="shared" si="29"/>
        <v/>
      </c>
      <c r="Y165" s="446">
        <f t="shared" si="30"/>
        <v>0</v>
      </c>
      <c r="Z165" s="446" t="str">
        <f t="shared" si="24"/>
        <v/>
      </c>
      <c r="AA165" s="446" t="str">
        <f t="shared" si="31"/>
        <v/>
      </c>
      <c r="AB165" s="446" t="str">
        <f t="shared" si="32"/>
        <v/>
      </c>
      <c r="AC165" s="446" t="str">
        <f t="shared" si="33"/>
        <v/>
      </c>
      <c r="AD165" s="447" t="str">
        <f t="shared" si="34"/>
        <v/>
      </c>
    </row>
    <row r="166" spans="1:30">
      <c r="A166" s="475">
        <f>IF('Result Sheet'!A166="","",'Result Sheet'!A166)</f>
        <v>159</v>
      </c>
      <c r="B166" s="439" t="str">
        <f>IF(OR($D$3="",$R$3=""),"",IF('Result Sheet'!B166="","",'Result Sheet'!B166))</f>
        <v/>
      </c>
      <c r="C166" s="440" t="str">
        <f>IF(OR($D$3="",$R$3=""),"",IF('Result Sheet'!F166="","",'Result Sheet'!F166))</f>
        <v/>
      </c>
      <c r="D166" s="441" t="str">
        <f>IF(OR($D$3="",$R$3=""),"",IF('Result Sheet'!E166="","",'Result Sheet'!E166))</f>
        <v/>
      </c>
      <c r="E166" s="442" t="str">
        <f>IF(OR($D$3="",$R$3=""),"",IF('Result Sheet'!G166="","",'Result Sheet'!G166))</f>
        <v/>
      </c>
      <c r="F166" s="442" t="str">
        <f>IF(OR($D$3="",$R$3=""),"",IF('Result Sheet'!H166="","",'Result Sheet'!H166))</f>
        <v/>
      </c>
      <c r="G166" s="442" t="str">
        <f>IF(OR($D$3="",$R$3=""),"",IF('Result Sheet'!I166="","",'Result Sheet'!I166))</f>
        <v/>
      </c>
      <c r="H166" s="443" t="str">
        <f>IF(OR($D$3="",$R$3=""),"",IF('Result Sheet'!K166="","",'Result Sheet'!K166))</f>
        <v/>
      </c>
      <c r="I166" s="444" t="str">
        <f>IF(OR($D$3="",$R$3=""),"",IF('Result Sheet'!J166="","",'Result Sheet'!J166))</f>
        <v/>
      </c>
      <c r="J166" s="120" t="str">
        <f>IF($R$3=$AQ$8,'Result Sheet'!L166,IF($R$3=$AQ$9,'Result Sheet'!AG166,IF($R$3=$AQ$10,'Result Sheet'!BC166,IF($R$3=$AQ$11,'Result Sheet'!BX166,IF($R$3=$AQ$12,'Result Sheet'!CS166,IF($R$3=$AQ$13,'Result Sheet'!DN166,""))))))</f>
        <v/>
      </c>
      <c r="K166" s="120" t="str">
        <f>IF($R$3=$AQ$8,'Result Sheet'!M166,IF($R$3=$AQ$9,'Result Sheet'!AH166,IF($R$3=$AQ$10,'Result Sheet'!BD166,IF($R$3=$AQ$11,'Result Sheet'!BY166,IF($R$3=$AQ$12,'Result Sheet'!CT166,IF($R$3=$AQ$13,'Result Sheet'!DO166,IF($R$3=$AQ$14,'Result Sheet'!EI166,IF($R$3=$AQ$15,'Result Sheet'!ES166,IF($R$3=$AQ$16,'Result Sheet'!FC166,"")))))))))</f>
        <v/>
      </c>
      <c r="L166" s="120" t="str">
        <f>IF($R$3=$AQ$8,'Result Sheet'!N166,IF($R$3=$AQ$9,'Result Sheet'!AI166,IF($R$3=$AQ$10,'Result Sheet'!BE166,IF($R$3=$AQ$11,'Result Sheet'!BZ166,IF($R$3=$AQ$12,'Result Sheet'!CU166,IF($R$3=$AQ$13,'Result Sheet'!DP166,""))))))</f>
        <v/>
      </c>
      <c r="M166" s="120" t="str">
        <f>IF($R$3=$AQ$8,'Result Sheet'!O166,IF($R$3=$AQ$9,'Result Sheet'!AJ166,IF($R$3=$AQ$10,'Result Sheet'!BF166,IF($R$3=$AQ$11,'Result Sheet'!CA166,IF($R$3=$AQ$12,'Result Sheet'!CV166,IF($R$3=$AQ$13,'Result Sheet'!DQ166,IF($R$3=$AQ$14,'Result Sheet'!EJ166,IF($R$3=$AQ$15,'Result Sheet'!ET166,IF($R$3=$AQ$16,'Result Sheet'!FD166,"")))))))))</f>
        <v/>
      </c>
      <c r="N166" s="120" t="str">
        <f>IF($R$3=$AQ$8,'Result Sheet'!P166,IF($R$3=$AQ$9,'Result Sheet'!AK166,IF($R$3=$AQ$10,'Result Sheet'!BG166,IF($R$3=$AQ$11,'Result Sheet'!CB166,IF($R$3=$AQ$12,'Result Sheet'!CW166,IF($R$3=$AQ$13,'Result Sheet'!DR166,""))))))</f>
        <v/>
      </c>
      <c r="O166" s="120" t="str">
        <f>IF($R$3=$AQ$8,'Result Sheet'!Q166,IF($R$3=$AQ$9,'Result Sheet'!AL166,IF($R$3=$AQ$10,'Result Sheet'!BH166,IF($R$3=$AQ$11,'Result Sheet'!CC166,IF($R$3=$AQ$12,'Result Sheet'!CX166,IF($R$3=$AQ$13,'Result Sheet'!DS166,IF($R$3=$AQ$14,'Result Sheet'!EK166,IF($R$3=$AQ$15,'Result Sheet'!EU166,IF($R$3=$AQ$16,'Result Sheet'!FE166,"")))))))))</f>
        <v/>
      </c>
      <c r="P166" s="472" t="str">
        <f t="shared" si="25"/>
        <v/>
      </c>
      <c r="Q166" s="120" t="str">
        <f>IF($R$3=$AQ$8,'Result Sheet'!S166,IF($R$3=$AQ$9,'Result Sheet'!AN166,IF($R$3=$AQ$10,'Result Sheet'!BJ166,IF($R$3=$AQ$11,'Result Sheet'!CE166,IF($R$3=$AQ$12,'Result Sheet'!CZ166,IF($R$3=$AQ$13,'Result Sheet'!DU166,""))))))</f>
        <v/>
      </c>
      <c r="R166" s="120" t="str">
        <f>IF($R$3=$AQ$8,'Result Sheet'!T166,IF($R$3=$AQ$9,'Result Sheet'!AO166,IF($R$3=$AQ$10,'Result Sheet'!BK166,IF($R$3=$AQ$11,'Result Sheet'!CF166,IF($R$3=$AQ$12,'Result Sheet'!DA166,IF($R$3=$AQ$13,'Result Sheet'!DV166,IF($R$3=$AQ$14,'Result Sheet'!EL166,IF($R$3=$AQ$15,'Result Sheet'!EV166,IF($R$3=$AQ$16,'Result Sheet'!FF166,IF($R$3=$AQ$17,'Result Sheet'!FM166,IF($R$3=$AQ$18,'Result Sheet'!FQ166,"")))))))))))</f>
        <v/>
      </c>
      <c r="S166" s="65" t="str">
        <f t="shared" si="26"/>
        <v/>
      </c>
      <c r="T166" s="62">
        <f t="shared" si="27"/>
        <v>0</v>
      </c>
      <c r="U166" s="120" t="str">
        <f>IF($R$3=$AQ$8,'Result Sheet'!W166,IF($R$3=$AQ$9,'Result Sheet'!AR166,IF($R$3=$AQ$10,'Result Sheet'!BN166,IF($R$3=$AQ$11,'Result Sheet'!CI166,IF($R$3=$AQ$12,'Result Sheet'!DD166,IF($R$3=$AQ$13,'Result Sheet'!DY166,""))))))</f>
        <v/>
      </c>
      <c r="V166" s="120" t="str">
        <f>IF($R$3=$AQ$8,'Result Sheet'!X166,IF($R$3=$AQ$9,'Result Sheet'!AS166,IF($R$3=$AQ$10,'Result Sheet'!BO166,IF($R$3=$AQ$11,'Result Sheet'!CJ166,IF($R$3=$AQ$12,'Result Sheet'!DE166,IF($R$3=$AQ$13,'Result Sheet'!DZ166,IF($R$3=$AQ$14,'Result Sheet'!EM166,IF($R$3=$AQ$15,'Result Sheet'!EW166,IF($R$3=$AQ$16,'Result Sheet'!FG166,IF($R$3=$AQ$17,'Result Sheet'!FN166,IF($R$3=$AQ$18,'Result Sheet'!FR166,"")))))))))))</f>
        <v/>
      </c>
      <c r="W166" s="66" t="str">
        <f t="shared" si="28"/>
        <v/>
      </c>
      <c r="X166" s="445" t="str">
        <f t="shared" si="29"/>
        <v/>
      </c>
      <c r="Y166" s="446">
        <f t="shared" si="30"/>
        <v>0</v>
      </c>
      <c r="Z166" s="446" t="str">
        <f t="shared" si="24"/>
        <v/>
      </c>
      <c r="AA166" s="446" t="str">
        <f t="shared" si="31"/>
        <v/>
      </c>
      <c r="AB166" s="446" t="str">
        <f t="shared" si="32"/>
        <v/>
      </c>
      <c r="AC166" s="446" t="str">
        <f t="shared" si="33"/>
        <v/>
      </c>
      <c r="AD166" s="447" t="str">
        <f t="shared" si="34"/>
        <v/>
      </c>
    </row>
    <row r="167" spans="1:30">
      <c r="A167" s="475">
        <f>IF('Result Sheet'!A167="","",'Result Sheet'!A167)</f>
        <v>160</v>
      </c>
      <c r="B167" s="439" t="str">
        <f>IF(OR($D$3="",$R$3=""),"",IF('Result Sheet'!B167="","",'Result Sheet'!B167))</f>
        <v/>
      </c>
      <c r="C167" s="440" t="str">
        <f>IF(OR($D$3="",$R$3=""),"",IF('Result Sheet'!F167="","",'Result Sheet'!F167))</f>
        <v/>
      </c>
      <c r="D167" s="441" t="str">
        <f>IF(OR($D$3="",$R$3=""),"",IF('Result Sheet'!E167="","",'Result Sheet'!E167))</f>
        <v/>
      </c>
      <c r="E167" s="442" t="str">
        <f>IF(OR($D$3="",$R$3=""),"",IF('Result Sheet'!G167="","",'Result Sheet'!G167))</f>
        <v/>
      </c>
      <c r="F167" s="442" t="str">
        <f>IF(OR($D$3="",$R$3=""),"",IF('Result Sheet'!H167="","",'Result Sheet'!H167))</f>
        <v/>
      </c>
      <c r="G167" s="442" t="str">
        <f>IF(OR($D$3="",$R$3=""),"",IF('Result Sheet'!I167="","",'Result Sheet'!I167))</f>
        <v/>
      </c>
      <c r="H167" s="443" t="str">
        <f>IF(OR($D$3="",$R$3=""),"",IF('Result Sheet'!K167="","",'Result Sheet'!K167))</f>
        <v/>
      </c>
      <c r="I167" s="444" t="str">
        <f>IF(OR($D$3="",$R$3=""),"",IF('Result Sheet'!J167="","",'Result Sheet'!J167))</f>
        <v/>
      </c>
      <c r="J167" s="120" t="str">
        <f>IF($R$3=$AQ$8,'Result Sheet'!L167,IF($R$3=$AQ$9,'Result Sheet'!AG167,IF($R$3=$AQ$10,'Result Sheet'!BC167,IF($R$3=$AQ$11,'Result Sheet'!BX167,IF($R$3=$AQ$12,'Result Sheet'!CS167,IF($R$3=$AQ$13,'Result Sheet'!DN167,""))))))</f>
        <v/>
      </c>
      <c r="K167" s="120" t="str">
        <f>IF($R$3=$AQ$8,'Result Sheet'!M167,IF($R$3=$AQ$9,'Result Sheet'!AH167,IF($R$3=$AQ$10,'Result Sheet'!BD167,IF($R$3=$AQ$11,'Result Sheet'!BY167,IF($R$3=$AQ$12,'Result Sheet'!CT167,IF($R$3=$AQ$13,'Result Sheet'!DO167,IF($R$3=$AQ$14,'Result Sheet'!EI167,IF($R$3=$AQ$15,'Result Sheet'!ES167,IF($R$3=$AQ$16,'Result Sheet'!FC167,"")))))))))</f>
        <v/>
      </c>
      <c r="L167" s="120" t="str">
        <f>IF($R$3=$AQ$8,'Result Sheet'!N167,IF($R$3=$AQ$9,'Result Sheet'!AI167,IF($R$3=$AQ$10,'Result Sheet'!BE167,IF($R$3=$AQ$11,'Result Sheet'!BZ167,IF($R$3=$AQ$12,'Result Sheet'!CU167,IF($R$3=$AQ$13,'Result Sheet'!DP167,""))))))</f>
        <v/>
      </c>
      <c r="M167" s="120" t="str">
        <f>IF($R$3=$AQ$8,'Result Sheet'!O167,IF($R$3=$AQ$9,'Result Sheet'!AJ167,IF($R$3=$AQ$10,'Result Sheet'!BF167,IF($R$3=$AQ$11,'Result Sheet'!CA167,IF($R$3=$AQ$12,'Result Sheet'!CV167,IF($R$3=$AQ$13,'Result Sheet'!DQ167,IF($R$3=$AQ$14,'Result Sheet'!EJ167,IF($R$3=$AQ$15,'Result Sheet'!ET167,IF($R$3=$AQ$16,'Result Sheet'!FD167,"")))))))))</f>
        <v/>
      </c>
      <c r="N167" s="120" t="str">
        <f>IF($R$3=$AQ$8,'Result Sheet'!P167,IF($R$3=$AQ$9,'Result Sheet'!AK167,IF($R$3=$AQ$10,'Result Sheet'!BG167,IF($R$3=$AQ$11,'Result Sheet'!CB167,IF($R$3=$AQ$12,'Result Sheet'!CW167,IF($R$3=$AQ$13,'Result Sheet'!DR167,""))))))</f>
        <v/>
      </c>
      <c r="O167" s="120" t="str">
        <f>IF($R$3=$AQ$8,'Result Sheet'!Q167,IF($R$3=$AQ$9,'Result Sheet'!AL167,IF($R$3=$AQ$10,'Result Sheet'!BH167,IF($R$3=$AQ$11,'Result Sheet'!CC167,IF($R$3=$AQ$12,'Result Sheet'!CX167,IF($R$3=$AQ$13,'Result Sheet'!DS167,IF($R$3=$AQ$14,'Result Sheet'!EK167,IF($R$3=$AQ$15,'Result Sheet'!EU167,IF($R$3=$AQ$16,'Result Sheet'!FE167,"")))))))))</f>
        <v/>
      </c>
      <c r="P167" s="472" t="str">
        <f t="shared" si="25"/>
        <v/>
      </c>
      <c r="Q167" s="120" t="str">
        <f>IF($R$3=$AQ$8,'Result Sheet'!S167,IF($R$3=$AQ$9,'Result Sheet'!AN167,IF($R$3=$AQ$10,'Result Sheet'!BJ167,IF($R$3=$AQ$11,'Result Sheet'!CE167,IF($R$3=$AQ$12,'Result Sheet'!CZ167,IF($R$3=$AQ$13,'Result Sheet'!DU167,""))))))</f>
        <v/>
      </c>
      <c r="R167" s="120" t="str">
        <f>IF($R$3=$AQ$8,'Result Sheet'!T167,IF($R$3=$AQ$9,'Result Sheet'!AO167,IF($R$3=$AQ$10,'Result Sheet'!BK167,IF($R$3=$AQ$11,'Result Sheet'!CF167,IF($R$3=$AQ$12,'Result Sheet'!DA167,IF($R$3=$AQ$13,'Result Sheet'!DV167,IF($R$3=$AQ$14,'Result Sheet'!EL167,IF($R$3=$AQ$15,'Result Sheet'!EV167,IF($R$3=$AQ$16,'Result Sheet'!FF167,IF($R$3=$AQ$17,'Result Sheet'!FM167,IF($R$3=$AQ$18,'Result Sheet'!FQ167,"")))))))))))</f>
        <v/>
      </c>
      <c r="S167" s="65" t="str">
        <f t="shared" si="26"/>
        <v/>
      </c>
      <c r="T167" s="62">
        <f t="shared" si="27"/>
        <v>0</v>
      </c>
      <c r="U167" s="120" t="str">
        <f>IF($R$3=$AQ$8,'Result Sheet'!W167,IF($R$3=$AQ$9,'Result Sheet'!AR167,IF($R$3=$AQ$10,'Result Sheet'!BN167,IF($R$3=$AQ$11,'Result Sheet'!CI167,IF($R$3=$AQ$12,'Result Sheet'!DD167,IF($R$3=$AQ$13,'Result Sheet'!DY167,""))))))</f>
        <v/>
      </c>
      <c r="V167" s="120" t="str">
        <f>IF($R$3=$AQ$8,'Result Sheet'!X167,IF($R$3=$AQ$9,'Result Sheet'!AS167,IF($R$3=$AQ$10,'Result Sheet'!BO167,IF($R$3=$AQ$11,'Result Sheet'!CJ167,IF($R$3=$AQ$12,'Result Sheet'!DE167,IF($R$3=$AQ$13,'Result Sheet'!DZ167,IF($R$3=$AQ$14,'Result Sheet'!EM167,IF($R$3=$AQ$15,'Result Sheet'!EW167,IF($R$3=$AQ$16,'Result Sheet'!FG167,IF($R$3=$AQ$17,'Result Sheet'!FN167,IF($R$3=$AQ$18,'Result Sheet'!FR167,"")))))))))))</f>
        <v/>
      </c>
      <c r="W167" s="66" t="str">
        <f t="shared" si="28"/>
        <v/>
      </c>
      <c r="X167" s="445" t="str">
        <f t="shared" si="29"/>
        <v/>
      </c>
      <c r="Y167" s="446">
        <f t="shared" si="30"/>
        <v>0</v>
      </c>
      <c r="Z167" s="446" t="str">
        <f t="shared" si="24"/>
        <v/>
      </c>
      <c r="AA167" s="446" t="str">
        <f t="shared" si="31"/>
        <v/>
      </c>
      <c r="AB167" s="446" t="str">
        <f t="shared" si="32"/>
        <v/>
      </c>
      <c r="AC167" s="446" t="str">
        <f t="shared" si="33"/>
        <v/>
      </c>
      <c r="AD167" s="447" t="str">
        <f t="shared" si="34"/>
        <v/>
      </c>
    </row>
    <row r="168" spans="1:30">
      <c r="A168" s="475">
        <f>IF('Result Sheet'!A168="","",'Result Sheet'!A168)</f>
        <v>161</v>
      </c>
      <c r="B168" s="439" t="str">
        <f>IF(OR($D$3="",$R$3=""),"",IF('Result Sheet'!B168="","",'Result Sheet'!B168))</f>
        <v/>
      </c>
      <c r="C168" s="440" t="str">
        <f>IF(OR($D$3="",$R$3=""),"",IF('Result Sheet'!F168="","",'Result Sheet'!F168))</f>
        <v/>
      </c>
      <c r="D168" s="441" t="str">
        <f>IF(OR($D$3="",$R$3=""),"",IF('Result Sheet'!E168="","",'Result Sheet'!E168))</f>
        <v/>
      </c>
      <c r="E168" s="442" t="str">
        <f>IF(OR($D$3="",$R$3=""),"",IF('Result Sheet'!G168="","",'Result Sheet'!G168))</f>
        <v/>
      </c>
      <c r="F168" s="442" t="str">
        <f>IF(OR($D$3="",$R$3=""),"",IF('Result Sheet'!H168="","",'Result Sheet'!H168))</f>
        <v/>
      </c>
      <c r="G168" s="442" t="str">
        <f>IF(OR($D$3="",$R$3=""),"",IF('Result Sheet'!I168="","",'Result Sheet'!I168))</f>
        <v/>
      </c>
      <c r="H168" s="443" t="str">
        <f>IF(OR($D$3="",$R$3=""),"",IF('Result Sheet'!K168="","",'Result Sheet'!K168))</f>
        <v/>
      </c>
      <c r="I168" s="444" t="str">
        <f>IF(OR($D$3="",$R$3=""),"",IF('Result Sheet'!J168="","",'Result Sheet'!J168))</f>
        <v/>
      </c>
      <c r="J168" s="120" t="str">
        <f>IF($R$3=$AQ$8,'Result Sheet'!L168,IF($R$3=$AQ$9,'Result Sheet'!AG168,IF($R$3=$AQ$10,'Result Sheet'!BC168,IF($R$3=$AQ$11,'Result Sheet'!BX168,IF($R$3=$AQ$12,'Result Sheet'!CS168,IF($R$3=$AQ$13,'Result Sheet'!DN168,""))))))</f>
        <v/>
      </c>
      <c r="K168" s="120" t="str">
        <f>IF($R$3=$AQ$8,'Result Sheet'!M168,IF($R$3=$AQ$9,'Result Sheet'!AH168,IF($R$3=$AQ$10,'Result Sheet'!BD168,IF($R$3=$AQ$11,'Result Sheet'!BY168,IF($R$3=$AQ$12,'Result Sheet'!CT168,IF($R$3=$AQ$13,'Result Sheet'!DO168,IF($R$3=$AQ$14,'Result Sheet'!EI168,IF($R$3=$AQ$15,'Result Sheet'!ES168,IF($R$3=$AQ$16,'Result Sheet'!FC168,"")))))))))</f>
        <v/>
      </c>
      <c r="L168" s="120" t="str">
        <f>IF($R$3=$AQ$8,'Result Sheet'!N168,IF($R$3=$AQ$9,'Result Sheet'!AI168,IF($R$3=$AQ$10,'Result Sheet'!BE168,IF($R$3=$AQ$11,'Result Sheet'!BZ168,IF($R$3=$AQ$12,'Result Sheet'!CU168,IF($R$3=$AQ$13,'Result Sheet'!DP168,""))))))</f>
        <v/>
      </c>
      <c r="M168" s="120" t="str">
        <f>IF($R$3=$AQ$8,'Result Sheet'!O168,IF($R$3=$AQ$9,'Result Sheet'!AJ168,IF($R$3=$AQ$10,'Result Sheet'!BF168,IF($R$3=$AQ$11,'Result Sheet'!CA168,IF($R$3=$AQ$12,'Result Sheet'!CV168,IF($R$3=$AQ$13,'Result Sheet'!DQ168,IF($R$3=$AQ$14,'Result Sheet'!EJ168,IF($R$3=$AQ$15,'Result Sheet'!ET168,IF($R$3=$AQ$16,'Result Sheet'!FD168,"")))))))))</f>
        <v/>
      </c>
      <c r="N168" s="120" t="str">
        <f>IF($R$3=$AQ$8,'Result Sheet'!P168,IF($R$3=$AQ$9,'Result Sheet'!AK168,IF($R$3=$AQ$10,'Result Sheet'!BG168,IF($R$3=$AQ$11,'Result Sheet'!CB168,IF($R$3=$AQ$12,'Result Sheet'!CW168,IF($R$3=$AQ$13,'Result Sheet'!DR168,""))))))</f>
        <v/>
      </c>
      <c r="O168" s="120" t="str">
        <f>IF($R$3=$AQ$8,'Result Sheet'!Q168,IF($R$3=$AQ$9,'Result Sheet'!AL168,IF($R$3=$AQ$10,'Result Sheet'!BH168,IF($R$3=$AQ$11,'Result Sheet'!CC168,IF($R$3=$AQ$12,'Result Sheet'!CX168,IF($R$3=$AQ$13,'Result Sheet'!DS168,IF($R$3=$AQ$14,'Result Sheet'!EK168,IF($R$3=$AQ$15,'Result Sheet'!EU168,IF($R$3=$AQ$16,'Result Sheet'!FE168,"")))))))))</f>
        <v/>
      </c>
      <c r="P168" s="472" t="str">
        <f t="shared" si="25"/>
        <v/>
      </c>
      <c r="Q168" s="120" t="str">
        <f>IF($R$3=$AQ$8,'Result Sheet'!S168,IF($R$3=$AQ$9,'Result Sheet'!AN168,IF($R$3=$AQ$10,'Result Sheet'!BJ168,IF($R$3=$AQ$11,'Result Sheet'!CE168,IF($R$3=$AQ$12,'Result Sheet'!CZ168,IF($R$3=$AQ$13,'Result Sheet'!DU168,""))))))</f>
        <v/>
      </c>
      <c r="R168" s="120" t="str">
        <f>IF($R$3=$AQ$8,'Result Sheet'!T168,IF($R$3=$AQ$9,'Result Sheet'!AO168,IF($R$3=$AQ$10,'Result Sheet'!BK168,IF($R$3=$AQ$11,'Result Sheet'!CF168,IF($R$3=$AQ$12,'Result Sheet'!DA168,IF($R$3=$AQ$13,'Result Sheet'!DV168,IF($R$3=$AQ$14,'Result Sheet'!EL168,IF($R$3=$AQ$15,'Result Sheet'!EV168,IF($R$3=$AQ$16,'Result Sheet'!FF168,IF($R$3=$AQ$17,'Result Sheet'!FM168,IF($R$3=$AQ$18,'Result Sheet'!FQ168,"")))))))))))</f>
        <v/>
      </c>
      <c r="S168" s="65" t="str">
        <f t="shared" si="26"/>
        <v/>
      </c>
      <c r="T168" s="62">
        <f t="shared" si="27"/>
        <v>0</v>
      </c>
      <c r="U168" s="120" t="str">
        <f>IF($R$3=$AQ$8,'Result Sheet'!W168,IF($R$3=$AQ$9,'Result Sheet'!AR168,IF($R$3=$AQ$10,'Result Sheet'!BN168,IF($R$3=$AQ$11,'Result Sheet'!CI168,IF($R$3=$AQ$12,'Result Sheet'!DD168,IF($R$3=$AQ$13,'Result Sheet'!DY168,""))))))</f>
        <v/>
      </c>
      <c r="V168" s="120" t="str">
        <f>IF($R$3=$AQ$8,'Result Sheet'!X168,IF($R$3=$AQ$9,'Result Sheet'!AS168,IF($R$3=$AQ$10,'Result Sheet'!BO168,IF($R$3=$AQ$11,'Result Sheet'!CJ168,IF($R$3=$AQ$12,'Result Sheet'!DE168,IF($R$3=$AQ$13,'Result Sheet'!DZ168,IF($R$3=$AQ$14,'Result Sheet'!EM168,IF($R$3=$AQ$15,'Result Sheet'!EW168,IF($R$3=$AQ$16,'Result Sheet'!FG168,IF($R$3=$AQ$17,'Result Sheet'!FN168,IF($R$3=$AQ$18,'Result Sheet'!FR168,"")))))))))))</f>
        <v/>
      </c>
      <c r="W168" s="66" t="str">
        <f t="shared" si="28"/>
        <v/>
      </c>
      <c r="X168" s="445" t="str">
        <f t="shared" si="29"/>
        <v/>
      </c>
      <c r="Y168" s="446">
        <f t="shared" si="30"/>
        <v>0</v>
      </c>
      <c r="Z168" s="446" t="str">
        <f t="shared" ref="Z168:Z199" si="35">IF(OR(B168="NSO",B168=0,B168=""),"",IF(OR($R$3=$AQ$12,$R$3=$AQ$13,$R$3=$AQ$14,$R$3=$AQ$15,$R$3=$AQ$16),$X$7,IF($R$3=$AQ$9,IF(AND(J168="",K168="",L168=""),15-Y168,IF(AND(J168="NA",K168="NA",L168="NA"),15-Y168,IF(AND(N168="",O168=""),35-Y168,IF(AND(R168="",S168=""),50-Y168,100-Y168)))),IF(AND(J168="",K168="",L168=""),30-Y168,IF(AND(J168="NA",K168="NA",L168="NA"),30-Y168,IF(AND(N168="",O168=""),70-Y168,IF(AND(R168="",S168=""),100-Y168,200-Y168)))))))</f>
        <v/>
      </c>
      <c r="AA168" s="446" t="str">
        <f t="shared" si="31"/>
        <v/>
      </c>
      <c r="AB168" s="446" t="str">
        <f t="shared" si="32"/>
        <v/>
      </c>
      <c r="AC168" s="446" t="str">
        <f t="shared" si="33"/>
        <v/>
      </c>
      <c r="AD168" s="447" t="str">
        <f t="shared" si="34"/>
        <v/>
      </c>
    </row>
    <row r="169" spans="1:30">
      <c r="A169" s="475">
        <f>IF('Result Sheet'!A169="","",'Result Sheet'!A169)</f>
        <v>162</v>
      </c>
      <c r="B169" s="439" t="str">
        <f>IF(OR($D$3="",$R$3=""),"",IF('Result Sheet'!B169="","",'Result Sheet'!B169))</f>
        <v/>
      </c>
      <c r="C169" s="440" t="str">
        <f>IF(OR($D$3="",$R$3=""),"",IF('Result Sheet'!F169="","",'Result Sheet'!F169))</f>
        <v/>
      </c>
      <c r="D169" s="441" t="str">
        <f>IF(OR($D$3="",$R$3=""),"",IF('Result Sheet'!E169="","",'Result Sheet'!E169))</f>
        <v/>
      </c>
      <c r="E169" s="442" t="str">
        <f>IF(OR($D$3="",$R$3=""),"",IF('Result Sheet'!G169="","",'Result Sheet'!G169))</f>
        <v/>
      </c>
      <c r="F169" s="442" t="str">
        <f>IF(OR($D$3="",$R$3=""),"",IF('Result Sheet'!H169="","",'Result Sheet'!H169))</f>
        <v/>
      </c>
      <c r="G169" s="442" t="str">
        <f>IF(OR($D$3="",$R$3=""),"",IF('Result Sheet'!I169="","",'Result Sheet'!I169))</f>
        <v/>
      </c>
      <c r="H169" s="443" t="str">
        <f>IF(OR($D$3="",$R$3=""),"",IF('Result Sheet'!K169="","",'Result Sheet'!K169))</f>
        <v/>
      </c>
      <c r="I169" s="444" t="str">
        <f>IF(OR($D$3="",$R$3=""),"",IF('Result Sheet'!J169="","",'Result Sheet'!J169))</f>
        <v/>
      </c>
      <c r="J169" s="120" t="str">
        <f>IF($R$3=$AQ$8,'Result Sheet'!L169,IF($R$3=$AQ$9,'Result Sheet'!AG169,IF($R$3=$AQ$10,'Result Sheet'!BC169,IF($R$3=$AQ$11,'Result Sheet'!BX169,IF($R$3=$AQ$12,'Result Sheet'!CS169,IF($R$3=$AQ$13,'Result Sheet'!DN169,""))))))</f>
        <v/>
      </c>
      <c r="K169" s="120" t="str">
        <f>IF($R$3=$AQ$8,'Result Sheet'!M169,IF($R$3=$AQ$9,'Result Sheet'!AH169,IF($R$3=$AQ$10,'Result Sheet'!BD169,IF($R$3=$AQ$11,'Result Sheet'!BY169,IF($R$3=$AQ$12,'Result Sheet'!CT169,IF($R$3=$AQ$13,'Result Sheet'!DO169,IF($R$3=$AQ$14,'Result Sheet'!EI169,IF($R$3=$AQ$15,'Result Sheet'!ES169,IF($R$3=$AQ$16,'Result Sheet'!FC169,"")))))))))</f>
        <v/>
      </c>
      <c r="L169" s="120" t="str">
        <f>IF($R$3=$AQ$8,'Result Sheet'!N169,IF($R$3=$AQ$9,'Result Sheet'!AI169,IF($R$3=$AQ$10,'Result Sheet'!BE169,IF($R$3=$AQ$11,'Result Sheet'!BZ169,IF($R$3=$AQ$12,'Result Sheet'!CU169,IF($R$3=$AQ$13,'Result Sheet'!DP169,""))))))</f>
        <v/>
      </c>
      <c r="M169" s="120" t="str">
        <f>IF($R$3=$AQ$8,'Result Sheet'!O169,IF($R$3=$AQ$9,'Result Sheet'!AJ169,IF($R$3=$AQ$10,'Result Sheet'!BF169,IF($R$3=$AQ$11,'Result Sheet'!CA169,IF($R$3=$AQ$12,'Result Sheet'!CV169,IF($R$3=$AQ$13,'Result Sheet'!DQ169,IF($R$3=$AQ$14,'Result Sheet'!EJ169,IF($R$3=$AQ$15,'Result Sheet'!ET169,IF($R$3=$AQ$16,'Result Sheet'!FD169,"")))))))))</f>
        <v/>
      </c>
      <c r="N169" s="120" t="str">
        <f>IF($R$3=$AQ$8,'Result Sheet'!P169,IF($R$3=$AQ$9,'Result Sheet'!AK169,IF($R$3=$AQ$10,'Result Sheet'!BG169,IF($R$3=$AQ$11,'Result Sheet'!CB169,IF($R$3=$AQ$12,'Result Sheet'!CW169,IF($R$3=$AQ$13,'Result Sheet'!DR169,""))))))</f>
        <v/>
      </c>
      <c r="O169" s="120" t="str">
        <f>IF($R$3=$AQ$8,'Result Sheet'!Q169,IF($R$3=$AQ$9,'Result Sheet'!AL169,IF($R$3=$AQ$10,'Result Sheet'!BH169,IF($R$3=$AQ$11,'Result Sheet'!CC169,IF($R$3=$AQ$12,'Result Sheet'!CX169,IF($R$3=$AQ$13,'Result Sheet'!DS169,IF($R$3=$AQ$14,'Result Sheet'!EK169,IF($R$3=$AQ$15,'Result Sheet'!EU169,IF($R$3=$AQ$16,'Result Sheet'!FE169,"")))))))))</f>
        <v/>
      </c>
      <c r="P169" s="472" t="str">
        <f t="shared" si="25"/>
        <v/>
      </c>
      <c r="Q169" s="120" t="str">
        <f>IF($R$3=$AQ$8,'Result Sheet'!S169,IF($R$3=$AQ$9,'Result Sheet'!AN169,IF($R$3=$AQ$10,'Result Sheet'!BJ169,IF($R$3=$AQ$11,'Result Sheet'!CE169,IF($R$3=$AQ$12,'Result Sheet'!CZ169,IF($R$3=$AQ$13,'Result Sheet'!DU169,""))))))</f>
        <v/>
      </c>
      <c r="R169" s="120" t="str">
        <f>IF($R$3=$AQ$8,'Result Sheet'!T169,IF($R$3=$AQ$9,'Result Sheet'!AO169,IF($R$3=$AQ$10,'Result Sheet'!BK169,IF($R$3=$AQ$11,'Result Sheet'!CF169,IF($R$3=$AQ$12,'Result Sheet'!DA169,IF($R$3=$AQ$13,'Result Sheet'!DV169,IF($R$3=$AQ$14,'Result Sheet'!EL169,IF($R$3=$AQ$15,'Result Sheet'!EV169,IF($R$3=$AQ$16,'Result Sheet'!FF169,IF($R$3=$AQ$17,'Result Sheet'!FM169,IF($R$3=$AQ$18,'Result Sheet'!FQ169,"")))))))))))</f>
        <v/>
      </c>
      <c r="S169" s="65" t="str">
        <f t="shared" si="26"/>
        <v/>
      </c>
      <c r="T169" s="62">
        <f t="shared" si="27"/>
        <v>0</v>
      </c>
      <c r="U169" s="120" t="str">
        <f>IF($R$3=$AQ$8,'Result Sheet'!W169,IF($R$3=$AQ$9,'Result Sheet'!AR169,IF($R$3=$AQ$10,'Result Sheet'!BN169,IF($R$3=$AQ$11,'Result Sheet'!CI169,IF($R$3=$AQ$12,'Result Sheet'!DD169,IF($R$3=$AQ$13,'Result Sheet'!DY169,""))))))</f>
        <v/>
      </c>
      <c r="V169" s="120" t="str">
        <f>IF($R$3=$AQ$8,'Result Sheet'!X169,IF($R$3=$AQ$9,'Result Sheet'!AS169,IF($R$3=$AQ$10,'Result Sheet'!BO169,IF($R$3=$AQ$11,'Result Sheet'!CJ169,IF($R$3=$AQ$12,'Result Sheet'!DE169,IF($R$3=$AQ$13,'Result Sheet'!DZ169,IF($R$3=$AQ$14,'Result Sheet'!EM169,IF($R$3=$AQ$15,'Result Sheet'!EW169,IF($R$3=$AQ$16,'Result Sheet'!FG169,IF($R$3=$AQ$17,'Result Sheet'!FN169,IF($R$3=$AQ$18,'Result Sheet'!FR169,"")))))))))))</f>
        <v/>
      </c>
      <c r="W169" s="66" t="str">
        <f t="shared" si="28"/>
        <v/>
      </c>
      <c r="X169" s="445" t="str">
        <f t="shared" si="29"/>
        <v/>
      </c>
      <c r="Y169" s="446">
        <f t="shared" si="30"/>
        <v>0</v>
      </c>
      <c r="Z169" s="446" t="str">
        <f t="shared" si="35"/>
        <v/>
      </c>
      <c r="AA169" s="446" t="str">
        <f t="shared" si="31"/>
        <v/>
      </c>
      <c r="AB169" s="446" t="str">
        <f t="shared" si="32"/>
        <v/>
      </c>
      <c r="AC169" s="446" t="str">
        <f t="shared" si="33"/>
        <v/>
      </c>
      <c r="AD169" s="447" t="str">
        <f t="shared" si="34"/>
        <v/>
      </c>
    </row>
    <row r="170" spans="1:30">
      <c r="A170" s="475">
        <f>IF('Result Sheet'!A170="","",'Result Sheet'!A170)</f>
        <v>163</v>
      </c>
      <c r="B170" s="439" t="str">
        <f>IF(OR($D$3="",$R$3=""),"",IF('Result Sheet'!B170="","",'Result Sheet'!B170))</f>
        <v/>
      </c>
      <c r="C170" s="440" t="str">
        <f>IF(OR($D$3="",$R$3=""),"",IF('Result Sheet'!F170="","",'Result Sheet'!F170))</f>
        <v/>
      </c>
      <c r="D170" s="441" t="str">
        <f>IF(OR($D$3="",$R$3=""),"",IF('Result Sheet'!E170="","",'Result Sheet'!E170))</f>
        <v/>
      </c>
      <c r="E170" s="442" t="str">
        <f>IF(OR($D$3="",$R$3=""),"",IF('Result Sheet'!G170="","",'Result Sheet'!G170))</f>
        <v/>
      </c>
      <c r="F170" s="442" t="str">
        <f>IF(OR($D$3="",$R$3=""),"",IF('Result Sheet'!H170="","",'Result Sheet'!H170))</f>
        <v/>
      </c>
      <c r="G170" s="442" t="str">
        <f>IF(OR($D$3="",$R$3=""),"",IF('Result Sheet'!I170="","",'Result Sheet'!I170))</f>
        <v/>
      </c>
      <c r="H170" s="443" t="str">
        <f>IF(OR($D$3="",$R$3=""),"",IF('Result Sheet'!K170="","",'Result Sheet'!K170))</f>
        <v/>
      </c>
      <c r="I170" s="444" t="str">
        <f>IF(OR($D$3="",$R$3=""),"",IF('Result Sheet'!J170="","",'Result Sheet'!J170))</f>
        <v/>
      </c>
      <c r="J170" s="120" t="str">
        <f>IF($R$3=$AQ$8,'Result Sheet'!L170,IF($R$3=$AQ$9,'Result Sheet'!AG170,IF($R$3=$AQ$10,'Result Sheet'!BC170,IF($R$3=$AQ$11,'Result Sheet'!BX170,IF($R$3=$AQ$12,'Result Sheet'!CS170,IF($R$3=$AQ$13,'Result Sheet'!DN170,""))))))</f>
        <v/>
      </c>
      <c r="K170" s="120" t="str">
        <f>IF($R$3=$AQ$8,'Result Sheet'!M170,IF($R$3=$AQ$9,'Result Sheet'!AH170,IF($R$3=$AQ$10,'Result Sheet'!BD170,IF($R$3=$AQ$11,'Result Sheet'!BY170,IF($R$3=$AQ$12,'Result Sheet'!CT170,IF($R$3=$AQ$13,'Result Sheet'!DO170,IF($R$3=$AQ$14,'Result Sheet'!EI170,IF($R$3=$AQ$15,'Result Sheet'!ES170,IF($R$3=$AQ$16,'Result Sheet'!FC170,"")))))))))</f>
        <v/>
      </c>
      <c r="L170" s="120" t="str">
        <f>IF($R$3=$AQ$8,'Result Sheet'!N170,IF($R$3=$AQ$9,'Result Sheet'!AI170,IF($R$3=$AQ$10,'Result Sheet'!BE170,IF($R$3=$AQ$11,'Result Sheet'!BZ170,IF($R$3=$AQ$12,'Result Sheet'!CU170,IF($R$3=$AQ$13,'Result Sheet'!DP170,""))))))</f>
        <v/>
      </c>
      <c r="M170" s="120" t="str">
        <f>IF($R$3=$AQ$8,'Result Sheet'!O170,IF($R$3=$AQ$9,'Result Sheet'!AJ170,IF($R$3=$AQ$10,'Result Sheet'!BF170,IF($R$3=$AQ$11,'Result Sheet'!CA170,IF($R$3=$AQ$12,'Result Sheet'!CV170,IF($R$3=$AQ$13,'Result Sheet'!DQ170,IF($R$3=$AQ$14,'Result Sheet'!EJ170,IF($R$3=$AQ$15,'Result Sheet'!ET170,IF($R$3=$AQ$16,'Result Sheet'!FD170,"")))))))))</f>
        <v/>
      </c>
      <c r="N170" s="120" t="str">
        <f>IF($R$3=$AQ$8,'Result Sheet'!P170,IF($R$3=$AQ$9,'Result Sheet'!AK170,IF($R$3=$AQ$10,'Result Sheet'!BG170,IF($R$3=$AQ$11,'Result Sheet'!CB170,IF($R$3=$AQ$12,'Result Sheet'!CW170,IF($R$3=$AQ$13,'Result Sheet'!DR170,""))))))</f>
        <v/>
      </c>
      <c r="O170" s="120" t="str">
        <f>IF($R$3=$AQ$8,'Result Sheet'!Q170,IF($R$3=$AQ$9,'Result Sheet'!AL170,IF($R$3=$AQ$10,'Result Sheet'!BH170,IF($R$3=$AQ$11,'Result Sheet'!CC170,IF($R$3=$AQ$12,'Result Sheet'!CX170,IF($R$3=$AQ$13,'Result Sheet'!DS170,IF($R$3=$AQ$14,'Result Sheet'!EK170,IF($R$3=$AQ$15,'Result Sheet'!EU170,IF($R$3=$AQ$16,'Result Sheet'!FE170,"")))))))))</f>
        <v/>
      </c>
      <c r="P170" s="472" t="str">
        <f t="shared" si="25"/>
        <v/>
      </c>
      <c r="Q170" s="120" t="str">
        <f>IF($R$3=$AQ$8,'Result Sheet'!S170,IF($R$3=$AQ$9,'Result Sheet'!AN170,IF($R$3=$AQ$10,'Result Sheet'!BJ170,IF($R$3=$AQ$11,'Result Sheet'!CE170,IF($R$3=$AQ$12,'Result Sheet'!CZ170,IF($R$3=$AQ$13,'Result Sheet'!DU170,""))))))</f>
        <v/>
      </c>
      <c r="R170" s="120" t="str">
        <f>IF($R$3=$AQ$8,'Result Sheet'!T170,IF($R$3=$AQ$9,'Result Sheet'!AO170,IF($R$3=$AQ$10,'Result Sheet'!BK170,IF($R$3=$AQ$11,'Result Sheet'!CF170,IF($R$3=$AQ$12,'Result Sheet'!DA170,IF($R$3=$AQ$13,'Result Sheet'!DV170,IF($R$3=$AQ$14,'Result Sheet'!EL170,IF($R$3=$AQ$15,'Result Sheet'!EV170,IF($R$3=$AQ$16,'Result Sheet'!FF170,IF($R$3=$AQ$17,'Result Sheet'!FM170,IF($R$3=$AQ$18,'Result Sheet'!FQ170,"")))))))))))</f>
        <v/>
      </c>
      <c r="S170" s="65" t="str">
        <f t="shared" si="26"/>
        <v/>
      </c>
      <c r="T170" s="62">
        <f t="shared" si="27"/>
        <v>0</v>
      </c>
      <c r="U170" s="120" t="str">
        <f>IF($R$3=$AQ$8,'Result Sheet'!W170,IF($R$3=$AQ$9,'Result Sheet'!AR170,IF($R$3=$AQ$10,'Result Sheet'!BN170,IF($R$3=$AQ$11,'Result Sheet'!CI170,IF($R$3=$AQ$12,'Result Sheet'!DD170,IF($R$3=$AQ$13,'Result Sheet'!DY170,""))))))</f>
        <v/>
      </c>
      <c r="V170" s="120" t="str">
        <f>IF($R$3=$AQ$8,'Result Sheet'!X170,IF($R$3=$AQ$9,'Result Sheet'!AS170,IF($R$3=$AQ$10,'Result Sheet'!BO170,IF($R$3=$AQ$11,'Result Sheet'!CJ170,IF($R$3=$AQ$12,'Result Sheet'!DE170,IF($R$3=$AQ$13,'Result Sheet'!DZ170,IF($R$3=$AQ$14,'Result Sheet'!EM170,IF($R$3=$AQ$15,'Result Sheet'!EW170,IF($R$3=$AQ$16,'Result Sheet'!FG170,IF($R$3=$AQ$17,'Result Sheet'!FN170,IF($R$3=$AQ$18,'Result Sheet'!FR170,"")))))))))))</f>
        <v/>
      </c>
      <c r="W170" s="66" t="str">
        <f t="shared" si="28"/>
        <v/>
      </c>
      <c r="X170" s="445" t="str">
        <f t="shared" si="29"/>
        <v/>
      </c>
      <c r="Y170" s="446">
        <f t="shared" si="30"/>
        <v>0</v>
      </c>
      <c r="Z170" s="446" t="str">
        <f t="shared" si="35"/>
        <v/>
      </c>
      <c r="AA170" s="446" t="str">
        <f t="shared" si="31"/>
        <v/>
      </c>
      <c r="AB170" s="446" t="str">
        <f t="shared" si="32"/>
        <v/>
      </c>
      <c r="AC170" s="446" t="str">
        <f t="shared" si="33"/>
        <v/>
      </c>
      <c r="AD170" s="447" t="str">
        <f t="shared" si="34"/>
        <v/>
      </c>
    </row>
    <row r="171" spans="1:30">
      <c r="A171" s="475">
        <f>IF('Result Sheet'!A171="","",'Result Sheet'!A171)</f>
        <v>164</v>
      </c>
      <c r="B171" s="439" t="str">
        <f>IF(OR($D$3="",$R$3=""),"",IF('Result Sheet'!B171="","",'Result Sheet'!B171))</f>
        <v/>
      </c>
      <c r="C171" s="440" t="str">
        <f>IF(OR($D$3="",$R$3=""),"",IF('Result Sheet'!F171="","",'Result Sheet'!F171))</f>
        <v/>
      </c>
      <c r="D171" s="441" t="str">
        <f>IF(OR($D$3="",$R$3=""),"",IF('Result Sheet'!E171="","",'Result Sheet'!E171))</f>
        <v/>
      </c>
      <c r="E171" s="442" t="str">
        <f>IF(OR($D$3="",$R$3=""),"",IF('Result Sheet'!G171="","",'Result Sheet'!G171))</f>
        <v/>
      </c>
      <c r="F171" s="442" t="str">
        <f>IF(OR($D$3="",$R$3=""),"",IF('Result Sheet'!H171="","",'Result Sheet'!H171))</f>
        <v/>
      </c>
      <c r="G171" s="442" t="str">
        <f>IF(OR($D$3="",$R$3=""),"",IF('Result Sheet'!I171="","",'Result Sheet'!I171))</f>
        <v/>
      </c>
      <c r="H171" s="443" t="str">
        <f>IF(OR($D$3="",$R$3=""),"",IF('Result Sheet'!K171="","",'Result Sheet'!K171))</f>
        <v/>
      </c>
      <c r="I171" s="444" t="str">
        <f>IF(OR($D$3="",$R$3=""),"",IF('Result Sheet'!J171="","",'Result Sheet'!J171))</f>
        <v/>
      </c>
      <c r="J171" s="120" t="str">
        <f>IF($R$3=$AQ$8,'Result Sheet'!L171,IF($R$3=$AQ$9,'Result Sheet'!AG171,IF($R$3=$AQ$10,'Result Sheet'!BC171,IF($R$3=$AQ$11,'Result Sheet'!BX171,IF($R$3=$AQ$12,'Result Sheet'!CS171,IF($R$3=$AQ$13,'Result Sheet'!DN171,""))))))</f>
        <v/>
      </c>
      <c r="K171" s="120" t="str">
        <f>IF($R$3=$AQ$8,'Result Sheet'!M171,IF($R$3=$AQ$9,'Result Sheet'!AH171,IF($R$3=$AQ$10,'Result Sheet'!BD171,IF($R$3=$AQ$11,'Result Sheet'!BY171,IF($R$3=$AQ$12,'Result Sheet'!CT171,IF($R$3=$AQ$13,'Result Sheet'!DO171,IF($R$3=$AQ$14,'Result Sheet'!EI171,IF($R$3=$AQ$15,'Result Sheet'!ES171,IF($R$3=$AQ$16,'Result Sheet'!FC171,"")))))))))</f>
        <v/>
      </c>
      <c r="L171" s="120" t="str">
        <f>IF($R$3=$AQ$8,'Result Sheet'!N171,IF($R$3=$AQ$9,'Result Sheet'!AI171,IF($R$3=$AQ$10,'Result Sheet'!BE171,IF($R$3=$AQ$11,'Result Sheet'!BZ171,IF($R$3=$AQ$12,'Result Sheet'!CU171,IF($R$3=$AQ$13,'Result Sheet'!DP171,""))))))</f>
        <v/>
      </c>
      <c r="M171" s="120" t="str">
        <f>IF($R$3=$AQ$8,'Result Sheet'!O171,IF($R$3=$AQ$9,'Result Sheet'!AJ171,IF($R$3=$AQ$10,'Result Sheet'!BF171,IF($R$3=$AQ$11,'Result Sheet'!CA171,IF($R$3=$AQ$12,'Result Sheet'!CV171,IF($R$3=$AQ$13,'Result Sheet'!DQ171,IF($R$3=$AQ$14,'Result Sheet'!EJ171,IF($R$3=$AQ$15,'Result Sheet'!ET171,IF($R$3=$AQ$16,'Result Sheet'!FD171,"")))))))))</f>
        <v/>
      </c>
      <c r="N171" s="120" t="str">
        <f>IF($R$3=$AQ$8,'Result Sheet'!P171,IF($R$3=$AQ$9,'Result Sheet'!AK171,IF($R$3=$AQ$10,'Result Sheet'!BG171,IF($R$3=$AQ$11,'Result Sheet'!CB171,IF($R$3=$AQ$12,'Result Sheet'!CW171,IF($R$3=$AQ$13,'Result Sheet'!DR171,""))))))</f>
        <v/>
      </c>
      <c r="O171" s="120" t="str">
        <f>IF($R$3=$AQ$8,'Result Sheet'!Q171,IF($R$3=$AQ$9,'Result Sheet'!AL171,IF($R$3=$AQ$10,'Result Sheet'!BH171,IF($R$3=$AQ$11,'Result Sheet'!CC171,IF($R$3=$AQ$12,'Result Sheet'!CX171,IF($R$3=$AQ$13,'Result Sheet'!DS171,IF($R$3=$AQ$14,'Result Sheet'!EK171,IF($R$3=$AQ$15,'Result Sheet'!EU171,IF($R$3=$AQ$16,'Result Sheet'!FE171,"")))))))))</f>
        <v/>
      </c>
      <c r="P171" s="472" t="str">
        <f t="shared" si="25"/>
        <v/>
      </c>
      <c r="Q171" s="120" t="str">
        <f>IF($R$3=$AQ$8,'Result Sheet'!S171,IF($R$3=$AQ$9,'Result Sheet'!AN171,IF($R$3=$AQ$10,'Result Sheet'!BJ171,IF($R$3=$AQ$11,'Result Sheet'!CE171,IF($R$3=$AQ$12,'Result Sheet'!CZ171,IF($R$3=$AQ$13,'Result Sheet'!DU171,""))))))</f>
        <v/>
      </c>
      <c r="R171" s="120" t="str">
        <f>IF($R$3=$AQ$8,'Result Sheet'!T171,IF($R$3=$AQ$9,'Result Sheet'!AO171,IF($R$3=$AQ$10,'Result Sheet'!BK171,IF($R$3=$AQ$11,'Result Sheet'!CF171,IF($R$3=$AQ$12,'Result Sheet'!DA171,IF($R$3=$AQ$13,'Result Sheet'!DV171,IF($R$3=$AQ$14,'Result Sheet'!EL171,IF($R$3=$AQ$15,'Result Sheet'!EV171,IF($R$3=$AQ$16,'Result Sheet'!FF171,IF($R$3=$AQ$17,'Result Sheet'!FM171,IF($R$3=$AQ$18,'Result Sheet'!FQ171,"")))))))))))</f>
        <v/>
      </c>
      <c r="S171" s="65" t="str">
        <f t="shared" si="26"/>
        <v/>
      </c>
      <c r="T171" s="62">
        <f t="shared" si="27"/>
        <v>0</v>
      </c>
      <c r="U171" s="120" t="str">
        <f>IF($R$3=$AQ$8,'Result Sheet'!W171,IF($R$3=$AQ$9,'Result Sheet'!AR171,IF($R$3=$AQ$10,'Result Sheet'!BN171,IF($R$3=$AQ$11,'Result Sheet'!CI171,IF($R$3=$AQ$12,'Result Sheet'!DD171,IF($R$3=$AQ$13,'Result Sheet'!DY171,""))))))</f>
        <v/>
      </c>
      <c r="V171" s="120" t="str">
        <f>IF($R$3=$AQ$8,'Result Sheet'!X171,IF($R$3=$AQ$9,'Result Sheet'!AS171,IF($R$3=$AQ$10,'Result Sheet'!BO171,IF($R$3=$AQ$11,'Result Sheet'!CJ171,IF($R$3=$AQ$12,'Result Sheet'!DE171,IF($R$3=$AQ$13,'Result Sheet'!DZ171,IF($R$3=$AQ$14,'Result Sheet'!EM171,IF($R$3=$AQ$15,'Result Sheet'!EW171,IF($R$3=$AQ$16,'Result Sheet'!FG171,IF($R$3=$AQ$17,'Result Sheet'!FN171,IF($R$3=$AQ$18,'Result Sheet'!FR171,"")))))))))))</f>
        <v/>
      </c>
      <c r="W171" s="66" t="str">
        <f t="shared" si="28"/>
        <v/>
      </c>
      <c r="X171" s="445" t="str">
        <f t="shared" si="29"/>
        <v/>
      </c>
      <c r="Y171" s="446">
        <f t="shared" si="30"/>
        <v>0</v>
      </c>
      <c r="Z171" s="446" t="str">
        <f t="shared" si="35"/>
        <v/>
      </c>
      <c r="AA171" s="446" t="str">
        <f t="shared" si="31"/>
        <v/>
      </c>
      <c r="AB171" s="446" t="str">
        <f t="shared" si="32"/>
        <v/>
      </c>
      <c r="AC171" s="446" t="str">
        <f t="shared" si="33"/>
        <v/>
      </c>
      <c r="AD171" s="447" t="str">
        <f t="shared" si="34"/>
        <v/>
      </c>
    </row>
    <row r="172" spans="1:30">
      <c r="A172" s="475">
        <f>IF('Result Sheet'!A172="","",'Result Sheet'!A172)</f>
        <v>165</v>
      </c>
      <c r="B172" s="439" t="str">
        <f>IF(OR($D$3="",$R$3=""),"",IF('Result Sheet'!B172="","",'Result Sheet'!B172))</f>
        <v/>
      </c>
      <c r="C172" s="440" t="str">
        <f>IF(OR($D$3="",$R$3=""),"",IF('Result Sheet'!F172="","",'Result Sheet'!F172))</f>
        <v/>
      </c>
      <c r="D172" s="441" t="str">
        <f>IF(OR($D$3="",$R$3=""),"",IF('Result Sheet'!E172="","",'Result Sheet'!E172))</f>
        <v/>
      </c>
      <c r="E172" s="442" t="str">
        <f>IF(OR($D$3="",$R$3=""),"",IF('Result Sheet'!G172="","",'Result Sheet'!G172))</f>
        <v/>
      </c>
      <c r="F172" s="442" t="str">
        <f>IF(OR($D$3="",$R$3=""),"",IF('Result Sheet'!H172="","",'Result Sheet'!H172))</f>
        <v/>
      </c>
      <c r="G172" s="442" t="str">
        <f>IF(OR($D$3="",$R$3=""),"",IF('Result Sheet'!I172="","",'Result Sheet'!I172))</f>
        <v/>
      </c>
      <c r="H172" s="443" t="str">
        <f>IF(OR($D$3="",$R$3=""),"",IF('Result Sheet'!K172="","",'Result Sheet'!K172))</f>
        <v/>
      </c>
      <c r="I172" s="444" t="str">
        <f>IF(OR($D$3="",$R$3=""),"",IF('Result Sheet'!J172="","",'Result Sheet'!J172))</f>
        <v/>
      </c>
      <c r="J172" s="120" t="str">
        <f>IF($R$3=$AQ$8,'Result Sheet'!L172,IF($R$3=$AQ$9,'Result Sheet'!AG172,IF($R$3=$AQ$10,'Result Sheet'!BC172,IF($R$3=$AQ$11,'Result Sheet'!BX172,IF($R$3=$AQ$12,'Result Sheet'!CS172,IF($R$3=$AQ$13,'Result Sheet'!DN172,""))))))</f>
        <v/>
      </c>
      <c r="K172" s="120" t="str">
        <f>IF($R$3=$AQ$8,'Result Sheet'!M172,IF($R$3=$AQ$9,'Result Sheet'!AH172,IF($R$3=$AQ$10,'Result Sheet'!BD172,IF($R$3=$AQ$11,'Result Sheet'!BY172,IF($R$3=$AQ$12,'Result Sheet'!CT172,IF($R$3=$AQ$13,'Result Sheet'!DO172,IF($R$3=$AQ$14,'Result Sheet'!EI172,IF($R$3=$AQ$15,'Result Sheet'!ES172,IF($R$3=$AQ$16,'Result Sheet'!FC172,"")))))))))</f>
        <v/>
      </c>
      <c r="L172" s="120" t="str">
        <f>IF($R$3=$AQ$8,'Result Sheet'!N172,IF($R$3=$AQ$9,'Result Sheet'!AI172,IF($R$3=$AQ$10,'Result Sheet'!BE172,IF($R$3=$AQ$11,'Result Sheet'!BZ172,IF($R$3=$AQ$12,'Result Sheet'!CU172,IF($R$3=$AQ$13,'Result Sheet'!DP172,""))))))</f>
        <v/>
      </c>
      <c r="M172" s="120" t="str">
        <f>IF($R$3=$AQ$8,'Result Sheet'!O172,IF($R$3=$AQ$9,'Result Sheet'!AJ172,IF($R$3=$AQ$10,'Result Sheet'!BF172,IF($R$3=$AQ$11,'Result Sheet'!CA172,IF($R$3=$AQ$12,'Result Sheet'!CV172,IF($R$3=$AQ$13,'Result Sheet'!DQ172,IF($R$3=$AQ$14,'Result Sheet'!EJ172,IF($R$3=$AQ$15,'Result Sheet'!ET172,IF($R$3=$AQ$16,'Result Sheet'!FD172,"")))))))))</f>
        <v/>
      </c>
      <c r="N172" s="120" t="str">
        <f>IF($R$3=$AQ$8,'Result Sheet'!P172,IF($R$3=$AQ$9,'Result Sheet'!AK172,IF($R$3=$AQ$10,'Result Sheet'!BG172,IF($R$3=$AQ$11,'Result Sheet'!CB172,IF($R$3=$AQ$12,'Result Sheet'!CW172,IF($R$3=$AQ$13,'Result Sheet'!DR172,""))))))</f>
        <v/>
      </c>
      <c r="O172" s="120" t="str">
        <f>IF($R$3=$AQ$8,'Result Sheet'!Q172,IF($R$3=$AQ$9,'Result Sheet'!AL172,IF($R$3=$AQ$10,'Result Sheet'!BH172,IF($R$3=$AQ$11,'Result Sheet'!CC172,IF($R$3=$AQ$12,'Result Sheet'!CX172,IF($R$3=$AQ$13,'Result Sheet'!DS172,IF($R$3=$AQ$14,'Result Sheet'!EK172,IF($R$3=$AQ$15,'Result Sheet'!EU172,IF($R$3=$AQ$16,'Result Sheet'!FE172,"")))))))))</f>
        <v/>
      </c>
      <c r="P172" s="472" t="str">
        <f t="shared" si="25"/>
        <v/>
      </c>
      <c r="Q172" s="120" t="str">
        <f>IF($R$3=$AQ$8,'Result Sheet'!S172,IF($R$3=$AQ$9,'Result Sheet'!AN172,IF($R$3=$AQ$10,'Result Sheet'!BJ172,IF($R$3=$AQ$11,'Result Sheet'!CE172,IF($R$3=$AQ$12,'Result Sheet'!CZ172,IF($R$3=$AQ$13,'Result Sheet'!DU172,""))))))</f>
        <v/>
      </c>
      <c r="R172" s="120" t="str">
        <f>IF($R$3=$AQ$8,'Result Sheet'!T172,IF($R$3=$AQ$9,'Result Sheet'!AO172,IF($R$3=$AQ$10,'Result Sheet'!BK172,IF($R$3=$AQ$11,'Result Sheet'!CF172,IF($R$3=$AQ$12,'Result Sheet'!DA172,IF($R$3=$AQ$13,'Result Sheet'!DV172,IF($R$3=$AQ$14,'Result Sheet'!EL172,IF($R$3=$AQ$15,'Result Sheet'!EV172,IF($R$3=$AQ$16,'Result Sheet'!FF172,IF($R$3=$AQ$17,'Result Sheet'!FM172,IF($R$3=$AQ$18,'Result Sheet'!FQ172,"")))))))))))</f>
        <v/>
      </c>
      <c r="S172" s="65" t="str">
        <f t="shared" si="26"/>
        <v/>
      </c>
      <c r="T172" s="62">
        <f t="shared" si="27"/>
        <v>0</v>
      </c>
      <c r="U172" s="120" t="str">
        <f>IF($R$3=$AQ$8,'Result Sheet'!W172,IF($R$3=$AQ$9,'Result Sheet'!AR172,IF($R$3=$AQ$10,'Result Sheet'!BN172,IF($R$3=$AQ$11,'Result Sheet'!CI172,IF($R$3=$AQ$12,'Result Sheet'!DD172,IF($R$3=$AQ$13,'Result Sheet'!DY172,""))))))</f>
        <v/>
      </c>
      <c r="V172" s="120" t="str">
        <f>IF($R$3=$AQ$8,'Result Sheet'!X172,IF($R$3=$AQ$9,'Result Sheet'!AS172,IF($R$3=$AQ$10,'Result Sheet'!BO172,IF($R$3=$AQ$11,'Result Sheet'!CJ172,IF($R$3=$AQ$12,'Result Sheet'!DE172,IF($R$3=$AQ$13,'Result Sheet'!DZ172,IF($R$3=$AQ$14,'Result Sheet'!EM172,IF($R$3=$AQ$15,'Result Sheet'!EW172,IF($R$3=$AQ$16,'Result Sheet'!FG172,IF($R$3=$AQ$17,'Result Sheet'!FN172,IF($R$3=$AQ$18,'Result Sheet'!FR172,"")))))))))))</f>
        <v/>
      </c>
      <c r="W172" s="66" t="str">
        <f t="shared" si="28"/>
        <v/>
      </c>
      <c r="X172" s="445" t="str">
        <f t="shared" si="29"/>
        <v/>
      </c>
      <c r="Y172" s="446">
        <f t="shared" si="30"/>
        <v>0</v>
      </c>
      <c r="Z172" s="446" t="str">
        <f t="shared" si="35"/>
        <v/>
      </c>
      <c r="AA172" s="446" t="str">
        <f t="shared" si="31"/>
        <v/>
      </c>
      <c r="AB172" s="446" t="str">
        <f t="shared" si="32"/>
        <v/>
      </c>
      <c r="AC172" s="446" t="str">
        <f t="shared" si="33"/>
        <v/>
      </c>
      <c r="AD172" s="447" t="str">
        <f t="shared" si="34"/>
        <v/>
      </c>
    </row>
    <row r="173" spans="1:30">
      <c r="A173" s="475">
        <f>IF('Result Sheet'!A173="","",'Result Sheet'!A173)</f>
        <v>166</v>
      </c>
      <c r="B173" s="439" t="str">
        <f>IF(OR($D$3="",$R$3=""),"",IF('Result Sheet'!B173="","",'Result Sheet'!B173))</f>
        <v/>
      </c>
      <c r="C173" s="440" t="str">
        <f>IF(OR($D$3="",$R$3=""),"",IF('Result Sheet'!F173="","",'Result Sheet'!F173))</f>
        <v/>
      </c>
      <c r="D173" s="441" t="str">
        <f>IF(OR($D$3="",$R$3=""),"",IF('Result Sheet'!E173="","",'Result Sheet'!E173))</f>
        <v/>
      </c>
      <c r="E173" s="442" t="str">
        <f>IF(OR($D$3="",$R$3=""),"",IF('Result Sheet'!G173="","",'Result Sheet'!G173))</f>
        <v/>
      </c>
      <c r="F173" s="442" t="str">
        <f>IF(OR($D$3="",$R$3=""),"",IF('Result Sheet'!H173="","",'Result Sheet'!H173))</f>
        <v/>
      </c>
      <c r="G173" s="442" t="str">
        <f>IF(OR($D$3="",$R$3=""),"",IF('Result Sheet'!I173="","",'Result Sheet'!I173))</f>
        <v/>
      </c>
      <c r="H173" s="443" t="str">
        <f>IF(OR($D$3="",$R$3=""),"",IF('Result Sheet'!K173="","",'Result Sheet'!K173))</f>
        <v/>
      </c>
      <c r="I173" s="444" t="str">
        <f>IF(OR($D$3="",$R$3=""),"",IF('Result Sheet'!J173="","",'Result Sheet'!J173))</f>
        <v/>
      </c>
      <c r="J173" s="120" t="str">
        <f>IF($R$3=$AQ$8,'Result Sheet'!L173,IF($R$3=$AQ$9,'Result Sheet'!AG173,IF($R$3=$AQ$10,'Result Sheet'!BC173,IF($R$3=$AQ$11,'Result Sheet'!BX173,IF($R$3=$AQ$12,'Result Sheet'!CS173,IF($R$3=$AQ$13,'Result Sheet'!DN173,""))))))</f>
        <v/>
      </c>
      <c r="K173" s="120" t="str">
        <f>IF($R$3=$AQ$8,'Result Sheet'!M173,IF($R$3=$AQ$9,'Result Sheet'!AH173,IF($R$3=$AQ$10,'Result Sheet'!BD173,IF($R$3=$AQ$11,'Result Sheet'!BY173,IF($R$3=$AQ$12,'Result Sheet'!CT173,IF($R$3=$AQ$13,'Result Sheet'!DO173,IF($R$3=$AQ$14,'Result Sheet'!EI173,IF($R$3=$AQ$15,'Result Sheet'!ES173,IF($R$3=$AQ$16,'Result Sheet'!FC173,"")))))))))</f>
        <v/>
      </c>
      <c r="L173" s="120" t="str">
        <f>IF($R$3=$AQ$8,'Result Sheet'!N173,IF($R$3=$AQ$9,'Result Sheet'!AI173,IF($R$3=$AQ$10,'Result Sheet'!BE173,IF($R$3=$AQ$11,'Result Sheet'!BZ173,IF($R$3=$AQ$12,'Result Sheet'!CU173,IF($R$3=$AQ$13,'Result Sheet'!DP173,""))))))</f>
        <v/>
      </c>
      <c r="M173" s="120" t="str">
        <f>IF($R$3=$AQ$8,'Result Sheet'!O173,IF($R$3=$AQ$9,'Result Sheet'!AJ173,IF($R$3=$AQ$10,'Result Sheet'!BF173,IF($R$3=$AQ$11,'Result Sheet'!CA173,IF($R$3=$AQ$12,'Result Sheet'!CV173,IF($R$3=$AQ$13,'Result Sheet'!DQ173,IF($R$3=$AQ$14,'Result Sheet'!EJ173,IF($R$3=$AQ$15,'Result Sheet'!ET173,IF($R$3=$AQ$16,'Result Sheet'!FD173,"")))))))))</f>
        <v/>
      </c>
      <c r="N173" s="120" t="str">
        <f>IF($R$3=$AQ$8,'Result Sheet'!P173,IF($R$3=$AQ$9,'Result Sheet'!AK173,IF($R$3=$AQ$10,'Result Sheet'!BG173,IF($R$3=$AQ$11,'Result Sheet'!CB173,IF($R$3=$AQ$12,'Result Sheet'!CW173,IF($R$3=$AQ$13,'Result Sheet'!DR173,""))))))</f>
        <v/>
      </c>
      <c r="O173" s="120" t="str">
        <f>IF($R$3=$AQ$8,'Result Sheet'!Q173,IF($R$3=$AQ$9,'Result Sheet'!AL173,IF($R$3=$AQ$10,'Result Sheet'!BH173,IF($R$3=$AQ$11,'Result Sheet'!CC173,IF($R$3=$AQ$12,'Result Sheet'!CX173,IF($R$3=$AQ$13,'Result Sheet'!DS173,IF($R$3=$AQ$14,'Result Sheet'!EK173,IF($R$3=$AQ$15,'Result Sheet'!EU173,IF($R$3=$AQ$16,'Result Sheet'!FE173,"")))))))))</f>
        <v/>
      </c>
      <c r="P173" s="472" t="str">
        <f t="shared" si="25"/>
        <v/>
      </c>
      <c r="Q173" s="120" t="str">
        <f>IF($R$3=$AQ$8,'Result Sheet'!S173,IF($R$3=$AQ$9,'Result Sheet'!AN173,IF($R$3=$AQ$10,'Result Sheet'!BJ173,IF($R$3=$AQ$11,'Result Sheet'!CE173,IF($R$3=$AQ$12,'Result Sheet'!CZ173,IF($R$3=$AQ$13,'Result Sheet'!DU173,""))))))</f>
        <v/>
      </c>
      <c r="R173" s="120" t="str">
        <f>IF($R$3=$AQ$8,'Result Sheet'!T173,IF($R$3=$AQ$9,'Result Sheet'!AO173,IF($R$3=$AQ$10,'Result Sheet'!BK173,IF($R$3=$AQ$11,'Result Sheet'!CF173,IF($R$3=$AQ$12,'Result Sheet'!DA173,IF($R$3=$AQ$13,'Result Sheet'!DV173,IF($R$3=$AQ$14,'Result Sheet'!EL173,IF($R$3=$AQ$15,'Result Sheet'!EV173,IF($R$3=$AQ$16,'Result Sheet'!FF173,IF($R$3=$AQ$17,'Result Sheet'!FM173,IF($R$3=$AQ$18,'Result Sheet'!FQ173,"")))))))))))</f>
        <v/>
      </c>
      <c r="S173" s="65" t="str">
        <f t="shared" si="26"/>
        <v/>
      </c>
      <c r="T173" s="62">
        <f t="shared" si="27"/>
        <v>0</v>
      </c>
      <c r="U173" s="120" t="str">
        <f>IF($R$3=$AQ$8,'Result Sheet'!W173,IF($R$3=$AQ$9,'Result Sheet'!AR173,IF($R$3=$AQ$10,'Result Sheet'!BN173,IF($R$3=$AQ$11,'Result Sheet'!CI173,IF($R$3=$AQ$12,'Result Sheet'!DD173,IF($R$3=$AQ$13,'Result Sheet'!DY173,""))))))</f>
        <v/>
      </c>
      <c r="V173" s="120" t="str">
        <f>IF($R$3=$AQ$8,'Result Sheet'!X173,IF($R$3=$AQ$9,'Result Sheet'!AS173,IF($R$3=$AQ$10,'Result Sheet'!BO173,IF($R$3=$AQ$11,'Result Sheet'!CJ173,IF($R$3=$AQ$12,'Result Sheet'!DE173,IF($R$3=$AQ$13,'Result Sheet'!DZ173,IF($R$3=$AQ$14,'Result Sheet'!EM173,IF($R$3=$AQ$15,'Result Sheet'!EW173,IF($R$3=$AQ$16,'Result Sheet'!FG173,IF($R$3=$AQ$17,'Result Sheet'!FN173,IF($R$3=$AQ$18,'Result Sheet'!FR173,"")))))))))))</f>
        <v/>
      </c>
      <c r="W173" s="66" t="str">
        <f t="shared" si="28"/>
        <v/>
      </c>
      <c r="X173" s="445" t="str">
        <f t="shared" si="29"/>
        <v/>
      </c>
      <c r="Y173" s="446">
        <f t="shared" si="30"/>
        <v>0</v>
      </c>
      <c r="Z173" s="446" t="str">
        <f t="shared" si="35"/>
        <v/>
      </c>
      <c r="AA173" s="446" t="str">
        <f t="shared" si="31"/>
        <v/>
      </c>
      <c r="AB173" s="446" t="str">
        <f t="shared" si="32"/>
        <v/>
      </c>
      <c r="AC173" s="446" t="str">
        <f t="shared" si="33"/>
        <v/>
      </c>
      <c r="AD173" s="447" t="str">
        <f t="shared" si="34"/>
        <v/>
      </c>
    </row>
    <row r="174" spans="1:30">
      <c r="A174" s="475">
        <f>IF('Result Sheet'!A174="","",'Result Sheet'!A174)</f>
        <v>167</v>
      </c>
      <c r="B174" s="439" t="str">
        <f>IF(OR($D$3="",$R$3=""),"",IF('Result Sheet'!B174="","",'Result Sheet'!B174))</f>
        <v/>
      </c>
      <c r="C174" s="440" t="str">
        <f>IF(OR($D$3="",$R$3=""),"",IF('Result Sheet'!F174="","",'Result Sheet'!F174))</f>
        <v/>
      </c>
      <c r="D174" s="441" t="str">
        <f>IF(OR($D$3="",$R$3=""),"",IF('Result Sheet'!E174="","",'Result Sheet'!E174))</f>
        <v/>
      </c>
      <c r="E174" s="442" t="str">
        <f>IF(OR($D$3="",$R$3=""),"",IF('Result Sheet'!G174="","",'Result Sheet'!G174))</f>
        <v/>
      </c>
      <c r="F174" s="442" t="str">
        <f>IF(OR($D$3="",$R$3=""),"",IF('Result Sheet'!H174="","",'Result Sheet'!H174))</f>
        <v/>
      </c>
      <c r="G174" s="442" t="str">
        <f>IF(OR($D$3="",$R$3=""),"",IF('Result Sheet'!I174="","",'Result Sheet'!I174))</f>
        <v/>
      </c>
      <c r="H174" s="443" t="str">
        <f>IF(OR($D$3="",$R$3=""),"",IF('Result Sheet'!K174="","",'Result Sheet'!K174))</f>
        <v/>
      </c>
      <c r="I174" s="444" t="str">
        <f>IF(OR($D$3="",$R$3=""),"",IF('Result Sheet'!J174="","",'Result Sheet'!J174))</f>
        <v/>
      </c>
      <c r="J174" s="120" t="str">
        <f>IF($R$3=$AQ$8,'Result Sheet'!L174,IF($R$3=$AQ$9,'Result Sheet'!AG174,IF($R$3=$AQ$10,'Result Sheet'!BC174,IF($R$3=$AQ$11,'Result Sheet'!BX174,IF($R$3=$AQ$12,'Result Sheet'!CS174,IF($R$3=$AQ$13,'Result Sheet'!DN174,""))))))</f>
        <v/>
      </c>
      <c r="K174" s="120" t="str">
        <f>IF($R$3=$AQ$8,'Result Sheet'!M174,IF($R$3=$AQ$9,'Result Sheet'!AH174,IF($R$3=$AQ$10,'Result Sheet'!BD174,IF($R$3=$AQ$11,'Result Sheet'!BY174,IF($R$3=$AQ$12,'Result Sheet'!CT174,IF($R$3=$AQ$13,'Result Sheet'!DO174,IF($R$3=$AQ$14,'Result Sheet'!EI174,IF($R$3=$AQ$15,'Result Sheet'!ES174,IF($R$3=$AQ$16,'Result Sheet'!FC174,"")))))))))</f>
        <v/>
      </c>
      <c r="L174" s="120" t="str">
        <f>IF($R$3=$AQ$8,'Result Sheet'!N174,IF($R$3=$AQ$9,'Result Sheet'!AI174,IF($R$3=$AQ$10,'Result Sheet'!BE174,IF($R$3=$AQ$11,'Result Sheet'!BZ174,IF($R$3=$AQ$12,'Result Sheet'!CU174,IF($R$3=$AQ$13,'Result Sheet'!DP174,""))))))</f>
        <v/>
      </c>
      <c r="M174" s="120" t="str">
        <f>IF($R$3=$AQ$8,'Result Sheet'!O174,IF($R$3=$AQ$9,'Result Sheet'!AJ174,IF($R$3=$AQ$10,'Result Sheet'!BF174,IF($R$3=$AQ$11,'Result Sheet'!CA174,IF($R$3=$AQ$12,'Result Sheet'!CV174,IF($R$3=$AQ$13,'Result Sheet'!DQ174,IF($R$3=$AQ$14,'Result Sheet'!EJ174,IF($R$3=$AQ$15,'Result Sheet'!ET174,IF($R$3=$AQ$16,'Result Sheet'!FD174,"")))))))))</f>
        <v/>
      </c>
      <c r="N174" s="120" t="str">
        <f>IF($R$3=$AQ$8,'Result Sheet'!P174,IF($R$3=$AQ$9,'Result Sheet'!AK174,IF($R$3=$AQ$10,'Result Sheet'!BG174,IF($R$3=$AQ$11,'Result Sheet'!CB174,IF($R$3=$AQ$12,'Result Sheet'!CW174,IF($R$3=$AQ$13,'Result Sheet'!DR174,""))))))</f>
        <v/>
      </c>
      <c r="O174" s="120" t="str">
        <f>IF($R$3=$AQ$8,'Result Sheet'!Q174,IF($R$3=$AQ$9,'Result Sheet'!AL174,IF($R$3=$AQ$10,'Result Sheet'!BH174,IF($R$3=$AQ$11,'Result Sheet'!CC174,IF($R$3=$AQ$12,'Result Sheet'!CX174,IF($R$3=$AQ$13,'Result Sheet'!DS174,IF($R$3=$AQ$14,'Result Sheet'!EK174,IF($R$3=$AQ$15,'Result Sheet'!EU174,IF($R$3=$AQ$16,'Result Sheet'!FE174,"")))))))))</f>
        <v/>
      </c>
      <c r="P174" s="472" t="str">
        <f t="shared" si="25"/>
        <v/>
      </c>
      <c r="Q174" s="120" t="str">
        <f>IF($R$3=$AQ$8,'Result Sheet'!S174,IF($R$3=$AQ$9,'Result Sheet'!AN174,IF($R$3=$AQ$10,'Result Sheet'!BJ174,IF($R$3=$AQ$11,'Result Sheet'!CE174,IF($R$3=$AQ$12,'Result Sheet'!CZ174,IF($R$3=$AQ$13,'Result Sheet'!DU174,""))))))</f>
        <v/>
      </c>
      <c r="R174" s="120" t="str">
        <f>IF($R$3=$AQ$8,'Result Sheet'!T174,IF($R$3=$AQ$9,'Result Sheet'!AO174,IF($R$3=$AQ$10,'Result Sheet'!BK174,IF($R$3=$AQ$11,'Result Sheet'!CF174,IF($R$3=$AQ$12,'Result Sheet'!DA174,IF($R$3=$AQ$13,'Result Sheet'!DV174,IF($R$3=$AQ$14,'Result Sheet'!EL174,IF($R$3=$AQ$15,'Result Sheet'!EV174,IF($R$3=$AQ$16,'Result Sheet'!FF174,IF($R$3=$AQ$17,'Result Sheet'!FM174,IF($R$3=$AQ$18,'Result Sheet'!FQ174,"")))))))))))</f>
        <v/>
      </c>
      <c r="S174" s="65" t="str">
        <f t="shared" si="26"/>
        <v/>
      </c>
      <c r="T174" s="62">
        <f t="shared" si="27"/>
        <v>0</v>
      </c>
      <c r="U174" s="120" t="str">
        <f>IF($R$3=$AQ$8,'Result Sheet'!W174,IF($R$3=$AQ$9,'Result Sheet'!AR174,IF($R$3=$AQ$10,'Result Sheet'!BN174,IF($R$3=$AQ$11,'Result Sheet'!CI174,IF($R$3=$AQ$12,'Result Sheet'!DD174,IF($R$3=$AQ$13,'Result Sheet'!DY174,""))))))</f>
        <v/>
      </c>
      <c r="V174" s="120" t="str">
        <f>IF($R$3=$AQ$8,'Result Sheet'!X174,IF($R$3=$AQ$9,'Result Sheet'!AS174,IF($R$3=$AQ$10,'Result Sheet'!BO174,IF($R$3=$AQ$11,'Result Sheet'!CJ174,IF($R$3=$AQ$12,'Result Sheet'!DE174,IF($R$3=$AQ$13,'Result Sheet'!DZ174,IF($R$3=$AQ$14,'Result Sheet'!EM174,IF($R$3=$AQ$15,'Result Sheet'!EW174,IF($R$3=$AQ$16,'Result Sheet'!FG174,IF($R$3=$AQ$17,'Result Sheet'!FN174,IF($R$3=$AQ$18,'Result Sheet'!FR174,"")))))))))))</f>
        <v/>
      </c>
      <c r="W174" s="66" t="str">
        <f t="shared" si="28"/>
        <v/>
      </c>
      <c r="X174" s="445" t="str">
        <f t="shared" si="29"/>
        <v/>
      </c>
      <c r="Y174" s="446">
        <f t="shared" si="30"/>
        <v>0</v>
      </c>
      <c r="Z174" s="446" t="str">
        <f t="shared" si="35"/>
        <v/>
      </c>
      <c r="AA174" s="446" t="str">
        <f t="shared" si="31"/>
        <v/>
      </c>
      <c r="AB174" s="446" t="str">
        <f t="shared" si="32"/>
        <v/>
      </c>
      <c r="AC174" s="446" t="str">
        <f t="shared" si="33"/>
        <v/>
      </c>
      <c r="AD174" s="447" t="str">
        <f t="shared" si="34"/>
        <v/>
      </c>
    </row>
    <row r="175" spans="1:30">
      <c r="A175" s="475">
        <f>IF('Result Sheet'!A175="","",'Result Sheet'!A175)</f>
        <v>168</v>
      </c>
      <c r="B175" s="439" t="str">
        <f>IF(OR($D$3="",$R$3=""),"",IF('Result Sheet'!B175="","",'Result Sheet'!B175))</f>
        <v/>
      </c>
      <c r="C175" s="440" t="str">
        <f>IF(OR($D$3="",$R$3=""),"",IF('Result Sheet'!F175="","",'Result Sheet'!F175))</f>
        <v/>
      </c>
      <c r="D175" s="441" t="str">
        <f>IF(OR($D$3="",$R$3=""),"",IF('Result Sheet'!E175="","",'Result Sheet'!E175))</f>
        <v/>
      </c>
      <c r="E175" s="442" t="str">
        <f>IF(OR($D$3="",$R$3=""),"",IF('Result Sheet'!G175="","",'Result Sheet'!G175))</f>
        <v/>
      </c>
      <c r="F175" s="442" t="str">
        <f>IF(OR($D$3="",$R$3=""),"",IF('Result Sheet'!H175="","",'Result Sheet'!H175))</f>
        <v/>
      </c>
      <c r="G175" s="442" t="str">
        <f>IF(OR($D$3="",$R$3=""),"",IF('Result Sheet'!I175="","",'Result Sheet'!I175))</f>
        <v/>
      </c>
      <c r="H175" s="443" t="str">
        <f>IF(OR($D$3="",$R$3=""),"",IF('Result Sheet'!K175="","",'Result Sheet'!K175))</f>
        <v/>
      </c>
      <c r="I175" s="444" t="str">
        <f>IF(OR($D$3="",$R$3=""),"",IF('Result Sheet'!J175="","",'Result Sheet'!J175))</f>
        <v/>
      </c>
      <c r="J175" s="120" t="str">
        <f>IF($R$3=$AQ$8,'Result Sheet'!L175,IF($R$3=$AQ$9,'Result Sheet'!AG175,IF($R$3=$AQ$10,'Result Sheet'!BC175,IF($R$3=$AQ$11,'Result Sheet'!BX175,IF($R$3=$AQ$12,'Result Sheet'!CS175,IF($R$3=$AQ$13,'Result Sheet'!DN175,""))))))</f>
        <v/>
      </c>
      <c r="K175" s="120" t="str">
        <f>IF($R$3=$AQ$8,'Result Sheet'!M175,IF($R$3=$AQ$9,'Result Sheet'!AH175,IF($R$3=$AQ$10,'Result Sheet'!BD175,IF($R$3=$AQ$11,'Result Sheet'!BY175,IF($R$3=$AQ$12,'Result Sheet'!CT175,IF($R$3=$AQ$13,'Result Sheet'!DO175,IF($R$3=$AQ$14,'Result Sheet'!EI175,IF($R$3=$AQ$15,'Result Sheet'!ES175,IF($R$3=$AQ$16,'Result Sheet'!FC175,"")))))))))</f>
        <v/>
      </c>
      <c r="L175" s="120" t="str">
        <f>IF($R$3=$AQ$8,'Result Sheet'!N175,IF($R$3=$AQ$9,'Result Sheet'!AI175,IF($R$3=$AQ$10,'Result Sheet'!BE175,IF($R$3=$AQ$11,'Result Sheet'!BZ175,IF($R$3=$AQ$12,'Result Sheet'!CU175,IF($R$3=$AQ$13,'Result Sheet'!DP175,""))))))</f>
        <v/>
      </c>
      <c r="M175" s="120" t="str">
        <f>IF($R$3=$AQ$8,'Result Sheet'!O175,IF($R$3=$AQ$9,'Result Sheet'!AJ175,IF($R$3=$AQ$10,'Result Sheet'!BF175,IF($R$3=$AQ$11,'Result Sheet'!CA175,IF($R$3=$AQ$12,'Result Sheet'!CV175,IF($R$3=$AQ$13,'Result Sheet'!DQ175,IF($R$3=$AQ$14,'Result Sheet'!EJ175,IF($R$3=$AQ$15,'Result Sheet'!ET175,IF($R$3=$AQ$16,'Result Sheet'!FD175,"")))))))))</f>
        <v/>
      </c>
      <c r="N175" s="120" t="str">
        <f>IF($R$3=$AQ$8,'Result Sheet'!P175,IF($R$3=$AQ$9,'Result Sheet'!AK175,IF($R$3=$AQ$10,'Result Sheet'!BG175,IF($R$3=$AQ$11,'Result Sheet'!CB175,IF($R$3=$AQ$12,'Result Sheet'!CW175,IF($R$3=$AQ$13,'Result Sheet'!DR175,""))))))</f>
        <v/>
      </c>
      <c r="O175" s="120" t="str">
        <f>IF($R$3=$AQ$8,'Result Sheet'!Q175,IF($R$3=$AQ$9,'Result Sheet'!AL175,IF($R$3=$AQ$10,'Result Sheet'!BH175,IF($R$3=$AQ$11,'Result Sheet'!CC175,IF($R$3=$AQ$12,'Result Sheet'!CX175,IF($R$3=$AQ$13,'Result Sheet'!DS175,IF($R$3=$AQ$14,'Result Sheet'!EK175,IF($R$3=$AQ$15,'Result Sheet'!EU175,IF($R$3=$AQ$16,'Result Sheet'!FE175,"")))))))))</f>
        <v/>
      </c>
      <c r="P175" s="472" t="str">
        <f t="shared" si="25"/>
        <v/>
      </c>
      <c r="Q175" s="120" t="str">
        <f>IF($R$3=$AQ$8,'Result Sheet'!S175,IF($R$3=$AQ$9,'Result Sheet'!AN175,IF($R$3=$AQ$10,'Result Sheet'!BJ175,IF($R$3=$AQ$11,'Result Sheet'!CE175,IF($R$3=$AQ$12,'Result Sheet'!CZ175,IF($R$3=$AQ$13,'Result Sheet'!DU175,""))))))</f>
        <v/>
      </c>
      <c r="R175" s="120" t="str">
        <f>IF($R$3=$AQ$8,'Result Sheet'!T175,IF($R$3=$AQ$9,'Result Sheet'!AO175,IF($R$3=$AQ$10,'Result Sheet'!BK175,IF($R$3=$AQ$11,'Result Sheet'!CF175,IF($R$3=$AQ$12,'Result Sheet'!DA175,IF($R$3=$AQ$13,'Result Sheet'!DV175,IF($R$3=$AQ$14,'Result Sheet'!EL175,IF($R$3=$AQ$15,'Result Sheet'!EV175,IF($R$3=$AQ$16,'Result Sheet'!FF175,IF($R$3=$AQ$17,'Result Sheet'!FM175,IF($R$3=$AQ$18,'Result Sheet'!FQ175,"")))))))))))</f>
        <v/>
      </c>
      <c r="S175" s="65" t="str">
        <f t="shared" si="26"/>
        <v/>
      </c>
      <c r="T175" s="62">
        <f t="shared" si="27"/>
        <v>0</v>
      </c>
      <c r="U175" s="120" t="str">
        <f>IF($R$3=$AQ$8,'Result Sheet'!W175,IF($R$3=$AQ$9,'Result Sheet'!AR175,IF($R$3=$AQ$10,'Result Sheet'!BN175,IF($R$3=$AQ$11,'Result Sheet'!CI175,IF($R$3=$AQ$12,'Result Sheet'!DD175,IF($R$3=$AQ$13,'Result Sheet'!DY175,""))))))</f>
        <v/>
      </c>
      <c r="V175" s="120" t="str">
        <f>IF($R$3=$AQ$8,'Result Sheet'!X175,IF($R$3=$AQ$9,'Result Sheet'!AS175,IF($R$3=$AQ$10,'Result Sheet'!BO175,IF($R$3=$AQ$11,'Result Sheet'!CJ175,IF($R$3=$AQ$12,'Result Sheet'!DE175,IF($R$3=$AQ$13,'Result Sheet'!DZ175,IF($R$3=$AQ$14,'Result Sheet'!EM175,IF($R$3=$AQ$15,'Result Sheet'!EW175,IF($R$3=$AQ$16,'Result Sheet'!FG175,IF($R$3=$AQ$17,'Result Sheet'!FN175,IF($R$3=$AQ$18,'Result Sheet'!FR175,"")))))))))))</f>
        <v/>
      </c>
      <c r="W175" s="66" t="str">
        <f t="shared" si="28"/>
        <v/>
      </c>
      <c r="X175" s="445" t="str">
        <f t="shared" si="29"/>
        <v/>
      </c>
      <c r="Y175" s="446">
        <f t="shared" si="30"/>
        <v>0</v>
      </c>
      <c r="Z175" s="446" t="str">
        <f t="shared" si="35"/>
        <v/>
      </c>
      <c r="AA175" s="446" t="str">
        <f t="shared" si="31"/>
        <v/>
      </c>
      <c r="AB175" s="446" t="str">
        <f t="shared" si="32"/>
        <v/>
      </c>
      <c r="AC175" s="446" t="str">
        <f t="shared" si="33"/>
        <v/>
      </c>
      <c r="AD175" s="447" t="str">
        <f t="shared" si="34"/>
        <v/>
      </c>
    </row>
    <row r="176" spans="1:30">
      <c r="A176" s="475">
        <f>IF('Result Sheet'!A176="","",'Result Sheet'!A176)</f>
        <v>169</v>
      </c>
      <c r="B176" s="439" t="str">
        <f>IF(OR($D$3="",$R$3=""),"",IF('Result Sheet'!B176="","",'Result Sheet'!B176))</f>
        <v/>
      </c>
      <c r="C176" s="440" t="str">
        <f>IF(OR($D$3="",$R$3=""),"",IF('Result Sheet'!F176="","",'Result Sheet'!F176))</f>
        <v/>
      </c>
      <c r="D176" s="441" t="str">
        <f>IF(OR($D$3="",$R$3=""),"",IF('Result Sheet'!E176="","",'Result Sheet'!E176))</f>
        <v/>
      </c>
      <c r="E176" s="442" t="str">
        <f>IF(OR($D$3="",$R$3=""),"",IF('Result Sheet'!G176="","",'Result Sheet'!G176))</f>
        <v/>
      </c>
      <c r="F176" s="442" t="str">
        <f>IF(OR($D$3="",$R$3=""),"",IF('Result Sheet'!H176="","",'Result Sheet'!H176))</f>
        <v/>
      </c>
      <c r="G176" s="442" t="str">
        <f>IF(OR($D$3="",$R$3=""),"",IF('Result Sheet'!I176="","",'Result Sheet'!I176))</f>
        <v/>
      </c>
      <c r="H176" s="443" t="str">
        <f>IF(OR($D$3="",$R$3=""),"",IF('Result Sheet'!K176="","",'Result Sheet'!K176))</f>
        <v/>
      </c>
      <c r="I176" s="444" t="str">
        <f>IF(OR($D$3="",$R$3=""),"",IF('Result Sheet'!J176="","",'Result Sheet'!J176))</f>
        <v/>
      </c>
      <c r="J176" s="120" t="str">
        <f>IF($R$3=$AQ$8,'Result Sheet'!L176,IF($R$3=$AQ$9,'Result Sheet'!AG176,IF($R$3=$AQ$10,'Result Sheet'!BC176,IF($R$3=$AQ$11,'Result Sheet'!BX176,IF($R$3=$AQ$12,'Result Sheet'!CS176,IF($R$3=$AQ$13,'Result Sheet'!DN176,""))))))</f>
        <v/>
      </c>
      <c r="K176" s="120" t="str">
        <f>IF($R$3=$AQ$8,'Result Sheet'!M176,IF($R$3=$AQ$9,'Result Sheet'!AH176,IF($R$3=$AQ$10,'Result Sheet'!BD176,IF($R$3=$AQ$11,'Result Sheet'!BY176,IF($R$3=$AQ$12,'Result Sheet'!CT176,IF($R$3=$AQ$13,'Result Sheet'!DO176,IF($R$3=$AQ$14,'Result Sheet'!EI176,IF($R$3=$AQ$15,'Result Sheet'!ES176,IF($R$3=$AQ$16,'Result Sheet'!FC176,"")))))))))</f>
        <v/>
      </c>
      <c r="L176" s="120" t="str">
        <f>IF($R$3=$AQ$8,'Result Sheet'!N176,IF($R$3=$AQ$9,'Result Sheet'!AI176,IF($R$3=$AQ$10,'Result Sheet'!BE176,IF($R$3=$AQ$11,'Result Sheet'!BZ176,IF($R$3=$AQ$12,'Result Sheet'!CU176,IF($R$3=$AQ$13,'Result Sheet'!DP176,""))))))</f>
        <v/>
      </c>
      <c r="M176" s="120" t="str">
        <f>IF($R$3=$AQ$8,'Result Sheet'!O176,IF($R$3=$AQ$9,'Result Sheet'!AJ176,IF($R$3=$AQ$10,'Result Sheet'!BF176,IF($R$3=$AQ$11,'Result Sheet'!CA176,IF($R$3=$AQ$12,'Result Sheet'!CV176,IF($R$3=$AQ$13,'Result Sheet'!DQ176,IF($R$3=$AQ$14,'Result Sheet'!EJ176,IF($R$3=$AQ$15,'Result Sheet'!ET176,IF($R$3=$AQ$16,'Result Sheet'!FD176,"")))))))))</f>
        <v/>
      </c>
      <c r="N176" s="120" t="str">
        <f>IF($R$3=$AQ$8,'Result Sheet'!P176,IF($R$3=$AQ$9,'Result Sheet'!AK176,IF($R$3=$AQ$10,'Result Sheet'!BG176,IF($R$3=$AQ$11,'Result Sheet'!CB176,IF($R$3=$AQ$12,'Result Sheet'!CW176,IF($R$3=$AQ$13,'Result Sheet'!DR176,""))))))</f>
        <v/>
      </c>
      <c r="O176" s="120" t="str">
        <f>IF($R$3=$AQ$8,'Result Sheet'!Q176,IF($R$3=$AQ$9,'Result Sheet'!AL176,IF($R$3=$AQ$10,'Result Sheet'!BH176,IF($R$3=$AQ$11,'Result Sheet'!CC176,IF($R$3=$AQ$12,'Result Sheet'!CX176,IF($R$3=$AQ$13,'Result Sheet'!DS176,IF($R$3=$AQ$14,'Result Sheet'!EK176,IF($R$3=$AQ$15,'Result Sheet'!EU176,IF($R$3=$AQ$16,'Result Sheet'!FE176,"")))))))))</f>
        <v/>
      </c>
      <c r="P176" s="472" t="str">
        <f t="shared" si="25"/>
        <v/>
      </c>
      <c r="Q176" s="120" t="str">
        <f>IF($R$3=$AQ$8,'Result Sheet'!S176,IF($R$3=$AQ$9,'Result Sheet'!AN176,IF($R$3=$AQ$10,'Result Sheet'!BJ176,IF($R$3=$AQ$11,'Result Sheet'!CE176,IF($R$3=$AQ$12,'Result Sheet'!CZ176,IF($R$3=$AQ$13,'Result Sheet'!DU176,""))))))</f>
        <v/>
      </c>
      <c r="R176" s="120" t="str">
        <f>IF($R$3=$AQ$8,'Result Sheet'!T176,IF($R$3=$AQ$9,'Result Sheet'!AO176,IF($R$3=$AQ$10,'Result Sheet'!BK176,IF($R$3=$AQ$11,'Result Sheet'!CF176,IF($R$3=$AQ$12,'Result Sheet'!DA176,IF($R$3=$AQ$13,'Result Sheet'!DV176,IF($R$3=$AQ$14,'Result Sheet'!EL176,IF($R$3=$AQ$15,'Result Sheet'!EV176,IF($R$3=$AQ$16,'Result Sheet'!FF176,IF($R$3=$AQ$17,'Result Sheet'!FM176,IF($R$3=$AQ$18,'Result Sheet'!FQ176,"")))))))))))</f>
        <v/>
      </c>
      <c r="S176" s="65" t="str">
        <f t="shared" si="26"/>
        <v/>
      </c>
      <c r="T176" s="62">
        <f t="shared" si="27"/>
        <v>0</v>
      </c>
      <c r="U176" s="120" t="str">
        <f>IF($R$3=$AQ$8,'Result Sheet'!W176,IF($R$3=$AQ$9,'Result Sheet'!AR176,IF($R$3=$AQ$10,'Result Sheet'!BN176,IF($R$3=$AQ$11,'Result Sheet'!CI176,IF($R$3=$AQ$12,'Result Sheet'!DD176,IF($R$3=$AQ$13,'Result Sheet'!DY176,""))))))</f>
        <v/>
      </c>
      <c r="V176" s="120" t="str">
        <f>IF($R$3=$AQ$8,'Result Sheet'!X176,IF($R$3=$AQ$9,'Result Sheet'!AS176,IF($R$3=$AQ$10,'Result Sheet'!BO176,IF($R$3=$AQ$11,'Result Sheet'!CJ176,IF($R$3=$AQ$12,'Result Sheet'!DE176,IF($R$3=$AQ$13,'Result Sheet'!DZ176,IF($R$3=$AQ$14,'Result Sheet'!EM176,IF($R$3=$AQ$15,'Result Sheet'!EW176,IF($R$3=$AQ$16,'Result Sheet'!FG176,IF($R$3=$AQ$17,'Result Sheet'!FN176,IF($R$3=$AQ$18,'Result Sheet'!FR176,"")))))))))))</f>
        <v/>
      </c>
      <c r="W176" s="66" t="str">
        <f t="shared" si="28"/>
        <v/>
      </c>
      <c r="X176" s="445" t="str">
        <f t="shared" si="29"/>
        <v/>
      </c>
      <c r="Y176" s="446">
        <f t="shared" si="30"/>
        <v>0</v>
      </c>
      <c r="Z176" s="446" t="str">
        <f t="shared" si="35"/>
        <v/>
      </c>
      <c r="AA176" s="446" t="str">
        <f t="shared" si="31"/>
        <v/>
      </c>
      <c r="AB176" s="446" t="str">
        <f t="shared" si="32"/>
        <v/>
      </c>
      <c r="AC176" s="446" t="str">
        <f t="shared" si="33"/>
        <v/>
      </c>
      <c r="AD176" s="447" t="str">
        <f t="shared" si="34"/>
        <v/>
      </c>
    </row>
    <row r="177" spans="1:30">
      <c r="A177" s="475">
        <f>IF('Result Sheet'!A177="","",'Result Sheet'!A177)</f>
        <v>170</v>
      </c>
      <c r="B177" s="439" t="str">
        <f>IF(OR($D$3="",$R$3=""),"",IF('Result Sheet'!B177="","",'Result Sheet'!B177))</f>
        <v/>
      </c>
      <c r="C177" s="440" t="str">
        <f>IF(OR($D$3="",$R$3=""),"",IF('Result Sheet'!F177="","",'Result Sheet'!F177))</f>
        <v/>
      </c>
      <c r="D177" s="441" t="str">
        <f>IF(OR($D$3="",$R$3=""),"",IF('Result Sheet'!E177="","",'Result Sheet'!E177))</f>
        <v/>
      </c>
      <c r="E177" s="442" t="str">
        <f>IF(OR($D$3="",$R$3=""),"",IF('Result Sheet'!G177="","",'Result Sheet'!G177))</f>
        <v/>
      </c>
      <c r="F177" s="442" t="str">
        <f>IF(OR($D$3="",$R$3=""),"",IF('Result Sheet'!H177="","",'Result Sheet'!H177))</f>
        <v/>
      </c>
      <c r="G177" s="442" t="str">
        <f>IF(OR($D$3="",$R$3=""),"",IF('Result Sheet'!I177="","",'Result Sheet'!I177))</f>
        <v/>
      </c>
      <c r="H177" s="443" t="str">
        <f>IF(OR($D$3="",$R$3=""),"",IF('Result Sheet'!K177="","",'Result Sheet'!K177))</f>
        <v/>
      </c>
      <c r="I177" s="444" t="str">
        <f>IF(OR($D$3="",$R$3=""),"",IF('Result Sheet'!J177="","",'Result Sheet'!J177))</f>
        <v/>
      </c>
      <c r="J177" s="120" t="str">
        <f>IF($R$3=$AQ$8,'Result Sheet'!L177,IF($R$3=$AQ$9,'Result Sheet'!AG177,IF($R$3=$AQ$10,'Result Sheet'!BC177,IF($R$3=$AQ$11,'Result Sheet'!BX177,IF($R$3=$AQ$12,'Result Sheet'!CS177,IF($R$3=$AQ$13,'Result Sheet'!DN177,""))))))</f>
        <v/>
      </c>
      <c r="K177" s="120" t="str">
        <f>IF($R$3=$AQ$8,'Result Sheet'!M177,IF($R$3=$AQ$9,'Result Sheet'!AH177,IF($R$3=$AQ$10,'Result Sheet'!BD177,IF($R$3=$AQ$11,'Result Sheet'!BY177,IF($R$3=$AQ$12,'Result Sheet'!CT177,IF($R$3=$AQ$13,'Result Sheet'!DO177,IF($R$3=$AQ$14,'Result Sheet'!EI177,IF($R$3=$AQ$15,'Result Sheet'!ES177,IF($R$3=$AQ$16,'Result Sheet'!FC177,"")))))))))</f>
        <v/>
      </c>
      <c r="L177" s="120" t="str">
        <f>IF($R$3=$AQ$8,'Result Sheet'!N177,IF($R$3=$AQ$9,'Result Sheet'!AI177,IF($R$3=$AQ$10,'Result Sheet'!BE177,IF($R$3=$AQ$11,'Result Sheet'!BZ177,IF($R$3=$AQ$12,'Result Sheet'!CU177,IF($R$3=$AQ$13,'Result Sheet'!DP177,""))))))</f>
        <v/>
      </c>
      <c r="M177" s="120" t="str">
        <f>IF($R$3=$AQ$8,'Result Sheet'!O177,IF($R$3=$AQ$9,'Result Sheet'!AJ177,IF($R$3=$AQ$10,'Result Sheet'!BF177,IF($R$3=$AQ$11,'Result Sheet'!CA177,IF($R$3=$AQ$12,'Result Sheet'!CV177,IF($R$3=$AQ$13,'Result Sheet'!DQ177,IF($R$3=$AQ$14,'Result Sheet'!EJ177,IF($R$3=$AQ$15,'Result Sheet'!ET177,IF($R$3=$AQ$16,'Result Sheet'!FD177,"")))))))))</f>
        <v/>
      </c>
      <c r="N177" s="120" t="str">
        <f>IF($R$3=$AQ$8,'Result Sheet'!P177,IF($R$3=$AQ$9,'Result Sheet'!AK177,IF($R$3=$AQ$10,'Result Sheet'!BG177,IF($R$3=$AQ$11,'Result Sheet'!CB177,IF($R$3=$AQ$12,'Result Sheet'!CW177,IF($R$3=$AQ$13,'Result Sheet'!DR177,""))))))</f>
        <v/>
      </c>
      <c r="O177" s="120" t="str">
        <f>IF($R$3=$AQ$8,'Result Sheet'!Q177,IF($R$3=$AQ$9,'Result Sheet'!AL177,IF($R$3=$AQ$10,'Result Sheet'!BH177,IF($R$3=$AQ$11,'Result Sheet'!CC177,IF($R$3=$AQ$12,'Result Sheet'!CX177,IF($R$3=$AQ$13,'Result Sheet'!DS177,IF($R$3=$AQ$14,'Result Sheet'!EK177,IF($R$3=$AQ$15,'Result Sheet'!EU177,IF($R$3=$AQ$16,'Result Sheet'!FE177,"")))))))))</f>
        <v/>
      </c>
      <c r="P177" s="472" t="str">
        <f t="shared" si="25"/>
        <v/>
      </c>
      <c r="Q177" s="120" t="str">
        <f>IF($R$3=$AQ$8,'Result Sheet'!S177,IF($R$3=$AQ$9,'Result Sheet'!AN177,IF($R$3=$AQ$10,'Result Sheet'!BJ177,IF($R$3=$AQ$11,'Result Sheet'!CE177,IF($R$3=$AQ$12,'Result Sheet'!CZ177,IF($R$3=$AQ$13,'Result Sheet'!DU177,""))))))</f>
        <v/>
      </c>
      <c r="R177" s="120" t="str">
        <f>IF($R$3=$AQ$8,'Result Sheet'!T177,IF($R$3=$AQ$9,'Result Sheet'!AO177,IF($R$3=$AQ$10,'Result Sheet'!BK177,IF($R$3=$AQ$11,'Result Sheet'!CF177,IF($R$3=$AQ$12,'Result Sheet'!DA177,IF($R$3=$AQ$13,'Result Sheet'!DV177,IF($R$3=$AQ$14,'Result Sheet'!EL177,IF($R$3=$AQ$15,'Result Sheet'!EV177,IF($R$3=$AQ$16,'Result Sheet'!FF177,IF($R$3=$AQ$17,'Result Sheet'!FM177,IF($R$3=$AQ$18,'Result Sheet'!FQ177,"")))))))))))</f>
        <v/>
      </c>
      <c r="S177" s="65" t="str">
        <f t="shared" si="26"/>
        <v/>
      </c>
      <c r="T177" s="62">
        <f t="shared" si="27"/>
        <v>0</v>
      </c>
      <c r="U177" s="120" t="str">
        <f>IF($R$3=$AQ$8,'Result Sheet'!W177,IF($R$3=$AQ$9,'Result Sheet'!AR177,IF($R$3=$AQ$10,'Result Sheet'!BN177,IF($R$3=$AQ$11,'Result Sheet'!CI177,IF($R$3=$AQ$12,'Result Sheet'!DD177,IF($R$3=$AQ$13,'Result Sheet'!DY177,""))))))</f>
        <v/>
      </c>
      <c r="V177" s="120" t="str">
        <f>IF($R$3=$AQ$8,'Result Sheet'!X177,IF($R$3=$AQ$9,'Result Sheet'!AS177,IF($R$3=$AQ$10,'Result Sheet'!BO177,IF($R$3=$AQ$11,'Result Sheet'!CJ177,IF($R$3=$AQ$12,'Result Sheet'!DE177,IF($R$3=$AQ$13,'Result Sheet'!DZ177,IF($R$3=$AQ$14,'Result Sheet'!EM177,IF($R$3=$AQ$15,'Result Sheet'!EW177,IF($R$3=$AQ$16,'Result Sheet'!FG177,IF($R$3=$AQ$17,'Result Sheet'!FN177,IF($R$3=$AQ$18,'Result Sheet'!FR177,"")))))))))))</f>
        <v/>
      </c>
      <c r="W177" s="66" t="str">
        <f t="shared" si="28"/>
        <v/>
      </c>
      <c r="X177" s="445" t="str">
        <f t="shared" si="29"/>
        <v/>
      </c>
      <c r="Y177" s="446">
        <f t="shared" si="30"/>
        <v>0</v>
      </c>
      <c r="Z177" s="446" t="str">
        <f t="shared" si="35"/>
        <v/>
      </c>
      <c r="AA177" s="446" t="str">
        <f t="shared" si="31"/>
        <v/>
      </c>
      <c r="AB177" s="446" t="str">
        <f t="shared" si="32"/>
        <v/>
      </c>
      <c r="AC177" s="446" t="str">
        <f t="shared" si="33"/>
        <v/>
      </c>
      <c r="AD177" s="447" t="str">
        <f t="shared" si="34"/>
        <v/>
      </c>
    </row>
    <row r="178" spans="1:30">
      <c r="A178" s="475">
        <f>IF('Result Sheet'!A178="","",'Result Sheet'!A178)</f>
        <v>171</v>
      </c>
      <c r="B178" s="439" t="str">
        <f>IF(OR($D$3="",$R$3=""),"",IF('Result Sheet'!B178="","",'Result Sheet'!B178))</f>
        <v/>
      </c>
      <c r="C178" s="440" t="str">
        <f>IF(OR($D$3="",$R$3=""),"",IF('Result Sheet'!F178="","",'Result Sheet'!F178))</f>
        <v/>
      </c>
      <c r="D178" s="441" t="str">
        <f>IF(OR($D$3="",$R$3=""),"",IF('Result Sheet'!E178="","",'Result Sheet'!E178))</f>
        <v/>
      </c>
      <c r="E178" s="442" t="str">
        <f>IF(OR($D$3="",$R$3=""),"",IF('Result Sheet'!G178="","",'Result Sheet'!G178))</f>
        <v/>
      </c>
      <c r="F178" s="442" t="str">
        <f>IF(OR($D$3="",$R$3=""),"",IF('Result Sheet'!H178="","",'Result Sheet'!H178))</f>
        <v/>
      </c>
      <c r="G178" s="442" t="str">
        <f>IF(OR($D$3="",$R$3=""),"",IF('Result Sheet'!I178="","",'Result Sheet'!I178))</f>
        <v/>
      </c>
      <c r="H178" s="443" t="str">
        <f>IF(OR($D$3="",$R$3=""),"",IF('Result Sheet'!K178="","",'Result Sheet'!K178))</f>
        <v/>
      </c>
      <c r="I178" s="444" t="str">
        <f>IF(OR($D$3="",$R$3=""),"",IF('Result Sheet'!J178="","",'Result Sheet'!J178))</f>
        <v/>
      </c>
      <c r="J178" s="120" t="str">
        <f>IF($R$3=$AQ$8,'Result Sheet'!L178,IF($R$3=$AQ$9,'Result Sheet'!AG178,IF($R$3=$AQ$10,'Result Sheet'!BC178,IF($R$3=$AQ$11,'Result Sheet'!BX178,IF($R$3=$AQ$12,'Result Sheet'!CS178,IF($R$3=$AQ$13,'Result Sheet'!DN178,""))))))</f>
        <v/>
      </c>
      <c r="K178" s="120" t="str">
        <f>IF($R$3=$AQ$8,'Result Sheet'!M178,IF($R$3=$AQ$9,'Result Sheet'!AH178,IF($R$3=$AQ$10,'Result Sheet'!BD178,IF($R$3=$AQ$11,'Result Sheet'!BY178,IF($R$3=$AQ$12,'Result Sheet'!CT178,IF($R$3=$AQ$13,'Result Sheet'!DO178,IF($R$3=$AQ$14,'Result Sheet'!EI178,IF($R$3=$AQ$15,'Result Sheet'!ES178,IF($R$3=$AQ$16,'Result Sheet'!FC178,"")))))))))</f>
        <v/>
      </c>
      <c r="L178" s="120" t="str">
        <f>IF($R$3=$AQ$8,'Result Sheet'!N178,IF($R$3=$AQ$9,'Result Sheet'!AI178,IF($R$3=$AQ$10,'Result Sheet'!BE178,IF($R$3=$AQ$11,'Result Sheet'!BZ178,IF($R$3=$AQ$12,'Result Sheet'!CU178,IF($R$3=$AQ$13,'Result Sheet'!DP178,""))))))</f>
        <v/>
      </c>
      <c r="M178" s="120" t="str">
        <f>IF($R$3=$AQ$8,'Result Sheet'!O178,IF($R$3=$AQ$9,'Result Sheet'!AJ178,IF($R$3=$AQ$10,'Result Sheet'!BF178,IF($R$3=$AQ$11,'Result Sheet'!CA178,IF($R$3=$AQ$12,'Result Sheet'!CV178,IF($R$3=$AQ$13,'Result Sheet'!DQ178,IF($R$3=$AQ$14,'Result Sheet'!EJ178,IF($R$3=$AQ$15,'Result Sheet'!ET178,IF($R$3=$AQ$16,'Result Sheet'!FD178,"")))))))))</f>
        <v/>
      </c>
      <c r="N178" s="120" t="str">
        <f>IF($R$3=$AQ$8,'Result Sheet'!P178,IF($R$3=$AQ$9,'Result Sheet'!AK178,IF($R$3=$AQ$10,'Result Sheet'!BG178,IF($R$3=$AQ$11,'Result Sheet'!CB178,IF($R$3=$AQ$12,'Result Sheet'!CW178,IF($R$3=$AQ$13,'Result Sheet'!DR178,""))))))</f>
        <v/>
      </c>
      <c r="O178" s="120" t="str">
        <f>IF($R$3=$AQ$8,'Result Sheet'!Q178,IF($R$3=$AQ$9,'Result Sheet'!AL178,IF($R$3=$AQ$10,'Result Sheet'!BH178,IF($R$3=$AQ$11,'Result Sheet'!CC178,IF($R$3=$AQ$12,'Result Sheet'!CX178,IF($R$3=$AQ$13,'Result Sheet'!DS178,IF($R$3=$AQ$14,'Result Sheet'!EK178,IF($R$3=$AQ$15,'Result Sheet'!EU178,IF($R$3=$AQ$16,'Result Sheet'!FE178,"")))))))))</f>
        <v/>
      </c>
      <c r="P178" s="472" t="str">
        <f t="shared" si="25"/>
        <v/>
      </c>
      <c r="Q178" s="120" t="str">
        <f>IF($R$3=$AQ$8,'Result Sheet'!S178,IF($R$3=$AQ$9,'Result Sheet'!AN178,IF($R$3=$AQ$10,'Result Sheet'!BJ178,IF($R$3=$AQ$11,'Result Sheet'!CE178,IF($R$3=$AQ$12,'Result Sheet'!CZ178,IF($R$3=$AQ$13,'Result Sheet'!DU178,""))))))</f>
        <v/>
      </c>
      <c r="R178" s="120" t="str">
        <f>IF($R$3=$AQ$8,'Result Sheet'!T178,IF($R$3=$AQ$9,'Result Sheet'!AO178,IF($R$3=$AQ$10,'Result Sheet'!BK178,IF($R$3=$AQ$11,'Result Sheet'!CF178,IF($R$3=$AQ$12,'Result Sheet'!DA178,IF($R$3=$AQ$13,'Result Sheet'!DV178,IF($R$3=$AQ$14,'Result Sheet'!EL178,IF($R$3=$AQ$15,'Result Sheet'!EV178,IF($R$3=$AQ$16,'Result Sheet'!FF178,IF($R$3=$AQ$17,'Result Sheet'!FM178,IF($R$3=$AQ$18,'Result Sheet'!FQ178,"")))))))))))</f>
        <v/>
      </c>
      <c r="S178" s="65" t="str">
        <f t="shared" si="26"/>
        <v/>
      </c>
      <c r="T178" s="62">
        <f t="shared" si="27"/>
        <v>0</v>
      </c>
      <c r="U178" s="120" t="str">
        <f>IF($R$3=$AQ$8,'Result Sheet'!W178,IF($R$3=$AQ$9,'Result Sheet'!AR178,IF($R$3=$AQ$10,'Result Sheet'!BN178,IF($R$3=$AQ$11,'Result Sheet'!CI178,IF($R$3=$AQ$12,'Result Sheet'!DD178,IF($R$3=$AQ$13,'Result Sheet'!DY178,""))))))</f>
        <v/>
      </c>
      <c r="V178" s="120" t="str">
        <f>IF($R$3=$AQ$8,'Result Sheet'!X178,IF($R$3=$AQ$9,'Result Sheet'!AS178,IF($R$3=$AQ$10,'Result Sheet'!BO178,IF($R$3=$AQ$11,'Result Sheet'!CJ178,IF($R$3=$AQ$12,'Result Sheet'!DE178,IF($R$3=$AQ$13,'Result Sheet'!DZ178,IF($R$3=$AQ$14,'Result Sheet'!EM178,IF($R$3=$AQ$15,'Result Sheet'!EW178,IF($R$3=$AQ$16,'Result Sheet'!FG178,IF($R$3=$AQ$17,'Result Sheet'!FN178,IF($R$3=$AQ$18,'Result Sheet'!FR178,"")))))))))))</f>
        <v/>
      </c>
      <c r="W178" s="66" t="str">
        <f t="shared" si="28"/>
        <v/>
      </c>
      <c r="X178" s="445" t="str">
        <f t="shared" si="29"/>
        <v/>
      </c>
      <c r="Y178" s="446">
        <f t="shared" si="30"/>
        <v>0</v>
      </c>
      <c r="Z178" s="446" t="str">
        <f t="shared" si="35"/>
        <v/>
      </c>
      <c r="AA178" s="446" t="str">
        <f t="shared" si="31"/>
        <v/>
      </c>
      <c r="AB178" s="446" t="str">
        <f t="shared" si="32"/>
        <v/>
      </c>
      <c r="AC178" s="446" t="str">
        <f t="shared" si="33"/>
        <v/>
      </c>
      <c r="AD178" s="447" t="str">
        <f t="shared" si="34"/>
        <v/>
      </c>
    </row>
    <row r="179" spans="1:30">
      <c r="A179" s="475">
        <f>IF('Result Sheet'!A179="","",'Result Sheet'!A179)</f>
        <v>172</v>
      </c>
      <c r="B179" s="439" t="str">
        <f>IF(OR($D$3="",$R$3=""),"",IF('Result Sheet'!B179="","",'Result Sheet'!B179))</f>
        <v/>
      </c>
      <c r="C179" s="440" t="str">
        <f>IF(OR($D$3="",$R$3=""),"",IF('Result Sheet'!F179="","",'Result Sheet'!F179))</f>
        <v/>
      </c>
      <c r="D179" s="441" t="str">
        <f>IF(OR($D$3="",$R$3=""),"",IF('Result Sheet'!E179="","",'Result Sheet'!E179))</f>
        <v/>
      </c>
      <c r="E179" s="442" t="str">
        <f>IF(OR($D$3="",$R$3=""),"",IF('Result Sheet'!G179="","",'Result Sheet'!G179))</f>
        <v/>
      </c>
      <c r="F179" s="442" t="str">
        <f>IF(OR($D$3="",$R$3=""),"",IF('Result Sheet'!H179="","",'Result Sheet'!H179))</f>
        <v/>
      </c>
      <c r="G179" s="442" t="str">
        <f>IF(OR($D$3="",$R$3=""),"",IF('Result Sheet'!I179="","",'Result Sheet'!I179))</f>
        <v/>
      </c>
      <c r="H179" s="443" t="str">
        <f>IF(OR($D$3="",$R$3=""),"",IF('Result Sheet'!K179="","",'Result Sheet'!K179))</f>
        <v/>
      </c>
      <c r="I179" s="444" t="str">
        <f>IF(OR($D$3="",$R$3=""),"",IF('Result Sheet'!J179="","",'Result Sheet'!J179))</f>
        <v/>
      </c>
      <c r="J179" s="120" t="str">
        <f>IF($R$3=$AQ$8,'Result Sheet'!L179,IF($R$3=$AQ$9,'Result Sheet'!AG179,IF($R$3=$AQ$10,'Result Sheet'!BC179,IF($R$3=$AQ$11,'Result Sheet'!BX179,IF($R$3=$AQ$12,'Result Sheet'!CS179,IF($R$3=$AQ$13,'Result Sheet'!DN179,""))))))</f>
        <v/>
      </c>
      <c r="K179" s="120" t="str">
        <f>IF($R$3=$AQ$8,'Result Sheet'!M179,IF($R$3=$AQ$9,'Result Sheet'!AH179,IF($R$3=$AQ$10,'Result Sheet'!BD179,IF($R$3=$AQ$11,'Result Sheet'!BY179,IF($R$3=$AQ$12,'Result Sheet'!CT179,IF($R$3=$AQ$13,'Result Sheet'!DO179,IF($R$3=$AQ$14,'Result Sheet'!EI179,IF($R$3=$AQ$15,'Result Sheet'!ES179,IF($R$3=$AQ$16,'Result Sheet'!FC179,"")))))))))</f>
        <v/>
      </c>
      <c r="L179" s="120" t="str">
        <f>IF($R$3=$AQ$8,'Result Sheet'!N179,IF($R$3=$AQ$9,'Result Sheet'!AI179,IF($R$3=$AQ$10,'Result Sheet'!BE179,IF($R$3=$AQ$11,'Result Sheet'!BZ179,IF($R$3=$AQ$12,'Result Sheet'!CU179,IF($R$3=$AQ$13,'Result Sheet'!DP179,""))))))</f>
        <v/>
      </c>
      <c r="M179" s="120" t="str">
        <f>IF($R$3=$AQ$8,'Result Sheet'!O179,IF($R$3=$AQ$9,'Result Sheet'!AJ179,IF($R$3=$AQ$10,'Result Sheet'!BF179,IF($R$3=$AQ$11,'Result Sheet'!CA179,IF($R$3=$AQ$12,'Result Sheet'!CV179,IF($R$3=$AQ$13,'Result Sheet'!DQ179,IF($R$3=$AQ$14,'Result Sheet'!EJ179,IF($R$3=$AQ$15,'Result Sheet'!ET179,IF($R$3=$AQ$16,'Result Sheet'!FD179,"")))))))))</f>
        <v/>
      </c>
      <c r="N179" s="120" t="str">
        <f>IF($R$3=$AQ$8,'Result Sheet'!P179,IF($R$3=$AQ$9,'Result Sheet'!AK179,IF($R$3=$AQ$10,'Result Sheet'!BG179,IF($R$3=$AQ$11,'Result Sheet'!CB179,IF($R$3=$AQ$12,'Result Sheet'!CW179,IF($R$3=$AQ$13,'Result Sheet'!DR179,""))))))</f>
        <v/>
      </c>
      <c r="O179" s="120" t="str">
        <f>IF($R$3=$AQ$8,'Result Sheet'!Q179,IF($R$3=$AQ$9,'Result Sheet'!AL179,IF($R$3=$AQ$10,'Result Sheet'!BH179,IF($R$3=$AQ$11,'Result Sheet'!CC179,IF($R$3=$AQ$12,'Result Sheet'!CX179,IF($R$3=$AQ$13,'Result Sheet'!DS179,IF($R$3=$AQ$14,'Result Sheet'!EK179,IF($R$3=$AQ$15,'Result Sheet'!EU179,IF($R$3=$AQ$16,'Result Sheet'!FE179,"")))))))))</f>
        <v/>
      </c>
      <c r="P179" s="472" t="str">
        <f t="shared" si="25"/>
        <v/>
      </c>
      <c r="Q179" s="120" t="str">
        <f>IF($R$3=$AQ$8,'Result Sheet'!S179,IF($R$3=$AQ$9,'Result Sheet'!AN179,IF($R$3=$AQ$10,'Result Sheet'!BJ179,IF($R$3=$AQ$11,'Result Sheet'!CE179,IF($R$3=$AQ$12,'Result Sheet'!CZ179,IF($R$3=$AQ$13,'Result Sheet'!DU179,""))))))</f>
        <v/>
      </c>
      <c r="R179" s="120" t="str">
        <f>IF($R$3=$AQ$8,'Result Sheet'!T179,IF($R$3=$AQ$9,'Result Sheet'!AO179,IF($R$3=$AQ$10,'Result Sheet'!BK179,IF($R$3=$AQ$11,'Result Sheet'!CF179,IF($R$3=$AQ$12,'Result Sheet'!DA179,IF($R$3=$AQ$13,'Result Sheet'!DV179,IF($R$3=$AQ$14,'Result Sheet'!EL179,IF($R$3=$AQ$15,'Result Sheet'!EV179,IF($R$3=$AQ$16,'Result Sheet'!FF179,IF($R$3=$AQ$17,'Result Sheet'!FM179,IF($R$3=$AQ$18,'Result Sheet'!FQ179,"")))))))))))</f>
        <v/>
      </c>
      <c r="S179" s="65" t="str">
        <f t="shared" si="26"/>
        <v/>
      </c>
      <c r="T179" s="62">
        <f t="shared" si="27"/>
        <v>0</v>
      </c>
      <c r="U179" s="120" t="str">
        <f>IF($R$3=$AQ$8,'Result Sheet'!W179,IF($R$3=$AQ$9,'Result Sheet'!AR179,IF($R$3=$AQ$10,'Result Sheet'!BN179,IF($R$3=$AQ$11,'Result Sheet'!CI179,IF($R$3=$AQ$12,'Result Sheet'!DD179,IF($R$3=$AQ$13,'Result Sheet'!DY179,""))))))</f>
        <v/>
      </c>
      <c r="V179" s="120" t="str">
        <f>IF($R$3=$AQ$8,'Result Sheet'!X179,IF($R$3=$AQ$9,'Result Sheet'!AS179,IF($R$3=$AQ$10,'Result Sheet'!BO179,IF($R$3=$AQ$11,'Result Sheet'!CJ179,IF($R$3=$AQ$12,'Result Sheet'!DE179,IF($R$3=$AQ$13,'Result Sheet'!DZ179,IF($R$3=$AQ$14,'Result Sheet'!EM179,IF($R$3=$AQ$15,'Result Sheet'!EW179,IF($R$3=$AQ$16,'Result Sheet'!FG179,IF($R$3=$AQ$17,'Result Sheet'!FN179,IF($R$3=$AQ$18,'Result Sheet'!FR179,"")))))))))))</f>
        <v/>
      </c>
      <c r="W179" s="66" t="str">
        <f t="shared" si="28"/>
        <v/>
      </c>
      <c r="X179" s="445" t="str">
        <f t="shared" si="29"/>
        <v/>
      </c>
      <c r="Y179" s="446">
        <f t="shared" si="30"/>
        <v>0</v>
      </c>
      <c r="Z179" s="446" t="str">
        <f t="shared" si="35"/>
        <v/>
      </c>
      <c r="AA179" s="446" t="str">
        <f t="shared" si="31"/>
        <v/>
      </c>
      <c r="AB179" s="446" t="str">
        <f t="shared" si="32"/>
        <v/>
      </c>
      <c r="AC179" s="446" t="str">
        <f t="shared" si="33"/>
        <v/>
      </c>
      <c r="AD179" s="447" t="str">
        <f t="shared" si="34"/>
        <v/>
      </c>
    </row>
    <row r="180" spans="1:30">
      <c r="A180" s="475">
        <f>IF('Result Sheet'!A180="","",'Result Sheet'!A180)</f>
        <v>173</v>
      </c>
      <c r="B180" s="439" t="str">
        <f>IF(OR($D$3="",$R$3=""),"",IF('Result Sheet'!B180="","",'Result Sheet'!B180))</f>
        <v/>
      </c>
      <c r="C180" s="440" t="str">
        <f>IF(OR($D$3="",$R$3=""),"",IF('Result Sheet'!F180="","",'Result Sheet'!F180))</f>
        <v/>
      </c>
      <c r="D180" s="441" t="str">
        <f>IF(OR($D$3="",$R$3=""),"",IF('Result Sheet'!E180="","",'Result Sheet'!E180))</f>
        <v/>
      </c>
      <c r="E180" s="442" t="str">
        <f>IF(OR($D$3="",$R$3=""),"",IF('Result Sheet'!G180="","",'Result Sheet'!G180))</f>
        <v/>
      </c>
      <c r="F180" s="442" t="str">
        <f>IF(OR($D$3="",$R$3=""),"",IF('Result Sheet'!H180="","",'Result Sheet'!H180))</f>
        <v/>
      </c>
      <c r="G180" s="442" t="str">
        <f>IF(OR($D$3="",$R$3=""),"",IF('Result Sheet'!I180="","",'Result Sheet'!I180))</f>
        <v/>
      </c>
      <c r="H180" s="443" t="str">
        <f>IF(OR($D$3="",$R$3=""),"",IF('Result Sheet'!K180="","",'Result Sheet'!K180))</f>
        <v/>
      </c>
      <c r="I180" s="444" t="str">
        <f>IF(OR($D$3="",$R$3=""),"",IF('Result Sheet'!J180="","",'Result Sheet'!J180))</f>
        <v/>
      </c>
      <c r="J180" s="120" t="str">
        <f>IF($R$3=$AQ$8,'Result Sheet'!L180,IF($R$3=$AQ$9,'Result Sheet'!AG180,IF($R$3=$AQ$10,'Result Sheet'!BC180,IF($R$3=$AQ$11,'Result Sheet'!BX180,IF($R$3=$AQ$12,'Result Sheet'!CS180,IF($R$3=$AQ$13,'Result Sheet'!DN180,""))))))</f>
        <v/>
      </c>
      <c r="K180" s="120" t="str">
        <f>IF($R$3=$AQ$8,'Result Sheet'!M180,IF($R$3=$AQ$9,'Result Sheet'!AH180,IF($R$3=$AQ$10,'Result Sheet'!BD180,IF($R$3=$AQ$11,'Result Sheet'!BY180,IF($R$3=$AQ$12,'Result Sheet'!CT180,IF($R$3=$AQ$13,'Result Sheet'!DO180,IF($R$3=$AQ$14,'Result Sheet'!EI180,IF($R$3=$AQ$15,'Result Sheet'!ES180,IF($R$3=$AQ$16,'Result Sheet'!FC180,"")))))))))</f>
        <v/>
      </c>
      <c r="L180" s="120" t="str">
        <f>IF($R$3=$AQ$8,'Result Sheet'!N180,IF($R$3=$AQ$9,'Result Sheet'!AI180,IF($R$3=$AQ$10,'Result Sheet'!BE180,IF($R$3=$AQ$11,'Result Sheet'!BZ180,IF($R$3=$AQ$12,'Result Sheet'!CU180,IF($R$3=$AQ$13,'Result Sheet'!DP180,""))))))</f>
        <v/>
      </c>
      <c r="M180" s="120" t="str">
        <f>IF($R$3=$AQ$8,'Result Sheet'!O180,IF($R$3=$AQ$9,'Result Sheet'!AJ180,IF($R$3=$AQ$10,'Result Sheet'!BF180,IF($R$3=$AQ$11,'Result Sheet'!CA180,IF($R$3=$AQ$12,'Result Sheet'!CV180,IF($R$3=$AQ$13,'Result Sheet'!DQ180,IF($R$3=$AQ$14,'Result Sheet'!EJ180,IF($R$3=$AQ$15,'Result Sheet'!ET180,IF($R$3=$AQ$16,'Result Sheet'!FD180,"")))))))))</f>
        <v/>
      </c>
      <c r="N180" s="120" t="str">
        <f>IF($R$3=$AQ$8,'Result Sheet'!P180,IF($R$3=$AQ$9,'Result Sheet'!AK180,IF($R$3=$AQ$10,'Result Sheet'!BG180,IF($R$3=$AQ$11,'Result Sheet'!CB180,IF($R$3=$AQ$12,'Result Sheet'!CW180,IF($R$3=$AQ$13,'Result Sheet'!DR180,""))))))</f>
        <v/>
      </c>
      <c r="O180" s="120" t="str">
        <f>IF($R$3=$AQ$8,'Result Sheet'!Q180,IF($R$3=$AQ$9,'Result Sheet'!AL180,IF($R$3=$AQ$10,'Result Sheet'!BH180,IF($R$3=$AQ$11,'Result Sheet'!CC180,IF($R$3=$AQ$12,'Result Sheet'!CX180,IF($R$3=$AQ$13,'Result Sheet'!DS180,IF($R$3=$AQ$14,'Result Sheet'!EK180,IF($R$3=$AQ$15,'Result Sheet'!EU180,IF($R$3=$AQ$16,'Result Sheet'!FE180,"")))))))))</f>
        <v/>
      </c>
      <c r="P180" s="472" t="str">
        <f t="shared" si="25"/>
        <v/>
      </c>
      <c r="Q180" s="120" t="str">
        <f>IF($R$3=$AQ$8,'Result Sheet'!S180,IF($R$3=$AQ$9,'Result Sheet'!AN180,IF($R$3=$AQ$10,'Result Sheet'!BJ180,IF($R$3=$AQ$11,'Result Sheet'!CE180,IF($R$3=$AQ$12,'Result Sheet'!CZ180,IF($R$3=$AQ$13,'Result Sheet'!DU180,""))))))</f>
        <v/>
      </c>
      <c r="R180" s="120" t="str">
        <f>IF($R$3=$AQ$8,'Result Sheet'!T180,IF($R$3=$AQ$9,'Result Sheet'!AO180,IF($R$3=$AQ$10,'Result Sheet'!BK180,IF($R$3=$AQ$11,'Result Sheet'!CF180,IF($R$3=$AQ$12,'Result Sheet'!DA180,IF($R$3=$AQ$13,'Result Sheet'!DV180,IF($R$3=$AQ$14,'Result Sheet'!EL180,IF($R$3=$AQ$15,'Result Sheet'!EV180,IF($R$3=$AQ$16,'Result Sheet'!FF180,IF($R$3=$AQ$17,'Result Sheet'!FM180,IF($R$3=$AQ$18,'Result Sheet'!FQ180,"")))))))))))</f>
        <v/>
      </c>
      <c r="S180" s="65" t="str">
        <f t="shared" si="26"/>
        <v/>
      </c>
      <c r="T180" s="62">
        <f t="shared" si="27"/>
        <v>0</v>
      </c>
      <c r="U180" s="120" t="str">
        <f>IF($R$3=$AQ$8,'Result Sheet'!W180,IF($R$3=$AQ$9,'Result Sheet'!AR180,IF($R$3=$AQ$10,'Result Sheet'!BN180,IF($R$3=$AQ$11,'Result Sheet'!CI180,IF($R$3=$AQ$12,'Result Sheet'!DD180,IF($R$3=$AQ$13,'Result Sheet'!DY180,""))))))</f>
        <v/>
      </c>
      <c r="V180" s="120" t="str">
        <f>IF($R$3=$AQ$8,'Result Sheet'!X180,IF($R$3=$AQ$9,'Result Sheet'!AS180,IF($R$3=$AQ$10,'Result Sheet'!BO180,IF($R$3=$AQ$11,'Result Sheet'!CJ180,IF($R$3=$AQ$12,'Result Sheet'!DE180,IF($R$3=$AQ$13,'Result Sheet'!DZ180,IF($R$3=$AQ$14,'Result Sheet'!EM180,IF($R$3=$AQ$15,'Result Sheet'!EW180,IF($R$3=$AQ$16,'Result Sheet'!FG180,IF($R$3=$AQ$17,'Result Sheet'!FN180,IF($R$3=$AQ$18,'Result Sheet'!FR180,"")))))))))))</f>
        <v/>
      </c>
      <c r="W180" s="66" t="str">
        <f t="shared" si="28"/>
        <v/>
      </c>
      <c r="X180" s="445" t="str">
        <f t="shared" si="29"/>
        <v/>
      </c>
      <c r="Y180" s="446">
        <f t="shared" si="30"/>
        <v>0</v>
      </c>
      <c r="Z180" s="446" t="str">
        <f t="shared" si="35"/>
        <v/>
      </c>
      <c r="AA180" s="446" t="str">
        <f t="shared" si="31"/>
        <v/>
      </c>
      <c r="AB180" s="446" t="str">
        <f t="shared" si="32"/>
        <v/>
      </c>
      <c r="AC180" s="446" t="str">
        <f t="shared" si="33"/>
        <v/>
      </c>
      <c r="AD180" s="447" t="str">
        <f t="shared" si="34"/>
        <v/>
      </c>
    </row>
    <row r="181" spans="1:30">
      <c r="A181" s="475">
        <f>IF('Result Sheet'!A181="","",'Result Sheet'!A181)</f>
        <v>174</v>
      </c>
      <c r="B181" s="439" t="str">
        <f>IF(OR($D$3="",$R$3=""),"",IF('Result Sheet'!B181="","",'Result Sheet'!B181))</f>
        <v/>
      </c>
      <c r="C181" s="440" t="str">
        <f>IF(OR($D$3="",$R$3=""),"",IF('Result Sheet'!F181="","",'Result Sheet'!F181))</f>
        <v/>
      </c>
      <c r="D181" s="441" t="str">
        <f>IF(OR($D$3="",$R$3=""),"",IF('Result Sheet'!E181="","",'Result Sheet'!E181))</f>
        <v/>
      </c>
      <c r="E181" s="442" t="str">
        <f>IF(OR($D$3="",$R$3=""),"",IF('Result Sheet'!G181="","",'Result Sheet'!G181))</f>
        <v/>
      </c>
      <c r="F181" s="442" t="str">
        <f>IF(OR($D$3="",$R$3=""),"",IF('Result Sheet'!H181="","",'Result Sheet'!H181))</f>
        <v/>
      </c>
      <c r="G181" s="442" t="str">
        <f>IF(OR($D$3="",$R$3=""),"",IF('Result Sheet'!I181="","",'Result Sheet'!I181))</f>
        <v/>
      </c>
      <c r="H181" s="443" t="str">
        <f>IF(OR($D$3="",$R$3=""),"",IF('Result Sheet'!K181="","",'Result Sheet'!K181))</f>
        <v/>
      </c>
      <c r="I181" s="444" t="str">
        <f>IF(OR($D$3="",$R$3=""),"",IF('Result Sheet'!J181="","",'Result Sheet'!J181))</f>
        <v/>
      </c>
      <c r="J181" s="120" t="str">
        <f>IF($R$3=$AQ$8,'Result Sheet'!L181,IF($R$3=$AQ$9,'Result Sheet'!AG181,IF($R$3=$AQ$10,'Result Sheet'!BC181,IF($R$3=$AQ$11,'Result Sheet'!BX181,IF($R$3=$AQ$12,'Result Sheet'!CS181,IF($R$3=$AQ$13,'Result Sheet'!DN181,""))))))</f>
        <v/>
      </c>
      <c r="K181" s="120" t="str">
        <f>IF($R$3=$AQ$8,'Result Sheet'!M181,IF($R$3=$AQ$9,'Result Sheet'!AH181,IF($R$3=$AQ$10,'Result Sheet'!BD181,IF($R$3=$AQ$11,'Result Sheet'!BY181,IF($R$3=$AQ$12,'Result Sheet'!CT181,IF($R$3=$AQ$13,'Result Sheet'!DO181,IF($R$3=$AQ$14,'Result Sheet'!EI181,IF($R$3=$AQ$15,'Result Sheet'!ES181,IF($R$3=$AQ$16,'Result Sheet'!FC181,"")))))))))</f>
        <v/>
      </c>
      <c r="L181" s="120" t="str">
        <f>IF($R$3=$AQ$8,'Result Sheet'!N181,IF($R$3=$AQ$9,'Result Sheet'!AI181,IF($R$3=$AQ$10,'Result Sheet'!BE181,IF($R$3=$AQ$11,'Result Sheet'!BZ181,IF($R$3=$AQ$12,'Result Sheet'!CU181,IF($R$3=$AQ$13,'Result Sheet'!DP181,""))))))</f>
        <v/>
      </c>
      <c r="M181" s="120" t="str">
        <f>IF($R$3=$AQ$8,'Result Sheet'!O181,IF($R$3=$AQ$9,'Result Sheet'!AJ181,IF($R$3=$AQ$10,'Result Sheet'!BF181,IF($R$3=$AQ$11,'Result Sheet'!CA181,IF($R$3=$AQ$12,'Result Sheet'!CV181,IF($R$3=$AQ$13,'Result Sheet'!DQ181,IF($R$3=$AQ$14,'Result Sheet'!EJ181,IF($R$3=$AQ$15,'Result Sheet'!ET181,IF($R$3=$AQ$16,'Result Sheet'!FD181,"")))))))))</f>
        <v/>
      </c>
      <c r="N181" s="120" t="str">
        <f>IF($R$3=$AQ$8,'Result Sheet'!P181,IF($R$3=$AQ$9,'Result Sheet'!AK181,IF($R$3=$AQ$10,'Result Sheet'!BG181,IF($R$3=$AQ$11,'Result Sheet'!CB181,IF($R$3=$AQ$12,'Result Sheet'!CW181,IF($R$3=$AQ$13,'Result Sheet'!DR181,""))))))</f>
        <v/>
      </c>
      <c r="O181" s="120" t="str">
        <f>IF($R$3=$AQ$8,'Result Sheet'!Q181,IF($R$3=$AQ$9,'Result Sheet'!AL181,IF($R$3=$AQ$10,'Result Sheet'!BH181,IF($R$3=$AQ$11,'Result Sheet'!CC181,IF($R$3=$AQ$12,'Result Sheet'!CX181,IF($R$3=$AQ$13,'Result Sheet'!DS181,IF($R$3=$AQ$14,'Result Sheet'!EK181,IF($R$3=$AQ$15,'Result Sheet'!EU181,IF($R$3=$AQ$16,'Result Sheet'!FE181,"")))))))))</f>
        <v/>
      </c>
      <c r="P181" s="472" t="str">
        <f t="shared" si="25"/>
        <v/>
      </c>
      <c r="Q181" s="120" t="str">
        <f>IF($R$3=$AQ$8,'Result Sheet'!S181,IF($R$3=$AQ$9,'Result Sheet'!AN181,IF($R$3=$AQ$10,'Result Sheet'!BJ181,IF($R$3=$AQ$11,'Result Sheet'!CE181,IF($R$3=$AQ$12,'Result Sheet'!CZ181,IF($R$3=$AQ$13,'Result Sheet'!DU181,""))))))</f>
        <v/>
      </c>
      <c r="R181" s="120" t="str">
        <f>IF($R$3=$AQ$8,'Result Sheet'!T181,IF($R$3=$AQ$9,'Result Sheet'!AO181,IF($R$3=$AQ$10,'Result Sheet'!BK181,IF($R$3=$AQ$11,'Result Sheet'!CF181,IF($R$3=$AQ$12,'Result Sheet'!DA181,IF($R$3=$AQ$13,'Result Sheet'!DV181,IF($R$3=$AQ$14,'Result Sheet'!EL181,IF($R$3=$AQ$15,'Result Sheet'!EV181,IF($R$3=$AQ$16,'Result Sheet'!FF181,IF($R$3=$AQ$17,'Result Sheet'!FM181,IF($R$3=$AQ$18,'Result Sheet'!FQ181,"")))))))))))</f>
        <v/>
      </c>
      <c r="S181" s="65" t="str">
        <f t="shared" si="26"/>
        <v/>
      </c>
      <c r="T181" s="62">
        <f t="shared" si="27"/>
        <v>0</v>
      </c>
      <c r="U181" s="120" t="str">
        <f>IF($R$3=$AQ$8,'Result Sheet'!W181,IF($R$3=$AQ$9,'Result Sheet'!AR181,IF($R$3=$AQ$10,'Result Sheet'!BN181,IF($R$3=$AQ$11,'Result Sheet'!CI181,IF($R$3=$AQ$12,'Result Sheet'!DD181,IF($R$3=$AQ$13,'Result Sheet'!DY181,""))))))</f>
        <v/>
      </c>
      <c r="V181" s="120" t="str">
        <f>IF($R$3=$AQ$8,'Result Sheet'!X181,IF($R$3=$AQ$9,'Result Sheet'!AS181,IF($R$3=$AQ$10,'Result Sheet'!BO181,IF($R$3=$AQ$11,'Result Sheet'!CJ181,IF($R$3=$AQ$12,'Result Sheet'!DE181,IF($R$3=$AQ$13,'Result Sheet'!DZ181,IF($R$3=$AQ$14,'Result Sheet'!EM181,IF($R$3=$AQ$15,'Result Sheet'!EW181,IF($R$3=$AQ$16,'Result Sheet'!FG181,IF($R$3=$AQ$17,'Result Sheet'!FN181,IF($R$3=$AQ$18,'Result Sheet'!FR181,"")))))))))))</f>
        <v/>
      </c>
      <c r="W181" s="66" t="str">
        <f t="shared" si="28"/>
        <v/>
      </c>
      <c r="X181" s="445" t="str">
        <f t="shared" si="29"/>
        <v/>
      </c>
      <c r="Y181" s="446">
        <f t="shared" si="30"/>
        <v>0</v>
      </c>
      <c r="Z181" s="446" t="str">
        <f t="shared" si="35"/>
        <v/>
      </c>
      <c r="AA181" s="446" t="str">
        <f t="shared" si="31"/>
        <v/>
      </c>
      <c r="AB181" s="446" t="str">
        <f t="shared" si="32"/>
        <v/>
      </c>
      <c r="AC181" s="446" t="str">
        <f t="shared" si="33"/>
        <v/>
      </c>
      <c r="AD181" s="447" t="str">
        <f t="shared" si="34"/>
        <v/>
      </c>
    </row>
    <row r="182" spans="1:30">
      <c r="A182" s="475">
        <f>IF('Result Sheet'!A182="","",'Result Sheet'!A182)</f>
        <v>175</v>
      </c>
      <c r="B182" s="439" t="str">
        <f>IF(OR($D$3="",$R$3=""),"",IF('Result Sheet'!B182="","",'Result Sheet'!B182))</f>
        <v/>
      </c>
      <c r="C182" s="440" t="str">
        <f>IF(OR($D$3="",$R$3=""),"",IF('Result Sheet'!F182="","",'Result Sheet'!F182))</f>
        <v/>
      </c>
      <c r="D182" s="441" t="str">
        <f>IF(OR($D$3="",$R$3=""),"",IF('Result Sheet'!E182="","",'Result Sheet'!E182))</f>
        <v/>
      </c>
      <c r="E182" s="442" t="str">
        <f>IF(OR($D$3="",$R$3=""),"",IF('Result Sheet'!G182="","",'Result Sheet'!G182))</f>
        <v/>
      </c>
      <c r="F182" s="442" t="str">
        <f>IF(OR($D$3="",$R$3=""),"",IF('Result Sheet'!H182="","",'Result Sheet'!H182))</f>
        <v/>
      </c>
      <c r="G182" s="442" t="str">
        <f>IF(OR($D$3="",$R$3=""),"",IF('Result Sheet'!I182="","",'Result Sheet'!I182))</f>
        <v/>
      </c>
      <c r="H182" s="443" t="str">
        <f>IF(OR($D$3="",$R$3=""),"",IF('Result Sheet'!K182="","",'Result Sheet'!K182))</f>
        <v/>
      </c>
      <c r="I182" s="444" t="str">
        <f>IF(OR($D$3="",$R$3=""),"",IF('Result Sheet'!J182="","",'Result Sheet'!J182))</f>
        <v/>
      </c>
      <c r="J182" s="120" t="str">
        <f>IF($R$3=$AQ$8,'Result Sheet'!L182,IF($R$3=$AQ$9,'Result Sheet'!AG182,IF($R$3=$AQ$10,'Result Sheet'!BC182,IF($R$3=$AQ$11,'Result Sheet'!BX182,IF($R$3=$AQ$12,'Result Sheet'!CS182,IF($R$3=$AQ$13,'Result Sheet'!DN182,""))))))</f>
        <v/>
      </c>
      <c r="K182" s="120" t="str">
        <f>IF($R$3=$AQ$8,'Result Sheet'!M182,IF($R$3=$AQ$9,'Result Sheet'!AH182,IF($R$3=$AQ$10,'Result Sheet'!BD182,IF($R$3=$AQ$11,'Result Sheet'!BY182,IF($R$3=$AQ$12,'Result Sheet'!CT182,IF($R$3=$AQ$13,'Result Sheet'!DO182,IF($R$3=$AQ$14,'Result Sheet'!EI182,IF($R$3=$AQ$15,'Result Sheet'!ES182,IF($R$3=$AQ$16,'Result Sheet'!FC182,"")))))))))</f>
        <v/>
      </c>
      <c r="L182" s="120" t="str">
        <f>IF($R$3=$AQ$8,'Result Sheet'!N182,IF($R$3=$AQ$9,'Result Sheet'!AI182,IF($R$3=$AQ$10,'Result Sheet'!BE182,IF($R$3=$AQ$11,'Result Sheet'!BZ182,IF($R$3=$AQ$12,'Result Sheet'!CU182,IF($R$3=$AQ$13,'Result Sheet'!DP182,""))))))</f>
        <v/>
      </c>
      <c r="M182" s="120" t="str">
        <f>IF($R$3=$AQ$8,'Result Sheet'!O182,IF($R$3=$AQ$9,'Result Sheet'!AJ182,IF($R$3=$AQ$10,'Result Sheet'!BF182,IF($R$3=$AQ$11,'Result Sheet'!CA182,IF($R$3=$AQ$12,'Result Sheet'!CV182,IF($R$3=$AQ$13,'Result Sheet'!DQ182,IF($R$3=$AQ$14,'Result Sheet'!EJ182,IF($R$3=$AQ$15,'Result Sheet'!ET182,IF($R$3=$AQ$16,'Result Sheet'!FD182,"")))))))))</f>
        <v/>
      </c>
      <c r="N182" s="120" t="str">
        <f>IF($R$3=$AQ$8,'Result Sheet'!P182,IF($R$3=$AQ$9,'Result Sheet'!AK182,IF($R$3=$AQ$10,'Result Sheet'!BG182,IF($R$3=$AQ$11,'Result Sheet'!CB182,IF($R$3=$AQ$12,'Result Sheet'!CW182,IF($R$3=$AQ$13,'Result Sheet'!DR182,""))))))</f>
        <v/>
      </c>
      <c r="O182" s="120" t="str">
        <f>IF($R$3=$AQ$8,'Result Sheet'!Q182,IF($R$3=$AQ$9,'Result Sheet'!AL182,IF($R$3=$AQ$10,'Result Sheet'!BH182,IF($R$3=$AQ$11,'Result Sheet'!CC182,IF($R$3=$AQ$12,'Result Sheet'!CX182,IF($R$3=$AQ$13,'Result Sheet'!DS182,IF($R$3=$AQ$14,'Result Sheet'!EK182,IF($R$3=$AQ$15,'Result Sheet'!EU182,IF($R$3=$AQ$16,'Result Sheet'!FE182,"")))))))))</f>
        <v/>
      </c>
      <c r="P182" s="472" t="str">
        <f t="shared" si="25"/>
        <v/>
      </c>
      <c r="Q182" s="120" t="str">
        <f>IF($R$3=$AQ$8,'Result Sheet'!S182,IF($R$3=$AQ$9,'Result Sheet'!AN182,IF($R$3=$AQ$10,'Result Sheet'!BJ182,IF($R$3=$AQ$11,'Result Sheet'!CE182,IF($R$3=$AQ$12,'Result Sheet'!CZ182,IF($R$3=$AQ$13,'Result Sheet'!DU182,""))))))</f>
        <v/>
      </c>
      <c r="R182" s="120" t="str">
        <f>IF($R$3=$AQ$8,'Result Sheet'!T182,IF($R$3=$AQ$9,'Result Sheet'!AO182,IF($R$3=$AQ$10,'Result Sheet'!BK182,IF($R$3=$AQ$11,'Result Sheet'!CF182,IF($R$3=$AQ$12,'Result Sheet'!DA182,IF($R$3=$AQ$13,'Result Sheet'!DV182,IF($R$3=$AQ$14,'Result Sheet'!EL182,IF($R$3=$AQ$15,'Result Sheet'!EV182,IF($R$3=$AQ$16,'Result Sheet'!FF182,IF($R$3=$AQ$17,'Result Sheet'!FM182,IF($R$3=$AQ$18,'Result Sheet'!FQ182,"")))))))))))</f>
        <v/>
      </c>
      <c r="S182" s="65" t="str">
        <f t="shared" si="26"/>
        <v/>
      </c>
      <c r="T182" s="62">
        <f t="shared" si="27"/>
        <v>0</v>
      </c>
      <c r="U182" s="120" t="str">
        <f>IF($R$3=$AQ$8,'Result Sheet'!W182,IF($R$3=$AQ$9,'Result Sheet'!AR182,IF($R$3=$AQ$10,'Result Sheet'!BN182,IF($R$3=$AQ$11,'Result Sheet'!CI182,IF($R$3=$AQ$12,'Result Sheet'!DD182,IF($R$3=$AQ$13,'Result Sheet'!DY182,""))))))</f>
        <v/>
      </c>
      <c r="V182" s="120" t="str">
        <f>IF($R$3=$AQ$8,'Result Sheet'!X182,IF($R$3=$AQ$9,'Result Sheet'!AS182,IF($R$3=$AQ$10,'Result Sheet'!BO182,IF($R$3=$AQ$11,'Result Sheet'!CJ182,IF($R$3=$AQ$12,'Result Sheet'!DE182,IF($R$3=$AQ$13,'Result Sheet'!DZ182,IF($R$3=$AQ$14,'Result Sheet'!EM182,IF($R$3=$AQ$15,'Result Sheet'!EW182,IF($R$3=$AQ$16,'Result Sheet'!FG182,IF($R$3=$AQ$17,'Result Sheet'!FN182,IF($R$3=$AQ$18,'Result Sheet'!FR182,"")))))))))))</f>
        <v/>
      </c>
      <c r="W182" s="66" t="str">
        <f t="shared" si="28"/>
        <v/>
      </c>
      <c r="X182" s="445" t="str">
        <f t="shared" si="29"/>
        <v/>
      </c>
      <c r="Y182" s="446">
        <f t="shared" si="30"/>
        <v>0</v>
      </c>
      <c r="Z182" s="446" t="str">
        <f t="shared" si="35"/>
        <v/>
      </c>
      <c r="AA182" s="446" t="str">
        <f t="shared" si="31"/>
        <v/>
      </c>
      <c r="AB182" s="446" t="str">
        <f t="shared" si="32"/>
        <v/>
      </c>
      <c r="AC182" s="446" t="str">
        <f t="shared" si="33"/>
        <v/>
      </c>
      <c r="AD182" s="447" t="str">
        <f t="shared" si="34"/>
        <v/>
      </c>
    </row>
    <row r="183" spans="1:30">
      <c r="A183" s="475">
        <f>IF('Result Sheet'!A183="","",'Result Sheet'!A183)</f>
        <v>176</v>
      </c>
      <c r="B183" s="439" t="str">
        <f>IF(OR($D$3="",$R$3=""),"",IF('Result Sheet'!B183="","",'Result Sheet'!B183))</f>
        <v/>
      </c>
      <c r="C183" s="440" t="str">
        <f>IF(OR($D$3="",$R$3=""),"",IF('Result Sheet'!F183="","",'Result Sheet'!F183))</f>
        <v/>
      </c>
      <c r="D183" s="441" t="str">
        <f>IF(OR($D$3="",$R$3=""),"",IF('Result Sheet'!E183="","",'Result Sheet'!E183))</f>
        <v/>
      </c>
      <c r="E183" s="442" t="str">
        <f>IF(OR($D$3="",$R$3=""),"",IF('Result Sheet'!G183="","",'Result Sheet'!G183))</f>
        <v/>
      </c>
      <c r="F183" s="442" t="str">
        <f>IF(OR($D$3="",$R$3=""),"",IF('Result Sheet'!H183="","",'Result Sheet'!H183))</f>
        <v/>
      </c>
      <c r="G183" s="442" t="str">
        <f>IF(OR($D$3="",$R$3=""),"",IF('Result Sheet'!I183="","",'Result Sheet'!I183))</f>
        <v/>
      </c>
      <c r="H183" s="443" t="str">
        <f>IF(OR($D$3="",$R$3=""),"",IF('Result Sheet'!K183="","",'Result Sheet'!K183))</f>
        <v/>
      </c>
      <c r="I183" s="444" t="str">
        <f>IF(OR($D$3="",$R$3=""),"",IF('Result Sheet'!J183="","",'Result Sheet'!J183))</f>
        <v/>
      </c>
      <c r="J183" s="120" t="str">
        <f>IF($R$3=$AQ$8,'Result Sheet'!L183,IF($R$3=$AQ$9,'Result Sheet'!AG183,IF($R$3=$AQ$10,'Result Sheet'!BC183,IF($R$3=$AQ$11,'Result Sheet'!BX183,IF($R$3=$AQ$12,'Result Sheet'!CS183,IF($R$3=$AQ$13,'Result Sheet'!DN183,""))))))</f>
        <v/>
      </c>
      <c r="K183" s="120" t="str">
        <f>IF($R$3=$AQ$8,'Result Sheet'!M183,IF($R$3=$AQ$9,'Result Sheet'!AH183,IF($R$3=$AQ$10,'Result Sheet'!BD183,IF($R$3=$AQ$11,'Result Sheet'!BY183,IF($R$3=$AQ$12,'Result Sheet'!CT183,IF($R$3=$AQ$13,'Result Sheet'!DO183,IF($R$3=$AQ$14,'Result Sheet'!EI183,IF($R$3=$AQ$15,'Result Sheet'!ES183,IF($R$3=$AQ$16,'Result Sheet'!FC183,"")))))))))</f>
        <v/>
      </c>
      <c r="L183" s="120" t="str">
        <f>IF($R$3=$AQ$8,'Result Sheet'!N183,IF($R$3=$AQ$9,'Result Sheet'!AI183,IF($R$3=$AQ$10,'Result Sheet'!BE183,IF($R$3=$AQ$11,'Result Sheet'!BZ183,IF($R$3=$AQ$12,'Result Sheet'!CU183,IF($R$3=$AQ$13,'Result Sheet'!DP183,""))))))</f>
        <v/>
      </c>
      <c r="M183" s="120" t="str">
        <f>IF($R$3=$AQ$8,'Result Sheet'!O183,IF($R$3=$AQ$9,'Result Sheet'!AJ183,IF($R$3=$AQ$10,'Result Sheet'!BF183,IF($R$3=$AQ$11,'Result Sheet'!CA183,IF($R$3=$AQ$12,'Result Sheet'!CV183,IF($R$3=$AQ$13,'Result Sheet'!DQ183,IF($R$3=$AQ$14,'Result Sheet'!EJ183,IF($R$3=$AQ$15,'Result Sheet'!ET183,IF($R$3=$AQ$16,'Result Sheet'!FD183,"")))))))))</f>
        <v/>
      </c>
      <c r="N183" s="120" t="str">
        <f>IF($R$3=$AQ$8,'Result Sheet'!P183,IF($R$3=$AQ$9,'Result Sheet'!AK183,IF($R$3=$AQ$10,'Result Sheet'!BG183,IF($R$3=$AQ$11,'Result Sheet'!CB183,IF($R$3=$AQ$12,'Result Sheet'!CW183,IF($R$3=$AQ$13,'Result Sheet'!DR183,""))))))</f>
        <v/>
      </c>
      <c r="O183" s="120" t="str">
        <f>IF($R$3=$AQ$8,'Result Sheet'!Q183,IF($R$3=$AQ$9,'Result Sheet'!AL183,IF($R$3=$AQ$10,'Result Sheet'!BH183,IF($R$3=$AQ$11,'Result Sheet'!CC183,IF($R$3=$AQ$12,'Result Sheet'!CX183,IF($R$3=$AQ$13,'Result Sheet'!DS183,IF($R$3=$AQ$14,'Result Sheet'!EK183,IF($R$3=$AQ$15,'Result Sheet'!EU183,IF($R$3=$AQ$16,'Result Sheet'!FE183,"")))))))))</f>
        <v/>
      </c>
      <c r="P183" s="472" t="str">
        <f t="shared" si="25"/>
        <v/>
      </c>
      <c r="Q183" s="120" t="str">
        <f>IF($R$3=$AQ$8,'Result Sheet'!S183,IF($R$3=$AQ$9,'Result Sheet'!AN183,IF($R$3=$AQ$10,'Result Sheet'!BJ183,IF($R$3=$AQ$11,'Result Sheet'!CE183,IF($R$3=$AQ$12,'Result Sheet'!CZ183,IF($R$3=$AQ$13,'Result Sheet'!DU183,""))))))</f>
        <v/>
      </c>
      <c r="R183" s="120" t="str">
        <f>IF($R$3=$AQ$8,'Result Sheet'!T183,IF($R$3=$AQ$9,'Result Sheet'!AO183,IF($R$3=$AQ$10,'Result Sheet'!BK183,IF($R$3=$AQ$11,'Result Sheet'!CF183,IF($R$3=$AQ$12,'Result Sheet'!DA183,IF($R$3=$AQ$13,'Result Sheet'!DV183,IF($R$3=$AQ$14,'Result Sheet'!EL183,IF($R$3=$AQ$15,'Result Sheet'!EV183,IF($R$3=$AQ$16,'Result Sheet'!FF183,IF($R$3=$AQ$17,'Result Sheet'!FM183,IF($R$3=$AQ$18,'Result Sheet'!FQ183,"")))))))))))</f>
        <v/>
      </c>
      <c r="S183" s="65" t="str">
        <f t="shared" si="26"/>
        <v/>
      </c>
      <c r="T183" s="62">
        <f t="shared" si="27"/>
        <v>0</v>
      </c>
      <c r="U183" s="120" t="str">
        <f>IF($R$3=$AQ$8,'Result Sheet'!W183,IF($R$3=$AQ$9,'Result Sheet'!AR183,IF($R$3=$AQ$10,'Result Sheet'!BN183,IF($R$3=$AQ$11,'Result Sheet'!CI183,IF($R$3=$AQ$12,'Result Sheet'!DD183,IF($R$3=$AQ$13,'Result Sheet'!DY183,""))))))</f>
        <v/>
      </c>
      <c r="V183" s="120" t="str">
        <f>IF($R$3=$AQ$8,'Result Sheet'!X183,IF($R$3=$AQ$9,'Result Sheet'!AS183,IF($R$3=$AQ$10,'Result Sheet'!BO183,IF($R$3=$AQ$11,'Result Sheet'!CJ183,IF($R$3=$AQ$12,'Result Sheet'!DE183,IF($R$3=$AQ$13,'Result Sheet'!DZ183,IF($R$3=$AQ$14,'Result Sheet'!EM183,IF($R$3=$AQ$15,'Result Sheet'!EW183,IF($R$3=$AQ$16,'Result Sheet'!FG183,IF($R$3=$AQ$17,'Result Sheet'!FN183,IF($R$3=$AQ$18,'Result Sheet'!FR183,"")))))))))))</f>
        <v/>
      </c>
      <c r="W183" s="66" t="str">
        <f t="shared" si="28"/>
        <v/>
      </c>
      <c r="X183" s="445" t="str">
        <f t="shared" si="29"/>
        <v/>
      </c>
      <c r="Y183" s="446">
        <f t="shared" si="30"/>
        <v>0</v>
      </c>
      <c r="Z183" s="446" t="str">
        <f t="shared" si="35"/>
        <v/>
      </c>
      <c r="AA183" s="446" t="str">
        <f t="shared" si="31"/>
        <v/>
      </c>
      <c r="AB183" s="446" t="str">
        <f t="shared" si="32"/>
        <v/>
      </c>
      <c r="AC183" s="446" t="str">
        <f t="shared" si="33"/>
        <v/>
      </c>
      <c r="AD183" s="447" t="str">
        <f t="shared" si="34"/>
        <v/>
      </c>
    </row>
    <row r="184" spans="1:30">
      <c r="A184" s="475">
        <f>IF('Result Sheet'!A184="","",'Result Sheet'!A184)</f>
        <v>177</v>
      </c>
      <c r="B184" s="439" t="str">
        <f>IF(OR($D$3="",$R$3=""),"",IF('Result Sheet'!B184="","",'Result Sheet'!B184))</f>
        <v/>
      </c>
      <c r="C184" s="440" t="str">
        <f>IF(OR($D$3="",$R$3=""),"",IF('Result Sheet'!F184="","",'Result Sheet'!F184))</f>
        <v/>
      </c>
      <c r="D184" s="441" t="str">
        <f>IF(OR($D$3="",$R$3=""),"",IF('Result Sheet'!E184="","",'Result Sheet'!E184))</f>
        <v/>
      </c>
      <c r="E184" s="442" t="str">
        <f>IF(OR($D$3="",$R$3=""),"",IF('Result Sheet'!G184="","",'Result Sheet'!G184))</f>
        <v/>
      </c>
      <c r="F184" s="442" t="str">
        <f>IF(OR($D$3="",$R$3=""),"",IF('Result Sheet'!H184="","",'Result Sheet'!H184))</f>
        <v/>
      </c>
      <c r="G184" s="442" t="str">
        <f>IF(OR($D$3="",$R$3=""),"",IF('Result Sheet'!I184="","",'Result Sheet'!I184))</f>
        <v/>
      </c>
      <c r="H184" s="443" t="str">
        <f>IF(OR($D$3="",$R$3=""),"",IF('Result Sheet'!K184="","",'Result Sheet'!K184))</f>
        <v/>
      </c>
      <c r="I184" s="444" t="str">
        <f>IF(OR($D$3="",$R$3=""),"",IF('Result Sheet'!J184="","",'Result Sheet'!J184))</f>
        <v/>
      </c>
      <c r="J184" s="120" t="str">
        <f>IF($R$3=$AQ$8,'Result Sheet'!L184,IF($R$3=$AQ$9,'Result Sheet'!AG184,IF($R$3=$AQ$10,'Result Sheet'!BC184,IF($R$3=$AQ$11,'Result Sheet'!BX184,IF($R$3=$AQ$12,'Result Sheet'!CS184,IF($R$3=$AQ$13,'Result Sheet'!DN184,""))))))</f>
        <v/>
      </c>
      <c r="K184" s="120" t="str">
        <f>IF($R$3=$AQ$8,'Result Sheet'!M184,IF($R$3=$AQ$9,'Result Sheet'!AH184,IF($R$3=$AQ$10,'Result Sheet'!BD184,IF($R$3=$AQ$11,'Result Sheet'!BY184,IF($R$3=$AQ$12,'Result Sheet'!CT184,IF($R$3=$AQ$13,'Result Sheet'!DO184,IF($R$3=$AQ$14,'Result Sheet'!EI184,IF($R$3=$AQ$15,'Result Sheet'!ES184,IF($R$3=$AQ$16,'Result Sheet'!FC184,"")))))))))</f>
        <v/>
      </c>
      <c r="L184" s="120" t="str">
        <f>IF($R$3=$AQ$8,'Result Sheet'!N184,IF($R$3=$AQ$9,'Result Sheet'!AI184,IF($R$3=$AQ$10,'Result Sheet'!BE184,IF($R$3=$AQ$11,'Result Sheet'!BZ184,IF($R$3=$AQ$12,'Result Sheet'!CU184,IF($R$3=$AQ$13,'Result Sheet'!DP184,""))))))</f>
        <v/>
      </c>
      <c r="M184" s="120" t="str">
        <f>IF($R$3=$AQ$8,'Result Sheet'!O184,IF($R$3=$AQ$9,'Result Sheet'!AJ184,IF($R$3=$AQ$10,'Result Sheet'!BF184,IF($R$3=$AQ$11,'Result Sheet'!CA184,IF($R$3=$AQ$12,'Result Sheet'!CV184,IF($R$3=$AQ$13,'Result Sheet'!DQ184,IF($R$3=$AQ$14,'Result Sheet'!EJ184,IF($R$3=$AQ$15,'Result Sheet'!ET184,IF($R$3=$AQ$16,'Result Sheet'!FD184,"")))))))))</f>
        <v/>
      </c>
      <c r="N184" s="120" t="str">
        <f>IF($R$3=$AQ$8,'Result Sheet'!P184,IF($R$3=$AQ$9,'Result Sheet'!AK184,IF($R$3=$AQ$10,'Result Sheet'!BG184,IF($R$3=$AQ$11,'Result Sheet'!CB184,IF($R$3=$AQ$12,'Result Sheet'!CW184,IF($R$3=$AQ$13,'Result Sheet'!DR184,""))))))</f>
        <v/>
      </c>
      <c r="O184" s="120" t="str">
        <f>IF($R$3=$AQ$8,'Result Sheet'!Q184,IF($R$3=$AQ$9,'Result Sheet'!AL184,IF($R$3=$AQ$10,'Result Sheet'!BH184,IF($R$3=$AQ$11,'Result Sheet'!CC184,IF($R$3=$AQ$12,'Result Sheet'!CX184,IF($R$3=$AQ$13,'Result Sheet'!DS184,IF($R$3=$AQ$14,'Result Sheet'!EK184,IF($R$3=$AQ$15,'Result Sheet'!EU184,IF($R$3=$AQ$16,'Result Sheet'!FE184,"")))))))))</f>
        <v/>
      </c>
      <c r="P184" s="472" t="str">
        <f t="shared" si="25"/>
        <v/>
      </c>
      <c r="Q184" s="120" t="str">
        <f>IF($R$3=$AQ$8,'Result Sheet'!S184,IF($R$3=$AQ$9,'Result Sheet'!AN184,IF($R$3=$AQ$10,'Result Sheet'!BJ184,IF($R$3=$AQ$11,'Result Sheet'!CE184,IF($R$3=$AQ$12,'Result Sheet'!CZ184,IF($R$3=$AQ$13,'Result Sheet'!DU184,""))))))</f>
        <v/>
      </c>
      <c r="R184" s="120" t="str">
        <f>IF($R$3=$AQ$8,'Result Sheet'!T184,IF($R$3=$AQ$9,'Result Sheet'!AO184,IF($R$3=$AQ$10,'Result Sheet'!BK184,IF($R$3=$AQ$11,'Result Sheet'!CF184,IF($R$3=$AQ$12,'Result Sheet'!DA184,IF($R$3=$AQ$13,'Result Sheet'!DV184,IF($R$3=$AQ$14,'Result Sheet'!EL184,IF($R$3=$AQ$15,'Result Sheet'!EV184,IF($R$3=$AQ$16,'Result Sheet'!FF184,IF($R$3=$AQ$17,'Result Sheet'!FM184,IF($R$3=$AQ$18,'Result Sheet'!FQ184,"")))))))))))</f>
        <v/>
      </c>
      <c r="S184" s="65" t="str">
        <f t="shared" si="26"/>
        <v/>
      </c>
      <c r="T184" s="62">
        <f t="shared" si="27"/>
        <v>0</v>
      </c>
      <c r="U184" s="120" t="str">
        <f>IF($R$3=$AQ$8,'Result Sheet'!W184,IF($R$3=$AQ$9,'Result Sheet'!AR184,IF($R$3=$AQ$10,'Result Sheet'!BN184,IF($R$3=$AQ$11,'Result Sheet'!CI184,IF($R$3=$AQ$12,'Result Sheet'!DD184,IF($R$3=$AQ$13,'Result Sheet'!DY184,""))))))</f>
        <v/>
      </c>
      <c r="V184" s="120" t="str">
        <f>IF($R$3=$AQ$8,'Result Sheet'!X184,IF($R$3=$AQ$9,'Result Sheet'!AS184,IF($R$3=$AQ$10,'Result Sheet'!BO184,IF($R$3=$AQ$11,'Result Sheet'!CJ184,IF($R$3=$AQ$12,'Result Sheet'!DE184,IF($R$3=$AQ$13,'Result Sheet'!DZ184,IF($R$3=$AQ$14,'Result Sheet'!EM184,IF($R$3=$AQ$15,'Result Sheet'!EW184,IF($R$3=$AQ$16,'Result Sheet'!FG184,IF($R$3=$AQ$17,'Result Sheet'!FN184,IF($R$3=$AQ$18,'Result Sheet'!FR184,"")))))))))))</f>
        <v/>
      </c>
      <c r="W184" s="66" t="str">
        <f t="shared" si="28"/>
        <v/>
      </c>
      <c r="X184" s="445" t="str">
        <f t="shared" si="29"/>
        <v/>
      </c>
      <c r="Y184" s="446">
        <f t="shared" si="30"/>
        <v>0</v>
      </c>
      <c r="Z184" s="446" t="str">
        <f t="shared" si="35"/>
        <v/>
      </c>
      <c r="AA184" s="446" t="str">
        <f t="shared" si="31"/>
        <v/>
      </c>
      <c r="AB184" s="446" t="str">
        <f t="shared" si="32"/>
        <v/>
      </c>
      <c r="AC184" s="446" t="str">
        <f t="shared" si="33"/>
        <v/>
      </c>
      <c r="AD184" s="447" t="str">
        <f t="shared" si="34"/>
        <v/>
      </c>
    </row>
    <row r="185" spans="1:30">
      <c r="A185" s="475">
        <f>IF('Result Sheet'!A185="","",'Result Sheet'!A185)</f>
        <v>178</v>
      </c>
      <c r="B185" s="439" t="str">
        <f>IF(OR($D$3="",$R$3=""),"",IF('Result Sheet'!B185="","",'Result Sheet'!B185))</f>
        <v/>
      </c>
      <c r="C185" s="440" t="str">
        <f>IF(OR($D$3="",$R$3=""),"",IF('Result Sheet'!F185="","",'Result Sheet'!F185))</f>
        <v/>
      </c>
      <c r="D185" s="441" t="str">
        <f>IF(OR($D$3="",$R$3=""),"",IF('Result Sheet'!E185="","",'Result Sheet'!E185))</f>
        <v/>
      </c>
      <c r="E185" s="442" t="str">
        <f>IF(OR($D$3="",$R$3=""),"",IF('Result Sheet'!G185="","",'Result Sheet'!G185))</f>
        <v/>
      </c>
      <c r="F185" s="442" t="str">
        <f>IF(OR($D$3="",$R$3=""),"",IF('Result Sheet'!H185="","",'Result Sheet'!H185))</f>
        <v/>
      </c>
      <c r="G185" s="442" t="str">
        <f>IF(OR($D$3="",$R$3=""),"",IF('Result Sheet'!I185="","",'Result Sheet'!I185))</f>
        <v/>
      </c>
      <c r="H185" s="443" t="str">
        <f>IF(OR($D$3="",$R$3=""),"",IF('Result Sheet'!K185="","",'Result Sheet'!K185))</f>
        <v/>
      </c>
      <c r="I185" s="444" t="str">
        <f>IF(OR($D$3="",$R$3=""),"",IF('Result Sheet'!J185="","",'Result Sheet'!J185))</f>
        <v/>
      </c>
      <c r="J185" s="120" t="str">
        <f>IF($R$3=$AQ$8,'Result Sheet'!L185,IF($R$3=$AQ$9,'Result Sheet'!AG185,IF($R$3=$AQ$10,'Result Sheet'!BC185,IF($R$3=$AQ$11,'Result Sheet'!BX185,IF($R$3=$AQ$12,'Result Sheet'!CS185,IF($R$3=$AQ$13,'Result Sheet'!DN185,""))))))</f>
        <v/>
      </c>
      <c r="K185" s="120" t="str">
        <f>IF($R$3=$AQ$8,'Result Sheet'!M185,IF($R$3=$AQ$9,'Result Sheet'!AH185,IF($R$3=$AQ$10,'Result Sheet'!BD185,IF($R$3=$AQ$11,'Result Sheet'!BY185,IF($R$3=$AQ$12,'Result Sheet'!CT185,IF($R$3=$AQ$13,'Result Sheet'!DO185,IF($R$3=$AQ$14,'Result Sheet'!EI185,IF($R$3=$AQ$15,'Result Sheet'!ES185,IF($R$3=$AQ$16,'Result Sheet'!FC185,"")))))))))</f>
        <v/>
      </c>
      <c r="L185" s="120" t="str">
        <f>IF($R$3=$AQ$8,'Result Sheet'!N185,IF($R$3=$AQ$9,'Result Sheet'!AI185,IF($R$3=$AQ$10,'Result Sheet'!BE185,IF($R$3=$AQ$11,'Result Sheet'!BZ185,IF($R$3=$AQ$12,'Result Sheet'!CU185,IF($R$3=$AQ$13,'Result Sheet'!DP185,""))))))</f>
        <v/>
      </c>
      <c r="M185" s="120" t="str">
        <f>IF($R$3=$AQ$8,'Result Sheet'!O185,IF($R$3=$AQ$9,'Result Sheet'!AJ185,IF($R$3=$AQ$10,'Result Sheet'!BF185,IF($R$3=$AQ$11,'Result Sheet'!CA185,IF($R$3=$AQ$12,'Result Sheet'!CV185,IF($R$3=$AQ$13,'Result Sheet'!DQ185,IF($R$3=$AQ$14,'Result Sheet'!EJ185,IF($R$3=$AQ$15,'Result Sheet'!ET185,IF($R$3=$AQ$16,'Result Sheet'!FD185,"")))))))))</f>
        <v/>
      </c>
      <c r="N185" s="120" t="str">
        <f>IF($R$3=$AQ$8,'Result Sheet'!P185,IF($R$3=$AQ$9,'Result Sheet'!AK185,IF($R$3=$AQ$10,'Result Sheet'!BG185,IF($R$3=$AQ$11,'Result Sheet'!CB185,IF($R$3=$AQ$12,'Result Sheet'!CW185,IF($R$3=$AQ$13,'Result Sheet'!DR185,""))))))</f>
        <v/>
      </c>
      <c r="O185" s="120" t="str">
        <f>IF($R$3=$AQ$8,'Result Sheet'!Q185,IF($R$3=$AQ$9,'Result Sheet'!AL185,IF($R$3=$AQ$10,'Result Sheet'!BH185,IF($R$3=$AQ$11,'Result Sheet'!CC185,IF($R$3=$AQ$12,'Result Sheet'!CX185,IF($R$3=$AQ$13,'Result Sheet'!DS185,IF($R$3=$AQ$14,'Result Sheet'!EK185,IF($R$3=$AQ$15,'Result Sheet'!EU185,IF($R$3=$AQ$16,'Result Sheet'!FE185,"")))))))))</f>
        <v/>
      </c>
      <c r="P185" s="472" t="str">
        <f t="shared" si="25"/>
        <v/>
      </c>
      <c r="Q185" s="120" t="str">
        <f>IF($R$3=$AQ$8,'Result Sheet'!S185,IF($R$3=$AQ$9,'Result Sheet'!AN185,IF($R$3=$AQ$10,'Result Sheet'!BJ185,IF($R$3=$AQ$11,'Result Sheet'!CE185,IF($R$3=$AQ$12,'Result Sheet'!CZ185,IF($R$3=$AQ$13,'Result Sheet'!DU185,""))))))</f>
        <v/>
      </c>
      <c r="R185" s="120" t="str">
        <f>IF($R$3=$AQ$8,'Result Sheet'!T185,IF($R$3=$AQ$9,'Result Sheet'!AO185,IF($R$3=$AQ$10,'Result Sheet'!BK185,IF($R$3=$AQ$11,'Result Sheet'!CF185,IF($R$3=$AQ$12,'Result Sheet'!DA185,IF($R$3=$AQ$13,'Result Sheet'!DV185,IF($R$3=$AQ$14,'Result Sheet'!EL185,IF($R$3=$AQ$15,'Result Sheet'!EV185,IF($R$3=$AQ$16,'Result Sheet'!FF185,IF($R$3=$AQ$17,'Result Sheet'!FM185,IF($R$3=$AQ$18,'Result Sheet'!FQ185,"")))))))))))</f>
        <v/>
      </c>
      <c r="S185" s="65" t="str">
        <f t="shared" si="26"/>
        <v/>
      </c>
      <c r="T185" s="62">
        <f t="shared" si="27"/>
        <v>0</v>
      </c>
      <c r="U185" s="120" t="str">
        <f>IF($R$3=$AQ$8,'Result Sheet'!W185,IF($R$3=$AQ$9,'Result Sheet'!AR185,IF($R$3=$AQ$10,'Result Sheet'!BN185,IF($R$3=$AQ$11,'Result Sheet'!CI185,IF($R$3=$AQ$12,'Result Sheet'!DD185,IF($R$3=$AQ$13,'Result Sheet'!DY185,""))))))</f>
        <v/>
      </c>
      <c r="V185" s="120" t="str">
        <f>IF($R$3=$AQ$8,'Result Sheet'!X185,IF($R$3=$AQ$9,'Result Sheet'!AS185,IF($R$3=$AQ$10,'Result Sheet'!BO185,IF($R$3=$AQ$11,'Result Sheet'!CJ185,IF($R$3=$AQ$12,'Result Sheet'!DE185,IF($R$3=$AQ$13,'Result Sheet'!DZ185,IF($R$3=$AQ$14,'Result Sheet'!EM185,IF($R$3=$AQ$15,'Result Sheet'!EW185,IF($R$3=$AQ$16,'Result Sheet'!FG185,IF($R$3=$AQ$17,'Result Sheet'!FN185,IF($R$3=$AQ$18,'Result Sheet'!FR185,"")))))))))))</f>
        <v/>
      </c>
      <c r="W185" s="66" t="str">
        <f t="shared" si="28"/>
        <v/>
      </c>
      <c r="X185" s="445" t="str">
        <f t="shared" si="29"/>
        <v/>
      </c>
      <c r="Y185" s="446">
        <f t="shared" si="30"/>
        <v>0</v>
      </c>
      <c r="Z185" s="446" t="str">
        <f t="shared" si="35"/>
        <v/>
      </c>
      <c r="AA185" s="446" t="str">
        <f t="shared" si="31"/>
        <v/>
      </c>
      <c r="AB185" s="446" t="str">
        <f t="shared" si="32"/>
        <v/>
      </c>
      <c r="AC185" s="446" t="str">
        <f t="shared" si="33"/>
        <v/>
      </c>
      <c r="AD185" s="447" t="str">
        <f t="shared" si="34"/>
        <v/>
      </c>
    </row>
    <row r="186" spans="1:30">
      <c r="A186" s="475">
        <f>IF('Result Sheet'!A186="","",'Result Sheet'!A186)</f>
        <v>179</v>
      </c>
      <c r="B186" s="439" t="str">
        <f>IF(OR($D$3="",$R$3=""),"",IF('Result Sheet'!B186="","",'Result Sheet'!B186))</f>
        <v/>
      </c>
      <c r="C186" s="440" t="str">
        <f>IF(OR($D$3="",$R$3=""),"",IF('Result Sheet'!F186="","",'Result Sheet'!F186))</f>
        <v/>
      </c>
      <c r="D186" s="441" t="str">
        <f>IF(OR($D$3="",$R$3=""),"",IF('Result Sheet'!E186="","",'Result Sheet'!E186))</f>
        <v/>
      </c>
      <c r="E186" s="442" t="str">
        <f>IF(OR($D$3="",$R$3=""),"",IF('Result Sheet'!G186="","",'Result Sheet'!G186))</f>
        <v/>
      </c>
      <c r="F186" s="442" t="str">
        <f>IF(OR($D$3="",$R$3=""),"",IF('Result Sheet'!H186="","",'Result Sheet'!H186))</f>
        <v/>
      </c>
      <c r="G186" s="442" t="str">
        <f>IF(OR($D$3="",$R$3=""),"",IF('Result Sheet'!I186="","",'Result Sheet'!I186))</f>
        <v/>
      </c>
      <c r="H186" s="443" t="str">
        <f>IF(OR($D$3="",$R$3=""),"",IF('Result Sheet'!K186="","",'Result Sheet'!K186))</f>
        <v/>
      </c>
      <c r="I186" s="444" t="str">
        <f>IF(OR($D$3="",$R$3=""),"",IF('Result Sheet'!J186="","",'Result Sheet'!J186))</f>
        <v/>
      </c>
      <c r="J186" s="120" t="str">
        <f>IF($R$3=$AQ$8,'Result Sheet'!L186,IF($R$3=$AQ$9,'Result Sheet'!AG186,IF($R$3=$AQ$10,'Result Sheet'!BC186,IF($R$3=$AQ$11,'Result Sheet'!BX186,IF($R$3=$AQ$12,'Result Sheet'!CS186,IF($R$3=$AQ$13,'Result Sheet'!DN186,""))))))</f>
        <v/>
      </c>
      <c r="K186" s="120" t="str">
        <f>IF($R$3=$AQ$8,'Result Sheet'!M186,IF($R$3=$AQ$9,'Result Sheet'!AH186,IF($R$3=$AQ$10,'Result Sheet'!BD186,IF($R$3=$AQ$11,'Result Sheet'!BY186,IF($R$3=$AQ$12,'Result Sheet'!CT186,IF($R$3=$AQ$13,'Result Sheet'!DO186,IF($R$3=$AQ$14,'Result Sheet'!EI186,IF($R$3=$AQ$15,'Result Sheet'!ES186,IF($R$3=$AQ$16,'Result Sheet'!FC186,"")))))))))</f>
        <v/>
      </c>
      <c r="L186" s="120" t="str">
        <f>IF($R$3=$AQ$8,'Result Sheet'!N186,IF($R$3=$AQ$9,'Result Sheet'!AI186,IF($R$3=$AQ$10,'Result Sheet'!BE186,IF($R$3=$AQ$11,'Result Sheet'!BZ186,IF($R$3=$AQ$12,'Result Sheet'!CU186,IF($R$3=$AQ$13,'Result Sheet'!DP186,""))))))</f>
        <v/>
      </c>
      <c r="M186" s="120" t="str">
        <f>IF($R$3=$AQ$8,'Result Sheet'!O186,IF($R$3=$AQ$9,'Result Sheet'!AJ186,IF($R$3=$AQ$10,'Result Sheet'!BF186,IF($R$3=$AQ$11,'Result Sheet'!CA186,IF($R$3=$AQ$12,'Result Sheet'!CV186,IF($R$3=$AQ$13,'Result Sheet'!DQ186,IF($R$3=$AQ$14,'Result Sheet'!EJ186,IF($R$3=$AQ$15,'Result Sheet'!ET186,IF($R$3=$AQ$16,'Result Sheet'!FD186,"")))))))))</f>
        <v/>
      </c>
      <c r="N186" s="120" t="str">
        <f>IF($R$3=$AQ$8,'Result Sheet'!P186,IF($R$3=$AQ$9,'Result Sheet'!AK186,IF($R$3=$AQ$10,'Result Sheet'!BG186,IF($R$3=$AQ$11,'Result Sheet'!CB186,IF($R$3=$AQ$12,'Result Sheet'!CW186,IF($R$3=$AQ$13,'Result Sheet'!DR186,""))))))</f>
        <v/>
      </c>
      <c r="O186" s="120" t="str">
        <f>IF($R$3=$AQ$8,'Result Sheet'!Q186,IF($R$3=$AQ$9,'Result Sheet'!AL186,IF($R$3=$AQ$10,'Result Sheet'!BH186,IF($R$3=$AQ$11,'Result Sheet'!CC186,IF($R$3=$AQ$12,'Result Sheet'!CX186,IF($R$3=$AQ$13,'Result Sheet'!DS186,IF($R$3=$AQ$14,'Result Sheet'!EK186,IF($R$3=$AQ$15,'Result Sheet'!EU186,IF($R$3=$AQ$16,'Result Sheet'!FE186,"")))))))))</f>
        <v/>
      </c>
      <c r="P186" s="472" t="str">
        <f t="shared" si="25"/>
        <v/>
      </c>
      <c r="Q186" s="120" t="str">
        <f>IF($R$3=$AQ$8,'Result Sheet'!S186,IF($R$3=$AQ$9,'Result Sheet'!AN186,IF($R$3=$AQ$10,'Result Sheet'!BJ186,IF($R$3=$AQ$11,'Result Sheet'!CE186,IF($R$3=$AQ$12,'Result Sheet'!CZ186,IF($R$3=$AQ$13,'Result Sheet'!DU186,""))))))</f>
        <v/>
      </c>
      <c r="R186" s="120" t="str">
        <f>IF($R$3=$AQ$8,'Result Sheet'!T186,IF($R$3=$AQ$9,'Result Sheet'!AO186,IF($R$3=$AQ$10,'Result Sheet'!BK186,IF($R$3=$AQ$11,'Result Sheet'!CF186,IF($R$3=$AQ$12,'Result Sheet'!DA186,IF($R$3=$AQ$13,'Result Sheet'!DV186,IF($R$3=$AQ$14,'Result Sheet'!EL186,IF($R$3=$AQ$15,'Result Sheet'!EV186,IF($R$3=$AQ$16,'Result Sheet'!FF186,IF($R$3=$AQ$17,'Result Sheet'!FM186,IF($R$3=$AQ$18,'Result Sheet'!FQ186,"")))))))))))</f>
        <v/>
      </c>
      <c r="S186" s="65" t="str">
        <f t="shared" si="26"/>
        <v/>
      </c>
      <c r="T186" s="62">
        <f t="shared" si="27"/>
        <v>0</v>
      </c>
      <c r="U186" s="120" t="str">
        <f>IF($R$3=$AQ$8,'Result Sheet'!W186,IF($R$3=$AQ$9,'Result Sheet'!AR186,IF($R$3=$AQ$10,'Result Sheet'!BN186,IF($R$3=$AQ$11,'Result Sheet'!CI186,IF($R$3=$AQ$12,'Result Sheet'!DD186,IF($R$3=$AQ$13,'Result Sheet'!DY186,""))))))</f>
        <v/>
      </c>
      <c r="V186" s="120" t="str">
        <f>IF($R$3=$AQ$8,'Result Sheet'!X186,IF($R$3=$AQ$9,'Result Sheet'!AS186,IF($R$3=$AQ$10,'Result Sheet'!BO186,IF($R$3=$AQ$11,'Result Sheet'!CJ186,IF($R$3=$AQ$12,'Result Sheet'!DE186,IF($R$3=$AQ$13,'Result Sheet'!DZ186,IF($R$3=$AQ$14,'Result Sheet'!EM186,IF($R$3=$AQ$15,'Result Sheet'!EW186,IF($R$3=$AQ$16,'Result Sheet'!FG186,IF($R$3=$AQ$17,'Result Sheet'!FN186,IF($R$3=$AQ$18,'Result Sheet'!FR186,"")))))))))))</f>
        <v/>
      </c>
      <c r="W186" s="66" t="str">
        <f t="shared" si="28"/>
        <v/>
      </c>
      <c r="X186" s="445" t="str">
        <f t="shared" si="29"/>
        <v/>
      </c>
      <c r="Y186" s="446">
        <f t="shared" si="30"/>
        <v>0</v>
      </c>
      <c r="Z186" s="446" t="str">
        <f t="shared" si="35"/>
        <v/>
      </c>
      <c r="AA186" s="446" t="str">
        <f t="shared" si="31"/>
        <v/>
      </c>
      <c r="AB186" s="446" t="str">
        <f t="shared" si="32"/>
        <v/>
      </c>
      <c r="AC186" s="446" t="str">
        <f t="shared" si="33"/>
        <v/>
      </c>
      <c r="AD186" s="447" t="str">
        <f t="shared" si="34"/>
        <v/>
      </c>
    </row>
    <row r="187" spans="1:30">
      <c r="A187" s="475">
        <f>IF('Result Sheet'!A187="","",'Result Sheet'!A187)</f>
        <v>180</v>
      </c>
      <c r="B187" s="439" t="str">
        <f>IF(OR($D$3="",$R$3=""),"",IF('Result Sheet'!B187="","",'Result Sheet'!B187))</f>
        <v/>
      </c>
      <c r="C187" s="440" t="str">
        <f>IF(OR($D$3="",$R$3=""),"",IF('Result Sheet'!F187="","",'Result Sheet'!F187))</f>
        <v/>
      </c>
      <c r="D187" s="441" t="str">
        <f>IF(OR($D$3="",$R$3=""),"",IF('Result Sheet'!E187="","",'Result Sheet'!E187))</f>
        <v/>
      </c>
      <c r="E187" s="442" t="str">
        <f>IF(OR($D$3="",$R$3=""),"",IF('Result Sheet'!G187="","",'Result Sheet'!G187))</f>
        <v/>
      </c>
      <c r="F187" s="442" t="str">
        <f>IF(OR($D$3="",$R$3=""),"",IF('Result Sheet'!H187="","",'Result Sheet'!H187))</f>
        <v/>
      </c>
      <c r="G187" s="442" t="str">
        <f>IF(OR($D$3="",$R$3=""),"",IF('Result Sheet'!I187="","",'Result Sheet'!I187))</f>
        <v/>
      </c>
      <c r="H187" s="443" t="str">
        <f>IF(OR($D$3="",$R$3=""),"",IF('Result Sheet'!K187="","",'Result Sheet'!K187))</f>
        <v/>
      </c>
      <c r="I187" s="444" t="str">
        <f>IF(OR($D$3="",$R$3=""),"",IF('Result Sheet'!J187="","",'Result Sheet'!J187))</f>
        <v/>
      </c>
      <c r="J187" s="120" t="str">
        <f>IF($R$3=$AQ$8,'Result Sheet'!L187,IF($R$3=$AQ$9,'Result Sheet'!AG187,IF($R$3=$AQ$10,'Result Sheet'!BC187,IF($R$3=$AQ$11,'Result Sheet'!BX187,IF($R$3=$AQ$12,'Result Sheet'!CS187,IF($R$3=$AQ$13,'Result Sheet'!DN187,""))))))</f>
        <v/>
      </c>
      <c r="K187" s="120" t="str">
        <f>IF($R$3=$AQ$8,'Result Sheet'!M187,IF($R$3=$AQ$9,'Result Sheet'!AH187,IF($R$3=$AQ$10,'Result Sheet'!BD187,IF($R$3=$AQ$11,'Result Sheet'!BY187,IF($R$3=$AQ$12,'Result Sheet'!CT187,IF($R$3=$AQ$13,'Result Sheet'!DO187,IF($R$3=$AQ$14,'Result Sheet'!EI187,IF($R$3=$AQ$15,'Result Sheet'!ES187,IF($R$3=$AQ$16,'Result Sheet'!FC187,"")))))))))</f>
        <v/>
      </c>
      <c r="L187" s="120" t="str">
        <f>IF($R$3=$AQ$8,'Result Sheet'!N187,IF($R$3=$AQ$9,'Result Sheet'!AI187,IF($R$3=$AQ$10,'Result Sheet'!BE187,IF($R$3=$AQ$11,'Result Sheet'!BZ187,IF($R$3=$AQ$12,'Result Sheet'!CU187,IF($R$3=$AQ$13,'Result Sheet'!DP187,""))))))</f>
        <v/>
      </c>
      <c r="M187" s="120" t="str">
        <f>IF($R$3=$AQ$8,'Result Sheet'!O187,IF($R$3=$AQ$9,'Result Sheet'!AJ187,IF($R$3=$AQ$10,'Result Sheet'!BF187,IF($R$3=$AQ$11,'Result Sheet'!CA187,IF($R$3=$AQ$12,'Result Sheet'!CV187,IF($R$3=$AQ$13,'Result Sheet'!DQ187,IF($R$3=$AQ$14,'Result Sheet'!EJ187,IF($R$3=$AQ$15,'Result Sheet'!ET187,IF($R$3=$AQ$16,'Result Sheet'!FD187,"")))))))))</f>
        <v/>
      </c>
      <c r="N187" s="120" t="str">
        <f>IF($R$3=$AQ$8,'Result Sheet'!P187,IF($R$3=$AQ$9,'Result Sheet'!AK187,IF($R$3=$AQ$10,'Result Sheet'!BG187,IF($R$3=$AQ$11,'Result Sheet'!CB187,IF($R$3=$AQ$12,'Result Sheet'!CW187,IF($R$3=$AQ$13,'Result Sheet'!DR187,""))))))</f>
        <v/>
      </c>
      <c r="O187" s="120" t="str">
        <f>IF($R$3=$AQ$8,'Result Sheet'!Q187,IF($R$3=$AQ$9,'Result Sheet'!AL187,IF($R$3=$AQ$10,'Result Sheet'!BH187,IF($R$3=$AQ$11,'Result Sheet'!CC187,IF($R$3=$AQ$12,'Result Sheet'!CX187,IF($R$3=$AQ$13,'Result Sheet'!DS187,IF($R$3=$AQ$14,'Result Sheet'!EK187,IF($R$3=$AQ$15,'Result Sheet'!EU187,IF($R$3=$AQ$16,'Result Sheet'!FE187,"")))))))))</f>
        <v/>
      </c>
      <c r="P187" s="472" t="str">
        <f t="shared" si="25"/>
        <v/>
      </c>
      <c r="Q187" s="120" t="str">
        <f>IF($R$3=$AQ$8,'Result Sheet'!S187,IF($R$3=$AQ$9,'Result Sheet'!AN187,IF($R$3=$AQ$10,'Result Sheet'!BJ187,IF($R$3=$AQ$11,'Result Sheet'!CE187,IF($R$3=$AQ$12,'Result Sheet'!CZ187,IF($R$3=$AQ$13,'Result Sheet'!DU187,""))))))</f>
        <v/>
      </c>
      <c r="R187" s="120" t="str">
        <f>IF($R$3=$AQ$8,'Result Sheet'!T187,IF($R$3=$AQ$9,'Result Sheet'!AO187,IF($R$3=$AQ$10,'Result Sheet'!BK187,IF($R$3=$AQ$11,'Result Sheet'!CF187,IF($R$3=$AQ$12,'Result Sheet'!DA187,IF($R$3=$AQ$13,'Result Sheet'!DV187,IF($R$3=$AQ$14,'Result Sheet'!EL187,IF($R$3=$AQ$15,'Result Sheet'!EV187,IF($R$3=$AQ$16,'Result Sheet'!FF187,IF($R$3=$AQ$17,'Result Sheet'!FM187,IF($R$3=$AQ$18,'Result Sheet'!FQ187,"")))))))))))</f>
        <v/>
      </c>
      <c r="S187" s="65" t="str">
        <f t="shared" si="26"/>
        <v/>
      </c>
      <c r="T187" s="62">
        <f t="shared" si="27"/>
        <v>0</v>
      </c>
      <c r="U187" s="120" t="str">
        <f>IF($R$3=$AQ$8,'Result Sheet'!W187,IF($R$3=$AQ$9,'Result Sheet'!AR187,IF($R$3=$AQ$10,'Result Sheet'!BN187,IF($R$3=$AQ$11,'Result Sheet'!CI187,IF($R$3=$AQ$12,'Result Sheet'!DD187,IF($R$3=$AQ$13,'Result Sheet'!DY187,""))))))</f>
        <v/>
      </c>
      <c r="V187" s="120" t="str">
        <f>IF($R$3=$AQ$8,'Result Sheet'!X187,IF($R$3=$AQ$9,'Result Sheet'!AS187,IF($R$3=$AQ$10,'Result Sheet'!BO187,IF($R$3=$AQ$11,'Result Sheet'!CJ187,IF($R$3=$AQ$12,'Result Sheet'!DE187,IF($R$3=$AQ$13,'Result Sheet'!DZ187,IF($R$3=$AQ$14,'Result Sheet'!EM187,IF($R$3=$AQ$15,'Result Sheet'!EW187,IF($R$3=$AQ$16,'Result Sheet'!FG187,IF($R$3=$AQ$17,'Result Sheet'!FN187,IF($R$3=$AQ$18,'Result Sheet'!FR187,"")))))))))))</f>
        <v/>
      </c>
      <c r="W187" s="66" t="str">
        <f t="shared" si="28"/>
        <v/>
      </c>
      <c r="X187" s="445" t="str">
        <f t="shared" si="29"/>
        <v/>
      </c>
      <c r="Y187" s="446">
        <f t="shared" si="30"/>
        <v>0</v>
      </c>
      <c r="Z187" s="446" t="str">
        <f t="shared" si="35"/>
        <v/>
      </c>
      <c r="AA187" s="446" t="str">
        <f t="shared" si="31"/>
        <v/>
      </c>
      <c r="AB187" s="446" t="str">
        <f t="shared" si="32"/>
        <v/>
      </c>
      <c r="AC187" s="446" t="str">
        <f t="shared" si="33"/>
        <v/>
      </c>
      <c r="AD187" s="447" t="str">
        <f t="shared" si="34"/>
        <v/>
      </c>
    </row>
    <row r="188" spans="1:30">
      <c r="A188" s="475">
        <f>IF('Result Sheet'!A188="","",'Result Sheet'!A188)</f>
        <v>181</v>
      </c>
      <c r="B188" s="439" t="str">
        <f>IF(OR($D$3="",$R$3=""),"",IF('Result Sheet'!B188="","",'Result Sheet'!B188))</f>
        <v/>
      </c>
      <c r="C188" s="440" t="str">
        <f>IF(OR($D$3="",$R$3=""),"",IF('Result Sheet'!F188="","",'Result Sheet'!F188))</f>
        <v/>
      </c>
      <c r="D188" s="441" t="str">
        <f>IF(OR($D$3="",$R$3=""),"",IF('Result Sheet'!E188="","",'Result Sheet'!E188))</f>
        <v/>
      </c>
      <c r="E188" s="442" t="str">
        <f>IF(OR($D$3="",$R$3=""),"",IF('Result Sheet'!G188="","",'Result Sheet'!G188))</f>
        <v/>
      </c>
      <c r="F188" s="442" t="str">
        <f>IF(OR($D$3="",$R$3=""),"",IF('Result Sheet'!H188="","",'Result Sheet'!H188))</f>
        <v/>
      </c>
      <c r="G188" s="442" t="str">
        <f>IF(OR($D$3="",$R$3=""),"",IF('Result Sheet'!I188="","",'Result Sheet'!I188))</f>
        <v/>
      </c>
      <c r="H188" s="443" t="str">
        <f>IF(OR($D$3="",$R$3=""),"",IF('Result Sheet'!K188="","",'Result Sheet'!K188))</f>
        <v/>
      </c>
      <c r="I188" s="444" t="str">
        <f>IF(OR($D$3="",$R$3=""),"",IF('Result Sheet'!J188="","",'Result Sheet'!J188))</f>
        <v/>
      </c>
      <c r="J188" s="120" t="str">
        <f>IF($R$3=$AQ$8,'Result Sheet'!L188,IF($R$3=$AQ$9,'Result Sheet'!AG188,IF($R$3=$AQ$10,'Result Sheet'!BC188,IF($R$3=$AQ$11,'Result Sheet'!BX188,IF($R$3=$AQ$12,'Result Sheet'!CS188,IF($R$3=$AQ$13,'Result Sheet'!DN188,""))))))</f>
        <v/>
      </c>
      <c r="K188" s="120" t="str">
        <f>IF($R$3=$AQ$8,'Result Sheet'!M188,IF($R$3=$AQ$9,'Result Sheet'!AH188,IF($R$3=$AQ$10,'Result Sheet'!BD188,IF($R$3=$AQ$11,'Result Sheet'!BY188,IF($R$3=$AQ$12,'Result Sheet'!CT188,IF($R$3=$AQ$13,'Result Sheet'!DO188,IF($R$3=$AQ$14,'Result Sheet'!EI188,IF($R$3=$AQ$15,'Result Sheet'!ES188,IF($R$3=$AQ$16,'Result Sheet'!FC188,"")))))))))</f>
        <v/>
      </c>
      <c r="L188" s="120" t="str">
        <f>IF($R$3=$AQ$8,'Result Sheet'!N188,IF($R$3=$AQ$9,'Result Sheet'!AI188,IF($R$3=$AQ$10,'Result Sheet'!BE188,IF($R$3=$AQ$11,'Result Sheet'!BZ188,IF($R$3=$AQ$12,'Result Sheet'!CU188,IF($R$3=$AQ$13,'Result Sheet'!DP188,""))))))</f>
        <v/>
      </c>
      <c r="M188" s="120" t="str">
        <f>IF($R$3=$AQ$8,'Result Sheet'!O188,IF($R$3=$AQ$9,'Result Sheet'!AJ188,IF($R$3=$AQ$10,'Result Sheet'!BF188,IF($R$3=$AQ$11,'Result Sheet'!CA188,IF($R$3=$AQ$12,'Result Sheet'!CV188,IF($R$3=$AQ$13,'Result Sheet'!DQ188,IF($R$3=$AQ$14,'Result Sheet'!EJ188,IF($R$3=$AQ$15,'Result Sheet'!ET188,IF($R$3=$AQ$16,'Result Sheet'!FD188,"")))))))))</f>
        <v/>
      </c>
      <c r="N188" s="120" t="str">
        <f>IF($R$3=$AQ$8,'Result Sheet'!P188,IF($R$3=$AQ$9,'Result Sheet'!AK188,IF($R$3=$AQ$10,'Result Sheet'!BG188,IF($R$3=$AQ$11,'Result Sheet'!CB188,IF($R$3=$AQ$12,'Result Sheet'!CW188,IF($R$3=$AQ$13,'Result Sheet'!DR188,""))))))</f>
        <v/>
      </c>
      <c r="O188" s="120" t="str">
        <f>IF($R$3=$AQ$8,'Result Sheet'!Q188,IF($R$3=$AQ$9,'Result Sheet'!AL188,IF($R$3=$AQ$10,'Result Sheet'!BH188,IF($R$3=$AQ$11,'Result Sheet'!CC188,IF($R$3=$AQ$12,'Result Sheet'!CX188,IF($R$3=$AQ$13,'Result Sheet'!DS188,IF($R$3=$AQ$14,'Result Sheet'!EK188,IF($R$3=$AQ$15,'Result Sheet'!EU188,IF($R$3=$AQ$16,'Result Sheet'!FE188,"")))))))))</f>
        <v/>
      </c>
      <c r="P188" s="472" t="str">
        <f t="shared" si="25"/>
        <v/>
      </c>
      <c r="Q188" s="120" t="str">
        <f>IF($R$3=$AQ$8,'Result Sheet'!S188,IF($R$3=$AQ$9,'Result Sheet'!AN188,IF($R$3=$AQ$10,'Result Sheet'!BJ188,IF($R$3=$AQ$11,'Result Sheet'!CE188,IF($R$3=$AQ$12,'Result Sheet'!CZ188,IF($R$3=$AQ$13,'Result Sheet'!DU188,""))))))</f>
        <v/>
      </c>
      <c r="R188" s="120" t="str">
        <f>IF($R$3=$AQ$8,'Result Sheet'!T188,IF($R$3=$AQ$9,'Result Sheet'!AO188,IF($R$3=$AQ$10,'Result Sheet'!BK188,IF($R$3=$AQ$11,'Result Sheet'!CF188,IF($R$3=$AQ$12,'Result Sheet'!DA188,IF($R$3=$AQ$13,'Result Sheet'!DV188,IF($R$3=$AQ$14,'Result Sheet'!EL188,IF($R$3=$AQ$15,'Result Sheet'!EV188,IF($R$3=$AQ$16,'Result Sheet'!FF188,IF($R$3=$AQ$17,'Result Sheet'!FM188,IF($R$3=$AQ$18,'Result Sheet'!FQ188,"")))))))))))</f>
        <v/>
      </c>
      <c r="S188" s="65" t="str">
        <f t="shared" si="26"/>
        <v/>
      </c>
      <c r="T188" s="62">
        <f t="shared" si="27"/>
        <v>0</v>
      </c>
      <c r="U188" s="120" t="str">
        <f>IF($R$3=$AQ$8,'Result Sheet'!W188,IF($R$3=$AQ$9,'Result Sheet'!AR188,IF($R$3=$AQ$10,'Result Sheet'!BN188,IF($R$3=$AQ$11,'Result Sheet'!CI188,IF($R$3=$AQ$12,'Result Sheet'!DD188,IF($R$3=$AQ$13,'Result Sheet'!DY188,""))))))</f>
        <v/>
      </c>
      <c r="V188" s="120" t="str">
        <f>IF($R$3=$AQ$8,'Result Sheet'!X188,IF($R$3=$AQ$9,'Result Sheet'!AS188,IF($R$3=$AQ$10,'Result Sheet'!BO188,IF($R$3=$AQ$11,'Result Sheet'!CJ188,IF($R$3=$AQ$12,'Result Sheet'!DE188,IF($R$3=$AQ$13,'Result Sheet'!DZ188,IF($R$3=$AQ$14,'Result Sheet'!EM188,IF($R$3=$AQ$15,'Result Sheet'!EW188,IF($R$3=$AQ$16,'Result Sheet'!FG188,IF($R$3=$AQ$17,'Result Sheet'!FN188,IF($R$3=$AQ$18,'Result Sheet'!FR188,"")))))))))))</f>
        <v/>
      </c>
      <c r="W188" s="66" t="str">
        <f t="shared" si="28"/>
        <v/>
      </c>
      <c r="X188" s="445" t="str">
        <f t="shared" si="29"/>
        <v/>
      </c>
      <c r="Y188" s="446">
        <f t="shared" si="30"/>
        <v>0</v>
      </c>
      <c r="Z188" s="446" t="str">
        <f t="shared" si="35"/>
        <v/>
      </c>
      <c r="AA188" s="446" t="str">
        <f t="shared" si="31"/>
        <v/>
      </c>
      <c r="AB188" s="446" t="str">
        <f t="shared" si="32"/>
        <v/>
      </c>
      <c r="AC188" s="446" t="str">
        <f t="shared" si="33"/>
        <v/>
      </c>
      <c r="AD188" s="447" t="str">
        <f t="shared" si="34"/>
        <v/>
      </c>
    </row>
    <row r="189" spans="1:30">
      <c r="A189" s="475">
        <f>IF('Result Sheet'!A189="","",'Result Sheet'!A189)</f>
        <v>182</v>
      </c>
      <c r="B189" s="439" t="str">
        <f>IF(OR($D$3="",$R$3=""),"",IF('Result Sheet'!B189="","",'Result Sheet'!B189))</f>
        <v/>
      </c>
      <c r="C189" s="440" t="str">
        <f>IF(OR($D$3="",$R$3=""),"",IF('Result Sheet'!F189="","",'Result Sheet'!F189))</f>
        <v/>
      </c>
      <c r="D189" s="441" t="str">
        <f>IF(OR($D$3="",$R$3=""),"",IF('Result Sheet'!E189="","",'Result Sheet'!E189))</f>
        <v/>
      </c>
      <c r="E189" s="442" t="str">
        <f>IF(OR($D$3="",$R$3=""),"",IF('Result Sheet'!G189="","",'Result Sheet'!G189))</f>
        <v/>
      </c>
      <c r="F189" s="442" t="str">
        <f>IF(OR($D$3="",$R$3=""),"",IF('Result Sheet'!H189="","",'Result Sheet'!H189))</f>
        <v/>
      </c>
      <c r="G189" s="442" t="str">
        <f>IF(OR($D$3="",$R$3=""),"",IF('Result Sheet'!I189="","",'Result Sheet'!I189))</f>
        <v/>
      </c>
      <c r="H189" s="443" t="str">
        <f>IF(OR($D$3="",$R$3=""),"",IF('Result Sheet'!K189="","",'Result Sheet'!K189))</f>
        <v/>
      </c>
      <c r="I189" s="444" t="str">
        <f>IF(OR($D$3="",$R$3=""),"",IF('Result Sheet'!J189="","",'Result Sheet'!J189))</f>
        <v/>
      </c>
      <c r="J189" s="120" t="str">
        <f>IF($R$3=$AQ$8,'Result Sheet'!L189,IF($R$3=$AQ$9,'Result Sheet'!AG189,IF($R$3=$AQ$10,'Result Sheet'!BC189,IF($R$3=$AQ$11,'Result Sheet'!BX189,IF($R$3=$AQ$12,'Result Sheet'!CS189,IF($R$3=$AQ$13,'Result Sheet'!DN189,""))))))</f>
        <v/>
      </c>
      <c r="K189" s="120" t="str">
        <f>IF($R$3=$AQ$8,'Result Sheet'!M189,IF($R$3=$AQ$9,'Result Sheet'!AH189,IF($R$3=$AQ$10,'Result Sheet'!BD189,IF($R$3=$AQ$11,'Result Sheet'!BY189,IF($R$3=$AQ$12,'Result Sheet'!CT189,IF($R$3=$AQ$13,'Result Sheet'!DO189,IF($R$3=$AQ$14,'Result Sheet'!EI189,IF($R$3=$AQ$15,'Result Sheet'!ES189,IF($R$3=$AQ$16,'Result Sheet'!FC189,"")))))))))</f>
        <v/>
      </c>
      <c r="L189" s="120" t="str">
        <f>IF($R$3=$AQ$8,'Result Sheet'!N189,IF($R$3=$AQ$9,'Result Sheet'!AI189,IF($R$3=$AQ$10,'Result Sheet'!BE189,IF($R$3=$AQ$11,'Result Sheet'!BZ189,IF($R$3=$AQ$12,'Result Sheet'!CU189,IF($R$3=$AQ$13,'Result Sheet'!DP189,""))))))</f>
        <v/>
      </c>
      <c r="M189" s="120" t="str">
        <f>IF($R$3=$AQ$8,'Result Sheet'!O189,IF($R$3=$AQ$9,'Result Sheet'!AJ189,IF($R$3=$AQ$10,'Result Sheet'!BF189,IF($R$3=$AQ$11,'Result Sheet'!CA189,IF($R$3=$AQ$12,'Result Sheet'!CV189,IF($R$3=$AQ$13,'Result Sheet'!DQ189,IF($R$3=$AQ$14,'Result Sheet'!EJ189,IF($R$3=$AQ$15,'Result Sheet'!ET189,IF($R$3=$AQ$16,'Result Sheet'!FD189,"")))))))))</f>
        <v/>
      </c>
      <c r="N189" s="120" t="str">
        <f>IF($R$3=$AQ$8,'Result Sheet'!P189,IF($R$3=$AQ$9,'Result Sheet'!AK189,IF($R$3=$AQ$10,'Result Sheet'!BG189,IF($R$3=$AQ$11,'Result Sheet'!CB189,IF($R$3=$AQ$12,'Result Sheet'!CW189,IF($R$3=$AQ$13,'Result Sheet'!DR189,""))))))</f>
        <v/>
      </c>
      <c r="O189" s="120" t="str">
        <f>IF($R$3=$AQ$8,'Result Sheet'!Q189,IF($R$3=$AQ$9,'Result Sheet'!AL189,IF($R$3=$AQ$10,'Result Sheet'!BH189,IF($R$3=$AQ$11,'Result Sheet'!CC189,IF($R$3=$AQ$12,'Result Sheet'!CX189,IF($R$3=$AQ$13,'Result Sheet'!DS189,IF($R$3=$AQ$14,'Result Sheet'!EK189,IF($R$3=$AQ$15,'Result Sheet'!EU189,IF($R$3=$AQ$16,'Result Sheet'!FE189,"")))))))))</f>
        <v/>
      </c>
      <c r="P189" s="472" t="str">
        <f t="shared" si="25"/>
        <v/>
      </c>
      <c r="Q189" s="120" t="str">
        <f>IF($R$3=$AQ$8,'Result Sheet'!S189,IF($R$3=$AQ$9,'Result Sheet'!AN189,IF($R$3=$AQ$10,'Result Sheet'!BJ189,IF($R$3=$AQ$11,'Result Sheet'!CE189,IF($R$3=$AQ$12,'Result Sheet'!CZ189,IF($R$3=$AQ$13,'Result Sheet'!DU189,""))))))</f>
        <v/>
      </c>
      <c r="R189" s="120" t="str">
        <f>IF($R$3=$AQ$8,'Result Sheet'!T189,IF($R$3=$AQ$9,'Result Sheet'!AO189,IF($R$3=$AQ$10,'Result Sheet'!BK189,IF($R$3=$AQ$11,'Result Sheet'!CF189,IF($R$3=$AQ$12,'Result Sheet'!DA189,IF($R$3=$AQ$13,'Result Sheet'!DV189,IF($R$3=$AQ$14,'Result Sheet'!EL189,IF($R$3=$AQ$15,'Result Sheet'!EV189,IF($R$3=$AQ$16,'Result Sheet'!FF189,IF($R$3=$AQ$17,'Result Sheet'!FM189,IF($R$3=$AQ$18,'Result Sheet'!FQ189,"")))))))))))</f>
        <v/>
      </c>
      <c r="S189" s="65" t="str">
        <f t="shared" si="26"/>
        <v/>
      </c>
      <c r="T189" s="62">
        <f t="shared" si="27"/>
        <v>0</v>
      </c>
      <c r="U189" s="120" t="str">
        <f>IF($R$3=$AQ$8,'Result Sheet'!W189,IF($R$3=$AQ$9,'Result Sheet'!AR189,IF($R$3=$AQ$10,'Result Sheet'!BN189,IF($R$3=$AQ$11,'Result Sheet'!CI189,IF($R$3=$AQ$12,'Result Sheet'!DD189,IF($R$3=$AQ$13,'Result Sheet'!DY189,""))))))</f>
        <v/>
      </c>
      <c r="V189" s="120" t="str">
        <f>IF($R$3=$AQ$8,'Result Sheet'!X189,IF($R$3=$AQ$9,'Result Sheet'!AS189,IF($R$3=$AQ$10,'Result Sheet'!BO189,IF($R$3=$AQ$11,'Result Sheet'!CJ189,IF($R$3=$AQ$12,'Result Sheet'!DE189,IF($R$3=$AQ$13,'Result Sheet'!DZ189,IF($R$3=$AQ$14,'Result Sheet'!EM189,IF($R$3=$AQ$15,'Result Sheet'!EW189,IF($R$3=$AQ$16,'Result Sheet'!FG189,IF($R$3=$AQ$17,'Result Sheet'!FN189,IF($R$3=$AQ$18,'Result Sheet'!FR189,"")))))))))))</f>
        <v/>
      </c>
      <c r="W189" s="66" t="str">
        <f t="shared" si="28"/>
        <v/>
      </c>
      <c r="X189" s="445" t="str">
        <f t="shared" si="29"/>
        <v/>
      </c>
      <c r="Y189" s="446">
        <f t="shared" si="30"/>
        <v>0</v>
      </c>
      <c r="Z189" s="446" t="str">
        <f t="shared" si="35"/>
        <v/>
      </c>
      <c r="AA189" s="446" t="str">
        <f t="shared" si="31"/>
        <v/>
      </c>
      <c r="AB189" s="446" t="str">
        <f t="shared" si="32"/>
        <v/>
      </c>
      <c r="AC189" s="446" t="str">
        <f t="shared" si="33"/>
        <v/>
      </c>
      <c r="AD189" s="447" t="str">
        <f t="shared" si="34"/>
        <v/>
      </c>
    </row>
    <row r="190" spans="1:30">
      <c r="A190" s="475">
        <f>IF('Result Sheet'!A190="","",'Result Sheet'!A190)</f>
        <v>183</v>
      </c>
      <c r="B190" s="439" t="str">
        <f>IF(OR($D$3="",$R$3=""),"",IF('Result Sheet'!B190="","",'Result Sheet'!B190))</f>
        <v/>
      </c>
      <c r="C190" s="440" t="str">
        <f>IF(OR($D$3="",$R$3=""),"",IF('Result Sheet'!F190="","",'Result Sheet'!F190))</f>
        <v/>
      </c>
      <c r="D190" s="441" t="str">
        <f>IF(OR($D$3="",$R$3=""),"",IF('Result Sheet'!E190="","",'Result Sheet'!E190))</f>
        <v/>
      </c>
      <c r="E190" s="442" t="str">
        <f>IF(OR($D$3="",$R$3=""),"",IF('Result Sheet'!G190="","",'Result Sheet'!G190))</f>
        <v/>
      </c>
      <c r="F190" s="442" t="str">
        <f>IF(OR($D$3="",$R$3=""),"",IF('Result Sheet'!H190="","",'Result Sheet'!H190))</f>
        <v/>
      </c>
      <c r="G190" s="442" t="str">
        <f>IF(OR($D$3="",$R$3=""),"",IF('Result Sheet'!I190="","",'Result Sheet'!I190))</f>
        <v/>
      </c>
      <c r="H190" s="443" t="str">
        <f>IF(OR($D$3="",$R$3=""),"",IF('Result Sheet'!K190="","",'Result Sheet'!K190))</f>
        <v/>
      </c>
      <c r="I190" s="444" t="str">
        <f>IF(OR($D$3="",$R$3=""),"",IF('Result Sheet'!J190="","",'Result Sheet'!J190))</f>
        <v/>
      </c>
      <c r="J190" s="120" t="str">
        <f>IF($R$3=$AQ$8,'Result Sheet'!L190,IF($R$3=$AQ$9,'Result Sheet'!AG190,IF($R$3=$AQ$10,'Result Sheet'!BC190,IF($R$3=$AQ$11,'Result Sheet'!BX190,IF($R$3=$AQ$12,'Result Sheet'!CS190,IF($R$3=$AQ$13,'Result Sheet'!DN190,""))))))</f>
        <v/>
      </c>
      <c r="K190" s="120" t="str">
        <f>IF($R$3=$AQ$8,'Result Sheet'!M190,IF($R$3=$AQ$9,'Result Sheet'!AH190,IF($R$3=$AQ$10,'Result Sheet'!BD190,IF($R$3=$AQ$11,'Result Sheet'!BY190,IF($R$3=$AQ$12,'Result Sheet'!CT190,IF($R$3=$AQ$13,'Result Sheet'!DO190,IF($R$3=$AQ$14,'Result Sheet'!EI190,IF($R$3=$AQ$15,'Result Sheet'!ES190,IF($R$3=$AQ$16,'Result Sheet'!FC190,"")))))))))</f>
        <v/>
      </c>
      <c r="L190" s="120" t="str">
        <f>IF($R$3=$AQ$8,'Result Sheet'!N190,IF($R$3=$AQ$9,'Result Sheet'!AI190,IF($R$3=$AQ$10,'Result Sheet'!BE190,IF($R$3=$AQ$11,'Result Sheet'!BZ190,IF($R$3=$AQ$12,'Result Sheet'!CU190,IF($R$3=$AQ$13,'Result Sheet'!DP190,""))))))</f>
        <v/>
      </c>
      <c r="M190" s="120" t="str">
        <f>IF($R$3=$AQ$8,'Result Sheet'!O190,IF($R$3=$AQ$9,'Result Sheet'!AJ190,IF($R$3=$AQ$10,'Result Sheet'!BF190,IF($R$3=$AQ$11,'Result Sheet'!CA190,IF($R$3=$AQ$12,'Result Sheet'!CV190,IF($R$3=$AQ$13,'Result Sheet'!DQ190,IF($R$3=$AQ$14,'Result Sheet'!EJ190,IF($R$3=$AQ$15,'Result Sheet'!ET190,IF($R$3=$AQ$16,'Result Sheet'!FD190,"")))))))))</f>
        <v/>
      </c>
      <c r="N190" s="120" t="str">
        <f>IF($R$3=$AQ$8,'Result Sheet'!P190,IF($R$3=$AQ$9,'Result Sheet'!AK190,IF($R$3=$AQ$10,'Result Sheet'!BG190,IF($R$3=$AQ$11,'Result Sheet'!CB190,IF($R$3=$AQ$12,'Result Sheet'!CW190,IF($R$3=$AQ$13,'Result Sheet'!DR190,""))))))</f>
        <v/>
      </c>
      <c r="O190" s="120" t="str">
        <f>IF($R$3=$AQ$8,'Result Sheet'!Q190,IF($R$3=$AQ$9,'Result Sheet'!AL190,IF($R$3=$AQ$10,'Result Sheet'!BH190,IF($R$3=$AQ$11,'Result Sheet'!CC190,IF($R$3=$AQ$12,'Result Sheet'!CX190,IF($R$3=$AQ$13,'Result Sheet'!DS190,IF($R$3=$AQ$14,'Result Sheet'!EK190,IF($R$3=$AQ$15,'Result Sheet'!EU190,IF($R$3=$AQ$16,'Result Sheet'!FE190,"")))))))))</f>
        <v/>
      </c>
      <c r="P190" s="472" t="str">
        <f t="shared" si="25"/>
        <v/>
      </c>
      <c r="Q190" s="120" t="str">
        <f>IF($R$3=$AQ$8,'Result Sheet'!S190,IF($R$3=$AQ$9,'Result Sheet'!AN190,IF($R$3=$AQ$10,'Result Sheet'!BJ190,IF($R$3=$AQ$11,'Result Sheet'!CE190,IF($R$3=$AQ$12,'Result Sheet'!CZ190,IF($R$3=$AQ$13,'Result Sheet'!DU190,""))))))</f>
        <v/>
      </c>
      <c r="R190" s="120" t="str">
        <f>IF($R$3=$AQ$8,'Result Sheet'!T190,IF($R$3=$AQ$9,'Result Sheet'!AO190,IF($R$3=$AQ$10,'Result Sheet'!BK190,IF($R$3=$AQ$11,'Result Sheet'!CF190,IF($R$3=$AQ$12,'Result Sheet'!DA190,IF($R$3=$AQ$13,'Result Sheet'!DV190,IF($R$3=$AQ$14,'Result Sheet'!EL190,IF($R$3=$AQ$15,'Result Sheet'!EV190,IF($R$3=$AQ$16,'Result Sheet'!FF190,IF($R$3=$AQ$17,'Result Sheet'!FM190,IF($R$3=$AQ$18,'Result Sheet'!FQ190,"")))))))))))</f>
        <v/>
      </c>
      <c r="S190" s="65" t="str">
        <f t="shared" si="26"/>
        <v/>
      </c>
      <c r="T190" s="62">
        <f t="shared" si="27"/>
        <v>0</v>
      </c>
      <c r="U190" s="120" t="str">
        <f>IF($R$3=$AQ$8,'Result Sheet'!W190,IF($R$3=$AQ$9,'Result Sheet'!AR190,IF($R$3=$AQ$10,'Result Sheet'!BN190,IF($R$3=$AQ$11,'Result Sheet'!CI190,IF($R$3=$AQ$12,'Result Sheet'!DD190,IF($R$3=$AQ$13,'Result Sheet'!DY190,""))))))</f>
        <v/>
      </c>
      <c r="V190" s="120" t="str">
        <f>IF($R$3=$AQ$8,'Result Sheet'!X190,IF($R$3=$AQ$9,'Result Sheet'!AS190,IF($R$3=$AQ$10,'Result Sheet'!BO190,IF($R$3=$AQ$11,'Result Sheet'!CJ190,IF($R$3=$AQ$12,'Result Sheet'!DE190,IF($R$3=$AQ$13,'Result Sheet'!DZ190,IF($R$3=$AQ$14,'Result Sheet'!EM190,IF($R$3=$AQ$15,'Result Sheet'!EW190,IF($R$3=$AQ$16,'Result Sheet'!FG190,IF($R$3=$AQ$17,'Result Sheet'!FN190,IF($R$3=$AQ$18,'Result Sheet'!FR190,"")))))))))))</f>
        <v/>
      </c>
      <c r="W190" s="66" t="str">
        <f t="shared" si="28"/>
        <v/>
      </c>
      <c r="X190" s="445" t="str">
        <f t="shared" si="29"/>
        <v/>
      </c>
      <c r="Y190" s="446">
        <f t="shared" si="30"/>
        <v>0</v>
      </c>
      <c r="Z190" s="446" t="str">
        <f t="shared" si="35"/>
        <v/>
      </c>
      <c r="AA190" s="446" t="str">
        <f t="shared" si="31"/>
        <v/>
      </c>
      <c r="AB190" s="446" t="str">
        <f t="shared" si="32"/>
        <v/>
      </c>
      <c r="AC190" s="446" t="str">
        <f t="shared" si="33"/>
        <v/>
      </c>
      <c r="AD190" s="447" t="str">
        <f t="shared" si="34"/>
        <v/>
      </c>
    </row>
    <row r="191" spans="1:30">
      <c r="A191" s="475">
        <f>IF('Result Sheet'!A191="","",'Result Sheet'!A191)</f>
        <v>184</v>
      </c>
      <c r="B191" s="439" t="str">
        <f>IF(OR($D$3="",$R$3=""),"",IF('Result Sheet'!B191="","",'Result Sheet'!B191))</f>
        <v/>
      </c>
      <c r="C191" s="440" t="str">
        <f>IF(OR($D$3="",$R$3=""),"",IF('Result Sheet'!F191="","",'Result Sheet'!F191))</f>
        <v/>
      </c>
      <c r="D191" s="441" t="str">
        <f>IF(OR($D$3="",$R$3=""),"",IF('Result Sheet'!E191="","",'Result Sheet'!E191))</f>
        <v/>
      </c>
      <c r="E191" s="442" t="str">
        <f>IF(OR($D$3="",$R$3=""),"",IF('Result Sheet'!G191="","",'Result Sheet'!G191))</f>
        <v/>
      </c>
      <c r="F191" s="442" t="str">
        <f>IF(OR($D$3="",$R$3=""),"",IF('Result Sheet'!H191="","",'Result Sheet'!H191))</f>
        <v/>
      </c>
      <c r="G191" s="442" t="str">
        <f>IF(OR($D$3="",$R$3=""),"",IF('Result Sheet'!I191="","",'Result Sheet'!I191))</f>
        <v/>
      </c>
      <c r="H191" s="443" t="str">
        <f>IF(OR($D$3="",$R$3=""),"",IF('Result Sheet'!K191="","",'Result Sheet'!K191))</f>
        <v/>
      </c>
      <c r="I191" s="444" t="str">
        <f>IF(OR($D$3="",$R$3=""),"",IF('Result Sheet'!J191="","",'Result Sheet'!J191))</f>
        <v/>
      </c>
      <c r="J191" s="120" t="str">
        <f>IF($R$3=$AQ$8,'Result Sheet'!L191,IF($R$3=$AQ$9,'Result Sheet'!AG191,IF($R$3=$AQ$10,'Result Sheet'!BC191,IF($R$3=$AQ$11,'Result Sheet'!BX191,IF($R$3=$AQ$12,'Result Sheet'!CS191,IF($R$3=$AQ$13,'Result Sheet'!DN191,""))))))</f>
        <v/>
      </c>
      <c r="K191" s="120" t="str">
        <f>IF($R$3=$AQ$8,'Result Sheet'!M191,IF($R$3=$AQ$9,'Result Sheet'!AH191,IF($R$3=$AQ$10,'Result Sheet'!BD191,IF($R$3=$AQ$11,'Result Sheet'!BY191,IF($R$3=$AQ$12,'Result Sheet'!CT191,IF($R$3=$AQ$13,'Result Sheet'!DO191,IF($R$3=$AQ$14,'Result Sheet'!EI191,IF($R$3=$AQ$15,'Result Sheet'!ES191,IF($R$3=$AQ$16,'Result Sheet'!FC191,"")))))))))</f>
        <v/>
      </c>
      <c r="L191" s="120" t="str">
        <f>IF($R$3=$AQ$8,'Result Sheet'!N191,IF($R$3=$AQ$9,'Result Sheet'!AI191,IF($R$3=$AQ$10,'Result Sheet'!BE191,IF($R$3=$AQ$11,'Result Sheet'!BZ191,IF($R$3=$AQ$12,'Result Sheet'!CU191,IF($R$3=$AQ$13,'Result Sheet'!DP191,""))))))</f>
        <v/>
      </c>
      <c r="M191" s="120" t="str">
        <f>IF($R$3=$AQ$8,'Result Sheet'!O191,IF($R$3=$AQ$9,'Result Sheet'!AJ191,IF($R$3=$AQ$10,'Result Sheet'!BF191,IF($R$3=$AQ$11,'Result Sheet'!CA191,IF($R$3=$AQ$12,'Result Sheet'!CV191,IF($R$3=$AQ$13,'Result Sheet'!DQ191,IF($R$3=$AQ$14,'Result Sheet'!EJ191,IF($R$3=$AQ$15,'Result Sheet'!ET191,IF($R$3=$AQ$16,'Result Sheet'!FD191,"")))))))))</f>
        <v/>
      </c>
      <c r="N191" s="120" t="str">
        <f>IF($R$3=$AQ$8,'Result Sheet'!P191,IF($R$3=$AQ$9,'Result Sheet'!AK191,IF($R$3=$AQ$10,'Result Sheet'!BG191,IF($R$3=$AQ$11,'Result Sheet'!CB191,IF($R$3=$AQ$12,'Result Sheet'!CW191,IF($R$3=$AQ$13,'Result Sheet'!DR191,""))))))</f>
        <v/>
      </c>
      <c r="O191" s="120" t="str">
        <f>IF($R$3=$AQ$8,'Result Sheet'!Q191,IF($R$3=$AQ$9,'Result Sheet'!AL191,IF($R$3=$AQ$10,'Result Sheet'!BH191,IF($R$3=$AQ$11,'Result Sheet'!CC191,IF($R$3=$AQ$12,'Result Sheet'!CX191,IF($R$3=$AQ$13,'Result Sheet'!DS191,IF($R$3=$AQ$14,'Result Sheet'!EK191,IF($R$3=$AQ$15,'Result Sheet'!EU191,IF($R$3=$AQ$16,'Result Sheet'!FE191,"")))))))))</f>
        <v/>
      </c>
      <c r="P191" s="472" t="str">
        <f t="shared" si="25"/>
        <v/>
      </c>
      <c r="Q191" s="120" t="str">
        <f>IF($R$3=$AQ$8,'Result Sheet'!S191,IF($R$3=$AQ$9,'Result Sheet'!AN191,IF($R$3=$AQ$10,'Result Sheet'!BJ191,IF($R$3=$AQ$11,'Result Sheet'!CE191,IF($R$3=$AQ$12,'Result Sheet'!CZ191,IF($R$3=$AQ$13,'Result Sheet'!DU191,""))))))</f>
        <v/>
      </c>
      <c r="R191" s="120" t="str">
        <f>IF($R$3=$AQ$8,'Result Sheet'!T191,IF($R$3=$AQ$9,'Result Sheet'!AO191,IF($R$3=$AQ$10,'Result Sheet'!BK191,IF($R$3=$AQ$11,'Result Sheet'!CF191,IF($R$3=$AQ$12,'Result Sheet'!DA191,IF($R$3=$AQ$13,'Result Sheet'!DV191,IF($R$3=$AQ$14,'Result Sheet'!EL191,IF($R$3=$AQ$15,'Result Sheet'!EV191,IF($R$3=$AQ$16,'Result Sheet'!FF191,IF($R$3=$AQ$17,'Result Sheet'!FM191,IF($R$3=$AQ$18,'Result Sheet'!FQ191,"")))))))))))</f>
        <v/>
      </c>
      <c r="S191" s="65" t="str">
        <f t="shared" si="26"/>
        <v/>
      </c>
      <c r="T191" s="62">
        <f t="shared" si="27"/>
        <v>0</v>
      </c>
      <c r="U191" s="120" t="str">
        <f>IF($R$3=$AQ$8,'Result Sheet'!W191,IF($R$3=$AQ$9,'Result Sheet'!AR191,IF($R$3=$AQ$10,'Result Sheet'!BN191,IF($R$3=$AQ$11,'Result Sheet'!CI191,IF($R$3=$AQ$12,'Result Sheet'!DD191,IF($R$3=$AQ$13,'Result Sheet'!DY191,""))))))</f>
        <v/>
      </c>
      <c r="V191" s="120" t="str">
        <f>IF($R$3=$AQ$8,'Result Sheet'!X191,IF($R$3=$AQ$9,'Result Sheet'!AS191,IF($R$3=$AQ$10,'Result Sheet'!BO191,IF($R$3=$AQ$11,'Result Sheet'!CJ191,IF($R$3=$AQ$12,'Result Sheet'!DE191,IF($R$3=$AQ$13,'Result Sheet'!DZ191,IF($R$3=$AQ$14,'Result Sheet'!EM191,IF($R$3=$AQ$15,'Result Sheet'!EW191,IF($R$3=$AQ$16,'Result Sheet'!FG191,IF($R$3=$AQ$17,'Result Sheet'!FN191,IF($R$3=$AQ$18,'Result Sheet'!FR191,"")))))))))))</f>
        <v/>
      </c>
      <c r="W191" s="66" t="str">
        <f t="shared" si="28"/>
        <v/>
      </c>
      <c r="X191" s="445" t="str">
        <f t="shared" si="29"/>
        <v/>
      </c>
      <c r="Y191" s="446">
        <f t="shared" si="30"/>
        <v>0</v>
      </c>
      <c r="Z191" s="446" t="str">
        <f t="shared" si="35"/>
        <v/>
      </c>
      <c r="AA191" s="446" t="str">
        <f t="shared" si="31"/>
        <v/>
      </c>
      <c r="AB191" s="446" t="str">
        <f t="shared" si="32"/>
        <v/>
      </c>
      <c r="AC191" s="446" t="str">
        <f t="shared" si="33"/>
        <v/>
      </c>
      <c r="AD191" s="447" t="str">
        <f t="shared" si="34"/>
        <v/>
      </c>
    </row>
    <row r="192" spans="1:30">
      <c r="A192" s="475">
        <f>IF('Result Sheet'!A192="","",'Result Sheet'!A192)</f>
        <v>185</v>
      </c>
      <c r="B192" s="439" t="str">
        <f>IF(OR($D$3="",$R$3=""),"",IF('Result Sheet'!B192="","",'Result Sheet'!B192))</f>
        <v/>
      </c>
      <c r="C192" s="440" t="str">
        <f>IF(OR($D$3="",$R$3=""),"",IF('Result Sheet'!F192="","",'Result Sheet'!F192))</f>
        <v/>
      </c>
      <c r="D192" s="441" t="str">
        <f>IF(OR($D$3="",$R$3=""),"",IF('Result Sheet'!E192="","",'Result Sheet'!E192))</f>
        <v/>
      </c>
      <c r="E192" s="442" t="str">
        <f>IF(OR($D$3="",$R$3=""),"",IF('Result Sheet'!G192="","",'Result Sheet'!G192))</f>
        <v/>
      </c>
      <c r="F192" s="442" t="str">
        <f>IF(OR($D$3="",$R$3=""),"",IF('Result Sheet'!H192="","",'Result Sheet'!H192))</f>
        <v/>
      </c>
      <c r="G192" s="442" t="str">
        <f>IF(OR($D$3="",$R$3=""),"",IF('Result Sheet'!I192="","",'Result Sheet'!I192))</f>
        <v/>
      </c>
      <c r="H192" s="443" t="str">
        <f>IF(OR($D$3="",$R$3=""),"",IF('Result Sheet'!K192="","",'Result Sheet'!K192))</f>
        <v/>
      </c>
      <c r="I192" s="444" t="str">
        <f>IF(OR($D$3="",$R$3=""),"",IF('Result Sheet'!J192="","",'Result Sheet'!J192))</f>
        <v/>
      </c>
      <c r="J192" s="120" t="str">
        <f>IF($R$3=$AQ$8,'Result Sheet'!L192,IF($R$3=$AQ$9,'Result Sheet'!AG192,IF($R$3=$AQ$10,'Result Sheet'!BC192,IF($R$3=$AQ$11,'Result Sheet'!BX192,IF($R$3=$AQ$12,'Result Sheet'!CS192,IF($R$3=$AQ$13,'Result Sheet'!DN192,""))))))</f>
        <v/>
      </c>
      <c r="K192" s="120" t="str">
        <f>IF($R$3=$AQ$8,'Result Sheet'!M192,IF($R$3=$AQ$9,'Result Sheet'!AH192,IF($R$3=$AQ$10,'Result Sheet'!BD192,IF($R$3=$AQ$11,'Result Sheet'!BY192,IF($R$3=$AQ$12,'Result Sheet'!CT192,IF($R$3=$AQ$13,'Result Sheet'!DO192,IF($R$3=$AQ$14,'Result Sheet'!EI192,IF($R$3=$AQ$15,'Result Sheet'!ES192,IF($R$3=$AQ$16,'Result Sheet'!FC192,"")))))))))</f>
        <v/>
      </c>
      <c r="L192" s="120" t="str">
        <f>IF($R$3=$AQ$8,'Result Sheet'!N192,IF($R$3=$AQ$9,'Result Sheet'!AI192,IF($R$3=$AQ$10,'Result Sheet'!BE192,IF($R$3=$AQ$11,'Result Sheet'!BZ192,IF($R$3=$AQ$12,'Result Sheet'!CU192,IF($R$3=$AQ$13,'Result Sheet'!DP192,""))))))</f>
        <v/>
      </c>
      <c r="M192" s="120" t="str">
        <f>IF($R$3=$AQ$8,'Result Sheet'!O192,IF($R$3=$AQ$9,'Result Sheet'!AJ192,IF($R$3=$AQ$10,'Result Sheet'!BF192,IF($R$3=$AQ$11,'Result Sheet'!CA192,IF($R$3=$AQ$12,'Result Sheet'!CV192,IF($R$3=$AQ$13,'Result Sheet'!DQ192,IF($R$3=$AQ$14,'Result Sheet'!EJ192,IF($R$3=$AQ$15,'Result Sheet'!ET192,IF($R$3=$AQ$16,'Result Sheet'!FD192,"")))))))))</f>
        <v/>
      </c>
      <c r="N192" s="120" t="str">
        <f>IF($R$3=$AQ$8,'Result Sheet'!P192,IF($R$3=$AQ$9,'Result Sheet'!AK192,IF($R$3=$AQ$10,'Result Sheet'!BG192,IF($R$3=$AQ$11,'Result Sheet'!CB192,IF($R$3=$AQ$12,'Result Sheet'!CW192,IF($R$3=$AQ$13,'Result Sheet'!DR192,""))))))</f>
        <v/>
      </c>
      <c r="O192" s="120" t="str">
        <f>IF($R$3=$AQ$8,'Result Sheet'!Q192,IF($R$3=$AQ$9,'Result Sheet'!AL192,IF($R$3=$AQ$10,'Result Sheet'!BH192,IF($R$3=$AQ$11,'Result Sheet'!CC192,IF($R$3=$AQ$12,'Result Sheet'!CX192,IF($R$3=$AQ$13,'Result Sheet'!DS192,IF($R$3=$AQ$14,'Result Sheet'!EK192,IF($R$3=$AQ$15,'Result Sheet'!EU192,IF($R$3=$AQ$16,'Result Sheet'!FE192,"")))))))))</f>
        <v/>
      </c>
      <c r="P192" s="472" t="str">
        <f t="shared" si="25"/>
        <v/>
      </c>
      <c r="Q192" s="120" t="str">
        <f>IF($R$3=$AQ$8,'Result Sheet'!S192,IF($R$3=$AQ$9,'Result Sheet'!AN192,IF($R$3=$AQ$10,'Result Sheet'!BJ192,IF($R$3=$AQ$11,'Result Sheet'!CE192,IF($R$3=$AQ$12,'Result Sheet'!CZ192,IF($R$3=$AQ$13,'Result Sheet'!DU192,""))))))</f>
        <v/>
      </c>
      <c r="R192" s="120" t="str">
        <f>IF($R$3=$AQ$8,'Result Sheet'!T192,IF($R$3=$AQ$9,'Result Sheet'!AO192,IF($R$3=$AQ$10,'Result Sheet'!BK192,IF($R$3=$AQ$11,'Result Sheet'!CF192,IF($R$3=$AQ$12,'Result Sheet'!DA192,IF($R$3=$AQ$13,'Result Sheet'!DV192,IF($R$3=$AQ$14,'Result Sheet'!EL192,IF($R$3=$AQ$15,'Result Sheet'!EV192,IF($R$3=$AQ$16,'Result Sheet'!FF192,IF($R$3=$AQ$17,'Result Sheet'!FM192,IF($R$3=$AQ$18,'Result Sheet'!FQ192,"")))))))))))</f>
        <v/>
      </c>
      <c r="S192" s="65" t="str">
        <f t="shared" si="26"/>
        <v/>
      </c>
      <c r="T192" s="62">
        <f t="shared" si="27"/>
        <v>0</v>
      </c>
      <c r="U192" s="120" t="str">
        <f>IF($R$3=$AQ$8,'Result Sheet'!W192,IF($R$3=$AQ$9,'Result Sheet'!AR192,IF($R$3=$AQ$10,'Result Sheet'!BN192,IF($R$3=$AQ$11,'Result Sheet'!CI192,IF($R$3=$AQ$12,'Result Sheet'!DD192,IF($R$3=$AQ$13,'Result Sheet'!DY192,""))))))</f>
        <v/>
      </c>
      <c r="V192" s="120" t="str">
        <f>IF($R$3=$AQ$8,'Result Sheet'!X192,IF($R$3=$AQ$9,'Result Sheet'!AS192,IF($R$3=$AQ$10,'Result Sheet'!BO192,IF($R$3=$AQ$11,'Result Sheet'!CJ192,IF($R$3=$AQ$12,'Result Sheet'!DE192,IF($R$3=$AQ$13,'Result Sheet'!DZ192,IF($R$3=$AQ$14,'Result Sheet'!EM192,IF($R$3=$AQ$15,'Result Sheet'!EW192,IF($R$3=$AQ$16,'Result Sheet'!FG192,IF($R$3=$AQ$17,'Result Sheet'!FN192,IF($R$3=$AQ$18,'Result Sheet'!FR192,"")))))))))))</f>
        <v/>
      </c>
      <c r="W192" s="66" t="str">
        <f t="shared" si="28"/>
        <v/>
      </c>
      <c r="X192" s="445" t="str">
        <f t="shared" si="29"/>
        <v/>
      </c>
      <c r="Y192" s="446">
        <f t="shared" si="30"/>
        <v>0</v>
      </c>
      <c r="Z192" s="446" t="str">
        <f t="shared" si="35"/>
        <v/>
      </c>
      <c r="AA192" s="446" t="str">
        <f t="shared" si="31"/>
        <v/>
      </c>
      <c r="AB192" s="446" t="str">
        <f t="shared" si="32"/>
        <v/>
      </c>
      <c r="AC192" s="446" t="str">
        <f t="shared" si="33"/>
        <v/>
      </c>
      <c r="AD192" s="447" t="str">
        <f t="shared" si="34"/>
        <v/>
      </c>
    </row>
    <row r="193" spans="1:30">
      <c r="A193" s="475">
        <f>IF('Result Sheet'!A193="","",'Result Sheet'!A193)</f>
        <v>186</v>
      </c>
      <c r="B193" s="439" t="str">
        <f>IF(OR($D$3="",$R$3=""),"",IF('Result Sheet'!B193="","",'Result Sheet'!B193))</f>
        <v/>
      </c>
      <c r="C193" s="440" t="str">
        <f>IF(OR($D$3="",$R$3=""),"",IF('Result Sheet'!F193="","",'Result Sheet'!F193))</f>
        <v/>
      </c>
      <c r="D193" s="441" t="str">
        <f>IF(OR($D$3="",$R$3=""),"",IF('Result Sheet'!E193="","",'Result Sheet'!E193))</f>
        <v/>
      </c>
      <c r="E193" s="442" t="str">
        <f>IF(OR($D$3="",$R$3=""),"",IF('Result Sheet'!G193="","",'Result Sheet'!G193))</f>
        <v/>
      </c>
      <c r="F193" s="442" t="str">
        <f>IF(OR($D$3="",$R$3=""),"",IF('Result Sheet'!H193="","",'Result Sheet'!H193))</f>
        <v/>
      </c>
      <c r="G193" s="442" t="str">
        <f>IF(OR($D$3="",$R$3=""),"",IF('Result Sheet'!I193="","",'Result Sheet'!I193))</f>
        <v/>
      </c>
      <c r="H193" s="443" t="str">
        <f>IF(OR($D$3="",$R$3=""),"",IF('Result Sheet'!K193="","",'Result Sheet'!K193))</f>
        <v/>
      </c>
      <c r="I193" s="444" t="str">
        <f>IF(OR($D$3="",$R$3=""),"",IF('Result Sheet'!J193="","",'Result Sheet'!J193))</f>
        <v/>
      </c>
      <c r="J193" s="120" t="str">
        <f>IF($R$3=$AQ$8,'Result Sheet'!L193,IF($R$3=$AQ$9,'Result Sheet'!AG193,IF($R$3=$AQ$10,'Result Sheet'!BC193,IF($R$3=$AQ$11,'Result Sheet'!BX193,IF($R$3=$AQ$12,'Result Sheet'!CS193,IF($R$3=$AQ$13,'Result Sheet'!DN193,""))))))</f>
        <v/>
      </c>
      <c r="K193" s="120" t="str">
        <f>IF($R$3=$AQ$8,'Result Sheet'!M193,IF($R$3=$AQ$9,'Result Sheet'!AH193,IF($R$3=$AQ$10,'Result Sheet'!BD193,IF($R$3=$AQ$11,'Result Sheet'!BY193,IF($R$3=$AQ$12,'Result Sheet'!CT193,IF($R$3=$AQ$13,'Result Sheet'!DO193,IF($R$3=$AQ$14,'Result Sheet'!EI193,IF($R$3=$AQ$15,'Result Sheet'!ES193,IF($R$3=$AQ$16,'Result Sheet'!FC193,"")))))))))</f>
        <v/>
      </c>
      <c r="L193" s="120" t="str">
        <f>IF($R$3=$AQ$8,'Result Sheet'!N193,IF($R$3=$AQ$9,'Result Sheet'!AI193,IF($R$3=$AQ$10,'Result Sheet'!BE193,IF($R$3=$AQ$11,'Result Sheet'!BZ193,IF($R$3=$AQ$12,'Result Sheet'!CU193,IF($R$3=$AQ$13,'Result Sheet'!DP193,""))))))</f>
        <v/>
      </c>
      <c r="M193" s="120" t="str">
        <f>IF($R$3=$AQ$8,'Result Sheet'!O193,IF($R$3=$AQ$9,'Result Sheet'!AJ193,IF($R$3=$AQ$10,'Result Sheet'!BF193,IF($R$3=$AQ$11,'Result Sheet'!CA193,IF($R$3=$AQ$12,'Result Sheet'!CV193,IF($R$3=$AQ$13,'Result Sheet'!DQ193,IF($R$3=$AQ$14,'Result Sheet'!EJ193,IF($R$3=$AQ$15,'Result Sheet'!ET193,IF($R$3=$AQ$16,'Result Sheet'!FD193,"")))))))))</f>
        <v/>
      </c>
      <c r="N193" s="120" t="str">
        <f>IF($R$3=$AQ$8,'Result Sheet'!P193,IF($R$3=$AQ$9,'Result Sheet'!AK193,IF($R$3=$AQ$10,'Result Sheet'!BG193,IF($R$3=$AQ$11,'Result Sheet'!CB193,IF($R$3=$AQ$12,'Result Sheet'!CW193,IF($R$3=$AQ$13,'Result Sheet'!DR193,""))))))</f>
        <v/>
      </c>
      <c r="O193" s="120" t="str">
        <f>IF($R$3=$AQ$8,'Result Sheet'!Q193,IF($R$3=$AQ$9,'Result Sheet'!AL193,IF($R$3=$AQ$10,'Result Sheet'!BH193,IF($R$3=$AQ$11,'Result Sheet'!CC193,IF($R$3=$AQ$12,'Result Sheet'!CX193,IF($R$3=$AQ$13,'Result Sheet'!DS193,IF($R$3=$AQ$14,'Result Sheet'!EK193,IF($R$3=$AQ$15,'Result Sheet'!EU193,IF($R$3=$AQ$16,'Result Sheet'!FE193,"")))))))))</f>
        <v/>
      </c>
      <c r="P193" s="472" t="str">
        <f t="shared" si="25"/>
        <v/>
      </c>
      <c r="Q193" s="120" t="str">
        <f>IF($R$3=$AQ$8,'Result Sheet'!S193,IF($R$3=$AQ$9,'Result Sheet'!AN193,IF($R$3=$AQ$10,'Result Sheet'!BJ193,IF($R$3=$AQ$11,'Result Sheet'!CE193,IF($R$3=$AQ$12,'Result Sheet'!CZ193,IF($R$3=$AQ$13,'Result Sheet'!DU193,""))))))</f>
        <v/>
      </c>
      <c r="R193" s="120" t="str">
        <f>IF($R$3=$AQ$8,'Result Sheet'!T193,IF($R$3=$AQ$9,'Result Sheet'!AO193,IF($R$3=$AQ$10,'Result Sheet'!BK193,IF($R$3=$AQ$11,'Result Sheet'!CF193,IF($R$3=$AQ$12,'Result Sheet'!DA193,IF($R$3=$AQ$13,'Result Sheet'!DV193,IF($R$3=$AQ$14,'Result Sheet'!EL193,IF($R$3=$AQ$15,'Result Sheet'!EV193,IF($R$3=$AQ$16,'Result Sheet'!FF193,IF($R$3=$AQ$17,'Result Sheet'!FM193,IF($R$3=$AQ$18,'Result Sheet'!FQ193,"")))))))))))</f>
        <v/>
      </c>
      <c r="S193" s="65" t="str">
        <f t="shared" si="26"/>
        <v/>
      </c>
      <c r="T193" s="62">
        <f t="shared" si="27"/>
        <v>0</v>
      </c>
      <c r="U193" s="120" t="str">
        <f>IF($R$3=$AQ$8,'Result Sheet'!W193,IF($R$3=$AQ$9,'Result Sheet'!AR193,IF($R$3=$AQ$10,'Result Sheet'!BN193,IF($R$3=$AQ$11,'Result Sheet'!CI193,IF($R$3=$AQ$12,'Result Sheet'!DD193,IF($R$3=$AQ$13,'Result Sheet'!DY193,""))))))</f>
        <v/>
      </c>
      <c r="V193" s="120" t="str">
        <f>IF($R$3=$AQ$8,'Result Sheet'!X193,IF($R$3=$AQ$9,'Result Sheet'!AS193,IF($R$3=$AQ$10,'Result Sheet'!BO193,IF($R$3=$AQ$11,'Result Sheet'!CJ193,IF($R$3=$AQ$12,'Result Sheet'!DE193,IF($R$3=$AQ$13,'Result Sheet'!DZ193,IF($R$3=$AQ$14,'Result Sheet'!EM193,IF($R$3=$AQ$15,'Result Sheet'!EW193,IF($R$3=$AQ$16,'Result Sheet'!FG193,IF($R$3=$AQ$17,'Result Sheet'!FN193,IF($R$3=$AQ$18,'Result Sheet'!FR193,"")))))))))))</f>
        <v/>
      </c>
      <c r="W193" s="66" t="str">
        <f t="shared" si="28"/>
        <v/>
      </c>
      <c r="X193" s="445" t="str">
        <f t="shared" si="29"/>
        <v/>
      </c>
      <c r="Y193" s="446">
        <f t="shared" si="30"/>
        <v>0</v>
      </c>
      <c r="Z193" s="446" t="str">
        <f t="shared" si="35"/>
        <v/>
      </c>
      <c r="AA193" s="446" t="str">
        <f t="shared" si="31"/>
        <v/>
      </c>
      <c r="AB193" s="446" t="str">
        <f t="shared" si="32"/>
        <v/>
      </c>
      <c r="AC193" s="446" t="str">
        <f t="shared" si="33"/>
        <v/>
      </c>
      <c r="AD193" s="447" t="str">
        <f t="shared" si="34"/>
        <v/>
      </c>
    </row>
    <row r="194" spans="1:30">
      <c r="A194" s="475">
        <f>IF('Result Sheet'!A194="","",'Result Sheet'!A194)</f>
        <v>187</v>
      </c>
      <c r="B194" s="439" t="str">
        <f>IF(OR($D$3="",$R$3=""),"",IF('Result Sheet'!B194="","",'Result Sheet'!B194))</f>
        <v/>
      </c>
      <c r="C194" s="440" t="str">
        <f>IF(OR($D$3="",$R$3=""),"",IF('Result Sheet'!F194="","",'Result Sheet'!F194))</f>
        <v/>
      </c>
      <c r="D194" s="441" t="str">
        <f>IF(OR($D$3="",$R$3=""),"",IF('Result Sheet'!E194="","",'Result Sheet'!E194))</f>
        <v/>
      </c>
      <c r="E194" s="442" t="str">
        <f>IF(OR($D$3="",$R$3=""),"",IF('Result Sheet'!G194="","",'Result Sheet'!G194))</f>
        <v/>
      </c>
      <c r="F194" s="442" t="str">
        <f>IF(OR($D$3="",$R$3=""),"",IF('Result Sheet'!H194="","",'Result Sheet'!H194))</f>
        <v/>
      </c>
      <c r="G194" s="442" t="str">
        <f>IF(OR($D$3="",$R$3=""),"",IF('Result Sheet'!I194="","",'Result Sheet'!I194))</f>
        <v/>
      </c>
      <c r="H194" s="443" t="str">
        <f>IF(OR($D$3="",$R$3=""),"",IF('Result Sheet'!K194="","",'Result Sheet'!K194))</f>
        <v/>
      </c>
      <c r="I194" s="444" t="str">
        <f>IF(OR($D$3="",$R$3=""),"",IF('Result Sheet'!J194="","",'Result Sheet'!J194))</f>
        <v/>
      </c>
      <c r="J194" s="120" t="str">
        <f>IF($R$3=$AQ$8,'Result Sheet'!L194,IF($R$3=$AQ$9,'Result Sheet'!AG194,IF($R$3=$AQ$10,'Result Sheet'!BC194,IF($R$3=$AQ$11,'Result Sheet'!BX194,IF($R$3=$AQ$12,'Result Sheet'!CS194,IF($R$3=$AQ$13,'Result Sheet'!DN194,""))))))</f>
        <v/>
      </c>
      <c r="K194" s="120" t="str">
        <f>IF($R$3=$AQ$8,'Result Sheet'!M194,IF($R$3=$AQ$9,'Result Sheet'!AH194,IF($R$3=$AQ$10,'Result Sheet'!BD194,IF($R$3=$AQ$11,'Result Sheet'!BY194,IF($R$3=$AQ$12,'Result Sheet'!CT194,IF($R$3=$AQ$13,'Result Sheet'!DO194,IF($R$3=$AQ$14,'Result Sheet'!EI194,IF($R$3=$AQ$15,'Result Sheet'!ES194,IF($R$3=$AQ$16,'Result Sheet'!FC194,"")))))))))</f>
        <v/>
      </c>
      <c r="L194" s="120" t="str">
        <f>IF($R$3=$AQ$8,'Result Sheet'!N194,IF($R$3=$AQ$9,'Result Sheet'!AI194,IF($R$3=$AQ$10,'Result Sheet'!BE194,IF($R$3=$AQ$11,'Result Sheet'!BZ194,IF($R$3=$AQ$12,'Result Sheet'!CU194,IF($R$3=$AQ$13,'Result Sheet'!DP194,""))))))</f>
        <v/>
      </c>
      <c r="M194" s="120" t="str">
        <f>IF($R$3=$AQ$8,'Result Sheet'!O194,IF($R$3=$AQ$9,'Result Sheet'!AJ194,IF($R$3=$AQ$10,'Result Sheet'!BF194,IF($R$3=$AQ$11,'Result Sheet'!CA194,IF($R$3=$AQ$12,'Result Sheet'!CV194,IF($R$3=$AQ$13,'Result Sheet'!DQ194,IF($R$3=$AQ$14,'Result Sheet'!EJ194,IF($R$3=$AQ$15,'Result Sheet'!ET194,IF($R$3=$AQ$16,'Result Sheet'!FD194,"")))))))))</f>
        <v/>
      </c>
      <c r="N194" s="120" t="str">
        <f>IF($R$3=$AQ$8,'Result Sheet'!P194,IF($R$3=$AQ$9,'Result Sheet'!AK194,IF($R$3=$AQ$10,'Result Sheet'!BG194,IF($R$3=$AQ$11,'Result Sheet'!CB194,IF($R$3=$AQ$12,'Result Sheet'!CW194,IF($R$3=$AQ$13,'Result Sheet'!DR194,""))))))</f>
        <v/>
      </c>
      <c r="O194" s="120" t="str">
        <f>IF($R$3=$AQ$8,'Result Sheet'!Q194,IF($R$3=$AQ$9,'Result Sheet'!AL194,IF($R$3=$AQ$10,'Result Sheet'!BH194,IF($R$3=$AQ$11,'Result Sheet'!CC194,IF($R$3=$AQ$12,'Result Sheet'!CX194,IF($R$3=$AQ$13,'Result Sheet'!DS194,IF($R$3=$AQ$14,'Result Sheet'!EK194,IF($R$3=$AQ$15,'Result Sheet'!EU194,IF($R$3=$AQ$16,'Result Sheet'!FE194,"")))))))))</f>
        <v/>
      </c>
      <c r="P194" s="472" t="str">
        <f t="shared" si="25"/>
        <v/>
      </c>
      <c r="Q194" s="120" t="str">
        <f>IF($R$3=$AQ$8,'Result Sheet'!S194,IF($R$3=$AQ$9,'Result Sheet'!AN194,IF($R$3=$AQ$10,'Result Sheet'!BJ194,IF($R$3=$AQ$11,'Result Sheet'!CE194,IF($R$3=$AQ$12,'Result Sheet'!CZ194,IF($R$3=$AQ$13,'Result Sheet'!DU194,""))))))</f>
        <v/>
      </c>
      <c r="R194" s="120" t="str">
        <f>IF($R$3=$AQ$8,'Result Sheet'!T194,IF($R$3=$AQ$9,'Result Sheet'!AO194,IF($R$3=$AQ$10,'Result Sheet'!BK194,IF($R$3=$AQ$11,'Result Sheet'!CF194,IF($R$3=$AQ$12,'Result Sheet'!DA194,IF($R$3=$AQ$13,'Result Sheet'!DV194,IF($R$3=$AQ$14,'Result Sheet'!EL194,IF($R$3=$AQ$15,'Result Sheet'!EV194,IF($R$3=$AQ$16,'Result Sheet'!FF194,IF($R$3=$AQ$17,'Result Sheet'!FM194,IF($R$3=$AQ$18,'Result Sheet'!FQ194,"")))))))))))</f>
        <v/>
      </c>
      <c r="S194" s="65" t="str">
        <f t="shared" si="26"/>
        <v/>
      </c>
      <c r="T194" s="62">
        <f t="shared" si="27"/>
        <v>0</v>
      </c>
      <c r="U194" s="120" t="str">
        <f>IF($R$3=$AQ$8,'Result Sheet'!W194,IF($R$3=$AQ$9,'Result Sheet'!AR194,IF($R$3=$AQ$10,'Result Sheet'!BN194,IF($R$3=$AQ$11,'Result Sheet'!CI194,IF($R$3=$AQ$12,'Result Sheet'!DD194,IF($R$3=$AQ$13,'Result Sheet'!DY194,""))))))</f>
        <v/>
      </c>
      <c r="V194" s="120" t="str">
        <f>IF($R$3=$AQ$8,'Result Sheet'!X194,IF($R$3=$AQ$9,'Result Sheet'!AS194,IF($R$3=$AQ$10,'Result Sheet'!BO194,IF($R$3=$AQ$11,'Result Sheet'!CJ194,IF($R$3=$AQ$12,'Result Sheet'!DE194,IF($R$3=$AQ$13,'Result Sheet'!DZ194,IF($R$3=$AQ$14,'Result Sheet'!EM194,IF($R$3=$AQ$15,'Result Sheet'!EW194,IF($R$3=$AQ$16,'Result Sheet'!FG194,IF($R$3=$AQ$17,'Result Sheet'!FN194,IF($R$3=$AQ$18,'Result Sheet'!FR194,"")))))))))))</f>
        <v/>
      </c>
      <c r="W194" s="66" t="str">
        <f t="shared" si="28"/>
        <v/>
      </c>
      <c r="X194" s="445" t="str">
        <f t="shared" si="29"/>
        <v/>
      </c>
      <c r="Y194" s="446">
        <f t="shared" si="30"/>
        <v>0</v>
      </c>
      <c r="Z194" s="446" t="str">
        <f t="shared" si="35"/>
        <v/>
      </c>
      <c r="AA194" s="446" t="str">
        <f t="shared" si="31"/>
        <v/>
      </c>
      <c r="AB194" s="446" t="str">
        <f t="shared" si="32"/>
        <v/>
      </c>
      <c r="AC194" s="446" t="str">
        <f t="shared" si="33"/>
        <v/>
      </c>
      <c r="AD194" s="447" t="str">
        <f t="shared" si="34"/>
        <v/>
      </c>
    </row>
    <row r="195" spans="1:30">
      <c r="A195" s="475">
        <f>IF('Result Sheet'!A195="","",'Result Sheet'!A195)</f>
        <v>188</v>
      </c>
      <c r="B195" s="439" t="str">
        <f>IF(OR($D$3="",$R$3=""),"",IF('Result Sheet'!B195="","",'Result Sheet'!B195))</f>
        <v/>
      </c>
      <c r="C195" s="440" t="str">
        <f>IF(OR($D$3="",$R$3=""),"",IF('Result Sheet'!F195="","",'Result Sheet'!F195))</f>
        <v/>
      </c>
      <c r="D195" s="441" t="str">
        <f>IF(OR($D$3="",$R$3=""),"",IF('Result Sheet'!E195="","",'Result Sheet'!E195))</f>
        <v/>
      </c>
      <c r="E195" s="442" t="str">
        <f>IF(OR($D$3="",$R$3=""),"",IF('Result Sheet'!G195="","",'Result Sheet'!G195))</f>
        <v/>
      </c>
      <c r="F195" s="442" t="str">
        <f>IF(OR($D$3="",$R$3=""),"",IF('Result Sheet'!H195="","",'Result Sheet'!H195))</f>
        <v/>
      </c>
      <c r="G195" s="442" t="str">
        <f>IF(OR($D$3="",$R$3=""),"",IF('Result Sheet'!I195="","",'Result Sheet'!I195))</f>
        <v/>
      </c>
      <c r="H195" s="443" t="str">
        <f>IF(OR($D$3="",$R$3=""),"",IF('Result Sheet'!K195="","",'Result Sheet'!K195))</f>
        <v/>
      </c>
      <c r="I195" s="444" t="str">
        <f>IF(OR($D$3="",$R$3=""),"",IF('Result Sheet'!J195="","",'Result Sheet'!J195))</f>
        <v/>
      </c>
      <c r="J195" s="120" t="str">
        <f>IF($R$3=$AQ$8,'Result Sheet'!L195,IF($R$3=$AQ$9,'Result Sheet'!AG195,IF($R$3=$AQ$10,'Result Sheet'!BC195,IF($R$3=$AQ$11,'Result Sheet'!BX195,IF($R$3=$AQ$12,'Result Sheet'!CS195,IF($R$3=$AQ$13,'Result Sheet'!DN195,""))))))</f>
        <v/>
      </c>
      <c r="K195" s="120" t="str">
        <f>IF($R$3=$AQ$8,'Result Sheet'!M195,IF($R$3=$AQ$9,'Result Sheet'!AH195,IF($R$3=$AQ$10,'Result Sheet'!BD195,IF($R$3=$AQ$11,'Result Sheet'!BY195,IF($R$3=$AQ$12,'Result Sheet'!CT195,IF($R$3=$AQ$13,'Result Sheet'!DO195,IF($R$3=$AQ$14,'Result Sheet'!EI195,IF($R$3=$AQ$15,'Result Sheet'!ES195,IF($R$3=$AQ$16,'Result Sheet'!FC195,"")))))))))</f>
        <v/>
      </c>
      <c r="L195" s="120" t="str">
        <f>IF($R$3=$AQ$8,'Result Sheet'!N195,IF($R$3=$AQ$9,'Result Sheet'!AI195,IF($R$3=$AQ$10,'Result Sheet'!BE195,IF($R$3=$AQ$11,'Result Sheet'!BZ195,IF($R$3=$AQ$12,'Result Sheet'!CU195,IF($R$3=$AQ$13,'Result Sheet'!DP195,""))))))</f>
        <v/>
      </c>
      <c r="M195" s="120" t="str">
        <f>IF($R$3=$AQ$8,'Result Sheet'!O195,IF($R$3=$AQ$9,'Result Sheet'!AJ195,IF($R$3=$AQ$10,'Result Sheet'!BF195,IF($R$3=$AQ$11,'Result Sheet'!CA195,IF($R$3=$AQ$12,'Result Sheet'!CV195,IF($R$3=$AQ$13,'Result Sheet'!DQ195,IF($R$3=$AQ$14,'Result Sheet'!EJ195,IF($R$3=$AQ$15,'Result Sheet'!ET195,IF($R$3=$AQ$16,'Result Sheet'!FD195,"")))))))))</f>
        <v/>
      </c>
      <c r="N195" s="120" t="str">
        <f>IF($R$3=$AQ$8,'Result Sheet'!P195,IF($R$3=$AQ$9,'Result Sheet'!AK195,IF($R$3=$AQ$10,'Result Sheet'!BG195,IF($R$3=$AQ$11,'Result Sheet'!CB195,IF($R$3=$AQ$12,'Result Sheet'!CW195,IF($R$3=$AQ$13,'Result Sheet'!DR195,""))))))</f>
        <v/>
      </c>
      <c r="O195" s="120" t="str">
        <f>IF($R$3=$AQ$8,'Result Sheet'!Q195,IF($R$3=$AQ$9,'Result Sheet'!AL195,IF($R$3=$AQ$10,'Result Sheet'!BH195,IF($R$3=$AQ$11,'Result Sheet'!CC195,IF($R$3=$AQ$12,'Result Sheet'!CX195,IF($R$3=$AQ$13,'Result Sheet'!DS195,IF($R$3=$AQ$14,'Result Sheet'!EK195,IF($R$3=$AQ$15,'Result Sheet'!EU195,IF($R$3=$AQ$16,'Result Sheet'!FE195,"")))))))))</f>
        <v/>
      </c>
      <c r="P195" s="472" t="str">
        <f t="shared" si="25"/>
        <v/>
      </c>
      <c r="Q195" s="120" t="str">
        <f>IF($R$3=$AQ$8,'Result Sheet'!S195,IF($R$3=$AQ$9,'Result Sheet'!AN195,IF($R$3=$AQ$10,'Result Sheet'!BJ195,IF($R$3=$AQ$11,'Result Sheet'!CE195,IF($R$3=$AQ$12,'Result Sheet'!CZ195,IF($R$3=$AQ$13,'Result Sheet'!DU195,""))))))</f>
        <v/>
      </c>
      <c r="R195" s="120" t="str">
        <f>IF($R$3=$AQ$8,'Result Sheet'!T195,IF($R$3=$AQ$9,'Result Sheet'!AO195,IF($R$3=$AQ$10,'Result Sheet'!BK195,IF($R$3=$AQ$11,'Result Sheet'!CF195,IF($R$3=$AQ$12,'Result Sheet'!DA195,IF($R$3=$AQ$13,'Result Sheet'!DV195,IF($R$3=$AQ$14,'Result Sheet'!EL195,IF($R$3=$AQ$15,'Result Sheet'!EV195,IF($R$3=$AQ$16,'Result Sheet'!FF195,IF($R$3=$AQ$17,'Result Sheet'!FM195,IF($R$3=$AQ$18,'Result Sheet'!FQ195,"")))))))))))</f>
        <v/>
      </c>
      <c r="S195" s="65" t="str">
        <f t="shared" si="26"/>
        <v/>
      </c>
      <c r="T195" s="62">
        <f t="shared" si="27"/>
        <v>0</v>
      </c>
      <c r="U195" s="120" t="str">
        <f>IF($R$3=$AQ$8,'Result Sheet'!W195,IF($R$3=$AQ$9,'Result Sheet'!AR195,IF($R$3=$AQ$10,'Result Sheet'!BN195,IF($R$3=$AQ$11,'Result Sheet'!CI195,IF($R$3=$AQ$12,'Result Sheet'!DD195,IF($R$3=$AQ$13,'Result Sheet'!DY195,""))))))</f>
        <v/>
      </c>
      <c r="V195" s="120" t="str">
        <f>IF($R$3=$AQ$8,'Result Sheet'!X195,IF($R$3=$AQ$9,'Result Sheet'!AS195,IF($R$3=$AQ$10,'Result Sheet'!BO195,IF($R$3=$AQ$11,'Result Sheet'!CJ195,IF($R$3=$AQ$12,'Result Sheet'!DE195,IF($R$3=$AQ$13,'Result Sheet'!DZ195,IF($R$3=$AQ$14,'Result Sheet'!EM195,IF($R$3=$AQ$15,'Result Sheet'!EW195,IF($R$3=$AQ$16,'Result Sheet'!FG195,IF($R$3=$AQ$17,'Result Sheet'!FN195,IF($R$3=$AQ$18,'Result Sheet'!FR195,"")))))))))))</f>
        <v/>
      </c>
      <c r="W195" s="66" t="str">
        <f t="shared" si="28"/>
        <v/>
      </c>
      <c r="X195" s="445" t="str">
        <f t="shared" si="29"/>
        <v/>
      </c>
      <c r="Y195" s="446">
        <f t="shared" si="30"/>
        <v>0</v>
      </c>
      <c r="Z195" s="446" t="str">
        <f t="shared" si="35"/>
        <v/>
      </c>
      <c r="AA195" s="446" t="str">
        <f t="shared" si="31"/>
        <v/>
      </c>
      <c r="AB195" s="446" t="str">
        <f t="shared" si="32"/>
        <v/>
      </c>
      <c r="AC195" s="446" t="str">
        <f t="shared" si="33"/>
        <v/>
      </c>
      <c r="AD195" s="447" t="str">
        <f t="shared" si="34"/>
        <v/>
      </c>
    </row>
    <row r="196" spans="1:30">
      <c r="A196" s="475">
        <f>IF('Result Sheet'!A196="","",'Result Sheet'!A196)</f>
        <v>189</v>
      </c>
      <c r="B196" s="439" t="str">
        <f>IF(OR($D$3="",$R$3=""),"",IF('Result Sheet'!B196="","",'Result Sheet'!B196))</f>
        <v/>
      </c>
      <c r="C196" s="440" t="str">
        <f>IF(OR($D$3="",$R$3=""),"",IF('Result Sheet'!F196="","",'Result Sheet'!F196))</f>
        <v/>
      </c>
      <c r="D196" s="441" t="str">
        <f>IF(OR($D$3="",$R$3=""),"",IF('Result Sheet'!E196="","",'Result Sheet'!E196))</f>
        <v/>
      </c>
      <c r="E196" s="442" t="str">
        <f>IF(OR($D$3="",$R$3=""),"",IF('Result Sheet'!G196="","",'Result Sheet'!G196))</f>
        <v/>
      </c>
      <c r="F196" s="442" t="str">
        <f>IF(OR($D$3="",$R$3=""),"",IF('Result Sheet'!H196="","",'Result Sheet'!H196))</f>
        <v/>
      </c>
      <c r="G196" s="442" t="str">
        <f>IF(OR($D$3="",$R$3=""),"",IF('Result Sheet'!I196="","",'Result Sheet'!I196))</f>
        <v/>
      </c>
      <c r="H196" s="443" t="str">
        <f>IF(OR($D$3="",$R$3=""),"",IF('Result Sheet'!K196="","",'Result Sheet'!K196))</f>
        <v/>
      </c>
      <c r="I196" s="444" t="str">
        <f>IF(OR($D$3="",$R$3=""),"",IF('Result Sheet'!J196="","",'Result Sheet'!J196))</f>
        <v/>
      </c>
      <c r="J196" s="120" t="str">
        <f>IF($R$3=$AQ$8,'Result Sheet'!L196,IF($R$3=$AQ$9,'Result Sheet'!AG196,IF($R$3=$AQ$10,'Result Sheet'!BC196,IF($R$3=$AQ$11,'Result Sheet'!BX196,IF($R$3=$AQ$12,'Result Sheet'!CS196,IF($R$3=$AQ$13,'Result Sheet'!DN196,""))))))</f>
        <v/>
      </c>
      <c r="K196" s="120" t="str">
        <f>IF($R$3=$AQ$8,'Result Sheet'!M196,IF($R$3=$AQ$9,'Result Sheet'!AH196,IF($R$3=$AQ$10,'Result Sheet'!BD196,IF($R$3=$AQ$11,'Result Sheet'!BY196,IF($R$3=$AQ$12,'Result Sheet'!CT196,IF($R$3=$AQ$13,'Result Sheet'!DO196,IF($R$3=$AQ$14,'Result Sheet'!EI196,IF($R$3=$AQ$15,'Result Sheet'!ES196,IF($R$3=$AQ$16,'Result Sheet'!FC196,"")))))))))</f>
        <v/>
      </c>
      <c r="L196" s="120" t="str">
        <f>IF($R$3=$AQ$8,'Result Sheet'!N196,IF($R$3=$AQ$9,'Result Sheet'!AI196,IF($R$3=$AQ$10,'Result Sheet'!BE196,IF($R$3=$AQ$11,'Result Sheet'!BZ196,IF($R$3=$AQ$12,'Result Sheet'!CU196,IF($R$3=$AQ$13,'Result Sheet'!DP196,""))))))</f>
        <v/>
      </c>
      <c r="M196" s="120" t="str">
        <f>IF($R$3=$AQ$8,'Result Sheet'!O196,IF($R$3=$AQ$9,'Result Sheet'!AJ196,IF($R$3=$AQ$10,'Result Sheet'!BF196,IF($R$3=$AQ$11,'Result Sheet'!CA196,IF($R$3=$AQ$12,'Result Sheet'!CV196,IF($R$3=$AQ$13,'Result Sheet'!DQ196,IF($R$3=$AQ$14,'Result Sheet'!EJ196,IF($R$3=$AQ$15,'Result Sheet'!ET196,IF($R$3=$AQ$16,'Result Sheet'!FD196,"")))))))))</f>
        <v/>
      </c>
      <c r="N196" s="120" t="str">
        <f>IF($R$3=$AQ$8,'Result Sheet'!P196,IF($R$3=$AQ$9,'Result Sheet'!AK196,IF($R$3=$AQ$10,'Result Sheet'!BG196,IF($R$3=$AQ$11,'Result Sheet'!CB196,IF($R$3=$AQ$12,'Result Sheet'!CW196,IF($R$3=$AQ$13,'Result Sheet'!DR196,""))))))</f>
        <v/>
      </c>
      <c r="O196" s="120" t="str">
        <f>IF($R$3=$AQ$8,'Result Sheet'!Q196,IF($R$3=$AQ$9,'Result Sheet'!AL196,IF($R$3=$AQ$10,'Result Sheet'!BH196,IF($R$3=$AQ$11,'Result Sheet'!CC196,IF($R$3=$AQ$12,'Result Sheet'!CX196,IF($R$3=$AQ$13,'Result Sheet'!DS196,IF($R$3=$AQ$14,'Result Sheet'!EK196,IF($R$3=$AQ$15,'Result Sheet'!EU196,IF($R$3=$AQ$16,'Result Sheet'!FE196,"")))))))))</f>
        <v/>
      </c>
      <c r="P196" s="472" t="str">
        <f t="shared" si="25"/>
        <v/>
      </c>
      <c r="Q196" s="120" t="str">
        <f>IF($R$3=$AQ$8,'Result Sheet'!S196,IF($R$3=$AQ$9,'Result Sheet'!AN196,IF($R$3=$AQ$10,'Result Sheet'!BJ196,IF($R$3=$AQ$11,'Result Sheet'!CE196,IF($R$3=$AQ$12,'Result Sheet'!CZ196,IF($R$3=$AQ$13,'Result Sheet'!DU196,""))))))</f>
        <v/>
      </c>
      <c r="R196" s="120" t="str">
        <f>IF($R$3=$AQ$8,'Result Sheet'!T196,IF($R$3=$AQ$9,'Result Sheet'!AO196,IF($R$3=$AQ$10,'Result Sheet'!BK196,IF($R$3=$AQ$11,'Result Sheet'!CF196,IF($R$3=$AQ$12,'Result Sheet'!DA196,IF($R$3=$AQ$13,'Result Sheet'!DV196,IF($R$3=$AQ$14,'Result Sheet'!EL196,IF($R$3=$AQ$15,'Result Sheet'!EV196,IF($R$3=$AQ$16,'Result Sheet'!FF196,IF($R$3=$AQ$17,'Result Sheet'!FM196,IF($R$3=$AQ$18,'Result Sheet'!FQ196,"")))))))))))</f>
        <v/>
      </c>
      <c r="S196" s="65" t="str">
        <f t="shared" si="26"/>
        <v/>
      </c>
      <c r="T196" s="62">
        <f t="shared" si="27"/>
        <v>0</v>
      </c>
      <c r="U196" s="120" t="str">
        <f>IF($R$3=$AQ$8,'Result Sheet'!W196,IF($R$3=$AQ$9,'Result Sheet'!AR196,IF($R$3=$AQ$10,'Result Sheet'!BN196,IF($R$3=$AQ$11,'Result Sheet'!CI196,IF($R$3=$AQ$12,'Result Sheet'!DD196,IF($R$3=$AQ$13,'Result Sheet'!DY196,""))))))</f>
        <v/>
      </c>
      <c r="V196" s="120" t="str">
        <f>IF($R$3=$AQ$8,'Result Sheet'!X196,IF($R$3=$AQ$9,'Result Sheet'!AS196,IF($R$3=$AQ$10,'Result Sheet'!BO196,IF($R$3=$AQ$11,'Result Sheet'!CJ196,IF($R$3=$AQ$12,'Result Sheet'!DE196,IF($R$3=$AQ$13,'Result Sheet'!DZ196,IF($R$3=$AQ$14,'Result Sheet'!EM196,IF($R$3=$AQ$15,'Result Sheet'!EW196,IF($R$3=$AQ$16,'Result Sheet'!FG196,IF($R$3=$AQ$17,'Result Sheet'!FN196,IF($R$3=$AQ$18,'Result Sheet'!FR196,"")))))))))))</f>
        <v/>
      </c>
      <c r="W196" s="66" t="str">
        <f t="shared" si="28"/>
        <v/>
      </c>
      <c r="X196" s="445" t="str">
        <f t="shared" si="29"/>
        <v/>
      </c>
      <c r="Y196" s="446">
        <f t="shared" si="30"/>
        <v>0</v>
      </c>
      <c r="Z196" s="446" t="str">
        <f t="shared" si="35"/>
        <v/>
      </c>
      <c r="AA196" s="446" t="str">
        <f t="shared" si="31"/>
        <v/>
      </c>
      <c r="AB196" s="446" t="str">
        <f t="shared" si="32"/>
        <v/>
      </c>
      <c r="AC196" s="446" t="str">
        <f t="shared" si="33"/>
        <v/>
      </c>
      <c r="AD196" s="447" t="str">
        <f t="shared" si="34"/>
        <v/>
      </c>
    </row>
    <row r="197" spans="1:30">
      <c r="A197" s="475">
        <f>IF('Result Sheet'!A197="","",'Result Sheet'!A197)</f>
        <v>190</v>
      </c>
      <c r="B197" s="439" t="str">
        <f>IF(OR($D$3="",$R$3=""),"",IF('Result Sheet'!B197="","",'Result Sheet'!B197))</f>
        <v/>
      </c>
      <c r="C197" s="440" t="str">
        <f>IF(OR($D$3="",$R$3=""),"",IF('Result Sheet'!F197="","",'Result Sheet'!F197))</f>
        <v/>
      </c>
      <c r="D197" s="441" t="str">
        <f>IF(OR($D$3="",$R$3=""),"",IF('Result Sheet'!E197="","",'Result Sheet'!E197))</f>
        <v/>
      </c>
      <c r="E197" s="442" t="str">
        <f>IF(OR($D$3="",$R$3=""),"",IF('Result Sheet'!G197="","",'Result Sheet'!G197))</f>
        <v/>
      </c>
      <c r="F197" s="442" t="str">
        <f>IF(OR($D$3="",$R$3=""),"",IF('Result Sheet'!H197="","",'Result Sheet'!H197))</f>
        <v/>
      </c>
      <c r="G197" s="442" t="str">
        <f>IF(OR($D$3="",$R$3=""),"",IF('Result Sheet'!I197="","",'Result Sheet'!I197))</f>
        <v/>
      </c>
      <c r="H197" s="443" t="str">
        <f>IF(OR($D$3="",$R$3=""),"",IF('Result Sheet'!K197="","",'Result Sheet'!K197))</f>
        <v/>
      </c>
      <c r="I197" s="444" t="str">
        <f>IF(OR($D$3="",$R$3=""),"",IF('Result Sheet'!J197="","",'Result Sheet'!J197))</f>
        <v/>
      </c>
      <c r="J197" s="120" t="str">
        <f>IF($R$3=$AQ$8,'Result Sheet'!L197,IF($R$3=$AQ$9,'Result Sheet'!AG197,IF($R$3=$AQ$10,'Result Sheet'!BC197,IF($R$3=$AQ$11,'Result Sheet'!BX197,IF($R$3=$AQ$12,'Result Sheet'!CS197,IF($R$3=$AQ$13,'Result Sheet'!DN197,""))))))</f>
        <v/>
      </c>
      <c r="K197" s="120" t="str">
        <f>IF($R$3=$AQ$8,'Result Sheet'!M197,IF($R$3=$AQ$9,'Result Sheet'!AH197,IF($R$3=$AQ$10,'Result Sheet'!BD197,IF($R$3=$AQ$11,'Result Sheet'!BY197,IF($R$3=$AQ$12,'Result Sheet'!CT197,IF($R$3=$AQ$13,'Result Sheet'!DO197,IF($R$3=$AQ$14,'Result Sheet'!EI197,IF($R$3=$AQ$15,'Result Sheet'!ES197,IF($R$3=$AQ$16,'Result Sheet'!FC197,"")))))))))</f>
        <v/>
      </c>
      <c r="L197" s="120" t="str">
        <f>IF($R$3=$AQ$8,'Result Sheet'!N197,IF($R$3=$AQ$9,'Result Sheet'!AI197,IF($R$3=$AQ$10,'Result Sheet'!BE197,IF($R$3=$AQ$11,'Result Sheet'!BZ197,IF($R$3=$AQ$12,'Result Sheet'!CU197,IF($R$3=$AQ$13,'Result Sheet'!DP197,""))))))</f>
        <v/>
      </c>
      <c r="M197" s="120" t="str">
        <f>IF($R$3=$AQ$8,'Result Sheet'!O197,IF($R$3=$AQ$9,'Result Sheet'!AJ197,IF($R$3=$AQ$10,'Result Sheet'!BF197,IF($R$3=$AQ$11,'Result Sheet'!CA197,IF($R$3=$AQ$12,'Result Sheet'!CV197,IF($R$3=$AQ$13,'Result Sheet'!DQ197,IF($R$3=$AQ$14,'Result Sheet'!EJ197,IF($R$3=$AQ$15,'Result Sheet'!ET197,IF($R$3=$AQ$16,'Result Sheet'!FD197,"")))))))))</f>
        <v/>
      </c>
      <c r="N197" s="120" t="str">
        <f>IF($R$3=$AQ$8,'Result Sheet'!P197,IF($R$3=$AQ$9,'Result Sheet'!AK197,IF($R$3=$AQ$10,'Result Sheet'!BG197,IF($R$3=$AQ$11,'Result Sheet'!CB197,IF($R$3=$AQ$12,'Result Sheet'!CW197,IF($R$3=$AQ$13,'Result Sheet'!DR197,""))))))</f>
        <v/>
      </c>
      <c r="O197" s="120" t="str">
        <f>IF($R$3=$AQ$8,'Result Sheet'!Q197,IF($R$3=$AQ$9,'Result Sheet'!AL197,IF($R$3=$AQ$10,'Result Sheet'!BH197,IF($R$3=$AQ$11,'Result Sheet'!CC197,IF($R$3=$AQ$12,'Result Sheet'!CX197,IF($R$3=$AQ$13,'Result Sheet'!DS197,IF($R$3=$AQ$14,'Result Sheet'!EK197,IF($R$3=$AQ$15,'Result Sheet'!EU197,IF($R$3=$AQ$16,'Result Sheet'!FE197,"")))))))))</f>
        <v/>
      </c>
      <c r="P197" s="472" t="str">
        <f t="shared" si="25"/>
        <v/>
      </c>
      <c r="Q197" s="120" t="str">
        <f>IF($R$3=$AQ$8,'Result Sheet'!S197,IF($R$3=$AQ$9,'Result Sheet'!AN197,IF($R$3=$AQ$10,'Result Sheet'!BJ197,IF($R$3=$AQ$11,'Result Sheet'!CE197,IF($R$3=$AQ$12,'Result Sheet'!CZ197,IF($R$3=$AQ$13,'Result Sheet'!DU197,""))))))</f>
        <v/>
      </c>
      <c r="R197" s="120" t="str">
        <f>IF($R$3=$AQ$8,'Result Sheet'!T197,IF($R$3=$AQ$9,'Result Sheet'!AO197,IF($R$3=$AQ$10,'Result Sheet'!BK197,IF($R$3=$AQ$11,'Result Sheet'!CF197,IF($R$3=$AQ$12,'Result Sheet'!DA197,IF($R$3=$AQ$13,'Result Sheet'!DV197,IF($R$3=$AQ$14,'Result Sheet'!EL197,IF($R$3=$AQ$15,'Result Sheet'!EV197,IF($R$3=$AQ$16,'Result Sheet'!FF197,IF($R$3=$AQ$17,'Result Sheet'!FM197,IF($R$3=$AQ$18,'Result Sheet'!FQ197,"")))))))))))</f>
        <v/>
      </c>
      <c r="S197" s="65" t="str">
        <f t="shared" si="26"/>
        <v/>
      </c>
      <c r="T197" s="62">
        <f t="shared" si="27"/>
        <v>0</v>
      </c>
      <c r="U197" s="120" t="str">
        <f>IF($R$3=$AQ$8,'Result Sheet'!W197,IF($R$3=$AQ$9,'Result Sheet'!AR197,IF($R$3=$AQ$10,'Result Sheet'!BN197,IF($R$3=$AQ$11,'Result Sheet'!CI197,IF($R$3=$AQ$12,'Result Sheet'!DD197,IF($R$3=$AQ$13,'Result Sheet'!DY197,""))))))</f>
        <v/>
      </c>
      <c r="V197" s="120" t="str">
        <f>IF($R$3=$AQ$8,'Result Sheet'!X197,IF($R$3=$AQ$9,'Result Sheet'!AS197,IF($R$3=$AQ$10,'Result Sheet'!BO197,IF($R$3=$AQ$11,'Result Sheet'!CJ197,IF($R$3=$AQ$12,'Result Sheet'!DE197,IF($R$3=$AQ$13,'Result Sheet'!DZ197,IF($R$3=$AQ$14,'Result Sheet'!EM197,IF($R$3=$AQ$15,'Result Sheet'!EW197,IF($R$3=$AQ$16,'Result Sheet'!FG197,IF($R$3=$AQ$17,'Result Sheet'!FN197,IF($R$3=$AQ$18,'Result Sheet'!FR197,"")))))))))))</f>
        <v/>
      </c>
      <c r="W197" s="66" t="str">
        <f t="shared" si="28"/>
        <v/>
      </c>
      <c r="X197" s="445" t="str">
        <f t="shared" si="29"/>
        <v/>
      </c>
      <c r="Y197" s="446">
        <f t="shared" si="30"/>
        <v>0</v>
      </c>
      <c r="Z197" s="446" t="str">
        <f t="shared" si="35"/>
        <v/>
      </c>
      <c r="AA197" s="446" t="str">
        <f t="shared" si="31"/>
        <v/>
      </c>
      <c r="AB197" s="446" t="str">
        <f t="shared" si="32"/>
        <v/>
      </c>
      <c r="AC197" s="446" t="str">
        <f t="shared" si="33"/>
        <v/>
      </c>
      <c r="AD197" s="447" t="str">
        <f t="shared" si="34"/>
        <v/>
      </c>
    </row>
    <row r="198" spans="1:30">
      <c r="A198" s="475">
        <f>IF('Result Sheet'!A198="","",'Result Sheet'!A198)</f>
        <v>191</v>
      </c>
      <c r="B198" s="439" t="str">
        <f>IF(OR($D$3="",$R$3=""),"",IF('Result Sheet'!B198="","",'Result Sheet'!B198))</f>
        <v/>
      </c>
      <c r="C198" s="440" t="str">
        <f>IF(OR($D$3="",$R$3=""),"",IF('Result Sheet'!F198="","",'Result Sheet'!F198))</f>
        <v/>
      </c>
      <c r="D198" s="441" t="str">
        <f>IF(OR($D$3="",$R$3=""),"",IF('Result Sheet'!E198="","",'Result Sheet'!E198))</f>
        <v/>
      </c>
      <c r="E198" s="442" t="str">
        <f>IF(OR($D$3="",$R$3=""),"",IF('Result Sheet'!G198="","",'Result Sheet'!G198))</f>
        <v/>
      </c>
      <c r="F198" s="442" t="str">
        <f>IF(OR($D$3="",$R$3=""),"",IF('Result Sheet'!H198="","",'Result Sheet'!H198))</f>
        <v/>
      </c>
      <c r="G198" s="442" t="str">
        <f>IF(OR($D$3="",$R$3=""),"",IF('Result Sheet'!I198="","",'Result Sheet'!I198))</f>
        <v/>
      </c>
      <c r="H198" s="443" t="str">
        <f>IF(OR($D$3="",$R$3=""),"",IF('Result Sheet'!K198="","",'Result Sheet'!K198))</f>
        <v/>
      </c>
      <c r="I198" s="444" t="str">
        <f>IF(OR($D$3="",$R$3=""),"",IF('Result Sheet'!J198="","",'Result Sheet'!J198))</f>
        <v/>
      </c>
      <c r="J198" s="120" t="str">
        <f>IF($R$3=$AQ$8,'Result Sheet'!L198,IF($R$3=$AQ$9,'Result Sheet'!AG198,IF($R$3=$AQ$10,'Result Sheet'!BC198,IF($R$3=$AQ$11,'Result Sheet'!BX198,IF($R$3=$AQ$12,'Result Sheet'!CS198,IF($R$3=$AQ$13,'Result Sheet'!DN198,""))))))</f>
        <v/>
      </c>
      <c r="K198" s="120" t="str">
        <f>IF($R$3=$AQ$8,'Result Sheet'!M198,IF($R$3=$AQ$9,'Result Sheet'!AH198,IF($R$3=$AQ$10,'Result Sheet'!BD198,IF($R$3=$AQ$11,'Result Sheet'!BY198,IF($R$3=$AQ$12,'Result Sheet'!CT198,IF($R$3=$AQ$13,'Result Sheet'!DO198,IF($R$3=$AQ$14,'Result Sheet'!EI198,IF($R$3=$AQ$15,'Result Sheet'!ES198,IF($R$3=$AQ$16,'Result Sheet'!FC198,"")))))))))</f>
        <v/>
      </c>
      <c r="L198" s="120" t="str">
        <f>IF($R$3=$AQ$8,'Result Sheet'!N198,IF($R$3=$AQ$9,'Result Sheet'!AI198,IF($R$3=$AQ$10,'Result Sheet'!BE198,IF($R$3=$AQ$11,'Result Sheet'!BZ198,IF($R$3=$AQ$12,'Result Sheet'!CU198,IF($R$3=$AQ$13,'Result Sheet'!DP198,""))))))</f>
        <v/>
      </c>
      <c r="M198" s="120" t="str">
        <f>IF($R$3=$AQ$8,'Result Sheet'!O198,IF($R$3=$AQ$9,'Result Sheet'!AJ198,IF($R$3=$AQ$10,'Result Sheet'!BF198,IF($R$3=$AQ$11,'Result Sheet'!CA198,IF($R$3=$AQ$12,'Result Sheet'!CV198,IF($R$3=$AQ$13,'Result Sheet'!DQ198,IF($R$3=$AQ$14,'Result Sheet'!EJ198,IF($R$3=$AQ$15,'Result Sheet'!ET198,IF($R$3=$AQ$16,'Result Sheet'!FD198,"")))))))))</f>
        <v/>
      </c>
      <c r="N198" s="120" t="str">
        <f>IF($R$3=$AQ$8,'Result Sheet'!P198,IF($R$3=$AQ$9,'Result Sheet'!AK198,IF($R$3=$AQ$10,'Result Sheet'!BG198,IF($R$3=$AQ$11,'Result Sheet'!CB198,IF($R$3=$AQ$12,'Result Sheet'!CW198,IF($R$3=$AQ$13,'Result Sheet'!DR198,""))))))</f>
        <v/>
      </c>
      <c r="O198" s="120" t="str">
        <f>IF($R$3=$AQ$8,'Result Sheet'!Q198,IF($R$3=$AQ$9,'Result Sheet'!AL198,IF($R$3=$AQ$10,'Result Sheet'!BH198,IF($R$3=$AQ$11,'Result Sheet'!CC198,IF($R$3=$AQ$12,'Result Sheet'!CX198,IF($R$3=$AQ$13,'Result Sheet'!DS198,IF($R$3=$AQ$14,'Result Sheet'!EK198,IF($R$3=$AQ$15,'Result Sheet'!EU198,IF($R$3=$AQ$16,'Result Sheet'!FE198,"")))))))))</f>
        <v/>
      </c>
      <c r="P198" s="472" t="str">
        <f t="shared" si="25"/>
        <v/>
      </c>
      <c r="Q198" s="120" t="str">
        <f>IF($R$3=$AQ$8,'Result Sheet'!S198,IF($R$3=$AQ$9,'Result Sheet'!AN198,IF($R$3=$AQ$10,'Result Sheet'!BJ198,IF($R$3=$AQ$11,'Result Sheet'!CE198,IF($R$3=$AQ$12,'Result Sheet'!CZ198,IF($R$3=$AQ$13,'Result Sheet'!DU198,""))))))</f>
        <v/>
      </c>
      <c r="R198" s="120" t="str">
        <f>IF($R$3=$AQ$8,'Result Sheet'!T198,IF($R$3=$AQ$9,'Result Sheet'!AO198,IF($R$3=$AQ$10,'Result Sheet'!BK198,IF($R$3=$AQ$11,'Result Sheet'!CF198,IF($R$3=$AQ$12,'Result Sheet'!DA198,IF($R$3=$AQ$13,'Result Sheet'!DV198,IF($R$3=$AQ$14,'Result Sheet'!EL198,IF($R$3=$AQ$15,'Result Sheet'!EV198,IF($R$3=$AQ$16,'Result Sheet'!FF198,IF($R$3=$AQ$17,'Result Sheet'!FM198,IF($R$3=$AQ$18,'Result Sheet'!FQ198,"")))))))))))</f>
        <v/>
      </c>
      <c r="S198" s="65" t="str">
        <f t="shared" si="26"/>
        <v/>
      </c>
      <c r="T198" s="62">
        <f t="shared" si="27"/>
        <v>0</v>
      </c>
      <c r="U198" s="120" t="str">
        <f>IF($R$3=$AQ$8,'Result Sheet'!W198,IF($R$3=$AQ$9,'Result Sheet'!AR198,IF($R$3=$AQ$10,'Result Sheet'!BN198,IF($R$3=$AQ$11,'Result Sheet'!CI198,IF($R$3=$AQ$12,'Result Sheet'!DD198,IF($R$3=$AQ$13,'Result Sheet'!DY198,""))))))</f>
        <v/>
      </c>
      <c r="V198" s="120" t="str">
        <f>IF($R$3=$AQ$8,'Result Sheet'!X198,IF($R$3=$AQ$9,'Result Sheet'!AS198,IF($R$3=$AQ$10,'Result Sheet'!BO198,IF($R$3=$AQ$11,'Result Sheet'!CJ198,IF($R$3=$AQ$12,'Result Sheet'!DE198,IF($R$3=$AQ$13,'Result Sheet'!DZ198,IF($R$3=$AQ$14,'Result Sheet'!EM198,IF($R$3=$AQ$15,'Result Sheet'!EW198,IF($R$3=$AQ$16,'Result Sheet'!FG198,IF($R$3=$AQ$17,'Result Sheet'!FN198,IF($R$3=$AQ$18,'Result Sheet'!FR198,"")))))))))))</f>
        <v/>
      </c>
      <c r="W198" s="66" t="str">
        <f t="shared" si="28"/>
        <v/>
      </c>
      <c r="X198" s="445" t="str">
        <f t="shared" si="29"/>
        <v/>
      </c>
      <c r="Y198" s="446">
        <f t="shared" si="30"/>
        <v>0</v>
      </c>
      <c r="Z198" s="446" t="str">
        <f t="shared" si="35"/>
        <v/>
      </c>
      <c r="AA198" s="446" t="str">
        <f t="shared" si="31"/>
        <v/>
      </c>
      <c r="AB198" s="446" t="str">
        <f t="shared" si="32"/>
        <v/>
      </c>
      <c r="AC198" s="446" t="str">
        <f t="shared" si="33"/>
        <v/>
      </c>
      <c r="AD198" s="447" t="str">
        <f t="shared" si="34"/>
        <v/>
      </c>
    </row>
    <row r="199" spans="1:30">
      <c r="A199" s="475">
        <f>IF('Result Sheet'!A199="","",'Result Sheet'!A199)</f>
        <v>192</v>
      </c>
      <c r="B199" s="439" t="str">
        <f>IF(OR($D$3="",$R$3=""),"",IF('Result Sheet'!B199="","",'Result Sheet'!B199))</f>
        <v/>
      </c>
      <c r="C199" s="440" t="str">
        <f>IF(OR($D$3="",$R$3=""),"",IF('Result Sheet'!F199="","",'Result Sheet'!F199))</f>
        <v/>
      </c>
      <c r="D199" s="441" t="str">
        <f>IF(OR($D$3="",$R$3=""),"",IF('Result Sheet'!E199="","",'Result Sheet'!E199))</f>
        <v/>
      </c>
      <c r="E199" s="442" t="str">
        <f>IF(OR($D$3="",$R$3=""),"",IF('Result Sheet'!G199="","",'Result Sheet'!G199))</f>
        <v/>
      </c>
      <c r="F199" s="442" t="str">
        <f>IF(OR($D$3="",$R$3=""),"",IF('Result Sheet'!H199="","",'Result Sheet'!H199))</f>
        <v/>
      </c>
      <c r="G199" s="442" t="str">
        <f>IF(OR($D$3="",$R$3=""),"",IF('Result Sheet'!I199="","",'Result Sheet'!I199))</f>
        <v/>
      </c>
      <c r="H199" s="443" t="str">
        <f>IF(OR($D$3="",$R$3=""),"",IF('Result Sheet'!K199="","",'Result Sheet'!K199))</f>
        <v/>
      </c>
      <c r="I199" s="444" t="str">
        <f>IF(OR($D$3="",$R$3=""),"",IF('Result Sheet'!J199="","",'Result Sheet'!J199))</f>
        <v/>
      </c>
      <c r="J199" s="120" t="str">
        <f>IF($R$3=$AQ$8,'Result Sheet'!L199,IF($R$3=$AQ$9,'Result Sheet'!AG199,IF($R$3=$AQ$10,'Result Sheet'!BC199,IF($R$3=$AQ$11,'Result Sheet'!BX199,IF($R$3=$AQ$12,'Result Sheet'!CS199,IF($R$3=$AQ$13,'Result Sheet'!DN199,""))))))</f>
        <v/>
      </c>
      <c r="K199" s="120" t="str">
        <f>IF($R$3=$AQ$8,'Result Sheet'!M199,IF($R$3=$AQ$9,'Result Sheet'!AH199,IF($R$3=$AQ$10,'Result Sheet'!BD199,IF($R$3=$AQ$11,'Result Sheet'!BY199,IF($R$3=$AQ$12,'Result Sheet'!CT199,IF($R$3=$AQ$13,'Result Sheet'!DO199,IF($R$3=$AQ$14,'Result Sheet'!EI199,IF($R$3=$AQ$15,'Result Sheet'!ES199,IF($R$3=$AQ$16,'Result Sheet'!FC199,"")))))))))</f>
        <v/>
      </c>
      <c r="L199" s="120" t="str">
        <f>IF($R$3=$AQ$8,'Result Sheet'!N199,IF($R$3=$AQ$9,'Result Sheet'!AI199,IF($R$3=$AQ$10,'Result Sheet'!BE199,IF($R$3=$AQ$11,'Result Sheet'!BZ199,IF($R$3=$AQ$12,'Result Sheet'!CU199,IF($R$3=$AQ$13,'Result Sheet'!DP199,""))))))</f>
        <v/>
      </c>
      <c r="M199" s="120" t="str">
        <f>IF($R$3=$AQ$8,'Result Sheet'!O199,IF($R$3=$AQ$9,'Result Sheet'!AJ199,IF($R$3=$AQ$10,'Result Sheet'!BF199,IF($R$3=$AQ$11,'Result Sheet'!CA199,IF($R$3=$AQ$12,'Result Sheet'!CV199,IF($R$3=$AQ$13,'Result Sheet'!DQ199,IF($R$3=$AQ$14,'Result Sheet'!EJ199,IF($R$3=$AQ$15,'Result Sheet'!ET199,IF($R$3=$AQ$16,'Result Sheet'!FD199,"")))))))))</f>
        <v/>
      </c>
      <c r="N199" s="120" t="str">
        <f>IF($R$3=$AQ$8,'Result Sheet'!P199,IF($R$3=$AQ$9,'Result Sheet'!AK199,IF($R$3=$AQ$10,'Result Sheet'!BG199,IF($R$3=$AQ$11,'Result Sheet'!CB199,IF($R$3=$AQ$12,'Result Sheet'!CW199,IF($R$3=$AQ$13,'Result Sheet'!DR199,""))))))</f>
        <v/>
      </c>
      <c r="O199" s="120" t="str">
        <f>IF($R$3=$AQ$8,'Result Sheet'!Q199,IF($R$3=$AQ$9,'Result Sheet'!AL199,IF($R$3=$AQ$10,'Result Sheet'!BH199,IF($R$3=$AQ$11,'Result Sheet'!CC199,IF($R$3=$AQ$12,'Result Sheet'!CX199,IF($R$3=$AQ$13,'Result Sheet'!DS199,IF($R$3=$AQ$14,'Result Sheet'!EK199,IF($R$3=$AQ$15,'Result Sheet'!EU199,IF($R$3=$AQ$16,'Result Sheet'!FE199,"")))))))))</f>
        <v/>
      </c>
      <c r="P199" s="472" t="str">
        <f t="shared" si="25"/>
        <v/>
      </c>
      <c r="Q199" s="120" t="str">
        <f>IF($R$3=$AQ$8,'Result Sheet'!S199,IF($R$3=$AQ$9,'Result Sheet'!AN199,IF($R$3=$AQ$10,'Result Sheet'!BJ199,IF($R$3=$AQ$11,'Result Sheet'!CE199,IF($R$3=$AQ$12,'Result Sheet'!CZ199,IF($R$3=$AQ$13,'Result Sheet'!DU199,""))))))</f>
        <v/>
      </c>
      <c r="R199" s="120" t="str">
        <f>IF($R$3=$AQ$8,'Result Sheet'!T199,IF($R$3=$AQ$9,'Result Sheet'!AO199,IF($R$3=$AQ$10,'Result Sheet'!BK199,IF($R$3=$AQ$11,'Result Sheet'!CF199,IF($R$3=$AQ$12,'Result Sheet'!DA199,IF($R$3=$AQ$13,'Result Sheet'!DV199,IF($R$3=$AQ$14,'Result Sheet'!EL199,IF($R$3=$AQ$15,'Result Sheet'!EV199,IF($R$3=$AQ$16,'Result Sheet'!FF199,IF($R$3=$AQ$17,'Result Sheet'!FM199,IF($R$3=$AQ$18,'Result Sheet'!FQ199,"")))))))))))</f>
        <v/>
      </c>
      <c r="S199" s="65" t="str">
        <f t="shared" si="26"/>
        <v/>
      </c>
      <c r="T199" s="62">
        <f t="shared" si="27"/>
        <v>0</v>
      </c>
      <c r="U199" s="120" t="str">
        <f>IF($R$3=$AQ$8,'Result Sheet'!W199,IF($R$3=$AQ$9,'Result Sheet'!AR199,IF($R$3=$AQ$10,'Result Sheet'!BN199,IF($R$3=$AQ$11,'Result Sheet'!CI199,IF($R$3=$AQ$12,'Result Sheet'!DD199,IF($R$3=$AQ$13,'Result Sheet'!DY199,""))))))</f>
        <v/>
      </c>
      <c r="V199" s="120" t="str">
        <f>IF($R$3=$AQ$8,'Result Sheet'!X199,IF($R$3=$AQ$9,'Result Sheet'!AS199,IF($R$3=$AQ$10,'Result Sheet'!BO199,IF($R$3=$AQ$11,'Result Sheet'!CJ199,IF($R$3=$AQ$12,'Result Sheet'!DE199,IF($R$3=$AQ$13,'Result Sheet'!DZ199,IF($R$3=$AQ$14,'Result Sheet'!EM199,IF($R$3=$AQ$15,'Result Sheet'!EW199,IF($R$3=$AQ$16,'Result Sheet'!FG199,IF($R$3=$AQ$17,'Result Sheet'!FN199,IF($R$3=$AQ$18,'Result Sheet'!FR199,"")))))))))))</f>
        <v/>
      </c>
      <c r="W199" s="66" t="str">
        <f t="shared" si="28"/>
        <v/>
      </c>
      <c r="X199" s="445" t="str">
        <f t="shared" si="29"/>
        <v/>
      </c>
      <c r="Y199" s="446">
        <f t="shared" si="30"/>
        <v>0</v>
      </c>
      <c r="Z199" s="446" t="str">
        <f t="shared" si="35"/>
        <v/>
      </c>
      <c r="AA199" s="446" t="str">
        <f t="shared" si="31"/>
        <v/>
      </c>
      <c r="AB199" s="446" t="str">
        <f t="shared" si="32"/>
        <v/>
      </c>
      <c r="AC199" s="446" t="str">
        <f t="shared" si="33"/>
        <v/>
      </c>
      <c r="AD199" s="447" t="str">
        <f t="shared" si="34"/>
        <v/>
      </c>
    </row>
    <row r="200" spans="1:30">
      <c r="A200" s="475">
        <f>IF('Result Sheet'!A200="","",'Result Sheet'!A200)</f>
        <v>193</v>
      </c>
      <c r="B200" s="439" t="str">
        <f>IF(OR($D$3="",$R$3=""),"",IF('Result Sheet'!B200="","",'Result Sheet'!B200))</f>
        <v/>
      </c>
      <c r="C200" s="440" t="str">
        <f>IF(OR($D$3="",$R$3=""),"",IF('Result Sheet'!F200="","",'Result Sheet'!F200))</f>
        <v/>
      </c>
      <c r="D200" s="441" t="str">
        <f>IF(OR($D$3="",$R$3=""),"",IF('Result Sheet'!E200="","",'Result Sheet'!E200))</f>
        <v/>
      </c>
      <c r="E200" s="442" t="str">
        <f>IF(OR($D$3="",$R$3=""),"",IF('Result Sheet'!G200="","",'Result Sheet'!G200))</f>
        <v/>
      </c>
      <c r="F200" s="442" t="str">
        <f>IF(OR($D$3="",$R$3=""),"",IF('Result Sheet'!H200="","",'Result Sheet'!H200))</f>
        <v/>
      </c>
      <c r="G200" s="442" t="str">
        <f>IF(OR($D$3="",$R$3=""),"",IF('Result Sheet'!I200="","",'Result Sheet'!I200))</f>
        <v/>
      </c>
      <c r="H200" s="443" t="str">
        <f>IF(OR($D$3="",$R$3=""),"",IF('Result Sheet'!K200="","",'Result Sheet'!K200))</f>
        <v/>
      </c>
      <c r="I200" s="444" t="str">
        <f>IF(OR($D$3="",$R$3=""),"",IF('Result Sheet'!J200="","",'Result Sheet'!J200))</f>
        <v/>
      </c>
      <c r="J200" s="120" t="str">
        <f>IF($R$3=$AQ$8,'Result Sheet'!L200,IF($R$3=$AQ$9,'Result Sheet'!AG200,IF($R$3=$AQ$10,'Result Sheet'!BC200,IF($R$3=$AQ$11,'Result Sheet'!BX200,IF($R$3=$AQ$12,'Result Sheet'!CS200,IF($R$3=$AQ$13,'Result Sheet'!DN200,""))))))</f>
        <v/>
      </c>
      <c r="K200" s="120" t="str">
        <f>IF($R$3=$AQ$8,'Result Sheet'!M200,IF($R$3=$AQ$9,'Result Sheet'!AH200,IF($R$3=$AQ$10,'Result Sheet'!BD200,IF($R$3=$AQ$11,'Result Sheet'!BY200,IF($R$3=$AQ$12,'Result Sheet'!CT200,IF($R$3=$AQ$13,'Result Sheet'!DO200,IF($R$3=$AQ$14,'Result Sheet'!EI200,IF($R$3=$AQ$15,'Result Sheet'!ES200,IF($R$3=$AQ$16,'Result Sheet'!FC200,"")))))))))</f>
        <v/>
      </c>
      <c r="L200" s="120" t="str">
        <f>IF($R$3=$AQ$8,'Result Sheet'!N200,IF($R$3=$AQ$9,'Result Sheet'!AI200,IF($R$3=$AQ$10,'Result Sheet'!BE200,IF($R$3=$AQ$11,'Result Sheet'!BZ200,IF($R$3=$AQ$12,'Result Sheet'!CU200,IF($R$3=$AQ$13,'Result Sheet'!DP200,""))))))</f>
        <v/>
      </c>
      <c r="M200" s="120" t="str">
        <f>IF($R$3=$AQ$8,'Result Sheet'!O200,IF($R$3=$AQ$9,'Result Sheet'!AJ200,IF($R$3=$AQ$10,'Result Sheet'!BF200,IF($R$3=$AQ$11,'Result Sheet'!CA200,IF($R$3=$AQ$12,'Result Sheet'!CV200,IF($R$3=$AQ$13,'Result Sheet'!DQ200,IF($R$3=$AQ$14,'Result Sheet'!EJ200,IF($R$3=$AQ$15,'Result Sheet'!ET200,IF($R$3=$AQ$16,'Result Sheet'!FD200,"")))))))))</f>
        <v/>
      </c>
      <c r="N200" s="120" t="str">
        <f>IF($R$3=$AQ$8,'Result Sheet'!P200,IF($R$3=$AQ$9,'Result Sheet'!AK200,IF($R$3=$AQ$10,'Result Sheet'!BG200,IF($R$3=$AQ$11,'Result Sheet'!CB200,IF($R$3=$AQ$12,'Result Sheet'!CW200,IF($R$3=$AQ$13,'Result Sheet'!DR200,""))))))</f>
        <v/>
      </c>
      <c r="O200" s="120" t="str">
        <f>IF($R$3=$AQ$8,'Result Sheet'!Q200,IF($R$3=$AQ$9,'Result Sheet'!AL200,IF($R$3=$AQ$10,'Result Sheet'!BH200,IF($R$3=$AQ$11,'Result Sheet'!CC200,IF($R$3=$AQ$12,'Result Sheet'!CX200,IF($R$3=$AQ$13,'Result Sheet'!DS200,IF($R$3=$AQ$14,'Result Sheet'!EK200,IF($R$3=$AQ$15,'Result Sheet'!EU200,IF($R$3=$AQ$16,'Result Sheet'!FE200,"")))))))))</f>
        <v/>
      </c>
      <c r="P200" s="472" t="str">
        <f t="shared" si="25"/>
        <v/>
      </c>
      <c r="Q200" s="120" t="str">
        <f>IF($R$3=$AQ$8,'Result Sheet'!S200,IF($R$3=$AQ$9,'Result Sheet'!AN200,IF($R$3=$AQ$10,'Result Sheet'!BJ200,IF($R$3=$AQ$11,'Result Sheet'!CE200,IF($R$3=$AQ$12,'Result Sheet'!CZ200,IF($R$3=$AQ$13,'Result Sheet'!DU200,""))))))</f>
        <v/>
      </c>
      <c r="R200" s="120" t="str">
        <f>IF($R$3=$AQ$8,'Result Sheet'!T200,IF($R$3=$AQ$9,'Result Sheet'!AO200,IF($R$3=$AQ$10,'Result Sheet'!BK200,IF($R$3=$AQ$11,'Result Sheet'!CF200,IF($R$3=$AQ$12,'Result Sheet'!DA200,IF($R$3=$AQ$13,'Result Sheet'!DV200,IF($R$3=$AQ$14,'Result Sheet'!EL200,IF($R$3=$AQ$15,'Result Sheet'!EV200,IF($R$3=$AQ$16,'Result Sheet'!FF200,IF($R$3=$AQ$17,'Result Sheet'!FM200,IF($R$3=$AQ$18,'Result Sheet'!FQ200,"")))))))))))</f>
        <v/>
      </c>
      <c r="S200" s="65" t="str">
        <f t="shared" si="26"/>
        <v/>
      </c>
      <c r="T200" s="62">
        <f t="shared" si="27"/>
        <v>0</v>
      </c>
      <c r="U200" s="120" t="str">
        <f>IF($R$3=$AQ$8,'Result Sheet'!W200,IF($R$3=$AQ$9,'Result Sheet'!AR200,IF($R$3=$AQ$10,'Result Sheet'!BN200,IF($R$3=$AQ$11,'Result Sheet'!CI200,IF($R$3=$AQ$12,'Result Sheet'!DD200,IF($R$3=$AQ$13,'Result Sheet'!DY200,""))))))</f>
        <v/>
      </c>
      <c r="V200" s="120" t="str">
        <f>IF($R$3=$AQ$8,'Result Sheet'!X200,IF($R$3=$AQ$9,'Result Sheet'!AS200,IF($R$3=$AQ$10,'Result Sheet'!BO200,IF($R$3=$AQ$11,'Result Sheet'!CJ200,IF($R$3=$AQ$12,'Result Sheet'!DE200,IF($R$3=$AQ$13,'Result Sheet'!DZ200,IF($R$3=$AQ$14,'Result Sheet'!EM200,IF($R$3=$AQ$15,'Result Sheet'!EW200,IF($R$3=$AQ$16,'Result Sheet'!FG200,IF($R$3=$AQ$17,'Result Sheet'!FN200,IF($R$3=$AQ$18,'Result Sheet'!FR200,"")))))))))))</f>
        <v/>
      </c>
      <c r="W200" s="66" t="str">
        <f t="shared" si="28"/>
        <v/>
      </c>
      <c r="X200" s="445" t="str">
        <f t="shared" si="29"/>
        <v/>
      </c>
      <c r="Y200" s="446">
        <f t="shared" si="30"/>
        <v>0</v>
      </c>
      <c r="Z200" s="446" t="str">
        <f t="shared" ref="Z200:Z207" si="36">IF(OR(B200="NSO",B200=0,B200=""),"",IF(OR($R$3=$AQ$12,$R$3=$AQ$13,$R$3=$AQ$14,$R$3=$AQ$15,$R$3=$AQ$16),$X$7,IF($R$3=$AQ$9,IF(AND(J200="",K200="",L200=""),15-Y200,IF(AND(J200="NA",K200="NA",L200="NA"),15-Y200,IF(AND(N200="",O200=""),35-Y200,IF(AND(R200="",S200=""),50-Y200,100-Y200)))),IF(AND(J200="",K200="",L200=""),30-Y200,IF(AND(J200="NA",K200="NA",L200="NA"),30-Y200,IF(AND(N200="",O200=""),70-Y200,IF(AND(R200="",S200=""),100-Y200,200-Y200)))))))</f>
        <v/>
      </c>
      <c r="AA200" s="446" t="str">
        <f t="shared" si="31"/>
        <v/>
      </c>
      <c r="AB200" s="446" t="str">
        <f t="shared" si="32"/>
        <v/>
      </c>
      <c r="AC200" s="446" t="str">
        <f t="shared" si="33"/>
        <v/>
      </c>
      <c r="AD200" s="447" t="str">
        <f t="shared" si="34"/>
        <v/>
      </c>
    </row>
    <row r="201" spans="1:30">
      <c r="A201" s="475">
        <f>IF('Result Sheet'!A201="","",'Result Sheet'!A201)</f>
        <v>194</v>
      </c>
      <c r="B201" s="439" t="str">
        <f>IF(OR($D$3="",$R$3=""),"",IF('Result Sheet'!B201="","",'Result Sheet'!B201))</f>
        <v/>
      </c>
      <c r="C201" s="440" t="str">
        <f>IF(OR($D$3="",$R$3=""),"",IF('Result Sheet'!F201="","",'Result Sheet'!F201))</f>
        <v/>
      </c>
      <c r="D201" s="441" t="str">
        <f>IF(OR($D$3="",$R$3=""),"",IF('Result Sheet'!E201="","",'Result Sheet'!E201))</f>
        <v/>
      </c>
      <c r="E201" s="442" t="str">
        <f>IF(OR($D$3="",$R$3=""),"",IF('Result Sheet'!G201="","",'Result Sheet'!G201))</f>
        <v/>
      </c>
      <c r="F201" s="442" t="str">
        <f>IF(OR($D$3="",$R$3=""),"",IF('Result Sheet'!H201="","",'Result Sheet'!H201))</f>
        <v/>
      </c>
      <c r="G201" s="442" t="str">
        <f>IF(OR($D$3="",$R$3=""),"",IF('Result Sheet'!I201="","",'Result Sheet'!I201))</f>
        <v/>
      </c>
      <c r="H201" s="443" t="str">
        <f>IF(OR($D$3="",$R$3=""),"",IF('Result Sheet'!K201="","",'Result Sheet'!K201))</f>
        <v/>
      </c>
      <c r="I201" s="444" t="str">
        <f>IF(OR($D$3="",$R$3=""),"",IF('Result Sheet'!J201="","",'Result Sheet'!J201))</f>
        <v/>
      </c>
      <c r="J201" s="120" t="str">
        <f>IF($R$3=$AQ$8,'Result Sheet'!L201,IF($R$3=$AQ$9,'Result Sheet'!AG201,IF($R$3=$AQ$10,'Result Sheet'!BC201,IF($R$3=$AQ$11,'Result Sheet'!BX201,IF($R$3=$AQ$12,'Result Sheet'!CS201,IF($R$3=$AQ$13,'Result Sheet'!DN201,""))))))</f>
        <v/>
      </c>
      <c r="K201" s="120" t="str">
        <f>IF($R$3=$AQ$8,'Result Sheet'!M201,IF($R$3=$AQ$9,'Result Sheet'!AH201,IF($R$3=$AQ$10,'Result Sheet'!BD201,IF($R$3=$AQ$11,'Result Sheet'!BY201,IF($R$3=$AQ$12,'Result Sheet'!CT201,IF($R$3=$AQ$13,'Result Sheet'!DO201,IF($R$3=$AQ$14,'Result Sheet'!EI201,IF($R$3=$AQ$15,'Result Sheet'!ES201,IF($R$3=$AQ$16,'Result Sheet'!FC201,"")))))))))</f>
        <v/>
      </c>
      <c r="L201" s="120" t="str">
        <f>IF($R$3=$AQ$8,'Result Sheet'!N201,IF($R$3=$AQ$9,'Result Sheet'!AI201,IF($R$3=$AQ$10,'Result Sheet'!BE201,IF($R$3=$AQ$11,'Result Sheet'!BZ201,IF($R$3=$AQ$12,'Result Sheet'!CU201,IF($R$3=$AQ$13,'Result Sheet'!DP201,""))))))</f>
        <v/>
      </c>
      <c r="M201" s="120" t="str">
        <f>IF($R$3=$AQ$8,'Result Sheet'!O201,IF($R$3=$AQ$9,'Result Sheet'!AJ201,IF($R$3=$AQ$10,'Result Sheet'!BF201,IF($R$3=$AQ$11,'Result Sheet'!CA201,IF($R$3=$AQ$12,'Result Sheet'!CV201,IF($R$3=$AQ$13,'Result Sheet'!DQ201,IF($R$3=$AQ$14,'Result Sheet'!EJ201,IF($R$3=$AQ$15,'Result Sheet'!ET201,IF($R$3=$AQ$16,'Result Sheet'!FD201,"")))))))))</f>
        <v/>
      </c>
      <c r="N201" s="120" t="str">
        <f>IF($R$3=$AQ$8,'Result Sheet'!P201,IF($R$3=$AQ$9,'Result Sheet'!AK201,IF($R$3=$AQ$10,'Result Sheet'!BG201,IF($R$3=$AQ$11,'Result Sheet'!CB201,IF($R$3=$AQ$12,'Result Sheet'!CW201,IF($R$3=$AQ$13,'Result Sheet'!DR201,""))))))</f>
        <v/>
      </c>
      <c r="O201" s="120" t="str">
        <f>IF($R$3=$AQ$8,'Result Sheet'!Q201,IF($R$3=$AQ$9,'Result Sheet'!AL201,IF($R$3=$AQ$10,'Result Sheet'!BH201,IF($R$3=$AQ$11,'Result Sheet'!CC201,IF($R$3=$AQ$12,'Result Sheet'!CX201,IF($R$3=$AQ$13,'Result Sheet'!DS201,IF($R$3=$AQ$14,'Result Sheet'!EK201,IF($R$3=$AQ$15,'Result Sheet'!EU201,IF($R$3=$AQ$16,'Result Sheet'!FE201,"")))))))))</f>
        <v/>
      </c>
      <c r="P201" s="472" t="str">
        <f t="shared" ref="P201:P207" si="37">IF(AND(J201="",K201="",L201="",M201="",N201="",O201=""),"",IF(OR($R$3=$AQ$14,$R$3=$AQ$15,$R$3=$AQ$16),"",SUM(J201:O201)))</f>
        <v/>
      </c>
      <c r="Q201" s="120" t="str">
        <f>IF($R$3=$AQ$8,'Result Sheet'!S201,IF($R$3=$AQ$9,'Result Sheet'!AN201,IF($R$3=$AQ$10,'Result Sheet'!BJ201,IF($R$3=$AQ$11,'Result Sheet'!CE201,IF($R$3=$AQ$12,'Result Sheet'!CZ201,IF($R$3=$AQ$13,'Result Sheet'!DU201,""))))))</f>
        <v/>
      </c>
      <c r="R201" s="120" t="str">
        <f>IF($R$3=$AQ$8,'Result Sheet'!T201,IF($R$3=$AQ$9,'Result Sheet'!AO201,IF($R$3=$AQ$10,'Result Sheet'!BK201,IF($R$3=$AQ$11,'Result Sheet'!CF201,IF($R$3=$AQ$12,'Result Sheet'!DA201,IF($R$3=$AQ$13,'Result Sheet'!DV201,IF($R$3=$AQ$14,'Result Sheet'!EL201,IF($R$3=$AQ$15,'Result Sheet'!EV201,IF($R$3=$AQ$16,'Result Sheet'!FF201,IF($R$3=$AQ$17,'Result Sheet'!FM201,IF($R$3=$AQ$18,'Result Sheet'!FQ201,"")))))))))))</f>
        <v/>
      </c>
      <c r="S201" s="65" t="str">
        <f t="shared" ref="S201:S207" si="38">IF(AND(Q201="",R201=""),"",IF(AND(Q201="NA",R201="NA"),"NA",IF(AND(Q201="AB",R201="AB"),"AB",IF(AND(Q201="ML",R201="ML"),"ML",IF(OR($R$3=$AQ$14,$R$3=$AQ$15,$R$3=$AQ$16),"",SUM(Q201:R201))))))</f>
        <v/>
      </c>
      <c r="T201" s="62">
        <f t="shared" ref="T201:T207" si="39">IF(AND(P201="NA",S201="NA"),"NA",IF(AND(P201="AB",S201="AB"),"AB",IF(AND(P201="ML",S201="ML"),"ML",SUM(P201,S201))))</f>
        <v>0</v>
      </c>
      <c r="U201" s="120" t="str">
        <f>IF($R$3=$AQ$8,'Result Sheet'!W201,IF($R$3=$AQ$9,'Result Sheet'!AR201,IF($R$3=$AQ$10,'Result Sheet'!BN201,IF($R$3=$AQ$11,'Result Sheet'!CI201,IF($R$3=$AQ$12,'Result Sheet'!DD201,IF($R$3=$AQ$13,'Result Sheet'!DY201,""))))))</f>
        <v/>
      </c>
      <c r="V201" s="120" t="str">
        <f>IF($R$3=$AQ$8,'Result Sheet'!X201,IF($R$3=$AQ$9,'Result Sheet'!AS201,IF($R$3=$AQ$10,'Result Sheet'!BO201,IF($R$3=$AQ$11,'Result Sheet'!CJ201,IF($R$3=$AQ$12,'Result Sheet'!DE201,IF($R$3=$AQ$13,'Result Sheet'!DZ201,IF($R$3=$AQ$14,'Result Sheet'!EM201,IF($R$3=$AQ$15,'Result Sheet'!EW201,IF($R$3=$AQ$16,'Result Sheet'!FG201,IF($R$3=$AQ$17,'Result Sheet'!FN201,IF($R$3=$AQ$18,'Result Sheet'!FR201,"")))))))))))</f>
        <v/>
      </c>
      <c r="W201" s="66" t="str">
        <f t="shared" ref="W201:W207" si="40">IF(AND(U201="",V201=""),"",IF(AND(U201="AB",V201="AB"),"AB",IF(AND(U201="ML",V201="ML"),"ML",IF(OR($R$3=$AQ$14,$R$3=$AQ$15,$R$3=$AQ$16),"",SUM(U201:V201)))))</f>
        <v/>
      </c>
      <c r="X201" s="445" t="str">
        <f t="shared" ref="X201:X207" si="41">IF($R$3="","",IF(B201="","",IF(AND(T201="",W201=""),"",IF(AND(T201="AB",W201="AB"),"AB",IF(OR($R$3=$AQ$14,$R$3=$AQ$15,$R$3=$AQ$16),SUM(K201,M201,O201,R201,V201),SUM(W201,T201))))))</f>
        <v/>
      </c>
      <c r="Y201" s="446">
        <f t="shared" ref="Y201:Y207" si="42">IF(OR($R$3=$AQ$14,$R$3=$AQ$15,$R$3=$AQ$16),COUNTIF(K201,"NA")*$K$7+(COUNTIF(K201,"ML")*$K$7)+(COUNTIF(M201,"ML")*$M$7)+(COUNTIF(O201,"ML")*$O$7)+(COUNTIF(R201,"ML")*$R$7)+(COUNTIF(V201,"ML")*$V$7),IF(OR($R$3=$AQ$17,$R$3=$AQ$18),COUNTIF(R201,"NA")*$R$7+(COUNTIF(R201,"ML")*$R$7)+(COUNTIF(V201,"ML")*$V$7)+(COUNTIF(V201,"ML")*$V$7),COUNTIF(J201:L201,"NA")*$J$7+(COUNTIF(J201:O201,"ML")*$J$7)+(COUNTIF(Q201,"ML")*$Q$7)+(COUNTIF(R201,"ML")*$R$7)+(COUNTIF(U201,"ML")*$U$7)+(COUNTIF(V201,"ML")*$V$7)))</f>
        <v>0</v>
      </c>
      <c r="Z201" s="446" t="str">
        <f t="shared" si="36"/>
        <v/>
      </c>
      <c r="AA201" s="446" t="str">
        <f t="shared" ref="AA201:AA207" si="43">IF(AND(OR(J201="ab",J201="ml"),OR(K201="ab",K201="ml"),OR(L201="ab",L201="ml"),OR(M201="ab",M201="ml"),OR(Q201="ab",Q201="ml"),OR(R201="ab",R201="ml")),"AB",IF(AND(OR(L201="ab",L201="ml"),OR(M201="ab",M201="ml"),OR(N201="ab",N201="ml"),OR(O201="ab",O201="ml"),OR(U201="ab",U201="ml"),OR(V201="ab",V201="ml")),"AB",IF(AND(OR(N201="ab",N201="ml"),OR(O201="ab",O201="ml"),OR(Q201="ab",Q201="ml"),OR(R201="ab",R201="ml"),OR(U201="ab",U201="ml"),OR(V201="ab",V201="ml")),"AB",IF(AND(OR(M201="ab",M201="ml"),OR(L201="ab",L201="ml"),OR(Q201="ab",Q201="ml"),OR(R201="ab",R201="ml"),OR(U201="ab",U201="ml"),OR(V201="ab",V201="ml")),"AB",""))))</f>
        <v/>
      </c>
      <c r="AB201" s="446" t="str">
        <f t="shared" ref="AB201:AB207" si="44">IF(OR(B201="",$R$3=""),"",IF(X201=0,"",IF(B201="NSO","NSO",IF(OR($R$3=$AQ$17,$R$3=$AQ$18,$R$3=$AQ$14,$R$3=$AQ$15,$R$3=$AQ$16),"P",IF(OR(AA201="AB",U201="ab"),"AB",IF(U201="ML","RE",IF(V201="ML","RE",IF(AND(X201&gt;=36%*Z201,U201&gt;=$U$7*20%),"P",IF(AND(X201&gt;=34%*Z201,U201&gt;=$U$7*20%),"G2",IF(AND(X201&gt;=31%*Z201,U201&gt;=$U$7*20%),"G1",IF(AND(X201&gt;=25%*Z201,U201&gt;=$U$7*20%),"S","F")))))))))))</f>
        <v/>
      </c>
      <c r="AC201" s="446" t="str">
        <f t="shared" ref="AC201:AC207" si="45">IF(OR(AB201="",AB201=0,AB201="S",AB201="RE",AB201="F",AB201="AB",B201="NSO"),"",IF(X201&gt;=75%*Z201,"I",IF(X201&gt;=60%*Z201,"I",IF(X201&gt;=48%*Z201,"II",IF(X201&gt;=36%*Z201,"III","")))))</f>
        <v/>
      </c>
      <c r="AD201" s="447" t="str">
        <f t="shared" ref="AD201:AD207" si="46">IF(X201="","",IF(OR(AB201="",AB201=0,AB201="RE",AB201="AB",B201="NSO"),"",IF(OR($R$3=$AQ$14,$R$3=$AQ$15,$R$3=$AQ$16,$R$3=$AQ$17,$R$3=$AQ$18),IF(X201&gt;90%*Z201,"A+",IF(X201&gt;75%*Z201,"A",IF(X201&gt;=60%*Z201,"B",IF(X201&gt;=40%*Z201,"C","D")))),IF(X201&gt;85%*Z201,"A",IF(X201&gt;70%*Z201,"B",IF(X201&gt;=50%*Z201,"C",IF(X201&gt;=30%*Z201,"D","E")))))))</f>
        <v/>
      </c>
    </row>
    <row r="202" spans="1:30">
      <c r="A202" s="475">
        <f>IF('Result Sheet'!A202="","",'Result Sheet'!A202)</f>
        <v>195</v>
      </c>
      <c r="B202" s="439" t="str">
        <f>IF(OR($D$3="",$R$3=""),"",IF('Result Sheet'!B202="","",'Result Sheet'!B202))</f>
        <v/>
      </c>
      <c r="C202" s="440" t="str">
        <f>IF(OR($D$3="",$R$3=""),"",IF('Result Sheet'!F202="","",'Result Sheet'!F202))</f>
        <v/>
      </c>
      <c r="D202" s="441" t="str">
        <f>IF(OR($D$3="",$R$3=""),"",IF('Result Sheet'!E202="","",'Result Sheet'!E202))</f>
        <v/>
      </c>
      <c r="E202" s="442" t="str">
        <f>IF(OR($D$3="",$R$3=""),"",IF('Result Sheet'!G202="","",'Result Sheet'!G202))</f>
        <v/>
      </c>
      <c r="F202" s="442" t="str">
        <f>IF(OR($D$3="",$R$3=""),"",IF('Result Sheet'!H202="","",'Result Sheet'!H202))</f>
        <v/>
      </c>
      <c r="G202" s="442" t="str">
        <f>IF(OR($D$3="",$R$3=""),"",IF('Result Sheet'!I202="","",'Result Sheet'!I202))</f>
        <v/>
      </c>
      <c r="H202" s="443" t="str">
        <f>IF(OR($D$3="",$R$3=""),"",IF('Result Sheet'!K202="","",'Result Sheet'!K202))</f>
        <v/>
      </c>
      <c r="I202" s="444" t="str">
        <f>IF(OR($D$3="",$R$3=""),"",IF('Result Sheet'!J202="","",'Result Sheet'!J202))</f>
        <v/>
      </c>
      <c r="J202" s="120" t="str">
        <f>IF($R$3=$AQ$8,'Result Sheet'!L202,IF($R$3=$AQ$9,'Result Sheet'!AG202,IF($R$3=$AQ$10,'Result Sheet'!BC202,IF($R$3=$AQ$11,'Result Sheet'!BX202,IF($R$3=$AQ$12,'Result Sheet'!CS202,IF($R$3=$AQ$13,'Result Sheet'!DN202,""))))))</f>
        <v/>
      </c>
      <c r="K202" s="120" t="str">
        <f>IF($R$3=$AQ$8,'Result Sheet'!M202,IF($R$3=$AQ$9,'Result Sheet'!AH202,IF($R$3=$AQ$10,'Result Sheet'!BD202,IF($R$3=$AQ$11,'Result Sheet'!BY202,IF($R$3=$AQ$12,'Result Sheet'!CT202,IF($R$3=$AQ$13,'Result Sheet'!DO202,IF($R$3=$AQ$14,'Result Sheet'!EI202,IF($R$3=$AQ$15,'Result Sheet'!ES202,IF($R$3=$AQ$16,'Result Sheet'!FC202,"")))))))))</f>
        <v/>
      </c>
      <c r="L202" s="120" t="str">
        <f>IF($R$3=$AQ$8,'Result Sheet'!N202,IF($R$3=$AQ$9,'Result Sheet'!AI202,IF($R$3=$AQ$10,'Result Sheet'!BE202,IF($R$3=$AQ$11,'Result Sheet'!BZ202,IF($R$3=$AQ$12,'Result Sheet'!CU202,IF($R$3=$AQ$13,'Result Sheet'!DP202,""))))))</f>
        <v/>
      </c>
      <c r="M202" s="120" t="str">
        <f>IF($R$3=$AQ$8,'Result Sheet'!O202,IF($R$3=$AQ$9,'Result Sheet'!AJ202,IF($R$3=$AQ$10,'Result Sheet'!BF202,IF($R$3=$AQ$11,'Result Sheet'!CA202,IF($R$3=$AQ$12,'Result Sheet'!CV202,IF($R$3=$AQ$13,'Result Sheet'!DQ202,IF($R$3=$AQ$14,'Result Sheet'!EJ202,IF($R$3=$AQ$15,'Result Sheet'!ET202,IF($R$3=$AQ$16,'Result Sheet'!FD202,"")))))))))</f>
        <v/>
      </c>
      <c r="N202" s="120" t="str">
        <f>IF($R$3=$AQ$8,'Result Sheet'!P202,IF($R$3=$AQ$9,'Result Sheet'!AK202,IF($R$3=$AQ$10,'Result Sheet'!BG202,IF($R$3=$AQ$11,'Result Sheet'!CB202,IF($R$3=$AQ$12,'Result Sheet'!CW202,IF($R$3=$AQ$13,'Result Sheet'!DR202,""))))))</f>
        <v/>
      </c>
      <c r="O202" s="120" t="str">
        <f>IF($R$3=$AQ$8,'Result Sheet'!Q202,IF($R$3=$AQ$9,'Result Sheet'!AL202,IF($R$3=$AQ$10,'Result Sheet'!BH202,IF($R$3=$AQ$11,'Result Sheet'!CC202,IF($R$3=$AQ$12,'Result Sheet'!CX202,IF($R$3=$AQ$13,'Result Sheet'!DS202,IF($R$3=$AQ$14,'Result Sheet'!EK202,IF($R$3=$AQ$15,'Result Sheet'!EU202,IF($R$3=$AQ$16,'Result Sheet'!FE202,"")))))))))</f>
        <v/>
      </c>
      <c r="P202" s="472" t="str">
        <f t="shared" si="37"/>
        <v/>
      </c>
      <c r="Q202" s="120" t="str">
        <f>IF($R$3=$AQ$8,'Result Sheet'!S202,IF($R$3=$AQ$9,'Result Sheet'!AN202,IF($R$3=$AQ$10,'Result Sheet'!BJ202,IF($R$3=$AQ$11,'Result Sheet'!CE202,IF($R$3=$AQ$12,'Result Sheet'!CZ202,IF($R$3=$AQ$13,'Result Sheet'!DU202,""))))))</f>
        <v/>
      </c>
      <c r="R202" s="120" t="str">
        <f>IF($R$3=$AQ$8,'Result Sheet'!T202,IF($R$3=$AQ$9,'Result Sheet'!AO202,IF($R$3=$AQ$10,'Result Sheet'!BK202,IF($R$3=$AQ$11,'Result Sheet'!CF202,IF($R$3=$AQ$12,'Result Sheet'!DA202,IF($R$3=$AQ$13,'Result Sheet'!DV202,IF($R$3=$AQ$14,'Result Sheet'!EL202,IF($R$3=$AQ$15,'Result Sheet'!EV202,IF($R$3=$AQ$16,'Result Sheet'!FF202,IF($R$3=$AQ$17,'Result Sheet'!FM202,IF($R$3=$AQ$18,'Result Sheet'!FQ202,"")))))))))))</f>
        <v/>
      </c>
      <c r="S202" s="65" t="str">
        <f t="shared" si="38"/>
        <v/>
      </c>
      <c r="T202" s="62">
        <f t="shared" si="39"/>
        <v>0</v>
      </c>
      <c r="U202" s="120" t="str">
        <f>IF($R$3=$AQ$8,'Result Sheet'!W202,IF($R$3=$AQ$9,'Result Sheet'!AR202,IF($R$3=$AQ$10,'Result Sheet'!BN202,IF($R$3=$AQ$11,'Result Sheet'!CI202,IF($R$3=$AQ$12,'Result Sheet'!DD202,IF($R$3=$AQ$13,'Result Sheet'!DY202,""))))))</f>
        <v/>
      </c>
      <c r="V202" s="120" t="str">
        <f>IF($R$3=$AQ$8,'Result Sheet'!X202,IF($R$3=$AQ$9,'Result Sheet'!AS202,IF($R$3=$AQ$10,'Result Sheet'!BO202,IF($R$3=$AQ$11,'Result Sheet'!CJ202,IF($R$3=$AQ$12,'Result Sheet'!DE202,IF($R$3=$AQ$13,'Result Sheet'!DZ202,IF($R$3=$AQ$14,'Result Sheet'!EM202,IF($R$3=$AQ$15,'Result Sheet'!EW202,IF($R$3=$AQ$16,'Result Sheet'!FG202,IF($R$3=$AQ$17,'Result Sheet'!FN202,IF($R$3=$AQ$18,'Result Sheet'!FR202,"")))))))))))</f>
        <v/>
      </c>
      <c r="W202" s="66" t="str">
        <f t="shared" si="40"/>
        <v/>
      </c>
      <c r="X202" s="445" t="str">
        <f t="shared" si="41"/>
        <v/>
      </c>
      <c r="Y202" s="446">
        <f t="shared" si="42"/>
        <v>0</v>
      </c>
      <c r="Z202" s="446" t="str">
        <f t="shared" si="36"/>
        <v/>
      </c>
      <c r="AA202" s="446" t="str">
        <f t="shared" si="43"/>
        <v/>
      </c>
      <c r="AB202" s="446" t="str">
        <f t="shared" si="44"/>
        <v/>
      </c>
      <c r="AC202" s="446" t="str">
        <f t="shared" si="45"/>
        <v/>
      </c>
      <c r="AD202" s="447" t="str">
        <f t="shared" si="46"/>
        <v/>
      </c>
    </row>
    <row r="203" spans="1:30">
      <c r="A203" s="475">
        <f>IF('Result Sheet'!A203="","",'Result Sheet'!A203)</f>
        <v>196</v>
      </c>
      <c r="B203" s="439" t="str">
        <f>IF(OR($D$3="",$R$3=""),"",IF('Result Sheet'!B203="","",'Result Sheet'!B203))</f>
        <v/>
      </c>
      <c r="C203" s="440" t="str">
        <f>IF(OR($D$3="",$R$3=""),"",IF('Result Sheet'!F203="","",'Result Sheet'!F203))</f>
        <v/>
      </c>
      <c r="D203" s="441" t="str">
        <f>IF(OR($D$3="",$R$3=""),"",IF('Result Sheet'!E203="","",'Result Sheet'!E203))</f>
        <v/>
      </c>
      <c r="E203" s="442" t="str">
        <f>IF(OR($D$3="",$R$3=""),"",IF('Result Sheet'!G203="","",'Result Sheet'!G203))</f>
        <v/>
      </c>
      <c r="F203" s="442" t="str">
        <f>IF(OR($D$3="",$R$3=""),"",IF('Result Sheet'!H203="","",'Result Sheet'!H203))</f>
        <v/>
      </c>
      <c r="G203" s="442" t="str">
        <f>IF(OR($D$3="",$R$3=""),"",IF('Result Sheet'!I203="","",'Result Sheet'!I203))</f>
        <v/>
      </c>
      <c r="H203" s="443" t="str">
        <f>IF(OR($D$3="",$R$3=""),"",IF('Result Sheet'!K203="","",'Result Sheet'!K203))</f>
        <v/>
      </c>
      <c r="I203" s="444" t="str">
        <f>IF(OR($D$3="",$R$3=""),"",IF('Result Sheet'!J203="","",'Result Sheet'!J203))</f>
        <v/>
      </c>
      <c r="J203" s="120" t="str">
        <f>IF($R$3=$AQ$8,'Result Sheet'!L203,IF($R$3=$AQ$9,'Result Sheet'!AG203,IF($R$3=$AQ$10,'Result Sheet'!BC203,IF($R$3=$AQ$11,'Result Sheet'!BX203,IF($R$3=$AQ$12,'Result Sheet'!CS203,IF($R$3=$AQ$13,'Result Sheet'!DN203,""))))))</f>
        <v/>
      </c>
      <c r="K203" s="120" t="str">
        <f>IF($R$3=$AQ$8,'Result Sheet'!M203,IF($R$3=$AQ$9,'Result Sheet'!AH203,IF($R$3=$AQ$10,'Result Sheet'!BD203,IF($R$3=$AQ$11,'Result Sheet'!BY203,IF($R$3=$AQ$12,'Result Sheet'!CT203,IF($R$3=$AQ$13,'Result Sheet'!DO203,IF($R$3=$AQ$14,'Result Sheet'!EI203,IF($R$3=$AQ$15,'Result Sheet'!ES203,IF($R$3=$AQ$16,'Result Sheet'!FC203,"")))))))))</f>
        <v/>
      </c>
      <c r="L203" s="120" t="str">
        <f>IF($R$3=$AQ$8,'Result Sheet'!N203,IF($R$3=$AQ$9,'Result Sheet'!AI203,IF($R$3=$AQ$10,'Result Sheet'!BE203,IF($R$3=$AQ$11,'Result Sheet'!BZ203,IF($R$3=$AQ$12,'Result Sheet'!CU203,IF($R$3=$AQ$13,'Result Sheet'!DP203,""))))))</f>
        <v/>
      </c>
      <c r="M203" s="120" t="str">
        <f>IF($R$3=$AQ$8,'Result Sheet'!O203,IF($R$3=$AQ$9,'Result Sheet'!AJ203,IF($R$3=$AQ$10,'Result Sheet'!BF203,IF($R$3=$AQ$11,'Result Sheet'!CA203,IF($R$3=$AQ$12,'Result Sheet'!CV203,IF($R$3=$AQ$13,'Result Sheet'!DQ203,IF($R$3=$AQ$14,'Result Sheet'!EJ203,IF($R$3=$AQ$15,'Result Sheet'!ET203,IF($R$3=$AQ$16,'Result Sheet'!FD203,"")))))))))</f>
        <v/>
      </c>
      <c r="N203" s="120" t="str">
        <f>IF($R$3=$AQ$8,'Result Sheet'!P203,IF($R$3=$AQ$9,'Result Sheet'!AK203,IF($R$3=$AQ$10,'Result Sheet'!BG203,IF($R$3=$AQ$11,'Result Sheet'!CB203,IF($R$3=$AQ$12,'Result Sheet'!CW203,IF($R$3=$AQ$13,'Result Sheet'!DR203,""))))))</f>
        <v/>
      </c>
      <c r="O203" s="120" t="str">
        <f>IF($R$3=$AQ$8,'Result Sheet'!Q203,IF($R$3=$AQ$9,'Result Sheet'!AL203,IF($R$3=$AQ$10,'Result Sheet'!BH203,IF($R$3=$AQ$11,'Result Sheet'!CC203,IF($R$3=$AQ$12,'Result Sheet'!CX203,IF($R$3=$AQ$13,'Result Sheet'!DS203,IF($R$3=$AQ$14,'Result Sheet'!EK203,IF($R$3=$AQ$15,'Result Sheet'!EU203,IF($R$3=$AQ$16,'Result Sheet'!FE203,"")))))))))</f>
        <v/>
      </c>
      <c r="P203" s="472" t="str">
        <f t="shared" si="37"/>
        <v/>
      </c>
      <c r="Q203" s="120" t="str">
        <f>IF($R$3=$AQ$8,'Result Sheet'!S203,IF($R$3=$AQ$9,'Result Sheet'!AN203,IF($R$3=$AQ$10,'Result Sheet'!BJ203,IF($R$3=$AQ$11,'Result Sheet'!CE203,IF($R$3=$AQ$12,'Result Sheet'!CZ203,IF($R$3=$AQ$13,'Result Sheet'!DU203,""))))))</f>
        <v/>
      </c>
      <c r="R203" s="120" t="str">
        <f>IF($R$3=$AQ$8,'Result Sheet'!T203,IF($R$3=$AQ$9,'Result Sheet'!AO203,IF($R$3=$AQ$10,'Result Sheet'!BK203,IF($R$3=$AQ$11,'Result Sheet'!CF203,IF($R$3=$AQ$12,'Result Sheet'!DA203,IF($R$3=$AQ$13,'Result Sheet'!DV203,IF($R$3=$AQ$14,'Result Sheet'!EL203,IF($R$3=$AQ$15,'Result Sheet'!EV203,IF($R$3=$AQ$16,'Result Sheet'!FF203,IF($R$3=$AQ$17,'Result Sheet'!FM203,IF($R$3=$AQ$18,'Result Sheet'!FQ203,"")))))))))))</f>
        <v/>
      </c>
      <c r="S203" s="65" t="str">
        <f t="shared" si="38"/>
        <v/>
      </c>
      <c r="T203" s="62">
        <f t="shared" si="39"/>
        <v>0</v>
      </c>
      <c r="U203" s="120" t="str">
        <f>IF($R$3=$AQ$8,'Result Sheet'!W203,IF($R$3=$AQ$9,'Result Sheet'!AR203,IF($R$3=$AQ$10,'Result Sheet'!BN203,IF($R$3=$AQ$11,'Result Sheet'!CI203,IF($R$3=$AQ$12,'Result Sheet'!DD203,IF($R$3=$AQ$13,'Result Sheet'!DY203,""))))))</f>
        <v/>
      </c>
      <c r="V203" s="120" t="str">
        <f>IF($R$3=$AQ$8,'Result Sheet'!X203,IF($R$3=$AQ$9,'Result Sheet'!AS203,IF($R$3=$AQ$10,'Result Sheet'!BO203,IF($R$3=$AQ$11,'Result Sheet'!CJ203,IF($R$3=$AQ$12,'Result Sheet'!DE203,IF($R$3=$AQ$13,'Result Sheet'!DZ203,IF($R$3=$AQ$14,'Result Sheet'!EM203,IF($R$3=$AQ$15,'Result Sheet'!EW203,IF($R$3=$AQ$16,'Result Sheet'!FG203,IF($R$3=$AQ$17,'Result Sheet'!FN203,IF($R$3=$AQ$18,'Result Sheet'!FR203,"")))))))))))</f>
        <v/>
      </c>
      <c r="W203" s="66" t="str">
        <f t="shared" si="40"/>
        <v/>
      </c>
      <c r="X203" s="445" t="str">
        <f t="shared" si="41"/>
        <v/>
      </c>
      <c r="Y203" s="446">
        <f t="shared" si="42"/>
        <v>0</v>
      </c>
      <c r="Z203" s="446" t="str">
        <f t="shared" si="36"/>
        <v/>
      </c>
      <c r="AA203" s="446" t="str">
        <f t="shared" si="43"/>
        <v/>
      </c>
      <c r="AB203" s="446" t="str">
        <f t="shared" si="44"/>
        <v/>
      </c>
      <c r="AC203" s="446" t="str">
        <f t="shared" si="45"/>
        <v/>
      </c>
      <c r="AD203" s="447" t="str">
        <f t="shared" si="46"/>
        <v/>
      </c>
    </row>
    <row r="204" spans="1:30">
      <c r="A204" s="475">
        <f>IF('Result Sheet'!A204="","",'Result Sheet'!A204)</f>
        <v>197</v>
      </c>
      <c r="B204" s="439" t="str">
        <f>IF(OR($D$3="",$R$3=""),"",IF('Result Sheet'!B204="","",'Result Sheet'!B204))</f>
        <v/>
      </c>
      <c r="C204" s="440" t="str">
        <f>IF(OR($D$3="",$R$3=""),"",IF('Result Sheet'!F204="","",'Result Sheet'!F204))</f>
        <v/>
      </c>
      <c r="D204" s="441" t="str">
        <f>IF(OR($D$3="",$R$3=""),"",IF('Result Sheet'!E204="","",'Result Sheet'!E204))</f>
        <v/>
      </c>
      <c r="E204" s="442" t="str">
        <f>IF(OR($D$3="",$R$3=""),"",IF('Result Sheet'!G204="","",'Result Sheet'!G204))</f>
        <v/>
      </c>
      <c r="F204" s="442" t="str">
        <f>IF(OR($D$3="",$R$3=""),"",IF('Result Sheet'!H204="","",'Result Sheet'!H204))</f>
        <v/>
      </c>
      <c r="G204" s="442" t="str">
        <f>IF(OR($D$3="",$R$3=""),"",IF('Result Sheet'!I204="","",'Result Sheet'!I204))</f>
        <v/>
      </c>
      <c r="H204" s="443" t="str">
        <f>IF(OR($D$3="",$R$3=""),"",IF('Result Sheet'!K204="","",'Result Sheet'!K204))</f>
        <v/>
      </c>
      <c r="I204" s="444" t="str">
        <f>IF(OR($D$3="",$R$3=""),"",IF('Result Sheet'!J204="","",'Result Sheet'!J204))</f>
        <v/>
      </c>
      <c r="J204" s="120" t="str">
        <f>IF($R$3=$AQ$8,'Result Sheet'!L204,IF($R$3=$AQ$9,'Result Sheet'!AG204,IF($R$3=$AQ$10,'Result Sheet'!BC204,IF($R$3=$AQ$11,'Result Sheet'!BX204,IF($R$3=$AQ$12,'Result Sheet'!CS204,IF($R$3=$AQ$13,'Result Sheet'!DN204,""))))))</f>
        <v/>
      </c>
      <c r="K204" s="120" t="str">
        <f>IF($R$3=$AQ$8,'Result Sheet'!M204,IF($R$3=$AQ$9,'Result Sheet'!AH204,IF($R$3=$AQ$10,'Result Sheet'!BD204,IF($R$3=$AQ$11,'Result Sheet'!BY204,IF($R$3=$AQ$12,'Result Sheet'!CT204,IF($R$3=$AQ$13,'Result Sheet'!DO204,IF($R$3=$AQ$14,'Result Sheet'!EI204,IF($R$3=$AQ$15,'Result Sheet'!ES204,IF($R$3=$AQ$16,'Result Sheet'!FC204,"")))))))))</f>
        <v/>
      </c>
      <c r="L204" s="120" t="str">
        <f>IF($R$3=$AQ$8,'Result Sheet'!N204,IF($R$3=$AQ$9,'Result Sheet'!AI204,IF($R$3=$AQ$10,'Result Sheet'!BE204,IF($R$3=$AQ$11,'Result Sheet'!BZ204,IF($R$3=$AQ$12,'Result Sheet'!CU204,IF($R$3=$AQ$13,'Result Sheet'!DP204,""))))))</f>
        <v/>
      </c>
      <c r="M204" s="120" t="str">
        <f>IF($R$3=$AQ$8,'Result Sheet'!O204,IF($R$3=$AQ$9,'Result Sheet'!AJ204,IF($R$3=$AQ$10,'Result Sheet'!BF204,IF($R$3=$AQ$11,'Result Sheet'!CA204,IF($R$3=$AQ$12,'Result Sheet'!CV204,IF($R$3=$AQ$13,'Result Sheet'!DQ204,IF($R$3=$AQ$14,'Result Sheet'!EJ204,IF($R$3=$AQ$15,'Result Sheet'!ET204,IF($R$3=$AQ$16,'Result Sheet'!FD204,"")))))))))</f>
        <v/>
      </c>
      <c r="N204" s="120" t="str">
        <f>IF($R$3=$AQ$8,'Result Sheet'!P204,IF($R$3=$AQ$9,'Result Sheet'!AK204,IF($R$3=$AQ$10,'Result Sheet'!BG204,IF($R$3=$AQ$11,'Result Sheet'!CB204,IF($R$3=$AQ$12,'Result Sheet'!CW204,IF($R$3=$AQ$13,'Result Sheet'!DR204,""))))))</f>
        <v/>
      </c>
      <c r="O204" s="120" t="str">
        <f>IF($R$3=$AQ$8,'Result Sheet'!Q204,IF($R$3=$AQ$9,'Result Sheet'!AL204,IF($R$3=$AQ$10,'Result Sheet'!BH204,IF($R$3=$AQ$11,'Result Sheet'!CC204,IF($R$3=$AQ$12,'Result Sheet'!CX204,IF($R$3=$AQ$13,'Result Sheet'!DS204,IF($R$3=$AQ$14,'Result Sheet'!EK204,IF($R$3=$AQ$15,'Result Sheet'!EU204,IF($R$3=$AQ$16,'Result Sheet'!FE204,"")))))))))</f>
        <v/>
      </c>
      <c r="P204" s="472" t="str">
        <f t="shared" si="37"/>
        <v/>
      </c>
      <c r="Q204" s="120" t="str">
        <f>IF($R$3=$AQ$8,'Result Sheet'!S204,IF($R$3=$AQ$9,'Result Sheet'!AN204,IF($R$3=$AQ$10,'Result Sheet'!BJ204,IF($R$3=$AQ$11,'Result Sheet'!CE204,IF($R$3=$AQ$12,'Result Sheet'!CZ204,IF($R$3=$AQ$13,'Result Sheet'!DU204,""))))))</f>
        <v/>
      </c>
      <c r="R204" s="120" t="str">
        <f>IF($R$3=$AQ$8,'Result Sheet'!T204,IF($R$3=$AQ$9,'Result Sheet'!AO204,IF($R$3=$AQ$10,'Result Sheet'!BK204,IF($R$3=$AQ$11,'Result Sheet'!CF204,IF($R$3=$AQ$12,'Result Sheet'!DA204,IF($R$3=$AQ$13,'Result Sheet'!DV204,IF($R$3=$AQ$14,'Result Sheet'!EL204,IF($R$3=$AQ$15,'Result Sheet'!EV204,IF($R$3=$AQ$16,'Result Sheet'!FF204,IF($R$3=$AQ$17,'Result Sheet'!FM204,IF($R$3=$AQ$18,'Result Sheet'!FQ204,"")))))))))))</f>
        <v/>
      </c>
      <c r="S204" s="65" t="str">
        <f t="shared" si="38"/>
        <v/>
      </c>
      <c r="T204" s="62">
        <f t="shared" si="39"/>
        <v>0</v>
      </c>
      <c r="U204" s="120" t="str">
        <f>IF($R$3=$AQ$8,'Result Sheet'!W204,IF($R$3=$AQ$9,'Result Sheet'!AR204,IF($R$3=$AQ$10,'Result Sheet'!BN204,IF($R$3=$AQ$11,'Result Sheet'!CI204,IF($R$3=$AQ$12,'Result Sheet'!DD204,IF($R$3=$AQ$13,'Result Sheet'!DY204,""))))))</f>
        <v/>
      </c>
      <c r="V204" s="120" t="str">
        <f>IF($R$3=$AQ$8,'Result Sheet'!X204,IF($R$3=$AQ$9,'Result Sheet'!AS204,IF($R$3=$AQ$10,'Result Sheet'!BO204,IF($R$3=$AQ$11,'Result Sheet'!CJ204,IF($R$3=$AQ$12,'Result Sheet'!DE204,IF($R$3=$AQ$13,'Result Sheet'!DZ204,IF($R$3=$AQ$14,'Result Sheet'!EM204,IF($R$3=$AQ$15,'Result Sheet'!EW204,IF($R$3=$AQ$16,'Result Sheet'!FG204,IF($R$3=$AQ$17,'Result Sheet'!FN204,IF($R$3=$AQ$18,'Result Sheet'!FR204,"")))))))))))</f>
        <v/>
      </c>
      <c r="W204" s="66" t="str">
        <f t="shared" si="40"/>
        <v/>
      </c>
      <c r="X204" s="445" t="str">
        <f t="shared" si="41"/>
        <v/>
      </c>
      <c r="Y204" s="446">
        <f t="shared" si="42"/>
        <v>0</v>
      </c>
      <c r="Z204" s="446" t="str">
        <f t="shared" si="36"/>
        <v/>
      </c>
      <c r="AA204" s="446" t="str">
        <f t="shared" si="43"/>
        <v/>
      </c>
      <c r="AB204" s="446" t="str">
        <f t="shared" si="44"/>
        <v/>
      </c>
      <c r="AC204" s="446" t="str">
        <f t="shared" si="45"/>
        <v/>
      </c>
      <c r="AD204" s="447" t="str">
        <f t="shared" si="46"/>
        <v/>
      </c>
    </row>
    <row r="205" spans="1:30">
      <c r="A205" s="475">
        <f>IF('Result Sheet'!A205="","",'Result Sheet'!A205)</f>
        <v>198</v>
      </c>
      <c r="B205" s="439" t="str">
        <f>IF(OR($D$3="",$R$3=""),"",IF('Result Sheet'!B205="","",'Result Sheet'!B205))</f>
        <v/>
      </c>
      <c r="C205" s="440" t="str">
        <f>IF(OR($D$3="",$R$3=""),"",IF('Result Sheet'!F205="","",'Result Sheet'!F205))</f>
        <v/>
      </c>
      <c r="D205" s="441" t="str">
        <f>IF(OR($D$3="",$R$3=""),"",IF('Result Sheet'!E205="","",'Result Sheet'!E205))</f>
        <v/>
      </c>
      <c r="E205" s="442" t="str">
        <f>IF(OR($D$3="",$R$3=""),"",IF('Result Sheet'!G205="","",'Result Sheet'!G205))</f>
        <v/>
      </c>
      <c r="F205" s="442" t="str">
        <f>IF(OR($D$3="",$R$3=""),"",IF('Result Sheet'!H205="","",'Result Sheet'!H205))</f>
        <v/>
      </c>
      <c r="G205" s="442" t="str">
        <f>IF(OR($D$3="",$R$3=""),"",IF('Result Sheet'!I205="","",'Result Sheet'!I205))</f>
        <v/>
      </c>
      <c r="H205" s="443" t="str">
        <f>IF(OR($D$3="",$R$3=""),"",IF('Result Sheet'!K205="","",'Result Sheet'!K205))</f>
        <v/>
      </c>
      <c r="I205" s="444" t="str">
        <f>IF(OR($D$3="",$R$3=""),"",IF('Result Sheet'!J205="","",'Result Sheet'!J205))</f>
        <v/>
      </c>
      <c r="J205" s="120" t="str">
        <f>IF($R$3=$AQ$8,'Result Sheet'!L205,IF($R$3=$AQ$9,'Result Sheet'!AG205,IF($R$3=$AQ$10,'Result Sheet'!BC205,IF($R$3=$AQ$11,'Result Sheet'!BX205,IF($R$3=$AQ$12,'Result Sheet'!CS205,IF($R$3=$AQ$13,'Result Sheet'!DN205,""))))))</f>
        <v/>
      </c>
      <c r="K205" s="120" t="str">
        <f>IF($R$3=$AQ$8,'Result Sheet'!M205,IF($R$3=$AQ$9,'Result Sheet'!AH205,IF($R$3=$AQ$10,'Result Sheet'!BD205,IF($R$3=$AQ$11,'Result Sheet'!BY205,IF($R$3=$AQ$12,'Result Sheet'!CT205,IF($R$3=$AQ$13,'Result Sheet'!DO205,IF($R$3=$AQ$14,'Result Sheet'!EI205,IF($R$3=$AQ$15,'Result Sheet'!ES205,IF($R$3=$AQ$16,'Result Sheet'!FC205,"")))))))))</f>
        <v/>
      </c>
      <c r="L205" s="120" t="str">
        <f>IF($R$3=$AQ$8,'Result Sheet'!N205,IF($R$3=$AQ$9,'Result Sheet'!AI205,IF($R$3=$AQ$10,'Result Sheet'!BE205,IF($R$3=$AQ$11,'Result Sheet'!BZ205,IF($R$3=$AQ$12,'Result Sheet'!CU205,IF($R$3=$AQ$13,'Result Sheet'!DP205,""))))))</f>
        <v/>
      </c>
      <c r="M205" s="120" t="str">
        <f>IF($R$3=$AQ$8,'Result Sheet'!O205,IF($R$3=$AQ$9,'Result Sheet'!AJ205,IF($R$3=$AQ$10,'Result Sheet'!BF205,IF($R$3=$AQ$11,'Result Sheet'!CA205,IF($R$3=$AQ$12,'Result Sheet'!CV205,IF($R$3=$AQ$13,'Result Sheet'!DQ205,IF($R$3=$AQ$14,'Result Sheet'!EJ205,IF($R$3=$AQ$15,'Result Sheet'!ET205,IF($R$3=$AQ$16,'Result Sheet'!FD205,"")))))))))</f>
        <v/>
      </c>
      <c r="N205" s="120" t="str">
        <f>IF($R$3=$AQ$8,'Result Sheet'!P205,IF($R$3=$AQ$9,'Result Sheet'!AK205,IF($R$3=$AQ$10,'Result Sheet'!BG205,IF($R$3=$AQ$11,'Result Sheet'!CB205,IF($R$3=$AQ$12,'Result Sheet'!CW205,IF($R$3=$AQ$13,'Result Sheet'!DR205,""))))))</f>
        <v/>
      </c>
      <c r="O205" s="120" t="str">
        <f>IF($R$3=$AQ$8,'Result Sheet'!Q205,IF($R$3=$AQ$9,'Result Sheet'!AL205,IF($R$3=$AQ$10,'Result Sheet'!BH205,IF($R$3=$AQ$11,'Result Sheet'!CC205,IF($R$3=$AQ$12,'Result Sheet'!CX205,IF($R$3=$AQ$13,'Result Sheet'!DS205,IF($R$3=$AQ$14,'Result Sheet'!EK205,IF($R$3=$AQ$15,'Result Sheet'!EU205,IF($R$3=$AQ$16,'Result Sheet'!FE205,"")))))))))</f>
        <v/>
      </c>
      <c r="P205" s="472" t="str">
        <f t="shared" si="37"/>
        <v/>
      </c>
      <c r="Q205" s="120" t="str">
        <f>IF($R$3=$AQ$8,'Result Sheet'!S205,IF($R$3=$AQ$9,'Result Sheet'!AN205,IF($R$3=$AQ$10,'Result Sheet'!BJ205,IF($R$3=$AQ$11,'Result Sheet'!CE205,IF($R$3=$AQ$12,'Result Sheet'!CZ205,IF($R$3=$AQ$13,'Result Sheet'!DU205,""))))))</f>
        <v/>
      </c>
      <c r="R205" s="120" t="str">
        <f>IF($R$3=$AQ$8,'Result Sheet'!T205,IF($R$3=$AQ$9,'Result Sheet'!AO205,IF($R$3=$AQ$10,'Result Sheet'!BK205,IF($R$3=$AQ$11,'Result Sheet'!CF205,IF($R$3=$AQ$12,'Result Sheet'!DA205,IF($R$3=$AQ$13,'Result Sheet'!DV205,IF($R$3=$AQ$14,'Result Sheet'!EL205,IF($R$3=$AQ$15,'Result Sheet'!EV205,IF($R$3=$AQ$16,'Result Sheet'!FF205,IF($R$3=$AQ$17,'Result Sheet'!FM205,IF($R$3=$AQ$18,'Result Sheet'!FQ205,"")))))))))))</f>
        <v/>
      </c>
      <c r="S205" s="65" t="str">
        <f t="shared" si="38"/>
        <v/>
      </c>
      <c r="T205" s="62">
        <f t="shared" si="39"/>
        <v>0</v>
      </c>
      <c r="U205" s="120" t="str">
        <f>IF($R$3=$AQ$8,'Result Sheet'!W205,IF($R$3=$AQ$9,'Result Sheet'!AR205,IF($R$3=$AQ$10,'Result Sheet'!BN205,IF($R$3=$AQ$11,'Result Sheet'!CI205,IF($R$3=$AQ$12,'Result Sheet'!DD205,IF($R$3=$AQ$13,'Result Sheet'!DY205,""))))))</f>
        <v/>
      </c>
      <c r="V205" s="120" t="str">
        <f>IF($R$3=$AQ$8,'Result Sheet'!X205,IF($R$3=$AQ$9,'Result Sheet'!AS205,IF($R$3=$AQ$10,'Result Sheet'!BO205,IF($R$3=$AQ$11,'Result Sheet'!CJ205,IF($R$3=$AQ$12,'Result Sheet'!DE205,IF($R$3=$AQ$13,'Result Sheet'!DZ205,IF($R$3=$AQ$14,'Result Sheet'!EM205,IF($R$3=$AQ$15,'Result Sheet'!EW205,IF($R$3=$AQ$16,'Result Sheet'!FG205,IF($R$3=$AQ$17,'Result Sheet'!FN205,IF($R$3=$AQ$18,'Result Sheet'!FR205,"")))))))))))</f>
        <v/>
      </c>
      <c r="W205" s="66" t="str">
        <f t="shared" si="40"/>
        <v/>
      </c>
      <c r="X205" s="445" t="str">
        <f t="shared" si="41"/>
        <v/>
      </c>
      <c r="Y205" s="446">
        <f t="shared" si="42"/>
        <v>0</v>
      </c>
      <c r="Z205" s="446" t="str">
        <f t="shared" si="36"/>
        <v/>
      </c>
      <c r="AA205" s="446" t="str">
        <f t="shared" si="43"/>
        <v/>
      </c>
      <c r="AB205" s="446" t="str">
        <f t="shared" si="44"/>
        <v/>
      </c>
      <c r="AC205" s="446" t="str">
        <f t="shared" si="45"/>
        <v/>
      </c>
      <c r="AD205" s="447" t="str">
        <f t="shared" si="46"/>
        <v/>
      </c>
    </row>
    <row r="206" spans="1:30">
      <c r="A206" s="475">
        <f>IF('Result Sheet'!A206="","",'Result Sheet'!A206)</f>
        <v>199</v>
      </c>
      <c r="B206" s="439" t="str">
        <f>IF(OR($D$3="",$R$3=""),"",IF('Result Sheet'!B206="","",'Result Sheet'!B206))</f>
        <v/>
      </c>
      <c r="C206" s="440" t="str">
        <f>IF(OR($D$3="",$R$3=""),"",IF('Result Sheet'!F206="","",'Result Sheet'!F206))</f>
        <v/>
      </c>
      <c r="D206" s="441" t="str">
        <f>IF(OR($D$3="",$R$3=""),"",IF('Result Sheet'!E206="","",'Result Sheet'!E206))</f>
        <v/>
      </c>
      <c r="E206" s="442" t="str">
        <f>IF(OR($D$3="",$R$3=""),"",IF('Result Sheet'!G206="","",'Result Sheet'!G206))</f>
        <v/>
      </c>
      <c r="F206" s="442" t="str">
        <f>IF(OR($D$3="",$R$3=""),"",IF('Result Sheet'!H206="","",'Result Sheet'!H206))</f>
        <v/>
      </c>
      <c r="G206" s="442" t="str">
        <f>IF(OR($D$3="",$R$3=""),"",IF('Result Sheet'!I206="","",'Result Sheet'!I206))</f>
        <v/>
      </c>
      <c r="H206" s="443" t="str">
        <f>IF(OR($D$3="",$R$3=""),"",IF('Result Sheet'!K206="","",'Result Sheet'!K206))</f>
        <v/>
      </c>
      <c r="I206" s="444" t="str">
        <f>IF(OR($D$3="",$R$3=""),"",IF('Result Sheet'!J206="","",'Result Sheet'!J206))</f>
        <v/>
      </c>
      <c r="J206" s="120" t="str">
        <f>IF($R$3=$AQ$8,'Result Sheet'!L206,IF($R$3=$AQ$9,'Result Sheet'!AG206,IF($R$3=$AQ$10,'Result Sheet'!BC206,IF($R$3=$AQ$11,'Result Sheet'!BX206,IF($R$3=$AQ$12,'Result Sheet'!CS206,IF($R$3=$AQ$13,'Result Sheet'!DN206,""))))))</f>
        <v/>
      </c>
      <c r="K206" s="120" t="str">
        <f>IF($R$3=$AQ$8,'Result Sheet'!M206,IF($R$3=$AQ$9,'Result Sheet'!AH206,IF($R$3=$AQ$10,'Result Sheet'!BD206,IF($R$3=$AQ$11,'Result Sheet'!BY206,IF($R$3=$AQ$12,'Result Sheet'!CT206,IF($R$3=$AQ$13,'Result Sheet'!DO206,IF($R$3=$AQ$14,'Result Sheet'!EI206,IF($R$3=$AQ$15,'Result Sheet'!ES206,IF($R$3=$AQ$16,'Result Sheet'!FC206,"")))))))))</f>
        <v/>
      </c>
      <c r="L206" s="120" t="str">
        <f>IF($R$3=$AQ$8,'Result Sheet'!N206,IF($R$3=$AQ$9,'Result Sheet'!AI206,IF($R$3=$AQ$10,'Result Sheet'!BE206,IF($R$3=$AQ$11,'Result Sheet'!BZ206,IF($R$3=$AQ$12,'Result Sheet'!CU206,IF($R$3=$AQ$13,'Result Sheet'!DP206,""))))))</f>
        <v/>
      </c>
      <c r="M206" s="120" t="str">
        <f>IF($R$3=$AQ$8,'Result Sheet'!O206,IF($R$3=$AQ$9,'Result Sheet'!AJ206,IF($R$3=$AQ$10,'Result Sheet'!BF206,IF($R$3=$AQ$11,'Result Sheet'!CA206,IF($R$3=$AQ$12,'Result Sheet'!CV206,IF($R$3=$AQ$13,'Result Sheet'!DQ206,IF($R$3=$AQ$14,'Result Sheet'!EJ206,IF($R$3=$AQ$15,'Result Sheet'!ET206,IF($R$3=$AQ$16,'Result Sheet'!FD206,"")))))))))</f>
        <v/>
      </c>
      <c r="N206" s="120" t="str">
        <f>IF($R$3=$AQ$8,'Result Sheet'!P206,IF($R$3=$AQ$9,'Result Sheet'!AK206,IF($R$3=$AQ$10,'Result Sheet'!BG206,IF($R$3=$AQ$11,'Result Sheet'!CB206,IF($R$3=$AQ$12,'Result Sheet'!CW206,IF($R$3=$AQ$13,'Result Sheet'!DR206,""))))))</f>
        <v/>
      </c>
      <c r="O206" s="120" t="str">
        <f>IF($R$3=$AQ$8,'Result Sheet'!Q206,IF($R$3=$AQ$9,'Result Sheet'!AL206,IF($R$3=$AQ$10,'Result Sheet'!BH206,IF($R$3=$AQ$11,'Result Sheet'!CC206,IF($R$3=$AQ$12,'Result Sheet'!CX206,IF($R$3=$AQ$13,'Result Sheet'!DS206,IF($R$3=$AQ$14,'Result Sheet'!EK206,IF($R$3=$AQ$15,'Result Sheet'!EU206,IF($R$3=$AQ$16,'Result Sheet'!FE206,"")))))))))</f>
        <v/>
      </c>
      <c r="P206" s="472" t="str">
        <f t="shared" si="37"/>
        <v/>
      </c>
      <c r="Q206" s="120" t="str">
        <f>IF($R$3=$AQ$8,'Result Sheet'!S206,IF($R$3=$AQ$9,'Result Sheet'!AN206,IF($R$3=$AQ$10,'Result Sheet'!BJ206,IF($R$3=$AQ$11,'Result Sheet'!CE206,IF($R$3=$AQ$12,'Result Sheet'!CZ206,IF($R$3=$AQ$13,'Result Sheet'!DU206,""))))))</f>
        <v/>
      </c>
      <c r="R206" s="120" t="str">
        <f>IF($R$3=$AQ$8,'Result Sheet'!T206,IF($R$3=$AQ$9,'Result Sheet'!AO206,IF($R$3=$AQ$10,'Result Sheet'!BK206,IF($R$3=$AQ$11,'Result Sheet'!CF206,IF($R$3=$AQ$12,'Result Sheet'!DA206,IF($R$3=$AQ$13,'Result Sheet'!DV206,IF($R$3=$AQ$14,'Result Sheet'!EL206,IF($R$3=$AQ$15,'Result Sheet'!EV206,IF($R$3=$AQ$16,'Result Sheet'!FF206,IF($R$3=$AQ$17,'Result Sheet'!FM206,IF($R$3=$AQ$18,'Result Sheet'!FQ206,"")))))))))))</f>
        <v/>
      </c>
      <c r="S206" s="65" t="str">
        <f t="shared" si="38"/>
        <v/>
      </c>
      <c r="T206" s="62">
        <f t="shared" si="39"/>
        <v>0</v>
      </c>
      <c r="U206" s="120" t="str">
        <f>IF($R$3=$AQ$8,'Result Sheet'!W206,IF($R$3=$AQ$9,'Result Sheet'!AR206,IF($R$3=$AQ$10,'Result Sheet'!BN206,IF($R$3=$AQ$11,'Result Sheet'!CI206,IF($R$3=$AQ$12,'Result Sheet'!DD206,IF($R$3=$AQ$13,'Result Sheet'!DY206,""))))))</f>
        <v/>
      </c>
      <c r="V206" s="120" t="str">
        <f>IF($R$3=$AQ$8,'Result Sheet'!X206,IF($R$3=$AQ$9,'Result Sheet'!AS206,IF($R$3=$AQ$10,'Result Sheet'!BO206,IF($R$3=$AQ$11,'Result Sheet'!CJ206,IF($R$3=$AQ$12,'Result Sheet'!DE206,IF($R$3=$AQ$13,'Result Sheet'!DZ206,IF($R$3=$AQ$14,'Result Sheet'!EM206,IF($R$3=$AQ$15,'Result Sheet'!EW206,IF($R$3=$AQ$16,'Result Sheet'!FG206,IF($R$3=$AQ$17,'Result Sheet'!FN206,IF($R$3=$AQ$18,'Result Sheet'!FR206,"")))))))))))</f>
        <v/>
      </c>
      <c r="W206" s="66" t="str">
        <f t="shared" si="40"/>
        <v/>
      </c>
      <c r="X206" s="445" t="str">
        <f t="shared" si="41"/>
        <v/>
      </c>
      <c r="Y206" s="446">
        <f t="shared" si="42"/>
        <v>0</v>
      </c>
      <c r="Z206" s="446" t="str">
        <f t="shared" si="36"/>
        <v/>
      </c>
      <c r="AA206" s="446" t="str">
        <f t="shared" si="43"/>
        <v/>
      </c>
      <c r="AB206" s="446" t="str">
        <f t="shared" si="44"/>
        <v/>
      </c>
      <c r="AC206" s="446" t="str">
        <f t="shared" si="45"/>
        <v/>
      </c>
      <c r="AD206" s="447" t="str">
        <f t="shared" si="46"/>
        <v/>
      </c>
    </row>
    <row r="207" spans="1:30">
      <c r="A207" s="448">
        <f>IF('Result Sheet'!A207="","",'Result Sheet'!A207)</f>
        <v>200</v>
      </c>
      <c r="B207" s="449" t="str">
        <f>IF(OR($D$3="",$R$3=""),"",IF('Result Sheet'!B207="","",'Result Sheet'!B207))</f>
        <v/>
      </c>
      <c r="C207" s="450" t="str">
        <f>IF(OR($D$3="",$R$3=""),"",IF('Result Sheet'!F207="","",'Result Sheet'!F207))</f>
        <v/>
      </c>
      <c r="D207" s="451" t="str">
        <f>IF(OR($D$3="",$R$3=""),"",IF('Result Sheet'!E207="","",'Result Sheet'!E207))</f>
        <v/>
      </c>
      <c r="E207" s="452" t="str">
        <f>IF(OR($D$3="",$R$3=""),"",IF('Result Sheet'!G207="","",'Result Sheet'!G207))</f>
        <v/>
      </c>
      <c r="F207" s="452" t="str">
        <f>IF(OR($D$3="",$R$3=""),"",IF('Result Sheet'!H207="","",'Result Sheet'!H207))</f>
        <v/>
      </c>
      <c r="G207" s="452" t="str">
        <f>IF(OR($D$3="",$R$3=""),"",IF('Result Sheet'!I207="","",'Result Sheet'!I207))</f>
        <v/>
      </c>
      <c r="H207" s="453" t="str">
        <f>IF(OR($D$3="",$R$3=""),"",IF('Result Sheet'!K207="","",'Result Sheet'!K207))</f>
        <v/>
      </c>
      <c r="I207" s="454" t="str">
        <f>IF(OR($D$3="",$R$3=""),"",IF('Result Sheet'!J207="","",'Result Sheet'!J207))</f>
        <v/>
      </c>
      <c r="J207" s="120" t="str">
        <f>IF($R$3=$AQ$8,'Result Sheet'!L207,IF($R$3=$AQ$9,'Result Sheet'!AG207,IF($R$3=$AQ$10,'Result Sheet'!BC207,IF($R$3=$AQ$11,'Result Sheet'!BX207,IF($R$3=$AQ$12,'Result Sheet'!CS207,IF($R$3=$AQ$13,'Result Sheet'!DN207,""))))))</f>
        <v/>
      </c>
      <c r="K207" s="120" t="str">
        <f>IF($R$3=$AQ$8,'Result Sheet'!M207,IF($R$3=$AQ$9,'Result Sheet'!AH207,IF($R$3=$AQ$10,'Result Sheet'!BD207,IF($R$3=$AQ$11,'Result Sheet'!BY207,IF($R$3=$AQ$12,'Result Sheet'!CT207,IF($R$3=$AQ$13,'Result Sheet'!DO207,IF($R$3=$AQ$14,'Result Sheet'!EI207,IF($R$3=$AQ$15,'Result Sheet'!ES207,IF($R$3=$AQ$16,'Result Sheet'!FC207,"")))))))))</f>
        <v/>
      </c>
      <c r="L207" s="120" t="str">
        <f>IF($R$3=$AQ$8,'Result Sheet'!N207,IF($R$3=$AQ$9,'Result Sheet'!AI207,IF($R$3=$AQ$10,'Result Sheet'!BE207,IF($R$3=$AQ$11,'Result Sheet'!BZ207,IF($R$3=$AQ$12,'Result Sheet'!CU207,IF($R$3=$AQ$13,'Result Sheet'!DP207,""))))))</f>
        <v/>
      </c>
      <c r="M207" s="120" t="str">
        <f>IF($R$3=$AQ$8,'Result Sheet'!O207,IF($R$3=$AQ$9,'Result Sheet'!AJ207,IF($R$3=$AQ$10,'Result Sheet'!BF207,IF($R$3=$AQ$11,'Result Sheet'!CA207,IF($R$3=$AQ$12,'Result Sheet'!CV207,IF($R$3=$AQ$13,'Result Sheet'!DQ207,IF($R$3=$AQ$14,'Result Sheet'!EJ207,IF($R$3=$AQ$15,'Result Sheet'!ET207,IF($R$3=$AQ$16,'Result Sheet'!FD207,"")))))))))</f>
        <v/>
      </c>
      <c r="N207" s="120" t="str">
        <f>IF($R$3=$AQ$8,'Result Sheet'!P207,IF($R$3=$AQ$9,'Result Sheet'!AK207,IF($R$3=$AQ$10,'Result Sheet'!BG207,IF($R$3=$AQ$11,'Result Sheet'!CB207,IF($R$3=$AQ$12,'Result Sheet'!CW207,IF($R$3=$AQ$13,'Result Sheet'!DR207,""))))))</f>
        <v/>
      </c>
      <c r="O207" s="120" t="str">
        <f>IF($R$3=$AQ$8,'Result Sheet'!Q207,IF($R$3=$AQ$9,'Result Sheet'!AL207,IF($R$3=$AQ$10,'Result Sheet'!BH207,IF($R$3=$AQ$11,'Result Sheet'!CC207,IF($R$3=$AQ$12,'Result Sheet'!CX207,IF($R$3=$AQ$13,'Result Sheet'!DS207,IF($R$3=$AQ$14,'Result Sheet'!EK207,IF($R$3=$AQ$15,'Result Sheet'!EU207,IF($R$3=$AQ$16,'Result Sheet'!FE207,"")))))))))</f>
        <v/>
      </c>
      <c r="P207" s="472" t="str">
        <f t="shared" si="37"/>
        <v/>
      </c>
      <c r="Q207" s="120" t="str">
        <f>IF($R$3=$AQ$8,'Result Sheet'!S207,IF($R$3=$AQ$9,'Result Sheet'!AN207,IF($R$3=$AQ$10,'Result Sheet'!BJ207,IF($R$3=$AQ$11,'Result Sheet'!CE207,IF($R$3=$AQ$12,'Result Sheet'!CZ207,IF($R$3=$AQ$13,'Result Sheet'!DU207,""))))))</f>
        <v/>
      </c>
      <c r="R207" s="120" t="str">
        <f>IF($R$3=$AQ$8,'Result Sheet'!T207,IF($R$3=$AQ$9,'Result Sheet'!AO207,IF($R$3=$AQ$10,'Result Sheet'!BK207,IF($R$3=$AQ$11,'Result Sheet'!CF207,IF($R$3=$AQ$12,'Result Sheet'!DA207,IF($R$3=$AQ$13,'Result Sheet'!DV207,IF($R$3=$AQ$14,'Result Sheet'!EL207,IF($R$3=$AQ$15,'Result Sheet'!EV207,IF($R$3=$AQ$16,'Result Sheet'!FF207,IF($R$3=$AQ$17,'Result Sheet'!FM207,IF($R$3=$AQ$18,'Result Sheet'!FQ207,"")))))))))))</f>
        <v/>
      </c>
      <c r="S207" s="65" t="str">
        <f t="shared" si="38"/>
        <v/>
      </c>
      <c r="T207" s="62">
        <f t="shared" si="39"/>
        <v>0</v>
      </c>
      <c r="U207" s="120" t="str">
        <f>IF($R$3=$AQ$8,'Result Sheet'!W207,IF($R$3=$AQ$9,'Result Sheet'!AR207,IF($R$3=$AQ$10,'Result Sheet'!BN207,IF($R$3=$AQ$11,'Result Sheet'!CI207,IF($R$3=$AQ$12,'Result Sheet'!DD207,IF($R$3=$AQ$13,'Result Sheet'!DY207,""))))))</f>
        <v/>
      </c>
      <c r="V207" s="120" t="str">
        <f>IF($R$3=$AQ$8,'Result Sheet'!X207,IF($R$3=$AQ$9,'Result Sheet'!AS207,IF($R$3=$AQ$10,'Result Sheet'!BO207,IF($R$3=$AQ$11,'Result Sheet'!CJ207,IF($R$3=$AQ$12,'Result Sheet'!DE207,IF($R$3=$AQ$13,'Result Sheet'!DZ207,IF($R$3=$AQ$14,'Result Sheet'!EM207,IF($R$3=$AQ$15,'Result Sheet'!EW207,IF($R$3=$AQ$16,'Result Sheet'!FG207,IF($R$3=$AQ$17,'Result Sheet'!FN207,IF($R$3=$AQ$18,'Result Sheet'!FR207,"")))))))))))</f>
        <v/>
      </c>
      <c r="W207" s="66" t="str">
        <f t="shared" si="40"/>
        <v/>
      </c>
      <c r="X207" s="445" t="str">
        <f t="shared" si="41"/>
        <v/>
      </c>
      <c r="Y207" s="446">
        <f t="shared" si="42"/>
        <v>0</v>
      </c>
      <c r="Z207" s="455" t="str">
        <f t="shared" si="36"/>
        <v/>
      </c>
      <c r="AA207" s="446" t="str">
        <f t="shared" si="43"/>
        <v/>
      </c>
      <c r="AB207" s="446" t="str">
        <f t="shared" si="44"/>
        <v/>
      </c>
      <c r="AC207" s="446" t="str">
        <f t="shared" si="45"/>
        <v/>
      </c>
      <c r="AD207" s="447" t="str">
        <f t="shared" si="46"/>
        <v/>
      </c>
    </row>
    <row r="208" spans="1:30">
      <c r="A208" s="864"/>
      <c r="B208" s="864"/>
      <c r="C208" s="864"/>
      <c r="D208" s="864"/>
      <c r="E208" s="864"/>
      <c r="F208" s="864"/>
      <c r="G208" s="864"/>
      <c r="H208" s="864"/>
      <c r="I208" s="864"/>
      <c r="J208" s="864"/>
      <c r="K208" s="864"/>
      <c r="L208" s="864"/>
      <c r="M208" s="864"/>
      <c r="N208" s="864"/>
      <c r="O208" s="864"/>
      <c r="P208" s="864"/>
      <c r="Q208" s="864"/>
      <c r="R208" s="864"/>
      <c r="S208" s="864"/>
      <c r="T208" s="865"/>
      <c r="U208" s="865"/>
      <c r="V208" s="865"/>
      <c r="W208" s="865"/>
      <c r="X208" s="865"/>
      <c r="Y208" s="865"/>
      <c r="Z208" s="865"/>
      <c r="AA208" s="865"/>
      <c r="AB208" s="865"/>
      <c r="AC208" s="865"/>
      <c r="AD208" s="865"/>
    </row>
    <row r="209" spans="1:30">
      <c r="A209" s="836" t="s">
        <v>206</v>
      </c>
      <c r="B209" s="836"/>
      <c r="C209" s="836"/>
      <c r="D209" s="836"/>
      <c r="E209" s="836"/>
      <c r="F209" s="838" t="str">
        <f>IF(OR($D$3="",$R$3=""),"",IF('Result Sheet'!H208="","",'Result Sheet'!H208))</f>
        <v>विषय का नाम :</v>
      </c>
      <c r="G209" s="839"/>
      <c r="H209" s="840" t="str">
        <f>IF(OR($D$3="",$R$3=""),"",IF(R3="","",R3))</f>
        <v>हिंदी</v>
      </c>
      <c r="I209" s="840"/>
      <c r="J209" s="840"/>
      <c r="K209" s="840"/>
      <c r="L209" s="840"/>
      <c r="M209" s="840"/>
      <c r="N209" s="840"/>
      <c r="O209" s="840"/>
      <c r="P209" s="840"/>
      <c r="Q209" s="840"/>
      <c r="R209" s="840"/>
      <c r="S209" s="838"/>
      <c r="T209" s="456"/>
      <c r="U209" s="457"/>
      <c r="V209" s="457"/>
      <c r="W209" s="457"/>
      <c r="X209" s="457"/>
      <c r="Y209" s="457"/>
      <c r="Z209" s="457"/>
      <c r="AA209" s="457"/>
      <c r="AB209" s="457"/>
      <c r="AC209" s="457"/>
      <c r="AD209" s="841"/>
    </row>
    <row r="210" spans="1:30">
      <c r="A210" s="837"/>
      <c r="B210" s="837"/>
      <c r="C210" s="837"/>
      <c r="D210" s="837"/>
      <c r="E210" s="837"/>
      <c r="F210" s="823" t="str">
        <f>IF(OR($D$3="",$R$3=""),"",IF('Result Sheet'!H209="","",'Result Sheet'!H209))</f>
        <v>विषयाध्यापक का नाम :</v>
      </c>
      <c r="G210" s="830"/>
      <c r="H210" s="842" t="str">
        <f>IF($R$3=$AQ$8,'Result Sheet'!S4,IF($R$3=$AQ$9,'Result Sheet'!AN4,IF($R$3=$AQ$10,'Result Sheet'!BJ4,IF($R$3=$AQ$11,'Result Sheet'!CE4,IF($R$3=$AQ$12,'Result Sheet'!CZ4,IF($R$3=$AQ$13,'Result Sheet'!DU4,IF($R$3=$AQ$14,'Result Sheet'!EI209,IF($R$3=$AQ$15,'Result Sheet'!ES209,IF($R$3=$AQ$17,'Result Sheet'!FC209,IF($R$3=$AQ$18,'Result Sheet'!FM209,IF($R$3=$AQ$19,'Result Sheet'!FQ209,"")))))))))))</f>
        <v>RADHESHYAM</v>
      </c>
      <c r="I210" s="842"/>
      <c r="J210" s="842"/>
      <c r="K210" s="842"/>
      <c r="L210" s="842"/>
      <c r="M210" s="842"/>
      <c r="N210" s="842"/>
      <c r="O210" s="842"/>
      <c r="P210" s="842"/>
      <c r="Q210" s="842"/>
      <c r="R210" s="842"/>
      <c r="S210" s="823"/>
      <c r="T210" s="458"/>
      <c r="U210" s="459"/>
      <c r="V210" s="459"/>
      <c r="W210" s="459"/>
      <c r="X210" s="459"/>
      <c r="Y210" s="459"/>
      <c r="Z210" s="459"/>
      <c r="AA210" s="459"/>
      <c r="AB210" s="459"/>
      <c r="AC210" s="459"/>
      <c r="AD210" s="841"/>
    </row>
    <row r="211" spans="1:30">
      <c r="A211" s="837"/>
      <c r="B211" s="837"/>
      <c r="C211" s="837"/>
      <c r="D211" s="837"/>
      <c r="E211" s="837"/>
      <c r="F211" s="823" t="str">
        <f>IF(OR($D$3="",$R$3=""),"",IF('Result Sheet'!H210="","",'Result Sheet'!H210))</f>
        <v>परीक्षा में बैठने वाले विद्यार्थियों की संख्या :</v>
      </c>
      <c r="G211" s="830"/>
      <c r="H211" s="827">
        <f>IF(AND(H209="",H210=""),"",COUNTA(AB8:AB207)-COUNTIF(B8:B207,"NSO")-COUNTIF(AB8:AB207,"AB")-COUNTIF(AB8:AB207,""))</f>
        <v>12</v>
      </c>
      <c r="I211" s="827"/>
      <c r="J211" s="827"/>
      <c r="K211" s="827"/>
      <c r="L211" s="827"/>
      <c r="M211" s="827"/>
      <c r="N211" s="827"/>
      <c r="O211" s="827"/>
      <c r="P211" s="827"/>
      <c r="Q211" s="827"/>
      <c r="R211" s="827"/>
      <c r="S211" s="843"/>
      <c r="T211" s="460"/>
      <c r="U211" s="461"/>
      <c r="V211" s="461"/>
      <c r="W211" s="461"/>
      <c r="X211" s="461"/>
      <c r="Y211" s="461"/>
      <c r="Z211" s="461"/>
      <c r="AA211" s="461"/>
      <c r="AB211" s="461"/>
      <c r="AC211" s="461"/>
      <c r="AD211" s="841"/>
    </row>
    <row r="212" spans="1:30">
      <c r="A212" s="837"/>
      <c r="B212" s="837"/>
      <c r="C212" s="837"/>
      <c r="D212" s="837"/>
      <c r="E212" s="837"/>
      <c r="F212" s="823" t="str">
        <f>IF(OR($D$3="",$R$3=""),"",IF('Result Sheet'!H211="","",'Result Sheet'!H211))</f>
        <v>ग्रेड :</v>
      </c>
      <c r="G212" s="830"/>
      <c r="H212" s="827" t="str">
        <f>IF(OR($R$3=$AQ$14,$R$3=$AQ$15,$R$3=$AQ$16),"A+","A")</f>
        <v>A</v>
      </c>
      <c r="I212" s="827"/>
      <c r="J212" s="827" t="str">
        <f>IF(OR($R$3=$AQ$14,$R$3=$AQ$15,$R$3=$AQ$16),"A","B")</f>
        <v>B</v>
      </c>
      <c r="K212" s="827"/>
      <c r="L212" s="827" t="str">
        <f>IF(OR($R$3=$AQ$14,$R$3=$AQ$15,$R$3=$AQ$16),"B","C")</f>
        <v>C</v>
      </c>
      <c r="M212" s="827"/>
      <c r="N212" s="825" t="str">
        <f>IF(OR($R$3=$AQ$14,$R$3=$AQ$15,$R$3=$AQ$16),"C","D")</f>
        <v>D</v>
      </c>
      <c r="O212" s="825"/>
      <c r="P212" s="825" t="str">
        <f>IF(OR($R$3=$AQ$14,$R$3=$AQ$15,$R$3=$AQ$16),"D","E")</f>
        <v>E</v>
      </c>
      <c r="Q212" s="825"/>
      <c r="R212" s="831" t="s">
        <v>87</v>
      </c>
      <c r="S212" s="832"/>
      <c r="T212" s="462"/>
      <c r="U212" s="463"/>
      <c r="V212" s="463"/>
      <c r="W212" s="463"/>
      <c r="X212" s="463"/>
      <c r="Y212" s="464"/>
      <c r="Z212" s="464"/>
      <c r="AA212" s="464"/>
      <c r="AB212" s="465"/>
      <c r="AC212" s="465"/>
      <c r="AD212" s="841"/>
    </row>
    <row r="213" spans="1:30">
      <c r="A213" s="837"/>
      <c r="B213" s="837"/>
      <c r="C213" s="837"/>
      <c r="D213" s="837"/>
      <c r="E213" s="837"/>
      <c r="F213" s="823" t="str">
        <f>IF(OR($D$3="",$R$3=""),"",IF('Result Sheet'!H212="","",'Result Sheet'!H212))</f>
        <v>ग्रेडवार उत्तीर्ण विद्यार्थी :</v>
      </c>
      <c r="G213" s="830"/>
      <c r="H213" s="827">
        <f>IF(AND(H209="",H210=""),"",IF(OR($R$3=$AQ$14,$R$3=$AQ$15,$R$3=$AQ$16),COUNTIF(AD8:AD207,"A+"),COUNTIF(AD8:AD207,"A")))</f>
        <v>0</v>
      </c>
      <c r="I213" s="827"/>
      <c r="J213" s="827">
        <f>IF(AND(H209="",H210=""),"",IF(OR($R$3=$AQ$14,$R$3=$AQ$15,$R$3=$AQ$16),COUNTIF(AD8:AD207,"A"),COUNTIF(AD8:AD207,"B")))</f>
        <v>2</v>
      </c>
      <c r="K213" s="827"/>
      <c r="L213" s="827">
        <f>IF(AND(H209="",H210=""),"",IF(OR($R$3=$AQ$14,$R$3=$AQ$15,$R$3=$AQ$16),COUNTIF(AD8:AD207,"B"),COUNTIF(AD8:AD207,"C")))</f>
        <v>10</v>
      </c>
      <c r="M213" s="827"/>
      <c r="N213" s="827">
        <f>IF(AND(H209="",H210=""),"",IF(OR($R$3=$AQ$14,$R$3=$AQ$15,$R$3=$AQ$16),COUNTIF(AD8:AD207,"C"),COUNTIF(AD8:AD207,"D")))</f>
        <v>0</v>
      </c>
      <c r="O213" s="827"/>
      <c r="P213" s="827">
        <f>IF(AND(H209="",H210=""),"",IF(OR($R$3=$AQ$14,$R$3=$AQ$15,$R$3=$AQ$16),COUNTIF(AD8:AD207,"D"),COUNTIF(AD8:AD207,"E")))</f>
        <v>0</v>
      </c>
      <c r="Q213" s="827"/>
      <c r="R213" s="828">
        <f>IF(AND(H209="",H210=""),"",SUM(H213,J213,L213,N213,P213))</f>
        <v>12</v>
      </c>
      <c r="S213" s="829"/>
      <c r="T213" s="460"/>
      <c r="U213" s="461"/>
      <c r="V213" s="461"/>
      <c r="W213" s="461"/>
      <c r="X213" s="461"/>
      <c r="Y213" s="466"/>
      <c r="Z213" s="466"/>
      <c r="AA213" s="466"/>
      <c r="AB213" s="467"/>
      <c r="AC213" s="467"/>
      <c r="AD213" s="841"/>
    </row>
    <row r="214" spans="1:30">
      <c r="A214" s="837"/>
      <c r="B214" s="837"/>
      <c r="C214" s="837"/>
      <c r="D214" s="837"/>
      <c r="E214" s="837"/>
      <c r="F214" s="823" t="str">
        <f>IF(OR($D$3="",$R$3=""),"",IF('Result Sheet'!H213="","",'Result Sheet'!H213))</f>
        <v>कुल उत्तीर्ण प्रतिशत में  :</v>
      </c>
      <c r="G214" s="824"/>
      <c r="H214" s="844">
        <f>IF(AND(H209="",H210=""),"",IF(H211=0,0,(R213-P213)/H211*100))</f>
        <v>100</v>
      </c>
      <c r="I214" s="844"/>
      <c r="J214" s="844"/>
      <c r="K214" s="844"/>
      <c r="L214" s="844"/>
      <c r="M214" s="844"/>
      <c r="N214" s="844"/>
      <c r="O214" s="844"/>
      <c r="P214" s="844"/>
      <c r="Q214" s="844"/>
      <c r="R214" s="844"/>
      <c r="S214" s="845"/>
      <c r="T214" s="468"/>
      <c r="U214" s="469"/>
      <c r="V214" s="469"/>
      <c r="W214" s="469"/>
      <c r="X214" s="469"/>
      <c r="Y214" s="469"/>
      <c r="Z214" s="469"/>
      <c r="AA214" s="469"/>
      <c r="AB214" s="469"/>
      <c r="AC214" s="469"/>
      <c r="AD214" s="841"/>
    </row>
    <row r="215" spans="1:30">
      <c r="A215" s="837"/>
      <c r="B215" s="837"/>
      <c r="C215" s="837"/>
      <c r="D215" s="837"/>
      <c r="E215" s="837"/>
      <c r="F215" s="823" t="str">
        <f>IF(OR($D$3="",$R$3=""),"",IF('Result Sheet'!H214="","",'Result Sheet'!H214))</f>
        <v>पूरक परीक्षा  :</v>
      </c>
      <c r="G215" s="824"/>
      <c r="H215" s="825">
        <f>IF(AND(H209="",H210=""),"",COUNTIF(AB8:AB207,"S"))</f>
        <v>0</v>
      </c>
      <c r="I215" s="825"/>
      <c r="J215" s="825"/>
      <c r="K215" s="825"/>
      <c r="L215" s="825"/>
      <c r="M215" s="825"/>
      <c r="N215" s="825"/>
      <c r="O215" s="825"/>
      <c r="P215" s="825"/>
      <c r="Q215" s="825"/>
      <c r="R215" s="825"/>
      <c r="S215" s="826"/>
      <c r="T215" s="462"/>
      <c r="U215" s="463"/>
      <c r="V215" s="463"/>
      <c r="W215" s="463"/>
      <c r="X215" s="463"/>
      <c r="Y215" s="463"/>
      <c r="Z215" s="463"/>
      <c r="AA215" s="463"/>
      <c r="AB215" s="463"/>
      <c r="AC215" s="463"/>
      <c r="AD215" s="841"/>
    </row>
    <row r="216" spans="1:30">
      <c r="A216" s="837"/>
      <c r="B216" s="837"/>
      <c r="C216" s="837"/>
      <c r="D216" s="837"/>
      <c r="E216" s="837"/>
      <c r="F216" s="823" t="str">
        <f>IF(OR($D$3="",$R$3=""),"",IF('Result Sheet'!H215="","",'Result Sheet'!H215))</f>
        <v>अनुतीर्ण  :</v>
      </c>
      <c r="G216" s="824"/>
      <c r="H216" s="825">
        <f>IF(AND(H209="",H210=""),"",COUNTIF(AB8:AB207,"F"))</f>
        <v>0</v>
      </c>
      <c r="I216" s="825"/>
      <c r="J216" s="825"/>
      <c r="K216" s="825"/>
      <c r="L216" s="825"/>
      <c r="M216" s="825"/>
      <c r="N216" s="825"/>
      <c r="O216" s="825"/>
      <c r="P216" s="825"/>
      <c r="Q216" s="825"/>
      <c r="R216" s="825"/>
      <c r="S216" s="826"/>
      <c r="T216" s="462"/>
      <c r="U216" s="463"/>
      <c r="V216" s="463"/>
      <c r="W216" s="463"/>
      <c r="X216" s="463"/>
      <c r="Y216" s="463"/>
      <c r="Z216" s="463"/>
      <c r="AA216" s="463"/>
      <c r="AB216" s="463"/>
      <c r="AC216" s="463"/>
      <c r="AD216" s="841"/>
    </row>
    <row r="217" spans="1:30">
      <c r="A217" s="837"/>
      <c r="B217" s="837"/>
      <c r="C217" s="837"/>
      <c r="D217" s="837"/>
      <c r="E217" s="837"/>
      <c r="F217" s="823" t="str">
        <f>IF(OR($D$3="",$R$3=""),"",IF('Result Sheet'!H216="","",'Result Sheet'!H216))</f>
        <v>पुनः परीक्षा तक परिणाम रोका गया  :</v>
      </c>
      <c r="G217" s="824"/>
      <c r="H217" s="825">
        <f>IF(AND(H209="",H210=""),"",COUNTIF(AB8:AB207,"RW"))</f>
        <v>0</v>
      </c>
      <c r="I217" s="825"/>
      <c r="J217" s="825"/>
      <c r="K217" s="825"/>
      <c r="L217" s="825"/>
      <c r="M217" s="825"/>
      <c r="N217" s="825"/>
      <c r="O217" s="825"/>
      <c r="P217" s="825"/>
      <c r="Q217" s="825"/>
      <c r="R217" s="825"/>
      <c r="S217" s="826"/>
      <c r="T217" s="462"/>
      <c r="U217" s="463"/>
      <c r="V217" s="463"/>
      <c r="W217" s="463"/>
      <c r="X217" s="463"/>
      <c r="Y217" s="463"/>
      <c r="Z217" s="463"/>
      <c r="AA217" s="463"/>
      <c r="AB217" s="463"/>
      <c r="AC217" s="463"/>
      <c r="AD217" s="841"/>
    </row>
    <row r="218" spans="1:30">
      <c r="A218" s="837"/>
      <c r="B218" s="837"/>
      <c r="C218" s="837"/>
      <c r="D218" s="837"/>
      <c r="E218" s="837"/>
      <c r="F218" s="823" t="str">
        <f>IF(OR($D$3="",$R$3=""),"",IF('Result Sheet'!H217="","",'Result Sheet'!H217))</f>
        <v>अनुपस्थिति  :</v>
      </c>
      <c r="G218" s="824"/>
      <c r="H218" s="825">
        <f>IF(AND(H209="",H210=""),"",COUNTIF(AB8:AB207,"AB"))</f>
        <v>0</v>
      </c>
      <c r="I218" s="825"/>
      <c r="J218" s="825"/>
      <c r="K218" s="825"/>
      <c r="L218" s="825"/>
      <c r="M218" s="825"/>
      <c r="N218" s="825"/>
      <c r="O218" s="825"/>
      <c r="P218" s="825"/>
      <c r="Q218" s="825"/>
      <c r="R218" s="825"/>
      <c r="S218" s="826"/>
      <c r="T218" s="462"/>
      <c r="U218" s="463"/>
      <c r="V218" s="463"/>
      <c r="W218" s="463"/>
      <c r="X218" s="463"/>
      <c r="Y218" s="463"/>
      <c r="Z218" s="463"/>
      <c r="AA218" s="463"/>
      <c r="AB218" s="463"/>
      <c r="AC218" s="463"/>
      <c r="AD218" s="841"/>
    </row>
    <row r="219" spans="1:30">
      <c r="A219" s="837"/>
      <c r="B219" s="837"/>
      <c r="C219" s="837"/>
      <c r="D219" s="837"/>
      <c r="E219" s="837"/>
      <c r="F219" s="823" t="s">
        <v>86</v>
      </c>
      <c r="G219" s="824"/>
      <c r="H219" s="825">
        <f>IF(AND(H209="",H210=""),"",COUNTIF(AB8:AB207,"NSO"))</f>
        <v>0</v>
      </c>
      <c r="I219" s="825"/>
      <c r="J219" s="825"/>
      <c r="K219" s="825"/>
      <c r="L219" s="825"/>
      <c r="M219" s="825"/>
      <c r="N219" s="825"/>
      <c r="O219" s="825"/>
      <c r="P219" s="825"/>
      <c r="Q219" s="825"/>
      <c r="R219" s="825"/>
      <c r="S219" s="826"/>
      <c r="T219" s="462"/>
      <c r="U219" s="463"/>
      <c r="V219" s="463"/>
      <c r="W219" s="463"/>
      <c r="X219" s="463"/>
      <c r="Y219" s="463"/>
      <c r="Z219" s="463"/>
      <c r="AA219" s="463"/>
      <c r="AB219" s="463"/>
      <c r="AC219" s="463"/>
      <c r="AD219" s="841"/>
    </row>
    <row r="220" spans="1:30">
      <c r="A220" s="837"/>
      <c r="B220" s="837"/>
      <c r="C220" s="837"/>
      <c r="D220" s="837"/>
      <c r="E220" s="837"/>
      <c r="F220" s="823" t="str">
        <f>IF(OR($D$3="",$R$3=""),"",IF('Result Sheet'!H218="","",'Result Sheet'!H218))</f>
        <v>पुनः परीक्षा वाले विद्यार्थियों की संख्या  :</v>
      </c>
      <c r="G220" s="824"/>
      <c r="H220" s="825">
        <f>IF(AND(H209="",H210=""),"",COUNTIF(AB8:AB207,"RE"))</f>
        <v>0</v>
      </c>
      <c r="I220" s="825"/>
      <c r="J220" s="825"/>
      <c r="K220" s="825"/>
      <c r="L220" s="825"/>
      <c r="M220" s="825"/>
      <c r="N220" s="825"/>
      <c r="O220" s="825"/>
      <c r="P220" s="825"/>
      <c r="Q220" s="825"/>
      <c r="R220" s="825"/>
      <c r="S220" s="826"/>
      <c r="T220" s="470"/>
      <c r="U220" s="471"/>
      <c r="V220" s="471"/>
      <c r="W220" s="471"/>
      <c r="X220" s="471"/>
      <c r="Y220" s="471"/>
      <c r="Z220" s="471"/>
      <c r="AA220" s="471"/>
      <c r="AB220" s="471"/>
      <c r="AC220" s="471"/>
      <c r="AD220" s="841"/>
    </row>
  </sheetData>
  <sheetProtection password="D49F" sheet="1" objects="1" scenarios="1" formatColumns="0" formatRows="0"/>
  <protectedRanges>
    <protectedRange password="EA02" sqref="P5:S5 Q6:S6 J5:O6 T5:W6 J7:W7 P8:P207 W8:W207 S8:T207" name="mark sheet"/>
  </protectedRanges>
  <mergeCells count="69">
    <mergeCell ref="F219:G219"/>
    <mergeCell ref="H219:S219"/>
    <mergeCell ref="F5:F7"/>
    <mergeCell ref="A1:AD1"/>
    <mergeCell ref="A2:AD2"/>
    <mergeCell ref="B3:C3"/>
    <mergeCell ref="H3:K3"/>
    <mergeCell ref="N3:Q3"/>
    <mergeCell ref="R3:AD3"/>
    <mergeCell ref="AC5:AC6"/>
    <mergeCell ref="AD5:AD6"/>
    <mergeCell ref="A208:AD208"/>
    <mergeCell ref="T5:T6"/>
    <mergeCell ref="U5:W5"/>
    <mergeCell ref="X5:X6"/>
    <mergeCell ref="Y5:Y6"/>
    <mergeCell ref="Z5:Z6"/>
    <mergeCell ref="AA5:AA6"/>
    <mergeCell ref="AB5:AB6"/>
    <mergeCell ref="G5:G7"/>
    <mergeCell ref="H5:H7"/>
    <mergeCell ref="I5:I7"/>
    <mergeCell ref="A5:A7"/>
    <mergeCell ref="B5:B7"/>
    <mergeCell ref="C5:C7"/>
    <mergeCell ref="D5:D7"/>
    <mergeCell ref="E5:E7"/>
    <mergeCell ref="AG5:AK6"/>
    <mergeCell ref="AG8:AL9"/>
    <mergeCell ref="AG10:AL10"/>
    <mergeCell ref="A209:E220"/>
    <mergeCell ref="F209:G209"/>
    <mergeCell ref="H209:S209"/>
    <mergeCell ref="AD209:AD220"/>
    <mergeCell ref="F210:G210"/>
    <mergeCell ref="H210:S210"/>
    <mergeCell ref="F211:G211"/>
    <mergeCell ref="H211:S211"/>
    <mergeCell ref="F212:G212"/>
    <mergeCell ref="H212:I212"/>
    <mergeCell ref="H214:S214"/>
    <mergeCell ref="F215:G215"/>
    <mergeCell ref="H215:S215"/>
    <mergeCell ref="J212:K212"/>
    <mergeCell ref="L212:M212"/>
    <mergeCell ref="N212:O212"/>
    <mergeCell ref="P212:Q212"/>
    <mergeCell ref="R212:S212"/>
    <mergeCell ref="F213:G213"/>
    <mergeCell ref="H213:I213"/>
    <mergeCell ref="J213:K213"/>
    <mergeCell ref="L213:M213"/>
    <mergeCell ref="N213:O213"/>
    <mergeCell ref="F220:G220"/>
    <mergeCell ref="H220:S220"/>
    <mergeCell ref="J5:K5"/>
    <mergeCell ref="L5:M5"/>
    <mergeCell ref="N5:O5"/>
    <mergeCell ref="P5:P6"/>
    <mergeCell ref="Q5:S5"/>
    <mergeCell ref="F216:G216"/>
    <mergeCell ref="H216:S216"/>
    <mergeCell ref="F217:G217"/>
    <mergeCell ref="H217:S217"/>
    <mergeCell ref="F218:G218"/>
    <mergeCell ref="H218:S218"/>
    <mergeCell ref="P213:Q213"/>
    <mergeCell ref="R213:S213"/>
    <mergeCell ref="F214:G214"/>
  </mergeCells>
  <conditionalFormatting sqref="N213 T213:W213 H209:H214 P213 J212:J213 L212:L213 H8:O207">
    <cfRule type="containsText" dxfId="299" priority="21" stopIfTrue="1" operator="containsText" text="OBC">
      <formula>NOT(ISERROR(SEARCH("OBC",H8)))</formula>
    </cfRule>
    <cfRule type="containsText" dxfId="298" priority="22" stopIfTrue="1" operator="containsText" text="ST">
      <formula>NOT(ISERROR(SEARCH("ST",H8)))</formula>
    </cfRule>
    <cfRule type="containsText" dxfId="297" priority="23" stopIfTrue="1" operator="containsText" text="SC">
      <formula>NOT(ISERROR(SEARCH("SC",H8)))</formula>
    </cfRule>
  </conditionalFormatting>
  <conditionalFormatting sqref="I8:O207">
    <cfRule type="expression" dxfId="296" priority="19">
      <formula>I8="F"</formula>
    </cfRule>
    <cfRule type="expression" dxfId="295" priority="20">
      <formula>I8="M"</formula>
    </cfRule>
  </conditionalFormatting>
  <conditionalFormatting sqref="P7:P207 M8:M207 W7:W207 S7:T207">
    <cfRule type="cellIs" dxfId="294" priority="18" operator="equal">
      <formula>0</formula>
    </cfRule>
  </conditionalFormatting>
  <conditionalFormatting sqref="Q8:R207">
    <cfRule type="containsText" dxfId="293" priority="8" stopIfTrue="1" operator="containsText" text="OBC">
      <formula>NOT(ISERROR(SEARCH("OBC",Q8)))</formula>
    </cfRule>
    <cfRule type="containsText" dxfId="292" priority="9" stopIfTrue="1" operator="containsText" text="ST">
      <formula>NOT(ISERROR(SEARCH("ST",Q8)))</formula>
    </cfRule>
    <cfRule type="containsText" dxfId="291" priority="10" stopIfTrue="1" operator="containsText" text="SC">
      <formula>NOT(ISERROR(SEARCH("SC",Q8)))</formula>
    </cfRule>
  </conditionalFormatting>
  <conditionalFormatting sqref="Q8:R207">
    <cfRule type="expression" dxfId="290" priority="6">
      <formula>Q8="F"</formula>
    </cfRule>
    <cfRule type="expression" dxfId="289" priority="7">
      <formula>Q8="M"</formula>
    </cfRule>
  </conditionalFormatting>
  <conditionalFormatting sqref="U8:V207">
    <cfRule type="containsText" dxfId="288" priority="3" stopIfTrue="1" operator="containsText" text="OBC">
      <formula>NOT(ISERROR(SEARCH("OBC",U8)))</formula>
    </cfRule>
    <cfRule type="containsText" dxfId="287" priority="4" stopIfTrue="1" operator="containsText" text="ST">
      <formula>NOT(ISERROR(SEARCH("ST",U8)))</formula>
    </cfRule>
    <cfRule type="containsText" dxfId="286" priority="5" stopIfTrue="1" operator="containsText" text="SC">
      <formula>NOT(ISERROR(SEARCH("SC",U8)))</formula>
    </cfRule>
  </conditionalFormatting>
  <conditionalFormatting sqref="U8:V207">
    <cfRule type="expression" dxfId="285" priority="1">
      <formula>U8="F"</formula>
    </cfRule>
    <cfRule type="expression" dxfId="284" priority="2">
      <formula>U8="M"</formula>
    </cfRule>
  </conditionalFormatting>
  <dataValidations count="1">
    <dataValidation type="list" allowBlank="1" showInputMessage="1" showErrorMessage="1" sqref="R3:AD3">
      <formula1>subject5</formula1>
    </dataValidation>
  </dataValidations>
  <pageMargins left="0.45" right="0.2" top="0.25" bottom="0.25" header="0.3" footer="0.3"/>
  <pageSetup paperSize="9" scale="76" fitToHeight="5" orientation="landscape" r:id="rId1"/>
</worksheet>
</file>

<file path=xl/worksheets/sheet7.xml><?xml version="1.0" encoding="utf-8"?>
<worksheet xmlns="http://schemas.openxmlformats.org/spreadsheetml/2006/main" xmlns:r="http://schemas.openxmlformats.org/officeDocument/2006/relationships">
  <sheetPr>
    <pageSetUpPr fitToPage="1"/>
  </sheetPr>
  <dimension ref="A1:P47"/>
  <sheetViews>
    <sheetView showGridLines="0" view="pageBreakPreview" zoomScaleSheetLayoutView="100" workbookViewId="0">
      <selection activeCell="S14" sqref="S14"/>
    </sheetView>
  </sheetViews>
  <sheetFormatPr defaultRowHeight="15"/>
  <cols>
    <col min="1" max="1" width="21.375" style="176" customWidth="1"/>
    <col min="2" max="2" width="18" style="177" customWidth="1"/>
    <col min="3" max="4" width="7.75" style="176" customWidth="1"/>
    <col min="5" max="5" width="8.75" style="176" customWidth="1"/>
    <col min="6" max="6" width="7" style="176" customWidth="1"/>
    <col min="7" max="13" width="6.75" style="176" customWidth="1"/>
    <col min="14" max="14" width="7" style="176" customWidth="1"/>
    <col min="15" max="15" width="8.375" style="176" customWidth="1"/>
    <col min="16" max="16" width="4.25" style="176" customWidth="1"/>
    <col min="17" max="16384" width="9" style="56"/>
  </cols>
  <sheetData>
    <row r="1" spans="1:16" ht="40.5" customHeight="1" thickBot="1">
      <c r="A1" s="867" t="str">
        <f>IF('Master sheet'!D11="Hindi",CONCATENATE("विद्यालय का नाम :-","  ",'Master sheet'!D8),CONCATENATE("School Name :-","  ",'Master sheet'!D7))</f>
        <v xml:space="preserve">विद्यालय का नाम :-  महात्मा गाँधी राजकीय विद्यालय (अंग्रेजी माध्यम) बर, पाली </v>
      </c>
      <c r="B1" s="867"/>
      <c r="C1" s="867"/>
      <c r="D1" s="867"/>
      <c r="E1" s="867"/>
      <c r="F1" s="867"/>
      <c r="G1" s="867"/>
      <c r="H1" s="867"/>
      <c r="I1" s="867"/>
      <c r="J1" s="867"/>
      <c r="K1" s="867"/>
      <c r="L1" s="867"/>
      <c r="M1" s="867"/>
      <c r="N1" s="867"/>
      <c r="O1" s="867"/>
      <c r="P1" s="129"/>
    </row>
    <row r="2" spans="1:16" ht="20.25" customHeight="1" thickTop="1">
      <c r="A2" s="868" t="str">
        <f>IF('Master sheet'!D11="Hindi","विषय वार और विषयाध्यापक वार परिणाम","SUBJECT-WISE &amp; TEACHER'S-WISE RESULT")</f>
        <v>विषय वार और विषयाध्यापक वार परिणाम</v>
      </c>
      <c r="B2" s="869"/>
      <c r="C2" s="869"/>
      <c r="D2" s="869"/>
      <c r="E2" s="869"/>
      <c r="F2" s="872" t="str">
        <f>IF('Master sheet'!D11="Hindi","कक्षा  :-","CLASS :- ")</f>
        <v>कक्षा  :-</v>
      </c>
      <c r="G2" s="872"/>
      <c r="H2" s="874">
        <f>IF('Result Sheet'!E3="","",'Result Sheet'!E3)</f>
        <v>7</v>
      </c>
      <c r="I2" s="874"/>
      <c r="J2" s="876" t="str">
        <f>IF('Master sheet'!D11="Hindi","सत्र :- ","Session :- ")</f>
        <v xml:space="preserve">सत्र :- </v>
      </c>
      <c r="K2" s="876"/>
      <c r="L2" s="876"/>
      <c r="M2" s="874" t="str">
        <f>IF('Result Sheet'!J3="","",'Result Sheet'!J3)</f>
        <v>2024-2025</v>
      </c>
      <c r="N2" s="874"/>
      <c r="O2" s="878"/>
      <c r="P2" s="130"/>
    </row>
    <row r="3" spans="1:16" ht="20.25" customHeight="1" thickBot="1">
      <c r="A3" s="870"/>
      <c r="B3" s="871"/>
      <c r="C3" s="871"/>
      <c r="D3" s="871"/>
      <c r="E3" s="871"/>
      <c r="F3" s="873"/>
      <c r="G3" s="873"/>
      <c r="H3" s="875"/>
      <c r="I3" s="875"/>
      <c r="J3" s="877"/>
      <c r="K3" s="877"/>
      <c r="L3" s="877"/>
      <c r="M3" s="875"/>
      <c r="N3" s="875"/>
      <c r="O3" s="879"/>
      <c r="P3" s="130"/>
    </row>
    <row r="4" spans="1:16" ht="79.5" customHeight="1" thickTop="1" thickBot="1">
      <c r="A4" s="488" t="str">
        <f>IF('Master sheet'!$D$11="Hindi","विषयाध्यापक का नाम","Subject Teacher")</f>
        <v>विषयाध्यापक का नाम</v>
      </c>
      <c r="B4" s="489" t="str">
        <f>IF('Master sheet'!$D$11="Hindi","विषय","Subject")</f>
        <v>विषय</v>
      </c>
      <c r="C4" s="490" t="str">
        <f>IF('Master sheet'!$D$11="Hindi","प्रविष्ठ कुल विद्यार्थी","No. of students appeared")</f>
        <v>प्रविष्ठ कुल विद्यार्थी</v>
      </c>
      <c r="D4" s="491" t="str">
        <f>IF('Master sheet'!$D$11="Hindi","उत्तीर्ण","Passed")</f>
        <v>उत्तीर्ण</v>
      </c>
      <c r="E4" s="491" t="str">
        <f>IF('Master sheet'!$D$11="Hindi","प्रतिशत","Percentage")</f>
        <v>प्रतिशत</v>
      </c>
      <c r="F4" s="491" t="str">
        <f>IF('Master sheet'!$D$11="Hindi","ग्रेड 'ए'","Grade 'A'")</f>
        <v>ग्रेड 'ए'</v>
      </c>
      <c r="G4" s="491" t="str">
        <f>IF('Master sheet'!$D$11="Hindi","ग्रेड 'बी'","Grade 'B'")</f>
        <v>ग्रेड 'बी'</v>
      </c>
      <c r="H4" s="491" t="str">
        <f>IF('Master sheet'!$D$11="Hindi","ग्रेड 'सी'","Grade 'C'")</f>
        <v>ग्रेड 'सी'</v>
      </c>
      <c r="I4" s="491" t="str">
        <f>IF('Master sheet'!$D$11="Hindi","ग्रेड 'डी'","Grade 'D'")</f>
        <v>ग्रेड 'डी'</v>
      </c>
      <c r="J4" s="490" t="str">
        <f>IF('Master sheet'!$D$11="Hindi","ग्रेड 'ई'","Grade 'E'")</f>
        <v>ग्रेड 'ई'</v>
      </c>
      <c r="K4" s="490" t="str">
        <f>IF('Master sheet'!$D$11="Hindi","अनुतीर्ण","Failed")</f>
        <v>अनुतीर्ण</v>
      </c>
      <c r="L4" s="490" t="str">
        <f>IF('Master sheet'!$D$11="Hindi","अनुपस्थित","Absent")</f>
        <v>अनुपस्थित</v>
      </c>
      <c r="M4" s="490" t="str">
        <f>IF('Master sheet'!$D$11="Hindi","पुनः परीक्षा","Re-Exam")</f>
        <v>पुनः परीक्षा</v>
      </c>
      <c r="N4" s="490" t="str">
        <f>IF('Master sheet'!$D$11="Hindi","नाम पृथक","NSO")</f>
        <v>नाम पृथक</v>
      </c>
      <c r="O4" s="492" t="str">
        <f>IF('Master sheet'!$D$11="Hindi","कुल योग","Total")</f>
        <v>कुल योग</v>
      </c>
      <c r="P4" s="130"/>
    </row>
    <row r="5" spans="1:16" ht="24" customHeight="1" thickTop="1">
      <c r="A5" s="131" t="str">
        <f>'Result Sheet'!K209</f>
        <v>RADHESHYAM</v>
      </c>
      <c r="B5" s="132" t="str">
        <f>IF('Master sheet'!$D$11="Hindi","हिंदी","Hindi")</f>
        <v>हिंदी</v>
      </c>
      <c r="C5" s="133">
        <f>'Result Sheet'!K210</f>
        <v>12</v>
      </c>
      <c r="D5" s="133">
        <f>'Result Sheet'!W212</f>
        <v>12</v>
      </c>
      <c r="E5" s="134">
        <f>'Result Sheet'!K213</f>
        <v>100</v>
      </c>
      <c r="F5" s="135">
        <f>'Result Sheet'!K212</f>
        <v>0</v>
      </c>
      <c r="G5" s="135">
        <f>'Result Sheet'!M212</f>
        <v>2</v>
      </c>
      <c r="H5" s="135">
        <f>'Result Sheet'!O212</f>
        <v>10</v>
      </c>
      <c r="I5" s="135">
        <f>'Result Sheet'!S212</f>
        <v>0</v>
      </c>
      <c r="J5" s="133">
        <f>'Result Sheet'!U212</f>
        <v>0</v>
      </c>
      <c r="K5" s="135">
        <f>'Result Sheet'!K215</f>
        <v>0</v>
      </c>
      <c r="L5" s="135">
        <f>'Result Sheet'!K217</f>
        <v>0</v>
      </c>
      <c r="M5" s="135">
        <f>'Result Sheet'!K218</f>
        <v>0</v>
      </c>
      <c r="N5" s="136">
        <f>IF(D5="","",'Result Sheet'!$FW$217)</f>
        <v>0</v>
      </c>
      <c r="O5" s="137">
        <f>IF(D5="","",SUM(F5,G5,H5,I5,J5,K5,M5,N5,L5))</f>
        <v>12</v>
      </c>
      <c r="P5" s="138"/>
    </row>
    <row r="6" spans="1:16" ht="24" customHeight="1">
      <c r="A6" s="139" t="str">
        <f>'Result Sheet'!AG209</f>
        <v>MAMTA LAWANIYA</v>
      </c>
      <c r="B6" s="140" t="str">
        <f>IF('Master sheet'!$D$11="Hindi","अंग्रेजी","English")</f>
        <v>अंग्रेजी</v>
      </c>
      <c r="C6" s="141">
        <f>'Result Sheet'!AG210</f>
        <v>12</v>
      </c>
      <c r="D6" s="141">
        <f>'Result Sheet'!AS212</f>
        <v>12</v>
      </c>
      <c r="E6" s="142">
        <f>'Result Sheet'!AG213</f>
        <v>100</v>
      </c>
      <c r="F6" s="143">
        <f>'Result Sheet'!AG212</f>
        <v>0</v>
      </c>
      <c r="G6" s="143">
        <f>'Result Sheet'!AI212</f>
        <v>3</v>
      </c>
      <c r="H6" s="143">
        <f>'Result Sheet'!AL212</f>
        <v>9</v>
      </c>
      <c r="I6" s="143">
        <f>'Result Sheet'!AO212</f>
        <v>0</v>
      </c>
      <c r="J6" s="141">
        <f>'Result Sheet'!AQ212</f>
        <v>0</v>
      </c>
      <c r="K6" s="143">
        <f>'Result Sheet'!AG215</f>
        <v>0</v>
      </c>
      <c r="L6" s="143">
        <f>'Result Sheet'!AG217</f>
        <v>0</v>
      </c>
      <c r="M6" s="143">
        <f>'Result Sheet'!AG218</f>
        <v>0</v>
      </c>
      <c r="N6" s="143">
        <f>IF(D6="","",'Result Sheet'!$FW$217)</f>
        <v>0</v>
      </c>
      <c r="O6" s="137">
        <f t="shared" ref="O6:O13" si="0">IF(D6="","",SUM(F6,G6,H6,I6,J6,K6,M6,N6,L6))</f>
        <v>12</v>
      </c>
      <c r="P6" s="138"/>
    </row>
    <row r="7" spans="1:16" ht="24" customHeight="1">
      <c r="A7" s="144" t="str">
        <f>'Result Sheet'!BC209</f>
        <v>SURESH KUMAR</v>
      </c>
      <c r="B7" s="145" t="str">
        <f>IF('Master sheet'!$D$11="Hindi","तृतीय भाषा","Third Language")</f>
        <v>तृतीय भाषा</v>
      </c>
      <c r="C7" s="141">
        <f>'Result Sheet'!BC210</f>
        <v>12</v>
      </c>
      <c r="D7" s="141">
        <f>'Result Sheet'!BO212</f>
        <v>12</v>
      </c>
      <c r="E7" s="142">
        <f>'Result Sheet'!BC213</f>
        <v>100</v>
      </c>
      <c r="F7" s="143">
        <f>'Result Sheet'!BC212</f>
        <v>0</v>
      </c>
      <c r="G7" s="143">
        <f>'Result Sheet'!BE212</f>
        <v>6</v>
      </c>
      <c r="H7" s="143">
        <f>'Result Sheet'!BH212</f>
        <v>6</v>
      </c>
      <c r="I7" s="143">
        <f>'Result Sheet'!BK212</f>
        <v>0</v>
      </c>
      <c r="J7" s="146">
        <f>'Result Sheet'!BM212</f>
        <v>0</v>
      </c>
      <c r="K7" s="143">
        <f>'Result Sheet'!BC215</f>
        <v>0</v>
      </c>
      <c r="L7" s="143">
        <f>'Result Sheet'!BC217</f>
        <v>0</v>
      </c>
      <c r="M7" s="143">
        <f>'Result Sheet'!BC218</f>
        <v>0</v>
      </c>
      <c r="N7" s="143">
        <f>IF(D7="","",'Result Sheet'!$FW$217)</f>
        <v>0</v>
      </c>
      <c r="O7" s="137">
        <f t="shared" si="0"/>
        <v>12</v>
      </c>
      <c r="P7" s="138"/>
    </row>
    <row r="8" spans="1:16" ht="24" customHeight="1">
      <c r="A8" s="144" t="str">
        <f>'Result Sheet'!BX209</f>
        <v>YOGENDRA</v>
      </c>
      <c r="B8" s="145" t="str">
        <f>IF('Master sheet'!$D$11="Hindi","गणित","Maths")</f>
        <v>गणित</v>
      </c>
      <c r="C8" s="141">
        <f>'Result Sheet'!BX210</f>
        <v>12</v>
      </c>
      <c r="D8" s="147">
        <f>'Result Sheet'!CJ212</f>
        <v>12</v>
      </c>
      <c r="E8" s="142">
        <f>'Result Sheet'!BX213</f>
        <v>100</v>
      </c>
      <c r="F8" s="143">
        <f>'Result Sheet'!BX212</f>
        <v>0</v>
      </c>
      <c r="G8" s="143">
        <f>'Result Sheet'!BZ212</f>
        <v>0</v>
      </c>
      <c r="H8" s="143">
        <f>'Result Sheet'!CC212</f>
        <v>11</v>
      </c>
      <c r="I8" s="143">
        <f>'Result Sheet'!CF212</f>
        <v>1</v>
      </c>
      <c r="J8" s="146">
        <f>'Result Sheet'!CH212</f>
        <v>0</v>
      </c>
      <c r="K8" s="146">
        <f>'Result Sheet'!BX215</f>
        <v>0</v>
      </c>
      <c r="L8" s="146">
        <f>'Result Sheet'!BX217</f>
        <v>0</v>
      </c>
      <c r="M8" s="146">
        <f>'Result Sheet'!BX218</f>
        <v>0</v>
      </c>
      <c r="N8" s="143">
        <f>IF(D8="","",'Result Sheet'!$FW$217)</f>
        <v>0</v>
      </c>
      <c r="O8" s="137">
        <f t="shared" si="0"/>
        <v>12</v>
      </c>
      <c r="P8" s="138"/>
    </row>
    <row r="9" spans="1:16" ht="24" customHeight="1">
      <c r="A9" s="144" t="str">
        <f>'Result Sheet'!CS209</f>
        <v>PRAKASH CHAND</v>
      </c>
      <c r="B9" s="145" t="str">
        <f>IF('Master sheet'!$D$11="Hindi","विज्ञान","Science")</f>
        <v>विज्ञान</v>
      </c>
      <c r="C9" s="141">
        <f>'Result Sheet'!CS210</f>
        <v>12</v>
      </c>
      <c r="D9" s="141">
        <f>'Result Sheet'!DE212</f>
        <v>12</v>
      </c>
      <c r="E9" s="142">
        <f>'Result Sheet'!CS213</f>
        <v>100</v>
      </c>
      <c r="F9" s="143">
        <f>'Result Sheet'!CS212</f>
        <v>0</v>
      </c>
      <c r="G9" s="143">
        <f>'Result Sheet'!CU212</f>
        <v>4</v>
      </c>
      <c r="H9" s="143">
        <f>'Result Sheet'!CX212</f>
        <v>7</v>
      </c>
      <c r="I9" s="143">
        <f>'Result Sheet'!DA212</f>
        <v>1</v>
      </c>
      <c r="J9" s="146">
        <f>'Result Sheet'!DC212</f>
        <v>0</v>
      </c>
      <c r="K9" s="146">
        <f>'Result Sheet'!CS215</f>
        <v>0</v>
      </c>
      <c r="L9" s="146">
        <f>'Result Sheet'!CS217</f>
        <v>0</v>
      </c>
      <c r="M9" s="146">
        <f>'Result Sheet'!CS218</f>
        <v>0</v>
      </c>
      <c r="N9" s="143">
        <f>IF(D9="","",'Result Sheet'!$FW$217)</f>
        <v>0</v>
      </c>
      <c r="O9" s="137">
        <f t="shared" si="0"/>
        <v>12</v>
      </c>
      <c r="P9" s="138"/>
    </row>
    <row r="10" spans="1:16" ht="24" customHeight="1">
      <c r="A10" s="144" t="str">
        <f>'Result Sheet'!DN209</f>
        <v>SHARAD SHARMA</v>
      </c>
      <c r="B10" s="145" t="str">
        <f>IF('Master sheet'!$D$11="Hindi","सामाजिक विज्ञान","Social Science")</f>
        <v>सामाजिक विज्ञान</v>
      </c>
      <c r="C10" s="141">
        <f>'Result Sheet'!DN210</f>
        <v>12</v>
      </c>
      <c r="D10" s="141">
        <f>'Result Sheet'!DZ212</f>
        <v>12</v>
      </c>
      <c r="E10" s="142">
        <f>'Result Sheet'!DN213</f>
        <v>100</v>
      </c>
      <c r="F10" s="143">
        <f>'Result Sheet'!DN212</f>
        <v>0</v>
      </c>
      <c r="G10" s="143">
        <f>'Result Sheet'!DP212</f>
        <v>12</v>
      </c>
      <c r="H10" s="143">
        <f>'Result Sheet'!DS212</f>
        <v>0</v>
      </c>
      <c r="I10" s="143">
        <f>'Result Sheet'!DV212</f>
        <v>0</v>
      </c>
      <c r="J10" s="143">
        <f>'Result Sheet'!DX212</f>
        <v>0</v>
      </c>
      <c r="K10" s="143">
        <f>'Result Sheet'!DN215</f>
        <v>0</v>
      </c>
      <c r="L10" s="143">
        <f>'Result Sheet'!DN217</f>
        <v>0</v>
      </c>
      <c r="M10" s="143">
        <f>'Result Sheet'!DN218</f>
        <v>0</v>
      </c>
      <c r="N10" s="143">
        <f>IF(D10="","",'Result Sheet'!$FW$217)</f>
        <v>0</v>
      </c>
      <c r="O10" s="137">
        <f t="shared" si="0"/>
        <v>12</v>
      </c>
      <c r="P10" s="138"/>
    </row>
    <row r="11" spans="1:16" ht="24" customHeight="1">
      <c r="A11" s="144"/>
      <c r="B11" s="145"/>
      <c r="C11" s="141"/>
      <c r="D11" s="141"/>
      <c r="E11" s="142"/>
      <c r="F11" s="143"/>
      <c r="G11" s="143"/>
      <c r="H11" s="143"/>
      <c r="I11" s="143"/>
      <c r="J11" s="146"/>
      <c r="K11" s="146"/>
      <c r="L11" s="146"/>
      <c r="M11" s="146"/>
      <c r="N11" s="143" t="str">
        <f>IF(D11="","",'Result Sheet'!$FW$217)</f>
        <v/>
      </c>
      <c r="O11" s="137" t="str">
        <f t="shared" si="0"/>
        <v/>
      </c>
      <c r="P11" s="138"/>
    </row>
    <row r="12" spans="1:16" ht="24" customHeight="1">
      <c r="A12" s="144" t="str">
        <f>'Result Sheet'!EI209</f>
        <v>Yogendra</v>
      </c>
      <c r="B12" s="145" t="str">
        <f>IF('Master sheet'!$D$11="Hindi","कार्यानुभव","WORK EXP.")</f>
        <v>कार्यानुभव</v>
      </c>
      <c r="C12" s="141">
        <f>'Result Sheet'!EI210</f>
        <v>12</v>
      </c>
      <c r="D12" s="141">
        <f>'Result Sheet'!EN212</f>
        <v>12</v>
      </c>
      <c r="E12" s="142">
        <f>'Result Sheet'!EI213</f>
        <v>100</v>
      </c>
      <c r="F12" s="143">
        <f>'Result Sheet'!EI212</f>
        <v>12</v>
      </c>
      <c r="G12" s="143">
        <f>'Result Sheet'!EJ212</f>
        <v>0</v>
      </c>
      <c r="H12" s="143">
        <f>'Result Sheet'!EK212</f>
        <v>0</v>
      </c>
      <c r="I12" s="143">
        <f>'Result Sheet'!EL212</f>
        <v>0</v>
      </c>
      <c r="J12" s="146">
        <f>'Result Sheet'!EM212</f>
        <v>0</v>
      </c>
      <c r="K12" s="146">
        <f>'Result Sheet'!EI215</f>
        <v>0</v>
      </c>
      <c r="L12" s="146">
        <f>'Result Sheet'!EI217</f>
        <v>0</v>
      </c>
      <c r="M12" s="146">
        <f>'Result Sheet'!EI218</f>
        <v>0</v>
      </c>
      <c r="N12" s="143">
        <f>IF(D12="","",'Result Sheet'!$FW$217)</f>
        <v>0</v>
      </c>
      <c r="O12" s="137">
        <f t="shared" si="0"/>
        <v>12</v>
      </c>
      <c r="P12" s="138"/>
    </row>
    <row r="13" spans="1:16" ht="24" customHeight="1">
      <c r="A13" s="144" t="str">
        <f>'Result Sheet'!ES209</f>
        <v>Prakash chand</v>
      </c>
      <c r="B13" s="145" t="str">
        <f>IF('Master sheet'!$D$11="Hindi","कला शिक्षा","ART EDU.")</f>
        <v>कला शिक्षा</v>
      </c>
      <c r="C13" s="141">
        <f>'Result Sheet'!ES210</f>
        <v>12</v>
      </c>
      <c r="D13" s="147">
        <f>'Result Sheet'!EX212</f>
        <v>12</v>
      </c>
      <c r="E13" s="142">
        <f>'Result Sheet'!ES213</f>
        <v>100</v>
      </c>
      <c r="F13" s="143">
        <f>'Result Sheet'!ES212</f>
        <v>0</v>
      </c>
      <c r="G13" s="143">
        <f>'Result Sheet'!ET212</f>
        <v>11</v>
      </c>
      <c r="H13" s="143">
        <f>'Result Sheet'!EU212</f>
        <v>1</v>
      </c>
      <c r="I13" s="143">
        <f>'Result Sheet'!EV212</f>
        <v>0</v>
      </c>
      <c r="J13" s="143">
        <f>'Result Sheet'!EW212</f>
        <v>0</v>
      </c>
      <c r="K13" s="143">
        <f>'Result Sheet'!ES215</f>
        <v>0</v>
      </c>
      <c r="L13" s="143">
        <f>'Result Sheet'!ES217</f>
        <v>0</v>
      </c>
      <c r="M13" s="143">
        <f>'Result Sheet'!ES218</f>
        <v>0</v>
      </c>
      <c r="N13" s="143">
        <f>IF(D13="","",'Result Sheet'!$FW$217)</f>
        <v>0</v>
      </c>
      <c r="O13" s="137">
        <f t="shared" si="0"/>
        <v>12</v>
      </c>
      <c r="P13" s="138"/>
    </row>
    <row r="14" spans="1:16" ht="24" customHeight="1">
      <c r="A14" s="144" t="str">
        <f>'Result Sheet'!FC209</f>
        <v>Lalit Kumar</v>
      </c>
      <c r="B14" s="145" t="str">
        <f>IF('Master sheet'!$D$11="Hindi","स्वा. एवं शा. शिक्षा","HE.&amp;PH. EDU.")</f>
        <v>स्वा. एवं शा. शिक्षा</v>
      </c>
      <c r="C14" s="141">
        <f>'Result Sheet'!FC210</f>
        <v>12</v>
      </c>
      <c r="D14" s="141">
        <f>'Result Sheet'!FH212</f>
        <v>12</v>
      </c>
      <c r="E14" s="142">
        <f>'Result Sheet'!FC213</f>
        <v>100</v>
      </c>
      <c r="F14" s="143">
        <f>'Result Sheet'!FC212</f>
        <v>3</v>
      </c>
      <c r="G14" s="143">
        <f>'Result Sheet'!FD212</f>
        <v>9</v>
      </c>
      <c r="H14" s="143">
        <f>'Result Sheet'!FE212</f>
        <v>0</v>
      </c>
      <c r="I14" s="143">
        <f>'Result Sheet'!FF212</f>
        <v>0</v>
      </c>
      <c r="J14" s="143">
        <f>'Result Sheet'!FG212</f>
        <v>0</v>
      </c>
      <c r="K14" s="146">
        <f>'Result Sheet'!FC215</f>
        <v>0</v>
      </c>
      <c r="L14" s="146">
        <f>'Result Sheet'!FC217</f>
        <v>0</v>
      </c>
      <c r="M14" s="146">
        <f>'Result Sheet'!FC218</f>
        <v>0</v>
      </c>
      <c r="N14" s="143">
        <f>IF(D14="","",'Result Sheet'!$FW$217)</f>
        <v>0</v>
      </c>
      <c r="O14" s="137">
        <f>IF(D14="","",SUM(F14,G14,H14,I14,J14,K14,M14,N14,L14))</f>
        <v>12</v>
      </c>
      <c r="P14" s="138"/>
    </row>
    <row r="15" spans="1:16" ht="24" customHeight="1">
      <c r="A15" s="144" t="str">
        <f>'Result Sheet'!FM209</f>
        <v>PRADIP SINGH</v>
      </c>
      <c r="B15" s="145" t="str">
        <f>'Result Sheet'!FM208</f>
        <v>COMPUTER</v>
      </c>
      <c r="C15" s="141">
        <f>'Result Sheet'!FM210</f>
        <v>5</v>
      </c>
      <c r="D15" s="141">
        <f>SUM('Result Sheet'!FM212:FP212)</f>
        <v>5</v>
      </c>
      <c r="E15" s="142">
        <f>'Result Sheet'!FM213</f>
        <v>100</v>
      </c>
      <c r="F15" s="143">
        <f>'Result Sheet'!FM212+'Result Sheet'!FN212</f>
        <v>3</v>
      </c>
      <c r="G15" s="143">
        <f>'Result Sheet'!FO212</f>
        <v>2</v>
      </c>
      <c r="H15" s="143">
        <f>'Result Sheet'!FP212</f>
        <v>0</v>
      </c>
      <c r="I15" s="143">
        <v>0</v>
      </c>
      <c r="J15" s="143">
        <v>0</v>
      </c>
      <c r="K15" s="146">
        <f>'Result Sheet'!FM215</f>
        <v>0</v>
      </c>
      <c r="L15" s="146">
        <f>'Result Sheet'!FM217</f>
        <v>0</v>
      </c>
      <c r="M15" s="146">
        <f>'Result Sheet'!FM218</f>
        <v>0</v>
      </c>
      <c r="N15" s="143">
        <f>IF(D15="","",'Result Sheet'!$FW$217)</f>
        <v>0</v>
      </c>
      <c r="O15" s="137">
        <f t="shared" ref="O15:O16" si="1">IF(D15="","",SUM(F15,G15,H15,I15,J15,K15,M15,N15,L15))</f>
        <v>5</v>
      </c>
      <c r="P15" s="138"/>
    </row>
    <row r="16" spans="1:16" ht="24" customHeight="1" thickBot="1">
      <c r="A16" s="148" t="str">
        <f>'Result Sheet'!FQ209</f>
        <v>MANOJ KUMAR</v>
      </c>
      <c r="B16" s="493" t="str">
        <f>'Result Sheet'!FQ208</f>
        <v>G.K.</v>
      </c>
      <c r="C16" s="149">
        <f>'Result Sheet'!FQ210</f>
        <v>5</v>
      </c>
      <c r="D16" s="150">
        <f>SUM('Result Sheet'!FQ212:FT212)</f>
        <v>5</v>
      </c>
      <c r="E16" s="151">
        <f>'Result Sheet'!FQ213</f>
        <v>100</v>
      </c>
      <c r="F16" s="152">
        <f>'Result Sheet'!FQ212+'Result Sheet'!FR212</f>
        <v>4</v>
      </c>
      <c r="G16" s="152">
        <f>'Result Sheet'!FS212</f>
        <v>1</v>
      </c>
      <c r="H16" s="152">
        <f>'Result Sheet'!FT212</f>
        <v>0</v>
      </c>
      <c r="I16" s="152">
        <v>0</v>
      </c>
      <c r="J16" s="152">
        <v>0</v>
      </c>
      <c r="K16" s="152">
        <f>'Result Sheet'!FQ215</f>
        <v>0</v>
      </c>
      <c r="L16" s="152">
        <f>'Result Sheet'!FQ217</f>
        <v>0</v>
      </c>
      <c r="M16" s="152">
        <f>'Result Sheet'!FQ218</f>
        <v>0</v>
      </c>
      <c r="N16" s="152">
        <f>IF(D16="","",'Result Sheet'!$FW$217)</f>
        <v>0</v>
      </c>
      <c r="O16" s="153">
        <f t="shared" si="1"/>
        <v>5</v>
      </c>
      <c r="P16" s="138"/>
    </row>
    <row r="17" spans="1:16" ht="21" customHeight="1" thickTop="1">
      <c r="A17" s="154"/>
      <c r="B17" s="155"/>
      <c r="C17" s="156"/>
      <c r="D17" s="157"/>
      <c r="E17" s="158"/>
      <c r="F17" s="159"/>
      <c r="G17" s="156"/>
      <c r="H17" s="159"/>
      <c r="I17" s="156"/>
      <c r="J17" s="159"/>
      <c r="K17" s="159"/>
      <c r="L17" s="159"/>
      <c r="M17" s="159"/>
      <c r="N17" s="159"/>
      <c r="O17" s="159"/>
      <c r="P17" s="138"/>
    </row>
    <row r="18" spans="1:16" ht="39" customHeight="1">
      <c r="A18" s="883" t="str">
        <f>CONCATENATE("( ",UPPER('Master sheet'!D16)," )")</f>
        <v>( SURESH CHAND )</v>
      </c>
      <c r="B18" s="883"/>
      <c r="C18" s="883"/>
      <c r="D18" s="157"/>
      <c r="E18" s="158"/>
      <c r="F18" s="159"/>
      <c r="G18" s="156"/>
      <c r="H18" s="159"/>
      <c r="I18" s="156"/>
      <c r="J18" s="884" t="str">
        <f>CONCATENATE("( ",UPPER('Master sheet'!D14)," )")</f>
        <v>( USHA PALIYA )</v>
      </c>
      <c r="K18" s="884"/>
      <c r="L18" s="884"/>
      <c r="M18" s="884"/>
      <c r="N18" s="884"/>
      <c r="O18" s="884"/>
      <c r="P18" s="138"/>
    </row>
    <row r="19" spans="1:16" ht="30" customHeight="1">
      <c r="A19" s="885" t="str">
        <f>IF('Master sheet'!$D$11="Hindi","हस्ताक्षर परीक्षा प्रभारी","Signature of the exam. Incharge")</f>
        <v>हस्ताक्षर परीक्षा प्रभारी</v>
      </c>
      <c r="B19" s="885"/>
      <c r="C19" s="885"/>
      <c r="D19" s="160"/>
      <c r="E19" s="161"/>
      <c r="F19" s="162"/>
      <c r="G19" s="163"/>
      <c r="H19" s="162"/>
      <c r="I19" s="163"/>
      <c r="J19" s="886" t="str">
        <f>IF('Master sheet'!$D$11="Hindi","हस्ताक्षर मय सील मोहर संस्था प्रधान","Signature &amp; Seal of the Head of the Institution")</f>
        <v>हस्ताक्षर मय सील मोहर संस्था प्रधान</v>
      </c>
      <c r="K19" s="886"/>
      <c r="L19" s="886"/>
      <c r="M19" s="886"/>
      <c r="N19" s="886"/>
      <c r="O19" s="886"/>
      <c r="P19" s="138"/>
    </row>
    <row r="20" spans="1:16" ht="15.75">
      <c r="A20" s="138"/>
      <c r="B20" s="164"/>
      <c r="C20" s="163"/>
      <c r="D20" s="160"/>
      <c r="E20" s="161"/>
      <c r="F20" s="162"/>
      <c r="G20" s="163"/>
      <c r="H20" s="162"/>
      <c r="I20" s="163"/>
      <c r="J20" s="165"/>
      <c r="K20" s="165"/>
      <c r="L20" s="165"/>
      <c r="M20" s="165"/>
      <c r="N20" s="165"/>
      <c r="O20" s="165"/>
      <c r="P20" s="138"/>
    </row>
    <row r="21" spans="1:16">
      <c r="A21" s="887" t="s">
        <v>103</v>
      </c>
      <c r="B21" s="887"/>
      <c r="C21" s="887"/>
      <c r="D21" s="887"/>
      <c r="E21" s="887"/>
      <c r="F21" s="887"/>
      <c r="G21" s="887"/>
      <c r="H21" s="887"/>
      <c r="I21" s="887"/>
      <c r="J21" s="887"/>
      <c r="K21" s="887"/>
      <c r="L21" s="887"/>
      <c r="M21" s="887"/>
      <c r="N21" s="887"/>
      <c r="O21" s="887"/>
      <c r="P21" s="166"/>
    </row>
    <row r="22" spans="1:16" ht="15.75" customHeight="1">
      <c r="A22" s="887"/>
      <c r="B22" s="887"/>
      <c r="C22" s="887"/>
      <c r="D22" s="887"/>
      <c r="E22" s="887"/>
      <c r="F22" s="887"/>
      <c r="G22" s="887"/>
      <c r="H22" s="887"/>
      <c r="I22" s="887"/>
      <c r="J22" s="887"/>
      <c r="K22" s="887"/>
      <c r="L22" s="887"/>
      <c r="M22" s="887"/>
      <c r="N22" s="887"/>
      <c r="O22" s="887"/>
      <c r="P22" s="167"/>
    </row>
    <row r="23" spans="1:16" ht="15.75">
      <c r="A23" s="138"/>
      <c r="B23" s="138"/>
      <c r="C23" s="138"/>
      <c r="D23" s="138"/>
      <c r="E23" s="138"/>
      <c r="F23" s="138"/>
      <c r="G23" s="138"/>
      <c r="H23" s="138"/>
      <c r="I23" s="138"/>
      <c r="J23" s="138"/>
      <c r="K23" s="138"/>
      <c r="L23" s="138"/>
      <c r="M23" s="138"/>
      <c r="N23" s="138"/>
      <c r="O23" s="138"/>
      <c r="P23" s="138"/>
    </row>
    <row r="24" spans="1:16" ht="16.5" customHeight="1">
      <c r="A24" s="888" t="str">
        <f>IF('Master sheet'!D11="Hindi",CONCATENATE("विद्यालय का नाम :-","  ",'Master sheet'!D8),CONCATENATE("School Name :-","  ",'Master sheet'!D7))</f>
        <v xml:space="preserve">विद्यालय का नाम :-  महात्मा गाँधी राजकीय विद्यालय (अंग्रेजी माध्यम) बर, पाली </v>
      </c>
      <c r="B24" s="888"/>
      <c r="C24" s="888"/>
      <c r="D24" s="888"/>
      <c r="E24" s="888"/>
      <c r="F24" s="888"/>
      <c r="G24" s="888"/>
      <c r="H24" s="888"/>
      <c r="I24" s="888"/>
      <c r="J24" s="888"/>
      <c r="K24" s="888"/>
      <c r="L24" s="888"/>
      <c r="M24" s="888"/>
      <c r="N24" s="888"/>
      <c r="O24" s="888"/>
      <c r="P24" s="138"/>
    </row>
    <row r="25" spans="1:16" ht="16.5" thickBot="1">
      <c r="A25" s="888"/>
      <c r="B25" s="888"/>
      <c r="C25" s="888"/>
      <c r="D25" s="888"/>
      <c r="E25" s="888"/>
      <c r="F25" s="888"/>
      <c r="G25" s="888"/>
      <c r="H25" s="888"/>
      <c r="I25" s="888"/>
      <c r="J25" s="888"/>
      <c r="K25" s="888"/>
      <c r="L25" s="888"/>
      <c r="M25" s="888"/>
      <c r="N25" s="888"/>
      <c r="O25" s="888"/>
      <c r="P25" s="138"/>
    </row>
    <row r="26" spans="1:16" ht="35.25" customHeight="1" thickTop="1" thickBot="1">
      <c r="A26" s="891" t="str">
        <f>IF('Master sheet'!D11="Hindi","वर्गवार परीक्षा परिणाम","CATEGORY-WISE RESULT")</f>
        <v>वर्गवार परीक्षा परिणाम</v>
      </c>
      <c r="B26" s="892"/>
      <c r="C26" s="892"/>
      <c r="D26" s="892"/>
      <c r="E26" s="892"/>
      <c r="F26" s="892"/>
      <c r="G26" s="893" t="str">
        <f>IF('Master sheet'!D11="Hindi","कक्षा  :-","CLASS :- ")</f>
        <v>कक्षा  :-</v>
      </c>
      <c r="H26" s="893"/>
      <c r="I26" s="880">
        <f>IF('Result Sheet'!E3="","",'Result Sheet'!E3)</f>
        <v>7</v>
      </c>
      <c r="J26" s="880"/>
      <c r="K26" s="880"/>
      <c r="L26" s="893" t="str">
        <f>IF('Master sheet'!D11="Hindi","सत्र :- ","Session :- ")</f>
        <v xml:space="preserve">सत्र :- </v>
      </c>
      <c r="M26" s="893"/>
      <c r="N26" s="880" t="str">
        <f>IF('Result Sheet'!J3="","",'Result Sheet'!J3)</f>
        <v>2024-2025</v>
      </c>
      <c r="O26" s="881"/>
      <c r="P26" s="138"/>
    </row>
    <row r="27" spans="1:16" ht="33.75" customHeight="1" thickTop="1" thickBot="1">
      <c r="A27" s="882" t="str">
        <f>IF('Master sheet'!D11="Hindi","विवरण","Details")</f>
        <v>विवरण</v>
      </c>
      <c r="B27" s="882"/>
      <c r="C27" s="168" t="s">
        <v>88</v>
      </c>
      <c r="D27" s="168" t="s">
        <v>89</v>
      </c>
      <c r="E27" s="168" t="s">
        <v>90</v>
      </c>
      <c r="F27" s="168" t="s">
        <v>91</v>
      </c>
      <c r="G27" s="168" t="s">
        <v>92</v>
      </c>
      <c r="H27" s="168" t="s">
        <v>93</v>
      </c>
      <c r="I27" s="168" t="s">
        <v>94</v>
      </c>
      <c r="J27" s="168" t="s">
        <v>95</v>
      </c>
      <c r="K27" s="168" t="s">
        <v>96</v>
      </c>
      <c r="L27" s="168" t="s">
        <v>97</v>
      </c>
      <c r="M27" s="168" t="s">
        <v>98</v>
      </c>
      <c r="N27" s="168" t="s">
        <v>99</v>
      </c>
      <c r="O27" s="321" t="s">
        <v>87</v>
      </c>
      <c r="P27" s="138"/>
    </row>
    <row r="28" spans="1:16" ht="23.1" customHeight="1" thickTop="1">
      <c r="A28" s="894" t="str">
        <f>IF('Master sheet'!$D$11="Hindi","ग्रेड 'ए'","Grade 'A'")</f>
        <v>ग्रेड 'ए'</v>
      </c>
      <c r="B28" s="895"/>
      <c r="C28" s="323" t="str">
        <f>IF('Result Aggregate'!BW208=0,"",IF('Result Aggregate'!BW208="","",'Result Aggregate'!BW208))</f>
        <v/>
      </c>
      <c r="D28" s="323" t="str">
        <f>IF('Result Aggregate'!BX208=0,"",IF('Result Aggregate'!BX208="","",'Result Aggregate'!BX208))</f>
        <v/>
      </c>
      <c r="E28" s="323" t="str">
        <f>IF('Result Aggregate'!BY208=0,"",IF('Result Aggregate'!BY208="","",'Result Aggregate'!BY208))</f>
        <v/>
      </c>
      <c r="F28" s="323" t="str">
        <f>IF('Result Aggregate'!BZ208=0,"",IF('Result Aggregate'!BZ208="","",'Result Aggregate'!BZ208))</f>
        <v/>
      </c>
      <c r="G28" s="323" t="str">
        <f>IF('Result Aggregate'!CA208=0,"",IF('Result Aggregate'!CA208="","",'Result Aggregate'!CA208))</f>
        <v/>
      </c>
      <c r="H28" s="323" t="str">
        <f>IF('Result Aggregate'!CB208=0,"",IF('Result Aggregate'!CB208="","",'Result Aggregate'!CB208))</f>
        <v/>
      </c>
      <c r="I28" s="323" t="str">
        <f>IF('Result Aggregate'!CC208=0,"",IF('Result Aggregate'!CC208="","",'Result Aggregate'!CC208))</f>
        <v/>
      </c>
      <c r="J28" s="323" t="str">
        <f>IF('Result Aggregate'!CD208=0,"",IF('Result Aggregate'!CD208="","",'Result Aggregate'!CD208))</f>
        <v/>
      </c>
      <c r="K28" s="323" t="str">
        <f>IF('Result Aggregate'!CE208=0,"",IF('Result Aggregate'!CE208="","",'Result Aggregate'!CE208))</f>
        <v/>
      </c>
      <c r="L28" s="323" t="str">
        <f>IF('Result Aggregate'!CF208=0,"",IF('Result Aggregate'!CF208="","",'Result Aggregate'!CF208))</f>
        <v/>
      </c>
      <c r="M28" s="323" t="str">
        <f>IF('Result Aggregate'!CG208=0,"",IF('Result Aggregate'!CG208="","",'Result Aggregate'!CG208))</f>
        <v/>
      </c>
      <c r="N28" s="323" t="str">
        <f>IF('Result Aggregate'!CH208=0,"",IF('Result Aggregate'!CH208="","",'Result Aggregate'!CH208))</f>
        <v/>
      </c>
      <c r="O28" s="319" t="str">
        <f>IF('Result Aggregate'!CI208=0,"",IF('Result Aggregate'!CI208="","",'Result Aggregate'!CI208))</f>
        <v/>
      </c>
      <c r="P28" s="138"/>
    </row>
    <row r="29" spans="1:16" ht="23.1" customHeight="1">
      <c r="A29" s="894" t="str">
        <f>IF('Master sheet'!$D$11="Hindi","ग्रेड 'बी'","Grade 'B'")</f>
        <v>ग्रेड 'बी'</v>
      </c>
      <c r="B29" s="895"/>
      <c r="C29" s="323" t="str">
        <f>IF('Result Aggregate'!BW209=0,"",IF('Result Aggregate'!BW209="","",'Result Aggregate'!BW209))</f>
        <v/>
      </c>
      <c r="D29" s="323" t="str">
        <f>IF('Result Aggregate'!BX209=0,"",IF('Result Aggregate'!BX209="","",'Result Aggregate'!BX209))</f>
        <v/>
      </c>
      <c r="E29" s="323" t="str">
        <f>IF('Result Aggregate'!BY209=0,"",IF('Result Aggregate'!BY209="","",'Result Aggregate'!BY209))</f>
        <v/>
      </c>
      <c r="F29" s="323" t="str">
        <f>IF('Result Aggregate'!BZ209=0,"",IF('Result Aggregate'!BZ209="","",'Result Aggregate'!BZ209))</f>
        <v/>
      </c>
      <c r="G29" s="323">
        <f>IF('Result Aggregate'!CA209=0,"",IF('Result Aggregate'!CA209="","",'Result Aggregate'!CA209))</f>
        <v>1</v>
      </c>
      <c r="H29" s="323" t="str">
        <f>IF('Result Aggregate'!CB209=0,"",IF('Result Aggregate'!CB209="","",'Result Aggregate'!CB209))</f>
        <v/>
      </c>
      <c r="I29" s="323">
        <f>IF('Result Aggregate'!CC209=0,"",IF('Result Aggregate'!CC209="","",'Result Aggregate'!CC209))</f>
        <v>1</v>
      </c>
      <c r="J29" s="323" t="str">
        <f>IF('Result Aggregate'!CD209=0,"",IF('Result Aggregate'!CD209="","",'Result Aggregate'!CD209))</f>
        <v/>
      </c>
      <c r="K29" s="323" t="str">
        <f>IF('Result Aggregate'!CE209=0,"",IF('Result Aggregate'!CE209="","",'Result Aggregate'!CE209))</f>
        <v/>
      </c>
      <c r="L29" s="323" t="str">
        <f>IF('Result Aggregate'!CF209=0,"",IF('Result Aggregate'!CF209="","",'Result Aggregate'!CF209))</f>
        <v/>
      </c>
      <c r="M29" s="323" t="str">
        <f>IF('Result Aggregate'!CG209=0,"",IF('Result Aggregate'!CG209="","",'Result Aggregate'!CG209))</f>
        <v/>
      </c>
      <c r="N29" s="323" t="str">
        <f>IF('Result Aggregate'!CH209=0,"",IF('Result Aggregate'!CH209="","",'Result Aggregate'!CH209))</f>
        <v/>
      </c>
      <c r="O29" s="319">
        <f>IF('Result Aggregate'!CI209=0,"",IF('Result Aggregate'!CI209="","",'Result Aggregate'!CI209))</f>
        <v>2</v>
      </c>
      <c r="P29" s="138"/>
    </row>
    <row r="30" spans="1:16" ht="23.1" customHeight="1">
      <c r="A30" s="894" t="str">
        <f>IF('Master sheet'!$D$11="Hindi","ग्रेड 'सी'","Grade 'C'")</f>
        <v>ग्रेड 'सी'</v>
      </c>
      <c r="B30" s="895"/>
      <c r="C30" s="323">
        <f>IF('Result Aggregate'!BW210=0,"",IF('Result Aggregate'!BW210="","",'Result Aggregate'!BW210))</f>
        <v>1</v>
      </c>
      <c r="D30" s="323" t="str">
        <f>IF('Result Aggregate'!BX210=0,"",IF('Result Aggregate'!BX210="","",'Result Aggregate'!BX210))</f>
        <v/>
      </c>
      <c r="E30" s="323" t="str">
        <f>IF('Result Aggregate'!BY210=0,"",IF('Result Aggregate'!BY210="","",'Result Aggregate'!BY210))</f>
        <v/>
      </c>
      <c r="F30" s="323" t="str">
        <f>IF('Result Aggregate'!BZ210=0,"",IF('Result Aggregate'!BZ210="","",'Result Aggregate'!BZ210))</f>
        <v/>
      </c>
      <c r="G30" s="323">
        <f>IF('Result Aggregate'!CA210=0,"",IF('Result Aggregate'!CA210="","",'Result Aggregate'!CA210))</f>
        <v>5</v>
      </c>
      <c r="H30" s="323">
        <f>IF('Result Aggregate'!CB210=0,"",IF('Result Aggregate'!CB210="","",'Result Aggregate'!CB210))</f>
        <v>3</v>
      </c>
      <c r="I30" s="323">
        <f>IF('Result Aggregate'!CC210=0,"",IF('Result Aggregate'!CC210="","",'Result Aggregate'!CC210))</f>
        <v>1</v>
      </c>
      <c r="J30" s="323" t="str">
        <f>IF('Result Aggregate'!CD210=0,"",IF('Result Aggregate'!CD210="","",'Result Aggregate'!CD210))</f>
        <v/>
      </c>
      <c r="K30" s="323" t="str">
        <f>IF('Result Aggregate'!CE210=0,"",IF('Result Aggregate'!CE210="","",'Result Aggregate'!CE210))</f>
        <v/>
      </c>
      <c r="L30" s="323" t="str">
        <f>IF('Result Aggregate'!CF210=0,"",IF('Result Aggregate'!CF210="","",'Result Aggregate'!CF210))</f>
        <v/>
      </c>
      <c r="M30" s="323" t="str">
        <f>IF('Result Aggregate'!CG210=0,"",IF('Result Aggregate'!CG210="","",'Result Aggregate'!CG210))</f>
        <v/>
      </c>
      <c r="N30" s="323" t="str">
        <f>IF('Result Aggregate'!CH210=0,"",IF('Result Aggregate'!CH210="","",'Result Aggregate'!CH210))</f>
        <v/>
      </c>
      <c r="O30" s="319">
        <f>IF('Result Aggregate'!CI210=0,"",IF('Result Aggregate'!CI210="","",'Result Aggregate'!CI210))</f>
        <v>10</v>
      </c>
      <c r="P30" s="138"/>
    </row>
    <row r="31" spans="1:16" ht="23.1" customHeight="1">
      <c r="A31" s="894" t="str">
        <f>IF('Master sheet'!$D$11="Hindi","ग्रेड 'डी'","Grade 'D'")</f>
        <v>ग्रेड 'डी'</v>
      </c>
      <c r="B31" s="895"/>
      <c r="C31" s="323" t="str">
        <f>IF('Result Aggregate'!BW211=0,"",IF('Result Aggregate'!BW211="","",'Result Aggregate'!BW211))</f>
        <v/>
      </c>
      <c r="D31" s="323" t="str">
        <f>IF('Result Aggregate'!BX211=0,"",IF('Result Aggregate'!BX211="","",'Result Aggregate'!BX211))</f>
        <v/>
      </c>
      <c r="E31" s="323" t="str">
        <f>IF('Result Aggregate'!BY211=0,"",IF('Result Aggregate'!BY211="","",'Result Aggregate'!BY211))</f>
        <v/>
      </c>
      <c r="F31" s="323" t="str">
        <f>IF('Result Aggregate'!BZ211=0,"",IF('Result Aggregate'!BZ211="","",'Result Aggregate'!BZ211))</f>
        <v/>
      </c>
      <c r="G31" s="323" t="str">
        <f>IF('Result Aggregate'!CA211=0,"",IF('Result Aggregate'!CA211="","",'Result Aggregate'!CA211))</f>
        <v/>
      </c>
      <c r="H31" s="323" t="str">
        <f>IF('Result Aggregate'!CB211=0,"",IF('Result Aggregate'!CB211="","",'Result Aggregate'!CB211))</f>
        <v/>
      </c>
      <c r="I31" s="323" t="str">
        <f>IF('Result Aggregate'!CC211=0,"",IF('Result Aggregate'!CC211="","",'Result Aggregate'!CC211))</f>
        <v/>
      </c>
      <c r="J31" s="323" t="str">
        <f>IF('Result Aggregate'!CD211=0,"",IF('Result Aggregate'!CD211="","",'Result Aggregate'!CD211))</f>
        <v/>
      </c>
      <c r="K31" s="323" t="str">
        <f>IF('Result Aggregate'!CE211=0,"",IF('Result Aggregate'!CE211="","",'Result Aggregate'!CE211))</f>
        <v/>
      </c>
      <c r="L31" s="323" t="str">
        <f>IF('Result Aggregate'!CF211=0,"",IF('Result Aggregate'!CF211="","",'Result Aggregate'!CF211))</f>
        <v/>
      </c>
      <c r="M31" s="323" t="str">
        <f>IF('Result Aggregate'!CG211=0,"",IF('Result Aggregate'!CG211="","",'Result Aggregate'!CG211))</f>
        <v/>
      </c>
      <c r="N31" s="323" t="str">
        <f>IF('Result Aggregate'!CH211=0,"",IF('Result Aggregate'!CH211="","",'Result Aggregate'!CH211))</f>
        <v/>
      </c>
      <c r="O31" s="319" t="str">
        <f>IF('Result Aggregate'!CI211=0,"",IF('Result Aggregate'!CI211="","",'Result Aggregate'!CI211))</f>
        <v/>
      </c>
      <c r="P31" s="138"/>
    </row>
    <row r="32" spans="1:16" ht="23.1" customHeight="1">
      <c r="A32" s="894" t="str">
        <f>IF('Master sheet'!$D$11="Hindi","कुल उत्तीर्ण","Total Pass")</f>
        <v>कुल उत्तीर्ण</v>
      </c>
      <c r="B32" s="895"/>
      <c r="C32" s="322">
        <f>IF('Result Aggregate'!BW212=0,"",IF('Result Aggregate'!BW212="","",'Result Aggregate'!BW212))</f>
        <v>1</v>
      </c>
      <c r="D32" s="322" t="str">
        <f>IF('Result Aggregate'!BX212=0,"",IF('Result Aggregate'!BX212="","",'Result Aggregate'!BX212))</f>
        <v/>
      </c>
      <c r="E32" s="322" t="str">
        <f>IF('Result Aggregate'!BY212=0,"",IF('Result Aggregate'!BY212="","",'Result Aggregate'!BY212))</f>
        <v/>
      </c>
      <c r="F32" s="322" t="str">
        <f>IF('Result Aggregate'!BZ212=0,"",IF('Result Aggregate'!BZ212="","",'Result Aggregate'!BZ212))</f>
        <v/>
      </c>
      <c r="G32" s="322">
        <f>IF('Result Aggregate'!CA212=0,"",IF('Result Aggregate'!CA212="","",'Result Aggregate'!CA212))</f>
        <v>6</v>
      </c>
      <c r="H32" s="322">
        <f>IF('Result Aggregate'!CB212=0,"",IF('Result Aggregate'!CB212="","",'Result Aggregate'!CB212))</f>
        <v>3</v>
      </c>
      <c r="I32" s="322">
        <f>IF('Result Aggregate'!CC212=0,"",IF('Result Aggregate'!CC212="","",'Result Aggregate'!CC212))</f>
        <v>2</v>
      </c>
      <c r="J32" s="322" t="str">
        <f>IF('Result Aggregate'!CD212=0,"",IF('Result Aggregate'!CD212="","",'Result Aggregate'!CD212))</f>
        <v/>
      </c>
      <c r="K32" s="322" t="str">
        <f>IF('Result Aggregate'!CE212=0,"",IF('Result Aggregate'!CE212="","",'Result Aggregate'!CE212))</f>
        <v/>
      </c>
      <c r="L32" s="322" t="str">
        <f>IF('Result Aggregate'!CF212=0,"",IF('Result Aggregate'!CF212="","",'Result Aggregate'!CF212))</f>
        <v/>
      </c>
      <c r="M32" s="322" t="str">
        <f>IF('Result Aggregate'!CG212=0,"",IF('Result Aggregate'!CG212="","",'Result Aggregate'!CG212))</f>
        <v/>
      </c>
      <c r="N32" s="322" t="str">
        <f>IF('Result Aggregate'!CH212=0,"",IF('Result Aggregate'!CH212="","",'Result Aggregate'!CH212))</f>
        <v/>
      </c>
      <c r="O32" s="319">
        <f>IF('Result Aggregate'!CI212=0,"",IF('Result Aggregate'!CI212="","",'Result Aggregate'!CI212))</f>
        <v>12</v>
      </c>
      <c r="P32" s="169"/>
    </row>
    <row r="33" spans="1:16" ht="23.1" customHeight="1">
      <c r="A33" s="889" t="str">
        <f>IF('Master sheet'!$D$11="Hindi","ग्रेड 'ई'","Grade 'E'")</f>
        <v>ग्रेड 'ई'</v>
      </c>
      <c r="B33" s="890"/>
      <c r="C33" s="323" t="str">
        <f>IF('Result Aggregate'!BW213=0,"",IF('Result Aggregate'!BW213="","",'Result Aggregate'!BW213))</f>
        <v/>
      </c>
      <c r="D33" s="323" t="str">
        <f>IF('Result Aggregate'!BX213=0,"",IF('Result Aggregate'!BX213="","",'Result Aggregate'!BX213))</f>
        <v/>
      </c>
      <c r="E33" s="323" t="str">
        <f>IF('Result Aggregate'!BY213=0,"",IF('Result Aggregate'!BY213="","",'Result Aggregate'!BY213))</f>
        <v/>
      </c>
      <c r="F33" s="323" t="str">
        <f>IF('Result Aggregate'!BZ213=0,"",IF('Result Aggregate'!BZ213="","",'Result Aggregate'!BZ213))</f>
        <v/>
      </c>
      <c r="G33" s="323" t="str">
        <f>IF('Result Aggregate'!CA213=0,"",IF('Result Aggregate'!CA213="","",'Result Aggregate'!CA213))</f>
        <v/>
      </c>
      <c r="H33" s="323" t="str">
        <f>IF('Result Aggregate'!CB213=0,"",IF('Result Aggregate'!CB213="","",'Result Aggregate'!CB213))</f>
        <v/>
      </c>
      <c r="I33" s="323" t="str">
        <f>IF('Result Aggregate'!CC213=0,"",IF('Result Aggregate'!CC213="","",'Result Aggregate'!CC213))</f>
        <v/>
      </c>
      <c r="J33" s="323" t="str">
        <f>IF('Result Aggregate'!CD213=0,"",IF('Result Aggregate'!CD213="","",'Result Aggregate'!CD213))</f>
        <v/>
      </c>
      <c r="K33" s="323" t="str">
        <f>IF('Result Aggregate'!CE213=0,"",IF('Result Aggregate'!CE213="","",'Result Aggregate'!CE213))</f>
        <v/>
      </c>
      <c r="L33" s="323" t="str">
        <f>IF('Result Aggregate'!CF213=0,"",IF('Result Aggregate'!CF213="","",'Result Aggregate'!CF213))</f>
        <v/>
      </c>
      <c r="M33" s="323" t="str">
        <f>IF('Result Aggregate'!CG213=0,"",IF('Result Aggregate'!CG213="","",'Result Aggregate'!CG213))</f>
        <v/>
      </c>
      <c r="N33" s="323" t="str">
        <f>IF('Result Aggregate'!CH213=0,"",IF('Result Aggregate'!CH213="","",'Result Aggregate'!CH213))</f>
        <v/>
      </c>
      <c r="O33" s="319" t="str">
        <f>IF('Result Aggregate'!CI213=0,"",IF('Result Aggregate'!CI213="","",'Result Aggregate'!CI213))</f>
        <v/>
      </c>
      <c r="P33" s="170"/>
    </row>
    <row r="34" spans="1:16" ht="23.1" customHeight="1">
      <c r="A34" s="896" t="str">
        <f>IF('Master sheet'!$D$11="Hindi","पुनः परीक्षा","Re-Exam")</f>
        <v>पुनः परीक्षा</v>
      </c>
      <c r="B34" s="897"/>
      <c r="C34" s="323" t="str">
        <f>IF('Result Aggregate'!BW214=0,"",IF('Result Aggregate'!BW214="","",'Result Aggregate'!BW214))</f>
        <v/>
      </c>
      <c r="D34" s="323" t="str">
        <f>IF('Result Aggregate'!BX214=0,"",IF('Result Aggregate'!BX214="","",'Result Aggregate'!BX214))</f>
        <v/>
      </c>
      <c r="E34" s="323" t="str">
        <f>IF('Result Aggregate'!BY214=0,"",IF('Result Aggregate'!BY214="","",'Result Aggregate'!BY214))</f>
        <v/>
      </c>
      <c r="F34" s="323" t="str">
        <f>IF('Result Aggregate'!BZ214=0,"",IF('Result Aggregate'!BZ214="","",'Result Aggregate'!BZ214))</f>
        <v/>
      </c>
      <c r="G34" s="323" t="str">
        <f>IF('Result Aggregate'!CA214=0,"",IF('Result Aggregate'!CA214="","",'Result Aggregate'!CA214))</f>
        <v/>
      </c>
      <c r="H34" s="323" t="str">
        <f>IF('Result Aggregate'!CB214=0,"",IF('Result Aggregate'!CB214="","",'Result Aggregate'!CB214))</f>
        <v/>
      </c>
      <c r="I34" s="323" t="str">
        <f>IF('Result Aggregate'!CC214=0,"",IF('Result Aggregate'!CC214="","",'Result Aggregate'!CC214))</f>
        <v/>
      </c>
      <c r="J34" s="323" t="str">
        <f>IF('Result Aggregate'!CD214=0,"",IF('Result Aggregate'!CD214="","",'Result Aggregate'!CD214))</f>
        <v/>
      </c>
      <c r="K34" s="323" t="str">
        <f>IF('Result Aggregate'!CE214=0,"",IF('Result Aggregate'!CE214="","",'Result Aggregate'!CE214))</f>
        <v/>
      </c>
      <c r="L34" s="323" t="str">
        <f>IF('Result Aggregate'!CF214=0,"",IF('Result Aggregate'!CF214="","",'Result Aggregate'!CF214))</f>
        <v/>
      </c>
      <c r="M34" s="323" t="str">
        <f>IF('Result Aggregate'!CG214=0,"",IF('Result Aggregate'!CG214="","",'Result Aggregate'!CG214))</f>
        <v/>
      </c>
      <c r="N34" s="323" t="str">
        <f>IF('Result Aggregate'!CH214=0,"",IF('Result Aggregate'!CH214="","",'Result Aggregate'!CH214))</f>
        <v/>
      </c>
      <c r="O34" s="319" t="str">
        <f>IF('Result Aggregate'!CI214=0,"",IF('Result Aggregate'!CI214="","",'Result Aggregate'!CI214))</f>
        <v/>
      </c>
      <c r="P34" s="171"/>
    </row>
    <row r="35" spans="1:16" ht="23.1" customHeight="1">
      <c r="A35" s="889" t="str">
        <f>IF('Master sheet'!$D$11="Hindi","प्रविष्ठ कुल विद्यार्थी","No. of students appeared")</f>
        <v>प्रविष्ठ कुल विद्यार्थी</v>
      </c>
      <c r="B35" s="890"/>
      <c r="C35" s="323">
        <f>IF('Result Aggregate'!BW215=0,"",IF('Result Aggregate'!BW215="","",'Result Aggregate'!BW215))</f>
        <v>1</v>
      </c>
      <c r="D35" s="323" t="str">
        <f>IF('Result Aggregate'!BX215=0,"",IF('Result Aggregate'!BX215="","",'Result Aggregate'!BX215))</f>
        <v/>
      </c>
      <c r="E35" s="323" t="str">
        <f>IF('Result Aggregate'!BY215=0,"",IF('Result Aggregate'!BY215="","",'Result Aggregate'!BY215))</f>
        <v/>
      </c>
      <c r="F35" s="323" t="str">
        <f>IF('Result Aggregate'!BZ215=0,"",IF('Result Aggregate'!BZ215="","",'Result Aggregate'!BZ215))</f>
        <v/>
      </c>
      <c r="G35" s="323">
        <f>IF('Result Aggregate'!CA215=0,"",IF('Result Aggregate'!CA215="","",'Result Aggregate'!CA215))</f>
        <v>6</v>
      </c>
      <c r="H35" s="323">
        <f>IF('Result Aggregate'!CB215=0,"",IF('Result Aggregate'!CB215="","",'Result Aggregate'!CB215))</f>
        <v>3</v>
      </c>
      <c r="I35" s="323">
        <f>IF('Result Aggregate'!CC215=0,"",IF('Result Aggregate'!CC215="","",'Result Aggregate'!CC215))</f>
        <v>2</v>
      </c>
      <c r="J35" s="323" t="str">
        <f>IF('Result Aggregate'!CD215=0,"",IF('Result Aggregate'!CD215="","",'Result Aggregate'!CD215))</f>
        <v/>
      </c>
      <c r="K35" s="323" t="str">
        <f>IF('Result Aggregate'!CE215=0,"",IF('Result Aggregate'!CE215="","",'Result Aggregate'!CE215))</f>
        <v/>
      </c>
      <c r="L35" s="323" t="str">
        <f>IF('Result Aggregate'!CF215=0,"",IF('Result Aggregate'!CF215="","",'Result Aggregate'!CF215))</f>
        <v/>
      </c>
      <c r="M35" s="323" t="str">
        <f>IF('Result Aggregate'!CG215=0,"",IF('Result Aggregate'!CG215="","",'Result Aggregate'!CG215))</f>
        <v/>
      </c>
      <c r="N35" s="323" t="str">
        <f>IF('Result Aggregate'!CH215=0,"",IF('Result Aggregate'!CH215="","",'Result Aggregate'!CH215))</f>
        <v/>
      </c>
      <c r="O35" s="319">
        <f>IF('Result Aggregate'!CI215=0,"",IF('Result Aggregate'!CI215="","",'Result Aggregate'!CI215))</f>
        <v>12</v>
      </c>
      <c r="P35" s="171"/>
    </row>
    <row r="36" spans="1:16" ht="23.1" customHeight="1">
      <c r="A36" s="890" t="str">
        <f>IF('Master sheet'!$D$11="Hindi","उत्तीर्ण प्रतिशत","Pass percentage")</f>
        <v>उत्तीर्ण प्रतिशत</v>
      </c>
      <c r="B36" s="890"/>
      <c r="C36" s="326">
        <f>IF('Result Aggregate'!BW216=0,"",IF('Result Aggregate'!BW216="","",'Result Aggregate'!BW216))</f>
        <v>100</v>
      </c>
      <c r="D36" s="326" t="str">
        <f>IF('Result Aggregate'!BX216=0,"",IF('Result Aggregate'!BX216="","",'Result Aggregate'!BX216))</f>
        <v/>
      </c>
      <c r="E36" s="326" t="str">
        <f>IF('Result Aggregate'!BY216=0,"",IF('Result Aggregate'!BY216="","",'Result Aggregate'!BY216))</f>
        <v/>
      </c>
      <c r="F36" s="326" t="str">
        <f>IF('Result Aggregate'!BZ216=0,"",IF('Result Aggregate'!BZ216="","",'Result Aggregate'!BZ216))</f>
        <v/>
      </c>
      <c r="G36" s="326">
        <f>IF('Result Aggregate'!CA216=0,"",IF('Result Aggregate'!CA216="","",'Result Aggregate'!CA216))</f>
        <v>100</v>
      </c>
      <c r="H36" s="326">
        <f>IF('Result Aggregate'!CB216=0,"",IF('Result Aggregate'!CB216="","",'Result Aggregate'!CB216))</f>
        <v>100</v>
      </c>
      <c r="I36" s="326">
        <f>IF('Result Aggregate'!CC216=0,"",IF('Result Aggregate'!CC216="","",'Result Aggregate'!CC216))</f>
        <v>100</v>
      </c>
      <c r="J36" s="326" t="str">
        <f>IF('Result Aggregate'!CD216=0,"",IF('Result Aggregate'!CD216="","",'Result Aggregate'!CD216))</f>
        <v/>
      </c>
      <c r="K36" s="326" t="str">
        <f>IF('Result Aggregate'!CE216=0,"",IF('Result Aggregate'!CE216="","",'Result Aggregate'!CE216))</f>
        <v/>
      </c>
      <c r="L36" s="326" t="str">
        <f>IF('Result Aggregate'!CF216=0,"",IF('Result Aggregate'!CF216="","",'Result Aggregate'!CF216))</f>
        <v/>
      </c>
      <c r="M36" s="326" t="str">
        <f>IF('Result Aggregate'!CG216=0,"",IF('Result Aggregate'!CG216="","",'Result Aggregate'!CG216))</f>
        <v/>
      </c>
      <c r="N36" s="326" t="str">
        <f>IF('Result Aggregate'!CH216=0,"",IF('Result Aggregate'!CH216="","",'Result Aggregate'!CH216))</f>
        <v/>
      </c>
      <c r="O36" s="325">
        <f>IF('Result Aggregate'!CI216=0,"",IF('Result Aggregate'!CI216="","",'Result Aggregate'!CI216))</f>
        <v>100</v>
      </c>
      <c r="P36" s="171"/>
    </row>
    <row r="37" spans="1:16" ht="23.1" customHeight="1" thickBot="1">
      <c r="A37" s="898" t="str">
        <f>IF('Master sheet'!$D$11="Hindi","नाम पृथक","NSO")</f>
        <v>नाम पृथक</v>
      </c>
      <c r="B37" s="899"/>
      <c r="C37" s="324" t="str">
        <f>IF('Result Aggregate'!BW217=0,"",IF('Result Aggregate'!BW217="","",'Result Aggregate'!BW217))</f>
        <v/>
      </c>
      <c r="D37" s="324" t="str">
        <f>IF('Result Aggregate'!BX217=0,"",IF('Result Aggregate'!BX217="","",'Result Aggregate'!BX217))</f>
        <v/>
      </c>
      <c r="E37" s="324" t="str">
        <f>IF('Result Aggregate'!BY217=0,"",IF('Result Aggregate'!BY217="","",'Result Aggregate'!BY217))</f>
        <v/>
      </c>
      <c r="F37" s="324" t="str">
        <f>IF('Result Aggregate'!BZ217=0,"",IF('Result Aggregate'!BZ217="","",'Result Aggregate'!BZ217))</f>
        <v/>
      </c>
      <c r="G37" s="324" t="str">
        <f>IF('Result Aggregate'!CA217=0,"",IF('Result Aggregate'!CA217="","",'Result Aggregate'!CA217))</f>
        <v/>
      </c>
      <c r="H37" s="324" t="str">
        <f>IF('Result Aggregate'!CB217=0,"",IF('Result Aggregate'!CB217="","",'Result Aggregate'!CB217))</f>
        <v/>
      </c>
      <c r="I37" s="324" t="str">
        <f>IF('Result Aggregate'!CC217=0,"",IF('Result Aggregate'!CC217="","",'Result Aggregate'!CC217))</f>
        <v/>
      </c>
      <c r="J37" s="324" t="str">
        <f>IF('Result Aggregate'!CD217=0,"",IF('Result Aggregate'!CD217="","",'Result Aggregate'!CD217))</f>
        <v/>
      </c>
      <c r="K37" s="324" t="str">
        <f>IF('Result Aggregate'!CE217=0,"",IF('Result Aggregate'!CE217="","",'Result Aggregate'!CE217))</f>
        <v/>
      </c>
      <c r="L37" s="324" t="str">
        <f>IF('Result Aggregate'!CF217=0,"",IF('Result Aggregate'!CF217="","",'Result Aggregate'!CF217))</f>
        <v/>
      </c>
      <c r="M37" s="324" t="str">
        <f>IF('Result Aggregate'!CG217=0,"",IF('Result Aggregate'!CG217="","",'Result Aggregate'!CG217))</f>
        <v/>
      </c>
      <c r="N37" s="324" t="str">
        <f>IF('Result Aggregate'!CH217=0,"",IF('Result Aggregate'!CH217="","",'Result Aggregate'!CH217))</f>
        <v/>
      </c>
      <c r="O37" s="320" t="str">
        <f>IF('Result Aggregate'!CI217=0,"",IF('Result Aggregate'!CI217="","",'Result Aggregate'!CI217))</f>
        <v/>
      </c>
      <c r="P37" s="172"/>
    </row>
    <row r="38" spans="1:16" ht="19.5" thickTop="1">
      <c r="A38" s="138"/>
      <c r="B38" s="138"/>
      <c r="C38" s="138"/>
      <c r="D38" s="138"/>
      <c r="E38" s="138"/>
      <c r="F38" s="138"/>
      <c r="G38" s="138"/>
      <c r="H38" s="138"/>
      <c r="I38" s="138"/>
      <c r="J38" s="138"/>
      <c r="K38" s="138"/>
      <c r="L38" s="138"/>
      <c r="M38" s="138"/>
      <c r="N38" s="138"/>
      <c r="O38" s="138"/>
      <c r="P38" s="173"/>
    </row>
    <row r="39" spans="1:16" ht="39" customHeight="1">
      <c r="A39" s="883" t="str">
        <f>CONCATENATE("( ",UPPER('Master sheet'!D16)," )")</f>
        <v>( SURESH CHAND )</v>
      </c>
      <c r="B39" s="883"/>
      <c r="C39" s="883"/>
      <c r="D39" s="157"/>
      <c r="E39" s="158"/>
      <c r="F39" s="159"/>
      <c r="G39" s="156"/>
      <c r="H39" s="159"/>
      <c r="I39" s="156"/>
      <c r="J39" s="884" t="str">
        <f>CONCATENATE("( ",UPPER('Master sheet'!D14)," )")</f>
        <v>( USHA PALIYA )</v>
      </c>
      <c r="K39" s="884"/>
      <c r="L39" s="884"/>
      <c r="M39" s="884"/>
      <c r="N39" s="884"/>
      <c r="O39" s="884"/>
      <c r="P39" s="138"/>
    </row>
    <row r="40" spans="1:16" ht="21.75" customHeight="1">
      <c r="A40" s="885" t="str">
        <f>IF('Master sheet'!$D$11="Hindi","हस्ताक्षर परीक्षा प्रभारी","Signature of the exam. Incharge")</f>
        <v>हस्ताक्षर परीक्षा प्रभारी</v>
      </c>
      <c r="B40" s="885"/>
      <c r="C40" s="885"/>
      <c r="D40" s="160"/>
      <c r="E40" s="161"/>
      <c r="F40" s="162"/>
      <c r="G40" s="163"/>
      <c r="H40" s="162"/>
      <c r="I40" s="163"/>
      <c r="J40" s="886" t="str">
        <f>IF('Master sheet'!$D$11="Hindi","हस्ताक्षर मय सील मोहर संस्था प्रधान","Signature &amp; Seal of the Head of the Institution")</f>
        <v>हस्ताक्षर मय सील मोहर संस्था प्रधान</v>
      </c>
      <c r="K40" s="886"/>
      <c r="L40" s="886"/>
      <c r="M40" s="886"/>
      <c r="N40" s="886"/>
      <c r="O40" s="886"/>
      <c r="P40" s="138"/>
    </row>
    <row r="41" spans="1:16" ht="18.75">
      <c r="A41" s="138"/>
      <c r="B41" s="138"/>
      <c r="C41" s="138"/>
      <c r="D41" s="138"/>
      <c r="E41" s="138"/>
      <c r="F41" s="138"/>
      <c r="G41" s="138"/>
      <c r="H41" s="138"/>
      <c r="I41" s="138"/>
      <c r="J41" s="138"/>
      <c r="K41" s="138"/>
      <c r="L41" s="138"/>
      <c r="M41" s="138"/>
      <c r="N41" s="138"/>
      <c r="O41" s="138"/>
      <c r="P41" s="174"/>
    </row>
    <row r="42" spans="1:16" ht="15.75">
      <c r="A42" s="138"/>
      <c r="B42" s="138"/>
      <c r="C42" s="138"/>
      <c r="D42" s="138"/>
      <c r="E42" s="138"/>
      <c r="F42" s="138"/>
      <c r="G42" s="138"/>
      <c r="H42" s="138"/>
      <c r="I42" s="138"/>
      <c r="J42" s="138"/>
      <c r="K42" s="138"/>
      <c r="L42" s="138"/>
      <c r="M42" s="138"/>
      <c r="N42" s="138"/>
      <c r="O42" s="138"/>
      <c r="P42" s="175"/>
    </row>
    <row r="43" spans="1:16" ht="26.25">
      <c r="A43" s="138"/>
      <c r="B43" s="138"/>
      <c r="C43" s="138"/>
      <c r="D43" s="138"/>
      <c r="E43" s="138"/>
      <c r="F43" s="138"/>
      <c r="G43" s="138"/>
      <c r="H43" s="138"/>
      <c r="I43" s="138"/>
      <c r="J43" s="138"/>
      <c r="K43" s="138"/>
      <c r="L43" s="138"/>
      <c r="M43" s="138"/>
      <c r="N43" s="138"/>
      <c r="O43" s="138"/>
      <c r="P43" s="169"/>
    </row>
    <row r="44" spans="1:16" ht="15.75">
      <c r="A44" s="138"/>
      <c r="B44" s="138"/>
      <c r="C44" s="138"/>
      <c r="D44" s="138"/>
      <c r="E44" s="138"/>
      <c r="F44" s="138"/>
      <c r="G44" s="138"/>
      <c r="H44" s="138"/>
      <c r="I44" s="138"/>
      <c r="J44" s="138"/>
      <c r="K44" s="138"/>
      <c r="L44" s="138"/>
      <c r="M44" s="138"/>
      <c r="N44" s="138"/>
      <c r="O44" s="138"/>
      <c r="P44" s="170"/>
    </row>
    <row r="45" spans="1:16" ht="18.75">
      <c r="A45" s="138"/>
      <c r="B45" s="138"/>
      <c r="C45" s="138"/>
      <c r="D45" s="138"/>
      <c r="E45" s="138"/>
      <c r="F45" s="138"/>
      <c r="G45" s="138"/>
      <c r="H45" s="138"/>
      <c r="I45" s="138"/>
      <c r="J45" s="138"/>
      <c r="K45" s="138"/>
      <c r="L45" s="138"/>
      <c r="M45" s="138"/>
      <c r="N45" s="138"/>
      <c r="O45" s="138"/>
      <c r="P45" s="171"/>
    </row>
    <row r="46" spans="1:16" ht="18.75">
      <c r="A46" s="138"/>
      <c r="B46" s="138"/>
      <c r="C46" s="138"/>
      <c r="D46" s="138"/>
      <c r="E46" s="138"/>
      <c r="F46" s="138"/>
      <c r="G46" s="138"/>
      <c r="H46" s="138"/>
      <c r="I46" s="138"/>
      <c r="J46" s="138"/>
      <c r="K46" s="138"/>
      <c r="L46" s="138"/>
      <c r="M46" s="138"/>
      <c r="N46" s="138"/>
      <c r="O46" s="138"/>
      <c r="P46" s="171"/>
    </row>
    <row r="47" spans="1:16" ht="18.75">
      <c r="A47" s="138"/>
      <c r="B47" s="138"/>
      <c r="C47" s="138"/>
      <c r="D47" s="138"/>
      <c r="E47" s="138"/>
      <c r="F47" s="138"/>
      <c r="G47" s="138"/>
      <c r="H47" s="138"/>
      <c r="I47" s="138"/>
      <c r="J47" s="138"/>
      <c r="K47" s="138"/>
      <c r="L47" s="138"/>
      <c r="M47" s="138"/>
      <c r="N47" s="138"/>
      <c r="O47" s="138"/>
      <c r="P47" s="171"/>
    </row>
  </sheetData>
  <sheetProtection password="D49F" sheet="1" objects="1" scenarios="1" formatColumns="0" formatRows="0"/>
  <protectedRanges>
    <protectedRange password="DC77" sqref="A4:O4" name="Range1"/>
    <protectedRange password="DC77" sqref="B12:B14" name="Range1_1"/>
    <protectedRange password="DC77" sqref="B5:B6" name="Range1_2"/>
    <protectedRange password="DC77" sqref="A27:B36" name="Range1_3"/>
  </protectedRanges>
  <mergeCells count="32">
    <mergeCell ref="A40:C40"/>
    <mergeCell ref="J40:O40"/>
    <mergeCell ref="A34:B34"/>
    <mergeCell ref="A35:B35"/>
    <mergeCell ref="A36:B36"/>
    <mergeCell ref="A37:B37"/>
    <mergeCell ref="A39:C39"/>
    <mergeCell ref="J39:O39"/>
    <mergeCell ref="A33:B33"/>
    <mergeCell ref="A26:F26"/>
    <mergeCell ref="G26:H26"/>
    <mergeCell ref="I26:K26"/>
    <mergeCell ref="L26:M26"/>
    <mergeCell ref="A28:B28"/>
    <mergeCell ref="A29:B29"/>
    <mergeCell ref="A30:B30"/>
    <mergeCell ref="A31:B31"/>
    <mergeCell ref="A32:B32"/>
    <mergeCell ref="N26:O26"/>
    <mergeCell ref="A27:B27"/>
    <mergeCell ref="A18:C18"/>
    <mergeCell ref="J18:O18"/>
    <mergeCell ref="A19:C19"/>
    <mergeCell ref="J19:O19"/>
    <mergeCell ref="A21:O22"/>
    <mergeCell ref="A24:O25"/>
    <mergeCell ref="A1:O1"/>
    <mergeCell ref="A2:E3"/>
    <mergeCell ref="F2:G3"/>
    <mergeCell ref="H2:I3"/>
    <mergeCell ref="J2:L3"/>
    <mergeCell ref="M2:O3"/>
  </mergeCells>
  <conditionalFormatting sqref="A48:A65202 P48:P65202 B48:O65204 P19:P20 P23:P27">
    <cfRule type="containsText" dxfId="283" priority="25" stopIfTrue="1" operator="containsText" text="G1">
      <formula>NOT(ISERROR(SEARCH("G1",A19)))</formula>
    </cfRule>
    <cfRule type="containsText" dxfId="282" priority="26" stopIfTrue="1" operator="containsText" text="G2">
      <formula>NOT(ISERROR(SEARCH("G2",A19)))</formula>
    </cfRule>
    <cfRule type="containsText" dxfId="281" priority="27" stopIfTrue="1" operator="containsText" text="G1">
      <formula>NOT(ISERROR(SEARCH("G1",A19)))</formula>
    </cfRule>
    <cfRule type="containsText" dxfId="280" priority="28" stopIfTrue="1" operator="containsText" text="S">
      <formula>NOT(ISERROR(SEARCH("S",A19)))</formula>
    </cfRule>
    <cfRule type="containsText" dxfId="279" priority="29" stopIfTrue="1" operator="containsText" text="F">
      <formula>NOT(ISERROR(SEARCH("F",A19)))</formula>
    </cfRule>
  </conditionalFormatting>
  <conditionalFormatting sqref="P32:P47 C7:C15 B5:B17 A4:A18 C27:O37">
    <cfRule type="cellIs" dxfId="278" priority="24" stopIfTrue="1" operator="equal">
      <formula>0</formula>
    </cfRule>
  </conditionalFormatting>
  <conditionalFormatting sqref="P19:P20 P23:P27">
    <cfRule type="containsText" dxfId="277" priority="21" stopIfTrue="1" operator="containsText" text="RA">
      <formula>NOT(ISERROR(SEARCH("RA",P19)))</formula>
    </cfRule>
    <cfRule type="containsText" dxfId="276" priority="22" stopIfTrue="1" operator="containsText" text="ML">
      <formula>NOT(ISERROR(SEARCH("ML",P19)))</formula>
    </cfRule>
    <cfRule type="containsText" dxfId="275" priority="23" stopIfTrue="1" operator="containsText" text="ML">
      <formula>NOT(ISERROR(SEARCH("ML",P19)))</formula>
    </cfRule>
  </conditionalFormatting>
  <conditionalFormatting sqref="P19:P20 P23:P27">
    <cfRule type="containsText" dxfId="274" priority="20" stopIfTrue="1" operator="containsText" text="S">
      <formula>NOT(ISERROR(SEARCH("S",P19)))</formula>
    </cfRule>
  </conditionalFormatting>
  <conditionalFormatting sqref="J19">
    <cfRule type="cellIs" dxfId="273" priority="17" stopIfTrue="1" operator="equal">
      <formula>0</formula>
    </cfRule>
  </conditionalFormatting>
  <conditionalFormatting sqref="J19">
    <cfRule type="containsText" dxfId="272" priority="16" stopIfTrue="1" operator="containsText" text="iwjd">
      <formula>NOT(ISERROR(SEARCH("iwjd",J19)))</formula>
    </cfRule>
  </conditionalFormatting>
  <conditionalFormatting sqref="P40">
    <cfRule type="containsText" dxfId="271" priority="11" stopIfTrue="1" operator="containsText" text="G1">
      <formula>NOT(ISERROR(SEARCH("G1",P40)))</formula>
    </cfRule>
    <cfRule type="containsText" dxfId="270" priority="12" stopIfTrue="1" operator="containsText" text="G2">
      <formula>NOT(ISERROR(SEARCH("G2",P40)))</formula>
    </cfRule>
    <cfRule type="containsText" dxfId="269" priority="13" stopIfTrue="1" operator="containsText" text="G1">
      <formula>NOT(ISERROR(SEARCH("G1",P40)))</formula>
    </cfRule>
    <cfRule type="containsText" dxfId="268" priority="14" stopIfTrue="1" operator="containsText" text="S">
      <formula>NOT(ISERROR(SEARCH("S",P40)))</formula>
    </cfRule>
    <cfRule type="containsText" dxfId="267" priority="15" stopIfTrue="1" operator="containsText" text="F">
      <formula>NOT(ISERROR(SEARCH("F",P40)))</formula>
    </cfRule>
  </conditionalFormatting>
  <conditionalFormatting sqref="A39">
    <cfRule type="cellIs" dxfId="266" priority="10" stopIfTrue="1" operator="equal">
      <formula>0</formula>
    </cfRule>
  </conditionalFormatting>
  <conditionalFormatting sqref="P40">
    <cfRule type="containsText" dxfId="265" priority="7" stopIfTrue="1" operator="containsText" text="RA">
      <formula>NOT(ISERROR(SEARCH("RA",P40)))</formula>
    </cfRule>
    <cfRule type="containsText" dxfId="264" priority="8" stopIfTrue="1" operator="containsText" text="ML">
      <formula>NOT(ISERROR(SEARCH("ML",P40)))</formula>
    </cfRule>
    <cfRule type="containsText" dxfId="263" priority="9" stopIfTrue="1" operator="containsText" text="ML">
      <formula>NOT(ISERROR(SEARCH("ML",P40)))</formula>
    </cfRule>
  </conditionalFormatting>
  <conditionalFormatting sqref="P40">
    <cfRule type="containsText" dxfId="262" priority="6" stopIfTrue="1" operator="containsText" text="S">
      <formula>NOT(ISERROR(SEARCH("S",P40)))</formula>
    </cfRule>
  </conditionalFormatting>
  <conditionalFormatting sqref="J40">
    <cfRule type="cellIs" dxfId="261" priority="5" stopIfTrue="1" operator="equal">
      <formula>0</formula>
    </cfRule>
  </conditionalFormatting>
  <conditionalFormatting sqref="J40">
    <cfRule type="containsText" dxfId="260" priority="4" stopIfTrue="1" operator="containsText" text="iwjd">
      <formula>NOT(ISERROR(SEARCH("iwjd",J40)))</formula>
    </cfRule>
  </conditionalFormatting>
  <conditionalFormatting sqref="A4">
    <cfRule type="cellIs" dxfId="259" priority="3" stopIfTrue="1" operator="equal">
      <formula>0</formula>
    </cfRule>
  </conditionalFormatting>
  <conditionalFormatting sqref="B12:B14">
    <cfRule type="cellIs" dxfId="258" priority="2" stopIfTrue="1" operator="equal">
      <formula>0</formula>
    </cfRule>
  </conditionalFormatting>
  <conditionalFormatting sqref="B5:B6">
    <cfRule type="cellIs" dxfId="257" priority="1" stopIfTrue="1" operator="equal">
      <formula>0</formula>
    </cfRule>
  </conditionalFormatting>
  <pageMargins left="0.7" right="0.45" top="0.25" bottom="0.25" header="0.3" footer="0.3"/>
  <pageSetup paperSize="9" orientation="landscape" r:id="rId1"/>
</worksheet>
</file>

<file path=xl/worksheets/sheet8.xml><?xml version="1.0" encoding="utf-8"?>
<worksheet xmlns="http://schemas.openxmlformats.org/spreadsheetml/2006/main" xmlns:r="http://schemas.openxmlformats.org/officeDocument/2006/relationships">
  <sheetPr>
    <pageSetUpPr fitToPage="1"/>
  </sheetPr>
  <dimension ref="A1:CJ244"/>
  <sheetViews>
    <sheetView showGridLines="0" view="pageBreakPreview" zoomScaleSheetLayoutView="100" workbookViewId="0">
      <selection activeCell="AE20" sqref="AE20"/>
    </sheetView>
  </sheetViews>
  <sheetFormatPr defaultColWidth="9.125" defaultRowHeight="15" zeroHeight="1"/>
  <cols>
    <col min="1" max="1" width="5" style="113" customWidth="1"/>
    <col min="2" max="2" width="5.625" style="113" customWidth="1"/>
    <col min="3" max="3" width="5.25" style="113" customWidth="1"/>
    <col min="4" max="4" width="10" style="113" customWidth="1"/>
    <col min="5" max="5" width="13.75" style="113" customWidth="1"/>
    <col min="6" max="6" width="13.375" style="113" customWidth="1"/>
    <col min="7" max="7" width="14.5" style="113" bestFit="1" customWidth="1"/>
    <col min="8" max="8" width="4.75" style="93" customWidth="1"/>
    <col min="9" max="9" width="4.125" style="93" customWidth="1"/>
    <col min="10" max="10" width="10.5" style="113" customWidth="1"/>
    <col min="11" max="11" width="5.625" style="113" customWidth="1"/>
    <col min="12" max="12" width="7.875" style="113" customWidth="1"/>
    <col min="13" max="13" width="4.625" style="113" customWidth="1"/>
    <col min="14" max="15" width="4.25" style="113" customWidth="1"/>
    <col min="16" max="23" width="4.125" style="113" customWidth="1"/>
    <col min="24" max="25" width="4.125" style="214" customWidth="1"/>
    <col min="26" max="27" width="4.125" style="215" customWidth="1"/>
    <col min="28" max="28" width="6.625" style="113" customWidth="1"/>
    <col min="29" max="69" width="5.25" style="113" customWidth="1"/>
    <col min="70" max="70" width="4.125" style="113" customWidth="1"/>
    <col min="71" max="72" width="5.25" style="113" customWidth="1"/>
    <col min="73" max="73" width="5.375" style="113" hidden="1" customWidth="1"/>
    <col min="74" max="74" width="19.375" style="113" hidden="1" customWidth="1"/>
    <col min="75" max="87" width="6.75" style="113" hidden="1" customWidth="1"/>
    <col min="88" max="88" width="9.125" style="113" hidden="1" customWidth="1"/>
    <col min="89" max="89" width="9.125" style="113" customWidth="1"/>
    <col min="90" max="16384" width="9.125" style="113"/>
  </cols>
  <sheetData>
    <row r="1" spans="1:87" ht="30.75" customHeight="1" thickTop="1">
      <c r="A1" s="903" t="str">
        <f>IF('Master sheet'!D11="Hindi",CONCATENATE("विद्यालय का नाम :-","  ",'Master sheet'!D8),CONCATENATE("School Name :-","  ",'Master sheet'!D7))</f>
        <v xml:space="preserve">विद्यालय का नाम :-  महात्मा गाँधी राजकीय विद्यालय (अंग्रेजी माध्यम) बर, पाली </v>
      </c>
      <c r="B1" s="903"/>
      <c r="C1" s="903"/>
      <c r="D1" s="903"/>
      <c r="E1" s="903"/>
      <c r="F1" s="903"/>
      <c r="G1" s="903"/>
      <c r="H1" s="903"/>
      <c r="I1" s="903"/>
      <c r="J1" s="903"/>
      <c r="K1" s="903"/>
      <c r="L1" s="903"/>
      <c r="M1" s="903"/>
      <c r="N1" s="221"/>
      <c r="O1" s="482"/>
      <c r="P1" s="904" t="str">
        <f>IF('Master sheet'!$D$11="Hindi",CONCATENATE("समेकित परीक्षा परिणाम कक्षा "," - ",'Result Sheet'!E3," तथा विषयवार परिणाम"),CONCATENATE("Aggregate result of the class"," - ",'Result Sheet'!E3," &amp; Subject-wise Result"))</f>
        <v>समेकित परीक्षा परिणाम कक्षा  - 7 तथा विषयवार परिणाम</v>
      </c>
      <c r="Q1" s="904"/>
      <c r="R1" s="904"/>
      <c r="S1" s="904"/>
      <c r="T1" s="904"/>
      <c r="U1" s="904"/>
      <c r="V1" s="904"/>
      <c r="W1" s="904"/>
      <c r="X1" s="904"/>
      <c r="Y1" s="904"/>
      <c r="Z1" s="904"/>
      <c r="AA1" s="904"/>
      <c r="AB1" s="904"/>
      <c r="BV1" s="915" t="s">
        <v>100</v>
      </c>
      <c r="BW1" s="916"/>
      <c r="BX1" s="916"/>
      <c r="BY1" s="916"/>
      <c r="BZ1" s="916"/>
      <c r="CA1" s="916"/>
      <c r="CB1" s="916"/>
      <c r="CC1" s="916"/>
      <c r="CD1" s="916"/>
      <c r="CE1" s="916"/>
      <c r="CF1" s="916"/>
      <c r="CG1" s="916"/>
      <c r="CH1" s="916"/>
      <c r="CI1" s="917"/>
    </row>
    <row r="2" spans="1:87" ht="23.25" customHeight="1">
      <c r="A2" s="910" t="str">
        <f>IF('Master sheet'!D11="Hindi","कक्षा  :-","CLASS :- ")</f>
        <v>कक्षा  :-</v>
      </c>
      <c r="B2" s="911"/>
      <c r="C2" s="111">
        <f>IF('Result Sheet'!E3="","",'Result Sheet'!E3)</f>
        <v>7</v>
      </c>
      <c r="D2" s="907" t="str">
        <f>IF('Master sheet'!D11="Hindi","जन्म दिनांक","Date of Birth")</f>
        <v>जन्म दिनांक</v>
      </c>
      <c r="E2" s="907" t="str">
        <f>IF('Master sheet'!D11="Hindi","विद्यार्थी का नाम","Student's Name")</f>
        <v>विद्यार्थी का नाम</v>
      </c>
      <c r="F2" s="907" t="str">
        <f>IF('Master sheet'!D11="Hindi","पिता का नाम","Father's Name")</f>
        <v>पिता का नाम</v>
      </c>
      <c r="G2" s="907" t="str">
        <f>IF('Master sheet'!D11="Hindi","माता का नाम ","Mother's Name")</f>
        <v xml:space="preserve">माता का नाम </v>
      </c>
      <c r="H2" s="921" t="str">
        <f>IF('Master sheet'!D11="Hindi","सत्र :- ","Session :- ")</f>
        <v xml:space="preserve">सत्र :- </v>
      </c>
      <c r="I2" s="922"/>
      <c r="J2" s="487" t="str">
        <f>IF('Result Sheet'!J3="","",'Result Sheet'!J3)</f>
        <v>2024-2025</v>
      </c>
      <c r="K2" s="913" t="str">
        <f>IF('Master sheet'!$D$11="Hindi","प्राप्तांक","Marks Obtained")</f>
        <v>प्राप्तांक</v>
      </c>
      <c r="L2" s="934" t="str">
        <f>IF('Master sheet'!$D$11="Hindi","प्रतिशत","Percentage")</f>
        <v>प्रतिशत</v>
      </c>
      <c r="M2" s="931" t="str">
        <f>IF('Master sheet'!$D$11="Hindi","श्रेणी ","Division")</f>
        <v xml:space="preserve">श्रेणी </v>
      </c>
      <c r="N2" s="900" t="str">
        <f>IF('Master sheet'!$D$11="Hindi","समेकित ग्रेड","Overall Grade")</f>
        <v>समेकित ग्रेड</v>
      </c>
      <c r="O2" s="900" t="str">
        <f>IF('Master sheet'!$D$11="Hindi","कक्षा में स्थान","Position in the Class")</f>
        <v>कक्षा में स्थान</v>
      </c>
      <c r="P2" s="928" t="str">
        <f>'Result Sheet'!L4</f>
        <v>हिंदी</v>
      </c>
      <c r="Q2" s="913"/>
      <c r="R2" s="928" t="str">
        <f>'Result Sheet'!AG4</f>
        <v>अंग्रेजी</v>
      </c>
      <c r="S2" s="913"/>
      <c r="T2" s="928" t="str">
        <f>'Result Sheet'!BB4</f>
        <v>तृतीय भाषा</v>
      </c>
      <c r="U2" s="913"/>
      <c r="V2" s="928" t="str">
        <f>'Result Sheet'!BX4</f>
        <v>गणित</v>
      </c>
      <c r="W2" s="913"/>
      <c r="X2" s="928" t="str">
        <f>'Result Sheet'!CS4</f>
        <v>विज्ञान</v>
      </c>
      <c r="Y2" s="913"/>
      <c r="Z2" s="928" t="str">
        <f>'Result Sheet'!DN4</f>
        <v>सामाजिक विज्ञान</v>
      </c>
      <c r="AA2" s="913"/>
      <c r="AB2" s="923" t="str">
        <f>'Result Sheet'!GA4</f>
        <v>उपस्थिति</v>
      </c>
      <c r="BV2" s="918"/>
      <c r="BW2" s="919"/>
      <c r="BX2" s="919"/>
      <c r="BY2" s="919"/>
      <c r="BZ2" s="919"/>
      <c r="CA2" s="919"/>
      <c r="CB2" s="919"/>
      <c r="CC2" s="919"/>
      <c r="CD2" s="919"/>
      <c r="CE2" s="919"/>
      <c r="CF2" s="919"/>
      <c r="CG2" s="919"/>
      <c r="CH2" s="919"/>
      <c r="CI2" s="920"/>
    </row>
    <row r="3" spans="1:87" s="178" customFormat="1" ht="50.25" customHeight="1">
      <c r="A3" s="905" t="str">
        <f>IF('Master sheet'!D11="Hindi","क्र. स.","Sr. No. ")</f>
        <v>क्र. स.</v>
      </c>
      <c r="B3" s="905" t="str">
        <f>IF('Master sheet'!D11="Hindi","नामांक","Roll No.")</f>
        <v>नामांक</v>
      </c>
      <c r="C3" s="905" t="str">
        <f>IF('Master sheet'!D11="Hindi","प्रवेशांक","SR. NO.")</f>
        <v>प्रवेशांक</v>
      </c>
      <c r="D3" s="908"/>
      <c r="E3" s="908"/>
      <c r="F3" s="908"/>
      <c r="G3" s="924"/>
      <c r="H3" s="926" t="str">
        <f>IF('Master sheet'!D11="Hindi","वर्ग  ","Category")</f>
        <v xml:space="preserve">वर्ग  </v>
      </c>
      <c r="I3" s="926" t="str">
        <f>IF('Master sheet'!D11="Hindi","लिंग ","Gender")</f>
        <v xml:space="preserve">लिंग </v>
      </c>
      <c r="J3" s="927" t="str">
        <f>IF('Master sheet'!$D$11="Hindi","परीक्षा परिणाम","Results")</f>
        <v>परीक्षा परिणाम</v>
      </c>
      <c r="K3" s="914"/>
      <c r="L3" s="935"/>
      <c r="M3" s="932"/>
      <c r="N3" s="901"/>
      <c r="O3" s="901"/>
      <c r="P3" s="929"/>
      <c r="Q3" s="930"/>
      <c r="R3" s="929"/>
      <c r="S3" s="930"/>
      <c r="T3" s="929"/>
      <c r="U3" s="930"/>
      <c r="V3" s="929"/>
      <c r="W3" s="930"/>
      <c r="X3" s="929"/>
      <c r="Y3" s="930"/>
      <c r="Z3" s="929"/>
      <c r="AA3" s="930"/>
      <c r="AB3" s="923"/>
      <c r="BV3" s="179" t="str">
        <f>'Result Sheet'!G5</f>
        <v>विद्यार्थी का नाम</v>
      </c>
      <c r="BW3" s="180" t="s">
        <v>88</v>
      </c>
      <c r="BX3" s="180" t="s">
        <v>89</v>
      </c>
      <c r="BY3" s="180" t="s">
        <v>90</v>
      </c>
      <c r="BZ3" s="180" t="s">
        <v>91</v>
      </c>
      <c r="CA3" s="180" t="s">
        <v>92</v>
      </c>
      <c r="CB3" s="180" t="s">
        <v>93</v>
      </c>
      <c r="CC3" s="180" t="s">
        <v>94</v>
      </c>
      <c r="CD3" s="180" t="s">
        <v>95</v>
      </c>
      <c r="CE3" s="180" t="s">
        <v>96</v>
      </c>
      <c r="CF3" s="180" t="s">
        <v>97</v>
      </c>
      <c r="CG3" s="180" t="s">
        <v>98</v>
      </c>
      <c r="CH3" s="180" t="s">
        <v>99</v>
      </c>
      <c r="CI3" s="181" t="s">
        <v>87</v>
      </c>
    </row>
    <row r="4" spans="1:87" s="178" customFormat="1" ht="20.25" customHeight="1">
      <c r="A4" s="906"/>
      <c r="B4" s="906"/>
      <c r="C4" s="906"/>
      <c r="D4" s="909"/>
      <c r="E4" s="909"/>
      <c r="F4" s="909"/>
      <c r="G4" s="925"/>
      <c r="H4" s="926"/>
      <c r="I4" s="926"/>
      <c r="J4" s="927"/>
      <c r="K4" s="331">
        <f>IF('Result Sheet'!FU7="","",'Result Sheet'!FU7)</f>
        <v>1200</v>
      </c>
      <c r="L4" s="906"/>
      <c r="M4" s="933"/>
      <c r="N4" s="912"/>
      <c r="O4" s="901"/>
      <c r="P4" s="332" t="str">
        <f>IF('Master sheet'!$D$11="Hindi","श्रेणी","Div.")</f>
        <v>श्रेणी</v>
      </c>
      <c r="Q4" s="333" t="str">
        <f>IF('Master sheet'!$D$11="Hindi","ग्रेड","Grade")</f>
        <v>ग्रेड</v>
      </c>
      <c r="R4" s="332" t="str">
        <f>IF('Master sheet'!$D$11="Hindi","श्रेणी","Div.")</f>
        <v>श्रेणी</v>
      </c>
      <c r="S4" s="333" t="str">
        <f>IF('Master sheet'!$D$11="Hindi","ग्रेड","Grade")</f>
        <v>ग्रेड</v>
      </c>
      <c r="T4" s="332" t="str">
        <f>IF('Master sheet'!$D$11="Hindi","श्रेणी","Div.")</f>
        <v>श्रेणी</v>
      </c>
      <c r="U4" s="333" t="str">
        <f>IF('Master sheet'!$D$11="Hindi","ग्रेड","Grade")</f>
        <v>ग्रेड</v>
      </c>
      <c r="V4" s="332" t="str">
        <f>IF('Master sheet'!$D$11="Hindi","श्रेणी","Div.")</f>
        <v>श्रेणी</v>
      </c>
      <c r="W4" s="333" t="str">
        <f>IF('Master sheet'!$D$11="Hindi","ग्रेड","Grade")</f>
        <v>ग्रेड</v>
      </c>
      <c r="X4" s="332" t="str">
        <f>IF('Master sheet'!$D$11="Hindi","श्रेणी","Div.")</f>
        <v>श्रेणी</v>
      </c>
      <c r="Y4" s="333" t="str">
        <f>IF('Master sheet'!$D$11="Hindi","ग्रेड","Grade")</f>
        <v>ग्रेड</v>
      </c>
      <c r="Z4" s="332" t="str">
        <f>IF('Master sheet'!$D$11="Hindi","श्रेणी","Div.")</f>
        <v>श्रेणी</v>
      </c>
      <c r="AA4" s="333" t="str">
        <f>IF('Master sheet'!$D$11="Hindi","ग्रेड","Grade")</f>
        <v>ग्रेड</v>
      </c>
      <c r="AB4" s="334">
        <f>IF('Result Sheet'!GA7="","",'Result Sheet'!GA7)</f>
        <v>350</v>
      </c>
      <c r="BV4" s="179"/>
      <c r="BW4" s="182"/>
      <c r="BX4" s="182"/>
      <c r="BY4" s="182"/>
      <c r="BZ4" s="182"/>
      <c r="CA4" s="182"/>
      <c r="CB4" s="182"/>
      <c r="CC4" s="182"/>
      <c r="CD4" s="182"/>
      <c r="CE4" s="182"/>
      <c r="CF4" s="182"/>
      <c r="CG4" s="182"/>
      <c r="CH4" s="182"/>
      <c r="CI4" s="183"/>
    </row>
    <row r="5" spans="1:87" ht="15.95" customHeight="1">
      <c r="A5" s="184">
        <f>IF('Result Sheet'!A8="","",'Result Sheet'!A8)</f>
        <v>1</v>
      </c>
      <c r="B5" s="185">
        <f>IF('Result Sheet'!B8="","",'Result Sheet'!B8)</f>
        <v>701</v>
      </c>
      <c r="C5" s="186">
        <f>IF('Result Sheet'!F8="","",'Result Sheet'!F8)</f>
        <v>936</v>
      </c>
      <c r="D5" s="187" t="str">
        <f>IF('Result Sheet'!E8="","",'Result Sheet'!E8)</f>
        <v>28-10-2014</v>
      </c>
      <c r="E5" s="329" t="str">
        <f>IF('Result Sheet'!G8="","",'Result Sheet'!G8)</f>
        <v>AAKIFA BANO</v>
      </c>
      <c r="F5" s="329" t="str">
        <f>IF('Result Sheet'!H8="","",'Result Sheet'!H8)</f>
        <v>SHABBIR MOHAMMAD</v>
      </c>
      <c r="G5" s="329" t="str">
        <f>IF('Result Sheet'!I8="","",'Result Sheet'!I8)</f>
        <v>HEENA KOUSER</v>
      </c>
      <c r="H5" s="188" t="str">
        <f>IF('Result Sheet'!K8="","",'Result Sheet'!K8)</f>
        <v>OBC</v>
      </c>
      <c r="I5" s="188" t="str">
        <f>IF('Result Sheet'!J8="","",'Result Sheet'!J8)</f>
        <v>F</v>
      </c>
      <c r="J5" s="220" t="str">
        <f>IF('Result Sheet'!FZ8="","",'Result Sheet'!FZ8)</f>
        <v>कक्षा क्रमोन्नत</v>
      </c>
      <c r="K5" s="189">
        <f>IF('Result Sheet'!FU8="","",'Result Sheet'!FU8)</f>
        <v>760</v>
      </c>
      <c r="L5" s="190">
        <f>IF('Result Sheet'!FV8="","",'Result Sheet'!FV8)</f>
        <v>63.333333333333336</v>
      </c>
      <c r="M5" s="189" t="str">
        <f>IF('Result Sheet'!FW8="","",'Result Sheet'!FW8)</f>
        <v>I</v>
      </c>
      <c r="N5" s="494" t="str">
        <f>IF('Result Sheet'!FZ8="NSO","NSO",IF('Result Sheet'!FX8="","",'Result Sheet'!FX8))</f>
        <v>C</v>
      </c>
      <c r="O5" s="496">
        <f>IF('Result Sheet'!FY8="","",'Result Sheet'!FY8)</f>
        <v>9.9999999999999858</v>
      </c>
      <c r="P5" s="495" t="str">
        <f>IF('Result Sheet'!AE8="","",'Result Sheet'!AE8)</f>
        <v>II</v>
      </c>
      <c r="Q5" s="192" t="str">
        <f>IF('Result Sheet'!AF8="","",'Result Sheet'!AF8)</f>
        <v>C</v>
      </c>
      <c r="R5" s="191" t="str">
        <f>IF('Result Sheet'!AZ8="","",'Result Sheet'!AZ8)</f>
        <v>I</v>
      </c>
      <c r="S5" s="192" t="str">
        <f>IF('Result Sheet'!BA8="","",'Result Sheet'!BA8)</f>
        <v>C</v>
      </c>
      <c r="T5" s="191" t="str">
        <f>IF('Result Sheet'!BV8="","",'Result Sheet'!BV8)</f>
        <v>I</v>
      </c>
      <c r="U5" s="192" t="str">
        <f>IF('Result Sheet'!BW8="","",'Result Sheet'!BW8)</f>
        <v>C</v>
      </c>
      <c r="V5" s="191" t="str">
        <f>IF('Result Sheet'!CQ8="","",'Result Sheet'!CQ8)</f>
        <v>II</v>
      </c>
      <c r="W5" s="192" t="str">
        <f>IF('Result Sheet'!CR8="","",'Result Sheet'!CR8)</f>
        <v>C</v>
      </c>
      <c r="X5" s="191" t="str">
        <f>IF('Result Sheet'!DL8="","",'Result Sheet'!DL8)</f>
        <v>II</v>
      </c>
      <c r="Y5" s="192" t="str">
        <f>IF('Result Sheet'!DM8="","",'Result Sheet'!DM8)</f>
        <v>C</v>
      </c>
      <c r="Z5" s="191" t="str">
        <f>IF('Result Sheet'!EG8="","",'Result Sheet'!EG8)</f>
        <v>D</v>
      </c>
      <c r="AA5" s="192" t="str">
        <f>IF('Result Sheet'!EH8="","",'Result Sheet'!EH8)</f>
        <v>B</v>
      </c>
      <c r="AB5" s="193">
        <f>IF('Result Sheet'!GB8="","",'Result Sheet'!GB8)</f>
        <v>170</v>
      </c>
      <c r="BV5" s="194" t="str">
        <f>'Result Sheet'!G8</f>
        <v>AAKIFA BANO</v>
      </c>
      <c r="BW5" s="195" t="str">
        <f>IFERROR(IF(AND(N5="",J5=""),"",IF(AND(H5="SC",I5="M"),N5,"")),"")</f>
        <v/>
      </c>
      <c r="BX5" s="195" t="str">
        <f>IFERROR(IF(AND(N5="",J5=""),"",IF(AND(H5="SC",I5="F"),N5,"")),"")</f>
        <v/>
      </c>
      <c r="BY5" s="195" t="str">
        <f>IFERROR(IF(AND(N5="",J5=""),"",IF(AND(H5="ST",I5="M"),N5,"")),"")</f>
        <v/>
      </c>
      <c r="BZ5" s="195" t="str">
        <f>IFERROR(IF(AND(N5="",J5=""),"",IF(AND(H5="ST",I5="F"),N5,"")),"")</f>
        <v/>
      </c>
      <c r="CA5" s="195" t="str">
        <f>IFERROR(IF(AND(N5="",J5=""),"",IF(AND(H5="OBC",I5="M"),N5,"")),"")</f>
        <v/>
      </c>
      <c r="CB5" s="195" t="str">
        <f>IFERROR(IF(AND(N5="",J5=""),"",IF(AND(H5="OBC",I5="F"),N5,"")),"")</f>
        <v>C</v>
      </c>
      <c r="CC5" s="195" t="str">
        <f>IFERROR(IF(AND(N5="",J5=""),"",IF(AND(H5="GEN",I5="M"),N5,"")),"")</f>
        <v/>
      </c>
      <c r="CD5" s="195" t="str">
        <f>IFERROR(IF(AND(N5="",J5=""),"",IF(AND(H5="GEN",I5="F"),N5,"")),"")</f>
        <v/>
      </c>
      <c r="CE5" s="195" t="str">
        <f>IFERROR(IF(AND(N5="",J5=""),"",IF(AND(H5="MIN",I5="M"),N5,"")),"")</f>
        <v/>
      </c>
      <c r="CF5" s="195" t="str">
        <f>IFERROR(IF(AND(N5="",J5=""),"",IF(AND(H5="MIN",I5="M"),N5,"")),"")</f>
        <v/>
      </c>
      <c r="CG5" s="195" t="str">
        <f>IFERROR(IF(AND(N5="",J5=""),"",IF(AND(H5="SBC",I5="M"),N5,"")),"")</f>
        <v/>
      </c>
      <c r="CH5" s="195" t="str">
        <f>IFERROR(IF(AND(N5="",J5=""),"",IF(AND(H5="SBC",I5="F"),N5,"")),"")</f>
        <v/>
      </c>
      <c r="CI5" s="196"/>
    </row>
    <row r="6" spans="1:87" ht="15.95" customHeight="1">
      <c r="A6" s="184">
        <f>IF('Result Sheet'!A9="","",'Result Sheet'!A9)</f>
        <v>2</v>
      </c>
      <c r="B6" s="185">
        <f>IF('Result Sheet'!B9="","",'Result Sheet'!B9)</f>
        <v>702</v>
      </c>
      <c r="C6" s="186">
        <f>IF('Result Sheet'!F9="","",'Result Sheet'!F9)</f>
        <v>944</v>
      </c>
      <c r="D6" s="187">
        <f>IF('Result Sheet'!E9="","",'Result Sheet'!E9)</f>
        <v>42005</v>
      </c>
      <c r="E6" s="329" t="str">
        <f>IF('Result Sheet'!G9="","",'Result Sheet'!G9)</f>
        <v>ANUJ GIRI</v>
      </c>
      <c r="F6" s="329" t="str">
        <f>IF('Result Sheet'!H9="","",'Result Sheet'!H9)</f>
        <v>BHAGWAT GIRI</v>
      </c>
      <c r="G6" s="329" t="str">
        <f>IF('Result Sheet'!I9="","",'Result Sheet'!I9)</f>
        <v>KANTA DEVI</v>
      </c>
      <c r="H6" s="188" t="str">
        <f>IF('Result Sheet'!K9="","",'Result Sheet'!K9)</f>
        <v>OBC</v>
      </c>
      <c r="I6" s="188" t="str">
        <f>IF('Result Sheet'!J9="","",'Result Sheet'!J9)</f>
        <v>M</v>
      </c>
      <c r="J6" s="301" t="str">
        <f>IF('Result Sheet'!FZ9="","",'Result Sheet'!FZ9)</f>
        <v>कक्षा क्रमोन्नत</v>
      </c>
      <c r="K6" s="189">
        <f>IF('Result Sheet'!FU9="","",'Result Sheet'!FU9)</f>
        <v>703</v>
      </c>
      <c r="L6" s="190">
        <f>IF('Result Sheet'!FV9="","",'Result Sheet'!FV9)</f>
        <v>58.583333333333336</v>
      </c>
      <c r="M6" s="189" t="str">
        <f>IF('Result Sheet'!FW9="","",'Result Sheet'!FW9)</f>
        <v>II</v>
      </c>
      <c r="N6" s="494" t="str">
        <f>IF('Result Sheet'!FZ9="NSO","NSO",IF('Result Sheet'!FX9="","",'Result Sheet'!FX9))</f>
        <v>C</v>
      </c>
      <c r="O6" s="496">
        <f>IF('Result Sheet'!FY9="","",'Result Sheet'!FY9)</f>
        <v>10.999999999999986</v>
      </c>
      <c r="P6" s="495" t="str">
        <f>IF('Result Sheet'!AE9="","",'Result Sheet'!AE9)</f>
        <v>I</v>
      </c>
      <c r="Q6" s="192" t="str">
        <f>IF('Result Sheet'!AF9="","",'Result Sheet'!AF9)</f>
        <v>C</v>
      </c>
      <c r="R6" s="191" t="str">
        <f>IF('Result Sheet'!AZ9="","",'Result Sheet'!AZ9)</f>
        <v>II</v>
      </c>
      <c r="S6" s="192" t="str">
        <f>IF('Result Sheet'!BA9="","",'Result Sheet'!BA9)</f>
        <v>C</v>
      </c>
      <c r="T6" s="191" t="str">
        <f>IF('Result Sheet'!BV9="","",'Result Sheet'!BV9)</f>
        <v>I</v>
      </c>
      <c r="U6" s="192" t="str">
        <f>IF('Result Sheet'!BW9="","",'Result Sheet'!BW9)</f>
        <v>C</v>
      </c>
      <c r="V6" s="191" t="str">
        <f>IF('Result Sheet'!CQ9="","",'Result Sheet'!CQ9)</f>
        <v>II</v>
      </c>
      <c r="W6" s="192" t="str">
        <f>IF('Result Sheet'!CR9="","",'Result Sheet'!CR9)</f>
        <v>C</v>
      </c>
      <c r="X6" s="191" t="str">
        <f>IF('Result Sheet'!DL9="","",'Result Sheet'!DL9)</f>
        <v>G2</v>
      </c>
      <c r="Y6" s="192" t="str">
        <f>IF('Result Sheet'!DM9="","",'Result Sheet'!DM9)</f>
        <v>D</v>
      </c>
      <c r="Z6" s="191" t="str">
        <f>IF('Result Sheet'!EG9="","",'Result Sheet'!EG9)</f>
        <v>D</v>
      </c>
      <c r="AA6" s="192" t="str">
        <f>IF('Result Sheet'!EH9="","",'Result Sheet'!EH9)</f>
        <v>B</v>
      </c>
      <c r="AB6" s="193">
        <f>IF('Result Sheet'!GB9="","",'Result Sheet'!GB9)</f>
        <v>168</v>
      </c>
      <c r="BV6" s="194" t="str">
        <f>'Result Sheet'!G9</f>
        <v>ANUJ GIRI</v>
      </c>
      <c r="BW6" s="195" t="str">
        <f t="shared" ref="BW6:BW69" si="0">IFERROR(IF(AND(N6="",J6=""),"",IF(AND(H6="SC",I6="M"),N6,"")),"")</f>
        <v/>
      </c>
      <c r="BX6" s="195" t="str">
        <f t="shared" ref="BX6:BX69" si="1">IFERROR(IF(AND(N6="",J6=""),"",IF(AND(H6="SC",I6="F"),N6,"")),"")</f>
        <v/>
      </c>
      <c r="BY6" s="195" t="str">
        <f t="shared" ref="BY6:BY69" si="2">IFERROR(IF(AND(N6="",J6=""),"",IF(AND(H6="ST",I6="M"),N6,"")),"")</f>
        <v/>
      </c>
      <c r="BZ6" s="195" t="str">
        <f t="shared" ref="BZ6:BZ69" si="3">IFERROR(IF(AND(N6="",J6=""),"",IF(AND(H6="ST",I6="F"),N6,"")),"")</f>
        <v/>
      </c>
      <c r="CA6" s="195" t="str">
        <f t="shared" ref="CA6:CA69" si="4">IFERROR(IF(AND(N6="",J6=""),"",IF(AND(H6="OBC",I6="M"),N6,"")),"")</f>
        <v>C</v>
      </c>
      <c r="CB6" s="195" t="str">
        <f t="shared" ref="CB6:CB69" si="5">IFERROR(IF(AND(N6="",J6=""),"",IF(AND(H6="OBC",I6="F"),N6,"")),"")</f>
        <v/>
      </c>
      <c r="CC6" s="195" t="str">
        <f t="shared" ref="CC6:CC69" si="6">IFERROR(IF(AND(N6="",J6=""),"",IF(AND(H6="GEN",I6="M"),N6,"")),"")</f>
        <v/>
      </c>
      <c r="CD6" s="195" t="str">
        <f t="shared" ref="CD6:CD69" si="7">IFERROR(IF(AND(N6="",J6=""),"",IF(AND(H6="GEN",I6="F"),N6,"")),"")</f>
        <v/>
      </c>
      <c r="CE6" s="195" t="str">
        <f t="shared" ref="CE6:CE69" si="8">IFERROR(IF(AND(N6="",J6=""),"",IF(AND(H6="MIN",I6="M"),N6,"")),"")</f>
        <v/>
      </c>
      <c r="CF6" s="195" t="str">
        <f t="shared" ref="CF6:CF69" si="9">IFERROR(IF(AND(N6="",J6=""),"",IF(AND(H6="MIN",I6="M"),N6,"")),"")</f>
        <v/>
      </c>
      <c r="CG6" s="195" t="str">
        <f t="shared" ref="CG6:CG69" si="10">IFERROR(IF(AND(N6="",J6=""),"",IF(AND(H6="SBC",I6="M"),N6,"")),"")</f>
        <v/>
      </c>
      <c r="CH6" s="195" t="str">
        <f t="shared" ref="CH6:CH69" si="11">IFERROR(IF(AND(N6="",J6=""),"",IF(AND(H6="SBC",I6="F"),N6,"")),"")</f>
        <v/>
      </c>
      <c r="CI6" s="196"/>
    </row>
    <row r="7" spans="1:87" ht="15.95" customHeight="1">
      <c r="A7" s="184">
        <f>IF('Result Sheet'!A10="","",'Result Sheet'!A10)</f>
        <v>3</v>
      </c>
      <c r="B7" s="185">
        <f>IF('Result Sheet'!B10="","",'Result Sheet'!B10)</f>
        <v>703</v>
      </c>
      <c r="C7" s="186">
        <f>IF('Result Sheet'!F10="","",'Result Sheet'!F10)</f>
        <v>934</v>
      </c>
      <c r="D7" s="187">
        <f>IF('Result Sheet'!E10="","",'Result Sheet'!E10)</f>
        <v>42348</v>
      </c>
      <c r="E7" s="329" t="str">
        <f>IF('Result Sheet'!G10="","",'Result Sheet'!G10)</f>
        <v>ARMAN HUSSAIN</v>
      </c>
      <c r="F7" s="329" t="str">
        <f>IF('Result Sheet'!H10="","",'Result Sheet'!H10)</f>
        <v>AARIF HUSSAIN</v>
      </c>
      <c r="G7" s="329" t="str">
        <f>IF('Result Sheet'!I10="","",'Result Sheet'!I10)</f>
        <v>SALMA BANO</v>
      </c>
      <c r="H7" s="188" t="str">
        <f>IF('Result Sheet'!K10="","",'Result Sheet'!K10)</f>
        <v>OBC</v>
      </c>
      <c r="I7" s="188" t="str">
        <f>IF('Result Sheet'!J10="","",'Result Sheet'!J10)</f>
        <v>M</v>
      </c>
      <c r="J7" s="301" t="str">
        <f>IF('Result Sheet'!FZ10="","",'Result Sheet'!FZ10)</f>
        <v>कक्षा क्रमोन्नत</v>
      </c>
      <c r="K7" s="189">
        <f>IF('Result Sheet'!FU10="","",'Result Sheet'!FU10)</f>
        <v>805</v>
      </c>
      <c r="L7" s="190">
        <f>IF('Result Sheet'!FV10="","",'Result Sheet'!FV10)</f>
        <v>67.083333333333329</v>
      </c>
      <c r="M7" s="189" t="str">
        <f>IF('Result Sheet'!FW10="","",'Result Sheet'!FW10)</f>
        <v>I</v>
      </c>
      <c r="N7" s="494" t="str">
        <f>IF('Result Sheet'!FZ10="NSO","NSO",IF('Result Sheet'!FX10="","",'Result Sheet'!FX10))</f>
        <v>C</v>
      </c>
      <c r="O7" s="496">
        <f>IF('Result Sheet'!FY10="","",'Result Sheet'!FY10)</f>
        <v>6.9999999999999858</v>
      </c>
      <c r="P7" s="495" t="str">
        <f>IF('Result Sheet'!AE10="","",'Result Sheet'!AE10)</f>
        <v>I</v>
      </c>
      <c r="Q7" s="192" t="str">
        <f>IF('Result Sheet'!AF10="","",'Result Sheet'!AF10)</f>
        <v>C</v>
      </c>
      <c r="R7" s="191" t="str">
        <f>IF('Result Sheet'!AZ10="","",'Result Sheet'!AZ10)</f>
        <v>II</v>
      </c>
      <c r="S7" s="192" t="str">
        <f>IF('Result Sheet'!BA10="","",'Result Sheet'!BA10)</f>
        <v>C</v>
      </c>
      <c r="T7" s="191" t="str">
        <f>IF('Result Sheet'!BV10="","",'Result Sheet'!BV10)</f>
        <v>I</v>
      </c>
      <c r="U7" s="192" t="str">
        <f>IF('Result Sheet'!BW10="","",'Result Sheet'!BW10)</f>
        <v>C</v>
      </c>
      <c r="V7" s="191" t="str">
        <f>IF('Result Sheet'!CQ10="","",'Result Sheet'!CQ10)</f>
        <v>I</v>
      </c>
      <c r="W7" s="192" t="str">
        <f>IF('Result Sheet'!CR10="","",'Result Sheet'!CR10)</f>
        <v>C</v>
      </c>
      <c r="X7" s="191" t="str">
        <f>IF('Result Sheet'!DL10="","",'Result Sheet'!DL10)</f>
        <v>I</v>
      </c>
      <c r="Y7" s="192" t="str">
        <f>IF('Result Sheet'!DM10="","",'Result Sheet'!DM10)</f>
        <v>C</v>
      </c>
      <c r="Z7" s="191" t="str">
        <f>IF('Result Sheet'!EG10="","",'Result Sheet'!EG10)</f>
        <v>D</v>
      </c>
      <c r="AA7" s="192" t="str">
        <f>IF('Result Sheet'!EH10="","",'Result Sheet'!EH10)</f>
        <v>B</v>
      </c>
      <c r="AB7" s="193">
        <f>IF('Result Sheet'!GB10="","",'Result Sheet'!GB10)</f>
        <v>160</v>
      </c>
      <c r="BV7" s="194" t="str">
        <f>'Result Sheet'!G10</f>
        <v>ARMAN HUSSAIN</v>
      </c>
      <c r="BW7" s="195" t="str">
        <f t="shared" si="0"/>
        <v/>
      </c>
      <c r="BX7" s="195" t="str">
        <f t="shared" si="1"/>
        <v/>
      </c>
      <c r="BY7" s="195" t="str">
        <f t="shared" si="2"/>
        <v/>
      </c>
      <c r="BZ7" s="195" t="str">
        <f t="shared" si="3"/>
        <v/>
      </c>
      <c r="CA7" s="195" t="str">
        <f t="shared" si="4"/>
        <v>C</v>
      </c>
      <c r="CB7" s="195" t="str">
        <f t="shared" si="5"/>
        <v/>
      </c>
      <c r="CC7" s="195" t="str">
        <f t="shared" si="6"/>
        <v/>
      </c>
      <c r="CD7" s="195" t="str">
        <f t="shared" si="7"/>
        <v/>
      </c>
      <c r="CE7" s="195" t="str">
        <f t="shared" si="8"/>
        <v/>
      </c>
      <c r="CF7" s="195" t="str">
        <f t="shared" si="9"/>
        <v/>
      </c>
      <c r="CG7" s="195" t="str">
        <f t="shared" si="10"/>
        <v/>
      </c>
      <c r="CH7" s="195" t="str">
        <f t="shared" si="11"/>
        <v/>
      </c>
      <c r="CI7" s="196"/>
    </row>
    <row r="8" spans="1:87" ht="15.95" customHeight="1">
      <c r="A8" s="184">
        <f>IF('Result Sheet'!A11="","",'Result Sheet'!A11)</f>
        <v>4</v>
      </c>
      <c r="B8" s="185">
        <f>IF('Result Sheet'!B11="","",'Result Sheet'!B11)</f>
        <v>704</v>
      </c>
      <c r="C8" s="186">
        <f>IF('Result Sheet'!F11="","",'Result Sheet'!F11)</f>
        <v>926</v>
      </c>
      <c r="D8" s="187">
        <f>IF('Result Sheet'!E11="","",'Result Sheet'!E11)</f>
        <v>42491</v>
      </c>
      <c r="E8" s="329" t="str">
        <f>IF('Result Sheet'!G11="","",'Result Sheet'!G11)</f>
        <v>ARMAN SHAH</v>
      </c>
      <c r="F8" s="329" t="str">
        <f>IF('Result Sheet'!H11="","",'Result Sheet'!H11)</f>
        <v>JAKIR SHAH</v>
      </c>
      <c r="G8" s="329" t="str">
        <f>IF('Result Sheet'!I11="","",'Result Sheet'!I11)</f>
        <v>HEENA BANU</v>
      </c>
      <c r="H8" s="188" t="str">
        <f>IF('Result Sheet'!K11="","",'Result Sheet'!K11)</f>
        <v>OBC</v>
      </c>
      <c r="I8" s="188" t="str">
        <f>IF('Result Sheet'!J11="","",'Result Sheet'!J11)</f>
        <v>M</v>
      </c>
      <c r="J8" s="301" t="str">
        <f>IF('Result Sheet'!FZ11="","",'Result Sheet'!FZ11)</f>
        <v>कक्षा क्रमोन्नत</v>
      </c>
      <c r="K8" s="189">
        <f>IF('Result Sheet'!FU11="","",'Result Sheet'!FU11)</f>
        <v>798</v>
      </c>
      <c r="L8" s="190">
        <f>IF('Result Sheet'!FV11="","",'Result Sheet'!FV11)</f>
        <v>66.5</v>
      </c>
      <c r="M8" s="189" t="str">
        <f>IF('Result Sheet'!FW11="","",'Result Sheet'!FW11)</f>
        <v>I</v>
      </c>
      <c r="N8" s="494" t="str">
        <f>IF('Result Sheet'!FZ11="NSO","NSO",IF('Result Sheet'!FX11="","",'Result Sheet'!FX11))</f>
        <v>C</v>
      </c>
      <c r="O8" s="496">
        <f>IF('Result Sheet'!FY11="","",'Result Sheet'!FY11)</f>
        <v>8.9999999999999858</v>
      </c>
      <c r="P8" s="495" t="str">
        <f>IF('Result Sheet'!AE11="","",'Result Sheet'!AE11)</f>
        <v>I</v>
      </c>
      <c r="Q8" s="192" t="str">
        <f>IF('Result Sheet'!AF11="","",'Result Sheet'!AF11)</f>
        <v>C</v>
      </c>
      <c r="R8" s="191" t="str">
        <f>IF('Result Sheet'!AZ11="","",'Result Sheet'!AZ11)</f>
        <v>II</v>
      </c>
      <c r="S8" s="192" t="str">
        <f>IF('Result Sheet'!BA11="","",'Result Sheet'!BA11)</f>
        <v>C</v>
      </c>
      <c r="T8" s="191" t="str">
        <f>IF('Result Sheet'!BV11="","",'Result Sheet'!BV11)</f>
        <v>I</v>
      </c>
      <c r="U8" s="192" t="str">
        <f>IF('Result Sheet'!BW11="","",'Result Sheet'!BW11)</f>
        <v>C</v>
      </c>
      <c r="V8" s="191" t="str">
        <f>IF('Result Sheet'!CQ11="","",'Result Sheet'!CQ11)</f>
        <v>I</v>
      </c>
      <c r="W8" s="192" t="str">
        <f>IF('Result Sheet'!CR11="","",'Result Sheet'!CR11)</f>
        <v>C</v>
      </c>
      <c r="X8" s="191" t="str">
        <f>IF('Result Sheet'!DL11="","",'Result Sheet'!DL11)</f>
        <v>I</v>
      </c>
      <c r="Y8" s="192" t="str">
        <f>IF('Result Sheet'!DM11="","",'Result Sheet'!DM11)</f>
        <v>C</v>
      </c>
      <c r="Z8" s="191" t="str">
        <f>IF('Result Sheet'!EG11="","",'Result Sheet'!EG11)</f>
        <v>D</v>
      </c>
      <c r="AA8" s="192" t="str">
        <f>IF('Result Sheet'!EH11="","",'Result Sheet'!EH11)</f>
        <v>B</v>
      </c>
      <c r="AB8" s="193">
        <f>IF('Result Sheet'!GB11="","",'Result Sheet'!GB11)</f>
        <v>188</v>
      </c>
      <c r="BV8" s="194" t="str">
        <f>'Result Sheet'!G11</f>
        <v>ARMAN SHAH</v>
      </c>
      <c r="BW8" s="195" t="str">
        <f t="shared" si="0"/>
        <v/>
      </c>
      <c r="BX8" s="195" t="str">
        <f t="shared" si="1"/>
        <v/>
      </c>
      <c r="BY8" s="195" t="str">
        <f t="shared" si="2"/>
        <v/>
      </c>
      <c r="BZ8" s="195" t="str">
        <f t="shared" si="3"/>
        <v/>
      </c>
      <c r="CA8" s="195" t="str">
        <f t="shared" si="4"/>
        <v>C</v>
      </c>
      <c r="CB8" s="195" t="str">
        <f t="shared" si="5"/>
        <v/>
      </c>
      <c r="CC8" s="195" t="str">
        <f t="shared" si="6"/>
        <v/>
      </c>
      <c r="CD8" s="195" t="str">
        <f t="shared" si="7"/>
        <v/>
      </c>
      <c r="CE8" s="195" t="str">
        <f t="shared" si="8"/>
        <v/>
      </c>
      <c r="CF8" s="195" t="str">
        <f t="shared" si="9"/>
        <v/>
      </c>
      <c r="CG8" s="195" t="str">
        <f t="shared" si="10"/>
        <v/>
      </c>
      <c r="CH8" s="195" t="str">
        <f t="shared" si="11"/>
        <v/>
      </c>
      <c r="CI8" s="196"/>
    </row>
    <row r="9" spans="1:87" ht="15.95" customHeight="1">
      <c r="A9" s="184">
        <f>IF('Result Sheet'!A12="","",'Result Sheet'!A12)</f>
        <v>5</v>
      </c>
      <c r="B9" s="185">
        <f>IF('Result Sheet'!B12="","",'Result Sheet'!B12)</f>
        <v>705</v>
      </c>
      <c r="C9" s="186">
        <f>IF('Result Sheet'!F12="","",'Result Sheet'!F12)</f>
        <v>951</v>
      </c>
      <c r="D9" s="187" t="str">
        <f>IF('Result Sheet'!E12="","",'Result Sheet'!E12)</f>
        <v>25-08-2015</v>
      </c>
      <c r="E9" s="329" t="str">
        <f>IF('Result Sheet'!G12="","",'Result Sheet'!G12)</f>
        <v>BHAVYANSH SINGH CHOUHAN</v>
      </c>
      <c r="F9" s="329" t="str">
        <f>IF('Result Sheet'!H12="","",'Result Sheet'!H12)</f>
        <v>AJIT SINGH</v>
      </c>
      <c r="G9" s="329" t="str">
        <f>IF('Result Sheet'!I12="","",'Result Sheet'!I12)</f>
        <v>MEENA</v>
      </c>
      <c r="H9" s="188" t="str">
        <f>IF('Result Sheet'!K12="","",'Result Sheet'!K12)</f>
        <v>GEN</v>
      </c>
      <c r="I9" s="188" t="str">
        <f>IF('Result Sheet'!J12="","",'Result Sheet'!J12)</f>
        <v>M</v>
      </c>
      <c r="J9" s="301" t="str">
        <f>IF('Result Sheet'!FZ12="","",'Result Sheet'!FZ12)</f>
        <v>कक्षा क्रमोन्नत</v>
      </c>
      <c r="K9" s="189">
        <f>IF('Result Sheet'!FU12="","",'Result Sheet'!FU12)</f>
        <v>770</v>
      </c>
      <c r="L9" s="190">
        <f>IF('Result Sheet'!FV12="","",'Result Sheet'!FV12)</f>
        <v>67.248908296943227</v>
      </c>
      <c r="M9" s="189" t="str">
        <f>IF('Result Sheet'!FW12="","",'Result Sheet'!FW12)</f>
        <v>I</v>
      </c>
      <c r="N9" s="494" t="str">
        <f>IF('Result Sheet'!FZ12="NSO","NSO",IF('Result Sheet'!FX12="","",'Result Sheet'!FX12))</f>
        <v>C</v>
      </c>
      <c r="O9" s="496">
        <f>IF('Result Sheet'!FY12="","",'Result Sheet'!FY12)</f>
        <v>5.9999999999999858</v>
      </c>
      <c r="P9" s="495" t="str">
        <f>IF('Result Sheet'!AE12="","",'Result Sheet'!AE12)</f>
        <v>II</v>
      </c>
      <c r="Q9" s="192" t="str">
        <f>IF('Result Sheet'!AF12="","",'Result Sheet'!AF12)</f>
        <v>C</v>
      </c>
      <c r="R9" s="191" t="str">
        <f>IF('Result Sheet'!AZ12="","",'Result Sheet'!AZ12)</f>
        <v>II</v>
      </c>
      <c r="S9" s="192" t="str">
        <f>IF('Result Sheet'!BA12="","",'Result Sheet'!BA12)</f>
        <v>C</v>
      </c>
      <c r="T9" s="191" t="str">
        <f>IF('Result Sheet'!BV12="","",'Result Sheet'!BV12)</f>
        <v>I</v>
      </c>
      <c r="U9" s="192" t="str">
        <f>IF('Result Sheet'!BW12="","",'Result Sheet'!BW12)</f>
        <v>C</v>
      </c>
      <c r="V9" s="191" t="str">
        <f>IF('Result Sheet'!CQ12="","",'Result Sheet'!CQ12)</f>
        <v>I</v>
      </c>
      <c r="W9" s="192" t="str">
        <f>IF('Result Sheet'!CR12="","",'Result Sheet'!CR12)</f>
        <v>C</v>
      </c>
      <c r="X9" s="191" t="str">
        <f>IF('Result Sheet'!DL12="","",'Result Sheet'!DL12)</f>
        <v>I</v>
      </c>
      <c r="Y9" s="192" t="str">
        <f>IF('Result Sheet'!DM12="","",'Result Sheet'!DM12)</f>
        <v>C</v>
      </c>
      <c r="Z9" s="191" t="str">
        <f>IF('Result Sheet'!EG12="","",'Result Sheet'!EG12)</f>
        <v>D</v>
      </c>
      <c r="AA9" s="192" t="str">
        <f>IF('Result Sheet'!EH12="","",'Result Sheet'!EH12)</f>
        <v>B</v>
      </c>
      <c r="AB9" s="193">
        <f>IF('Result Sheet'!GB12="","",'Result Sheet'!GB12)</f>
        <v>310</v>
      </c>
      <c r="BV9" s="194" t="str">
        <f>'Result Sheet'!G12</f>
        <v>BHAVYANSH SINGH CHOUHAN</v>
      </c>
      <c r="BW9" s="195" t="str">
        <f t="shared" si="0"/>
        <v/>
      </c>
      <c r="BX9" s="195" t="str">
        <f t="shared" si="1"/>
        <v/>
      </c>
      <c r="BY9" s="195" t="str">
        <f t="shared" si="2"/>
        <v/>
      </c>
      <c r="BZ9" s="195" t="str">
        <f t="shared" si="3"/>
        <v/>
      </c>
      <c r="CA9" s="195" t="str">
        <f t="shared" si="4"/>
        <v/>
      </c>
      <c r="CB9" s="195" t="str">
        <f t="shared" si="5"/>
        <v/>
      </c>
      <c r="CC9" s="195" t="str">
        <f t="shared" si="6"/>
        <v>C</v>
      </c>
      <c r="CD9" s="195" t="str">
        <f t="shared" si="7"/>
        <v/>
      </c>
      <c r="CE9" s="195" t="str">
        <f t="shared" si="8"/>
        <v/>
      </c>
      <c r="CF9" s="195" t="str">
        <f t="shared" si="9"/>
        <v/>
      </c>
      <c r="CG9" s="195" t="str">
        <f t="shared" si="10"/>
        <v/>
      </c>
      <c r="CH9" s="195" t="str">
        <f t="shared" si="11"/>
        <v/>
      </c>
      <c r="CI9" s="196"/>
    </row>
    <row r="10" spans="1:87" ht="15.95" customHeight="1">
      <c r="A10" s="184">
        <f>IF('Result Sheet'!A13="","",'Result Sheet'!A13)</f>
        <v>6</v>
      </c>
      <c r="B10" s="185">
        <f>IF('Result Sheet'!B13="","",'Result Sheet'!B13)</f>
        <v>706</v>
      </c>
      <c r="C10" s="186">
        <f>IF('Result Sheet'!F13="","",'Result Sheet'!F13)</f>
        <v>939</v>
      </c>
      <c r="D10" s="187" t="str">
        <f>IF('Result Sheet'!E13="","",'Result Sheet'!E13)</f>
        <v>16-06-2014</v>
      </c>
      <c r="E10" s="329" t="str">
        <f>IF('Result Sheet'!G13="","",'Result Sheet'!G13)</f>
        <v>BHUMIKA BAGRI</v>
      </c>
      <c r="F10" s="329" t="str">
        <f>IF('Result Sheet'!H13="","",'Result Sheet'!H13)</f>
        <v>MUKESH BAGRI</v>
      </c>
      <c r="G10" s="329" t="str">
        <f>IF('Result Sheet'!I13="","",'Result Sheet'!I13)</f>
        <v>SEEMA BAGRI</v>
      </c>
      <c r="H10" s="188" t="str">
        <f>IF('Result Sheet'!K13="","",'Result Sheet'!K13)</f>
        <v>OBC</v>
      </c>
      <c r="I10" s="188" t="str">
        <f>IF('Result Sheet'!J13="","",'Result Sheet'!J13)</f>
        <v>F</v>
      </c>
      <c r="J10" s="301" t="str">
        <f>IF('Result Sheet'!FZ13="","",'Result Sheet'!FZ13)</f>
        <v>कक्षा क्रमोन्नत</v>
      </c>
      <c r="K10" s="189">
        <f>IF('Result Sheet'!FU13="","",'Result Sheet'!FU13)</f>
        <v>800</v>
      </c>
      <c r="L10" s="190">
        <f>IF('Result Sheet'!FV13="","",'Result Sheet'!FV13)</f>
        <v>66.666666666666671</v>
      </c>
      <c r="M10" s="189" t="str">
        <f>IF('Result Sheet'!FW13="","",'Result Sheet'!FW13)</f>
        <v>I</v>
      </c>
      <c r="N10" s="494" t="str">
        <f>IF('Result Sheet'!FZ13="NSO","NSO",IF('Result Sheet'!FX13="","",'Result Sheet'!FX13))</f>
        <v>C</v>
      </c>
      <c r="O10" s="496">
        <f>IF('Result Sheet'!FY13="","",'Result Sheet'!FY13)</f>
        <v>7.9999999999999858</v>
      </c>
      <c r="P10" s="495" t="str">
        <f>IF('Result Sheet'!AE13="","",'Result Sheet'!AE13)</f>
        <v>II</v>
      </c>
      <c r="Q10" s="192" t="str">
        <f>IF('Result Sheet'!AF13="","",'Result Sheet'!AF13)</f>
        <v>C</v>
      </c>
      <c r="R10" s="191" t="str">
        <f>IF('Result Sheet'!AZ13="","",'Result Sheet'!AZ13)</f>
        <v>II</v>
      </c>
      <c r="S10" s="192" t="str">
        <f>IF('Result Sheet'!BA13="","",'Result Sheet'!BA13)</f>
        <v>C</v>
      </c>
      <c r="T10" s="191" t="str">
        <f>IF('Result Sheet'!BV13="","",'Result Sheet'!BV13)</f>
        <v>I</v>
      </c>
      <c r="U10" s="192" t="str">
        <f>IF('Result Sheet'!BW13="","",'Result Sheet'!BW13)</f>
        <v>B</v>
      </c>
      <c r="V10" s="191" t="str">
        <f>IF('Result Sheet'!CQ13="","",'Result Sheet'!CQ13)</f>
        <v>I</v>
      </c>
      <c r="W10" s="192" t="str">
        <f>IF('Result Sheet'!CR13="","",'Result Sheet'!CR13)</f>
        <v>C</v>
      </c>
      <c r="X10" s="191" t="str">
        <f>IF('Result Sheet'!DL13="","",'Result Sheet'!DL13)</f>
        <v>I</v>
      </c>
      <c r="Y10" s="192" t="str">
        <f>IF('Result Sheet'!DM13="","",'Result Sheet'!DM13)</f>
        <v>C</v>
      </c>
      <c r="Z10" s="191" t="str">
        <f>IF('Result Sheet'!EG13="","",'Result Sheet'!EG13)</f>
        <v>D</v>
      </c>
      <c r="AA10" s="192" t="str">
        <f>IF('Result Sheet'!EH13="","",'Result Sheet'!EH13)</f>
        <v>B</v>
      </c>
      <c r="AB10" s="193" t="str">
        <f>IF('Result Sheet'!GB13="","",'Result Sheet'!GB13)</f>
        <v/>
      </c>
      <c r="AC10" s="197"/>
      <c r="AD10" s="197"/>
      <c r="AE10" s="197"/>
      <c r="AF10" s="197"/>
      <c r="AG10" s="197"/>
      <c r="AH10" s="197"/>
      <c r="AI10" s="197"/>
      <c r="AJ10" s="197"/>
      <c r="AK10" s="197"/>
      <c r="AL10" s="197"/>
      <c r="AM10" s="197"/>
      <c r="AN10" s="197"/>
      <c r="AO10" s="197"/>
      <c r="AP10" s="197"/>
      <c r="AQ10" s="197"/>
      <c r="AR10" s="197"/>
      <c r="AS10" s="197"/>
      <c r="AT10" s="197"/>
      <c r="AU10" s="197"/>
      <c r="AV10" s="197"/>
      <c r="AW10" s="197"/>
      <c r="AX10" s="197"/>
      <c r="AY10" s="197"/>
      <c r="AZ10" s="197"/>
      <c r="BA10" s="197"/>
      <c r="BB10" s="197"/>
      <c r="BC10" s="197"/>
      <c r="BD10" s="197"/>
      <c r="BE10" s="197"/>
      <c r="BF10" s="197"/>
      <c r="BG10" s="197"/>
      <c r="BH10" s="197"/>
      <c r="BI10" s="197"/>
      <c r="BJ10" s="197"/>
      <c r="BK10" s="197"/>
      <c r="BL10" s="197"/>
      <c r="BM10" s="197"/>
      <c r="BN10" s="197"/>
      <c r="BO10" s="197"/>
      <c r="BP10" s="197"/>
      <c r="BQ10" s="197"/>
      <c r="BR10" s="197"/>
      <c r="BS10" s="197"/>
      <c r="BT10" s="197"/>
      <c r="BV10" s="194" t="str">
        <f>'Result Sheet'!G13</f>
        <v>BHUMIKA BAGRI</v>
      </c>
      <c r="BW10" s="195" t="str">
        <f t="shared" si="0"/>
        <v/>
      </c>
      <c r="BX10" s="195" t="str">
        <f t="shared" si="1"/>
        <v/>
      </c>
      <c r="BY10" s="195" t="str">
        <f t="shared" si="2"/>
        <v/>
      </c>
      <c r="BZ10" s="195" t="str">
        <f t="shared" si="3"/>
        <v/>
      </c>
      <c r="CA10" s="195" t="str">
        <f t="shared" si="4"/>
        <v/>
      </c>
      <c r="CB10" s="195" t="str">
        <f t="shared" si="5"/>
        <v>C</v>
      </c>
      <c r="CC10" s="195" t="str">
        <f t="shared" si="6"/>
        <v/>
      </c>
      <c r="CD10" s="195" t="str">
        <f t="shared" si="7"/>
        <v/>
      </c>
      <c r="CE10" s="195" t="str">
        <f t="shared" si="8"/>
        <v/>
      </c>
      <c r="CF10" s="195" t="str">
        <f t="shared" si="9"/>
        <v/>
      </c>
      <c r="CG10" s="195" t="str">
        <f t="shared" si="10"/>
        <v/>
      </c>
      <c r="CH10" s="195" t="str">
        <f t="shared" si="11"/>
        <v/>
      </c>
      <c r="CI10" s="196"/>
    </row>
    <row r="11" spans="1:87" ht="15.95" customHeight="1">
      <c r="A11" s="184">
        <f>IF('Result Sheet'!A14="","",'Result Sheet'!A14)</f>
        <v>7</v>
      </c>
      <c r="B11" s="185">
        <f>IF('Result Sheet'!B14="","",'Result Sheet'!B14)</f>
        <v>707</v>
      </c>
      <c r="C11" s="186">
        <f>IF('Result Sheet'!F14="","",'Result Sheet'!F14)</f>
        <v>942</v>
      </c>
      <c r="D11" s="187" t="str">
        <f>IF('Result Sheet'!E14="","",'Result Sheet'!E14)</f>
        <v>28-09-2015</v>
      </c>
      <c r="E11" s="329" t="str">
        <f>IF('Result Sheet'!G14="","",'Result Sheet'!G14)</f>
        <v>DAKSH PRAJAPAT</v>
      </c>
      <c r="F11" s="329" t="str">
        <f>IF('Result Sheet'!H14="","",'Result Sheet'!H14)</f>
        <v>PRAKASH PRAJAPAT</v>
      </c>
      <c r="G11" s="329" t="str">
        <f>IF('Result Sheet'!I14="","",'Result Sheet'!I14)</f>
        <v>REKHA PRAJAPATI</v>
      </c>
      <c r="H11" s="188" t="str">
        <f>IF('Result Sheet'!K14="","",'Result Sheet'!K14)</f>
        <v>OBC</v>
      </c>
      <c r="I11" s="188" t="str">
        <f>IF('Result Sheet'!J14="","",'Result Sheet'!J14)</f>
        <v>M</v>
      </c>
      <c r="J11" s="301" t="str">
        <f>IF('Result Sheet'!FZ14="","",'Result Sheet'!FZ14)</f>
        <v>कक्षा क्रमोन्नत</v>
      </c>
      <c r="K11" s="189">
        <f>IF('Result Sheet'!FU14="","",'Result Sheet'!FU14)</f>
        <v>826</v>
      </c>
      <c r="L11" s="190">
        <f>IF('Result Sheet'!FV14="","",'Result Sheet'!FV14)</f>
        <v>68.833333333333329</v>
      </c>
      <c r="M11" s="189" t="str">
        <f>IF('Result Sheet'!FW14="","",'Result Sheet'!FW14)</f>
        <v>I</v>
      </c>
      <c r="N11" s="494" t="str">
        <f>IF('Result Sheet'!FZ14="NSO","NSO",IF('Result Sheet'!FX14="","",'Result Sheet'!FX14))</f>
        <v>C</v>
      </c>
      <c r="O11" s="496">
        <f>IF('Result Sheet'!FY14="","",'Result Sheet'!FY14)</f>
        <v>3.9999999999999858</v>
      </c>
      <c r="P11" s="495" t="str">
        <f>IF('Result Sheet'!AE14="","",'Result Sheet'!AE14)</f>
        <v>I</v>
      </c>
      <c r="Q11" s="192" t="str">
        <f>IF('Result Sheet'!AF14="","",'Result Sheet'!AF14)</f>
        <v>C</v>
      </c>
      <c r="R11" s="191" t="str">
        <f>IF('Result Sheet'!AZ14="","",'Result Sheet'!AZ14)</f>
        <v>I</v>
      </c>
      <c r="S11" s="192" t="str">
        <f>IF('Result Sheet'!BA14="","",'Result Sheet'!BA14)</f>
        <v>C</v>
      </c>
      <c r="T11" s="191" t="str">
        <f>IF('Result Sheet'!BV14="","",'Result Sheet'!BV14)</f>
        <v>I</v>
      </c>
      <c r="U11" s="192" t="str">
        <f>IF('Result Sheet'!BW14="","",'Result Sheet'!BW14)</f>
        <v>B</v>
      </c>
      <c r="V11" s="191" t="str">
        <f>IF('Result Sheet'!CQ14="","",'Result Sheet'!CQ14)</f>
        <v>I</v>
      </c>
      <c r="W11" s="192" t="str">
        <f>IF('Result Sheet'!CR14="","",'Result Sheet'!CR14)</f>
        <v>C</v>
      </c>
      <c r="X11" s="191" t="str">
        <f>IF('Result Sheet'!DL14="","",'Result Sheet'!DL14)</f>
        <v>I</v>
      </c>
      <c r="Y11" s="192" t="str">
        <f>IF('Result Sheet'!DM14="","",'Result Sheet'!DM14)</f>
        <v>C</v>
      </c>
      <c r="Z11" s="191" t="str">
        <f>IF('Result Sheet'!EG14="","",'Result Sheet'!EG14)</f>
        <v>D</v>
      </c>
      <c r="AA11" s="192" t="str">
        <f>IF('Result Sheet'!EH14="","",'Result Sheet'!EH14)</f>
        <v>B</v>
      </c>
      <c r="AB11" s="193" t="str">
        <f>IF('Result Sheet'!GB14="","",'Result Sheet'!GB14)</f>
        <v/>
      </c>
      <c r="BV11" s="194" t="str">
        <f>'Result Sheet'!G14</f>
        <v>DAKSH PRAJAPAT</v>
      </c>
      <c r="BW11" s="195" t="str">
        <f t="shared" si="0"/>
        <v/>
      </c>
      <c r="BX11" s="195" t="str">
        <f t="shared" si="1"/>
        <v/>
      </c>
      <c r="BY11" s="195" t="str">
        <f t="shared" si="2"/>
        <v/>
      </c>
      <c r="BZ11" s="195" t="str">
        <f t="shared" si="3"/>
        <v/>
      </c>
      <c r="CA11" s="195" t="str">
        <f t="shared" si="4"/>
        <v>C</v>
      </c>
      <c r="CB11" s="195" t="str">
        <f t="shared" si="5"/>
        <v/>
      </c>
      <c r="CC11" s="195" t="str">
        <f t="shared" si="6"/>
        <v/>
      </c>
      <c r="CD11" s="195" t="str">
        <f t="shared" si="7"/>
        <v/>
      </c>
      <c r="CE11" s="195" t="str">
        <f t="shared" si="8"/>
        <v/>
      </c>
      <c r="CF11" s="195" t="str">
        <f t="shared" si="9"/>
        <v/>
      </c>
      <c r="CG11" s="195" t="str">
        <f t="shared" si="10"/>
        <v/>
      </c>
      <c r="CH11" s="195" t="str">
        <f t="shared" si="11"/>
        <v/>
      </c>
      <c r="CI11" s="196"/>
    </row>
    <row r="12" spans="1:87" ht="15.95" customHeight="1">
      <c r="A12" s="184">
        <f>IF('Result Sheet'!A15="","",'Result Sheet'!A15)</f>
        <v>8</v>
      </c>
      <c r="B12" s="185">
        <f>IF('Result Sheet'!B15="","",'Result Sheet'!B15)</f>
        <v>708</v>
      </c>
      <c r="C12" s="186">
        <f>IF('Result Sheet'!F15="","",'Result Sheet'!F15)</f>
        <v>925</v>
      </c>
      <c r="D12" s="187" t="str">
        <f>IF('Result Sheet'!E15="","",'Result Sheet'!E15)</f>
        <v>26-10-2015</v>
      </c>
      <c r="E12" s="329" t="str">
        <f>IF('Result Sheet'!G15="","",'Result Sheet'!G15)</f>
        <v>DIVYA BAGRI</v>
      </c>
      <c r="F12" s="329" t="str">
        <f>IF('Result Sheet'!H15="","",'Result Sheet'!H15)</f>
        <v>MUKESH</v>
      </c>
      <c r="G12" s="329" t="str">
        <f>IF('Result Sheet'!I15="","",'Result Sheet'!I15)</f>
        <v>SEEMA</v>
      </c>
      <c r="H12" s="188" t="str">
        <f>IF('Result Sheet'!K15="","",'Result Sheet'!K15)</f>
        <v>OBC</v>
      </c>
      <c r="I12" s="188" t="str">
        <f>IF('Result Sheet'!J15="","",'Result Sheet'!J15)</f>
        <v>F</v>
      </c>
      <c r="J12" s="301" t="str">
        <f>IF('Result Sheet'!FZ15="","",'Result Sheet'!FZ15)</f>
        <v>कक्षा क्रमोन्नत</v>
      </c>
      <c r="K12" s="189">
        <f>IF('Result Sheet'!FU15="","",'Result Sheet'!FU15)</f>
        <v>824</v>
      </c>
      <c r="L12" s="190">
        <f>IF('Result Sheet'!FV15="","",'Result Sheet'!FV15)</f>
        <v>68.666666666666671</v>
      </c>
      <c r="M12" s="189" t="str">
        <f>IF('Result Sheet'!FW15="","",'Result Sheet'!FW15)</f>
        <v>I</v>
      </c>
      <c r="N12" s="494" t="str">
        <f>IF('Result Sheet'!FZ15="NSO","NSO",IF('Result Sheet'!FX15="","",'Result Sheet'!FX15))</f>
        <v>C</v>
      </c>
      <c r="O12" s="496">
        <f>IF('Result Sheet'!FY15="","",'Result Sheet'!FY15)</f>
        <v>4.9999999999999858</v>
      </c>
      <c r="P12" s="495" t="str">
        <f>IF('Result Sheet'!AE15="","",'Result Sheet'!AE15)</f>
        <v>I</v>
      </c>
      <c r="Q12" s="192" t="str">
        <f>IF('Result Sheet'!AF15="","",'Result Sheet'!AF15)</f>
        <v>C</v>
      </c>
      <c r="R12" s="191" t="str">
        <f>IF('Result Sheet'!AZ15="","",'Result Sheet'!AZ15)</f>
        <v>I</v>
      </c>
      <c r="S12" s="192" t="str">
        <f>IF('Result Sheet'!BA15="","",'Result Sheet'!BA15)</f>
        <v>C</v>
      </c>
      <c r="T12" s="191" t="str">
        <f>IF('Result Sheet'!BV15="","",'Result Sheet'!BV15)</f>
        <v>I</v>
      </c>
      <c r="U12" s="192" t="str">
        <f>IF('Result Sheet'!BW15="","",'Result Sheet'!BW15)</f>
        <v>B</v>
      </c>
      <c r="V12" s="191" t="str">
        <f>IF('Result Sheet'!CQ15="","",'Result Sheet'!CQ15)</f>
        <v>I</v>
      </c>
      <c r="W12" s="192" t="str">
        <f>IF('Result Sheet'!CR15="","",'Result Sheet'!CR15)</f>
        <v>C</v>
      </c>
      <c r="X12" s="191" t="str">
        <f>IF('Result Sheet'!DL15="","",'Result Sheet'!DL15)</f>
        <v>I</v>
      </c>
      <c r="Y12" s="192" t="str">
        <f>IF('Result Sheet'!DM15="","",'Result Sheet'!DM15)</f>
        <v>B</v>
      </c>
      <c r="Z12" s="191" t="str">
        <f>IF('Result Sheet'!EG15="","",'Result Sheet'!EG15)</f>
        <v>D</v>
      </c>
      <c r="AA12" s="192" t="str">
        <f>IF('Result Sheet'!EH15="","",'Result Sheet'!EH15)</f>
        <v>B</v>
      </c>
      <c r="AB12" s="193" t="str">
        <f>IF('Result Sheet'!GB15="","",'Result Sheet'!GB15)</f>
        <v/>
      </c>
      <c r="BV12" s="194" t="str">
        <f>'Result Sheet'!G15</f>
        <v>DIVYA BAGRI</v>
      </c>
      <c r="BW12" s="195" t="str">
        <f t="shared" si="0"/>
        <v/>
      </c>
      <c r="BX12" s="195" t="str">
        <f t="shared" si="1"/>
        <v/>
      </c>
      <c r="BY12" s="195" t="str">
        <f t="shared" si="2"/>
        <v/>
      </c>
      <c r="BZ12" s="195" t="str">
        <f t="shared" si="3"/>
        <v/>
      </c>
      <c r="CA12" s="195" t="str">
        <f t="shared" si="4"/>
        <v/>
      </c>
      <c r="CB12" s="195" t="str">
        <f t="shared" si="5"/>
        <v>C</v>
      </c>
      <c r="CC12" s="195" t="str">
        <f t="shared" si="6"/>
        <v/>
      </c>
      <c r="CD12" s="195" t="str">
        <f t="shared" si="7"/>
        <v/>
      </c>
      <c r="CE12" s="195" t="str">
        <f t="shared" si="8"/>
        <v/>
      </c>
      <c r="CF12" s="195" t="str">
        <f t="shared" si="9"/>
        <v/>
      </c>
      <c r="CG12" s="195" t="str">
        <f t="shared" si="10"/>
        <v/>
      </c>
      <c r="CH12" s="195" t="str">
        <f t="shared" si="11"/>
        <v/>
      </c>
      <c r="CI12" s="196"/>
    </row>
    <row r="13" spans="1:87" ht="15.95" customHeight="1">
      <c r="A13" s="184">
        <f>IF('Result Sheet'!A16="","",'Result Sheet'!A16)</f>
        <v>9</v>
      </c>
      <c r="B13" s="185">
        <f>IF('Result Sheet'!B16="","",'Result Sheet'!B16)</f>
        <v>709</v>
      </c>
      <c r="C13" s="186">
        <f>IF('Result Sheet'!F16="","",'Result Sheet'!F16)</f>
        <v>952</v>
      </c>
      <c r="D13" s="187">
        <f>IF('Result Sheet'!E16="","",'Result Sheet'!E16)</f>
        <v>42047</v>
      </c>
      <c r="E13" s="329" t="str">
        <f>IF('Result Sheet'!G16="","",'Result Sheet'!G16)</f>
        <v>DUSHYANT DAYAMA</v>
      </c>
      <c r="F13" s="329" t="str">
        <f>IF('Result Sheet'!H16="","",'Result Sheet'!H16)</f>
        <v>BASANT KUMAR DAYAMA</v>
      </c>
      <c r="G13" s="329" t="str">
        <f>IF('Result Sheet'!I16="","",'Result Sheet'!I16)</f>
        <v>PUSHPA DAYAMA</v>
      </c>
      <c r="H13" s="188" t="str">
        <f>IF('Result Sheet'!K16="","",'Result Sheet'!K16)</f>
        <v>SC</v>
      </c>
      <c r="I13" s="188" t="str">
        <f>IF('Result Sheet'!J16="","",'Result Sheet'!J16)</f>
        <v>M</v>
      </c>
      <c r="J13" s="301" t="str">
        <f>IF('Result Sheet'!FZ16="","",'Result Sheet'!FZ16)</f>
        <v>कक्षा क्रमोन्नत</v>
      </c>
      <c r="K13" s="189">
        <f>IF('Result Sheet'!FU16="","",'Result Sheet'!FU16)</f>
        <v>826</v>
      </c>
      <c r="L13" s="190">
        <f>IF('Result Sheet'!FV16="","",'Result Sheet'!FV16)</f>
        <v>68.833333333333329</v>
      </c>
      <c r="M13" s="189" t="str">
        <f>IF('Result Sheet'!FW16="","",'Result Sheet'!FW16)</f>
        <v>I</v>
      </c>
      <c r="N13" s="494" t="str">
        <f>IF('Result Sheet'!FZ16="NSO","NSO",IF('Result Sheet'!FX16="","",'Result Sheet'!FX16))</f>
        <v>C</v>
      </c>
      <c r="O13" s="496">
        <f>IF('Result Sheet'!FY16="","",'Result Sheet'!FY16)</f>
        <v>3.9999999999999858</v>
      </c>
      <c r="P13" s="495" t="str">
        <f>IF('Result Sheet'!AE16="","",'Result Sheet'!AE16)</f>
        <v>I</v>
      </c>
      <c r="Q13" s="192" t="str">
        <f>IF('Result Sheet'!AF16="","",'Result Sheet'!AF16)</f>
        <v>C</v>
      </c>
      <c r="R13" s="191" t="str">
        <f>IF('Result Sheet'!AZ16="","",'Result Sheet'!AZ16)</f>
        <v>I</v>
      </c>
      <c r="S13" s="192" t="str">
        <f>IF('Result Sheet'!BA16="","",'Result Sheet'!BA16)</f>
        <v>C</v>
      </c>
      <c r="T13" s="191" t="str">
        <f>IF('Result Sheet'!BV16="","",'Result Sheet'!BV16)</f>
        <v>I</v>
      </c>
      <c r="U13" s="192" t="str">
        <f>IF('Result Sheet'!BW16="","",'Result Sheet'!BW16)</f>
        <v>B</v>
      </c>
      <c r="V13" s="191" t="str">
        <f>IF('Result Sheet'!CQ16="","",'Result Sheet'!CQ16)</f>
        <v>I</v>
      </c>
      <c r="W13" s="192" t="str">
        <f>IF('Result Sheet'!CR16="","",'Result Sheet'!CR16)</f>
        <v>C</v>
      </c>
      <c r="X13" s="191" t="str">
        <f>IF('Result Sheet'!DL16="","",'Result Sheet'!DL16)</f>
        <v>I</v>
      </c>
      <c r="Y13" s="192" t="str">
        <f>IF('Result Sheet'!DM16="","",'Result Sheet'!DM16)</f>
        <v>B</v>
      </c>
      <c r="Z13" s="191" t="str">
        <f>IF('Result Sheet'!EG16="","",'Result Sheet'!EG16)</f>
        <v>D</v>
      </c>
      <c r="AA13" s="192" t="str">
        <f>IF('Result Sheet'!EH16="","",'Result Sheet'!EH16)</f>
        <v>B</v>
      </c>
      <c r="AB13" s="193" t="str">
        <f>IF('Result Sheet'!GB16="","",'Result Sheet'!GB16)</f>
        <v/>
      </c>
      <c r="BV13" s="194" t="str">
        <f>'Result Sheet'!G16</f>
        <v>DUSHYANT DAYAMA</v>
      </c>
      <c r="BW13" s="195" t="str">
        <f t="shared" si="0"/>
        <v>C</v>
      </c>
      <c r="BX13" s="195" t="str">
        <f t="shared" si="1"/>
        <v/>
      </c>
      <c r="BY13" s="195" t="str">
        <f t="shared" si="2"/>
        <v/>
      </c>
      <c r="BZ13" s="195" t="str">
        <f t="shared" si="3"/>
        <v/>
      </c>
      <c r="CA13" s="195" t="str">
        <f t="shared" si="4"/>
        <v/>
      </c>
      <c r="CB13" s="195" t="str">
        <f t="shared" si="5"/>
        <v/>
      </c>
      <c r="CC13" s="195" t="str">
        <f t="shared" si="6"/>
        <v/>
      </c>
      <c r="CD13" s="195" t="str">
        <f t="shared" si="7"/>
        <v/>
      </c>
      <c r="CE13" s="195" t="str">
        <f t="shared" si="8"/>
        <v/>
      </c>
      <c r="CF13" s="195" t="str">
        <f t="shared" si="9"/>
        <v/>
      </c>
      <c r="CG13" s="195" t="str">
        <f t="shared" si="10"/>
        <v/>
      </c>
      <c r="CH13" s="195" t="str">
        <f t="shared" si="11"/>
        <v/>
      </c>
      <c r="CI13" s="196"/>
    </row>
    <row r="14" spans="1:87" ht="15.95" customHeight="1">
      <c r="A14" s="184">
        <f>IF('Result Sheet'!A17="","",'Result Sheet'!A17)</f>
        <v>10</v>
      </c>
      <c r="B14" s="185">
        <f>IF('Result Sheet'!B17="","",'Result Sheet'!B17)</f>
        <v>710</v>
      </c>
      <c r="C14" s="186">
        <f>IF('Result Sheet'!F17="","",'Result Sheet'!F17)</f>
        <v>931</v>
      </c>
      <c r="D14" s="187" t="str">
        <f>IF('Result Sheet'!E17="","",'Result Sheet'!E17)</f>
        <v>23-10-2015</v>
      </c>
      <c r="E14" s="329" t="str">
        <f>IF('Result Sheet'!G17="","",'Result Sheet'!G17)</f>
        <v>GUNEET CHOUHAN</v>
      </c>
      <c r="F14" s="329" t="str">
        <f>IF('Result Sheet'!H17="","",'Result Sheet'!H17)</f>
        <v>KAILASH CHOUHAN</v>
      </c>
      <c r="G14" s="329" t="str">
        <f>IF('Result Sheet'!I17="","",'Result Sheet'!I17)</f>
        <v>PUSHPA DEVI</v>
      </c>
      <c r="H14" s="188" t="str">
        <f>IF('Result Sheet'!K17="","",'Result Sheet'!K17)</f>
        <v>OBC</v>
      </c>
      <c r="I14" s="188" t="str">
        <f>IF('Result Sheet'!J17="","",'Result Sheet'!J17)</f>
        <v>M</v>
      </c>
      <c r="J14" s="301" t="str">
        <f>IF('Result Sheet'!FZ17="","",'Result Sheet'!FZ17)</f>
        <v>कक्षा क्रमोन्नत</v>
      </c>
      <c r="K14" s="189">
        <f>IF('Result Sheet'!FU17="","",'Result Sheet'!FU17)</f>
        <v>816</v>
      </c>
      <c r="L14" s="190">
        <f>IF('Result Sheet'!FV17="","",'Result Sheet'!FV17)</f>
        <v>70.956521739130437</v>
      </c>
      <c r="M14" s="189" t="str">
        <f>IF('Result Sheet'!FW17="","",'Result Sheet'!FW17)</f>
        <v>I</v>
      </c>
      <c r="N14" s="494" t="str">
        <f>IF('Result Sheet'!FZ17="NSO","NSO",IF('Result Sheet'!FX17="","",'Result Sheet'!FX17))</f>
        <v>C</v>
      </c>
      <c r="O14" s="496">
        <f>IF('Result Sheet'!FY17="","",'Result Sheet'!FY17)</f>
        <v>2.9999999999999858</v>
      </c>
      <c r="P14" s="495" t="str">
        <f>IF('Result Sheet'!AE17="","",'Result Sheet'!AE17)</f>
        <v>II</v>
      </c>
      <c r="Q14" s="192" t="str">
        <f>IF('Result Sheet'!AF17="","",'Result Sheet'!AF17)</f>
        <v>C</v>
      </c>
      <c r="R14" s="191" t="str">
        <f>IF('Result Sheet'!AZ17="","",'Result Sheet'!AZ17)</f>
        <v>D</v>
      </c>
      <c r="S14" s="192" t="str">
        <f>IF('Result Sheet'!BA17="","",'Result Sheet'!BA17)</f>
        <v>B</v>
      </c>
      <c r="T14" s="191" t="str">
        <f>IF('Result Sheet'!BV17="","",'Result Sheet'!BV17)</f>
        <v>I</v>
      </c>
      <c r="U14" s="192" t="str">
        <f>IF('Result Sheet'!BW17="","",'Result Sheet'!BW17)</f>
        <v>C</v>
      </c>
      <c r="V14" s="191" t="str">
        <f>IF('Result Sheet'!CQ17="","",'Result Sheet'!CQ17)</f>
        <v>I</v>
      </c>
      <c r="W14" s="192" t="str">
        <f>IF('Result Sheet'!CR17="","",'Result Sheet'!CR17)</f>
        <v>C</v>
      </c>
      <c r="X14" s="191" t="str">
        <f>IF('Result Sheet'!DL17="","",'Result Sheet'!DL17)</f>
        <v>I</v>
      </c>
      <c r="Y14" s="192" t="str">
        <f>IF('Result Sheet'!DM17="","",'Result Sheet'!DM17)</f>
        <v>B</v>
      </c>
      <c r="Z14" s="191" t="str">
        <f>IF('Result Sheet'!EG17="","",'Result Sheet'!EG17)</f>
        <v>D</v>
      </c>
      <c r="AA14" s="192" t="str">
        <f>IF('Result Sheet'!EH17="","",'Result Sheet'!EH17)</f>
        <v>B</v>
      </c>
      <c r="AB14" s="193" t="str">
        <f>IF('Result Sheet'!GB17="","",'Result Sheet'!GB17)</f>
        <v/>
      </c>
      <c r="BV14" s="194" t="str">
        <f>'Result Sheet'!G17</f>
        <v>GUNEET CHOUHAN</v>
      </c>
      <c r="BW14" s="195" t="str">
        <f t="shared" si="0"/>
        <v/>
      </c>
      <c r="BX14" s="195" t="str">
        <f t="shared" si="1"/>
        <v/>
      </c>
      <c r="BY14" s="195" t="str">
        <f t="shared" si="2"/>
        <v/>
      </c>
      <c r="BZ14" s="195" t="str">
        <f t="shared" si="3"/>
        <v/>
      </c>
      <c r="CA14" s="195" t="str">
        <f t="shared" si="4"/>
        <v>C</v>
      </c>
      <c r="CB14" s="195" t="str">
        <f t="shared" si="5"/>
        <v/>
      </c>
      <c r="CC14" s="195" t="str">
        <f t="shared" si="6"/>
        <v/>
      </c>
      <c r="CD14" s="195" t="str">
        <f t="shared" si="7"/>
        <v/>
      </c>
      <c r="CE14" s="195" t="str">
        <f t="shared" si="8"/>
        <v/>
      </c>
      <c r="CF14" s="195" t="str">
        <f t="shared" si="9"/>
        <v/>
      </c>
      <c r="CG14" s="195" t="str">
        <f t="shared" si="10"/>
        <v/>
      </c>
      <c r="CH14" s="195" t="str">
        <f t="shared" si="11"/>
        <v/>
      </c>
      <c r="CI14" s="196"/>
    </row>
    <row r="15" spans="1:87" ht="15.95" customHeight="1">
      <c r="A15" s="184">
        <f>IF('Result Sheet'!A18="","",'Result Sheet'!A18)</f>
        <v>11</v>
      </c>
      <c r="B15" s="185">
        <f>IF('Result Sheet'!B18="","",'Result Sheet'!B18)</f>
        <v>711</v>
      </c>
      <c r="C15" s="186">
        <f>IF('Result Sheet'!F18="","",'Result Sheet'!F18)</f>
        <v>932</v>
      </c>
      <c r="D15" s="187">
        <f>IF('Result Sheet'!E18="","",'Result Sheet'!E18)</f>
        <v>42319</v>
      </c>
      <c r="E15" s="329" t="str">
        <f>IF('Result Sheet'!G18="","",'Result Sheet'!G18)</f>
        <v xml:space="preserve">रमेश चन्द्र </v>
      </c>
      <c r="F15" s="329" t="str">
        <f>IF('Result Sheet'!H18="","",'Result Sheet'!H18)</f>
        <v xml:space="preserve">दिनेश चन्द्र </v>
      </c>
      <c r="G15" s="329" t="str">
        <f>IF('Result Sheet'!I18="","",'Result Sheet'!I18)</f>
        <v xml:space="preserve">चंद्रा </v>
      </c>
      <c r="H15" s="188" t="str">
        <f>IF('Result Sheet'!K18="","",'Result Sheet'!K18)</f>
        <v>GEN</v>
      </c>
      <c r="I15" s="188" t="str">
        <f>IF('Result Sheet'!J18="","",'Result Sheet'!J18)</f>
        <v>M</v>
      </c>
      <c r="J15" s="301" t="str">
        <f>IF('Result Sheet'!FZ18="","",'Result Sheet'!FZ18)</f>
        <v>कक्षा क्रमोन्नत</v>
      </c>
      <c r="K15" s="189">
        <f>IF('Result Sheet'!FU18="","",'Result Sheet'!FU18)</f>
        <v>856</v>
      </c>
      <c r="L15" s="190">
        <f>IF('Result Sheet'!FV18="","",'Result Sheet'!FV18)</f>
        <v>71.333333333333329</v>
      </c>
      <c r="M15" s="189" t="str">
        <f>IF('Result Sheet'!FW18="","",'Result Sheet'!FW18)</f>
        <v>I</v>
      </c>
      <c r="N15" s="494" t="str">
        <f>IF('Result Sheet'!FZ18="NSO","NSO",IF('Result Sheet'!FX18="","",'Result Sheet'!FX18))</f>
        <v>B</v>
      </c>
      <c r="O15" s="496">
        <f>IF('Result Sheet'!FY18="","",'Result Sheet'!FY18)</f>
        <v>1.9999999999999858</v>
      </c>
      <c r="P15" s="495" t="str">
        <f>IF('Result Sheet'!AE18="","",'Result Sheet'!AE18)</f>
        <v>D</v>
      </c>
      <c r="Q15" s="192" t="str">
        <f>IF('Result Sheet'!AF18="","",'Result Sheet'!AF18)</f>
        <v>B</v>
      </c>
      <c r="R15" s="191" t="str">
        <f>IF('Result Sheet'!AZ18="","",'Result Sheet'!AZ18)</f>
        <v>D</v>
      </c>
      <c r="S15" s="192" t="str">
        <f>IF('Result Sheet'!BA18="","",'Result Sheet'!BA18)</f>
        <v>B</v>
      </c>
      <c r="T15" s="191" t="str">
        <f>IF('Result Sheet'!BV18="","",'Result Sheet'!BV18)</f>
        <v>I</v>
      </c>
      <c r="U15" s="192" t="str">
        <f>IF('Result Sheet'!BW18="","",'Result Sheet'!BW18)</f>
        <v>B</v>
      </c>
      <c r="V15" s="191" t="str">
        <f>IF('Result Sheet'!CQ18="","",'Result Sheet'!CQ18)</f>
        <v>II</v>
      </c>
      <c r="W15" s="192" t="str">
        <f>IF('Result Sheet'!CR18="","",'Result Sheet'!CR18)</f>
        <v>D</v>
      </c>
      <c r="X15" s="191" t="str">
        <f>IF('Result Sheet'!DL18="","",'Result Sheet'!DL18)</f>
        <v>I</v>
      </c>
      <c r="Y15" s="192" t="str">
        <f>IF('Result Sheet'!DM18="","",'Result Sheet'!DM18)</f>
        <v>C</v>
      </c>
      <c r="Z15" s="191" t="str">
        <f>IF('Result Sheet'!EG18="","",'Result Sheet'!EG18)</f>
        <v>D</v>
      </c>
      <c r="AA15" s="192" t="str">
        <f>IF('Result Sheet'!EH18="","",'Result Sheet'!EH18)</f>
        <v>B</v>
      </c>
      <c r="AB15" s="193" t="str">
        <f>IF('Result Sheet'!GB18="","",'Result Sheet'!GB18)</f>
        <v/>
      </c>
      <c r="BV15" s="194" t="str">
        <f>'Result Sheet'!G18</f>
        <v xml:space="preserve">रमेश चन्द्र </v>
      </c>
      <c r="BW15" s="195" t="str">
        <f t="shared" si="0"/>
        <v/>
      </c>
      <c r="BX15" s="195" t="str">
        <f t="shared" si="1"/>
        <v/>
      </c>
      <c r="BY15" s="195" t="str">
        <f t="shared" si="2"/>
        <v/>
      </c>
      <c r="BZ15" s="195" t="str">
        <f t="shared" si="3"/>
        <v/>
      </c>
      <c r="CA15" s="195" t="str">
        <f t="shared" si="4"/>
        <v/>
      </c>
      <c r="CB15" s="195" t="str">
        <f t="shared" si="5"/>
        <v/>
      </c>
      <c r="CC15" s="195" t="str">
        <f t="shared" si="6"/>
        <v>B</v>
      </c>
      <c r="CD15" s="195" t="str">
        <f t="shared" si="7"/>
        <v/>
      </c>
      <c r="CE15" s="195" t="str">
        <f t="shared" si="8"/>
        <v/>
      </c>
      <c r="CF15" s="195" t="str">
        <f t="shared" si="9"/>
        <v/>
      </c>
      <c r="CG15" s="195" t="str">
        <f t="shared" si="10"/>
        <v/>
      </c>
      <c r="CH15" s="195" t="str">
        <f t="shared" si="11"/>
        <v/>
      </c>
      <c r="CI15" s="196"/>
    </row>
    <row r="16" spans="1:87" ht="15.95" customHeight="1">
      <c r="A16" s="184">
        <f>IF('Result Sheet'!A19="","",'Result Sheet'!A19)</f>
        <v>12</v>
      </c>
      <c r="B16" s="185">
        <f>IF('Result Sheet'!B19="","",'Result Sheet'!B19)</f>
        <v>712</v>
      </c>
      <c r="C16" s="186">
        <f>IF('Result Sheet'!F19="","",'Result Sheet'!F19)</f>
        <v>933</v>
      </c>
      <c r="D16" s="187">
        <f>IF('Result Sheet'!E19="","",'Result Sheet'!E19)</f>
        <v>42287</v>
      </c>
      <c r="E16" s="329" t="str">
        <f>IF('Result Sheet'!G19="","",'Result Sheet'!G19)</f>
        <v xml:space="preserve">राहुल </v>
      </c>
      <c r="F16" s="329" t="str">
        <f>IF('Result Sheet'!H19="","",'Result Sheet'!H19)</f>
        <v xml:space="preserve">रोहित </v>
      </c>
      <c r="G16" s="329" t="str">
        <f>IF('Result Sheet'!I19="","",'Result Sheet'!I19)</f>
        <v xml:space="preserve">मोहिनी </v>
      </c>
      <c r="H16" s="188" t="str">
        <f>IF('Result Sheet'!K19="","",'Result Sheet'!K19)</f>
        <v>OBC</v>
      </c>
      <c r="I16" s="188" t="str">
        <f>IF('Result Sheet'!J19="","",'Result Sheet'!J19)</f>
        <v>M</v>
      </c>
      <c r="J16" s="301" t="str">
        <f>IF('Result Sheet'!FZ19="","",'Result Sheet'!FZ19)</f>
        <v>कक्षा क्रमोन्नत</v>
      </c>
      <c r="K16" s="189">
        <f>IF('Result Sheet'!FU19="","",'Result Sheet'!FU19)</f>
        <v>896</v>
      </c>
      <c r="L16" s="190">
        <f>IF('Result Sheet'!FV19="","",'Result Sheet'!FV19)</f>
        <v>74.979079497907946</v>
      </c>
      <c r="M16" s="189" t="str">
        <f>IF('Result Sheet'!FW19="","",'Result Sheet'!FW19)</f>
        <v>I</v>
      </c>
      <c r="N16" s="494" t="str">
        <f>IF('Result Sheet'!FZ19="NSO","NSO",IF('Result Sheet'!FX19="","",'Result Sheet'!FX19))</f>
        <v>B</v>
      </c>
      <c r="O16" s="496">
        <f>IF('Result Sheet'!FY19="","",'Result Sheet'!FY19)</f>
        <v>1.0000000000000024</v>
      </c>
      <c r="P16" s="495" t="str">
        <f>IF('Result Sheet'!AE19="","",'Result Sheet'!AE19)</f>
        <v>D</v>
      </c>
      <c r="Q16" s="192" t="str">
        <f>IF('Result Sheet'!AF19="","",'Result Sheet'!AF19)</f>
        <v>B</v>
      </c>
      <c r="R16" s="191" t="str">
        <f>IF('Result Sheet'!AZ19="","",'Result Sheet'!AZ19)</f>
        <v>D</v>
      </c>
      <c r="S16" s="192" t="str">
        <f>IF('Result Sheet'!BA19="","",'Result Sheet'!BA19)</f>
        <v>B</v>
      </c>
      <c r="T16" s="191" t="str">
        <f>IF('Result Sheet'!BV19="","",'Result Sheet'!BV19)</f>
        <v>D</v>
      </c>
      <c r="U16" s="192" t="str">
        <f>IF('Result Sheet'!BW19="","",'Result Sheet'!BW19)</f>
        <v>B</v>
      </c>
      <c r="V16" s="191" t="str">
        <f>IF('Result Sheet'!CQ19="","",'Result Sheet'!CQ19)</f>
        <v>I</v>
      </c>
      <c r="W16" s="192" t="str">
        <f>IF('Result Sheet'!CR19="","",'Result Sheet'!CR19)</f>
        <v>C</v>
      </c>
      <c r="X16" s="191" t="str">
        <f>IF('Result Sheet'!DL19="","",'Result Sheet'!DL19)</f>
        <v>I</v>
      </c>
      <c r="Y16" s="192" t="str">
        <f>IF('Result Sheet'!DM19="","",'Result Sheet'!DM19)</f>
        <v>B</v>
      </c>
      <c r="Z16" s="191" t="str">
        <f>IF('Result Sheet'!EG19="","",'Result Sheet'!EG19)</f>
        <v>D</v>
      </c>
      <c r="AA16" s="192" t="str">
        <f>IF('Result Sheet'!EH19="","",'Result Sheet'!EH19)</f>
        <v>B</v>
      </c>
      <c r="AB16" s="193" t="str">
        <f>IF('Result Sheet'!GB19="","",'Result Sheet'!GB19)</f>
        <v/>
      </c>
      <c r="BV16" s="194" t="str">
        <f>'Result Sheet'!G19</f>
        <v xml:space="preserve">राहुल </v>
      </c>
      <c r="BW16" s="195" t="str">
        <f t="shared" si="0"/>
        <v/>
      </c>
      <c r="BX16" s="195" t="str">
        <f t="shared" si="1"/>
        <v/>
      </c>
      <c r="BY16" s="195" t="str">
        <f t="shared" si="2"/>
        <v/>
      </c>
      <c r="BZ16" s="195" t="str">
        <f t="shared" si="3"/>
        <v/>
      </c>
      <c r="CA16" s="195" t="str">
        <f t="shared" si="4"/>
        <v>B</v>
      </c>
      <c r="CB16" s="195" t="str">
        <f t="shared" si="5"/>
        <v/>
      </c>
      <c r="CC16" s="195" t="str">
        <f t="shared" si="6"/>
        <v/>
      </c>
      <c r="CD16" s="195" t="str">
        <f t="shared" si="7"/>
        <v/>
      </c>
      <c r="CE16" s="195" t="str">
        <f t="shared" si="8"/>
        <v/>
      </c>
      <c r="CF16" s="195" t="str">
        <f t="shared" si="9"/>
        <v/>
      </c>
      <c r="CG16" s="195" t="str">
        <f t="shared" si="10"/>
        <v/>
      </c>
      <c r="CH16" s="195" t="str">
        <f t="shared" si="11"/>
        <v/>
      </c>
      <c r="CI16" s="196"/>
    </row>
    <row r="17" spans="1:87" ht="15.95" customHeight="1">
      <c r="A17" s="184">
        <f>IF('Result Sheet'!A20="","",'Result Sheet'!A20)</f>
        <v>13</v>
      </c>
      <c r="B17" s="185" t="str">
        <f>IF('Result Sheet'!B20="","",'Result Sheet'!B20)</f>
        <v/>
      </c>
      <c r="C17" s="186" t="str">
        <f>IF('Result Sheet'!F20="","",'Result Sheet'!F20)</f>
        <v/>
      </c>
      <c r="D17" s="187" t="str">
        <f>IF('Result Sheet'!E20="","",'Result Sheet'!E20)</f>
        <v/>
      </c>
      <c r="E17" s="329" t="str">
        <f>IF('Result Sheet'!G20="","",'Result Sheet'!G20)</f>
        <v/>
      </c>
      <c r="F17" s="329" t="str">
        <f>IF('Result Sheet'!H20="","",'Result Sheet'!H20)</f>
        <v/>
      </c>
      <c r="G17" s="329" t="str">
        <f>IF('Result Sheet'!I20="","",'Result Sheet'!I20)</f>
        <v/>
      </c>
      <c r="H17" s="188" t="str">
        <f>IF('Result Sheet'!K20="","",'Result Sheet'!K20)</f>
        <v/>
      </c>
      <c r="I17" s="188" t="str">
        <f>IF('Result Sheet'!J20="","",'Result Sheet'!J20)</f>
        <v/>
      </c>
      <c r="J17" s="301" t="str">
        <f>IF('Result Sheet'!FZ20="","",'Result Sheet'!FZ20)</f>
        <v/>
      </c>
      <c r="K17" s="189" t="str">
        <f>IF('Result Sheet'!FU20="","",'Result Sheet'!FU20)</f>
        <v/>
      </c>
      <c r="L17" s="190" t="str">
        <f>IF('Result Sheet'!FV20="","",'Result Sheet'!FV20)</f>
        <v/>
      </c>
      <c r="M17" s="189" t="str">
        <f>IF('Result Sheet'!FW20="","",'Result Sheet'!FW20)</f>
        <v/>
      </c>
      <c r="N17" s="494" t="str">
        <f>IF('Result Sheet'!FZ20="NSO","NSO",IF('Result Sheet'!FX20="","",'Result Sheet'!FX20))</f>
        <v/>
      </c>
      <c r="O17" s="496" t="str">
        <f>IF('Result Sheet'!FY20="","",'Result Sheet'!FY20)</f>
        <v/>
      </c>
      <c r="P17" s="495" t="str">
        <f>IF('Result Sheet'!AE20="","",'Result Sheet'!AE20)</f>
        <v/>
      </c>
      <c r="Q17" s="192" t="str">
        <f>IF('Result Sheet'!AF20="","",'Result Sheet'!AF20)</f>
        <v/>
      </c>
      <c r="R17" s="191" t="str">
        <f>IF('Result Sheet'!AZ20="","",'Result Sheet'!AZ20)</f>
        <v/>
      </c>
      <c r="S17" s="192" t="str">
        <f>IF('Result Sheet'!BA20="","",'Result Sheet'!BA20)</f>
        <v/>
      </c>
      <c r="T17" s="191" t="str">
        <f>IF('Result Sheet'!BV20="","",'Result Sheet'!BV20)</f>
        <v/>
      </c>
      <c r="U17" s="192" t="str">
        <f>IF('Result Sheet'!BW20="","",'Result Sheet'!BW20)</f>
        <v/>
      </c>
      <c r="V17" s="191" t="str">
        <f>IF('Result Sheet'!CQ20="","",'Result Sheet'!CQ20)</f>
        <v/>
      </c>
      <c r="W17" s="192" t="str">
        <f>IF('Result Sheet'!CR20="","",'Result Sheet'!CR20)</f>
        <v/>
      </c>
      <c r="X17" s="191" t="str">
        <f>IF('Result Sheet'!DL20="","",'Result Sheet'!DL20)</f>
        <v/>
      </c>
      <c r="Y17" s="192" t="str">
        <f>IF('Result Sheet'!DM20="","",'Result Sheet'!DM20)</f>
        <v/>
      </c>
      <c r="Z17" s="191" t="str">
        <f>IF('Result Sheet'!EG20="","",'Result Sheet'!EG20)</f>
        <v/>
      </c>
      <c r="AA17" s="192" t="str">
        <f>IF('Result Sheet'!EH20="","",'Result Sheet'!EH20)</f>
        <v/>
      </c>
      <c r="AB17" s="193" t="str">
        <f>IF('Result Sheet'!GB20="","",'Result Sheet'!GB20)</f>
        <v/>
      </c>
      <c r="BV17" s="194" t="str">
        <f>'Result Sheet'!G20</f>
        <v/>
      </c>
      <c r="BW17" s="195" t="str">
        <f t="shared" si="0"/>
        <v/>
      </c>
      <c r="BX17" s="195" t="str">
        <f t="shared" si="1"/>
        <v/>
      </c>
      <c r="BY17" s="195" t="str">
        <f t="shared" si="2"/>
        <v/>
      </c>
      <c r="BZ17" s="195" t="str">
        <f t="shared" si="3"/>
        <v/>
      </c>
      <c r="CA17" s="195" t="str">
        <f t="shared" si="4"/>
        <v/>
      </c>
      <c r="CB17" s="195" t="str">
        <f t="shared" si="5"/>
        <v/>
      </c>
      <c r="CC17" s="195" t="str">
        <f t="shared" si="6"/>
        <v/>
      </c>
      <c r="CD17" s="195" t="str">
        <f t="shared" si="7"/>
        <v/>
      </c>
      <c r="CE17" s="195" t="str">
        <f t="shared" si="8"/>
        <v/>
      </c>
      <c r="CF17" s="195" t="str">
        <f t="shared" si="9"/>
        <v/>
      </c>
      <c r="CG17" s="195" t="str">
        <f t="shared" si="10"/>
        <v/>
      </c>
      <c r="CH17" s="195" t="str">
        <f t="shared" si="11"/>
        <v/>
      </c>
      <c r="CI17" s="196"/>
    </row>
    <row r="18" spans="1:87" ht="15.95" customHeight="1">
      <c r="A18" s="184">
        <f>IF('Result Sheet'!A21="","",'Result Sheet'!A21)</f>
        <v>14</v>
      </c>
      <c r="B18" s="185" t="str">
        <f>IF('Result Sheet'!B21="","",'Result Sheet'!B21)</f>
        <v/>
      </c>
      <c r="C18" s="186" t="str">
        <f>IF('Result Sheet'!F21="","",'Result Sheet'!F21)</f>
        <v/>
      </c>
      <c r="D18" s="187" t="str">
        <f>IF('Result Sheet'!E21="","",'Result Sheet'!E21)</f>
        <v/>
      </c>
      <c r="E18" s="329" t="str">
        <f>IF('Result Sheet'!G21="","",'Result Sheet'!G21)</f>
        <v/>
      </c>
      <c r="F18" s="329" t="str">
        <f>IF('Result Sheet'!H21="","",'Result Sheet'!H21)</f>
        <v/>
      </c>
      <c r="G18" s="329" t="str">
        <f>IF('Result Sheet'!I21="","",'Result Sheet'!I21)</f>
        <v/>
      </c>
      <c r="H18" s="188" t="str">
        <f>IF('Result Sheet'!K21="","",'Result Sheet'!K21)</f>
        <v/>
      </c>
      <c r="I18" s="188" t="str">
        <f>IF('Result Sheet'!J21="","",'Result Sheet'!J21)</f>
        <v/>
      </c>
      <c r="J18" s="301" t="str">
        <f>IF('Result Sheet'!FZ21="","",'Result Sheet'!FZ21)</f>
        <v/>
      </c>
      <c r="K18" s="189" t="str">
        <f>IF('Result Sheet'!FU21="","",'Result Sheet'!FU21)</f>
        <v/>
      </c>
      <c r="L18" s="190" t="str">
        <f>IF('Result Sheet'!FV21="","",'Result Sheet'!FV21)</f>
        <v/>
      </c>
      <c r="M18" s="189" t="str">
        <f>IF('Result Sheet'!FW21="","",'Result Sheet'!FW21)</f>
        <v/>
      </c>
      <c r="N18" s="494" t="str">
        <f>IF('Result Sheet'!FZ21="NSO","NSO",IF('Result Sheet'!FX21="","",'Result Sheet'!FX21))</f>
        <v/>
      </c>
      <c r="O18" s="496" t="str">
        <f>IF('Result Sheet'!FY21="","",'Result Sheet'!FY21)</f>
        <v/>
      </c>
      <c r="P18" s="495" t="str">
        <f>IF('Result Sheet'!AE21="","",'Result Sheet'!AE21)</f>
        <v/>
      </c>
      <c r="Q18" s="192" t="str">
        <f>IF('Result Sheet'!AF21="","",'Result Sheet'!AF21)</f>
        <v/>
      </c>
      <c r="R18" s="191" t="str">
        <f>IF('Result Sheet'!AZ21="","",'Result Sheet'!AZ21)</f>
        <v/>
      </c>
      <c r="S18" s="192" t="str">
        <f>IF('Result Sheet'!BA21="","",'Result Sheet'!BA21)</f>
        <v/>
      </c>
      <c r="T18" s="191" t="str">
        <f>IF('Result Sheet'!BV21="","",'Result Sheet'!BV21)</f>
        <v/>
      </c>
      <c r="U18" s="192" t="str">
        <f>IF('Result Sheet'!BW21="","",'Result Sheet'!BW21)</f>
        <v/>
      </c>
      <c r="V18" s="191" t="str">
        <f>IF('Result Sheet'!CQ21="","",'Result Sheet'!CQ21)</f>
        <v/>
      </c>
      <c r="W18" s="192" t="str">
        <f>IF('Result Sheet'!CR21="","",'Result Sheet'!CR21)</f>
        <v/>
      </c>
      <c r="X18" s="191" t="str">
        <f>IF('Result Sheet'!DL21="","",'Result Sheet'!DL21)</f>
        <v/>
      </c>
      <c r="Y18" s="192" t="str">
        <f>IF('Result Sheet'!DM21="","",'Result Sheet'!DM21)</f>
        <v/>
      </c>
      <c r="Z18" s="191" t="str">
        <f>IF('Result Sheet'!EG21="","",'Result Sheet'!EG21)</f>
        <v/>
      </c>
      <c r="AA18" s="192" t="str">
        <f>IF('Result Sheet'!EH21="","",'Result Sheet'!EH21)</f>
        <v/>
      </c>
      <c r="AB18" s="193" t="str">
        <f>IF('Result Sheet'!GB21="","",'Result Sheet'!GB21)</f>
        <v/>
      </c>
      <c r="BV18" s="194" t="str">
        <f>'Result Sheet'!G21</f>
        <v/>
      </c>
      <c r="BW18" s="195" t="str">
        <f t="shared" si="0"/>
        <v/>
      </c>
      <c r="BX18" s="195" t="str">
        <f t="shared" si="1"/>
        <v/>
      </c>
      <c r="BY18" s="195" t="str">
        <f t="shared" si="2"/>
        <v/>
      </c>
      <c r="BZ18" s="195" t="str">
        <f t="shared" si="3"/>
        <v/>
      </c>
      <c r="CA18" s="195" t="str">
        <f t="shared" si="4"/>
        <v/>
      </c>
      <c r="CB18" s="195" t="str">
        <f t="shared" si="5"/>
        <v/>
      </c>
      <c r="CC18" s="195" t="str">
        <f t="shared" si="6"/>
        <v/>
      </c>
      <c r="CD18" s="195" t="str">
        <f t="shared" si="7"/>
        <v/>
      </c>
      <c r="CE18" s="195" t="str">
        <f t="shared" si="8"/>
        <v/>
      </c>
      <c r="CF18" s="195" t="str">
        <f t="shared" si="9"/>
        <v/>
      </c>
      <c r="CG18" s="195" t="str">
        <f t="shared" si="10"/>
        <v/>
      </c>
      <c r="CH18" s="195" t="str">
        <f t="shared" si="11"/>
        <v/>
      </c>
      <c r="CI18" s="196"/>
    </row>
    <row r="19" spans="1:87" ht="15.95" customHeight="1">
      <c r="A19" s="184">
        <f>IF('Result Sheet'!A22="","",'Result Sheet'!A22)</f>
        <v>15</v>
      </c>
      <c r="B19" s="185" t="str">
        <f>IF('Result Sheet'!B22="","",'Result Sheet'!B22)</f>
        <v/>
      </c>
      <c r="C19" s="186" t="str">
        <f>IF('Result Sheet'!F22="","",'Result Sheet'!F22)</f>
        <v/>
      </c>
      <c r="D19" s="187" t="str">
        <f>IF('Result Sheet'!E22="","",'Result Sheet'!E22)</f>
        <v/>
      </c>
      <c r="E19" s="329" t="str">
        <f>IF('Result Sheet'!G22="","",'Result Sheet'!G22)</f>
        <v/>
      </c>
      <c r="F19" s="329" t="str">
        <f>IF('Result Sheet'!H22="","",'Result Sheet'!H22)</f>
        <v/>
      </c>
      <c r="G19" s="329" t="str">
        <f>IF('Result Sheet'!I22="","",'Result Sheet'!I22)</f>
        <v/>
      </c>
      <c r="H19" s="188" t="str">
        <f>IF('Result Sheet'!K22="","",'Result Sheet'!K22)</f>
        <v/>
      </c>
      <c r="I19" s="188" t="str">
        <f>IF('Result Sheet'!J22="","",'Result Sheet'!J22)</f>
        <v/>
      </c>
      <c r="J19" s="301" t="str">
        <f>IF('Result Sheet'!FZ22="","",'Result Sheet'!FZ22)</f>
        <v/>
      </c>
      <c r="K19" s="189" t="str">
        <f>IF('Result Sheet'!FU22="","",'Result Sheet'!FU22)</f>
        <v/>
      </c>
      <c r="L19" s="190" t="str">
        <f>IF('Result Sheet'!FV22="","",'Result Sheet'!FV22)</f>
        <v/>
      </c>
      <c r="M19" s="189" t="str">
        <f>IF('Result Sheet'!FW22="","",'Result Sheet'!FW22)</f>
        <v/>
      </c>
      <c r="N19" s="494" t="str">
        <f>IF('Result Sheet'!FZ22="NSO","NSO",IF('Result Sheet'!FX22="","",'Result Sheet'!FX22))</f>
        <v/>
      </c>
      <c r="O19" s="496" t="str">
        <f>IF('Result Sheet'!FY22="","",'Result Sheet'!FY22)</f>
        <v/>
      </c>
      <c r="P19" s="495" t="str">
        <f>IF('Result Sheet'!AE22="","",'Result Sheet'!AE22)</f>
        <v/>
      </c>
      <c r="Q19" s="192" t="str">
        <f>IF('Result Sheet'!AF22="","",'Result Sheet'!AF22)</f>
        <v/>
      </c>
      <c r="R19" s="191" t="str">
        <f>IF('Result Sheet'!AZ22="","",'Result Sheet'!AZ22)</f>
        <v/>
      </c>
      <c r="S19" s="192" t="str">
        <f>IF('Result Sheet'!BA22="","",'Result Sheet'!BA22)</f>
        <v/>
      </c>
      <c r="T19" s="191" t="str">
        <f>IF('Result Sheet'!BV22="","",'Result Sheet'!BV22)</f>
        <v/>
      </c>
      <c r="U19" s="192" t="str">
        <f>IF('Result Sheet'!BW22="","",'Result Sheet'!BW22)</f>
        <v/>
      </c>
      <c r="V19" s="191" t="str">
        <f>IF('Result Sheet'!CQ22="","",'Result Sheet'!CQ22)</f>
        <v/>
      </c>
      <c r="W19" s="192" t="str">
        <f>IF('Result Sheet'!CR22="","",'Result Sheet'!CR22)</f>
        <v/>
      </c>
      <c r="X19" s="191" t="str">
        <f>IF('Result Sheet'!DL22="","",'Result Sheet'!DL22)</f>
        <v/>
      </c>
      <c r="Y19" s="192" t="str">
        <f>IF('Result Sheet'!DM22="","",'Result Sheet'!DM22)</f>
        <v/>
      </c>
      <c r="Z19" s="191" t="str">
        <f>IF('Result Sheet'!EG22="","",'Result Sheet'!EG22)</f>
        <v/>
      </c>
      <c r="AA19" s="192" t="str">
        <f>IF('Result Sheet'!EH22="","",'Result Sheet'!EH22)</f>
        <v/>
      </c>
      <c r="AB19" s="193" t="str">
        <f>IF('Result Sheet'!GB22="","",'Result Sheet'!GB22)</f>
        <v/>
      </c>
      <c r="BV19" s="194" t="str">
        <f>'Result Sheet'!G22</f>
        <v/>
      </c>
      <c r="BW19" s="195" t="str">
        <f t="shared" si="0"/>
        <v/>
      </c>
      <c r="BX19" s="195" t="str">
        <f t="shared" si="1"/>
        <v/>
      </c>
      <c r="BY19" s="195" t="str">
        <f t="shared" si="2"/>
        <v/>
      </c>
      <c r="BZ19" s="195" t="str">
        <f t="shared" si="3"/>
        <v/>
      </c>
      <c r="CA19" s="195" t="str">
        <f t="shared" si="4"/>
        <v/>
      </c>
      <c r="CB19" s="195" t="str">
        <f t="shared" si="5"/>
        <v/>
      </c>
      <c r="CC19" s="195" t="str">
        <f t="shared" si="6"/>
        <v/>
      </c>
      <c r="CD19" s="195" t="str">
        <f t="shared" si="7"/>
        <v/>
      </c>
      <c r="CE19" s="195" t="str">
        <f t="shared" si="8"/>
        <v/>
      </c>
      <c r="CF19" s="195" t="str">
        <f t="shared" si="9"/>
        <v/>
      </c>
      <c r="CG19" s="195" t="str">
        <f t="shared" si="10"/>
        <v/>
      </c>
      <c r="CH19" s="195" t="str">
        <f t="shared" si="11"/>
        <v/>
      </c>
      <c r="CI19" s="196"/>
    </row>
    <row r="20" spans="1:87" ht="15.95" customHeight="1">
      <c r="A20" s="184">
        <f>IF('Result Sheet'!A23="","",'Result Sheet'!A23)</f>
        <v>16</v>
      </c>
      <c r="B20" s="185" t="str">
        <f>IF('Result Sheet'!B23="","",'Result Sheet'!B23)</f>
        <v/>
      </c>
      <c r="C20" s="186" t="str">
        <f>IF('Result Sheet'!F23="","",'Result Sheet'!F23)</f>
        <v/>
      </c>
      <c r="D20" s="187" t="str">
        <f>IF('Result Sheet'!E23="","",'Result Sheet'!E23)</f>
        <v/>
      </c>
      <c r="E20" s="329" t="str">
        <f>IF('Result Sheet'!G23="","",'Result Sheet'!G23)</f>
        <v/>
      </c>
      <c r="F20" s="329" t="str">
        <f>IF('Result Sheet'!H23="","",'Result Sheet'!H23)</f>
        <v/>
      </c>
      <c r="G20" s="329" t="str">
        <f>IF('Result Sheet'!I23="","",'Result Sheet'!I23)</f>
        <v/>
      </c>
      <c r="H20" s="188" t="str">
        <f>IF('Result Sheet'!K23="","",'Result Sheet'!K23)</f>
        <v/>
      </c>
      <c r="I20" s="188" t="str">
        <f>IF('Result Sheet'!J23="","",'Result Sheet'!J23)</f>
        <v/>
      </c>
      <c r="J20" s="301" t="str">
        <f>IF('Result Sheet'!FZ23="","",'Result Sheet'!FZ23)</f>
        <v/>
      </c>
      <c r="K20" s="189" t="str">
        <f>IF('Result Sheet'!FU23="","",'Result Sheet'!FU23)</f>
        <v/>
      </c>
      <c r="L20" s="190" t="str">
        <f>IF('Result Sheet'!FV23="","",'Result Sheet'!FV23)</f>
        <v/>
      </c>
      <c r="M20" s="189" t="str">
        <f>IF('Result Sheet'!FW23="","",'Result Sheet'!FW23)</f>
        <v/>
      </c>
      <c r="N20" s="494" t="str">
        <f>IF('Result Sheet'!FZ23="NSO","NSO",IF('Result Sheet'!FX23="","",'Result Sheet'!FX23))</f>
        <v/>
      </c>
      <c r="O20" s="496" t="str">
        <f>IF('Result Sheet'!FY23="","",'Result Sheet'!FY23)</f>
        <v/>
      </c>
      <c r="P20" s="495" t="str">
        <f>IF('Result Sheet'!AE23="","",'Result Sheet'!AE23)</f>
        <v/>
      </c>
      <c r="Q20" s="192" t="str">
        <f>IF('Result Sheet'!AF23="","",'Result Sheet'!AF23)</f>
        <v/>
      </c>
      <c r="R20" s="191" t="str">
        <f>IF('Result Sheet'!AZ23="","",'Result Sheet'!AZ23)</f>
        <v/>
      </c>
      <c r="S20" s="192" t="str">
        <f>IF('Result Sheet'!BA23="","",'Result Sheet'!BA23)</f>
        <v/>
      </c>
      <c r="T20" s="191" t="str">
        <f>IF('Result Sheet'!BV23="","",'Result Sheet'!BV23)</f>
        <v/>
      </c>
      <c r="U20" s="192" t="str">
        <f>IF('Result Sheet'!BW23="","",'Result Sheet'!BW23)</f>
        <v/>
      </c>
      <c r="V20" s="191" t="str">
        <f>IF('Result Sheet'!CQ23="","",'Result Sheet'!CQ23)</f>
        <v/>
      </c>
      <c r="W20" s="192" t="str">
        <f>IF('Result Sheet'!CR23="","",'Result Sheet'!CR23)</f>
        <v/>
      </c>
      <c r="X20" s="191" t="str">
        <f>IF('Result Sheet'!DL23="","",'Result Sheet'!DL23)</f>
        <v/>
      </c>
      <c r="Y20" s="192" t="str">
        <f>IF('Result Sheet'!DM23="","",'Result Sheet'!DM23)</f>
        <v/>
      </c>
      <c r="Z20" s="191" t="str">
        <f>IF('Result Sheet'!EG23="","",'Result Sheet'!EG23)</f>
        <v/>
      </c>
      <c r="AA20" s="192" t="str">
        <f>IF('Result Sheet'!EH23="","",'Result Sheet'!EH23)</f>
        <v/>
      </c>
      <c r="AB20" s="193" t="str">
        <f>IF('Result Sheet'!GB23="","",'Result Sheet'!GB23)</f>
        <v/>
      </c>
      <c r="BV20" s="194" t="str">
        <f>'Result Sheet'!G23</f>
        <v/>
      </c>
      <c r="BW20" s="195" t="str">
        <f t="shared" si="0"/>
        <v/>
      </c>
      <c r="BX20" s="195" t="str">
        <f t="shared" si="1"/>
        <v/>
      </c>
      <c r="BY20" s="195" t="str">
        <f t="shared" si="2"/>
        <v/>
      </c>
      <c r="BZ20" s="195" t="str">
        <f t="shared" si="3"/>
        <v/>
      </c>
      <c r="CA20" s="195" t="str">
        <f t="shared" si="4"/>
        <v/>
      </c>
      <c r="CB20" s="195" t="str">
        <f t="shared" si="5"/>
        <v/>
      </c>
      <c r="CC20" s="195" t="str">
        <f t="shared" si="6"/>
        <v/>
      </c>
      <c r="CD20" s="195" t="str">
        <f t="shared" si="7"/>
        <v/>
      </c>
      <c r="CE20" s="195" t="str">
        <f t="shared" si="8"/>
        <v/>
      </c>
      <c r="CF20" s="195" t="str">
        <f t="shared" si="9"/>
        <v/>
      </c>
      <c r="CG20" s="195" t="str">
        <f t="shared" si="10"/>
        <v/>
      </c>
      <c r="CH20" s="195" t="str">
        <f t="shared" si="11"/>
        <v/>
      </c>
      <c r="CI20" s="196"/>
    </row>
    <row r="21" spans="1:87" ht="15.95" customHeight="1">
      <c r="A21" s="184">
        <f>IF('Result Sheet'!A24="","",'Result Sheet'!A24)</f>
        <v>17</v>
      </c>
      <c r="B21" s="185" t="str">
        <f>IF('Result Sheet'!B24="","",'Result Sheet'!B24)</f>
        <v/>
      </c>
      <c r="C21" s="186" t="str">
        <f>IF('Result Sheet'!F24="","",'Result Sheet'!F24)</f>
        <v/>
      </c>
      <c r="D21" s="187" t="str">
        <f>IF('Result Sheet'!E24="","",'Result Sheet'!E24)</f>
        <v/>
      </c>
      <c r="E21" s="329" t="str">
        <f>IF('Result Sheet'!G24="","",'Result Sheet'!G24)</f>
        <v/>
      </c>
      <c r="F21" s="329" t="str">
        <f>IF('Result Sheet'!H24="","",'Result Sheet'!H24)</f>
        <v/>
      </c>
      <c r="G21" s="329" t="str">
        <f>IF('Result Sheet'!I24="","",'Result Sheet'!I24)</f>
        <v/>
      </c>
      <c r="H21" s="188" t="str">
        <f>IF('Result Sheet'!K24="","",'Result Sheet'!K24)</f>
        <v/>
      </c>
      <c r="I21" s="188" t="str">
        <f>IF('Result Sheet'!J24="","",'Result Sheet'!J24)</f>
        <v/>
      </c>
      <c r="J21" s="301" t="str">
        <f>IF('Result Sheet'!FZ24="","",'Result Sheet'!FZ24)</f>
        <v/>
      </c>
      <c r="K21" s="189" t="str">
        <f>IF('Result Sheet'!FU24="","",'Result Sheet'!FU24)</f>
        <v/>
      </c>
      <c r="L21" s="190" t="str">
        <f>IF('Result Sheet'!FV24="","",'Result Sheet'!FV24)</f>
        <v/>
      </c>
      <c r="M21" s="189" t="str">
        <f>IF('Result Sheet'!FW24="","",'Result Sheet'!FW24)</f>
        <v/>
      </c>
      <c r="N21" s="494" t="str">
        <f>IF('Result Sheet'!FZ24="NSO","NSO",IF('Result Sheet'!FX24="","",'Result Sheet'!FX24))</f>
        <v/>
      </c>
      <c r="O21" s="496" t="str">
        <f>IF('Result Sheet'!FY24="","",'Result Sheet'!FY24)</f>
        <v/>
      </c>
      <c r="P21" s="495" t="str">
        <f>IF('Result Sheet'!AE24="","",'Result Sheet'!AE24)</f>
        <v/>
      </c>
      <c r="Q21" s="192" t="str">
        <f>IF('Result Sheet'!AF24="","",'Result Sheet'!AF24)</f>
        <v/>
      </c>
      <c r="R21" s="191" t="str">
        <f>IF('Result Sheet'!AZ24="","",'Result Sheet'!AZ24)</f>
        <v/>
      </c>
      <c r="S21" s="192" t="str">
        <f>IF('Result Sheet'!BA24="","",'Result Sheet'!BA24)</f>
        <v/>
      </c>
      <c r="T21" s="191" t="str">
        <f>IF('Result Sheet'!BV24="","",'Result Sheet'!BV24)</f>
        <v/>
      </c>
      <c r="U21" s="192" t="str">
        <f>IF('Result Sheet'!BW24="","",'Result Sheet'!BW24)</f>
        <v/>
      </c>
      <c r="V21" s="191" t="str">
        <f>IF('Result Sheet'!CQ24="","",'Result Sheet'!CQ24)</f>
        <v/>
      </c>
      <c r="W21" s="192" t="str">
        <f>IF('Result Sheet'!CR24="","",'Result Sheet'!CR24)</f>
        <v/>
      </c>
      <c r="X21" s="191" t="str">
        <f>IF('Result Sheet'!DL24="","",'Result Sheet'!DL24)</f>
        <v/>
      </c>
      <c r="Y21" s="192" t="str">
        <f>IF('Result Sheet'!DM24="","",'Result Sheet'!DM24)</f>
        <v/>
      </c>
      <c r="Z21" s="191" t="str">
        <f>IF('Result Sheet'!EG24="","",'Result Sheet'!EG24)</f>
        <v/>
      </c>
      <c r="AA21" s="192" t="str">
        <f>IF('Result Sheet'!EH24="","",'Result Sheet'!EH24)</f>
        <v/>
      </c>
      <c r="AB21" s="193" t="str">
        <f>IF('Result Sheet'!GB24="","",'Result Sheet'!GB24)</f>
        <v/>
      </c>
      <c r="BV21" s="194" t="str">
        <f>'Result Sheet'!G24</f>
        <v/>
      </c>
      <c r="BW21" s="195" t="str">
        <f t="shared" si="0"/>
        <v/>
      </c>
      <c r="BX21" s="195" t="str">
        <f t="shared" si="1"/>
        <v/>
      </c>
      <c r="BY21" s="195" t="str">
        <f t="shared" si="2"/>
        <v/>
      </c>
      <c r="BZ21" s="195" t="str">
        <f t="shared" si="3"/>
        <v/>
      </c>
      <c r="CA21" s="195" t="str">
        <f t="shared" si="4"/>
        <v/>
      </c>
      <c r="CB21" s="195" t="str">
        <f t="shared" si="5"/>
        <v/>
      </c>
      <c r="CC21" s="195" t="str">
        <f t="shared" si="6"/>
        <v/>
      </c>
      <c r="CD21" s="195" t="str">
        <f t="shared" si="7"/>
        <v/>
      </c>
      <c r="CE21" s="195" t="str">
        <f t="shared" si="8"/>
        <v/>
      </c>
      <c r="CF21" s="195" t="str">
        <f t="shared" si="9"/>
        <v/>
      </c>
      <c r="CG21" s="195" t="str">
        <f t="shared" si="10"/>
        <v/>
      </c>
      <c r="CH21" s="195" t="str">
        <f t="shared" si="11"/>
        <v/>
      </c>
      <c r="CI21" s="196"/>
    </row>
    <row r="22" spans="1:87" ht="15.95" customHeight="1">
      <c r="A22" s="184">
        <f>IF('Result Sheet'!A25="","",'Result Sheet'!A25)</f>
        <v>18</v>
      </c>
      <c r="B22" s="185" t="str">
        <f>IF('Result Sheet'!B25="","",'Result Sheet'!B25)</f>
        <v/>
      </c>
      <c r="C22" s="186" t="str">
        <f>IF('Result Sheet'!F25="","",'Result Sheet'!F25)</f>
        <v/>
      </c>
      <c r="D22" s="187" t="str">
        <f>IF('Result Sheet'!E25="","",'Result Sheet'!E25)</f>
        <v/>
      </c>
      <c r="E22" s="329" t="str">
        <f>IF('Result Sheet'!G25="","",'Result Sheet'!G25)</f>
        <v/>
      </c>
      <c r="F22" s="329" t="str">
        <f>IF('Result Sheet'!H25="","",'Result Sheet'!H25)</f>
        <v/>
      </c>
      <c r="G22" s="329" t="str">
        <f>IF('Result Sheet'!I25="","",'Result Sheet'!I25)</f>
        <v/>
      </c>
      <c r="H22" s="188" t="str">
        <f>IF('Result Sheet'!K25="","",'Result Sheet'!K25)</f>
        <v/>
      </c>
      <c r="I22" s="188" t="str">
        <f>IF('Result Sheet'!J25="","",'Result Sheet'!J25)</f>
        <v/>
      </c>
      <c r="J22" s="301" t="str">
        <f>IF('Result Sheet'!FZ25="","",'Result Sheet'!FZ25)</f>
        <v/>
      </c>
      <c r="K22" s="189" t="str">
        <f>IF('Result Sheet'!FU25="","",'Result Sheet'!FU25)</f>
        <v/>
      </c>
      <c r="L22" s="190" t="str">
        <f>IF('Result Sheet'!FV25="","",'Result Sheet'!FV25)</f>
        <v/>
      </c>
      <c r="M22" s="189" t="str">
        <f>IF('Result Sheet'!FW25="","",'Result Sheet'!FW25)</f>
        <v/>
      </c>
      <c r="N22" s="494" t="str">
        <f>IF('Result Sheet'!FZ25="NSO","NSO",IF('Result Sheet'!FX25="","",'Result Sheet'!FX25))</f>
        <v/>
      </c>
      <c r="O22" s="496" t="str">
        <f>IF('Result Sheet'!FY25="","",'Result Sheet'!FY25)</f>
        <v/>
      </c>
      <c r="P22" s="495" t="str">
        <f>IF('Result Sheet'!AE25="","",'Result Sheet'!AE25)</f>
        <v/>
      </c>
      <c r="Q22" s="192" t="str">
        <f>IF('Result Sheet'!AF25="","",'Result Sheet'!AF25)</f>
        <v/>
      </c>
      <c r="R22" s="191" t="str">
        <f>IF('Result Sheet'!AZ25="","",'Result Sheet'!AZ25)</f>
        <v/>
      </c>
      <c r="S22" s="192" t="str">
        <f>IF('Result Sheet'!BA25="","",'Result Sheet'!BA25)</f>
        <v/>
      </c>
      <c r="T22" s="191" t="str">
        <f>IF('Result Sheet'!BV25="","",'Result Sheet'!BV25)</f>
        <v/>
      </c>
      <c r="U22" s="192" t="str">
        <f>IF('Result Sheet'!BW25="","",'Result Sheet'!BW25)</f>
        <v/>
      </c>
      <c r="V22" s="191" t="str">
        <f>IF('Result Sheet'!CQ25="","",'Result Sheet'!CQ25)</f>
        <v/>
      </c>
      <c r="W22" s="192" t="str">
        <f>IF('Result Sheet'!CR25="","",'Result Sheet'!CR25)</f>
        <v/>
      </c>
      <c r="X22" s="191" t="str">
        <f>IF('Result Sheet'!DL25="","",'Result Sheet'!DL25)</f>
        <v/>
      </c>
      <c r="Y22" s="192" t="str">
        <f>IF('Result Sheet'!DM25="","",'Result Sheet'!DM25)</f>
        <v/>
      </c>
      <c r="Z22" s="191" t="str">
        <f>IF('Result Sheet'!EG25="","",'Result Sheet'!EG25)</f>
        <v/>
      </c>
      <c r="AA22" s="192" t="str">
        <f>IF('Result Sheet'!EH25="","",'Result Sheet'!EH25)</f>
        <v/>
      </c>
      <c r="AB22" s="193" t="str">
        <f>IF('Result Sheet'!GB25="","",'Result Sheet'!GB25)</f>
        <v/>
      </c>
      <c r="BV22" s="194" t="str">
        <f>'Result Sheet'!G25</f>
        <v/>
      </c>
      <c r="BW22" s="195" t="str">
        <f t="shared" si="0"/>
        <v/>
      </c>
      <c r="BX22" s="195" t="str">
        <f t="shared" si="1"/>
        <v/>
      </c>
      <c r="BY22" s="195" t="str">
        <f t="shared" si="2"/>
        <v/>
      </c>
      <c r="BZ22" s="195" t="str">
        <f t="shared" si="3"/>
        <v/>
      </c>
      <c r="CA22" s="195" t="str">
        <f t="shared" si="4"/>
        <v/>
      </c>
      <c r="CB22" s="195" t="str">
        <f t="shared" si="5"/>
        <v/>
      </c>
      <c r="CC22" s="195" t="str">
        <f t="shared" si="6"/>
        <v/>
      </c>
      <c r="CD22" s="195" t="str">
        <f t="shared" si="7"/>
        <v/>
      </c>
      <c r="CE22" s="195" t="str">
        <f t="shared" si="8"/>
        <v/>
      </c>
      <c r="CF22" s="195" t="str">
        <f t="shared" si="9"/>
        <v/>
      </c>
      <c r="CG22" s="195" t="str">
        <f t="shared" si="10"/>
        <v/>
      </c>
      <c r="CH22" s="195" t="str">
        <f t="shared" si="11"/>
        <v/>
      </c>
      <c r="CI22" s="196"/>
    </row>
    <row r="23" spans="1:87" ht="15.95" customHeight="1">
      <c r="A23" s="184">
        <f>IF('Result Sheet'!A26="","",'Result Sheet'!A26)</f>
        <v>19</v>
      </c>
      <c r="B23" s="185" t="str">
        <f>IF('Result Sheet'!B26="","",'Result Sheet'!B26)</f>
        <v/>
      </c>
      <c r="C23" s="186" t="str">
        <f>IF('Result Sheet'!F26="","",'Result Sheet'!F26)</f>
        <v/>
      </c>
      <c r="D23" s="187" t="str">
        <f>IF('Result Sheet'!E26="","",'Result Sheet'!E26)</f>
        <v/>
      </c>
      <c r="E23" s="329" t="str">
        <f>IF('Result Sheet'!G26="","",'Result Sheet'!G26)</f>
        <v/>
      </c>
      <c r="F23" s="329" t="str">
        <f>IF('Result Sheet'!H26="","",'Result Sheet'!H26)</f>
        <v/>
      </c>
      <c r="G23" s="329" t="str">
        <f>IF('Result Sheet'!I26="","",'Result Sheet'!I26)</f>
        <v/>
      </c>
      <c r="H23" s="188" t="str">
        <f>IF('Result Sheet'!K26="","",'Result Sheet'!K26)</f>
        <v/>
      </c>
      <c r="I23" s="188" t="str">
        <f>IF('Result Sheet'!J26="","",'Result Sheet'!J26)</f>
        <v/>
      </c>
      <c r="J23" s="301" t="str">
        <f>IF('Result Sheet'!FZ26="","",'Result Sheet'!FZ26)</f>
        <v/>
      </c>
      <c r="K23" s="189" t="str">
        <f>IF('Result Sheet'!FU26="","",'Result Sheet'!FU26)</f>
        <v/>
      </c>
      <c r="L23" s="190" t="str">
        <f>IF('Result Sheet'!FV26="","",'Result Sheet'!FV26)</f>
        <v/>
      </c>
      <c r="M23" s="189" t="str">
        <f>IF('Result Sheet'!FW26="","",'Result Sheet'!FW26)</f>
        <v/>
      </c>
      <c r="N23" s="494" t="str">
        <f>IF('Result Sheet'!FZ26="NSO","NSO",IF('Result Sheet'!FX26="","",'Result Sheet'!FX26))</f>
        <v/>
      </c>
      <c r="O23" s="496" t="str">
        <f>IF('Result Sheet'!FY26="","",'Result Sheet'!FY26)</f>
        <v/>
      </c>
      <c r="P23" s="495" t="str">
        <f>IF('Result Sheet'!AE26="","",'Result Sheet'!AE26)</f>
        <v/>
      </c>
      <c r="Q23" s="192" t="str">
        <f>IF('Result Sheet'!AF26="","",'Result Sheet'!AF26)</f>
        <v/>
      </c>
      <c r="R23" s="191" t="str">
        <f>IF('Result Sheet'!AZ26="","",'Result Sheet'!AZ26)</f>
        <v/>
      </c>
      <c r="S23" s="192" t="str">
        <f>IF('Result Sheet'!BA26="","",'Result Sheet'!BA26)</f>
        <v/>
      </c>
      <c r="T23" s="191" t="str">
        <f>IF('Result Sheet'!BV26="","",'Result Sheet'!BV26)</f>
        <v/>
      </c>
      <c r="U23" s="192" t="str">
        <f>IF('Result Sheet'!BW26="","",'Result Sheet'!BW26)</f>
        <v/>
      </c>
      <c r="V23" s="191" t="str">
        <f>IF('Result Sheet'!CQ26="","",'Result Sheet'!CQ26)</f>
        <v/>
      </c>
      <c r="W23" s="192" t="str">
        <f>IF('Result Sheet'!CR26="","",'Result Sheet'!CR26)</f>
        <v/>
      </c>
      <c r="X23" s="191" t="str">
        <f>IF('Result Sheet'!DL26="","",'Result Sheet'!DL26)</f>
        <v/>
      </c>
      <c r="Y23" s="192" t="str">
        <f>IF('Result Sheet'!DM26="","",'Result Sheet'!DM26)</f>
        <v/>
      </c>
      <c r="Z23" s="191" t="str">
        <f>IF('Result Sheet'!EG26="","",'Result Sheet'!EG26)</f>
        <v/>
      </c>
      <c r="AA23" s="192" t="str">
        <f>IF('Result Sheet'!EH26="","",'Result Sheet'!EH26)</f>
        <v/>
      </c>
      <c r="AB23" s="193" t="str">
        <f>IF('Result Sheet'!GB26="","",'Result Sheet'!GB26)</f>
        <v/>
      </c>
      <c r="BV23" s="194" t="str">
        <f>'Result Sheet'!G26</f>
        <v/>
      </c>
      <c r="BW23" s="195" t="str">
        <f t="shared" si="0"/>
        <v/>
      </c>
      <c r="BX23" s="195" t="str">
        <f t="shared" si="1"/>
        <v/>
      </c>
      <c r="BY23" s="195" t="str">
        <f t="shared" si="2"/>
        <v/>
      </c>
      <c r="BZ23" s="195" t="str">
        <f t="shared" si="3"/>
        <v/>
      </c>
      <c r="CA23" s="195" t="str">
        <f t="shared" si="4"/>
        <v/>
      </c>
      <c r="CB23" s="195" t="str">
        <f t="shared" si="5"/>
        <v/>
      </c>
      <c r="CC23" s="195" t="str">
        <f t="shared" si="6"/>
        <v/>
      </c>
      <c r="CD23" s="195" t="str">
        <f t="shared" si="7"/>
        <v/>
      </c>
      <c r="CE23" s="195" t="str">
        <f t="shared" si="8"/>
        <v/>
      </c>
      <c r="CF23" s="195" t="str">
        <f t="shared" si="9"/>
        <v/>
      </c>
      <c r="CG23" s="195" t="str">
        <f t="shared" si="10"/>
        <v/>
      </c>
      <c r="CH23" s="195" t="str">
        <f t="shared" si="11"/>
        <v/>
      </c>
      <c r="CI23" s="196"/>
    </row>
    <row r="24" spans="1:87" ht="15.95" customHeight="1">
      <c r="A24" s="184">
        <f>IF('Result Sheet'!A27="","",'Result Sheet'!A27)</f>
        <v>20</v>
      </c>
      <c r="B24" s="185" t="str">
        <f>IF('Result Sheet'!B27="","",'Result Sheet'!B27)</f>
        <v/>
      </c>
      <c r="C24" s="186" t="str">
        <f>IF('Result Sheet'!F27="","",'Result Sheet'!F27)</f>
        <v/>
      </c>
      <c r="D24" s="187" t="str">
        <f>IF('Result Sheet'!E27="","",'Result Sheet'!E27)</f>
        <v/>
      </c>
      <c r="E24" s="329" t="str">
        <f>IF('Result Sheet'!G27="","",'Result Sheet'!G27)</f>
        <v/>
      </c>
      <c r="F24" s="329" t="str">
        <f>IF('Result Sheet'!H27="","",'Result Sheet'!H27)</f>
        <v/>
      </c>
      <c r="G24" s="329" t="str">
        <f>IF('Result Sheet'!I27="","",'Result Sheet'!I27)</f>
        <v/>
      </c>
      <c r="H24" s="188" t="str">
        <f>IF('Result Sheet'!K27="","",'Result Sheet'!K27)</f>
        <v/>
      </c>
      <c r="I24" s="188" t="str">
        <f>IF('Result Sheet'!J27="","",'Result Sheet'!J27)</f>
        <v/>
      </c>
      <c r="J24" s="301" t="str">
        <f>IF('Result Sheet'!FZ27="","",'Result Sheet'!FZ27)</f>
        <v/>
      </c>
      <c r="K24" s="189" t="str">
        <f>IF('Result Sheet'!FU27="","",'Result Sheet'!FU27)</f>
        <v/>
      </c>
      <c r="L24" s="190" t="str">
        <f>IF('Result Sheet'!FV27="","",'Result Sheet'!FV27)</f>
        <v/>
      </c>
      <c r="M24" s="189" t="str">
        <f>IF('Result Sheet'!FW27="","",'Result Sheet'!FW27)</f>
        <v/>
      </c>
      <c r="N24" s="494" t="str">
        <f>IF('Result Sheet'!FZ27="NSO","NSO",IF('Result Sheet'!FX27="","",'Result Sheet'!FX27))</f>
        <v/>
      </c>
      <c r="O24" s="496" t="str">
        <f>IF('Result Sheet'!FY27="","",'Result Sheet'!FY27)</f>
        <v/>
      </c>
      <c r="P24" s="495" t="str">
        <f>IF('Result Sheet'!AE27="","",'Result Sheet'!AE27)</f>
        <v/>
      </c>
      <c r="Q24" s="192" t="str">
        <f>IF('Result Sheet'!AF27="","",'Result Sheet'!AF27)</f>
        <v/>
      </c>
      <c r="R24" s="191" t="str">
        <f>IF('Result Sheet'!AZ27="","",'Result Sheet'!AZ27)</f>
        <v/>
      </c>
      <c r="S24" s="192" t="str">
        <f>IF('Result Sheet'!BA27="","",'Result Sheet'!BA27)</f>
        <v/>
      </c>
      <c r="T24" s="191" t="str">
        <f>IF('Result Sheet'!BV27="","",'Result Sheet'!BV27)</f>
        <v/>
      </c>
      <c r="U24" s="192" t="str">
        <f>IF('Result Sheet'!BW27="","",'Result Sheet'!BW27)</f>
        <v/>
      </c>
      <c r="V24" s="191" t="str">
        <f>IF('Result Sheet'!CQ27="","",'Result Sheet'!CQ27)</f>
        <v/>
      </c>
      <c r="W24" s="192" t="str">
        <f>IF('Result Sheet'!CR27="","",'Result Sheet'!CR27)</f>
        <v/>
      </c>
      <c r="X24" s="191" t="str">
        <f>IF('Result Sheet'!DL27="","",'Result Sheet'!DL27)</f>
        <v/>
      </c>
      <c r="Y24" s="192" t="str">
        <f>IF('Result Sheet'!DM27="","",'Result Sheet'!DM27)</f>
        <v/>
      </c>
      <c r="Z24" s="191" t="str">
        <f>IF('Result Sheet'!EG27="","",'Result Sheet'!EG27)</f>
        <v/>
      </c>
      <c r="AA24" s="192" t="str">
        <f>IF('Result Sheet'!EH27="","",'Result Sheet'!EH27)</f>
        <v/>
      </c>
      <c r="AB24" s="193" t="str">
        <f>IF('Result Sheet'!GB27="","",'Result Sheet'!GB27)</f>
        <v/>
      </c>
      <c r="BV24" s="194" t="str">
        <f>'Result Sheet'!G27</f>
        <v/>
      </c>
      <c r="BW24" s="195" t="str">
        <f t="shared" si="0"/>
        <v/>
      </c>
      <c r="BX24" s="195" t="str">
        <f t="shared" si="1"/>
        <v/>
      </c>
      <c r="BY24" s="195" t="str">
        <f t="shared" si="2"/>
        <v/>
      </c>
      <c r="BZ24" s="195" t="str">
        <f t="shared" si="3"/>
        <v/>
      </c>
      <c r="CA24" s="195" t="str">
        <f t="shared" si="4"/>
        <v/>
      </c>
      <c r="CB24" s="195" t="str">
        <f t="shared" si="5"/>
        <v/>
      </c>
      <c r="CC24" s="195" t="str">
        <f t="shared" si="6"/>
        <v/>
      </c>
      <c r="CD24" s="195" t="str">
        <f t="shared" si="7"/>
        <v/>
      </c>
      <c r="CE24" s="195" t="str">
        <f t="shared" si="8"/>
        <v/>
      </c>
      <c r="CF24" s="195" t="str">
        <f t="shared" si="9"/>
        <v/>
      </c>
      <c r="CG24" s="195" t="str">
        <f t="shared" si="10"/>
        <v/>
      </c>
      <c r="CH24" s="195" t="str">
        <f t="shared" si="11"/>
        <v/>
      </c>
      <c r="CI24" s="196"/>
    </row>
    <row r="25" spans="1:87" ht="15.95" customHeight="1">
      <c r="A25" s="184">
        <f>IF('Result Sheet'!A28="","",'Result Sheet'!A28)</f>
        <v>21</v>
      </c>
      <c r="B25" s="185" t="str">
        <f>IF('Result Sheet'!B28="","",'Result Sheet'!B28)</f>
        <v/>
      </c>
      <c r="C25" s="186" t="str">
        <f>IF('Result Sheet'!F28="","",'Result Sheet'!F28)</f>
        <v/>
      </c>
      <c r="D25" s="187" t="str">
        <f>IF('Result Sheet'!E28="","",'Result Sheet'!E28)</f>
        <v/>
      </c>
      <c r="E25" s="329" t="str">
        <f>IF('Result Sheet'!G28="","",'Result Sheet'!G28)</f>
        <v/>
      </c>
      <c r="F25" s="329" t="str">
        <f>IF('Result Sheet'!H28="","",'Result Sheet'!H28)</f>
        <v/>
      </c>
      <c r="G25" s="329" t="str">
        <f>IF('Result Sheet'!I28="","",'Result Sheet'!I28)</f>
        <v/>
      </c>
      <c r="H25" s="188" t="str">
        <f>IF('Result Sheet'!K28="","",'Result Sheet'!K28)</f>
        <v/>
      </c>
      <c r="I25" s="188" t="str">
        <f>IF('Result Sheet'!J28="","",'Result Sheet'!J28)</f>
        <v/>
      </c>
      <c r="J25" s="301" t="str">
        <f>IF('Result Sheet'!FZ28="","",'Result Sheet'!FZ28)</f>
        <v/>
      </c>
      <c r="K25" s="189" t="str">
        <f>IF('Result Sheet'!FU28="","",'Result Sheet'!FU28)</f>
        <v/>
      </c>
      <c r="L25" s="190" t="str">
        <f>IF('Result Sheet'!FV28="","",'Result Sheet'!FV28)</f>
        <v/>
      </c>
      <c r="M25" s="189" t="str">
        <f>IF('Result Sheet'!FW28="","",'Result Sheet'!FW28)</f>
        <v/>
      </c>
      <c r="N25" s="494" t="str">
        <f>IF('Result Sheet'!FZ28="NSO","NSO",IF('Result Sheet'!FX28="","",'Result Sheet'!FX28))</f>
        <v/>
      </c>
      <c r="O25" s="496" t="str">
        <f>IF('Result Sheet'!FY28="","",'Result Sheet'!FY28)</f>
        <v/>
      </c>
      <c r="P25" s="495" t="str">
        <f>IF('Result Sheet'!AE28="","",'Result Sheet'!AE28)</f>
        <v/>
      </c>
      <c r="Q25" s="192" t="str">
        <f>IF('Result Sheet'!AF28="","",'Result Sheet'!AF28)</f>
        <v/>
      </c>
      <c r="R25" s="191" t="str">
        <f>IF('Result Sheet'!AZ28="","",'Result Sheet'!AZ28)</f>
        <v/>
      </c>
      <c r="S25" s="192" t="str">
        <f>IF('Result Sheet'!BA28="","",'Result Sheet'!BA28)</f>
        <v/>
      </c>
      <c r="T25" s="191" t="str">
        <f>IF('Result Sheet'!BV28="","",'Result Sheet'!BV28)</f>
        <v/>
      </c>
      <c r="U25" s="192" t="str">
        <f>IF('Result Sheet'!BW28="","",'Result Sheet'!BW28)</f>
        <v/>
      </c>
      <c r="V25" s="191" t="str">
        <f>IF('Result Sheet'!CQ28="","",'Result Sheet'!CQ28)</f>
        <v/>
      </c>
      <c r="W25" s="192" t="str">
        <f>IF('Result Sheet'!CR28="","",'Result Sheet'!CR28)</f>
        <v/>
      </c>
      <c r="X25" s="191" t="str">
        <f>IF('Result Sheet'!DL28="","",'Result Sheet'!DL28)</f>
        <v/>
      </c>
      <c r="Y25" s="192" t="str">
        <f>IF('Result Sheet'!DM28="","",'Result Sheet'!DM28)</f>
        <v/>
      </c>
      <c r="Z25" s="191" t="str">
        <f>IF('Result Sheet'!EG28="","",'Result Sheet'!EG28)</f>
        <v/>
      </c>
      <c r="AA25" s="192" t="str">
        <f>IF('Result Sheet'!EH28="","",'Result Sheet'!EH28)</f>
        <v/>
      </c>
      <c r="AB25" s="193" t="str">
        <f>IF('Result Sheet'!GB28="","",'Result Sheet'!GB28)</f>
        <v/>
      </c>
      <c r="BV25" s="194" t="str">
        <f>'Result Sheet'!G28</f>
        <v/>
      </c>
      <c r="BW25" s="195" t="str">
        <f t="shared" si="0"/>
        <v/>
      </c>
      <c r="BX25" s="195" t="str">
        <f t="shared" si="1"/>
        <v/>
      </c>
      <c r="BY25" s="195" t="str">
        <f t="shared" si="2"/>
        <v/>
      </c>
      <c r="BZ25" s="195" t="str">
        <f t="shared" si="3"/>
        <v/>
      </c>
      <c r="CA25" s="195" t="str">
        <f t="shared" si="4"/>
        <v/>
      </c>
      <c r="CB25" s="195" t="str">
        <f t="shared" si="5"/>
        <v/>
      </c>
      <c r="CC25" s="195" t="str">
        <f t="shared" si="6"/>
        <v/>
      </c>
      <c r="CD25" s="195" t="str">
        <f t="shared" si="7"/>
        <v/>
      </c>
      <c r="CE25" s="195" t="str">
        <f t="shared" si="8"/>
        <v/>
      </c>
      <c r="CF25" s="195" t="str">
        <f t="shared" si="9"/>
        <v/>
      </c>
      <c r="CG25" s="195" t="str">
        <f t="shared" si="10"/>
        <v/>
      </c>
      <c r="CH25" s="195" t="str">
        <f t="shared" si="11"/>
        <v/>
      </c>
      <c r="CI25" s="196"/>
    </row>
    <row r="26" spans="1:87" ht="15.95" customHeight="1">
      <c r="A26" s="184">
        <f>IF('Result Sheet'!A29="","",'Result Sheet'!A29)</f>
        <v>22</v>
      </c>
      <c r="B26" s="185" t="str">
        <f>IF('Result Sheet'!B29="","",'Result Sheet'!B29)</f>
        <v/>
      </c>
      <c r="C26" s="186" t="str">
        <f>IF('Result Sheet'!F29="","",'Result Sheet'!F29)</f>
        <v/>
      </c>
      <c r="D26" s="187" t="str">
        <f>IF('Result Sheet'!E29="","",'Result Sheet'!E29)</f>
        <v/>
      </c>
      <c r="E26" s="329" t="str">
        <f>IF('Result Sheet'!G29="","",'Result Sheet'!G29)</f>
        <v/>
      </c>
      <c r="F26" s="329" t="str">
        <f>IF('Result Sheet'!H29="","",'Result Sheet'!H29)</f>
        <v/>
      </c>
      <c r="G26" s="329" t="str">
        <f>IF('Result Sheet'!I29="","",'Result Sheet'!I29)</f>
        <v/>
      </c>
      <c r="H26" s="188" t="str">
        <f>IF('Result Sheet'!K29="","",'Result Sheet'!K29)</f>
        <v/>
      </c>
      <c r="I26" s="188" t="str">
        <f>IF('Result Sheet'!J29="","",'Result Sheet'!J29)</f>
        <v/>
      </c>
      <c r="J26" s="301" t="str">
        <f>IF('Result Sheet'!FZ29="","",'Result Sheet'!FZ29)</f>
        <v/>
      </c>
      <c r="K26" s="189" t="str">
        <f>IF('Result Sheet'!FU29="","",'Result Sheet'!FU29)</f>
        <v/>
      </c>
      <c r="L26" s="190" t="str">
        <f>IF('Result Sheet'!FV29="","",'Result Sheet'!FV29)</f>
        <v/>
      </c>
      <c r="M26" s="189" t="str">
        <f>IF('Result Sheet'!FW29="","",'Result Sheet'!FW29)</f>
        <v/>
      </c>
      <c r="N26" s="494" t="str">
        <f>IF('Result Sheet'!FZ29="NSO","NSO",IF('Result Sheet'!FX29="","",'Result Sheet'!FX29))</f>
        <v/>
      </c>
      <c r="O26" s="496" t="str">
        <f>IF('Result Sheet'!FY29="","",'Result Sheet'!FY29)</f>
        <v/>
      </c>
      <c r="P26" s="495" t="str">
        <f>IF('Result Sheet'!AE29="","",'Result Sheet'!AE29)</f>
        <v/>
      </c>
      <c r="Q26" s="192" t="str">
        <f>IF('Result Sheet'!AF29="","",'Result Sheet'!AF29)</f>
        <v/>
      </c>
      <c r="R26" s="191" t="str">
        <f>IF('Result Sheet'!AZ29="","",'Result Sheet'!AZ29)</f>
        <v/>
      </c>
      <c r="S26" s="192" t="str">
        <f>IF('Result Sheet'!BA29="","",'Result Sheet'!BA29)</f>
        <v/>
      </c>
      <c r="T26" s="191" t="str">
        <f>IF('Result Sheet'!BV29="","",'Result Sheet'!BV29)</f>
        <v/>
      </c>
      <c r="U26" s="192" t="str">
        <f>IF('Result Sheet'!BW29="","",'Result Sheet'!BW29)</f>
        <v/>
      </c>
      <c r="V26" s="191" t="str">
        <f>IF('Result Sheet'!CQ29="","",'Result Sheet'!CQ29)</f>
        <v/>
      </c>
      <c r="W26" s="192" t="str">
        <f>IF('Result Sheet'!CR29="","",'Result Sheet'!CR29)</f>
        <v/>
      </c>
      <c r="X26" s="191" t="str">
        <f>IF('Result Sheet'!DL29="","",'Result Sheet'!DL29)</f>
        <v/>
      </c>
      <c r="Y26" s="192" t="str">
        <f>IF('Result Sheet'!DM29="","",'Result Sheet'!DM29)</f>
        <v/>
      </c>
      <c r="Z26" s="191" t="str">
        <f>IF('Result Sheet'!EG29="","",'Result Sheet'!EG29)</f>
        <v/>
      </c>
      <c r="AA26" s="192" t="str">
        <f>IF('Result Sheet'!EH29="","",'Result Sheet'!EH29)</f>
        <v/>
      </c>
      <c r="AB26" s="193" t="str">
        <f>IF('Result Sheet'!GB29="","",'Result Sheet'!GB29)</f>
        <v/>
      </c>
      <c r="BV26" s="194" t="str">
        <f>'Result Sheet'!G29</f>
        <v/>
      </c>
      <c r="BW26" s="195" t="str">
        <f t="shared" si="0"/>
        <v/>
      </c>
      <c r="BX26" s="195" t="str">
        <f t="shared" si="1"/>
        <v/>
      </c>
      <c r="BY26" s="195" t="str">
        <f t="shared" si="2"/>
        <v/>
      </c>
      <c r="BZ26" s="195" t="str">
        <f t="shared" si="3"/>
        <v/>
      </c>
      <c r="CA26" s="195" t="str">
        <f t="shared" si="4"/>
        <v/>
      </c>
      <c r="CB26" s="195" t="str">
        <f t="shared" si="5"/>
        <v/>
      </c>
      <c r="CC26" s="195" t="str">
        <f t="shared" si="6"/>
        <v/>
      </c>
      <c r="CD26" s="195" t="str">
        <f t="shared" si="7"/>
        <v/>
      </c>
      <c r="CE26" s="195" t="str">
        <f t="shared" si="8"/>
        <v/>
      </c>
      <c r="CF26" s="195" t="str">
        <f t="shared" si="9"/>
        <v/>
      </c>
      <c r="CG26" s="195" t="str">
        <f t="shared" si="10"/>
        <v/>
      </c>
      <c r="CH26" s="195" t="str">
        <f t="shared" si="11"/>
        <v/>
      </c>
      <c r="CI26" s="196"/>
    </row>
    <row r="27" spans="1:87" ht="15.95" customHeight="1">
      <c r="A27" s="184">
        <f>IF('Result Sheet'!A30="","",'Result Sheet'!A30)</f>
        <v>23</v>
      </c>
      <c r="B27" s="185" t="str">
        <f>IF('Result Sheet'!B30="","",'Result Sheet'!B30)</f>
        <v/>
      </c>
      <c r="C27" s="186" t="str">
        <f>IF('Result Sheet'!F30="","",'Result Sheet'!F30)</f>
        <v/>
      </c>
      <c r="D27" s="187" t="str">
        <f>IF('Result Sheet'!E30="","",'Result Sheet'!E30)</f>
        <v/>
      </c>
      <c r="E27" s="329" t="str">
        <f>IF('Result Sheet'!G30="","",'Result Sheet'!G30)</f>
        <v/>
      </c>
      <c r="F27" s="329" t="str">
        <f>IF('Result Sheet'!H30="","",'Result Sheet'!H30)</f>
        <v/>
      </c>
      <c r="G27" s="329" t="str">
        <f>IF('Result Sheet'!I30="","",'Result Sheet'!I30)</f>
        <v/>
      </c>
      <c r="H27" s="188" t="str">
        <f>IF('Result Sheet'!K30="","",'Result Sheet'!K30)</f>
        <v/>
      </c>
      <c r="I27" s="188" t="str">
        <f>IF('Result Sheet'!J30="","",'Result Sheet'!J30)</f>
        <v/>
      </c>
      <c r="J27" s="301" t="str">
        <f>IF('Result Sheet'!FZ30="","",'Result Sheet'!FZ30)</f>
        <v/>
      </c>
      <c r="K27" s="189" t="str">
        <f>IF('Result Sheet'!FU30="","",'Result Sheet'!FU30)</f>
        <v/>
      </c>
      <c r="L27" s="190" t="str">
        <f>IF('Result Sheet'!FV30="","",'Result Sheet'!FV30)</f>
        <v/>
      </c>
      <c r="M27" s="189" t="str">
        <f>IF('Result Sheet'!FW30="","",'Result Sheet'!FW30)</f>
        <v/>
      </c>
      <c r="N27" s="494" t="str">
        <f>IF('Result Sheet'!FZ30="NSO","NSO",IF('Result Sheet'!FX30="","",'Result Sheet'!FX30))</f>
        <v/>
      </c>
      <c r="O27" s="496" t="str">
        <f>IF('Result Sheet'!FY30="","",'Result Sheet'!FY30)</f>
        <v/>
      </c>
      <c r="P27" s="495" t="str">
        <f>IF('Result Sheet'!AE30="","",'Result Sheet'!AE30)</f>
        <v/>
      </c>
      <c r="Q27" s="192" t="str">
        <f>IF('Result Sheet'!AF30="","",'Result Sheet'!AF30)</f>
        <v/>
      </c>
      <c r="R27" s="191" t="str">
        <f>IF('Result Sheet'!AZ30="","",'Result Sheet'!AZ30)</f>
        <v/>
      </c>
      <c r="S27" s="192" t="str">
        <f>IF('Result Sheet'!BA30="","",'Result Sheet'!BA30)</f>
        <v/>
      </c>
      <c r="T27" s="191" t="str">
        <f>IF('Result Sheet'!BV30="","",'Result Sheet'!BV30)</f>
        <v/>
      </c>
      <c r="U27" s="192" t="str">
        <f>IF('Result Sheet'!BW30="","",'Result Sheet'!BW30)</f>
        <v/>
      </c>
      <c r="V27" s="191" t="str">
        <f>IF('Result Sheet'!CQ30="","",'Result Sheet'!CQ30)</f>
        <v/>
      </c>
      <c r="W27" s="192" t="str">
        <f>IF('Result Sheet'!CR30="","",'Result Sheet'!CR30)</f>
        <v/>
      </c>
      <c r="X27" s="191" t="str">
        <f>IF('Result Sheet'!DL30="","",'Result Sheet'!DL30)</f>
        <v/>
      </c>
      <c r="Y27" s="192" t="str">
        <f>IF('Result Sheet'!DM30="","",'Result Sheet'!DM30)</f>
        <v/>
      </c>
      <c r="Z27" s="191" t="str">
        <f>IF('Result Sheet'!EG30="","",'Result Sheet'!EG30)</f>
        <v/>
      </c>
      <c r="AA27" s="192" t="str">
        <f>IF('Result Sheet'!EH30="","",'Result Sheet'!EH30)</f>
        <v/>
      </c>
      <c r="AB27" s="193" t="str">
        <f>IF('Result Sheet'!GB30="","",'Result Sheet'!GB30)</f>
        <v/>
      </c>
      <c r="BV27" s="194" t="str">
        <f>'Result Sheet'!G30</f>
        <v/>
      </c>
      <c r="BW27" s="195" t="str">
        <f t="shared" si="0"/>
        <v/>
      </c>
      <c r="BX27" s="195" t="str">
        <f t="shared" si="1"/>
        <v/>
      </c>
      <c r="BY27" s="195" t="str">
        <f t="shared" si="2"/>
        <v/>
      </c>
      <c r="BZ27" s="195" t="str">
        <f t="shared" si="3"/>
        <v/>
      </c>
      <c r="CA27" s="195" t="str">
        <f t="shared" si="4"/>
        <v/>
      </c>
      <c r="CB27" s="195" t="str">
        <f t="shared" si="5"/>
        <v/>
      </c>
      <c r="CC27" s="195" t="str">
        <f t="shared" si="6"/>
        <v/>
      </c>
      <c r="CD27" s="195" t="str">
        <f t="shared" si="7"/>
        <v/>
      </c>
      <c r="CE27" s="195" t="str">
        <f t="shared" si="8"/>
        <v/>
      </c>
      <c r="CF27" s="195" t="str">
        <f t="shared" si="9"/>
        <v/>
      </c>
      <c r="CG27" s="195" t="str">
        <f t="shared" si="10"/>
        <v/>
      </c>
      <c r="CH27" s="195" t="str">
        <f t="shared" si="11"/>
        <v/>
      </c>
      <c r="CI27" s="196"/>
    </row>
    <row r="28" spans="1:87" ht="15.95" customHeight="1">
      <c r="A28" s="184">
        <f>IF('Result Sheet'!A31="","",'Result Sheet'!A31)</f>
        <v>24</v>
      </c>
      <c r="B28" s="185" t="str">
        <f>IF('Result Sheet'!B31="","",'Result Sheet'!B31)</f>
        <v/>
      </c>
      <c r="C28" s="186" t="str">
        <f>IF('Result Sheet'!F31="","",'Result Sheet'!F31)</f>
        <v/>
      </c>
      <c r="D28" s="187" t="str">
        <f>IF('Result Sheet'!E31="","",'Result Sheet'!E31)</f>
        <v/>
      </c>
      <c r="E28" s="329" t="str">
        <f>IF('Result Sheet'!G31="","",'Result Sheet'!G31)</f>
        <v/>
      </c>
      <c r="F28" s="329" t="str">
        <f>IF('Result Sheet'!H31="","",'Result Sheet'!H31)</f>
        <v/>
      </c>
      <c r="G28" s="329" t="str">
        <f>IF('Result Sheet'!I31="","",'Result Sheet'!I31)</f>
        <v/>
      </c>
      <c r="H28" s="188" t="str">
        <f>IF('Result Sheet'!K31="","",'Result Sheet'!K31)</f>
        <v/>
      </c>
      <c r="I28" s="188" t="str">
        <f>IF('Result Sheet'!J31="","",'Result Sheet'!J31)</f>
        <v/>
      </c>
      <c r="J28" s="301" t="str">
        <f>IF('Result Sheet'!FZ31="","",'Result Sheet'!FZ31)</f>
        <v/>
      </c>
      <c r="K28" s="189" t="str">
        <f>IF('Result Sheet'!FU31="","",'Result Sheet'!FU31)</f>
        <v/>
      </c>
      <c r="L28" s="190" t="str">
        <f>IF('Result Sheet'!FV31="","",'Result Sheet'!FV31)</f>
        <v/>
      </c>
      <c r="M28" s="189" t="str">
        <f>IF('Result Sheet'!FW31="","",'Result Sheet'!FW31)</f>
        <v/>
      </c>
      <c r="N28" s="494" t="str">
        <f>IF('Result Sheet'!FZ31="NSO","NSO",IF('Result Sheet'!FX31="","",'Result Sheet'!FX31))</f>
        <v/>
      </c>
      <c r="O28" s="496" t="str">
        <f>IF('Result Sheet'!FY31="","",'Result Sheet'!FY31)</f>
        <v/>
      </c>
      <c r="P28" s="495" t="str">
        <f>IF('Result Sheet'!AE31="","",'Result Sheet'!AE31)</f>
        <v/>
      </c>
      <c r="Q28" s="192" t="str">
        <f>IF('Result Sheet'!AF31="","",'Result Sheet'!AF31)</f>
        <v/>
      </c>
      <c r="R28" s="191" t="str">
        <f>IF('Result Sheet'!AZ31="","",'Result Sheet'!AZ31)</f>
        <v/>
      </c>
      <c r="S28" s="192" t="str">
        <f>IF('Result Sheet'!BA31="","",'Result Sheet'!BA31)</f>
        <v/>
      </c>
      <c r="T28" s="191" t="str">
        <f>IF('Result Sheet'!BV31="","",'Result Sheet'!BV31)</f>
        <v/>
      </c>
      <c r="U28" s="192" t="str">
        <f>IF('Result Sheet'!BW31="","",'Result Sheet'!BW31)</f>
        <v/>
      </c>
      <c r="V28" s="191" t="str">
        <f>IF('Result Sheet'!CQ31="","",'Result Sheet'!CQ31)</f>
        <v/>
      </c>
      <c r="W28" s="192" t="str">
        <f>IF('Result Sheet'!CR31="","",'Result Sheet'!CR31)</f>
        <v/>
      </c>
      <c r="X28" s="191" t="str">
        <f>IF('Result Sheet'!DL31="","",'Result Sheet'!DL31)</f>
        <v/>
      </c>
      <c r="Y28" s="192" t="str">
        <f>IF('Result Sheet'!DM31="","",'Result Sheet'!DM31)</f>
        <v/>
      </c>
      <c r="Z28" s="191" t="str">
        <f>IF('Result Sheet'!EG31="","",'Result Sheet'!EG31)</f>
        <v/>
      </c>
      <c r="AA28" s="192" t="str">
        <f>IF('Result Sheet'!EH31="","",'Result Sheet'!EH31)</f>
        <v/>
      </c>
      <c r="AB28" s="193" t="str">
        <f>IF('Result Sheet'!GB31="","",'Result Sheet'!GB31)</f>
        <v/>
      </c>
      <c r="BV28" s="194" t="str">
        <f>'Result Sheet'!G31</f>
        <v/>
      </c>
      <c r="BW28" s="195" t="str">
        <f t="shared" si="0"/>
        <v/>
      </c>
      <c r="BX28" s="195" t="str">
        <f t="shared" si="1"/>
        <v/>
      </c>
      <c r="BY28" s="195" t="str">
        <f t="shared" si="2"/>
        <v/>
      </c>
      <c r="BZ28" s="195" t="str">
        <f t="shared" si="3"/>
        <v/>
      </c>
      <c r="CA28" s="195" t="str">
        <f t="shared" si="4"/>
        <v/>
      </c>
      <c r="CB28" s="195" t="str">
        <f t="shared" si="5"/>
        <v/>
      </c>
      <c r="CC28" s="195" t="str">
        <f t="shared" si="6"/>
        <v/>
      </c>
      <c r="CD28" s="195" t="str">
        <f t="shared" si="7"/>
        <v/>
      </c>
      <c r="CE28" s="195" t="str">
        <f t="shared" si="8"/>
        <v/>
      </c>
      <c r="CF28" s="195" t="str">
        <f t="shared" si="9"/>
        <v/>
      </c>
      <c r="CG28" s="195" t="str">
        <f t="shared" si="10"/>
        <v/>
      </c>
      <c r="CH28" s="195" t="str">
        <f t="shared" si="11"/>
        <v/>
      </c>
      <c r="CI28" s="196"/>
    </row>
    <row r="29" spans="1:87" ht="15.95" customHeight="1">
      <c r="A29" s="184">
        <f>IF('Result Sheet'!A32="","",'Result Sheet'!A32)</f>
        <v>25</v>
      </c>
      <c r="B29" s="185" t="str">
        <f>IF('Result Sheet'!B32="","",'Result Sheet'!B32)</f>
        <v/>
      </c>
      <c r="C29" s="186" t="str">
        <f>IF('Result Sheet'!F32="","",'Result Sheet'!F32)</f>
        <v/>
      </c>
      <c r="D29" s="187" t="str">
        <f>IF('Result Sheet'!E32="","",'Result Sheet'!E32)</f>
        <v/>
      </c>
      <c r="E29" s="329" t="str">
        <f>IF('Result Sheet'!G32="","",'Result Sheet'!G32)</f>
        <v/>
      </c>
      <c r="F29" s="329" t="str">
        <f>IF('Result Sheet'!H32="","",'Result Sheet'!H32)</f>
        <v/>
      </c>
      <c r="G29" s="329" t="str">
        <f>IF('Result Sheet'!I32="","",'Result Sheet'!I32)</f>
        <v/>
      </c>
      <c r="H29" s="188" t="str">
        <f>IF('Result Sheet'!K32="","",'Result Sheet'!K32)</f>
        <v/>
      </c>
      <c r="I29" s="188" t="str">
        <f>IF('Result Sheet'!J32="","",'Result Sheet'!J32)</f>
        <v/>
      </c>
      <c r="J29" s="301" t="str">
        <f>IF('Result Sheet'!FZ32="","",'Result Sheet'!FZ32)</f>
        <v/>
      </c>
      <c r="K29" s="189" t="str">
        <f>IF('Result Sheet'!FU32="","",'Result Sheet'!FU32)</f>
        <v/>
      </c>
      <c r="L29" s="190" t="str">
        <f>IF('Result Sheet'!FV32="","",'Result Sheet'!FV32)</f>
        <v/>
      </c>
      <c r="M29" s="189" t="str">
        <f>IF('Result Sheet'!FW32="","",'Result Sheet'!FW32)</f>
        <v/>
      </c>
      <c r="N29" s="494" t="str">
        <f>IF('Result Sheet'!FZ32="NSO","NSO",IF('Result Sheet'!FX32="","",'Result Sheet'!FX32))</f>
        <v/>
      </c>
      <c r="O29" s="496" t="str">
        <f>IF('Result Sheet'!FY32="","",'Result Sheet'!FY32)</f>
        <v/>
      </c>
      <c r="P29" s="495" t="str">
        <f>IF('Result Sheet'!AE32="","",'Result Sheet'!AE32)</f>
        <v/>
      </c>
      <c r="Q29" s="192" t="str">
        <f>IF('Result Sheet'!AF32="","",'Result Sheet'!AF32)</f>
        <v/>
      </c>
      <c r="R29" s="191" t="str">
        <f>IF('Result Sheet'!AZ32="","",'Result Sheet'!AZ32)</f>
        <v/>
      </c>
      <c r="S29" s="192" t="str">
        <f>IF('Result Sheet'!BA32="","",'Result Sheet'!BA32)</f>
        <v/>
      </c>
      <c r="T29" s="191" t="str">
        <f>IF('Result Sheet'!BV32="","",'Result Sheet'!BV32)</f>
        <v/>
      </c>
      <c r="U29" s="192" t="str">
        <f>IF('Result Sheet'!BW32="","",'Result Sheet'!BW32)</f>
        <v/>
      </c>
      <c r="V29" s="191" t="str">
        <f>IF('Result Sheet'!CQ32="","",'Result Sheet'!CQ32)</f>
        <v/>
      </c>
      <c r="W29" s="192" t="str">
        <f>IF('Result Sheet'!CR32="","",'Result Sheet'!CR32)</f>
        <v/>
      </c>
      <c r="X29" s="191" t="str">
        <f>IF('Result Sheet'!DL32="","",'Result Sheet'!DL32)</f>
        <v/>
      </c>
      <c r="Y29" s="192" t="str">
        <f>IF('Result Sheet'!DM32="","",'Result Sheet'!DM32)</f>
        <v/>
      </c>
      <c r="Z29" s="191" t="str">
        <f>IF('Result Sheet'!EG32="","",'Result Sheet'!EG32)</f>
        <v/>
      </c>
      <c r="AA29" s="192" t="str">
        <f>IF('Result Sheet'!EH32="","",'Result Sheet'!EH32)</f>
        <v/>
      </c>
      <c r="AB29" s="193" t="str">
        <f>IF('Result Sheet'!GB32="","",'Result Sheet'!GB32)</f>
        <v/>
      </c>
      <c r="BV29" s="194" t="str">
        <f>'Result Sheet'!G32</f>
        <v/>
      </c>
      <c r="BW29" s="195" t="str">
        <f t="shared" si="0"/>
        <v/>
      </c>
      <c r="BX29" s="195" t="str">
        <f t="shared" si="1"/>
        <v/>
      </c>
      <c r="BY29" s="195" t="str">
        <f t="shared" si="2"/>
        <v/>
      </c>
      <c r="BZ29" s="195" t="str">
        <f t="shared" si="3"/>
        <v/>
      </c>
      <c r="CA29" s="195" t="str">
        <f t="shared" si="4"/>
        <v/>
      </c>
      <c r="CB29" s="195" t="str">
        <f t="shared" si="5"/>
        <v/>
      </c>
      <c r="CC29" s="195" t="str">
        <f t="shared" si="6"/>
        <v/>
      </c>
      <c r="CD29" s="195" t="str">
        <f t="shared" si="7"/>
        <v/>
      </c>
      <c r="CE29" s="195" t="str">
        <f t="shared" si="8"/>
        <v/>
      </c>
      <c r="CF29" s="195" t="str">
        <f t="shared" si="9"/>
        <v/>
      </c>
      <c r="CG29" s="195" t="str">
        <f t="shared" si="10"/>
        <v/>
      </c>
      <c r="CH29" s="195" t="str">
        <f t="shared" si="11"/>
        <v/>
      </c>
      <c r="CI29" s="196"/>
    </row>
    <row r="30" spans="1:87" ht="15.95" customHeight="1">
      <c r="A30" s="184">
        <f>IF('Result Sheet'!A33="","",'Result Sheet'!A33)</f>
        <v>26</v>
      </c>
      <c r="B30" s="185" t="str">
        <f>IF('Result Sheet'!B33="","",'Result Sheet'!B33)</f>
        <v/>
      </c>
      <c r="C30" s="186" t="str">
        <f>IF('Result Sheet'!F33="","",'Result Sheet'!F33)</f>
        <v/>
      </c>
      <c r="D30" s="187" t="str">
        <f>IF('Result Sheet'!E33="","",'Result Sheet'!E33)</f>
        <v/>
      </c>
      <c r="E30" s="329" t="str">
        <f>IF('Result Sheet'!G33="","",'Result Sheet'!G33)</f>
        <v/>
      </c>
      <c r="F30" s="329" t="str">
        <f>IF('Result Sheet'!H33="","",'Result Sheet'!H33)</f>
        <v/>
      </c>
      <c r="G30" s="329" t="str">
        <f>IF('Result Sheet'!I33="","",'Result Sheet'!I33)</f>
        <v/>
      </c>
      <c r="H30" s="188" t="str">
        <f>IF('Result Sheet'!K33="","",'Result Sheet'!K33)</f>
        <v/>
      </c>
      <c r="I30" s="188" t="str">
        <f>IF('Result Sheet'!J33="","",'Result Sheet'!J33)</f>
        <v/>
      </c>
      <c r="J30" s="301" t="str">
        <f>IF('Result Sheet'!FZ33="","",'Result Sheet'!FZ33)</f>
        <v/>
      </c>
      <c r="K30" s="189" t="str">
        <f>IF('Result Sheet'!FU33="","",'Result Sheet'!FU33)</f>
        <v/>
      </c>
      <c r="L30" s="190" t="str">
        <f>IF('Result Sheet'!FV33="","",'Result Sheet'!FV33)</f>
        <v/>
      </c>
      <c r="M30" s="189" t="str">
        <f>IF('Result Sheet'!FW33="","",'Result Sheet'!FW33)</f>
        <v/>
      </c>
      <c r="N30" s="494" t="str">
        <f>IF('Result Sheet'!FZ33="NSO","NSO",IF('Result Sheet'!FX33="","",'Result Sheet'!FX33))</f>
        <v/>
      </c>
      <c r="O30" s="496" t="str">
        <f>IF('Result Sheet'!FY33="","",'Result Sheet'!FY33)</f>
        <v/>
      </c>
      <c r="P30" s="495" t="str">
        <f>IF('Result Sheet'!AE33="","",'Result Sheet'!AE33)</f>
        <v/>
      </c>
      <c r="Q30" s="192" t="str">
        <f>IF('Result Sheet'!AF33="","",'Result Sheet'!AF33)</f>
        <v/>
      </c>
      <c r="R30" s="191" t="str">
        <f>IF('Result Sheet'!AZ33="","",'Result Sheet'!AZ33)</f>
        <v/>
      </c>
      <c r="S30" s="192" t="str">
        <f>IF('Result Sheet'!BA33="","",'Result Sheet'!BA33)</f>
        <v/>
      </c>
      <c r="T30" s="191" t="str">
        <f>IF('Result Sheet'!BV33="","",'Result Sheet'!BV33)</f>
        <v/>
      </c>
      <c r="U30" s="192" t="str">
        <f>IF('Result Sheet'!BW33="","",'Result Sheet'!BW33)</f>
        <v/>
      </c>
      <c r="V30" s="191" t="str">
        <f>IF('Result Sheet'!CQ33="","",'Result Sheet'!CQ33)</f>
        <v/>
      </c>
      <c r="W30" s="192" t="str">
        <f>IF('Result Sheet'!CR33="","",'Result Sheet'!CR33)</f>
        <v/>
      </c>
      <c r="X30" s="191" t="str">
        <f>IF('Result Sheet'!DL33="","",'Result Sheet'!DL33)</f>
        <v/>
      </c>
      <c r="Y30" s="192" t="str">
        <f>IF('Result Sheet'!DM33="","",'Result Sheet'!DM33)</f>
        <v/>
      </c>
      <c r="Z30" s="191" t="str">
        <f>IF('Result Sheet'!EG33="","",'Result Sheet'!EG33)</f>
        <v/>
      </c>
      <c r="AA30" s="192" t="str">
        <f>IF('Result Sheet'!EH33="","",'Result Sheet'!EH33)</f>
        <v/>
      </c>
      <c r="AB30" s="193" t="str">
        <f>IF('Result Sheet'!GB33="","",'Result Sheet'!GB33)</f>
        <v/>
      </c>
      <c r="BV30" s="194" t="str">
        <f>'Result Sheet'!G33</f>
        <v/>
      </c>
      <c r="BW30" s="195" t="str">
        <f t="shared" si="0"/>
        <v/>
      </c>
      <c r="BX30" s="195" t="str">
        <f t="shared" si="1"/>
        <v/>
      </c>
      <c r="BY30" s="195" t="str">
        <f t="shared" si="2"/>
        <v/>
      </c>
      <c r="BZ30" s="195" t="str">
        <f t="shared" si="3"/>
        <v/>
      </c>
      <c r="CA30" s="195" t="str">
        <f t="shared" si="4"/>
        <v/>
      </c>
      <c r="CB30" s="195" t="str">
        <f t="shared" si="5"/>
        <v/>
      </c>
      <c r="CC30" s="195" t="str">
        <f t="shared" si="6"/>
        <v/>
      </c>
      <c r="CD30" s="195" t="str">
        <f t="shared" si="7"/>
        <v/>
      </c>
      <c r="CE30" s="195" t="str">
        <f t="shared" si="8"/>
        <v/>
      </c>
      <c r="CF30" s="195" t="str">
        <f t="shared" si="9"/>
        <v/>
      </c>
      <c r="CG30" s="195" t="str">
        <f t="shared" si="10"/>
        <v/>
      </c>
      <c r="CH30" s="195" t="str">
        <f t="shared" si="11"/>
        <v/>
      </c>
      <c r="CI30" s="196"/>
    </row>
    <row r="31" spans="1:87" ht="15.95" customHeight="1">
      <c r="A31" s="184">
        <f>IF('Result Sheet'!A34="","",'Result Sheet'!A34)</f>
        <v>27</v>
      </c>
      <c r="B31" s="185" t="str">
        <f>IF('Result Sheet'!B34="","",'Result Sheet'!B34)</f>
        <v/>
      </c>
      <c r="C31" s="186" t="str">
        <f>IF('Result Sheet'!F34="","",'Result Sheet'!F34)</f>
        <v/>
      </c>
      <c r="D31" s="187" t="str">
        <f>IF('Result Sheet'!E34="","",'Result Sheet'!E34)</f>
        <v/>
      </c>
      <c r="E31" s="329" t="str">
        <f>IF('Result Sheet'!G34="","",'Result Sheet'!G34)</f>
        <v/>
      </c>
      <c r="F31" s="329" t="str">
        <f>IF('Result Sheet'!H34="","",'Result Sheet'!H34)</f>
        <v/>
      </c>
      <c r="G31" s="329" t="str">
        <f>IF('Result Sheet'!I34="","",'Result Sheet'!I34)</f>
        <v/>
      </c>
      <c r="H31" s="188" t="str">
        <f>IF('Result Sheet'!K34="","",'Result Sheet'!K34)</f>
        <v/>
      </c>
      <c r="I31" s="188" t="str">
        <f>IF('Result Sheet'!J34="","",'Result Sheet'!J34)</f>
        <v/>
      </c>
      <c r="J31" s="301" t="str">
        <f>IF('Result Sheet'!FZ34="","",'Result Sheet'!FZ34)</f>
        <v/>
      </c>
      <c r="K31" s="189" t="str">
        <f>IF('Result Sheet'!FU34="","",'Result Sheet'!FU34)</f>
        <v/>
      </c>
      <c r="L31" s="190" t="str">
        <f>IF('Result Sheet'!FV34="","",'Result Sheet'!FV34)</f>
        <v/>
      </c>
      <c r="M31" s="189" t="str">
        <f>IF('Result Sheet'!FW34="","",'Result Sheet'!FW34)</f>
        <v/>
      </c>
      <c r="N31" s="494" t="str">
        <f>IF('Result Sheet'!FZ34="NSO","NSO",IF('Result Sheet'!FX34="","",'Result Sheet'!FX34))</f>
        <v/>
      </c>
      <c r="O31" s="496" t="str">
        <f>IF('Result Sheet'!FY34="","",'Result Sheet'!FY34)</f>
        <v/>
      </c>
      <c r="P31" s="495" t="str">
        <f>IF('Result Sheet'!AE34="","",'Result Sheet'!AE34)</f>
        <v/>
      </c>
      <c r="Q31" s="192" t="str">
        <f>IF('Result Sheet'!AF34="","",'Result Sheet'!AF34)</f>
        <v/>
      </c>
      <c r="R31" s="191" t="str">
        <f>IF('Result Sheet'!AZ34="","",'Result Sheet'!AZ34)</f>
        <v/>
      </c>
      <c r="S31" s="192" t="str">
        <f>IF('Result Sheet'!BA34="","",'Result Sheet'!BA34)</f>
        <v/>
      </c>
      <c r="T31" s="191" t="str">
        <f>IF('Result Sheet'!BV34="","",'Result Sheet'!BV34)</f>
        <v/>
      </c>
      <c r="U31" s="192" t="str">
        <f>IF('Result Sheet'!BW34="","",'Result Sheet'!BW34)</f>
        <v/>
      </c>
      <c r="V31" s="191" t="str">
        <f>IF('Result Sheet'!CQ34="","",'Result Sheet'!CQ34)</f>
        <v/>
      </c>
      <c r="W31" s="192" t="str">
        <f>IF('Result Sheet'!CR34="","",'Result Sheet'!CR34)</f>
        <v/>
      </c>
      <c r="X31" s="191" t="str">
        <f>IF('Result Sheet'!DL34="","",'Result Sheet'!DL34)</f>
        <v/>
      </c>
      <c r="Y31" s="192" t="str">
        <f>IF('Result Sheet'!DM34="","",'Result Sheet'!DM34)</f>
        <v/>
      </c>
      <c r="Z31" s="191" t="str">
        <f>IF('Result Sheet'!EG34="","",'Result Sheet'!EG34)</f>
        <v/>
      </c>
      <c r="AA31" s="192" t="str">
        <f>IF('Result Sheet'!EH34="","",'Result Sheet'!EH34)</f>
        <v/>
      </c>
      <c r="AB31" s="193" t="str">
        <f>IF('Result Sheet'!GB34="","",'Result Sheet'!GB34)</f>
        <v/>
      </c>
      <c r="BV31" s="194" t="str">
        <f>'Result Sheet'!G34</f>
        <v/>
      </c>
      <c r="BW31" s="195" t="str">
        <f t="shared" si="0"/>
        <v/>
      </c>
      <c r="BX31" s="195" t="str">
        <f t="shared" si="1"/>
        <v/>
      </c>
      <c r="BY31" s="195" t="str">
        <f t="shared" si="2"/>
        <v/>
      </c>
      <c r="BZ31" s="195" t="str">
        <f t="shared" si="3"/>
        <v/>
      </c>
      <c r="CA31" s="195" t="str">
        <f t="shared" si="4"/>
        <v/>
      </c>
      <c r="CB31" s="195" t="str">
        <f t="shared" si="5"/>
        <v/>
      </c>
      <c r="CC31" s="195" t="str">
        <f t="shared" si="6"/>
        <v/>
      </c>
      <c r="CD31" s="195" t="str">
        <f t="shared" si="7"/>
        <v/>
      </c>
      <c r="CE31" s="195" t="str">
        <f t="shared" si="8"/>
        <v/>
      </c>
      <c r="CF31" s="195" t="str">
        <f t="shared" si="9"/>
        <v/>
      </c>
      <c r="CG31" s="195" t="str">
        <f t="shared" si="10"/>
        <v/>
      </c>
      <c r="CH31" s="195" t="str">
        <f t="shared" si="11"/>
        <v/>
      </c>
      <c r="CI31" s="196"/>
    </row>
    <row r="32" spans="1:87" ht="15.95" customHeight="1">
      <c r="A32" s="184">
        <f>IF('Result Sheet'!A35="","",'Result Sheet'!A35)</f>
        <v>28</v>
      </c>
      <c r="B32" s="185" t="str">
        <f>IF('Result Sheet'!B35="","",'Result Sheet'!B35)</f>
        <v/>
      </c>
      <c r="C32" s="186" t="str">
        <f>IF('Result Sheet'!F35="","",'Result Sheet'!F35)</f>
        <v/>
      </c>
      <c r="D32" s="187" t="str">
        <f>IF('Result Sheet'!E35="","",'Result Sheet'!E35)</f>
        <v/>
      </c>
      <c r="E32" s="329" t="str">
        <f>IF('Result Sheet'!G35="","",'Result Sheet'!G35)</f>
        <v/>
      </c>
      <c r="F32" s="329" t="str">
        <f>IF('Result Sheet'!H35="","",'Result Sheet'!H35)</f>
        <v/>
      </c>
      <c r="G32" s="329" t="str">
        <f>IF('Result Sheet'!I35="","",'Result Sheet'!I35)</f>
        <v/>
      </c>
      <c r="H32" s="188" t="str">
        <f>IF('Result Sheet'!K35="","",'Result Sheet'!K35)</f>
        <v/>
      </c>
      <c r="I32" s="188" t="str">
        <f>IF('Result Sheet'!J35="","",'Result Sheet'!J35)</f>
        <v/>
      </c>
      <c r="J32" s="301" t="str">
        <f>IF('Result Sheet'!FZ35="","",'Result Sheet'!FZ35)</f>
        <v/>
      </c>
      <c r="K32" s="189" t="str">
        <f>IF('Result Sheet'!FU35="","",'Result Sheet'!FU35)</f>
        <v/>
      </c>
      <c r="L32" s="190" t="str">
        <f>IF('Result Sheet'!FV35="","",'Result Sheet'!FV35)</f>
        <v/>
      </c>
      <c r="M32" s="189" t="str">
        <f>IF('Result Sheet'!FW35="","",'Result Sheet'!FW35)</f>
        <v/>
      </c>
      <c r="N32" s="494" t="str">
        <f>IF('Result Sheet'!FZ35="NSO","NSO",IF('Result Sheet'!FX35="","",'Result Sheet'!FX35))</f>
        <v/>
      </c>
      <c r="O32" s="496" t="str">
        <f>IF('Result Sheet'!FY35="","",'Result Sheet'!FY35)</f>
        <v/>
      </c>
      <c r="P32" s="495" t="str">
        <f>IF('Result Sheet'!AE35="","",'Result Sheet'!AE35)</f>
        <v/>
      </c>
      <c r="Q32" s="192" t="str">
        <f>IF('Result Sheet'!AF35="","",'Result Sheet'!AF35)</f>
        <v/>
      </c>
      <c r="R32" s="191" t="str">
        <f>IF('Result Sheet'!AZ35="","",'Result Sheet'!AZ35)</f>
        <v/>
      </c>
      <c r="S32" s="192" t="str">
        <f>IF('Result Sheet'!BA35="","",'Result Sheet'!BA35)</f>
        <v/>
      </c>
      <c r="T32" s="191" t="str">
        <f>IF('Result Sheet'!BV35="","",'Result Sheet'!BV35)</f>
        <v/>
      </c>
      <c r="U32" s="192" t="str">
        <f>IF('Result Sheet'!BW35="","",'Result Sheet'!BW35)</f>
        <v/>
      </c>
      <c r="V32" s="191" t="str">
        <f>IF('Result Sheet'!CQ35="","",'Result Sheet'!CQ35)</f>
        <v/>
      </c>
      <c r="W32" s="192" t="str">
        <f>IF('Result Sheet'!CR35="","",'Result Sheet'!CR35)</f>
        <v/>
      </c>
      <c r="X32" s="191" t="str">
        <f>IF('Result Sheet'!DL35="","",'Result Sheet'!DL35)</f>
        <v/>
      </c>
      <c r="Y32" s="192" t="str">
        <f>IF('Result Sheet'!DM35="","",'Result Sheet'!DM35)</f>
        <v/>
      </c>
      <c r="Z32" s="191" t="str">
        <f>IF('Result Sheet'!EG35="","",'Result Sheet'!EG35)</f>
        <v/>
      </c>
      <c r="AA32" s="192" t="str">
        <f>IF('Result Sheet'!EH35="","",'Result Sheet'!EH35)</f>
        <v/>
      </c>
      <c r="AB32" s="193" t="str">
        <f>IF('Result Sheet'!GB35="","",'Result Sheet'!GB35)</f>
        <v/>
      </c>
      <c r="BV32" s="194" t="str">
        <f>'Result Sheet'!G35</f>
        <v/>
      </c>
      <c r="BW32" s="195" t="str">
        <f t="shared" si="0"/>
        <v/>
      </c>
      <c r="BX32" s="195" t="str">
        <f t="shared" si="1"/>
        <v/>
      </c>
      <c r="BY32" s="195" t="str">
        <f t="shared" si="2"/>
        <v/>
      </c>
      <c r="BZ32" s="195" t="str">
        <f t="shared" si="3"/>
        <v/>
      </c>
      <c r="CA32" s="195" t="str">
        <f t="shared" si="4"/>
        <v/>
      </c>
      <c r="CB32" s="195" t="str">
        <f t="shared" si="5"/>
        <v/>
      </c>
      <c r="CC32" s="195" t="str">
        <f t="shared" si="6"/>
        <v/>
      </c>
      <c r="CD32" s="195" t="str">
        <f t="shared" si="7"/>
        <v/>
      </c>
      <c r="CE32" s="195" t="str">
        <f t="shared" si="8"/>
        <v/>
      </c>
      <c r="CF32" s="195" t="str">
        <f t="shared" si="9"/>
        <v/>
      </c>
      <c r="CG32" s="195" t="str">
        <f t="shared" si="10"/>
        <v/>
      </c>
      <c r="CH32" s="195" t="str">
        <f t="shared" si="11"/>
        <v/>
      </c>
      <c r="CI32" s="196"/>
    </row>
    <row r="33" spans="1:87" ht="15.95" customHeight="1">
      <c r="A33" s="184">
        <f>IF('Result Sheet'!A36="","",'Result Sheet'!A36)</f>
        <v>29</v>
      </c>
      <c r="B33" s="185" t="str">
        <f>IF('Result Sheet'!B36="","",'Result Sheet'!B36)</f>
        <v/>
      </c>
      <c r="C33" s="186" t="str">
        <f>IF('Result Sheet'!F36="","",'Result Sheet'!F36)</f>
        <v/>
      </c>
      <c r="D33" s="187" t="str">
        <f>IF('Result Sheet'!E36="","",'Result Sheet'!E36)</f>
        <v/>
      </c>
      <c r="E33" s="329" t="str">
        <f>IF('Result Sheet'!G36="","",'Result Sheet'!G36)</f>
        <v/>
      </c>
      <c r="F33" s="329" t="str">
        <f>IF('Result Sheet'!H36="","",'Result Sheet'!H36)</f>
        <v/>
      </c>
      <c r="G33" s="329" t="str">
        <f>IF('Result Sheet'!I36="","",'Result Sheet'!I36)</f>
        <v/>
      </c>
      <c r="H33" s="188" t="str">
        <f>IF('Result Sheet'!K36="","",'Result Sheet'!K36)</f>
        <v/>
      </c>
      <c r="I33" s="188" t="str">
        <f>IF('Result Sheet'!J36="","",'Result Sheet'!J36)</f>
        <v/>
      </c>
      <c r="J33" s="301" t="str">
        <f>IF('Result Sheet'!FZ36="","",'Result Sheet'!FZ36)</f>
        <v/>
      </c>
      <c r="K33" s="189" t="str">
        <f>IF('Result Sheet'!FU36="","",'Result Sheet'!FU36)</f>
        <v/>
      </c>
      <c r="L33" s="190" t="str">
        <f>IF('Result Sheet'!FV36="","",'Result Sheet'!FV36)</f>
        <v/>
      </c>
      <c r="M33" s="189" t="str">
        <f>IF('Result Sheet'!FW36="","",'Result Sheet'!FW36)</f>
        <v/>
      </c>
      <c r="N33" s="494" t="str">
        <f>IF('Result Sheet'!FZ36="NSO","NSO",IF('Result Sheet'!FX36="","",'Result Sheet'!FX36))</f>
        <v/>
      </c>
      <c r="O33" s="496" t="str">
        <f>IF('Result Sheet'!FY36="","",'Result Sheet'!FY36)</f>
        <v/>
      </c>
      <c r="P33" s="495" t="str">
        <f>IF('Result Sheet'!AE36="","",'Result Sheet'!AE36)</f>
        <v/>
      </c>
      <c r="Q33" s="192" t="str">
        <f>IF('Result Sheet'!AF36="","",'Result Sheet'!AF36)</f>
        <v/>
      </c>
      <c r="R33" s="191" t="str">
        <f>IF('Result Sheet'!AZ36="","",'Result Sheet'!AZ36)</f>
        <v/>
      </c>
      <c r="S33" s="192" t="str">
        <f>IF('Result Sheet'!BA36="","",'Result Sheet'!BA36)</f>
        <v/>
      </c>
      <c r="T33" s="191" t="str">
        <f>IF('Result Sheet'!BV36="","",'Result Sheet'!BV36)</f>
        <v/>
      </c>
      <c r="U33" s="192" t="str">
        <f>IF('Result Sheet'!BW36="","",'Result Sheet'!BW36)</f>
        <v/>
      </c>
      <c r="V33" s="191" t="str">
        <f>IF('Result Sheet'!CQ36="","",'Result Sheet'!CQ36)</f>
        <v/>
      </c>
      <c r="W33" s="192" t="str">
        <f>IF('Result Sheet'!CR36="","",'Result Sheet'!CR36)</f>
        <v/>
      </c>
      <c r="X33" s="191" t="str">
        <f>IF('Result Sheet'!DL36="","",'Result Sheet'!DL36)</f>
        <v/>
      </c>
      <c r="Y33" s="192" t="str">
        <f>IF('Result Sheet'!DM36="","",'Result Sheet'!DM36)</f>
        <v/>
      </c>
      <c r="Z33" s="191" t="str">
        <f>IF('Result Sheet'!EG36="","",'Result Sheet'!EG36)</f>
        <v/>
      </c>
      <c r="AA33" s="192" t="str">
        <f>IF('Result Sheet'!EH36="","",'Result Sheet'!EH36)</f>
        <v/>
      </c>
      <c r="AB33" s="193" t="str">
        <f>IF('Result Sheet'!GB36="","",'Result Sheet'!GB36)</f>
        <v/>
      </c>
      <c r="BV33" s="194" t="str">
        <f>'Result Sheet'!G36</f>
        <v/>
      </c>
      <c r="BW33" s="195" t="str">
        <f t="shared" si="0"/>
        <v/>
      </c>
      <c r="BX33" s="195" t="str">
        <f t="shared" si="1"/>
        <v/>
      </c>
      <c r="BY33" s="195" t="str">
        <f t="shared" si="2"/>
        <v/>
      </c>
      <c r="BZ33" s="195" t="str">
        <f t="shared" si="3"/>
        <v/>
      </c>
      <c r="CA33" s="195" t="str">
        <f t="shared" si="4"/>
        <v/>
      </c>
      <c r="CB33" s="195" t="str">
        <f t="shared" si="5"/>
        <v/>
      </c>
      <c r="CC33" s="195" t="str">
        <f t="shared" si="6"/>
        <v/>
      </c>
      <c r="CD33" s="195" t="str">
        <f t="shared" si="7"/>
        <v/>
      </c>
      <c r="CE33" s="195" t="str">
        <f t="shared" si="8"/>
        <v/>
      </c>
      <c r="CF33" s="195" t="str">
        <f t="shared" si="9"/>
        <v/>
      </c>
      <c r="CG33" s="195" t="str">
        <f t="shared" si="10"/>
        <v/>
      </c>
      <c r="CH33" s="195" t="str">
        <f t="shared" si="11"/>
        <v/>
      </c>
      <c r="CI33" s="196"/>
    </row>
    <row r="34" spans="1:87" ht="15.95" customHeight="1">
      <c r="A34" s="184">
        <f>IF('Result Sheet'!A37="","",'Result Sheet'!A37)</f>
        <v>30</v>
      </c>
      <c r="B34" s="185" t="str">
        <f>IF('Result Sheet'!B37="","",'Result Sheet'!B37)</f>
        <v/>
      </c>
      <c r="C34" s="186" t="str">
        <f>IF('Result Sheet'!F37="","",'Result Sheet'!F37)</f>
        <v/>
      </c>
      <c r="D34" s="187" t="str">
        <f>IF('Result Sheet'!E37="","",'Result Sheet'!E37)</f>
        <v/>
      </c>
      <c r="E34" s="329" t="str">
        <f>IF('Result Sheet'!G37="","",'Result Sheet'!G37)</f>
        <v/>
      </c>
      <c r="F34" s="329" t="str">
        <f>IF('Result Sheet'!H37="","",'Result Sheet'!H37)</f>
        <v/>
      </c>
      <c r="G34" s="329" t="str">
        <f>IF('Result Sheet'!I37="","",'Result Sheet'!I37)</f>
        <v/>
      </c>
      <c r="H34" s="188" t="str">
        <f>IF('Result Sheet'!K37="","",'Result Sheet'!K37)</f>
        <v/>
      </c>
      <c r="I34" s="188" t="str">
        <f>IF('Result Sheet'!J37="","",'Result Sheet'!J37)</f>
        <v/>
      </c>
      <c r="J34" s="301" t="str">
        <f>IF('Result Sheet'!FZ37="","",'Result Sheet'!FZ37)</f>
        <v/>
      </c>
      <c r="K34" s="189" t="str">
        <f>IF('Result Sheet'!FU37="","",'Result Sheet'!FU37)</f>
        <v/>
      </c>
      <c r="L34" s="190" t="str">
        <f>IF('Result Sheet'!FV37="","",'Result Sheet'!FV37)</f>
        <v/>
      </c>
      <c r="M34" s="189" t="str">
        <f>IF('Result Sheet'!FW37="","",'Result Sheet'!FW37)</f>
        <v/>
      </c>
      <c r="N34" s="494" t="str">
        <f>IF('Result Sheet'!FZ37="NSO","NSO",IF('Result Sheet'!FX37="","",'Result Sheet'!FX37))</f>
        <v/>
      </c>
      <c r="O34" s="496" t="str">
        <f>IF('Result Sheet'!FY37="","",'Result Sheet'!FY37)</f>
        <v/>
      </c>
      <c r="P34" s="495" t="str">
        <f>IF('Result Sheet'!AE37="","",'Result Sheet'!AE37)</f>
        <v/>
      </c>
      <c r="Q34" s="192" t="str">
        <f>IF('Result Sheet'!AF37="","",'Result Sheet'!AF37)</f>
        <v/>
      </c>
      <c r="R34" s="191" t="str">
        <f>IF('Result Sheet'!AZ37="","",'Result Sheet'!AZ37)</f>
        <v/>
      </c>
      <c r="S34" s="192" t="str">
        <f>IF('Result Sheet'!BA37="","",'Result Sheet'!BA37)</f>
        <v/>
      </c>
      <c r="T34" s="191" t="str">
        <f>IF('Result Sheet'!BV37="","",'Result Sheet'!BV37)</f>
        <v/>
      </c>
      <c r="U34" s="192" t="str">
        <f>IF('Result Sheet'!BW37="","",'Result Sheet'!BW37)</f>
        <v/>
      </c>
      <c r="V34" s="191" t="str">
        <f>IF('Result Sheet'!CQ37="","",'Result Sheet'!CQ37)</f>
        <v/>
      </c>
      <c r="W34" s="192" t="str">
        <f>IF('Result Sheet'!CR37="","",'Result Sheet'!CR37)</f>
        <v/>
      </c>
      <c r="X34" s="191" t="str">
        <f>IF('Result Sheet'!DL37="","",'Result Sheet'!DL37)</f>
        <v/>
      </c>
      <c r="Y34" s="192" t="str">
        <f>IF('Result Sheet'!DM37="","",'Result Sheet'!DM37)</f>
        <v/>
      </c>
      <c r="Z34" s="191" t="str">
        <f>IF('Result Sheet'!EG37="","",'Result Sheet'!EG37)</f>
        <v/>
      </c>
      <c r="AA34" s="192" t="str">
        <f>IF('Result Sheet'!EH37="","",'Result Sheet'!EH37)</f>
        <v/>
      </c>
      <c r="AB34" s="193" t="str">
        <f>IF('Result Sheet'!GB37="","",'Result Sheet'!GB37)</f>
        <v/>
      </c>
      <c r="BV34" s="194" t="str">
        <f>'Result Sheet'!G37</f>
        <v/>
      </c>
      <c r="BW34" s="195" t="str">
        <f t="shared" si="0"/>
        <v/>
      </c>
      <c r="BX34" s="195" t="str">
        <f t="shared" si="1"/>
        <v/>
      </c>
      <c r="BY34" s="195" t="str">
        <f t="shared" si="2"/>
        <v/>
      </c>
      <c r="BZ34" s="195" t="str">
        <f t="shared" si="3"/>
        <v/>
      </c>
      <c r="CA34" s="195" t="str">
        <f t="shared" si="4"/>
        <v/>
      </c>
      <c r="CB34" s="195" t="str">
        <f t="shared" si="5"/>
        <v/>
      </c>
      <c r="CC34" s="195" t="str">
        <f t="shared" si="6"/>
        <v/>
      </c>
      <c r="CD34" s="195" t="str">
        <f t="shared" si="7"/>
        <v/>
      </c>
      <c r="CE34" s="195" t="str">
        <f t="shared" si="8"/>
        <v/>
      </c>
      <c r="CF34" s="195" t="str">
        <f t="shared" si="9"/>
        <v/>
      </c>
      <c r="CG34" s="195" t="str">
        <f t="shared" si="10"/>
        <v/>
      </c>
      <c r="CH34" s="195" t="str">
        <f t="shared" si="11"/>
        <v/>
      </c>
      <c r="CI34" s="196"/>
    </row>
    <row r="35" spans="1:87" ht="15.95" customHeight="1">
      <c r="A35" s="184">
        <f>IF('Result Sheet'!A38="","",'Result Sheet'!A38)</f>
        <v>31</v>
      </c>
      <c r="B35" s="185" t="str">
        <f>IF('Result Sheet'!B38="","",'Result Sheet'!B38)</f>
        <v/>
      </c>
      <c r="C35" s="186" t="str">
        <f>IF('Result Sheet'!F38="","",'Result Sheet'!F38)</f>
        <v/>
      </c>
      <c r="D35" s="187" t="str">
        <f>IF('Result Sheet'!E38="","",'Result Sheet'!E38)</f>
        <v/>
      </c>
      <c r="E35" s="329" t="str">
        <f>IF('Result Sheet'!G38="","",'Result Sheet'!G38)</f>
        <v/>
      </c>
      <c r="F35" s="329" t="str">
        <f>IF('Result Sheet'!H38="","",'Result Sheet'!H38)</f>
        <v/>
      </c>
      <c r="G35" s="329" t="str">
        <f>IF('Result Sheet'!I38="","",'Result Sheet'!I38)</f>
        <v/>
      </c>
      <c r="H35" s="188" t="str">
        <f>IF('Result Sheet'!K38="","",'Result Sheet'!K38)</f>
        <v/>
      </c>
      <c r="I35" s="188" t="str">
        <f>IF('Result Sheet'!J38="","",'Result Sheet'!J38)</f>
        <v/>
      </c>
      <c r="J35" s="301" t="str">
        <f>IF('Result Sheet'!FZ38="","",'Result Sheet'!FZ38)</f>
        <v/>
      </c>
      <c r="K35" s="189" t="str">
        <f>IF('Result Sheet'!FU38="","",'Result Sheet'!FU38)</f>
        <v/>
      </c>
      <c r="L35" s="190" t="str">
        <f>IF('Result Sheet'!FV38="","",'Result Sheet'!FV38)</f>
        <v/>
      </c>
      <c r="M35" s="189" t="str">
        <f>IF('Result Sheet'!FW38="","",'Result Sheet'!FW38)</f>
        <v/>
      </c>
      <c r="N35" s="494" t="str">
        <f>IF('Result Sheet'!FZ38="NSO","NSO",IF('Result Sheet'!FX38="","",'Result Sheet'!FX38))</f>
        <v/>
      </c>
      <c r="O35" s="496" t="str">
        <f>IF('Result Sheet'!FY38="","",'Result Sheet'!FY38)</f>
        <v/>
      </c>
      <c r="P35" s="495" t="str">
        <f>IF('Result Sheet'!AE38="","",'Result Sheet'!AE38)</f>
        <v/>
      </c>
      <c r="Q35" s="192" t="str">
        <f>IF('Result Sheet'!AF38="","",'Result Sheet'!AF38)</f>
        <v/>
      </c>
      <c r="R35" s="191" t="str">
        <f>IF('Result Sheet'!AZ38="","",'Result Sheet'!AZ38)</f>
        <v/>
      </c>
      <c r="S35" s="192" t="str">
        <f>IF('Result Sheet'!BA38="","",'Result Sheet'!BA38)</f>
        <v/>
      </c>
      <c r="T35" s="191" t="str">
        <f>IF('Result Sheet'!BV38="","",'Result Sheet'!BV38)</f>
        <v/>
      </c>
      <c r="U35" s="192" t="str">
        <f>IF('Result Sheet'!BW38="","",'Result Sheet'!BW38)</f>
        <v/>
      </c>
      <c r="V35" s="191" t="str">
        <f>IF('Result Sheet'!CQ38="","",'Result Sheet'!CQ38)</f>
        <v/>
      </c>
      <c r="W35" s="192" t="str">
        <f>IF('Result Sheet'!CR38="","",'Result Sheet'!CR38)</f>
        <v/>
      </c>
      <c r="X35" s="191" t="str">
        <f>IF('Result Sheet'!DL38="","",'Result Sheet'!DL38)</f>
        <v/>
      </c>
      <c r="Y35" s="192" t="str">
        <f>IF('Result Sheet'!DM38="","",'Result Sheet'!DM38)</f>
        <v/>
      </c>
      <c r="Z35" s="191" t="str">
        <f>IF('Result Sheet'!EG38="","",'Result Sheet'!EG38)</f>
        <v/>
      </c>
      <c r="AA35" s="192" t="str">
        <f>IF('Result Sheet'!EH38="","",'Result Sheet'!EH38)</f>
        <v/>
      </c>
      <c r="AB35" s="193" t="str">
        <f>IF('Result Sheet'!GB38="","",'Result Sheet'!GB38)</f>
        <v/>
      </c>
      <c r="BV35" s="194" t="str">
        <f>'Result Sheet'!G38</f>
        <v/>
      </c>
      <c r="BW35" s="195" t="str">
        <f t="shared" si="0"/>
        <v/>
      </c>
      <c r="BX35" s="195" t="str">
        <f t="shared" si="1"/>
        <v/>
      </c>
      <c r="BY35" s="195" t="str">
        <f t="shared" si="2"/>
        <v/>
      </c>
      <c r="BZ35" s="195" t="str">
        <f t="shared" si="3"/>
        <v/>
      </c>
      <c r="CA35" s="195" t="str">
        <f t="shared" si="4"/>
        <v/>
      </c>
      <c r="CB35" s="195" t="str">
        <f t="shared" si="5"/>
        <v/>
      </c>
      <c r="CC35" s="195" t="str">
        <f t="shared" si="6"/>
        <v/>
      </c>
      <c r="CD35" s="195" t="str">
        <f t="shared" si="7"/>
        <v/>
      </c>
      <c r="CE35" s="195" t="str">
        <f t="shared" si="8"/>
        <v/>
      </c>
      <c r="CF35" s="195" t="str">
        <f t="shared" si="9"/>
        <v/>
      </c>
      <c r="CG35" s="195" t="str">
        <f t="shared" si="10"/>
        <v/>
      </c>
      <c r="CH35" s="195" t="str">
        <f t="shared" si="11"/>
        <v/>
      </c>
      <c r="CI35" s="196"/>
    </row>
    <row r="36" spans="1:87" ht="15.95" customHeight="1">
      <c r="A36" s="184">
        <f>IF('Result Sheet'!A39="","",'Result Sheet'!A39)</f>
        <v>32</v>
      </c>
      <c r="B36" s="185" t="str">
        <f>IF('Result Sheet'!B39="","",'Result Sheet'!B39)</f>
        <v/>
      </c>
      <c r="C36" s="186" t="str">
        <f>IF('Result Sheet'!F39="","",'Result Sheet'!F39)</f>
        <v/>
      </c>
      <c r="D36" s="187" t="str">
        <f>IF('Result Sheet'!E39="","",'Result Sheet'!E39)</f>
        <v/>
      </c>
      <c r="E36" s="329" t="str">
        <f>IF('Result Sheet'!G39="","",'Result Sheet'!G39)</f>
        <v/>
      </c>
      <c r="F36" s="329" t="str">
        <f>IF('Result Sheet'!H39="","",'Result Sheet'!H39)</f>
        <v/>
      </c>
      <c r="G36" s="329" t="str">
        <f>IF('Result Sheet'!I39="","",'Result Sheet'!I39)</f>
        <v/>
      </c>
      <c r="H36" s="188" t="str">
        <f>IF('Result Sheet'!K39="","",'Result Sheet'!K39)</f>
        <v/>
      </c>
      <c r="I36" s="188" t="str">
        <f>IF('Result Sheet'!J39="","",'Result Sheet'!J39)</f>
        <v/>
      </c>
      <c r="J36" s="301" t="str">
        <f>IF('Result Sheet'!FZ39="","",'Result Sheet'!FZ39)</f>
        <v/>
      </c>
      <c r="K36" s="189" t="str">
        <f>IF('Result Sheet'!FU39="","",'Result Sheet'!FU39)</f>
        <v/>
      </c>
      <c r="L36" s="190" t="str">
        <f>IF('Result Sheet'!FV39="","",'Result Sheet'!FV39)</f>
        <v/>
      </c>
      <c r="M36" s="189" t="str">
        <f>IF('Result Sheet'!FW39="","",'Result Sheet'!FW39)</f>
        <v/>
      </c>
      <c r="N36" s="494" t="str">
        <f>IF('Result Sheet'!FZ39="NSO","NSO",IF('Result Sheet'!FX39="","",'Result Sheet'!FX39))</f>
        <v/>
      </c>
      <c r="O36" s="496" t="str">
        <f>IF('Result Sheet'!FY39="","",'Result Sheet'!FY39)</f>
        <v/>
      </c>
      <c r="P36" s="495" t="str">
        <f>IF('Result Sheet'!AE39="","",'Result Sheet'!AE39)</f>
        <v/>
      </c>
      <c r="Q36" s="192" t="str">
        <f>IF('Result Sheet'!AF39="","",'Result Sheet'!AF39)</f>
        <v/>
      </c>
      <c r="R36" s="191" t="str">
        <f>IF('Result Sheet'!AZ39="","",'Result Sheet'!AZ39)</f>
        <v/>
      </c>
      <c r="S36" s="192" t="str">
        <f>IF('Result Sheet'!BA39="","",'Result Sheet'!BA39)</f>
        <v/>
      </c>
      <c r="T36" s="191" t="str">
        <f>IF('Result Sheet'!BV39="","",'Result Sheet'!BV39)</f>
        <v/>
      </c>
      <c r="U36" s="192" t="str">
        <f>IF('Result Sheet'!BW39="","",'Result Sheet'!BW39)</f>
        <v/>
      </c>
      <c r="V36" s="191" t="str">
        <f>IF('Result Sheet'!CQ39="","",'Result Sheet'!CQ39)</f>
        <v/>
      </c>
      <c r="W36" s="192" t="str">
        <f>IF('Result Sheet'!CR39="","",'Result Sheet'!CR39)</f>
        <v/>
      </c>
      <c r="X36" s="191" t="str">
        <f>IF('Result Sheet'!DL39="","",'Result Sheet'!DL39)</f>
        <v/>
      </c>
      <c r="Y36" s="192" t="str">
        <f>IF('Result Sheet'!DM39="","",'Result Sheet'!DM39)</f>
        <v/>
      </c>
      <c r="Z36" s="191" t="str">
        <f>IF('Result Sheet'!EG39="","",'Result Sheet'!EG39)</f>
        <v/>
      </c>
      <c r="AA36" s="192" t="str">
        <f>IF('Result Sheet'!EH39="","",'Result Sheet'!EH39)</f>
        <v/>
      </c>
      <c r="AB36" s="193" t="str">
        <f>IF('Result Sheet'!GB39="","",'Result Sheet'!GB39)</f>
        <v/>
      </c>
      <c r="BV36" s="194" t="str">
        <f>'Result Sheet'!G39</f>
        <v/>
      </c>
      <c r="BW36" s="195" t="str">
        <f t="shared" si="0"/>
        <v/>
      </c>
      <c r="BX36" s="195" t="str">
        <f t="shared" si="1"/>
        <v/>
      </c>
      <c r="BY36" s="195" t="str">
        <f t="shared" si="2"/>
        <v/>
      </c>
      <c r="BZ36" s="195" t="str">
        <f t="shared" si="3"/>
        <v/>
      </c>
      <c r="CA36" s="195" t="str">
        <f t="shared" si="4"/>
        <v/>
      </c>
      <c r="CB36" s="195" t="str">
        <f t="shared" si="5"/>
        <v/>
      </c>
      <c r="CC36" s="195" t="str">
        <f t="shared" si="6"/>
        <v/>
      </c>
      <c r="CD36" s="195" t="str">
        <f t="shared" si="7"/>
        <v/>
      </c>
      <c r="CE36" s="195" t="str">
        <f t="shared" si="8"/>
        <v/>
      </c>
      <c r="CF36" s="195" t="str">
        <f t="shared" si="9"/>
        <v/>
      </c>
      <c r="CG36" s="195" t="str">
        <f t="shared" si="10"/>
        <v/>
      </c>
      <c r="CH36" s="195" t="str">
        <f t="shared" si="11"/>
        <v/>
      </c>
      <c r="CI36" s="196"/>
    </row>
    <row r="37" spans="1:87" ht="15.95" customHeight="1">
      <c r="A37" s="184">
        <f>IF('Result Sheet'!A40="","",'Result Sheet'!A40)</f>
        <v>33</v>
      </c>
      <c r="B37" s="185" t="str">
        <f>IF('Result Sheet'!B40="","",'Result Sheet'!B40)</f>
        <v/>
      </c>
      <c r="C37" s="186" t="str">
        <f>IF('Result Sheet'!F40="","",'Result Sheet'!F40)</f>
        <v/>
      </c>
      <c r="D37" s="187" t="str">
        <f>IF('Result Sheet'!E40="","",'Result Sheet'!E40)</f>
        <v/>
      </c>
      <c r="E37" s="329" t="str">
        <f>IF('Result Sheet'!G40="","",'Result Sheet'!G40)</f>
        <v/>
      </c>
      <c r="F37" s="329" t="str">
        <f>IF('Result Sheet'!H40="","",'Result Sheet'!H40)</f>
        <v/>
      </c>
      <c r="G37" s="329" t="str">
        <f>IF('Result Sheet'!I40="","",'Result Sheet'!I40)</f>
        <v/>
      </c>
      <c r="H37" s="188" t="str">
        <f>IF('Result Sheet'!K40="","",'Result Sheet'!K40)</f>
        <v/>
      </c>
      <c r="I37" s="188" t="str">
        <f>IF('Result Sheet'!J40="","",'Result Sheet'!J40)</f>
        <v/>
      </c>
      <c r="J37" s="301" t="str">
        <f>IF('Result Sheet'!FZ40="","",'Result Sheet'!FZ40)</f>
        <v/>
      </c>
      <c r="K37" s="189" t="str">
        <f>IF('Result Sheet'!FU40="","",'Result Sheet'!FU40)</f>
        <v/>
      </c>
      <c r="L37" s="190" t="str">
        <f>IF('Result Sheet'!FV40="","",'Result Sheet'!FV40)</f>
        <v/>
      </c>
      <c r="M37" s="189" t="str">
        <f>IF('Result Sheet'!FW40="","",'Result Sheet'!FW40)</f>
        <v/>
      </c>
      <c r="N37" s="494" t="str">
        <f>IF('Result Sheet'!FZ40="NSO","NSO",IF('Result Sheet'!FX40="","",'Result Sheet'!FX40))</f>
        <v/>
      </c>
      <c r="O37" s="496" t="str">
        <f>IF('Result Sheet'!FY40="","",'Result Sheet'!FY40)</f>
        <v/>
      </c>
      <c r="P37" s="495" t="str">
        <f>IF('Result Sheet'!AE40="","",'Result Sheet'!AE40)</f>
        <v/>
      </c>
      <c r="Q37" s="192" t="str">
        <f>IF('Result Sheet'!AF40="","",'Result Sheet'!AF40)</f>
        <v/>
      </c>
      <c r="R37" s="191" t="str">
        <f>IF('Result Sheet'!AZ40="","",'Result Sheet'!AZ40)</f>
        <v/>
      </c>
      <c r="S37" s="192" t="str">
        <f>IF('Result Sheet'!BA40="","",'Result Sheet'!BA40)</f>
        <v/>
      </c>
      <c r="T37" s="191" t="str">
        <f>IF('Result Sheet'!BV40="","",'Result Sheet'!BV40)</f>
        <v/>
      </c>
      <c r="U37" s="192" t="str">
        <f>IF('Result Sheet'!BW40="","",'Result Sheet'!BW40)</f>
        <v/>
      </c>
      <c r="V37" s="191" t="str">
        <f>IF('Result Sheet'!CQ40="","",'Result Sheet'!CQ40)</f>
        <v/>
      </c>
      <c r="W37" s="192" t="str">
        <f>IF('Result Sheet'!CR40="","",'Result Sheet'!CR40)</f>
        <v/>
      </c>
      <c r="X37" s="191" t="str">
        <f>IF('Result Sheet'!DL40="","",'Result Sheet'!DL40)</f>
        <v/>
      </c>
      <c r="Y37" s="192" t="str">
        <f>IF('Result Sheet'!DM40="","",'Result Sheet'!DM40)</f>
        <v/>
      </c>
      <c r="Z37" s="191" t="str">
        <f>IF('Result Sheet'!EG40="","",'Result Sheet'!EG40)</f>
        <v/>
      </c>
      <c r="AA37" s="192" t="str">
        <f>IF('Result Sheet'!EH40="","",'Result Sheet'!EH40)</f>
        <v/>
      </c>
      <c r="AB37" s="193" t="str">
        <f>IF('Result Sheet'!GB40="","",'Result Sheet'!GB40)</f>
        <v/>
      </c>
      <c r="BV37" s="194" t="str">
        <f>'Result Sheet'!G40</f>
        <v/>
      </c>
      <c r="BW37" s="195" t="str">
        <f t="shared" si="0"/>
        <v/>
      </c>
      <c r="BX37" s="195" t="str">
        <f t="shared" si="1"/>
        <v/>
      </c>
      <c r="BY37" s="195" t="str">
        <f t="shared" si="2"/>
        <v/>
      </c>
      <c r="BZ37" s="195" t="str">
        <f t="shared" si="3"/>
        <v/>
      </c>
      <c r="CA37" s="195" t="str">
        <f t="shared" si="4"/>
        <v/>
      </c>
      <c r="CB37" s="195" t="str">
        <f t="shared" si="5"/>
        <v/>
      </c>
      <c r="CC37" s="195" t="str">
        <f t="shared" si="6"/>
        <v/>
      </c>
      <c r="CD37" s="195" t="str">
        <f t="shared" si="7"/>
        <v/>
      </c>
      <c r="CE37" s="195" t="str">
        <f t="shared" si="8"/>
        <v/>
      </c>
      <c r="CF37" s="195" t="str">
        <f t="shared" si="9"/>
        <v/>
      </c>
      <c r="CG37" s="195" t="str">
        <f t="shared" si="10"/>
        <v/>
      </c>
      <c r="CH37" s="195" t="str">
        <f t="shared" si="11"/>
        <v/>
      </c>
      <c r="CI37" s="196"/>
    </row>
    <row r="38" spans="1:87" ht="15.95" customHeight="1">
      <c r="A38" s="184">
        <f>IF('Result Sheet'!A41="","",'Result Sheet'!A41)</f>
        <v>34</v>
      </c>
      <c r="B38" s="185" t="str">
        <f>IF('Result Sheet'!B41="","",'Result Sheet'!B41)</f>
        <v/>
      </c>
      <c r="C38" s="186" t="str">
        <f>IF('Result Sheet'!F41="","",'Result Sheet'!F41)</f>
        <v/>
      </c>
      <c r="D38" s="187" t="str">
        <f>IF('Result Sheet'!E41="","",'Result Sheet'!E41)</f>
        <v/>
      </c>
      <c r="E38" s="329" t="str">
        <f>IF('Result Sheet'!G41="","",'Result Sheet'!G41)</f>
        <v/>
      </c>
      <c r="F38" s="329" t="str">
        <f>IF('Result Sheet'!H41="","",'Result Sheet'!H41)</f>
        <v/>
      </c>
      <c r="G38" s="329" t="str">
        <f>IF('Result Sheet'!I41="","",'Result Sheet'!I41)</f>
        <v/>
      </c>
      <c r="H38" s="188" t="str">
        <f>IF('Result Sheet'!K41="","",'Result Sheet'!K41)</f>
        <v/>
      </c>
      <c r="I38" s="188" t="str">
        <f>IF('Result Sheet'!J41="","",'Result Sheet'!J41)</f>
        <v/>
      </c>
      <c r="J38" s="301" t="str">
        <f>IF('Result Sheet'!FZ41="","",'Result Sheet'!FZ41)</f>
        <v/>
      </c>
      <c r="K38" s="189" t="str">
        <f>IF('Result Sheet'!FU41="","",'Result Sheet'!FU41)</f>
        <v/>
      </c>
      <c r="L38" s="190" t="str">
        <f>IF('Result Sheet'!FV41="","",'Result Sheet'!FV41)</f>
        <v/>
      </c>
      <c r="M38" s="189" t="str">
        <f>IF('Result Sheet'!FW41="","",'Result Sheet'!FW41)</f>
        <v/>
      </c>
      <c r="N38" s="494" t="str">
        <f>IF('Result Sheet'!FZ41="NSO","NSO",IF('Result Sheet'!FX41="","",'Result Sheet'!FX41))</f>
        <v/>
      </c>
      <c r="O38" s="496" t="str">
        <f>IF('Result Sheet'!FY41="","",'Result Sheet'!FY41)</f>
        <v/>
      </c>
      <c r="P38" s="495" t="str">
        <f>IF('Result Sheet'!AE41="","",'Result Sheet'!AE41)</f>
        <v/>
      </c>
      <c r="Q38" s="192" t="str">
        <f>IF('Result Sheet'!AF41="","",'Result Sheet'!AF41)</f>
        <v/>
      </c>
      <c r="R38" s="191" t="str">
        <f>IF('Result Sheet'!AZ41="","",'Result Sheet'!AZ41)</f>
        <v/>
      </c>
      <c r="S38" s="192" t="str">
        <f>IF('Result Sheet'!BA41="","",'Result Sheet'!BA41)</f>
        <v/>
      </c>
      <c r="T38" s="191" t="str">
        <f>IF('Result Sheet'!BV41="","",'Result Sheet'!BV41)</f>
        <v/>
      </c>
      <c r="U38" s="192" t="str">
        <f>IF('Result Sheet'!BW41="","",'Result Sheet'!BW41)</f>
        <v/>
      </c>
      <c r="V38" s="191" t="str">
        <f>IF('Result Sheet'!CQ41="","",'Result Sheet'!CQ41)</f>
        <v/>
      </c>
      <c r="W38" s="192" t="str">
        <f>IF('Result Sheet'!CR41="","",'Result Sheet'!CR41)</f>
        <v/>
      </c>
      <c r="X38" s="191" t="str">
        <f>IF('Result Sheet'!DL41="","",'Result Sheet'!DL41)</f>
        <v/>
      </c>
      <c r="Y38" s="192" t="str">
        <f>IF('Result Sheet'!DM41="","",'Result Sheet'!DM41)</f>
        <v/>
      </c>
      <c r="Z38" s="191" t="str">
        <f>IF('Result Sheet'!EG41="","",'Result Sheet'!EG41)</f>
        <v/>
      </c>
      <c r="AA38" s="192" t="str">
        <f>IF('Result Sheet'!EH41="","",'Result Sheet'!EH41)</f>
        <v/>
      </c>
      <c r="AB38" s="193" t="str">
        <f>IF('Result Sheet'!GB41="","",'Result Sheet'!GB41)</f>
        <v/>
      </c>
      <c r="BV38" s="194" t="str">
        <f>'Result Sheet'!G41</f>
        <v/>
      </c>
      <c r="BW38" s="195" t="str">
        <f t="shared" si="0"/>
        <v/>
      </c>
      <c r="BX38" s="195" t="str">
        <f t="shared" si="1"/>
        <v/>
      </c>
      <c r="BY38" s="195" t="str">
        <f t="shared" si="2"/>
        <v/>
      </c>
      <c r="BZ38" s="195" t="str">
        <f t="shared" si="3"/>
        <v/>
      </c>
      <c r="CA38" s="195" t="str">
        <f t="shared" si="4"/>
        <v/>
      </c>
      <c r="CB38" s="195" t="str">
        <f t="shared" si="5"/>
        <v/>
      </c>
      <c r="CC38" s="195" t="str">
        <f t="shared" si="6"/>
        <v/>
      </c>
      <c r="CD38" s="195" t="str">
        <f t="shared" si="7"/>
        <v/>
      </c>
      <c r="CE38" s="195" t="str">
        <f t="shared" si="8"/>
        <v/>
      </c>
      <c r="CF38" s="195" t="str">
        <f t="shared" si="9"/>
        <v/>
      </c>
      <c r="CG38" s="195" t="str">
        <f t="shared" si="10"/>
        <v/>
      </c>
      <c r="CH38" s="195" t="str">
        <f t="shared" si="11"/>
        <v/>
      </c>
      <c r="CI38" s="196"/>
    </row>
    <row r="39" spans="1:87" ht="15.95" customHeight="1">
      <c r="A39" s="184">
        <f>IF('Result Sheet'!A42="","",'Result Sheet'!A42)</f>
        <v>35</v>
      </c>
      <c r="B39" s="185" t="str">
        <f>IF('Result Sheet'!B42="","",'Result Sheet'!B42)</f>
        <v/>
      </c>
      <c r="C39" s="186" t="str">
        <f>IF('Result Sheet'!F42="","",'Result Sheet'!F42)</f>
        <v/>
      </c>
      <c r="D39" s="187" t="str">
        <f>IF('Result Sheet'!E42="","",'Result Sheet'!E42)</f>
        <v/>
      </c>
      <c r="E39" s="329" t="str">
        <f>IF('Result Sheet'!G42="","",'Result Sheet'!G42)</f>
        <v/>
      </c>
      <c r="F39" s="329" t="str">
        <f>IF('Result Sheet'!H42="","",'Result Sheet'!H42)</f>
        <v/>
      </c>
      <c r="G39" s="329" t="str">
        <f>IF('Result Sheet'!I42="","",'Result Sheet'!I42)</f>
        <v/>
      </c>
      <c r="H39" s="188" t="str">
        <f>IF('Result Sheet'!K42="","",'Result Sheet'!K42)</f>
        <v/>
      </c>
      <c r="I39" s="188" t="str">
        <f>IF('Result Sheet'!J42="","",'Result Sheet'!J42)</f>
        <v/>
      </c>
      <c r="J39" s="301" t="str">
        <f>IF('Result Sheet'!FZ42="","",'Result Sheet'!FZ42)</f>
        <v/>
      </c>
      <c r="K39" s="189" t="str">
        <f>IF('Result Sheet'!FU42="","",'Result Sheet'!FU42)</f>
        <v/>
      </c>
      <c r="L39" s="190" t="str">
        <f>IF('Result Sheet'!FV42="","",'Result Sheet'!FV42)</f>
        <v/>
      </c>
      <c r="M39" s="189" t="str">
        <f>IF('Result Sheet'!FW42="","",'Result Sheet'!FW42)</f>
        <v/>
      </c>
      <c r="N39" s="494" t="str">
        <f>IF('Result Sheet'!FZ42="NSO","NSO",IF('Result Sheet'!FX42="","",'Result Sheet'!FX42))</f>
        <v/>
      </c>
      <c r="O39" s="496" t="str">
        <f>IF('Result Sheet'!FY42="","",'Result Sheet'!FY42)</f>
        <v/>
      </c>
      <c r="P39" s="495" t="str">
        <f>IF('Result Sheet'!AE42="","",'Result Sheet'!AE42)</f>
        <v/>
      </c>
      <c r="Q39" s="192" t="str">
        <f>IF('Result Sheet'!AF42="","",'Result Sheet'!AF42)</f>
        <v/>
      </c>
      <c r="R39" s="191" t="str">
        <f>IF('Result Sheet'!AZ42="","",'Result Sheet'!AZ42)</f>
        <v/>
      </c>
      <c r="S39" s="192" t="str">
        <f>IF('Result Sheet'!BA42="","",'Result Sheet'!BA42)</f>
        <v/>
      </c>
      <c r="T39" s="191" t="str">
        <f>IF('Result Sheet'!BV42="","",'Result Sheet'!BV42)</f>
        <v/>
      </c>
      <c r="U39" s="192" t="str">
        <f>IF('Result Sheet'!BW42="","",'Result Sheet'!BW42)</f>
        <v/>
      </c>
      <c r="V39" s="191" t="str">
        <f>IF('Result Sheet'!CQ42="","",'Result Sheet'!CQ42)</f>
        <v/>
      </c>
      <c r="W39" s="192" t="str">
        <f>IF('Result Sheet'!CR42="","",'Result Sheet'!CR42)</f>
        <v/>
      </c>
      <c r="X39" s="191" t="str">
        <f>IF('Result Sheet'!DL42="","",'Result Sheet'!DL42)</f>
        <v/>
      </c>
      <c r="Y39" s="192" t="str">
        <f>IF('Result Sheet'!DM42="","",'Result Sheet'!DM42)</f>
        <v/>
      </c>
      <c r="Z39" s="191" t="str">
        <f>IF('Result Sheet'!EG42="","",'Result Sheet'!EG42)</f>
        <v/>
      </c>
      <c r="AA39" s="192" t="str">
        <f>IF('Result Sheet'!EH42="","",'Result Sheet'!EH42)</f>
        <v/>
      </c>
      <c r="AB39" s="193" t="str">
        <f>IF('Result Sheet'!GB42="","",'Result Sheet'!GB42)</f>
        <v/>
      </c>
      <c r="BV39" s="194" t="str">
        <f>'Result Sheet'!G42</f>
        <v/>
      </c>
      <c r="BW39" s="195" t="str">
        <f t="shared" si="0"/>
        <v/>
      </c>
      <c r="BX39" s="195" t="str">
        <f t="shared" si="1"/>
        <v/>
      </c>
      <c r="BY39" s="195" t="str">
        <f t="shared" si="2"/>
        <v/>
      </c>
      <c r="BZ39" s="195" t="str">
        <f t="shared" si="3"/>
        <v/>
      </c>
      <c r="CA39" s="195" t="str">
        <f t="shared" si="4"/>
        <v/>
      </c>
      <c r="CB39" s="195" t="str">
        <f t="shared" si="5"/>
        <v/>
      </c>
      <c r="CC39" s="195" t="str">
        <f t="shared" si="6"/>
        <v/>
      </c>
      <c r="CD39" s="195" t="str">
        <f t="shared" si="7"/>
        <v/>
      </c>
      <c r="CE39" s="195" t="str">
        <f t="shared" si="8"/>
        <v/>
      </c>
      <c r="CF39" s="195" t="str">
        <f t="shared" si="9"/>
        <v/>
      </c>
      <c r="CG39" s="195" t="str">
        <f t="shared" si="10"/>
        <v/>
      </c>
      <c r="CH39" s="195" t="str">
        <f t="shared" si="11"/>
        <v/>
      </c>
      <c r="CI39" s="196"/>
    </row>
    <row r="40" spans="1:87" ht="15.95" customHeight="1">
      <c r="A40" s="184">
        <f>IF('Result Sheet'!A43="","",'Result Sheet'!A43)</f>
        <v>36</v>
      </c>
      <c r="B40" s="185" t="str">
        <f>IF('Result Sheet'!B43="","",'Result Sheet'!B43)</f>
        <v/>
      </c>
      <c r="C40" s="186" t="str">
        <f>IF('Result Sheet'!F43="","",'Result Sheet'!F43)</f>
        <v/>
      </c>
      <c r="D40" s="187" t="str">
        <f>IF('Result Sheet'!E43="","",'Result Sheet'!E43)</f>
        <v/>
      </c>
      <c r="E40" s="329" t="str">
        <f>IF('Result Sheet'!G43="","",'Result Sheet'!G43)</f>
        <v/>
      </c>
      <c r="F40" s="329" t="str">
        <f>IF('Result Sheet'!H43="","",'Result Sheet'!H43)</f>
        <v/>
      </c>
      <c r="G40" s="329" t="str">
        <f>IF('Result Sheet'!I43="","",'Result Sheet'!I43)</f>
        <v/>
      </c>
      <c r="H40" s="188" t="str">
        <f>IF('Result Sheet'!K43="","",'Result Sheet'!K43)</f>
        <v/>
      </c>
      <c r="I40" s="188" t="str">
        <f>IF('Result Sheet'!J43="","",'Result Sheet'!J43)</f>
        <v/>
      </c>
      <c r="J40" s="301" t="str">
        <f>IF('Result Sheet'!FZ43="","",'Result Sheet'!FZ43)</f>
        <v/>
      </c>
      <c r="K40" s="189" t="str">
        <f>IF('Result Sheet'!FU43="","",'Result Sheet'!FU43)</f>
        <v/>
      </c>
      <c r="L40" s="190" t="str">
        <f>IF('Result Sheet'!FV43="","",'Result Sheet'!FV43)</f>
        <v/>
      </c>
      <c r="M40" s="189" t="str">
        <f>IF('Result Sheet'!FW43="","",'Result Sheet'!FW43)</f>
        <v/>
      </c>
      <c r="N40" s="494" t="str">
        <f>IF('Result Sheet'!FZ43="NSO","NSO",IF('Result Sheet'!FX43="","",'Result Sheet'!FX43))</f>
        <v/>
      </c>
      <c r="O40" s="496" t="str">
        <f>IF('Result Sheet'!FY43="","",'Result Sheet'!FY43)</f>
        <v/>
      </c>
      <c r="P40" s="495" t="str">
        <f>IF('Result Sheet'!AE43="","",'Result Sheet'!AE43)</f>
        <v/>
      </c>
      <c r="Q40" s="192" t="str">
        <f>IF('Result Sheet'!AF43="","",'Result Sheet'!AF43)</f>
        <v/>
      </c>
      <c r="R40" s="191" t="str">
        <f>IF('Result Sheet'!AZ43="","",'Result Sheet'!AZ43)</f>
        <v/>
      </c>
      <c r="S40" s="192" t="str">
        <f>IF('Result Sheet'!BA43="","",'Result Sheet'!BA43)</f>
        <v/>
      </c>
      <c r="T40" s="191" t="str">
        <f>IF('Result Sheet'!BV43="","",'Result Sheet'!BV43)</f>
        <v/>
      </c>
      <c r="U40" s="192" t="str">
        <f>IF('Result Sheet'!BW43="","",'Result Sheet'!BW43)</f>
        <v/>
      </c>
      <c r="V40" s="191" t="str">
        <f>IF('Result Sheet'!CQ43="","",'Result Sheet'!CQ43)</f>
        <v/>
      </c>
      <c r="W40" s="192" t="str">
        <f>IF('Result Sheet'!CR43="","",'Result Sheet'!CR43)</f>
        <v/>
      </c>
      <c r="X40" s="191" t="str">
        <f>IF('Result Sheet'!DL43="","",'Result Sheet'!DL43)</f>
        <v/>
      </c>
      <c r="Y40" s="192" t="str">
        <f>IF('Result Sheet'!DM43="","",'Result Sheet'!DM43)</f>
        <v/>
      </c>
      <c r="Z40" s="191" t="str">
        <f>IF('Result Sheet'!EG43="","",'Result Sheet'!EG43)</f>
        <v/>
      </c>
      <c r="AA40" s="192" t="str">
        <f>IF('Result Sheet'!EH43="","",'Result Sheet'!EH43)</f>
        <v/>
      </c>
      <c r="AB40" s="193" t="str">
        <f>IF('Result Sheet'!GB43="","",'Result Sheet'!GB43)</f>
        <v/>
      </c>
      <c r="BV40" s="194" t="str">
        <f>'Result Sheet'!G43</f>
        <v/>
      </c>
      <c r="BW40" s="195" t="str">
        <f t="shared" si="0"/>
        <v/>
      </c>
      <c r="BX40" s="195" t="str">
        <f t="shared" si="1"/>
        <v/>
      </c>
      <c r="BY40" s="195" t="str">
        <f t="shared" si="2"/>
        <v/>
      </c>
      <c r="BZ40" s="195" t="str">
        <f t="shared" si="3"/>
        <v/>
      </c>
      <c r="CA40" s="195" t="str">
        <f t="shared" si="4"/>
        <v/>
      </c>
      <c r="CB40" s="195" t="str">
        <f t="shared" si="5"/>
        <v/>
      </c>
      <c r="CC40" s="195" t="str">
        <f t="shared" si="6"/>
        <v/>
      </c>
      <c r="CD40" s="195" t="str">
        <f t="shared" si="7"/>
        <v/>
      </c>
      <c r="CE40" s="195" t="str">
        <f t="shared" si="8"/>
        <v/>
      </c>
      <c r="CF40" s="195" t="str">
        <f t="shared" si="9"/>
        <v/>
      </c>
      <c r="CG40" s="195" t="str">
        <f t="shared" si="10"/>
        <v/>
      </c>
      <c r="CH40" s="195" t="str">
        <f t="shared" si="11"/>
        <v/>
      </c>
      <c r="CI40" s="196"/>
    </row>
    <row r="41" spans="1:87" ht="15.95" customHeight="1">
      <c r="A41" s="184">
        <f>IF('Result Sheet'!A44="","",'Result Sheet'!A44)</f>
        <v>37</v>
      </c>
      <c r="B41" s="185" t="str">
        <f>IF('Result Sheet'!B44="","",'Result Sheet'!B44)</f>
        <v/>
      </c>
      <c r="C41" s="186" t="str">
        <f>IF('Result Sheet'!F44="","",'Result Sheet'!F44)</f>
        <v/>
      </c>
      <c r="D41" s="187" t="str">
        <f>IF('Result Sheet'!E44="","",'Result Sheet'!E44)</f>
        <v/>
      </c>
      <c r="E41" s="329" t="str">
        <f>IF('Result Sheet'!G44="","",'Result Sheet'!G44)</f>
        <v/>
      </c>
      <c r="F41" s="329" t="str">
        <f>IF('Result Sheet'!H44="","",'Result Sheet'!H44)</f>
        <v/>
      </c>
      <c r="G41" s="329" t="str">
        <f>IF('Result Sheet'!I44="","",'Result Sheet'!I44)</f>
        <v/>
      </c>
      <c r="H41" s="188" t="str">
        <f>IF('Result Sheet'!K44="","",'Result Sheet'!K44)</f>
        <v/>
      </c>
      <c r="I41" s="188" t="str">
        <f>IF('Result Sheet'!J44="","",'Result Sheet'!J44)</f>
        <v/>
      </c>
      <c r="J41" s="301" t="str">
        <f>IF('Result Sheet'!FZ44="","",'Result Sheet'!FZ44)</f>
        <v/>
      </c>
      <c r="K41" s="189" t="str">
        <f>IF('Result Sheet'!FU44="","",'Result Sheet'!FU44)</f>
        <v/>
      </c>
      <c r="L41" s="190" t="str">
        <f>IF('Result Sheet'!FV44="","",'Result Sheet'!FV44)</f>
        <v/>
      </c>
      <c r="M41" s="189" t="str">
        <f>IF('Result Sheet'!FW44="","",'Result Sheet'!FW44)</f>
        <v/>
      </c>
      <c r="N41" s="494" t="str">
        <f>IF('Result Sheet'!FZ44="NSO","NSO",IF('Result Sheet'!FX44="","",'Result Sheet'!FX44))</f>
        <v/>
      </c>
      <c r="O41" s="496" t="str">
        <f>IF('Result Sheet'!FY44="","",'Result Sheet'!FY44)</f>
        <v/>
      </c>
      <c r="P41" s="495" t="str">
        <f>IF('Result Sheet'!AE44="","",'Result Sheet'!AE44)</f>
        <v/>
      </c>
      <c r="Q41" s="192" t="str">
        <f>IF('Result Sheet'!AF44="","",'Result Sheet'!AF44)</f>
        <v/>
      </c>
      <c r="R41" s="191" t="str">
        <f>IF('Result Sheet'!AZ44="","",'Result Sheet'!AZ44)</f>
        <v/>
      </c>
      <c r="S41" s="192" t="str">
        <f>IF('Result Sheet'!BA44="","",'Result Sheet'!BA44)</f>
        <v/>
      </c>
      <c r="T41" s="191" t="str">
        <f>IF('Result Sheet'!BV44="","",'Result Sheet'!BV44)</f>
        <v/>
      </c>
      <c r="U41" s="192" t="str">
        <f>IF('Result Sheet'!BW44="","",'Result Sheet'!BW44)</f>
        <v/>
      </c>
      <c r="V41" s="191" t="str">
        <f>IF('Result Sheet'!CQ44="","",'Result Sheet'!CQ44)</f>
        <v/>
      </c>
      <c r="W41" s="192" t="str">
        <f>IF('Result Sheet'!CR44="","",'Result Sheet'!CR44)</f>
        <v/>
      </c>
      <c r="X41" s="191" t="str">
        <f>IF('Result Sheet'!DL44="","",'Result Sheet'!DL44)</f>
        <v/>
      </c>
      <c r="Y41" s="192" t="str">
        <f>IF('Result Sheet'!DM44="","",'Result Sheet'!DM44)</f>
        <v/>
      </c>
      <c r="Z41" s="191" t="str">
        <f>IF('Result Sheet'!EG44="","",'Result Sheet'!EG44)</f>
        <v/>
      </c>
      <c r="AA41" s="192" t="str">
        <f>IF('Result Sheet'!EH44="","",'Result Sheet'!EH44)</f>
        <v/>
      </c>
      <c r="AB41" s="193" t="str">
        <f>IF('Result Sheet'!GB44="","",'Result Sheet'!GB44)</f>
        <v/>
      </c>
      <c r="BV41" s="194" t="str">
        <f>'Result Sheet'!G44</f>
        <v/>
      </c>
      <c r="BW41" s="195" t="str">
        <f t="shared" si="0"/>
        <v/>
      </c>
      <c r="BX41" s="195" t="str">
        <f t="shared" si="1"/>
        <v/>
      </c>
      <c r="BY41" s="195" t="str">
        <f t="shared" si="2"/>
        <v/>
      </c>
      <c r="BZ41" s="195" t="str">
        <f t="shared" si="3"/>
        <v/>
      </c>
      <c r="CA41" s="195" t="str">
        <f t="shared" si="4"/>
        <v/>
      </c>
      <c r="CB41" s="195" t="str">
        <f t="shared" si="5"/>
        <v/>
      </c>
      <c r="CC41" s="195" t="str">
        <f t="shared" si="6"/>
        <v/>
      </c>
      <c r="CD41" s="195" t="str">
        <f t="shared" si="7"/>
        <v/>
      </c>
      <c r="CE41" s="195" t="str">
        <f t="shared" si="8"/>
        <v/>
      </c>
      <c r="CF41" s="195" t="str">
        <f t="shared" si="9"/>
        <v/>
      </c>
      <c r="CG41" s="195" t="str">
        <f t="shared" si="10"/>
        <v/>
      </c>
      <c r="CH41" s="195" t="str">
        <f t="shared" si="11"/>
        <v/>
      </c>
      <c r="CI41" s="196"/>
    </row>
    <row r="42" spans="1:87" ht="15.95" customHeight="1">
      <c r="A42" s="184">
        <f>IF('Result Sheet'!A45="","",'Result Sheet'!A45)</f>
        <v>38</v>
      </c>
      <c r="B42" s="185" t="str">
        <f>IF('Result Sheet'!B45="","",'Result Sheet'!B45)</f>
        <v/>
      </c>
      <c r="C42" s="186" t="str">
        <f>IF('Result Sheet'!F45="","",'Result Sheet'!F45)</f>
        <v/>
      </c>
      <c r="D42" s="187" t="str">
        <f>IF('Result Sheet'!E45="","",'Result Sheet'!E45)</f>
        <v/>
      </c>
      <c r="E42" s="329" t="str">
        <f>IF('Result Sheet'!G45="","",'Result Sheet'!G45)</f>
        <v/>
      </c>
      <c r="F42" s="329" t="str">
        <f>IF('Result Sheet'!H45="","",'Result Sheet'!H45)</f>
        <v/>
      </c>
      <c r="G42" s="329" t="str">
        <f>IF('Result Sheet'!I45="","",'Result Sheet'!I45)</f>
        <v/>
      </c>
      <c r="H42" s="188" t="str">
        <f>IF('Result Sheet'!K45="","",'Result Sheet'!K45)</f>
        <v/>
      </c>
      <c r="I42" s="188" t="str">
        <f>IF('Result Sheet'!J45="","",'Result Sheet'!J45)</f>
        <v/>
      </c>
      <c r="J42" s="301" t="str">
        <f>IF('Result Sheet'!FZ45="","",'Result Sheet'!FZ45)</f>
        <v/>
      </c>
      <c r="K42" s="189" t="str">
        <f>IF('Result Sheet'!FU45="","",'Result Sheet'!FU45)</f>
        <v/>
      </c>
      <c r="L42" s="190" t="str">
        <f>IF('Result Sheet'!FV45="","",'Result Sheet'!FV45)</f>
        <v/>
      </c>
      <c r="M42" s="189" t="str">
        <f>IF('Result Sheet'!FW45="","",'Result Sheet'!FW45)</f>
        <v/>
      </c>
      <c r="N42" s="494" t="str">
        <f>IF('Result Sheet'!FZ45="NSO","NSO",IF('Result Sheet'!FX45="","",'Result Sheet'!FX45))</f>
        <v/>
      </c>
      <c r="O42" s="496" t="str">
        <f>IF('Result Sheet'!FY45="","",'Result Sheet'!FY45)</f>
        <v/>
      </c>
      <c r="P42" s="495" t="str">
        <f>IF('Result Sheet'!AE45="","",'Result Sheet'!AE45)</f>
        <v/>
      </c>
      <c r="Q42" s="192" t="str">
        <f>IF('Result Sheet'!AF45="","",'Result Sheet'!AF45)</f>
        <v/>
      </c>
      <c r="R42" s="191" t="str">
        <f>IF('Result Sheet'!AZ45="","",'Result Sheet'!AZ45)</f>
        <v/>
      </c>
      <c r="S42" s="192" t="str">
        <f>IF('Result Sheet'!BA45="","",'Result Sheet'!BA45)</f>
        <v/>
      </c>
      <c r="T42" s="191" t="str">
        <f>IF('Result Sheet'!BV45="","",'Result Sheet'!BV45)</f>
        <v/>
      </c>
      <c r="U42" s="192" t="str">
        <f>IF('Result Sheet'!BW45="","",'Result Sheet'!BW45)</f>
        <v/>
      </c>
      <c r="V42" s="191" t="str">
        <f>IF('Result Sheet'!CQ45="","",'Result Sheet'!CQ45)</f>
        <v/>
      </c>
      <c r="W42" s="192" t="str">
        <f>IF('Result Sheet'!CR45="","",'Result Sheet'!CR45)</f>
        <v/>
      </c>
      <c r="X42" s="191" t="str">
        <f>IF('Result Sheet'!DL45="","",'Result Sheet'!DL45)</f>
        <v/>
      </c>
      <c r="Y42" s="192" t="str">
        <f>IF('Result Sheet'!DM45="","",'Result Sheet'!DM45)</f>
        <v/>
      </c>
      <c r="Z42" s="191" t="str">
        <f>IF('Result Sheet'!EG45="","",'Result Sheet'!EG45)</f>
        <v/>
      </c>
      <c r="AA42" s="192" t="str">
        <f>IF('Result Sheet'!EH45="","",'Result Sheet'!EH45)</f>
        <v/>
      </c>
      <c r="AB42" s="193" t="str">
        <f>IF('Result Sheet'!GB45="","",'Result Sheet'!GB45)</f>
        <v/>
      </c>
      <c r="BV42" s="194" t="str">
        <f>'Result Sheet'!G45</f>
        <v/>
      </c>
      <c r="BW42" s="195" t="str">
        <f t="shared" si="0"/>
        <v/>
      </c>
      <c r="BX42" s="195" t="str">
        <f t="shared" si="1"/>
        <v/>
      </c>
      <c r="BY42" s="195" t="str">
        <f t="shared" si="2"/>
        <v/>
      </c>
      <c r="BZ42" s="195" t="str">
        <f t="shared" si="3"/>
        <v/>
      </c>
      <c r="CA42" s="195" t="str">
        <f t="shared" si="4"/>
        <v/>
      </c>
      <c r="CB42" s="195" t="str">
        <f t="shared" si="5"/>
        <v/>
      </c>
      <c r="CC42" s="195" t="str">
        <f t="shared" si="6"/>
        <v/>
      </c>
      <c r="CD42" s="195" t="str">
        <f t="shared" si="7"/>
        <v/>
      </c>
      <c r="CE42" s="195" t="str">
        <f t="shared" si="8"/>
        <v/>
      </c>
      <c r="CF42" s="195" t="str">
        <f t="shared" si="9"/>
        <v/>
      </c>
      <c r="CG42" s="195" t="str">
        <f t="shared" si="10"/>
        <v/>
      </c>
      <c r="CH42" s="195" t="str">
        <f t="shared" si="11"/>
        <v/>
      </c>
      <c r="CI42" s="196"/>
    </row>
    <row r="43" spans="1:87" ht="15.95" customHeight="1">
      <c r="A43" s="184">
        <f>IF('Result Sheet'!A46="","",'Result Sheet'!A46)</f>
        <v>39</v>
      </c>
      <c r="B43" s="185" t="str">
        <f>IF('Result Sheet'!B46="","",'Result Sheet'!B46)</f>
        <v/>
      </c>
      <c r="C43" s="186" t="str">
        <f>IF('Result Sheet'!F46="","",'Result Sheet'!F46)</f>
        <v/>
      </c>
      <c r="D43" s="187" t="str">
        <f>IF('Result Sheet'!E46="","",'Result Sheet'!E46)</f>
        <v/>
      </c>
      <c r="E43" s="329" t="str">
        <f>IF('Result Sheet'!G46="","",'Result Sheet'!G46)</f>
        <v/>
      </c>
      <c r="F43" s="329" t="str">
        <f>IF('Result Sheet'!H46="","",'Result Sheet'!H46)</f>
        <v/>
      </c>
      <c r="G43" s="329" t="str">
        <f>IF('Result Sheet'!I46="","",'Result Sheet'!I46)</f>
        <v/>
      </c>
      <c r="H43" s="188" t="str">
        <f>IF('Result Sheet'!K46="","",'Result Sheet'!K46)</f>
        <v/>
      </c>
      <c r="I43" s="188" t="str">
        <f>IF('Result Sheet'!J46="","",'Result Sheet'!J46)</f>
        <v/>
      </c>
      <c r="J43" s="301" t="str">
        <f>IF('Result Sheet'!FZ46="","",'Result Sheet'!FZ46)</f>
        <v/>
      </c>
      <c r="K43" s="189" t="str">
        <f>IF('Result Sheet'!FU46="","",'Result Sheet'!FU46)</f>
        <v/>
      </c>
      <c r="L43" s="190" t="str">
        <f>IF('Result Sheet'!FV46="","",'Result Sheet'!FV46)</f>
        <v/>
      </c>
      <c r="M43" s="189" t="str">
        <f>IF('Result Sheet'!FW46="","",'Result Sheet'!FW46)</f>
        <v/>
      </c>
      <c r="N43" s="494" t="str">
        <f>IF('Result Sheet'!FZ46="NSO","NSO",IF('Result Sheet'!FX46="","",'Result Sheet'!FX46))</f>
        <v/>
      </c>
      <c r="O43" s="496" t="str">
        <f>IF('Result Sheet'!FY46="","",'Result Sheet'!FY46)</f>
        <v/>
      </c>
      <c r="P43" s="495" t="str">
        <f>IF('Result Sheet'!AE46="","",'Result Sheet'!AE46)</f>
        <v/>
      </c>
      <c r="Q43" s="192" t="str">
        <f>IF('Result Sheet'!AF46="","",'Result Sheet'!AF46)</f>
        <v/>
      </c>
      <c r="R43" s="191" t="str">
        <f>IF('Result Sheet'!AZ46="","",'Result Sheet'!AZ46)</f>
        <v/>
      </c>
      <c r="S43" s="192" t="str">
        <f>IF('Result Sheet'!BA46="","",'Result Sheet'!BA46)</f>
        <v/>
      </c>
      <c r="T43" s="191" t="str">
        <f>IF('Result Sheet'!BV46="","",'Result Sheet'!BV46)</f>
        <v/>
      </c>
      <c r="U43" s="192" t="str">
        <f>IF('Result Sheet'!BW46="","",'Result Sheet'!BW46)</f>
        <v/>
      </c>
      <c r="V43" s="191" t="str">
        <f>IF('Result Sheet'!CQ46="","",'Result Sheet'!CQ46)</f>
        <v/>
      </c>
      <c r="W43" s="192" t="str">
        <f>IF('Result Sheet'!CR46="","",'Result Sheet'!CR46)</f>
        <v/>
      </c>
      <c r="X43" s="191" t="str">
        <f>IF('Result Sheet'!DL46="","",'Result Sheet'!DL46)</f>
        <v/>
      </c>
      <c r="Y43" s="192" t="str">
        <f>IF('Result Sheet'!DM46="","",'Result Sheet'!DM46)</f>
        <v/>
      </c>
      <c r="Z43" s="191" t="str">
        <f>IF('Result Sheet'!EG46="","",'Result Sheet'!EG46)</f>
        <v/>
      </c>
      <c r="AA43" s="192" t="str">
        <f>IF('Result Sheet'!EH46="","",'Result Sheet'!EH46)</f>
        <v/>
      </c>
      <c r="AB43" s="193" t="str">
        <f>IF('Result Sheet'!GB46="","",'Result Sheet'!GB46)</f>
        <v/>
      </c>
      <c r="BV43" s="194" t="str">
        <f>'Result Sheet'!G46</f>
        <v/>
      </c>
      <c r="BW43" s="195" t="str">
        <f t="shared" si="0"/>
        <v/>
      </c>
      <c r="BX43" s="195" t="str">
        <f t="shared" si="1"/>
        <v/>
      </c>
      <c r="BY43" s="195" t="str">
        <f t="shared" si="2"/>
        <v/>
      </c>
      <c r="BZ43" s="195" t="str">
        <f t="shared" si="3"/>
        <v/>
      </c>
      <c r="CA43" s="195" t="str">
        <f t="shared" si="4"/>
        <v/>
      </c>
      <c r="CB43" s="195" t="str">
        <f t="shared" si="5"/>
        <v/>
      </c>
      <c r="CC43" s="195" t="str">
        <f t="shared" si="6"/>
        <v/>
      </c>
      <c r="CD43" s="195" t="str">
        <f t="shared" si="7"/>
        <v/>
      </c>
      <c r="CE43" s="195" t="str">
        <f t="shared" si="8"/>
        <v/>
      </c>
      <c r="CF43" s="195" t="str">
        <f t="shared" si="9"/>
        <v/>
      </c>
      <c r="CG43" s="195" t="str">
        <f t="shared" si="10"/>
        <v/>
      </c>
      <c r="CH43" s="195" t="str">
        <f t="shared" si="11"/>
        <v/>
      </c>
      <c r="CI43" s="196"/>
    </row>
    <row r="44" spans="1:87" ht="15.95" customHeight="1">
      <c r="A44" s="184">
        <f>IF('Result Sheet'!A47="","",'Result Sheet'!A47)</f>
        <v>40</v>
      </c>
      <c r="B44" s="185" t="str">
        <f>IF('Result Sheet'!B47="","",'Result Sheet'!B47)</f>
        <v/>
      </c>
      <c r="C44" s="186" t="str">
        <f>IF('Result Sheet'!F47="","",'Result Sheet'!F47)</f>
        <v/>
      </c>
      <c r="D44" s="187" t="str">
        <f>IF('Result Sheet'!E47="","",'Result Sheet'!E47)</f>
        <v/>
      </c>
      <c r="E44" s="329" t="str">
        <f>IF('Result Sheet'!G47="","",'Result Sheet'!G47)</f>
        <v/>
      </c>
      <c r="F44" s="329" t="str">
        <f>IF('Result Sheet'!H47="","",'Result Sheet'!H47)</f>
        <v/>
      </c>
      <c r="G44" s="329" t="str">
        <f>IF('Result Sheet'!I47="","",'Result Sheet'!I47)</f>
        <v/>
      </c>
      <c r="H44" s="188" t="str">
        <f>IF('Result Sheet'!K47="","",'Result Sheet'!K47)</f>
        <v/>
      </c>
      <c r="I44" s="188" t="str">
        <f>IF('Result Sheet'!J47="","",'Result Sheet'!J47)</f>
        <v/>
      </c>
      <c r="J44" s="301" t="str">
        <f>IF('Result Sheet'!FZ47="","",'Result Sheet'!FZ47)</f>
        <v/>
      </c>
      <c r="K44" s="189" t="str">
        <f>IF('Result Sheet'!FU47="","",'Result Sheet'!FU47)</f>
        <v/>
      </c>
      <c r="L44" s="190" t="str">
        <f>IF('Result Sheet'!FV47="","",'Result Sheet'!FV47)</f>
        <v/>
      </c>
      <c r="M44" s="189" t="str">
        <f>IF('Result Sheet'!FW47="","",'Result Sheet'!FW47)</f>
        <v/>
      </c>
      <c r="N44" s="494" t="str">
        <f>IF('Result Sheet'!FZ47="NSO","NSO",IF('Result Sheet'!FX47="","",'Result Sheet'!FX47))</f>
        <v/>
      </c>
      <c r="O44" s="496" t="str">
        <f>IF('Result Sheet'!FY47="","",'Result Sheet'!FY47)</f>
        <v/>
      </c>
      <c r="P44" s="495" t="str">
        <f>IF('Result Sheet'!AE47="","",'Result Sheet'!AE47)</f>
        <v/>
      </c>
      <c r="Q44" s="192" t="str">
        <f>IF('Result Sheet'!AF47="","",'Result Sheet'!AF47)</f>
        <v/>
      </c>
      <c r="R44" s="191" t="str">
        <f>IF('Result Sheet'!AZ47="","",'Result Sheet'!AZ47)</f>
        <v/>
      </c>
      <c r="S44" s="192" t="str">
        <f>IF('Result Sheet'!BA47="","",'Result Sheet'!BA47)</f>
        <v/>
      </c>
      <c r="T44" s="191" t="str">
        <f>IF('Result Sheet'!BV47="","",'Result Sheet'!BV47)</f>
        <v/>
      </c>
      <c r="U44" s="192" t="str">
        <f>IF('Result Sheet'!BW47="","",'Result Sheet'!BW47)</f>
        <v/>
      </c>
      <c r="V44" s="191" t="str">
        <f>IF('Result Sheet'!CQ47="","",'Result Sheet'!CQ47)</f>
        <v/>
      </c>
      <c r="W44" s="192" t="str">
        <f>IF('Result Sheet'!CR47="","",'Result Sheet'!CR47)</f>
        <v/>
      </c>
      <c r="X44" s="191" t="str">
        <f>IF('Result Sheet'!DL47="","",'Result Sheet'!DL47)</f>
        <v/>
      </c>
      <c r="Y44" s="192" t="str">
        <f>IF('Result Sheet'!DM47="","",'Result Sheet'!DM47)</f>
        <v/>
      </c>
      <c r="Z44" s="191" t="str">
        <f>IF('Result Sheet'!EG47="","",'Result Sheet'!EG47)</f>
        <v/>
      </c>
      <c r="AA44" s="192" t="str">
        <f>IF('Result Sheet'!EH47="","",'Result Sheet'!EH47)</f>
        <v/>
      </c>
      <c r="AB44" s="193" t="str">
        <f>IF('Result Sheet'!GB47="","",'Result Sheet'!GB47)</f>
        <v/>
      </c>
      <c r="BV44" s="194" t="str">
        <f>'Result Sheet'!G47</f>
        <v/>
      </c>
      <c r="BW44" s="195" t="str">
        <f t="shared" si="0"/>
        <v/>
      </c>
      <c r="BX44" s="195" t="str">
        <f t="shared" si="1"/>
        <v/>
      </c>
      <c r="BY44" s="195" t="str">
        <f t="shared" si="2"/>
        <v/>
      </c>
      <c r="BZ44" s="195" t="str">
        <f t="shared" si="3"/>
        <v/>
      </c>
      <c r="CA44" s="195" t="str">
        <f t="shared" si="4"/>
        <v/>
      </c>
      <c r="CB44" s="195" t="str">
        <f t="shared" si="5"/>
        <v/>
      </c>
      <c r="CC44" s="195" t="str">
        <f t="shared" si="6"/>
        <v/>
      </c>
      <c r="CD44" s="195" t="str">
        <f t="shared" si="7"/>
        <v/>
      </c>
      <c r="CE44" s="195" t="str">
        <f t="shared" si="8"/>
        <v/>
      </c>
      <c r="CF44" s="195" t="str">
        <f t="shared" si="9"/>
        <v/>
      </c>
      <c r="CG44" s="195" t="str">
        <f t="shared" si="10"/>
        <v/>
      </c>
      <c r="CH44" s="195" t="str">
        <f t="shared" si="11"/>
        <v/>
      </c>
      <c r="CI44" s="196"/>
    </row>
    <row r="45" spans="1:87" ht="15.95" customHeight="1">
      <c r="A45" s="184">
        <f>IF('Result Sheet'!A48="","",'Result Sheet'!A48)</f>
        <v>41</v>
      </c>
      <c r="B45" s="185" t="str">
        <f>IF('Result Sheet'!B48="","",'Result Sheet'!B48)</f>
        <v/>
      </c>
      <c r="C45" s="186" t="str">
        <f>IF('Result Sheet'!F48="","",'Result Sheet'!F48)</f>
        <v/>
      </c>
      <c r="D45" s="187" t="str">
        <f>IF('Result Sheet'!E48="","",'Result Sheet'!E48)</f>
        <v/>
      </c>
      <c r="E45" s="329" t="str">
        <f>IF('Result Sheet'!G48="","",'Result Sheet'!G48)</f>
        <v/>
      </c>
      <c r="F45" s="329" t="str">
        <f>IF('Result Sheet'!H48="","",'Result Sheet'!H48)</f>
        <v/>
      </c>
      <c r="G45" s="329" t="str">
        <f>IF('Result Sheet'!I48="","",'Result Sheet'!I48)</f>
        <v/>
      </c>
      <c r="H45" s="188" t="str">
        <f>IF('Result Sheet'!K48="","",'Result Sheet'!K48)</f>
        <v/>
      </c>
      <c r="I45" s="188" t="str">
        <f>IF('Result Sheet'!J48="","",'Result Sheet'!J48)</f>
        <v/>
      </c>
      <c r="J45" s="301" t="str">
        <f>IF('Result Sheet'!FZ48="","",'Result Sheet'!FZ48)</f>
        <v/>
      </c>
      <c r="K45" s="189" t="str">
        <f>IF('Result Sheet'!FU48="","",'Result Sheet'!FU48)</f>
        <v/>
      </c>
      <c r="L45" s="190" t="str">
        <f>IF('Result Sheet'!FV48="","",'Result Sheet'!FV48)</f>
        <v/>
      </c>
      <c r="M45" s="189" t="str">
        <f>IF('Result Sheet'!FW48="","",'Result Sheet'!FW48)</f>
        <v/>
      </c>
      <c r="N45" s="494" t="str">
        <f>IF('Result Sheet'!FZ48="NSO","NSO",IF('Result Sheet'!FX48="","",'Result Sheet'!FX48))</f>
        <v/>
      </c>
      <c r="O45" s="496" t="str">
        <f>IF('Result Sheet'!FY48="","",'Result Sheet'!FY48)</f>
        <v/>
      </c>
      <c r="P45" s="495" t="str">
        <f>IF('Result Sheet'!AE48="","",'Result Sheet'!AE48)</f>
        <v/>
      </c>
      <c r="Q45" s="192" t="str">
        <f>IF('Result Sheet'!AF48="","",'Result Sheet'!AF48)</f>
        <v/>
      </c>
      <c r="R45" s="191" t="str">
        <f>IF('Result Sheet'!AZ48="","",'Result Sheet'!AZ48)</f>
        <v/>
      </c>
      <c r="S45" s="192" t="str">
        <f>IF('Result Sheet'!BA48="","",'Result Sheet'!BA48)</f>
        <v/>
      </c>
      <c r="T45" s="191" t="str">
        <f>IF('Result Sheet'!BV48="","",'Result Sheet'!BV48)</f>
        <v/>
      </c>
      <c r="U45" s="192" t="str">
        <f>IF('Result Sheet'!BW48="","",'Result Sheet'!BW48)</f>
        <v/>
      </c>
      <c r="V45" s="191" t="str">
        <f>IF('Result Sheet'!CQ48="","",'Result Sheet'!CQ48)</f>
        <v/>
      </c>
      <c r="W45" s="192" t="str">
        <f>IF('Result Sheet'!CR48="","",'Result Sheet'!CR48)</f>
        <v/>
      </c>
      <c r="X45" s="191" t="str">
        <f>IF('Result Sheet'!DL48="","",'Result Sheet'!DL48)</f>
        <v/>
      </c>
      <c r="Y45" s="192" t="str">
        <f>IF('Result Sheet'!DM48="","",'Result Sheet'!DM48)</f>
        <v/>
      </c>
      <c r="Z45" s="191" t="str">
        <f>IF('Result Sheet'!EG48="","",'Result Sheet'!EG48)</f>
        <v/>
      </c>
      <c r="AA45" s="192" t="str">
        <f>IF('Result Sheet'!EH48="","",'Result Sheet'!EH48)</f>
        <v/>
      </c>
      <c r="AB45" s="193" t="str">
        <f>IF('Result Sheet'!GB48="","",'Result Sheet'!GB48)</f>
        <v/>
      </c>
      <c r="BV45" s="194" t="str">
        <f>'Result Sheet'!G48</f>
        <v/>
      </c>
      <c r="BW45" s="195" t="str">
        <f t="shared" si="0"/>
        <v/>
      </c>
      <c r="BX45" s="195" t="str">
        <f t="shared" si="1"/>
        <v/>
      </c>
      <c r="BY45" s="195" t="str">
        <f t="shared" si="2"/>
        <v/>
      </c>
      <c r="BZ45" s="195" t="str">
        <f t="shared" si="3"/>
        <v/>
      </c>
      <c r="CA45" s="195" t="str">
        <f t="shared" si="4"/>
        <v/>
      </c>
      <c r="CB45" s="195" t="str">
        <f t="shared" si="5"/>
        <v/>
      </c>
      <c r="CC45" s="195" t="str">
        <f t="shared" si="6"/>
        <v/>
      </c>
      <c r="CD45" s="195" t="str">
        <f t="shared" si="7"/>
        <v/>
      </c>
      <c r="CE45" s="195" t="str">
        <f t="shared" si="8"/>
        <v/>
      </c>
      <c r="CF45" s="195" t="str">
        <f t="shared" si="9"/>
        <v/>
      </c>
      <c r="CG45" s="195" t="str">
        <f t="shared" si="10"/>
        <v/>
      </c>
      <c r="CH45" s="195" t="str">
        <f t="shared" si="11"/>
        <v/>
      </c>
      <c r="CI45" s="196"/>
    </row>
    <row r="46" spans="1:87" ht="15.95" customHeight="1">
      <c r="A46" s="184">
        <f>IF('Result Sheet'!A49="","",'Result Sheet'!A49)</f>
        <v>42</v>
      </c>
      <c r="B46" s="185" t="str">
        <f>IF('Result Sheet'!B49="","",'Result Sheet'!B49)</f>
        <v/>
      </c>
      <c r="C46" s="186" t="str">
        <f>IF('Result Sheet'!F49="","",'Result Sheet'!F49)</f>
        <v/>
      </c>
      <c r="D46" s="187" t="str">
        <f>IF('Result Sheet'!E49="","",'Result Sheet'!E49)</f>
        <v/>
      </c>
      <c r="E46" s="329" t="str">
        <f>IF('Result Sheet'!G49="","",'Result Sheet'!G49)</f>
        <v/>
      </c>
      <c r="F46" s="329" t="str">
        <f>IF('Result Sheet'!H49="","",'Result Sheet'!H49)</f>
        <v/>
      </c>
      <c r="G46" s="329" t="str">
        <f>IF('Result Sheet'!I49="","",'Result Sheet'!I49)</f>
        <v/>
      </c>
      <c r="H46" s="188" t="str">
        <f>IF('Result Sheet'!K49="","",'Result Sheet'!K49)</f>
        <v/>
      </c>
      <c r="I46" s="188" t="str">
        <f>IF('Result Sheet'!J49="","",'Result Sheet'!J49)</f>
        <v/>
      </c>
      <c r="J46" s="301" t="str">
        <f>IF('Result Sheet'!FZ49="","",'Result Sheet'!FZ49)</f>
        <v/>
      </c>
      <c r="K46" s="189" t="str">
        <f>IF('Result Sheet'!FU49="","",'Result Sheet'!FU49)</f>
        <v/>
      </c>
      <c r="L46" s="190" t="str">
        <f>IF('Result Sheet'!FV49="","",'Result Sheet'!FV49)</f>
        <v/>
      </c>
      <c r="M46" s="189" t="str">
        <f>IF('Result Sheet'!FW49="","",'Result Sheet'!FW49)</f>
        <v/>
      </c>
      <c r="N46" s="494" t="str">
        <f>IF('Result Sheet'!FZ49="NSO","NSO",IF('Result Sheet'!FX49="","",'Result Sheet'!FX49))</f>
        <v/>
      </c>
      <c r="O46" s="496" t="str">
        <f>IF('Result Sheet'!FY49="","",'Result Sheet'!FY49)</f>
        <v/>
      </c>
      <c r="P46" s="495" t="str">
        <f>IF('Result Sheet'!AE49="","",'Result Sheet'!AE49)</f>
        <v/>
      </c>
      <c r="Q46" s="192" t="str">
        <f>IF('Result Sheet'!AF49="","",'Result Sheet'!AF49)</f>
        <v/>
      </c>
      <c r="R46" s="191" t="str">
        <f>IF('Result Sheet'!AZ49="","",'Result Sheet'!AZ49)</f>
        <v/>
      </c>
      <c r="S46" s="192" t="str">
        <f>IF('Result Sheet'!BA49="","",'Result Sheet'!BA49)</f>
        <v/>
      </c>
      <c r="T46" s="191" t="str">
        <f>IF('Result Sheet'!BV49="","",'Result Sheet'!BV49)</f>
        <v/>
      </c>
      <c r="U46" s="192" t="str">
        <f>IF('Result Sheet'!BW49="","",'Result Sheet'!BW49)</f>
        <v/>
      </c>
      <c r="V46" s="191" t="str">
        <f>IF('Result Sheet'!CQ49="","",'Result Sheet'!CQ49)</f>
        <v/>
      </c>
      <c r="W46" s="192" t="str">
        <f>IF('Result Sheet'!CR49="","",'Result Sheet'!CR49)</f>
        <v/>
      </c>
      <c r="X46" s="191" t="str">
        <f>IF('Result Sheet'!DL49="","",'Result Sheet'!DL49)</f>
        <v/>
      </c>
      <c r="Y46" s="192" t="str">
        <f>IF('Result Sheet'!DM49="","",'Result Sheet'!DM49)</f>
        <v/>
      </c>
      <c r="Z46" s="191" t="str">
        <f>IF('Result Sheet'!EG49="","",'Result Sheet'!EG49)</f>
        <v/>
      </c>
      <c r="AA46" s="192" t="str">
        <f>IF('Result Sheet'!EH49="","",'Result Sheet'!EH49)</f>
        <v/>
      </c>
      <c r="AB46" s="193" t="str">
        <f>IF('Result Sheet'!GB49="","",'Result Sheet'!GB49)</f>
        <v/>
      </c>
      <c r="BV46" s="194" t="str">
        <f>'Result Sheet'!G49</f>
        <v/>
      </c>
      <c r="BW46" s="195" t="str">
        <f t="shared" si="0"/>
        <v/>
      </c>
      <c r="BX46" s="195" t="str">
        <f t="shared" si="1"/>
        <v/>
      </c>
      <c r="BY46" s="195" t="str">
        <f t="shared" si="2"/>
        <v/>
      </c>
      <c r="BZ46" s="195" t="str">
        <f t="shared" si="3"/>
        <v/>
      </c>
      <c r="CA46" s="195" t="str">
        <f t="shared" si="4"/>
        <v/>
      </c>
      <c r="CB46" s="195" t="str">
        <f t="shared" si="5"/>
        <v/>
      </c>
      <c r="CC46" s="195" t="str">
        <f t="shared" si="6"/>
        <v/>
      </c>
      <c r="CD46" s="195" t="str">
        <f t="shared" si="7"/>
        <v/>
      </c>
      <c r="CE46" s="195" t="str">
        <f t="shared" si="8"/>
        <v/>
      </c>
      <c r="CF46" s="195" t="str">
        <f t="shared" si="9"/>
        <v/>
      </c>
      <c r="CG46" s="195" t="str">
        <f t="shared" si="10"/>
        <v/>
      </c>
      <c r="CH46" s="195" t="str">
        <f t="shared" si="11"/>
        <v/>
      </c>
      <c r="CI46" s="196"/>
    </row>
    <row r="47" spans="1:87" ht="15.95" customHeight="1">
      <c r="A47" s="184">
        <f>IF('Result Sheet'!A50="","",'Result Sheet'!A50)</f>
        <v>43</v>
      </c>
      <c r="B47" s="185" t="str">
        <f>IF('Result Sheet'!B50="","",'Result Sheet'!B50)</f>
        <v/>
      </c>
      <c r="C47" s="186" t="str">
        <f>IF('Result Sheet'!F50="","",'Result Sheet'!F50)</f>
        <v/>
      </c>
      <c r="D47" s="187" t="str">
        <f>IF('Result Sheet'!E50="","",'Result Sheet'!E50)</f>
        <v/>
      </c>
      <c r="E47" s="329" t="str">
        <f>IF('Result Sheet'!G50="","",'Result Sheet'!G50)</f>
        <v/>
      </c>
      <c r="F47" s="329" t="str">
        <f>IF('Result Sheet'!H50="","",'Result Sheet'!H50)</f>
        <v/>
      </c>
      <c r="G47" s="329" t="str">
        <f>IF('Result Sheet'!I50="","",'Result Sheet'!I50)</f>
        <v/>
      </c>
      <c r="H47" s="188" t="str">
        <f>IF('Result Sheet'!K50="","",'Result Sheet'!K50)</f>
        <v/>
      </c>
      <c r="I47" s="188" t="str">
        <f>IF('Result Sheet'!J50="","",'Result Sheet'!J50)</f>
        <v/>
      </c>
      <c r="J47" s="301" t="str">
        <f>IF('Result Sheet'!FZ50="","",'Result Sheet'!FZ50)</f>
        <v/>
      </c>
      <c r="K47" s="189" t="str">
        <f>IF('Result Sheet'!FU50="","",'Result Sheet'!FU50)</f>
        <v/>
      </c>
      <c r="L47" s="190" t="str">
        <f>IF('Result Sheet'!FV50="","",'Result Sheet'!FV50)</f>
        <v/>
      </c>
      <c r="M47" s="189" t="str">
        <f>IF('Result Sheet'!FW50="","",'Result Sheet'!FW50)</f>
        <v/>
      </c>
      <c r="N47" s="494" t="str">
        <f>IF('Result Sheet'!FZ50="NSO","NSO",IF('Result Sheet'!FX50="","",'Result Sheet'!FX50))</f>
        <v/>
      </c>
      <c r="O47" s="496" t="str">
        <f>IF('Result Sheet'!FY50="","",'Result Sheet'!FY50)</f>
        <v/>
      </c>
      <c r="P47" s="495" t="str">
        <f>IF('Result Sheet'!AE50="","",'Result Sheet'!AE50)</f>
        <v/>
      </c>
      <c r="Q47" s="192" t="str">
        <f>IF('Result Sheet'!AF50="","",'Result Sheet'!AF50)</f>
        <v/>
      </c>
      <c r="R47" s="191" t="str">
        <f>IF('Result Sheet'!AZ50="","",'Result Sheet'!AZ50)</f>
        <v/>
      </c>
      <c r="S47" s="192" t="str">
        <f>IF('Result Sheet'!BA50="","",'Result Sheet'!BA50)</f>
        <v/>
      </c>
      <c r="T47" s="191" t="str">
        <f>IF('Result Sheet'!BV50="","",'Result Sheet'!BV50)</f>
        <v/>
      </c>
      <c r="U47" s="192" t="str">
        <f>IF('Result Sheet'!BW50="","",'Result Sheet'!BW50)</f>
        <v/>
      </c>
      <c r="V47" s="191" t="str">
        <f>IF('Result Sheet'!CQ50="","",'Result Sheet'!CQ50)</f>
        <v/>
      </c>
      <c r="W47" s="192" t="str">
        <f>IF('Result Sheet'!CR50="","",'Result Sheet'!CR50)</f>
        <v/>
      </c>
      <c r="X47" s="191" t="str">
        <f>IF('Result Sheet'!DL50="","",'Result Sheet'!DL50)</f>
        <v/>
      </c>
      <c r="Y47" s="192" t="str">
        <f>IF('Result Sheet'!DM50="","",'Result Sheet'!DM50)</f>
        <v/>
      </c>
      <c r="Z47" s="191" t="str">
        <f>IF('Result Sheet'!EG50="","",'Result Sheet'!EG50)</f>
        <v/>
      </c>
      <c r="AA47" s="192" t="str">
        <f>IF('Result Sheet'!EH50="","",'Result Sheet'!EH50)</f>
        <v/>
      </c>
      <c r="AB47" s="193" t="str">
        <f>IF('Result Sheet'!GB50="","",'Result Sheet'!GB50)</f>
        <v/>
      </c>
      <c r="BV47" s="194" t="str">
        <f>'Result Sheet'!G50</f>
        <v/>
      </c>
      <c r="BW47" s="195" t="str">
        <f t="shared" si="0"/>
        <v/>
      </c>
      <c r="BX47" s="195" t="str">
        <f t="shared" si="1"/>
        <v/>
      </c>
      <c r="BY47" s="195" t="str">
        <f t="shared" si="2"/>
        <v/>
      </c>
      <c r="BZ47" s="195" t="str">
        <f t="shared" si="3"/>
        <v/>
      </c>
      <c r="CA47" s="195" t="str">
        <f t="shared" si="4"/>
        <v/>
      </c>
      <c r="CB47" s="195" t="str">
        <f t="shared" si="5"/>
        <v/>
      </c>
      <c r="CC47" s="195" t="str">
        <f t="shared" si="6"/>
        <v/>
      </c>
      <c r="CD47" s="195" t="str">
        <f t="shared" si="7"/>
        <v/>
      </c>
      <c r="CE47" s="195" t="str">
        <f t="shared" si="8"/>
        <v/>
      </c>
      <c r="CF47" s="195" t="str">
        <f t="shared" si="9"/>
        <v/>
      </c>
      <c r="CG47" s="195" t="str">
        <f t="shared" si="10"/>
        <v/>
      </c>
      <c r="CH47" s="195" t="str">
        <f t="shared" si="11"/>
        <v/>
      </c>
      <c r="CI47" s="196"/>
    </row>
    <row r="48" spans="1:87" ht="15.95" customHeight="1">
      <c r="A48" s="184">
        <f>IF('Result Sheet'!A51="","",'Result Sheet'!A51)</f>
        <v>44</v>
      </c>
      <c r="B48" s="185" t="str">
        <f>IF('Result Sheet'!B51="","",'Result Sheet'!B51)</f>
        <v/>
      </c>
      <c r="C48" s="186" t="str">
        <f>IF('Result Sheet'!F51="","",'Result Sheet'!F51)</f>
        <v/>
      </c>
      <c r="D48" s="187" t="str">
        <f>IF('Result Sheet'!E51="","",'Result Sheet'!E51)</f>
        <v/>
      </c>
      <c r="E48" s="329" t="str">
        <f>IF('Result Sheet'!G51="","",'Result Sheet'!G51)</f>
        <v/>
      </c>
      <c r="F48" s="329" t="str">
        <f>IF('Result Sheet'!H51="","",'Result Sheet'!H51)</f>
        <v/>
      </c>
      <c r="G48" s="329" t="str">
        <f>IF('Result Sheet'!I51="","",'Result Sheet'!I51)</f>
        <v/>
      </c>
      <c r="H48" s="188" t="str">
        <f>IF('Result Sheet'!K51="","",'Result Sheet'!K51)</f>
        <v/>
      </c>
      <c r="I48" s="188" t="str">
        <f>IF('Result Sheet'!J51="","",'Result Sheet'!J51)</f>
        <v/>
      </c>
      <c r="J48" s="301" t="str">
        <f>IF('Result Sheet'!FZ51="","",'Result Sheet'!FZ51)</f>
        <v/>
      </c>
      <c r="K48" s="189" t="str">
        <f>IF('Result Sheet'!FU51="","",'Result Sheet'!FU51)</f>
        <v/>
      </c>
      <c r="L48" s="190" t="str">
        <f>IF('Result Sheet'!FV51="","",'Result Sheet'!FV51)</f>
        <v/>
      </c>
      <c r="M48" s="189" t="str">
        <f>IF('Result Sheet'!FW51="","",'Result Sheet'!FW51)</f>
        <v/>
      </c>
      <c r="N48" s="494" t="str">
        <f>IF('Result Sheet'!FZ51="NSO","NSO",IF('Result Sheet'!FX51="","",'Result Sheet'!FX51))</f>
        <v/>
      </c>
      <c r="O48" s="496" t="str">
        <f>IF('Result Sheet'!FY51="","",'Result Sheet'!FY51)</f>
        <v/>
      </c>
      <c r="P48" s="495" t="str">
        <f>IF('Result Sheet'!AE51="","",'Result Sheet'!AE51)</f>
        <v/>
      </c>
      <c r="Q48" s="192" t="str">
        <f>IF('Result Sheet'!AF51="","",'Result Sheet'!AF51)</f>
        <v/>
      </c>
      <c r="R48" s="191" t="str">
        <f>IF('Result Sheet'!AZ51="","",'Result Sheet'!AZ51)</f>
        <v/>
      </c>
      <c r="S48" s="192" t="str">
        <f>IF('Result Sheet'!BA51="","",'Result Sheet'!BA51)</f>
        <v/>
      </c>
      <c r="T48" s="191" t="str">
        <f>IF('Result Sheet'!BV51="","",'Result Sheet'!BV51)</f>
        <v/>
      </c>
      <c r="U48" s="192" t="str">
        <f>IF('Result Sheet'!BW51="","",'Result Sheet'!BW51)</f>
        <v/>
      </c>
      <c r="V48" s="191" t="str">
        <f>IF('Result Sheet'!CQ51="","",'Result Sheet'!CQ51)</f>
        <v/>
      </c>
      <c r="W48" s="192" t="str">
        <f>IF('Result Sheet'!CR51="","",'Result Sheet'!CR51)</f>
        <v/>
      </c>
      <c r="X48" s="191" t="str">
        <f>IF('Result Sheet'!DL51="","",'Result Sheet'!DL51)</f>
        <v/>
      </c>
      <c r="Y48" s="192" t="str">
        <f>IF('Result Sheet'!DM51="","",'Result Sheet'!DM51)</f>
        <v/>
      </c>
      <c r="Z48" s="191" t="str">
        <f>IF('Result Sheet'!EG51="","",'Result Sheet'!EG51)</f>
        <v/>
      </c>
      <c r="AA48" s="192" t="str">
        <f>IF('Result Sheet'!EH51="","",'Result Sheet'!EH51)</f>
        <v/>
      </c>
      <c r="AB48" s="193" t="str">
        <f>IF('Result Sheet'!GB51="","",'Result Sheet'!GB51)</f>
        <v/>
      </c>
      <c r="BV48" s="194" t="str">
        <f>'Result Sheet'!G51</f>
        <v/>
      </c>
      <c r="BW48" s="195" t="str">
        <f t="shared" si="0"/>
        <v/>
      </c>
      <c r="BX48" s="195" t="str">
        <f t="shared" si="1"/>
        <v/>
      </c>
      <c r="BY48" s="195" t="str">
        <f t="shared" si="2"/>
        <v/>
      </c>
      <c r="BZ48" s="195" t="str">
        <f t="shared" si="3"/>
        <v/>
      </c>
      <c r="CA48" s="195" t="str">
        <f t="shared" si="4"/>
        <v/>
      </c>
      <c r="CB48" s="195" t="str">
        <f t="shared" si="5"/>
        <v/>
      </c>
      <c r="CC48" s="195" t="str">
        <f t="shared" si="6"/>
        <v/>
      </c>
      <c r="CD48" s="195" t="str">
        <f t="shared" si="7"/>
        <v/>
      </c>
      <c r="CE48" s="195" t="str">
        <f t="shared" si="8"/>
        <v/>
      </c>
      <c r="CF48" s="195" t="str">
        <f t="shared" si="9"/>
        <v/>
      </c>
      <c r="CG48" s="195" t="str">
        <f t="shared" si="10"/>
        <v/>
      </c>
      <c r="CH48" s="195" t="str">
        <f t="shared" si="11"/>
        <v/>
      </c>
      <c r="CI48" s="196"/>
    </row>
    <row r="49" spans="1:87" ht="15.95" customHeight="1">
      <c r="A49" s="184">
        <f>IF('Result Sheet'!A52="","",'Result Sheet'!A52)</f>
        <v>45</v>
      </c>
      <c r="B49" s="185" t="str">
        <f>IF('Result Sheet'!B52="","",'Result Sheet'!B52)</f>
        <v/>
      </c>
      <c r="C49" s="186" t="str">
        <f>IF('Result Sheet'!F52="","",'Result Sheet'!F52)</f>
        <v/>
      </c>
      <c r="D49" s="187" t="str">
        <f>IF('Result Sheet'!E52="","",'Result Sheet'!E52)</f>
        <v/>
      </c>
      <c r="E49" s="329" t="str">
        <f>IF('Result Sheet'!G52="","",'Result Sheet'!G52)</f>
        <v/>
      </c>
      <c r="F49" s="329" t="str">
        <f>IF('Result Sheet'!H52="","",'Result Sheet'!H52)</f>
        <v/>
      </c>
      <c r="G49" s="329" t="str">
        <f>IF('Result Sheet'!I52="","",'Result Sheet'!I52)</f>
        <v/>
      </c>
      <c r="H49" s="188" t="str">
        <f>IF('Result Sheet'!K52="","",'Result Sheet'!K52)</f>
        <v/>
      </c>
      <c r="I49" s="188" t="str">
        <f>IF('Result Sheet'!J52="","",'Result Sheet'!J52)</f>
        <v/>
      </c>
      <c r="J49" s="301" t="str">
        <f>IF('Result Sheet'!FZ52="","",'Result Sheet'!FZ52)</f>
        <v/>
      </c>
      <c r="K49" s="189" t="str">
        <f>IF('Result Sheet'!FU52="","",'Result Sheet'!FU52)</f>
        <v/>
      </c>
      <c r="L49" s="190" t="str">
        <f>IF('Result Sheet'!FV52="","",'Result Sheet'!FV52)</f>
        <v/>
      </c>
      <c r="M49" s="189" t="str">
        <f>IF('Result Sheet'!FW52="","",'Result Sheet'!FW52)</f>
        <v/>
      </c>
      <c r="N49" s="494" t="str">
        <f>IF('Result Sheet'!FZ52="NSO","NSO",IF('Result Sheet'!FX52="","",'Result Sheet'!FX52))</f>
        <v/>
      </c>
      <c r="O49" s="496" t="str">
        <f>IF('Result Sheet'!FY52="","",'Result Sheet'!FY52)</f>
        <v/>
      </c>
      <c r="P49" s="495" t="str">
        <f>IF('Result Sheet'!AE52="","",'Result Sheet'!AE52)</f>
        <v/>
      </c>
      <c r="Q49" s="192" t="str">
        <f>IF('Result Sheet'!AF52="","",'Result Sheet'!AF52)</f>
        <v/>
      </c>
      <c r="R49" s="191" t="str">
        <f>IF('Result Sheet'!AZ52="","",'Result Sheet'!AZ52)</f>
        <v/>
      </c>
      <c r="S49" s="192" t="str">
        <f>IF('Result Sheet'!BA52="","",'Result Sheet'!BA52)</f>
        <v/>
      </c>
      <c r="T49" s="191" t="str">
        <f>IF('Result Sheet'!BV52="","",'Result Sheet'!BV52)</f>
        <v/>
      </c>
      <c r="U49" s="192" t="str">
        <f>IF('Result Sheet'!BW52="","",'Result Sheet'!BW52)</f>
        <v/>
      </c>
      <c r="V49" s="191" t="str">
        <f>IF('Result Sheet'!CQ52="","",'Result Sheet'!CQ52)</f>
        <v/>
      </c>
      <c r="W49" s="192" t="str">
        <f>IF('Result Sheet'!CR52="","",'Result Sheet'!CR52)</f>
        <v/>
      </c>
      <c r="X49" s="191" t="str">
        <f>IF('Result Sheet'!DL52="","",'Result Sheet'!DL52)</f>
        <v/>
      </c>
      <c r="Y49" s="192" t="str">
        <f>IF('Result Sheet'!DM52="","",'Result Sheet'!DM52)</f>
        <v/>
      </c>
      <c r="Z49" s="191" t="str">
        <f>IF('Result Sheet'!EG52="","",'Result Sheet'!EG52)</f>
        <v/>
      </c>
      <c r="AA49" s="192" t="str">
        <f>IF('Result Sheet'!EH52="","",'Result Sheet'!EH52)</f>
        <v/>
      </c>
      <c r="AB49" s="193" t="str">
        <f>IF('Result Sheet'!GB52="","",'Result Sheet'!GB52)</f>
        <v/>
      </c>
      <c r="BV49" s="194" t="str">
        <f>'Result Sheet'!G52</f>
        <v/>
      </c>
      <c r="BW49" s="195" t="str">
        <f t="shared" si="0"/>
        <v/>
      </c>
      <c r="BX49" s="195" t="str">
        <f t="shared" si="1"/>
        <v/>
      </c>
      <c r="BY49" s="195" t="str">
        <f t="shared" si="2"/>
        <v/>
      </c>
      <c r="BZ49" s="195" t="str">
        <f t="shared" si="3"/>
        <v/>
      </c>
      <c r="CA49" s="195" t="str">
        <f t="shared" si="4"/>
        <v/>
      </c>
      <c r="CB49" s="195" t="str">
        <f t="shared" si="5"/>
        <v/>
      </c>
      <c r="CC49" s="195" t="str">
        <f t="shared" si="6"/>
        <v/>
      </c>
      <c r="CD49" s="195" t="str">
        <f t="shared" si="7"/>
        <v/>
      </c>
      <c r="CE49" s="195" t="str">
        <f t="shared" si="8"/>
        <v/>
      </c>
      <c r="CF49" s="195" t="str">
        <f t="shared" si="9"/>
        <v/>
      </c>
      <c r="CG49" s="195" t="str">
        <f t="shared" si="10"/>
        <v/>
      </c>
      <c r="CH49" s="195" t="str">
        <f t="shared" si="11"/>
        <v/>
      </c>
      <c r="CI49" s="196"/>
    </row>
    <row r="50" spans="1:87" ht="15.95" customHeight="1">
      <c r="A50" s="184">
        <f>IF('Result Sheet'!A53="","",'Result Sheet'!A53)</f>
        <v>46</v>
      </c>
      <c r="B50" s="185" t="str">
        <f>IF('Result Sheet'!B53="","",'Result Sheet'!B53)</f>
        <v/>
      </c>
      <c r="C50" s="186" t="str">
        <f>IF('Result Sheet'!F53="","",'Result Sheet'!F53)</f>
        <v/>
      </c>
      <c r="D50" s="187" t="str">
        <f>IF('Result Sheet'!E53="","",'Result Sheet'!E53)</f>
        <v/>
      </c>
      <c r="E50" s="329" t="str">
        <f>IF('Result Sheet'!G53="","",'Result Sheet'!G53)</f>
        <v/>
      </c>
      <c r="F50" s="329" t="str">
        <f>IF('Result Sheet'!H53="","",'Result Sheet'!H53)</f>
        <v/>
      </c>
      <c r="G50" s="329" t="str">
        <f>IF('Result Sheet'!I53="","",'Result Sheet'!I53)</f>
        <v/>
      </c>
      <c r="H50" s="188" t="str">
        <f>IF('Result Sheet'!K53="","",'Result Sheet'!K53)</f>
        <v/>
      </c>
      <c r="I50" s="188" t="str">
        <f>IF('Result Sheet'!J53="","",'Result Sheet'!J53)</f>
        <v/>
      </c>
      <c r="J50" s="301" t="str">
        <f>IF('Result Sheet'!FZ53="","",'Result Sheet'!FZ53)</f>
        <v/>
      </c>
      <c r="K50" s="189" t="str">
        <f>IF('Result Sheet'!FU53="","",'Result Sheet'!FU53)</f>
        <v/>
      </c>
      <c r="L50" s="190" t="str">
        <f>IF('Result Sheet'!FV53="","",'Result Sheet'!FV53)</f>
        <v/>
      </c>
      <c r="M50" s="189" t="str">
        <f>IF('Result Sheet'!FW53="","",'Result Sheet'!FW53)</f>
        <v/>
      </c>
      <c r="N50" s="494" t="str">
        <f>IF('Result Sheet'!FZ53="NSO","NSO",IF('Result Sheet'!FX53="","",'Result Sheet'!FX53))</f>
        <v/>
      </c>
      <c r="O50" s="496" t="str">
        <f>IF('Result Sheet'!FY53="","",'Result Sheet'!FY53)</f>
        <v/>
      </c>
      <c r="P50" s="495" t="str">
        <f>IF('Result Sheet'!AE53="","",'Result Sheet'!AE53)</f>
        <v/>
      </c>
      <c r="Q50" s="192" t="str">
        <f>IF('Result Sheet'!AF53="","",'Result Sheet'!AF53)</f>
        <v/>
      </c>
      <c r="R50" s="191" t="str">
        <f>IF('Result Sheet'!AZ53="","",'Result Sheet'!AZ53)</f>
        <v/>
      </c>
      <c r="S50" s="192" t="str">
        <f>IF('Result Sheet'!BA53="","",'Result Sheet'!BA53)</f>
        <v/>
      </c>
      <c r="T50" s="191" t="str">
        <f>IF('Result Sheet'!BV53="","",'Result Sheet'!BV53)</f>
        <v/>
      </c>
      <c r="U50" s="192" t="str">
        <f>IF('Result Sheet'!BW53="","",'Result Sheet'!BW53)</f>
        <v/>
      </c>
      <c r="V50" s="191" t="str">
        <f>IF('Result Sheet'!CQ53="","",'Result Sheet'!CQ53)</f>
        <v/>
      </c>
      <c r="W50" s="192" t="str">
        <f>IF('Result Sheet'!CR53="","",'Result Sheet'!CR53)</f>
        <v/>
      </c>
      <c r="X50" s="191" t="str">
        <f>IF('Result Sheet'!DL53="","",'Result Sheet'!DL53)</f>
        <v/>
      </c>
      <c r="Y50" s="192" t="str">
        <f>IF('Result Sheet'!DM53="","",'Result Sheet'!DM53)</f>
        <v/>
      </c>
      <c r="Z50" s="191" t="str">
        <f>IF('Result Sheet'!EG53="","",'Result Sheet'!EG53)</f>
        <v/>
      </c>
      <c r="AA50" s="192" t="str">
        <f>IF('Result Sheet'!EH53="","",'Result Sheet'!EH53)</f>
        <v/>
      </c>
      <c r="AB50" s="193" t="str">
        <f>IF('Result Sheet'!GB53="","",'Result Sheet'!GB53)</f>
        <v/>
      </c>
      <c r="BV50" s="194" t="str">
        <f>'Result Sheet'!G53</f>
        <v/>
      </c>
      <c r="BW50" s="195" t="str">
        <f t="shared" si="0"/>
        <v/>
      </c>
      <c r="BX50" s="195" t="str">
        <f t="shared" si="1"/>
        <v/>
      </c>
      <c r="BY50" s="195" t="str">
        <f t="shared" si="2"/>
        <v/>
      </c>
      <c r="BZ50" s="195" t="str">
        <f t="shared" si="3"/>
        <v/>
      </c>
      <c r="CA50" s="195" t="str">
        <f t="shared" si="4"/>
        <v/>
      </c>
      <c r="CB50" s="195" t="str">
        <f t="shared" si="5"/>
        <v/>
      </c>
      <c r="CC50" s="195" t="str">
        <f t="shared" si="6"/>
        <v/>
      </c>
      <c r="CD50" s="195" t="str">
        <f t="shared" si="7"/>
        <v/>
      </c>
      <c r="CE50" s="195" t="str">
        <f t="shared" si="8"/>
        <v/>
      </c>
      <c r="CF50" s="195" t="str">
        <f t="shared" si="9"/>
        <v/>
      </c>
      <c r="CG50" s="195" t="str">
        <f t="shared" si="10"/>
        <v/>
      </c>
      <c r="CH50" s="195" t="str">
        <f t="shared" si="11"/>
        <v/>
      </c>
      <c r="CI50" s="196"/>
    </row>
    <row r="51" spans="1:87" ht="15.95" customHeight="1">
      <c r="A51" s="184">
        <f>IF('Result Sheet'!A54="","",'Result Sheet'!A54)</f>
        <v>47</v>
      </c>
      <c r="B51" s="185" t="str">
        <f>IF('Result Sheet'!B54="","",'Result Sheet'!B54)</f>
        <v/>
      </c>
      <c r="C51" s="186" t="str">
        <f>IF('Result Sheet'!F54="","",'Result Sheet'!F54)</f>
        <v/>
      </c>
      <c r="D51" s="187" t="str">
        <f>IF('Result Sheet'!E54="","",'Result Sheet'!E54)</f>
        <v/>
      </c>
      <c r="E51" s="329" t="str">
        <f>IF('Result Sheet'!G54="","",'Result Sheet'!G54)</f>
        <v/>
      </c>
      <c r="F51" s="329" t="str">
        <f>IF('Result Sheet'!H54="","",'Result Sheet'!H54)</f>
        <v/>
      </c>
      <c r="G51" s="329" t="str">
        <f>IF('Result Sheet'!I54="","",'Result Sheet'!I54)</f>
        <v/>
      </c>
      <c r="H51" s="188" t="str">
        <f>IF('Result Sheet'!K54="","",'Result Sheet'!K54)</f>
        <v/>
      </c>
      <c r="I51" s="188" t="str">
        <f>IF('Result Sheet'!J54="","",'Result Sheet'!J54)</f>
        <v/>
      </c>
      <c r="J51" s="301" t="str">
        <f>IF('Result Sheet'!FZ54="","",'Result Sheet'!FZ54)</f>
        <v/>
      </c>
      <c r="K51" s="189" t="str">
        <f>IF('Result Sheet'!FU54="","",'Result Sheet'!FU54)</f>
        <v/>
      </c>
      <c r="L51" s="190" t="str">
        <f>IF('Result Sheet'!FV54="","",'Result Sheet'!FV54)</f>
        <v/>
      </c>
      <c r="M51" s="189" t="str">
        <f>IF('Result Sheet'!FW54="","",'Result Sheet'!FW54)</f>
        <v/>
      </c>
      <c r="N51" s="494" t="str">
        <f>IF('Result Sheet'!FZ54="NSO","NSO",IF('Result Sheet'!FX54="","",'Result Sheet'!FX54))</f>
        <v/>
      </c>
      <c r="O51" s="496" t="str">
        <f>IF('Result Sheet'!FY54="","",'Result Sheet'!FY54)</f>
        <v/>
      </c>
      <c r="P51" s="495" t="str">
        <f>IF('Result Sheet'!AE54="","",'Result Sheet'!AE54)</f>
        <v/>
      </c>
      <c r="Q51" s="192" t="str">
        <f>IF('Result Sheet'!AF54="","",'Result Sheet'!AF54)</f>
        <v/>
      </c>
      <c r="R51" s="191" t="str">
        <f>IF('Result Sheet'!AZ54="","",'Result Sheet'!AZ54)</f>
        <v/>
      </c>
      <c r="S51" s="192" t="str">
        <f>IF('Result Sheet'!BA54="","",'Result Sheet'!BA54)</f>
        <v/>
      </c>
      <c r="T51" s="191" t="str">
        <f>IF('Result Sheet'!BV54="","",'Result Sheet'!BV54)</f>
        <v/>
      </c>
      <c r="U51" s="192" t="str">
        <f>IF('Result Sheet'!BW54="","",'Result Sheet'!BW54)</f>
        <v/>
      </c>
      <c r="V51" s="191" t="str">
        <f>IF('Result Sheet'!CQ54="","",'Result Sheet'!CQ54)</f>
        <v/>
      </c>
      <c r="W51" s="192" t="str">
        <f>IF('Result Sheet'!CR54="","",'Result Sheet'!CR54)</f>
        <v/>
      </c>
      <c r="X51" s="191" t="str">
        <f>IF('Result Sheet'!DL54="","",'Result Sheet'!DL54)</f>
        <v/>
      </c>
      <c r="Y51" s="192" t="str">
        <f>IF('Result Sheet'!DM54="","",'Result Sheet'!DM54)</f>
        <v/>
      </c>
      <c r="Z51" s="191" t="str">
        <f>IF('Result Sheet'!EG54="","",'Result Sheet'!EG54)</f>
        <v/>
      </c>
      <c r="AA51" s="192" t="str">
        <f>IF('Result Sheet'!EH54="","",'Result Sheet'!EH54)</f>
        <v/>
      </c>
      <c r="AB51" s="193" t="str">
        <f>IF('Result Sheet'!GB54="","",'Result Sheet'!GB54)</f>
        <v/>
      </c>
      <c r="BV51" s="194" t="str">
        <f>'Result Sheet'!G54</f>
        <v/>
      </c>
      <c r="BW51" s="195" t="str">
        <f t="shared" si="0"/>
        <v/>
      </c>
      <c r="BX51" s="195" t="str">
        <f t="shared" si="1"/>
        <v/>
      </c>
      <c r="BY51" s="195" t="str">
        <f t="shared" si="2"/>
        <v/>
      </c>
      <c r="BZ51" s="195" t="str">
        <f t="shared" si="3"/>
        <v/>
      </c>
      <c r="CA51" s="195" t="str">
        <f t="shared" si="4"/>
        <v/>
      </c>
      <c r="CB51" s="195" t="str">
        <f t="shared" si="5"/>
        <v/>
      </c>
      <c r="CC51" s="195" t="str">
        <f t="shared" si="6"/>
        <v/>
      </c>
      <c r="CD51" s="195" t="str">
        <f t="shared" si="7"/>
        <v/>
      </c>
      <c r="CE51" s="195" t="str">
        <f t="shared" si="8"/>
        <v/>
      </c>
      <c r="CF51" s="195" t="str">
        <f t="shared" si="9"/>
        <v/>
      </c>
      <c r="CG51" s="195" t="str">
        <f t="shared" si="10"/>
        <v/>
      </c>
      <c r="CH51" s="195" t="str">
        <f t="shared" si="11"/>
        <v/>
      </c>
      <c r="CI51" s="196"/>
    </row>
    <row r="52" spans="1:87" ht="15.95" customHeight="1">
      <c r="A52" s="184">
        <f>IF('Result Sheet'!A55="","",'Result Sheet'!A55)</f>
        <v>48</v>
      </c>
      <c r="B52" s="185" t="str">
        <f>IF('Result Sheet'!B55="","",'Result Sheet'!B55)</f>
        <v/>
      </c>
      <c r="C52" s="186" t="str">
        <f>IF('Result Sheet'!F55="","",'Result Sheet'!F55)</f>
        <v/>
      </c>
      <c r="D52" s="187" t="str">
        <f>IF('Result Sheet'!E55="","",'Result Sheet'!E55)</f>
        <v/>
      </c>
      <c r="E52" s="329" t="str">
        <f>IF('Result Sheet'!G55="","",'Result Sheet'!G55)</f>
        <v/>
      </c>
      <c r="F52" s="329" t="str">
        <f>IF('Result Sheet'!H55="","",'Result Sheet'!H55)</f>
        <v/>
      </c>
      <c r="G52" s="329" t="str">
        <f>IF('Result Sheet'!I55="","",'Result Sheet'!I55)</f>
        <v/>
      </c>
      <c r="H52" s="188" t="str">
        <f>IF('Result Sheet'!K55="","",'Result Sheet'!K55)</f>
        <v/>
      </c>
      <c r="I52" s="188" t="str">
        <f>IF('Result Sheet'!J55="","",'Result Sheet'!J55)</f>
        <v/>
      </c>
      <c r="J52" s="301" t="str">
        <f>IF('Result Sheet'!FZ55="","",'Result Sheet'!FZ55)</f>
        <v/>
      </c>
      <c r="K52" s="189" t="str">
        <f>IF('Result Sheet'!FU55="","",'Result Sheet'!FU55)</f>
        <v/>
      </c>
      <c r="L52" s="190" t="str">
        <f>IF('Result Sheet'!FV55="","",'Result Sheet'!FV55)</f>
        <v/>
      </c>
      <c r="M52" s="189" t="str">
        <f>IF('Result Sheet'!FW55="","",'Result Sheet'!FW55)</f>
        <v/>
      </c>
      <c r="N52" s="494" t="str">
        <f>IF('Result Sheet'!FZ55="NSO","NSO",IF('Result Sheet'!FX55="","",'Result Sheet'!FX55))</f>
        <v/>
      </c>
      <c r="O52" s="496" t="str">
        <f>IF('Result Sheet'!FY55="","",'Result Sheet'!FY55)</f>
        <v/>
      </c>
      <c r="P52" s="495" t="str">
        <f>IF('Result Sheet'!AE55="","",'Result Sheet'!AE55)</f>
        <v/>
      </c>
      <c r="Q52" s="192" t="str">
        <f>IF('Result Sheet'!AF55="","",'Result Sheet'!AF55)</f>
        <v/>
      </c>
      <c r="R52" s="191" t="str">
        <f>IF('Result Sheet'!AZ55="","",'Result Sheet'!AZ55)</f>
        <v/>
      </c>
      <c r="S52" s="192" t="str">
        <f>IF('Result Sheet'!BA55="","",'Result Sheet'!BA55)</f>
        <v/>
      </c>
      <c r="T52" s="191" t="str">
        <f>IF('Result Sheet'!BV55="","",'Result Sheet'!BV55)</f>
        <v/>
      </c>
      <c r="U52" s="192" t="str">
        <f>IF('Result Sheet'!BW55="","",'Result Sheet'!BW55)</f>
        <v/>
      </c>
      <c r="V52" s="191" t="str">
        <f>IF('Result Sheet'!CQ55="","",'Result Sheet'!CQ55)</f>
        <v/>
      </c>
      <c r="W52" s="192" t="str">
        <f>IF('Result Sheet'!CR55="","",'Result Sheet'!CR55)</f>
        <v/>
      </c>
      <c r="X52" s="191" t="str">
        <f>IF('Result Sheet'!DL55="","",'Result Sheet'!DL55)</f>
        <v/>
      </c>
      <c r="Y52" s="192" t="str">
        <f>IF('Result Sheet'!DM55="","",'Result Sheet'!DM55)</f>
        <v/>
      </c>
      <c r="Z52" s="191" t="str">
        <f>IF('Result Sheet'!EG55="","",'Result Sheet'!EG55)</f>
        <v/>
      </c>
      <c r="AA52" s="192" t="str">
        <f>IF('Result Sheet'!EH55="","",'Result Sheet'!EH55)</f>
        <v/>
      </c>
      <c r="AB52" s="193" t="str">
        <f>IF('Result Sheet'!GB55="","",'Result Sheet'!GB55)</f>
        <v/>
      </c>
      <c r="BV52" s="194" t="str">
        <f>'Result Sheet'!G55</f>
        <v/>
      </c>
      <c r="BW52" s="195" t="str">
        <f t="shared" si="0"/>
        <v/>
      </c>
      <c r="BX52" s="195" t="str">
        <f t="shared" si="1"/>
        <v/>
      </c>
      <c r="BY52" s="195" t="str">
        <f t="shared" si="2"/>
        <v/>
      </c>
      <c r="BZ52" s="195" t="str">
        <f t="shared" si="3"/>
        <v/>
      </c>
      <c r="CA52" s="195" t="str">
        <f t="shared" si="4"/>
        <v/>
      </c>
      <c r="CB52" s="195" t="str">
        <f t="shared" si="5"/>
        <v/>
      </c>
      <c r="CC52" s="195" t="str">
        <f t="shared" si="6"/>
        <v/>
      </c>
      <c r="CD52" s="195" t="str">
        <f t="shared" si="7"/>
        <v/>
      </c>
      <c r="CE52" s="195" t="str">
        <f t="shared" si="8"/>
        <v/>
      </c>
      <c r="CF52" s="195" t="str">
        <f t="shared" si="9"/>
        <v/>
      </c>
      <c r="CG52" s="195" t="str">
        <f t="shared" si="10"/>
        <v/>
      </c>
      <c r="CH52" s="195" t="str">
        <f t="shared" si="11"/>
        <v/>
      </c>
      <c r="CI52" s="196"/>
    </row>
    <row r="53" spans="1:87" ht="15.95" customHeight="1">
      <c r="A53" s="184">
        <f>IF('Result Sheet'!A56="","",'Result Sheet'!A56)</f>
        <v>49</v>
      </c>
      <c r="B53" s="185" t="str">
        <f>IF('Result Sheet'!B56="","",'Result Sheet'!B56)</f>
        <v/>
      </c>
      <c r="C53" s="186" t="str">
        <f>IF('Result Sheet'!F56="","",'Result Sheet'!F56)</f>
        <v/>
      </c>
      <c r="D53" s="187" t="str">
        <f>IF('Result Sheet'!E56="","",'Result Sheet'!E56)</f>
        <v/>
      </c>
      <c r="E53" s="329" t="str">
        <f>IF('Result Sheet'!G56="","",'Result Sheet'!G56)</f>
        <v/>
      </c>
      <c r="F53" s="329" t="str">
        <f>IF('Result Sheet'!H56="","",'Result Sheet'!H56)</f>
        <v/>
      </c>
      <c r="G53" s="329" t="str">
        <f>IF('Result Sheet'!I56="","",'Result Sheet'!I56)</f>
        <v/>
      </c>
      <c r="H53" s="188" t="str">
        <f>IF('Result Sheet'!K56="","",'Result Sheet'!K56)</f>
        <v/>
      </c>
      <c r="I53" s="188" t="str">
        <f>IF('Result Sheet'!J56="","",'Result Sheet'!J56)</f>
        <v/>
      </c>
      <c r="J53" s="301" t="str">
        <f>IF('Result Sheet'!FZ56="","",'Result Sheet'!FZ56)</f>
        <v/>
      </c>
      <c r="K53" s="189" t="str">
        <f>IF('Result Sheet'!FU56="","",'Result Sheet'!FU56)</f>
        <v/>
      </c>
      <c r="L53" s="190" t="str">
        <f>IF('Result Sheet'!FV56="","",'Result Sheet'!FV56)</f>
        <v/>
      </c>
      <c r="M53" s="189" t="str">
        <f>IF('Result Sheet'!FW56="","",'Result Sheet'!FW56)</f>
        <v/>
      </c>
      <c r="N53" s="494" t="str">
        <f>IF('Result Sheet'!FZ56="NSO","NSO",IF('Result Sheet'!FX56="","",'Result Sheet'!FX56))</f>
        <v/>
      </c>
      <c r="O53" s="496" t="str">
        <f>IF('Result Sheet'!FY56="","",'Result Sheet'!FY56)</f>
        <v/>
      </c>
      <c r="P53" s="495" t="str">
        <f>IF('Result Sheet'!AE56="","",'Result Sheet'!AE56)</f>
        <v/>
      </c>
      <c r="Q53" s="192" t="str">
        <f>IF('Result Sheet'!AF56="","",'Result Sheet'!AF56)</f>
        <v/>
      </c>
      <c r="R53" s="191" t="str">
        <f>IF('Result Sheet'!AZ56="","",'Result Sheet'!AZ56)</f>
        <v/>
      </c>
      <c r="S53" s="192" t="str">
        <f>IF('Result Sheet'!BA56="","",'Result Sheet'!BA56)</f>
        <v/>
      </c>
      <c r="T53" s="191" t="str">
        <f>IF('Result Sheet'!BV56="","",'Result Sheet'!BV56)</f>
        <v/>
      </c>
      <c r="U53" s="192" t="str">
        <f>IF('Result Sheet'!BW56="","",'Result Sheet'!BW56)</f>
        <v/>
      </c>
      <c r="V53" s="191" t="str">
        <f>IF('Result Sheet'!CQ56="","",'Result Sheet'!CQ56)</f>
        <v/>
      </c>
      <c r="W53" s="192" t="str">
        <f>IF('Result Sheet'!CR56="","",'Result Sheet'!CR56)</f>
        <v/>
      </c>
      <c r="X53" s="191" t="str">
        <f>IF('Result Sheet'!DL56="","",'Result Sheet'!DL56)</f>
        <v/>
      </c>
      <c r="Y53" s="192" t="str">
        <f>IF('Result Sheet'!DM56="","",'Result Sheet'!DM56)</f>
        <v/>
      </c>
      <c r="Z53" s="191" t="str">
        <f>IF('Result Sheet'!EG56="","",'Result Sheet'!EG56)</f>
        <v/>
      </c>
      <c r="AA53" s="192" t="str">
        <f>IF('Result Sheet'!EH56="","",'Result Sheet'!EH56)</f>
        <v/>
      </c>
      <c r="AB53" s="193" t="str">
        <f>IF('Result Sheet'!GB56="","",'Result Sheet'!GB56)</f>
        <v/>
      </c>
      <c r="BV53" s="194" t="str">
        <f>'Result Sheet'!G56</f>
        <v/>
      </c>
      <c r="BW53" s="195" t="str">
        <f t="shared" si="0"/>
        <v/>
      </c>
      <c r="BX53" s="195" t="str">
        <f t="shared" si="1"/>
        <v/>
      </c>
      <c r="BY53" s="195" t="str">
        <f t="shared" si="2"/>
        <v/>
      </c>
      <c r="BZ53" s="195" t="str">
        <f t="shared" si="3"/>
        <v/>
      </c>
      <c r="CA53" s="195" t="str">
        <f t="shared" si="4"/>
        <v/>
      </c>
      <c r="CB53" s="195" t="str">
        <f t="shared" si="5"/>
        <v/>
      </c>
      <c r="CC53" s="195" t="str">
        <f t="shared" si="6"/>
        <v/>
      </c>
      <c r="CD53" s="195" t="str">
        <f t="shared" si="7"/>
        <v/>
      </c>
      <c r="CE53" s="195" t="str">
        <f t="shared" si="8"/>
        <v/>
      </c>
      <c r="CF53" s="195" t="str">
        <f t="shared" si="9"/>
        <v/>
      </c>
      <c r="CG53" s="195" t="str">
        <f t="shared" si="10"/>
        <v/>
      </c>
      <c r="CH53" s="195" t="str">
        <f t="shared" si="11"/>
        <v/>
      </c>
      <c r="CI53" s="196"/>
    </row>
    <row r="54" spans="1:87" ht="15.95" customHeight="1">
      <c r="A54" s="184">
        <f>IF('Result Sheet'!A57="","",'Result Sheet'!A57)</f>
        <v>50</v>
      </c>
      <c r="B54" s="185" t="str">
        <f>IF('Result Sheet'!B57="","",'Result Sheet'!B57)</f>
        <v/>
      </c>
      <c r="C54" s="186" t="str">
        <f>IF('Result Sheet'!F57="","",'Result Sheet'!F57)</f>
        <v/>
      </c>
      <c r="D54" s="187" t="str">
        <f>IF('Result Sheet'!E57="","",'Result Sheet'!E57)</f>
        <v/>
      </c>
      <c r="E54" s="329" t="str">
        <f>IF('Result Sheet'!G57="","",'Result Sheet'!G57)</f>
        <v/>
      </c>
      <c r="F54" s="329" t="str">
        <f>IF('Result Sheet'!H57="","",'Result Sheet'!H57)</f>
        <v/>
      </c>
      <c r="G54" s="329" t="str">
        <f>IF('Result Sheet'!I57="","",'Result Sheet'!I57)</f>
        <v/>
      </c>
      <c r="H54" s="188" t="str">
        <f>IF('Result Sheet'!K57="","",'Result Sheet'!K57)</f>
        <v/>
      </c>
      <c r="I54" s="188" t="str">
        <f>IF('Result Sheet'!J57="","",'Result Sheet'!J57)</f>
        <v/>
      </c>
      <c r="J54" s="301" t="str">
        <f>IF('Result Sheet'!FZ57="","",'Result Sheet'!FZ57)</f>
        <v/>
      </c>
      <c r="K54" s="189" t="str">
        <f>IF('Result Sheet'!FU57="","",'Result Sheet'!FU57)</f>
        <v/>
      </c>
      <c r="L54" s="190" t="str">
        <f>IF('Result Sheet'!FV57="","",'Result Sheet'!FV57)</f>
        <v/>
      </c>
      <c r="M54" s="189" t="str">
        <f>IF('Result Sheet'!FW57="","",'Result Sheet'!FW57)</f>
        <v/>
      </c>
      <c r="N54" s="494" t="str">
        <f>IF('Result Sheet'!FZ57="NSO","NSO",IF('Result Sheet'!FX57="","",'Result Sheet'!FX57))</f>
        <v/>
      </c>
      <c r="O54" s="496" t="str">
        <f>IF('Result Sheet'!FY57="","",'Result Sheet'!FY57)</f>
        <v/>
      </c>
      <c r="P54" s="495" t="str">
        <f>IF('Result Sheet'!AE57="","",'Result Sheet'!AE57)</f>
        <v/>
      </c>
      <c r="Q54" s="192" t="str">
        <f>IF('Result Sheet'!AF57="","",'Result Sheet'!AF57)</f>
        <v/>
      </c>
      <c r="R54" s="191" t="str">
        <f>IF('Result Sheet'!AZ57="","",'Result Sheet'!AZ57)</f>
        <v/>
      </c>
      <c r="S54" s="192" t="str">
        <f>IF('Result Sheet'!BA57="","",'Result Sheet'!BA57)</f>
        <v/>
      </c>
      <c r="T54" s="191" t="str">
        <f>IF('Result Sheet'!BV57="","",'Result Sheet'!BV57)</f>
        <v/>
      </c>
      <c r="U54" s="192" t="str">
        <f>IF('Result Sheet'!BW57="","",'Result Sheet'!BW57)</f>
        <v/>
      </c>
      <c r="V54" s="191" t="str">
        <f>IF('Result Sheet'!CQ57="","",'Result Sheet'!CQ57)</f>
        <v/>
      </c>
      <c r="W54" s="192" t="str">
        <f>IF('Result Sheet'!CR57="","",'Result Sheet'!CR57)</f>
        <v/>
      </c>
      <c r="X54" s="191" t="str">
        <f>IF('Result Sheet'!DL57="","",'Result Sheet'!DL57)</f>
        <v/>
      </c>
      <c r="Y54" s="192" t="str">
        <f>IF('Result Sheet'!DM57="","",'Result Sheet'!DM57)</f>
        <v/>
      </c>
      <c r="Z54" s="191" t="str">
        <f>IF('Result Sheet'!EG57="","",'Result Sheet'!EG57)</f>
        <v/>
      </c>
      <c r="AA54" s="192" t="str">
        <f>IF('Result Sheet'!EH57="","",'Result Sheet'!EH57)</f>
        <v/>
      </c>
      <c r="AB54" s="193" t="str">
        <f>IF('Result Sheet'!GB57="","",'Result Sheet'!GB57)</f>
        <v/>
      </c>
      <c r="BV54" s="194" t="str">
        <f>'Result Sheet'!G57</f>
        <v/>
      </c>
      <c r="BW54" s="195" t="str">
        <f t="shared" si="0"/>
        <v/>
      </c>
      <c r="BX54" s="195" t="str">
        <f t="shared" si="1"/>
        <v/>
      </c>
      <c r="BY54" s="195" t="str">
        <f t="shared" si="2"/>
        <v/>
      </c>
      <c r="BZ54" s="195" t="str">
        <f t="shared" si="3"/>
        <v/>
      </c>
      <c r="CA54" s="195" t="str">
        <f t="shared" si="4"/>
        <v/>
      </c>
      <c r="CB54" s="195" t="str">
        <f t="shared" si="5"/>
        <v/>
      </c>
      <c r="CC54" s="195" t="str">
        <f t="shared" si="6"/>
        <v/>
      </c>
      <c r="CD54" s="195" t="str">
        <f t="shared" si="7"/>
        <v/>
      </c>
      <c r="CE54" s="195" t="str">
        <f t="shared" si="8"/>
        <v/>
      </c>
      <c r="CF54" s="195" t="str">
        <f t="shared" si="9"/>
        <v/>
      </c>
      <c r="CG54" s="195" t="str">
        <f t="shared" si="10"/>
        <v/>
      </c>
      <c r="CH54" s="195" t="str">
        <f t="shared" si="11"/>
        <v/>
      </c>
      <c r="CI54" s="196"/>
    </row>
    <row r="55" spans="1:87" ht="15.95" customHeight="1">
      <c r="A55" s="184">
        <f>IF('Result Sheet'!A58="","",'Result Sheet'!A58)</f>
        <v>51</v>
      </c>
      <c r="B55" s="185" t="str">
        <f>IF('Result Sheet'!B58="","",'Result Sheet'!B58)</f>
        <v/>
      </c>
      <c r="C55" s="186" t="str">
        <f>IF('Result Sheet'!F58="","",'Result Sheet'!F58)</f>
        <v/>
      </c>
      <c r="D55" s="187" t="str">
        <f>IF('Result Sheet'!E58="","",'Result Sheet'!E58)</f>
        <v/>
      </c>
      <c r="E55" s="329" t="str">
        <f>IF('Result Sheet'!G58="","",'Result Sheet'!G58)</f>
        <v/>
      </c>
      <c r="F55" s="329" t="str">
        <f>IF('Result Sheet'!H58="","",'Result Sheet'!H58)</f>
        <v/>
      </c>
      <c r="G55" s="329" t="str">
        <f>IF('Result Sheet'!I58="","",'Result Sheet'!I58)</f>
        <v/>
      </c>
      <c r="H55" s="188" t="str">
        <f>IF('Result Sheet'!K58="","",'Result Sheet'!K58)</f>
        <v/>
      </c>
      <c r="I55" s="188" t="str">
        <f>IF('Result Sheet'!J58="","",'Result Sheet'!J58)</f>
        <v/>
      </c>
      <c r="J55" s="301" t="str">
        <f>IF('Result Sheet'!FZ58="","",'Result Sheet'!FZ58)</f>
        <v/>
      </c>
      <c r="K55" s="189" t="str">
        <f>IF('Result Sheet'!FU58="","",'Result Sheet'!FU58)</f>
        <v/>
      </c>
      <c r="L55" s="190" t="str">
        <f>IF('Result Sheet'!FV58="","",'Result Sheet'!FV58)</f>
        <v/>
      </c>
      <c r="M55" s="189" t="str">
        <f>IF('Result Sheet'!FW58="","",'Result Sheet'!FW58)</f>
        <v/>
      </c>
      <c r="N55" s="494" t="str">
        <f>IF('Result Sheet'!FZ58="NSO","NSO",IF('Result Sheet'!FX58="","",'Result Sheet'!FX58))</f>
        <v/>
      </c>
      <c r="O55" s="496" t="str">
        <f>IF('Result Sheet'!FY58="","",'Result Sheet'!FY58)</f>
        <v/>
      </c>
      <c r="P55" s="495" t="str">
        <f>IF('Result Sheet'!AE58="","",'Result Sheet'!AE58)</f>
        <v/>
      </c>
      <c r="Q55" s="192" t="str">
        <f>IF('Result Sheet'!AF58="","",'Result Sheet'!AF58)</f>
        <v/>
      </c>
      <c r="R55" s="191" t="str">
        <f>IF('Result Sheet'!AZ58="","",'Result Sheet'!AZ58)</f>
        <v/>
      </c>
      <c r="S55" s="192" t="str">
        <f>IF('Result Sheet'!BA58="","",'Result Sheet'!BA58)</f>
        <v/>
      </c>
      <c r="T55" s="191" t="str">
        <f>IF('Result Sheet'!BV58="","",'Result Sheet'!BV58)</f>
        <v/>
      </c>
      <c r="U55" s="192" t="str">
        <f>IF('Result Sheet'!BW58="","",'Result Sheet'!BW58)</f>
        <v/>
      </c>
      <c r="V55" s="191" t="str">
        <f>IF('Result Sheet'!CQ58="","",'Result Sheet'!CQ58)</f>
        <v/>
      </c>
      <c r="W55" s="192" t="str">
        <f>IF('Result Sheet'!CR58="","",'Result Sheet'!CR58)</f>
        <v/>
      </c>
      <c r="X55" s="191" t="str">
        <f>IF('Result Sheet'!DL58="","",'Result Sheet'!DL58)</f>
        <v/>
      </c>
      <c r="Y55" s="192" t="str">
        <f>IF('Result Sheet'!DM58="","",'Result Sheet'!DM58)</f>
        <v/>
      </c>
      <c r="Z55" s="191" t="str">
        <f>IF('Result Sheet'!EG58="","",'Result Sheet'!EG58)</f>
        <v/>
      </c>
      <c r="AA55" s="192" t="str">
        <f>IF('Result Sheet'!EH58="","",'Result Sheet'!EH58)</f>
        <v/>
      </c>
      <c r="AB55" s="193" t="str">
        <f>IF('Result Sheet'!GB58="","",'Result Sheet'!GB58)</f>
        <v/>
      </c>
      <c r="BV55" s="194" t="str">
        <f>'Result Sheet'!G58</f>
        <v/>
      </c>
      <c r="BW55" s="195" t="str">
        <f t="shared" si="0"/>
        <v/>
      </c>
      <c r="BX55" s="195" t="str">
        <f t="shared" si="1"/>
        <v/>
      </c>
      <c r="BY55" s="195" t="str">
        <f t="shared" si="2"/>
        <v/>
      </c>
      <c r="BZ55" s="195" t="str">
        <f t="shared" si="3"/>
        <v/>
      </c>
      <c r="CA55" s="195" t="str">
        <f t="shared" si="4"/>
        <v/>
      </c>
      <c r="CB55" s="195" t="str">
        <f t="shared" si="5"/>
        <v/>
      </c>
      <c r="CC55" s="195" t="str">
        <f t="shared" si="6"/>
        <v/>
      </c>
      <c r="CD55" s="195" t="str">
        <f t="shared" si="7"/>
        <v/>
      </c>
      <c r="CE55" s="195" t="str">
        <f t="shared" si="8"/>
        <v/>
      </c>
      <c r="CF55" s="195" t="str">
        <f t="shared" si="9"/>
        <v/>
      </c>
      <c r="CG55" s="195" t="str">
        <f t="shared" si="10"/>
        <v/>
      </c>
      <c r="CH55" s="195" t="str">
        <f t="shared" si="11"/>
        <v/>
      </c>
      <c r="CI55" s="196"/>
    </row>
    <row r="56" spans="1:87" ht="15.95" customHeight="1">
      <c r="A56" s="184">
        <f>IF('Result Sheet'!A59="","",'Result Sheet'!A59)</f>
        <v>52</v>
      </c>
      <c r="B56" s="185" t="str">
        <f>IF('Result Sheet'!B59="","",'Result Sheet'!B59)</f>
        <v/>
      </c>
      <c r="C56" s="186" t="str">
        <f>IF('Result Sheet'!F59="","",'Result Sheet'!F59)</f>
        <v/>
      </c>
      <c r="D56" s="187" t="str">
        <f>IF('Result Sheet'!E59="","",'Result Sheet'!E59)</f>
        <v/>
      </c>
      <c r="E56" s="329" t="str">
        <f>IF('Result Sheet'!G59="","",'Result Sheet'!G59)</f>
        <v/>
      </c>
      <c r="F56" s="329" t="str">
        <f>IF('Result Sheet'!H59="","",'Result Sheet'!H59)</f>
        <v/>
      </c>
      <c r="G56" s="329" t="str">
        <f>IF('Result Sheet'!I59="","",'Result Sheet'!I59)</f>
        <v/>
      </c>
      <c r="H56" s="188" t="str">
        <f>IF('Result Sheet'!K59="","",'Result Sheet'!K59)</f>
        <v/>
      </c>
      <c r="I56" s="188" t="str">
        <f>IF('Result Sheet'!J59="","",'Result Sheet'!J59)</f>
        <v/>
      </c>
      <c r="J56" s="301" t="str">
        <f>IF('Result Sheet'!FZ59="","",'Result Sheet'!FZ59)</f>
        <v/>
      </c>
      <c r="K56" s="189" t="str">
        <f>IF('Result Sheet'!FU59="","",'Result Sheet'!FU59)</f>
        <v/>
      </c>
      <c r="L56" s="190" t="str">
        <f>IF('Result Sheet'!FV59="","",'Result Sheet'!FV59)</f>
        <v/>
      </c>
      <c r="M56" s="189" t="str">
        <f>IF('Result Sheet'!FW59="","",'Result Sheet'!FW59)</f>
        <v/>
      </c>
      <c r="N56" s="494" t="str">
        <f>IF('Result Sheet'!FZ59="NSO","NSO",IF('Result Sheet'!FX59="","",'Result Sheet'!FX59))</f>
        <v/>
      </c>
      <c r="O56" s="496" t="str">
        <f>IF('Result Sheet'!FY59="","",'Result Sheet'!FY59)</f>
        <v/>
      </c>
      <c r="P56" s="495" t="str">
        <f>IF('Result Sheet'!AE59="","",'Result Sheet'!AE59)</f>
        <v/>
      </c>
      <c r="Q56" s="192" t="str">
        <f>IF('Result Sheet'!AF59="","",'Result Sheet'!AF59)</f>
        <v/>
      </c>
      <c r="R56" s="191" t="str">
        <f>IF('Result Sheet'!AZ59="","",'Result Sheet'!AZ59)</f>
        <v/>
      </c>
      <c r="S56" s="192" t="str">
        <f>IF('Result Sheet'!BA59="","",'Result Sheet'!BA59)</f>
        <v/>
      </c>
      <c r="T56" s="191" t="str">
        <f>IF('Result Sheet'!BV59="","",'Result Sheet'!BV59)</f>
        <v/>
      </c>
      <c r="U56" s="192" t="str">
        <f>IF('Result Sheet'!BW59="","",'Result Sheet'!BW59)</f>
        <v/>
      </c>
      <c r="V56" s="191" t="str">
        <f>IF('Result Sheet'!CQ59="","",'Result Sheet'!CQ59)</f>
        <v/>
      </c>
      <c r="W56" s="192" t="str">
        <f>IF('Result Sheet'!CR59="","",'Result Sheet'!CR59)</f>
        <v/>
      </c>
      <c r="X56" s="191" t="str">
        <f>IF('Result Sheet'!DL59="","",'Result Sheet'!DL59)</f>
        <v/>
      </c>
      <c r="Y56" s="192" t="str">
        <f>IF('Result Sheet'!DM59="","",'Result Sheet'!DM59)</f>
        <v/>
      </c>
      <c r="Z56" s="191" t="str">
        <f>IF('Result Sheet'!EG59="","",'Result Sheet'!EG59)</f>
        <v/>
      </c>
      <c r="AA56" s="192" t="str">
        <f>IF('Result Sheet'!EH59="","",'Result Sheet'!EH59)</f>
        <v/>
      </c>
      <c r="AB56" s="193" t="str">
        <f>IF('Result Sheet'!GB59="","",'Result Sheet'!GB59)</f>
        <v/>
      </c>
      <c r="BV56" s="194" t="str">
        <f>'Result Sheet'!G59</f>
        <v/>
      </c>
      <c r="BW56" s="195" t="str">
        <f t="shared" si="0"/>
        <v/>
      </c>
      <c r="BX56" s="195" t="str">
        <f t="shared" si="1"/>
        <v/>
      </c>
      <c r="BY56" s="195" t="str">
        <f t="shared" si="2"/>
        <v/>
      </c>
      <c r="BZ56" s="195" t="str">
        <f t="shared" si="3"/>
        <v/>
      </c>
      <c r="CA56" s="195" t="str">
        <f t="shared" si="4"/>
        <v/>
      </c>
      <c r="CB56" s="195" t="str">
        <f t="shared" si="5"/>
        <v/>
      </c>
      <c r="CC56" s="195" t="str">
        <f t="shared" si="6"/>
        <v/>
      </c>
      <c r="CD56" s="195" t="str">
        <f t="shared" si="7"/>
        <v/>
      </c>
      <c r="CE56" s="195" t="str">
        <f t="shared" si="8"/>
        <v/>
      </c>
      <c r="CF56" s="195" t="str">
        <f t="shared" si="9"/>
        <v/>
      </c>
      <c r="CG56" s="195" t="str">
        <f t="shared" si="10"/>
        <v/>
      </c>
      <c r="CH56" s="195" t="str">
        <f t="shared" si="11"/>
        <v/>
      </c>
      <c r="CI56" s="196"/>
    </row>
    <row r="57" spans="1:87" ht="15.95" customHeight="1">
      <c r="A57" s="184">
        <f>IF('Result Sheet'!A60="","",'Result Sheet'!A60)</f>
        <v>53</v>
      </c>
      <c r="B57" s="185" t="str">
        <f>IF('Result Sheet'!B60="","",'Result Sheet'!B60)</f>
        <v/>
      </c>
      <c r="C57" s="186" t="str">
        <f>IF('Result Sheet'!F60="","",'Result Sheet'!F60)</f>
        <v/>
      </c>
      <c r="D57" s="187" t="str">
        <f>IF('Result Sheet'!E60="","",'Result Sheet'!E60)</f>
        <v/>
      </c>
      <c r="E57" s="329" t="str">
        <f>IF('Result Sheet'!G60="","",'Result Sheet'!G60)</f>
        <v/>
      </c>
      <c r="F57" s="329" t="str">
        <f>IF('Result Sheet'!H60="","",'Result Sheet'!H60)</f>
        <v/>
      </c>
      <c r="G57" s="329" t="str">
        <f>IF('Result Sheet'!I60="","",'Result Sheet'!I60)</f>
        <v/>
      </c>
      <c r="H57" s="188" t="str">
        <f>IF('Result Sheet'!K60="","",'Result Sheet'!K60)</f>
        <v/>
      </c>
      <c r="I57" s="188" t="str">
        <f>IF('Result Sheet'!J60="","",'Result Sheet'!J60)</f>
        <v/>
      </c>
      <c r="J57" s="301" t="str">
        <f>IF('Result Sheet'!FZ60="","",'Result Sheet'!FZ60)</f>
        <v/>
      </c>
      <c r="K57" s="189" t="str">
        <f>IF('Result Sheet'!FU60="","",'Result Sheet'!FU60)</f>
        <v/>
      </c>
      <c r="L57" s="190" t="str">
        <f>IF('Result Sheet'!FV60="","",'Result Sheet'!FV60)</f>
        <v/>
      </c>
      <c r="M57" s="189" t="str">
        <f>IF('Result Sheet'!FW60="","",'Result Sheet'!FW60)</f>
        <v/>
      </c>
      <c r="N57" s="494" t="str">
        <f>IF('Result Sheet'!FZ60="NSO","NSO",IF('Result Sheet'!FX60="","",'Result Sheet'!FX60))</f>
        <v/>
      </c>
      <c r="O57" s="496" t="str">
        <f>IF('Result Sheet'!FY60="","",'Result Sheet'!FY60)</f>
        <v/>
      </c>
      <c r="P57" s="495" t="str">
        <f>IF('Result Sheet'!AE60="","",'Result Sheet'!AE60)</f>
        <v/>
      </c>
      <c r="Q57" s="192" t="str">
        <f>IF('Result Sheet'!AF60="","",'Result Sheet'!AF60)</f>
        <v/>
      </c>
      <c r="R57" s="191" t="str">
        <f>IF('Result Sheet'!AZ60="","",'Result Sheet'!AZ60)</f>
        <v/>
      </c>
      <c r="S57" s="192" t="str">
        <f>IF('Result Sheet'!BA60="","",'Result Sheet'!BA60)</f>
        <v/>
      </c>
      <c r="T57" s="191" t="str">
        <f>IF('Result Sheet'!BV60="","",'Result Sheet'!BV60)</f>
        <v/>
      </c>
      <c r="U57" s="192" t="str">
        <f>IF('Result Sheet'!BW60="","",'Result Sheet'!BW60)</f>
        <v/>
      </c>
      <c r="V57" s="191" t="str">
        <f>IF('Result Sheet'!CQ60="","",'Result Sheet'!CQ60)</f>
        <v/>
      </c>
      <c r="W57" s="192" t="str">
        <f>IF('Result Sheet'!CR60="","",'Result Sheet'!CR60)</f>
        <v/>
      </c>
      <c r="X57" s="191" t="str">
        <f>IF('Result Sheet'!DL60="","",'Result Sheet'!DL60)</f>
        <v/>
      </c>
      <c r="Y57" s="192" t="str">
        <f>IF('Result Sheet'!DM60="","",'Result Sheet'!DM60)</f>
        <v/>
      </c>
      <c r="Z57" s="191" t="str">
        <f>IF('Result Sheet'!EG60="","",'Result Sheet'!EG60)</f>
        <v/>
      </c>
      <c r="AA57" s="192" t="str">
        <f>IF('Result Sheet'!EH60="","",'Result Sheet'!EH60)</f>
        <v/>
      </c>
      <c r="AB57" s="193" t="str">
        <f>IF('Result Sheet'!GB60="","",'Result Sheet'!GB60)</f>
        <v/>
      </c>
      <c r="BV57" s="194" t="str">
        <f>'Result Sheet'!G60</f>
        <v/>
      </c>
      <c r="BW57" s="195" t="str">
        <f t="shared" si="0"/>
        <v/>
      </c>
      <c r="BX57" s="195" t="str">
        <f t="shared" si="1"/>
        <v/>
      </c>
      <c r="BY57" s="195" t="str">
        <f t="shared" si="2"/>
        <v/>
      </c>
      <c r="BZ57" s="195" t="str">
        <f t="shared" si="3"/>
        <v/>
      </c>
      <c r="CA57" s="195" t="str">
        <f t="shared" si="4"/>
        <v/>
      </c>
      <c r="CB57" s="195" t="str">
        <f t="shared" si="5"/>
        <v/>
      </c>
      <c r="CC57" s="195" t="str">
        <f t="shared" si="6"/>
        <v/>
      </c>
      <c r="CD57" s="195" t="str">
        <f t="shared" si="7"/>
        <v/>
      </c>
      <c r="CE57" s="195" t="str">
        <f t="shared" si="8"/>
        <v/>
      </c>
      <c r="CF57" s="195" t="str">
        <f t="shared" si="9"/>
        <v/>
      </c>
      <c r="CG57" s="195" t="str">
        <f t="shared" si="10"/>
        <v/>
      </c>
      <c r="CH57" s="195" t="str">
        <f t="shared" si="11"/>
        <v/>
      </c>
      <c r="CI57" s="196"/>
    </row>
    <row r="58" spans="1:87" ht="15.95" customHeight="1">
      <c r="A58" s="184">
        <f>IF('Result Sheet'!A61="","",'Result Sheet'!A61)</f>
        <v>54</v>
      </c>
      <c r="B58" s="185" t="str">
        <f>IF('Result Sheet'!B61="","",'Result Sheet'!B61)</f>
        <v/>
      </c>
      <c r="C58" s="186" t="str">
        <f>IF('Result Sheet'!F61="","",'Result Sheet'!F61)</f>
        <v/>
      </c>
      <c r="D58" s="187" t="str">
        <f>IF('Result Sheet'!E61="","",'Result Sheet'!E61)</f>
        <v/>
      </c>
      <c r="E58" s="329" t="str">
        <f>IF('Result Sheet'!G61="","",'Result Sheet'!G61)</f>
        <v/>
      </c>
      <c r="F58" s="329" t="str">
        <f>IF('Result Sheet'!H61="","",'Result Sheet'!H61)</f>
        <v/>
      </c>
      <c r="G58" s="329" t="str">
        <f>IF('Result Sheet'!I61="","",'Result Sheet'!I61)</f>
        <v/>
      </c>
      <c r="H58" s="188" t="str">
        <f>IF('Result Sheet'!K61="","",'Result Sheet'!K61)</f>
        <v/>
      </c>
      <c r="I58" s="188" t="str">
        <f>IF('Result Sheet'!J61="","",'Result Sheet'!J61)</f>
        <v/>
      </c>
      <c r="J58" s="301" t="str">
        <f>IF('Result Sheet'!FZ61="","",'Result Sheet'!FZ61)</f>
        <v/>
      </c>
      <c r="K58" s="189" t="str">
        <f>IF('Result Sheet'!FU61="","",'Result Sheet'!FU61)</f>
        <v/>
      </c>
      <c r="L58" s="190" t="str">
        <f>IF('Result Sheet'!FV61="","",'Result Sheet'!FV61)</f>
        <v/>
      </c>
      <c r="M58" s="189" t="str">
        <f>IF('Result Sheet'!FW61="","",'Result Sheet'!FW61)</f>
        <v/>
      </c>
      <c r="N58" s="494" t="str">
        <f>IF('Result Sheet'!FZ61="NSO","NSO",IF('Result Sheet'!FX61="","",'Result Sheet'!FX61))</f>
        <v/>
      </c>
      <c r="O58" s="496" t="str">
        <f>IF('Result Sheet'!FY61="","",'Result Sheet'!FY61)</f>
        <v/>
      </c>
      <c r="P58" s="495" t="str">
        <f>IF('Result Sheet'!AE61="","",'Result Sheet'!AE61)</f>
        <v/>
      </c>
      <c r="Q58" s="192" t="str">
        <f>IF('Result Sheet'!AF61="","",'Result Sheet'!AF61)</f>
        <v/>
      </c>
      <c r="R58" s="191" t="str">
        <f>IF('Result Sheet'!AZ61="","",'Result Sheet'!AZ61)</f>
        <v/>
      </c>
      <c r="S58" s="192" t="str">
        <f>IF('Result Sheet'!BA61="","",'Result Sheet'!BA61)</f>
        <v/>
      </c>
      <c r="T58" s="191" t="str">
        <f>IF('Result Sheet'!BV61="","",'Result Sheet'!BV61)</f>
        <v/>
      </c>
      <c r="U58" s="192" t="str">
        <f>IF('Result Sheet'!BW61="","",'Result Sheet'!BW61)</f>
        <v/>
      </c>
      <c r="V58" s="191" t="str">
        <f>IF('Result Sheet'!CQ61="","",'Result Sheet'!CQ61)</f>
        <v/>
      </c>
      <c r="W58" s="192" t="str">
        <f>IF('Result Sheet'!CR61="","",'Result Sheet'!CR61)</f>
        <v/>
      </c>
      <c r="X58" s="191" t="str">
        <f>IF('Result Sheet'!DL61="","",'Result Sheet'!DL61)</f>
        <v/>
      </c>
      <c r="Y58" s="192" t="str">
        <f>IF('Result Sheet'!DM61="","",'Result Sheet'!DM61)</f>
        <v/>
      </c>
      <c r="Z58" s="191" t="str">
        <f>IF('Result Sheet'!EG61="","",'Result Sheet'!EG61)</f>
        <v/>
      </c>
      <c r="AA58" s="192" t="str">
        <f>IF('Result Sheet'!EH61="","",'Result Sheet'!EH61)</f>
        <v/>
      </c>
      <c r="AB58" s="193" t="str">
        <f>IF('Result Sheet'!GB61="","",'Result Sheet'!GB61)</f>
        <v/>
      </c>
      <c r="BV58" s="194" t="str">
        <f>'Result Sheet'!G61</f>
        <v/>
      </c>
      <c r="BW58" s="195" t="str">
        <f t="shared" si="0"/>
        <v/>
      </c>
      <c r="BX58" s="195" t="str">
        <f t="shared" si="1"/>
        <v/>
      </c>
      <c r="BY58" s="195" t="str">
        <f t="shared" si="2"/>
        <v/>
      </c>
      <c r="BZ58" s="195" t="str">
        <f t="shared" si="3"/>
        <v/>
      </c>
      <c r="CA58" s="195" t="str">
        <f t="shared" si="4"/>
        <v/>
      </c>
      <c r="CB58" s="195" t="str">
        <f t="shared" si="5"/>
        <v/>
      </c>
      <c r="CC58" s="195" t="str">
        <f t="shared" si="6"/>
        <v/>
      </c>
      <c r="CD58" s="195" t="str">
        <f t="shared" si="7"/>
        <v/>
      </c>
      <c r="CE58" s="195" t="str">
        <f t="shared" si="8"/>
        <v/>
      </c>
      <c r="CF58" s="195" t="str">
        <f t="shared" si="9"/>
        <v/>
      </c>
      <c r="CG58" s="195" t="str">
        <f t="shared" si="10"/>
        <v/>
      </c>
      <c r="CH58" s="195" t="str">
        <f t="shared" si="11"/>
        <v/>
      </c>
      <c r="CI58" s="196"/>
    </row>
    <row r="59" spans="1:87" ht="15.95" customHeight="1">
      <c r="A59" s="184">
        <f>IF('Result Sheet'!A62="","",'Result Sheet'!A62)</f>
        <v>55</v>
      </c>
      <c r="B59" s="185" t="str">
        <f>IF('Result Sheet'!B62="","",'Result Sheet'!B62)</f>
        <v/>
      </c>
      <c r="C59" s="186" t="str">
        <f>IF('Result Sheet'!F62="","",'Result Sheet'!F62)</f>
        <v/>
      </c>
      <c r="D59" s="187" t="str">
        <f>IF('Result Sheet'!E62="","",'Result Sheet'!E62)</f>
        <v/>
      </c>
      <c r="E59" s="329" t="str">
        <f>IF('Result Sheet'!G62="","",'Result Sheet'!G62)</f>
        <v/>
      </c>
      <c r="F59" s="329" t="str">
        <f>IF('Result Sheet'!H62="","",'Result Sheet'!H62)</f>
        <v/>
      </c>
      <c r="G59" s="329" t="str">
        <f>IF('Result Sheet'!I62="","",'Result Sheet'!I62)</f>
        <v/>
      </c>
      <c r="H59" s="188" t="str">
        <f>IF('Result Sheet'!K62="","",'Result Sheet'!K62)</f>
        <v/>
      </c>
      <c r="I59" s="188" t="str">
        <f>IF('Result Sheet'!J62="","",'Result Sheet'!J62)</f>
        <v/>
      </c>
      <c r="J59" s="301" t="str">
        <f>IF('Result Sheet'!FZ62="","",'Result Sheet'!FZ62)</f>
        <v/>
      </c>
      <c r="K59" s="189" t="str">
        <f>IF('Result Sheet'!FU62="","",'Result Sheet'!FU62)</f>
        <v/>
      </c>
      <c r="L59" s="190" t="str">
        <f>IF('Result Sheet'!FV62="","",'Result Sheet'!FV62)</f>
        <v/>
      </c>
      <c r="M59" s="189" t="str">
        <f>IF('Result Sheet'!FW62="","",'Result Sheet'!FW62)</f>
        <v/>
      </c>
      <c r="N59" s="494" t="str">
        <f>IF('Result Sheet'!FZ62="NSO","NSO",IF('Result Sheet'!FX62="","",'Result Sheet'!FX62))</f>
        <v/>
      </c>
      <c r="O59" s="496" t="str">
        <f>IF('Result Sheet'!FY62="","",'Result Sheet'!FY62)</f>
        <v/>
      </c>
      <c r="P59" s="495" t="str">
        <f>IF('Result Sheet'!AE62="","",'Result Sheet'!AE62)</f>
        <v/>
      </c>
      <c r="Q59" s="192" t="str">
        <f>IF('Result Sheet'!AF62="","",'Result Sheet'!AF62)</f>
        <v/>
      </c>
      <c r="R59" s="191" t="str">
        <f>IF('Result Sheet'!AZ62="","",'Result Sheet'!AZ62)</f>
        <v/>
      </c>
      <c r="S59" s="192" t="str">
        <f>IF('Result Sheet'!BA62="","",'Result Sheet'!BA62)</f>
        <v/>
      </c>
      <c r="T59" s="191" t="str">
        <f>IF('Result Sheet'!BV62="","",'Result Sheet'!BV62)</f>
        <v/>
      </c>
      <c r="U59" s="192" t="str">
        <f>IF('Result Sheet'!BW62="","",'Result Sheet'!BW62)</f>
        <v/>
      </c>
      <c r="V59" s="191" t="str">
        <f>IF('Result Sheet'!CQ62="","",'Result Sheet'!CQ62)</f>
        <v/>
      </c>
      <c r="W59" s="192" t="str">
        <f>IF('Result Sheet'!CR62="","",'Result Sheet'!CR62)</f>
        <v/>
      </c>
      <c r="X59" s="191" t="str">
        <f>IF('Result Sheet'!DL62="","",'Result Sheet'!DL62)</f>
        <v/>
      </c>
      <c r="Y59" s="192" t="str">
        <f>IF('Result Sheet'!DM62="","",'Result Sheet'!DM62)</f>
        <v/>
      </c>
      <c r="Z59" s="191" t="str">
        <f>IF('Result Sheet'!EG62="","",'Result Sheet'!EG62)</f>
        <v/>
      </c>
      <c r="AA59" s="192" t="str">
        <f>IF('Result Sheet'!EH62="","",'Result Sheet'!EH62)</f>
        <v/>
      </c>
      <c r="AB59" s="193" t="str">
        <f>IF('Result Sheet'!GB62="","",'Result Sheet'!GB62)</f>
        <v/>
      </c>
      <c r="BV59" s="194" t="str">
        <f>'Result Sheet'!G62</f>
        <v/>
      </c>
      <c r="BW59" s="195" t="str">
        <f t="shared" si="0"/>
        <v/>
      </c>
      <c r="BX59" s="195" t="str">
        <f t="shared" si="1"/>
        <v/>
      </c>
      <c r="BY59" s="195" t="str">
        <f t="shared" si="2"/>
        <v/>
      </c>
      <c r="BZ59" s="195" t="str">
        <f t="shared" si="3"/>
        <v/>
      </c>
      <c r="CA59" s="195" t="str">
        <f t="shared" si="4"/>
        <v/>
      </c>
      <c r="CB59" s="195" t="str">
        <f t="shared" si="5"/>
        <v/>
      </c>
      <c r="CC59" s="195" t="str">
        <f t="shared" si="6"/>
        <v/>
      </c>
      <c r="CD59" s="195" t="str">
        <f t="shared" si="7"/>
        <v/>
      </c>
      <c r="CE59" s="195" t="str">
        <f t="shared" si="8"/>
        <v/>
      </c>
      <c r="CF59" s="195" t="str">
        <f t="shared" si="9"/>
        <v/>
      </c>
      <c r="CG59" s="195" t="str">
        <f t="shared" si="10"/>
        <v/>
      </c>
      <c r="CH59" s="195" t="str">
        <f t="shared" si="11"/>
        <v/>
      </c>
      <c r="CI59" s="196"/>
    </row>
    <row r="60" spans="1:87" ht="15.95" customHeight="1">
      <c r="A60" s="184">
        <f>IF('Result Sheet'!A63="","",'Result Sheet'!A63)</f>
        <v>56</v>
      </c>
      <c r="B60" s="185" t="str">
        <f>IF('Result Sheet'!B63="","",'Result Sheet'!B63)</f>
        <v/>
      </c>
      <c r="C60" s="186" t="str">
        <f>IF('Result Sheet'!F63="","",'Result Sheet'!F63)</f>
        <v/>
      </c>
      <c r="D60" s="187" t="str">
        <f>IF('Result Sheet'!E63="","",'Result Sheet'!E63)</f>
        <v/>
      </c>
      <c r="E60" s="329" t="str">
        <f>IF('Result Sheet'!G63="","",'Result Sheet'!G63)</f>
        <v/>
      </c>
      <c r="F60" s="329" t="str">
        <f>IF('Result Sheet'!H63="","",'Result Sheet'!H63)</f>
        <v/>
      </c>
      <c r="G60" s="329" t="str">
        <f>IF('Result Sheet'!I63="","",'Result Sheet'!I63)</f>
        <v/>
      </c>
      <c r="H60" s="188" t="str">
        <f>IF('Result Sheet'!K63="","",'Result Sheet'!K63)</f>
        <v/>
      </c>
      <c r="I60" s="188" t="str">
        <f>IF('Result Sheet'!J63="","",'Result Sheet'!J63)</f>
        <v/>
      </c>
      <c r="J60" s="301" t="str">
        <f>IF('Result Sheet'!FZ63="","",'Result Sheet'!FZ63)</f>
        <v/>
      </c>
      <c r="K60" s="189" t="str">
        <f>IF('Result Sheet'!FU63="","",'Result Sheet'!FU63)</f>
        <v/>
      </c>
      <c r="L60" s="190" t="str">
        <f>IF('Result Sheet'!FV63="","",'Result Sheet'!FV63)</f>
        <v/>
      </c>
      <c r="M60" s="189" t="str">
        <f>IF('Result Sheet'!FW63="","",'Result Sheet'!FW63)</f>
        <v/>
      </c>
      <c r="N60" s="494" t="str">
        <f>IF('Result Sheet'!FZ63="NSO","NSO",IF('Result Sheet'!FX63="","",'Result Sheet'!FX63))</f>
        <v/>
      </c>
      <c r="O60" s="496" t="str">
        <f>IF('Result Sheet'!FY63="","",'Result Sheet'!FY63)</f>
        <v/>
      </c>
      <c r="P60" s="495" t="str">
        <f>IF('Result Sheet'!AE63="","",'Result Sheet'!AE63)</f>
        <v/>
      </c>
      <c r="Q60" s="192" t="str">
        <f>IF('Result Sheet'!AF63="","",'Result Sheet'!AF63)</f>
        <v/>
      </c>
      <c r="R60" s="191" t="str">
        <f>IF('Result Sheet'!AZ63="","",'Result Sheet'!AZ63)</f>
        <v/>
      </c>
      <c r="S60" s="192" t="str">
        <f>IF('Result Sheet'!BA63="","",'Result Sheet'!BA63)</f>
        <v/>
      </c>
      <c r="T60" s="191" t="str">
        <f>IF('Result Sheet'!BV63="","",'Result Sheet'!BV63)</f>
        <v/>
      </c>
      <c r="U60" s="192" t="str">
        <f>IF('Result Sheet'!BW63="","",'Result Sheet'!BW63)</f>
        <v/>
      </c>
      <c r="V60" s="191" t="str">
        <f>IF('Result Sheet'!CQ63="","",'Result Sheet'!CQ63)</f>
        <v/>
      </c>
      <c r="W60" s="192" t="str">
        <f>IF('Result Sheet'!CR63="","",'Result Sheet'!CR63)</f>
        <v/>
      </c>
      <c r="X60" s="191" t="str">
        <f>IF('Result Sheet'!DL63="","",'Result Sheet'!DL63)</f>
        <v/>
      </c>
      <c r="Y60" s="192" t="str">
        <f>IF('Result Sheet'!DM63="","",'Result Sheet'!DM63)</f>
        <v/>
      </c>
      <c r="Z60" s="191" t="str">
        <f>IF('Result Sheet'!EG63="","",'Result Sheet'!EG63)</f>
        <v/>
      </c>
      <c r="AA60" s="192" t="str">
        <f>IF('Result Sheet'!EH63="","",'Result Sheet'!EH63)</f>
        <v/>
      </c>
      <c r="AB60" s="193" t="str">
        <f>IF('Result Sheet'!GB63="","",'Result Sheet'!GB63)</f>
        <v/>
      </c>
      <c r="BV60" s="194" t="str">
        <f>'Result Sheet'!G63</f>
        <v/>
      </c>
      <c r="BW60" s="195" t="str">
        <f t="shared" si="0"/>
        <v/>
      </c>
      <c r="BX60" s="195" t="str">
        <f t="shared" si="1"/>
        <v/>
      </c>
      <c r="BY60" s="195" t="str">
        <f t="shared" si="2"/>
        <v/>
      </c>
      <c r="BZ60" s="195" t="str">
        <f t="shared" si="3"/>
        <v/>
      </c>
      <c r="CA60" s="195" t="str">
        <f t="shared" si="4"/>
        <v/>
      </c>
      <c r="CB60" s="195" t="str">
        <f t="shared" si="5"/>
        <v/>
      </c>
      <c r="CC60" s="195" t="str">
        <f t="shared" si="6"/>
        <v/>
      </c>
      <c r="CD60" s="195" t="str">
        <f t="shared" si="7"/>
        <v/>
      </c>
      <c r="CE60" s="195" t="str">
        <f t="shared" si="8"/>
        <v/>
      </c>
      <c r="CF60" s="195" t="str">
        <f t="shared" si="9"/>
        <v/>
      </c>
      <c r="CG60" s="195" t="str">
        <f t="shared" si="10"/>
        <v/>
      </c>
      <c r="CH60" s="195" t="str">
        <f t="shared" si="11"/>
        <v/>
      </c>
      <c r="CI60" s="196"/>
    </row>
    <row r="61" spans="1:87" ht="15.95" customHeight="1">
      <c r="A61" s="184">
        <f>IF('Result Sheet'!A64="","",'Result Sheet'!A64)</f>
        <v>57</v>
      </c>
      <c r="B61" s="185" t="str">
        <f>IF('Result Sheet'!B64="","",'Result Sheet'!B64)</f>
        <v/>
      </c>
      <c r="C61" s="186" t="str">
        <f>IF('Result Sheet'!F64="","",'Result Sheet'!F64)</f>
        <v/>
      </c>
      <c r="D61" s="187" t="str">
        <f>IF('Result Sheet'!E64="","",'Result Sheet'!E64)</f>
        <v/>
      </c>
      <c r="E61" s="329" t="str">
        <f>IF('Result Sheet'!G64="","",'Result Sheet'!G64)</f>
        <v/>
      </c>
      <c r="F61" s="329" t="str">
        <f>IF('Result Sheet'!H64="","",'Result Sheet'!H64)</f>
        <v/>
      </c>
      <c r="G61" s="329" t="str">
        <f>IF('Result Sheet'!I64="","",'Result Sheet'!I64)</f>
        <v/>
      </c>
      <c r="H61" s="188" t="str">
        <f>IF('Result Sheet'!K64="","",'Result Sheet'!K64)</f>
        <v/>
      </c>
      <c r="I61" s="188" t="str">
        <f>IF('Result Sheet'!J64="","",'Result Sheet'!J64)</f>
        <v/>
      </c>
      <c r="J61" s="301" t="str">
        <f>IF('Result Sheet'!FZ64="","",'Result Sheet'!FZ64)</f>
        <v/>
      </c>
      <c r="K61" s="189" t="str">
        <f>IF('Result Sheet'!FU64="","",'Result Sheet'!FU64)</f>
        <v/>
      </c>
      <c r="L61" s="190" t="str">
        <f>IF('Result Sheet'!FV64="","",'Result Sheet'!FV64)</f>
        <v/>
      </c>
      <c r="M61" s="189" t="str">
        <f>IF('Result Sheet'!FW64="","",'Result Sheet'!FW64)</f>
        <v/>
      </c>
      <c r="N61" s="494" t="str">
        <f>IF('Result Sheet'!FZ64="NSO","NSO",IF('Result Sheet'!FX64="","",'Result Sheet'!FX64))</f>
        <v/>
      </c>
      <c r="O61" s="496" t="str">
        <f>IF('Result Sheet'!FY64="","",'Result Sheet'!FY64)</f>
        <v/>
      </c>
      <c r="P61" s="495" t="str">
        <f>IF('Result Sheet'!AE64="","",'Result Sheet'!AE64)</f>
        <v/>
      </c>
      <c r="Q61" s="192" t="str">
        <f>IF('Result Sheet'!AF64="","",'Result Sheet'!AF64)</f>
        <v/>
      </c>
      <c r="R61" s="191" t="str">
        <f>IF('Result Sheet'!AZ64="","",'Result Sheet'!AZ64)</f>
        <v/>
      </c>
      <c r="S61" s="192" t="str">
        <f>IF('Result Sheet'!BA64="","",'Result Sheet'!BA64)</f>
        <v/>
      </c>
      <c r="T61" s="191" t="str">
        <f>IF('Result Sheet'!BV64="","",'Result Sheet'!BV64)</f>
        <v/>
      </c>
      <c r="U61" s="192" t="str">
        <f>IF('Result Sheet'!BW64="","",'Result Sheet'!BW64)</f>
        <v/>
      </c>
      <c r="V61" s="191" t="str">
        <f>IF('Result Sheet'!CQ64="","",'Result Sheet'!CQ64)</f>
        <v/>
      </c>
      <c r="W61" s="192" t="str">
        <f>IF('Result Sheet'!CR64="","",'Result Sheet'!CR64)</f>
        <v/>
      </c>
      <c r="X61" s="191" t="str">
        <f>IF('Result Sheet'!DL64="","",'Result Sheet'!DL64)</f>
        <v/>
      </c>
      <c r="Y61" s="192" t="str">
        <f>IF('Result Sheet'!DM64="","",'Result Sheet'!DM64)</f>
        <v/>
      </c>
      <c r="Z61" s="191" t="str">
        <f>IF('Result Sheet'!EG64="","",'Result Sheet'!EG64)</f>
        <v/>
      </c>
      <c r="AA61" s="192" t="str">
        <f>IF('Result Sheet'!EH64="","",'Result Sheet'!EH64)</f>
        <v/>
      </c>
      <c r="AB61" s="193" t="str">
        <f>IF('Result Sheet'!GB64="","",'Result Sheet'!GB64)</f>
        <v/>
      </c>
      <c r="BV61" s="194" t="str">
        <f>'Result Sheet'!G64</f>
        <v/>
      </c>
      <c r="BW61" s="195" t="str">
        <f t="shared" si="0"/>
        <v/>
      </c>
      <c r="BX61" s="195" t="str">
        <f t="shared" si="1"/>
        <v/>
      </c>
      <c r="BY61" s="195" t="str">
        <f t="shared" si="2"/>
        <v/>
      </c>
      <c r="BZ61" s="195" t="str">
        <f t="shared" si="3"/>
        <v/>
      </c>
      <c r="CA61" s="195" t="str">
        <f t="shared" si="4"/>
        <v/>
      </c>
      <c r="CB61" s="195" t="str">
        <f t="shared" si="5"/>
        <v/>
      </c>
      <c r="CC61" s="195" t="str">
        <f t="shared" si="6"/>
        <v/>
      </c>
      <c r="CD61" s="195" t="str">
        <f t="shared" si="7"/>
        <v/>
      </c>
      <c r="CE61" s="195" t="str">
        <f t="shared" si="8"/>
        <v/>
      </c>
      <c r="CF61" s="195" t="str">
        <f t="shared" si="9"/>
        <v/>
      </c>
      <c r="CG61" s="195" t="str">
        <f t="shared" si="10"/>
        <v/>
      </c>
      <c r="CH61" s="195" t="str">
        <f t="shared" si="11"/>
        <v/>
      </c>
      <c r="CI61" s="196"/>
    </row>
    <row r="62" spans="1:87" ht="15.95" customHeight="1">
      <c r="A62" s="184">
        <f>IF('Result Sheet'!A65="","",'Result Sheet'!A65)</f>
        <v>58</v>
      </c>
      <c r="B62" s="185" t="str">
        <f>IF('Result Sheet'!B65="","",'Result Sheet'!B65)</f>
        <v/>
      </c>
      <c r="C62" s="186" t="str">
        <f>IF('Result Sheet'!F65="","",'Result Sheet'!F65)</f>
        <v/>
      </c>
      <c r="D62" s="187" t="str">
        <f>IF('Result Sheet'!E65="","",'Result Sheet'!E65)</f>
        <v/>
      </c>
      <c r="E62" s="329" t="str">
        <f>IF('Result Sheet'!G65="","",'Result Sheet'!G65)</f>
        <v/>
      </c>
      <c r="F62" s="329" t="str">
        <f>IF('Result Sheet'!H65="","",'Result Sheet'!H65)</f>
        <v/>
      </c>
      <c r="G62" s="329" t="str">
        <f>IF('Result Sheet'!I65="","",'Result Sheet'!I65)</f>
        <v/>
      </c>
      <c r="H62" s="188" t="str">
        <f>IF('Result Sheet'!K65="","",'Result Sheet'!K65)</f>
        <v/>
      </c>
      <c r="I62" s="188" t="str">
        <f>IF('Result Sheet'!J65="","",'Result Sheet'!J65)</f>
        <v/>
      </c>
      <c r="J62" s="301" t="str">
        <f>IF('Result Sheet'!FZ65="","",'Result Sheet'!FZ65)</f>
        <v/>
      </c>
      <c r="K62" s="189" t="str">
        <f>IF('Result Sheet'!FU65="","",'Result Sheet'!FU65)</f>
        <v/>
      </c>
      <c r="L62" s="190" t="str">
        <f>IF('Result Sheet'!FV65="","",'Result Sheet'!FV65)</f>
        <v/>
      </c>
      <c r="M62" s="189" t="str">
        <f>IF('Result Sheet'!FW65="","",'Result Sheet'!FW65)</f>
        <v/>
      </c>
      <c r="N62" s="494" t="str">
        <f>IF('Result Sheet'!FZ65="NSO","NSO",IF('Result Sheet'!FX65="","",'Result Sheet'!FX65))</f>
        <v/>
      </c>
      <c r="O62" s="496" t="str">
        <f>IF('Result Sheet'!FY65="","",'Result Sheet'!FY65)</f>
        <v/>
      </c>
      <c r="P62" s="495" t="str">
        <f>IF('Result Sheet'!AE65="","",'Result Sheet'!AE65)</f>
        <v/>
      </c>
      <c r="Q62" s="192" t="str">
        <f>IF('Result Sheet'!AF65="","",'Result Sheet'!AF65)</f>
        <v/>
      </c>
      <c r="R62" s="191" t="str">
        <f>IF('Result Sheet'!AZ65="","",'Result Sheet'!AZ65)</f>
        <v/>
      </c>
      <c r="S62" s="192" t="str">
        <f>IF('Result Sheet'!BA65="","",'Result Sheet'!BA65)</f>
        <v/>
      </c>
      <c r="T62" s="191" t="str">
        <f>IF('Result Sheet'!BV65="","",'Result Sheet'!BV65)</f>
        <v/>
      </c>
      <c r="U62" s="192" t="str">
        <f>IF('Result Sheet'!BW65="","",'Result Sheet'!BW65)</f>
        <v/>
      </c>
      <c r="V62" s="191" t="str">
        <f>IF('Result Sheet'!CQ65="","",'Result Sheet'!CQ65)</f>
        <v/>
      </c>
      <c r="W62" s="192" t="str">
        <f>IF('Result Sheet'!CR65="","",'Result Sheet'!CR65)</f>
        <v/>
      </c>
      <c r="X62" s="191" t="str">
        <f>IF('Result Sheet'!DL65="","",'Result Sheet'!DL65)</f>
        <v/>
      </c>
      <c r="Y62" s="192" t="str">
        <f>IF('Result Sheet'!DM65="","",'Result Sheet'!DM65)</f>
        <v/>
      </c>
      <c r="Z62" s="191" t="str">
        <f>IF('Result Sheet'!EG65="","",'Result Sheet'!EG65)</f>
        <v/>
      </c>
      <c r="AA62" s="192" t="str">
        <f>IF('Result Sheet'!EH65="","",'Result Sheet'!EH65)</f>
        <v/>
      </c>
      <c r="AB62" s="193" t="str">
        <f>IF('Result Sheet'!GB65="","",'Result Sheet'!GB65)</f>
        <v/>
      </c>
      <c r="BV62" s="194" t="str">
        <f>'Result Sheet'!G65</f>
        <v/>
      </c>
      <c r="BW62" s="195" t="str">
        <f t="shared" si="0"/>
        <v/>
      </c>
      <c r="BX62" s="195" t="str">
        <f t="shared" si="1"/>
        <v/>
      </c>
      <c r="BY62" s="195" t="str">
        <f t="shared" si="2"/>
        <v/>
      </c>
      <c r="BZ62" s="195" t="str">
        <f t="shared" si="3"/>
        <v/>
      </c>
      <c r="CA62" s="195" t="str">
        <f t="shared" si="4"/>
        <v/>
      </c>
      <c r="CB62" s="195" t="str">
        <f t="shared" si="5"/>
        <v/>
      </c>
      <c r="CC62" s="195" t="str">
        <f t="shared" si="6"/>
        <v/>
      </c>
      <c r="CD62" s="195" t="str">
        <f t="shared" si="7"/>
        <v/>
      </c>
      <c r="CE62" s="195" t="str">
        <f t="shared" si="8"/>
        <v/>
      </c>
      <c r="CF62" s="195" t="str">
        <f t="shared" si="9"/>
        <v/>
      </c>
      <c r="CG62" s="195" t="str">
        <f t="shared" si="10"/>
        <v/>
      </c>
      <c r="CH62" s="195" t="str">
        <f t="shared" si="11"/>
        <v/>
      </c>
      <c r="CI62" s="196"/>
    </row>
    <row r="63" spans="1:87" ht="15.95" customHeight="1">
      <c r="A63" s="184">
        <f>IF('Result Sheet'!A66="","",'Result Sheet'!A66)</f>
        <v>59</v>
      </c>
      <c r="B63" s="185" t="str">
        <f>IF('Result Sheet'!B66="","",'Result Sheet'!B66)</f>
        <v/>
      </c>
      <c r="C63" s="186" t="str">
        <f>IF('Result Sheet'!F66="","",'Result Sheet'!F66)</f>
        <v/>
      </c>
      <c r="D63" s="187" t="str">
        <f>IF('Result Sheet'!E66="","",'Result Sheet'!E66)</f>
        <v/>
      </c>
      <c r="E63" s="329" t="str">
        <f>IF('Result Sheet'!G66="","",'Result Sheet'!G66)</f>
        <v/>
      </c>
      <c r="F63" s="329" t="str">
        <f>IF('Result Sheet'!H66="","",'Result Sheet'!H66)</f>
        <v/>
      </c>
      <c r="G63" s="329" t="str">
        <f>IF('Result Sheet'!I66="","",'Result Sheet'!I66)</f>
        <v/>
      </c>
      <c r="H63" s="188" t="str">
        <f>IF('Result Sheet'!K66="","",'Result Sheet'!K66)</f>
        <v/>
      </c>
      <c r="I63" s="188" t="str">
        <f>IF('Result Sheet'!J66="","",'Result Sheet'!J66)</f>
        <v/>
      </c>
      <c r="J63" s="301" t="str">
        <f>IF('Result Sheet'!FZ66="","",'Result Sheet'!FZ66)</f>
        <v/>
      </c>
      <c r="K63" s="189" t="str">
        <f>IF('Result Sheet'!FU66="","",'Result Sheet'!FU66)</f>
        <v/>
      </c>
      <c r="L63" s="190" t="str">
        <f>IF('Result Sheet'!FV66="","",'Result Sheet'!FV66)</f>
        <v/>
      </c>
      <c r="M63" s="189" t="str">
        <f>IF('Result Sheet'!FW66="","",'Result Sheet'!FW66)</f>
        <v/>
      </c>
      <c r="N63" s="494" t="str">
        <f>IF('Result Sheet'!FZ66="NSO","NSO",IF('Result Sheet'!FX66="","",'Result Sheet'!FX66))</f>
        <v/>
      </c>
      <c r="O63" s="496" t="str">
        <f>IF('Result Sheet'!FY66="","",'Result Sheet'!FY66)</f>
        <v/>
      </c>
      <c r="P63" s="495" t="str">
        <f>IF('Result Sheet'!AE66="","",'Result Sheet'!AE66)</f>
        <v/>
      </c>
      <c r="Q63" s="192" t="str">
        <f>IF('Result Sheet'!AF66="","",'Result Sheet'!AF66)</f>
        <v/>
      </c>
      <c r="R63" s="191" t="str">
        <f>IF('Result Sheet'!AZ66="","",'Result Sheet'!AZ66)</f>
        <v/>
      </c>
      <c r="S63" s="192" t="str">
        <f>IF('Result Sheet'!BA66="","",'Result Sheet'!BA66)</f>
        <v/>
      </c>
      <c r="T63" s="191" t="str">
        <f>IF('Result Sheet'!BV66="","",'Result Sheet'!BV66)</f>
        <v/>
      </c>
      <c r="U63" s="192" t="str">
        <f>IF('Result Sheet'!BW66="","",'Result Sheet'!BW66)</f>
        <v/>
      </c>
      <c r="V63" s="191" t="str">
        <f>IF('Result Sheet'!CQ66="","",'Result Sheet'!CQ66)</f>
        <v/>
      </c>
      <c r="W63" s="192" t="str">
        <f>IF('Result Sheet'!CR66="","",'Result Sheet'!CR66)</f>
        <v/>
      </c>
      <c r="X63" s="191" t="str">
        <f>IF('Result Sheet'!DL66="","",'Result Sheet'!DL66)</f>
        <v/>
      </c>
      <c r="Y63" s="192" t="str">
        <f>IF('Result Sheet'!DM66="","",'Result Sheet'!DM66)</f>
        <v/>
      </c>
      <c r="Z63" s="191" t="str">
        <f>IF('Result Sheet'!EG66="","",'Result Sheet'!EG66)</f>
        <v/>
      </c>
      <c r="AA63" s="192" t="str">
        <f>IF('Result Sheet'!EH66="","",'Result Sheet'!EH66)</f>
        <v/>
      </c>
      <c r="AB63" s="193" t="str">
        <f>IF('Result Sheet'!GB66="","",'Result Sheet'!GB66)</f>
        <v/>
      </c>
      <c r="BV63" s="194" t="str">
        <f>'Result Sheet'!G66</f>
        <v/>
      </c>
      <c r="BW63" s="195" t="str">
        <f t="shared" si="0"/>
        <v/>
      </c>
      <c r="BX63" s="195" t="str">
        <f t="shared" si="1"/>
        <v/>
      </c>
      <c r="BY63" s="195" t="str">
        <f t="shared" si="2"/>
        <v/>
      </c>
      <c r="BZ63" s="195" t="str">
        <f t="shared" si="3"/>
        <v/>
      </c>
      <c r="CA63" s="195" t="str">
        <f t="shared" si="4"/>
        <v/>
      </c>
      <c r="CB63" s="195" t="str">
        <f t="shared" si="5"/>
        <v/>
      </c>
      <c r="CC63" s="195" t="str">
        <f t="shared" si="6"/>
        <v/>
      </c>
      <c r="CD63" s="195" t="str">
        <f t="shared" si="7"/>
        <v/>
      </c>
      <c r="CE63" s="195" t="str">
        <f t="shared" si="8"/>
        <v/>
      </c>
      <c r="CF63" s="195" t="str">
        <f t="shared" si="9"/>
        <v/>
      </c>
      <c r="CG63" s="195" t="str">
        <f t="shared" si="10"/>
        <v/>
      </c>
      <c r="CH63" s="195" t="str">
        <f t="shared" si="11"/>
        <v/>
      </c>
      <c r="CI63" s="196"/>
    </row>
    <row r="64" spans="1:87" ht="15.95" customHeight="1">
      <c r="A64" s="184">
        <f>IF('Result Sheet'!A67="","",'Result Sheet'!A67)</f>
        <v>60</v>
      </c>
      <c r="B64" s="185" t="str">
        <f>IF('Result Sheet'!B67="","",'Result Sheet'!B67)</f>
        <v/>
      </c>
      <c r="C64" s="186" t="str">
        <f>IF('Result Sheet'!F67="","",'Result Sheet'!F67)</f>
        <v/>
      </c>
      <c r="D64" s="187" t="str">
        <f>IF('Result Sheet'!E67="","",'Result Sheet'!E67)</f>
        <v/>
      </c>
      <c r="E64" s="329" t="str">
        <f>IF('Result Sheet'!G67="","",'Result Sheet'!G67)</f>
        <v/>
      </c>
      <c r="F64" s="329" t="str">
        <f>IF('Result Sheet'!H67="","",'Result Sheet'!H67)</f>
        <v/>
      </c>
      <c r="G64" s="329" t="str">
        <f>IF('Result Sheet'!I67="","",'Result Sheet'!I67)</f>
        <v/>
      </c>
      <c r="H64" s="188" t="str">
        <f>IF('Result Sheet'!K67="","",'Result Sheet'!K67)</f>
        <v/>
      </c>
      <c r="I64" s="188" t="str">
        <f>IF('Result Sheet'!J67="","",'Result Sheet'!J67)</f>
        <v/>
      </c>
      <c r="J64" s="301" t="str">
        <f>IF('Result Sheet'!FZ67="","",'Result Sheet'!FZ67)</f>
        <v/>
      </c>
      <c r="K64" s="189" t="str">
        <f>IF('Result Sheet'!FU67="","",'Result Sheet'!FU67)</f>
        <v/>
      </c>
      <c r="L64" s="190" t="str">
        <f>IF('Result Sheet'!FV67="","",'Result Sheet'!FV67)</f>
        <v/>
      </c>
      <c r="M64" s="189" t="str">
        <f>IF('Result Sheet'!FW67="","",'Result Sheet'!FW67)</f>
        <v/>
      </c>
      <c r="N64" s="494" t="str">
        <f>IF('Result Sheet'!FZ67="NSO","NSO",IF('Result Sheet'!FX67="","",'Result Sheet'!FX67))</f>
        <v/>
      </c>
      <c r="O64" s="496" t="str">
        <f>IF('Result Sheet'!FY67="","",'Result Sheet'!FY67)</f>
        <v/>
      </c>
      <c r="P64" s="495" t="str">
        <f>IF('Result Sheet'!AE67="","",'Result Sheet'!AE67)</f>
        <v/>
      </c>
      <c r="Q64" s="192" t="str">
        <f>IF('Result Sheet'!AF67="","",'Result Sheet'!AF67)</f>
        <v/>
      </c>
      <c r="R64" s="191" t="str">
        <f>IF('Result Sheet'!AZ67="","",'Result Sheet'!AZ67)</f>
        <v/>
      </c>
      <c r="S64" s="192" t="str">
        <f>IF('Result Sheet'!BA67="","",'Result Sheet'!BA67)</f>
        <v/>
      </c>
      <c r="T64" s="191" t="str">
        <f>IF('Result Sheet'!BV67="","",'Result Sheet'!BV67)</f>
        <v/>
      </c>
      <c r="U64" s="192" t="str">
        <f>IF('Result Sheet'!BW67="","",'Result Sheet'!BW67)</f>
        <v/>
      </c>
      <c r="V64" s="191" t="str">
        <f>IF('Result Sheet'!CQ67="","",'Result Sheet'!CQ67)</f>
        <v/>
      </c>
      <c r="W64" s="192" t="str">
        <f>IF('Result Sheet'!CR67="","",'Result Sheet'!CR67)</f>
        <v/>
      </c>
      <c r="X64" s="191" t="str">
        <f>IF('Result Sheet'!DL67="","",'Result Sheet'!DL67)</f>
        <v/>
      </c>
      <c r="Y64" s="192" t="str">
        <f>IF('Result Sheet'!DM67="","",'Result Sheet'!DM67)</f>
        <v/>
      </c>
      <c r="Z64" s="191" t="str">
        <f>IF('Result Sheet'!EG67="","",'Result Sheet'!EG67)</f>
        <v/>
      </c>
      <c r="AA64" s="192" t="str">
        <f>IF('Result Sheet'!EH67="","",'Result Sheet'!EH67)</f>
        <v/>
      </c>
      <c r="AB64" s="193" t="str">
        <f>IF('Result Sheet'!GB67="","",'Result Sheet'!GB67)</f>
        <v/>
      </c>
      <c r="BV64" s="194" t="str">
        <f>'Result Sheet'!G67</f>
        <v/>
      </c>
      <c r="BW64" s="195" t="str">
        <f t="shared" si="0"/>
        <v/>
      </c>
      <c r="BX64" s="195" t="str">
        <f t="shared" si="1"/>
        <v/>
      </c>
      <c r="BY64" s="195" t="str">
        <f t="shared" si="2"/>
        <v/>
      </c>
      <c r="BZ64" s="195" t="str">
        <f t="shared" si="3"/>
        <v/>
      </c>
      <c r="CA64" s="195" t="str">
        <f t="shared" si="4"/>
        <v/>
      </c>
      <c r="CB64" s="195" t="str">
        <f t="shared" si="5"/>
        <v/>
      </c>
      <c r="CC64" s="195" t="str">
        <f t="shared" si="6"/>
        <v/>
      </c>
      <c r="CD64" s="195" t="str">
        <f t="shared" si="7"/>
        <v/>
      </c>
      <c r="CE64" s="195" t="str">
        <f t="shared" si="8"/>
        <v/>
      </c>
      <c r="CF64" s="195" t="str">
        <f t="shared" si="9"/>
        <v/>
      </c>
      <c r="CG64" s="195" t="str">
        <f t="shared" si="10"/>
        <v/>
      </c>
      <c r="CH64" s="195" t="str">
        <f t="shared" si="11"/>
        <v/>
      </c>
      <c r="CI64" s="196"/>
    </row>
    <row r="65" spans="1:87" ht="15.95" customHeight="1">
      <c r="A65" s="184">
        <f>IF('Result Sheet'!A68="","",'Result Sheet'!A68)</f>
        <v>61</v>
      </c>
      <c r="B65" s="185" t="str">
        <f>IF('Result Sheet'!B68="","",'Result Sheet'!B68)</f>
        <v/>
      </c>
      <c r="C65" s="186" t="str">
        <f>IF('Result Sheet'!F68="","",'Result Sheet'!F68)</f>
        <v/>
      </c>
      <c r="D65" s="187" t="str">
        <f>IF('Result Sheet'!E68="","",'Result Sheet'!E68)</f>
        <v/>
      </c>
      <c r="E65" s="329" t="str">
        <f>IF('Result Sheet'!G68="","",'Result Sheet'!G68)</f>
        <v/>
      </c>
      <c r="F65" s="329" t="str">
        <f>IF('Result Sheet'!H68="","",'Result Sheet'!H68)</f>
        <v/>
      </c>
      <c r="G65" s="329" t="str">
        <f>IF('Result Sheet'!I68="","",'Result Sheet'!I68)</f>
        <v/>
      </c>
      <c r="H65" s="188" t="str">
        <f>IF('Result Sheet'!K68="","",'Result Sheet'!K68)</f>
        <v/>
      </c>
      <c r="I65" s="188" t="str">
        <f>IF('Result Sheet'!J68="","",'Result Sheet'!J68)</f>
        <v/>
      </c>
      <c r="J65" s="301" t="str">
        <f>IF('Result Sheet'!FZ68="","",'Result Sheet'!FZ68)</f>
        <v/>
      </c>
      <c r="K65" s="189" t="str">
        <f>IF('Result Sheet'!FU68="","",'Result Sheet'!FU68)</f>
        <v/>
      </c>
      <c r="L65" s="190" t="str">
        <f>IF('Result Sheet'!FV68="","",'Result Sheet'!FV68)</f>
        <v/>
      </c>
      <c r="M65" s="189" t="str">
        <f>IF('Result Sheet'!FW68="","",'Result Sheet'!FW68)</f>
        <v/>
      </c>
      <c r="N65" s="494" t="str">
        <f>IF('Result Sheet'!FZ68="NSO","NSO",IF('Result Sheet'!FX68="","",'Result Sheet'!FX68))</f>
        <v/>
      </c>
      <c r="O65" s="496" t="str">
        <f>IF('Result Sheet'!FY68="","",'Result Sheet'!FY68)</f>
        <v/>
      </c>
      <c r="P65" s="495" t="str">
        <f>IF('Result Sheet'!AE68="","",'Result Sheet'!AE68)</f>
        <v/>
      </c>
      <c r="Q65" s="192" t="str">
        <f>IF('Result Sheet'!AF68="","",'Result Sheet'!AF68)</f>
        <v/>
      </c>
      <c r="R65" s="191" t="str">
        <f>IF('Result Sheet'!AZ68="","",'Result Sheet'!AZ68)</f>
        <v/>
      </c>
      <c r="S65" s="192" t="str">
        <f>IF('Result Sheet'!BA68="","",'Result Sheet'!BA68)</f>
        <v/>
      </c>
      <c r="T65" s="191" t="str">
        <f>IF('Result Sheet'!BV68="","",'Result Sheet'!BV68)</f>
        <v/>
      </c>
      <c r="U65" s="192" t="str">
        <f>IF('Result Sheet'!BW68="","",'Result Sheet'!BW68)</f>
        <v/>
      </c>
      <c r="V65" s="191" t="str">
        <f>IF('Result Sheet'!CQ68="","",'Result Sheet'!CQ68)</f>
        <v/>
      </c>
      <c r="W65" s="192" t="str">
        <f>IF('Result Sheet'!CR68="","",'Result Sheet'!CR68)</f>
        <v/>
      </c>
      <c r="X65" s="191" t="str">
        <f>IF('Result Sheet'!DL68="","",'Result Sheet'!DL68)</f>
        <v/>
      </c>
      <c r="Y65" s="192" t="str">
        <f>IF('Result Sheet'!DM68="","",'Result Sheet'!DM68)</f>
        <v/>
      </c>
      <c r="Z65" s="191" t="str">
        <f>IF('Result Sheet'!EG68="","",'Result Sheet'!EG68)</f>
        <v/>
      </c>
      <c r="AA65" s="192" t="str">
        <f>IF('Result Sheet'!EH68="","",'Result Sheet'!EH68)</f>
        <v/>
      </c>
      <c r="AB65" s="193" t="str">
        <f>IF('Result Sheet'!GB68="","",'Result Sheet'!GB68)</f>
        <v/>
      </c>
      <c r="BV65" s="194" t="str">
        <f>'Result Sheet'!G68</f>
        <v/>
      </c>
      <c r="BW65" s="195" t="str">
        <f t="shared" si="0"/>
        <v/>
      </c>
      <c r="BX65" s="195" t="str">
        <f t="shared" si="1"/>
        <v/>
      </c>
      <c r="BY65" s="195" t="str">
        <f t="shared" si="2"/>
        <v/>
      </c>
      <c r="BZ65" s="195" t="str">
        <f t="shared" si="3"/>
        <v/>
      </c>
      <c r="CA65" s="195" t="str">
        <f t="shared" si="4"/>
        <v/>
      </c>
      <c r="CB65" s="195" t="str">
        <f t="shared" si="5"/>
        <v/>
      </c>
      <c r="CC65" s="195" t="str">
        <f t="shared" si="6"/>
        <v/>
      </c>
      <c r="CD65" s="195" t="str">
        <f t="shared" si="7"/>
        <v/>
      </c>
      <c r="CE65" s="195" t="str">
        <f t="shared" si="8"/>
        <v/>
      </c>
      <c r="CF65" s="195" t="str">
        <f t="shared" si="9"/>
        <v/>
      </c>
      <c r="CG65" s="195" t="str">
        <f t="shared" si="10"/>
        <v/>
      </c>
      <c r="CH65" s="195" t="str">
        <f t="shared" si="11"/>
        <v/>
      </c>
      <c r="CI65" s="196"/>
    </row>
    <row r="66" spans="1:87" ht="15.95" customHeight="1">
      <c r="A66" s="184">
        <f>IF('Result Sheet'!A69="","",'Result Sheet'!A69)</f>
        <v>62</v>
      </c>
      <c r="B66" s="185" t="str">
        <f>IF('Result Sheet'!B69="","",'Result Sheet'!B69)</f>
        <v/>
      </c>
      <c r="C66" s="186" t="str">
        <f>IF('Result Sheet'!F69="","",'Result Sheet'!F69)</f>
        <v/>
      </c>
      <c r="D66" s="187" t="str">
        <f>IF('Result Sheet'!E69="","",'Result Sheet'!E69)</f>
        <v/>
      </c>
      <c r="E66" s="329" t="str">
        <f>IF('Result Sheet'!G69="","",'Result Sheet'!G69)</f>
        <v/>
      </c>
      <c r="F66" s="329" t="str">
        <f>IF('Result Sheet'!H69="","",'Result Sheet'!H69)</f>
        <v/>
      </c>
      <c r="G66" s="329" t="str">
        <f>IF('Result Sheet'!I69="","",'Result Sheet'!I69)</f>
        <v/>
      </c>
      <c r="H66" s="188" t="str">
        <f>IF('Result Sheet'!K69="","",'Result Sheet'!K69)</f>
        <v/>
      </c>
      <c r="I66" s="188" t="str">
        <f>IF('Result Sheet'!J69="","",'Result Sheet'!J69)</f>
        <v/>
      </c>
      <c r="J66" s="301" t="str">
        <f>IF('Result Sheet'!FZ69="","",'Result Sheet'!FZ69)</f>
        <v/>
      </c>
      <c r="K66" s="189" t="str">
        <f>IF('Result Sheet'!FU69="","",'Result Sheet'!FU69)</f>
        <v/>
      </c>
      <c r="L66" s="190" t="str">
        <f>IF('Result Sheet'!FV69="","",'Result Sheet'!FV69)</f>
        <v/>
      </c>
      <c r="M66" s="189" t="str">
        <f>IF('Result Sheet'!FW69="","",'Result Sheet'!FW69)</f>
        <v/>
      </c>
      <c r="N66" s="494" t="str">
        <f>IF('Result Sheet'!FZ69="NSO","NSO",IF('Result Sheet'!FX69="","",'Result Sheet'!FX69))</f>
        <v/>
      </c>
      <c r="O66" s="496" t="str">
        <f>IF('Result Sheet'!FY69="","",'Result Sheet'!FY69)</f>
        <v/>
      </c>
      <c r="P66" s="495" t="str">
        <f>IF('Result Sheet'!AE69="","",'Result Sheet'!AE69)</f>
        <v/>
      </c>
      <c r="Q66" s="192" t="str">
        <f>IF('Result Sheet'!AF69="","",'Result Sheet'!AF69)</f>
        <v/>
      </c>
      <c r="R66" s="191" t="str">
        <f>IF('Result Sheet'!AZ69="","",'Result Sheet'!AZ69)</f>
        <v/>
      </c>
      <c r="S66" s="192" t="str">
        <f>IF('Result Sheet'!BA69="","",'Result Sheet'!BA69)</f>
        <v/>
      </c>
      <c r="T66" s="191" t="str">
        <f>IF('Result Sheet'!BV69="","",'Result Sheet'!BV69)</f>
        <v/>
      </c>
      <c r="U66" s="192" t="str">
        <f>IF('Result Sheet'!BW69="","",'Result Sheet'!BW69)</f>
        <v/>
      </c>
      <c r="V66" s="191" t="str">
        <f>IF('Result Sheet'!CQ69="","",'Result Sheet'!CQ69)</f>
        <v/>
      </c>
      <c r="W66" s="192" t="str">
        <f>IF('Result Sheet'!CR69="","",'Result Sheet'!CR69)</f>
        <v/>
      </c>
      <c r="X66" s="191" t="str">
        <f>IF('Result Sheet'!DL69="","",'Result Sheet'!DL69)</f>
        <v/>
      </c>
      <c r="Y66" s="192" t="str">
        <f>IF('Result Sheet'!DM69="","",'Result Sheet'!DM69)</f>
        <v/>
      </c>
      <c r="Z66" s="191" t="str">
        <f>IF('Result Sheet'!EG69="","",'Result Sheet'!EG69)</f>
        <v/>
      </c>
      <c r="AA66" s="192" t="str">
        <f>IF('Result Sheet'!EH69="","",'Result Sheet'!EH69)</f>
        <v/>
      </c>
      <c r="AB66" s="193" t="str">
        <f>IF('Result Sheet'!GB69="","",'Result Sheet'!GB69)</f>
        <v/>
      </c>
      <c r="BV66" s="194" t="str">
        <f>'Result Sheet'!G69</f>
        <v/>
      </c>
      <c r="BW66" s="195" t="str">
        <f t="shared" si="0"/>
        <v/>
      </c>
      <c r="BX66" s="195" t="str">
        <f t="shared" si="1"/>
        <v/>
      </c>
      <c r="BY66" s="195" t="str">
        <f t="shared" si="2"/>
        <v/>
      </c>
      <c r="BZ66" s="195" t="str">
        <f t="shared" si="3"/>
        <v/>
      </c>
      <c r="CA66" s="195" t="str">
        <f t="shared" si="4"/>
        <v/>
      </c>
      <c r="CB66" s="195" t="str">
        <f t="shared" si="5"/>
        <v/>
      </c>
      <c r="CC66" s="195" t="str">
        <f t="shared" si="6"/>
        <v/>
      </c>
      <c r="CD66" s="195" t="str">
        <f t="shared" si="7"/>
        <v/>
      </c>
      <c r="CE66" s="195" t="str">
        <f t="shared" si="8"/>
        <v/>
      </c>
      <c r="CF66" s="195" t="str">
        <f t="shared" si="9"/>
        <v/>
      </c>
      <c r="CG66" s="195" t="str">
        <f t="shared" si="10"/>
        <v/>
      </c>
      <c r="CH66" s="195" t="str">
        <f t="shared" si="11"/>
        <v/>
      </c>
      <c r="CI66" s="196"/>
    </row>
    <row r="67" spans="1:87" ht="15.95" customHeight="1">
      <c r="A67" s="184">
        <f>IF('Result Sheet'!A70="","",'Result Sheet'!A70)</f>
        <v>63</v>
      </c>
      <c r="B67" s="185" t="str">
        <f>IF('Result Sheet'!B70="","",'Result Sheet'!B70)</f>
        <v/>
      </c>
      <c r="C67" s="186" t="str">
        <f>IF('Result Sheet'!F70="","",'Result Sheet'!F70)</f>
        <v/>
      </c>
      <c r="D67" s="187" t="str">
        <f>IF('Result Sheet'!E70="","",'Result Sheet'!E70)</f>
        <v/>
      </c>
      <c r="E67" s="329" t="str">
        <f>IF('Result Sheet'!G70="","",'Result Sheet'!G70)</f>
        <v/>
      </c>
      <c r="F67" s="329" t="str">
        <f>IF('Result Sheet'!H70="","",'Result Sheet'!H70)</f>
        <v/>
      </c>
      <c r="G67" s="329" t="str">
        <f>IF('Result Sheet'!I70="","",'Result Sheet'!I70)</f>
        <v/>
      </c>
      <c r="H67" s="188" t="str">
        <f>IF('Result Sheet'!K70="","",'Result Sheet'!K70)</f>
        <v/>
      </c>
      <c r="I67" s="188" t="str">
        <f>IF('Result Sheet'!J70="","",'Result Sheet'!J70)</f>
        <v/>
      </c>
      <c r="J67" s="301" t="str">
        <f>IF('Result Sheet'!FZ70="","",'Result Sheet'!FZ70)</f>
        <v/>
      </c>
      <c r="K67" s="189" t="str">
        <f>IF('Result Sheet'!FU70="","",'Result Sheet'!FU70)</f>
        <v/>
      </c>
      <c r="L67" s="190" t="str">
        <f>IF('Result Sheet'!FV70="","",'Result Sheet'!FV70)</f>
        <v/>
      </c>
      <c r="M67" s="189" t="str">
        <f>IF('Result Sheet'!FW70="","",'Result Sheet'!FW70)</f>
        <v/>
      </c>
      <c r="N67" s="494" t="str">
        <f>IF('Result Sheet'!FZ70="NSO","NSO",IF('Result Sheet'!FX70="","",'Result Sheet'!FX70))</f>
        <v/>
      </c>
      <c r="O67" s="496" t="str">
        <f>IF('Result Sheet'!FY70="","",'Result Sheet'!FY70)</f>
        <v/>
      </c>
      <c r="P67" s="495" t="str">
        <f>IF('Result Sheet'!AE70="","",'Result Sheet'!AE70)</f>
        <v/>
      </c>
      <c r="Q67" s="192" t="str">
        <f>IF('Result Sheet'!AF70="","",'Result Sheet'!AF70)</f>
        <v/>
      </c>
      <c r="R67" s="191" t="str">
        <f>IF('Result Sheet'!AZ70="","",'Result Sheet'!AZ70)</f>
        <v/>
      </c>
      <c r="S67" s="192" t="str">
        <f>IF('Result Sheet'!BA70="","",'Result Sheet'!BA70)</f>
        <v/>
      </c>
      <c r="T67" s="191" t="str">
        <f>IF('Result Sheet'!BV70="","",'Result Sheet'!BV70)</f>
        <v/>
      </c>
      <c r="U67" s="192" t="str">
        <f>IF('Result Sheet'!BW70="","",'Result Sheet'!BW70)</f>
        <v/>
      </c>
      <c r="V67" s="191" t="str">
        <f>IF('Result Sheet'!CQ70="","",'Result Sheet'!CQ70)</f>
        <v/>
      </c>
      <c r="W67" s="192" t="str">
        <f>IF('Result Sheet'!CR70="","",'Result Sheet'!CR70)</f>
        <v/>
      </c>
      <c r="X67" s="191" t="str">
        <f>IF('Result Sheet'!DL70="","",'Result Sheet'!DL70)</f>
        <v/>
      </c>
      <c r="Y67" s="192" t="str">
        <f>IF('Result Sheet'!DM70="","",'Result Sheet'!DM70)</f>
        <v/>
      </c>
      <c r="Z67" s="191" t="str">
        <f>IF('Result Sheet'!EG70="","",'Result Sheet'!EG70)</f>
        <v/>
      </c>
      <c r="AA67" s="192" t="str">
        <f>IF('Result Sheet'!EH70="","",'Result Sheet'!EH70)</f>
        <v/>
      </c>
      <c r="AB67" s="193" t="str">
        <f>IF('Result Sheet'!GB70="","",'Result Sheet'!GB70)</f>
        <v/>
      </c>
      <c r="BV67" s="194" t="str">
        <f>'Result Sheet'!G70</f>
        <v/>
      </c>
      <c r="BW67" s="195" t="str">
        <f t="shared" si="0"/>
        <v/>
      </c>
      <c r="BX67" s="195" t="str">
        <f t="shared" si="1"/>
        <v/>
      </c>
      <c r="BY67" s="195" t="str">
        <f t="shared" si="2"/>
        <v/>
      </c>
      <c r="BZ67" s="195" t="str">
        <f t="shared" si="3"/>
        <v/>
      </c>
      <c r="CA67" s="195" t="str">
        <f t="shared" si="4"/>
        <v/>
      </c>
      <c r="CB67" s="195" t="str">
        <f t="shared" si="5"/>
        <v/>
      </c>
      <c r="CC67" s="195" t="str">
        <f t="shared" si="6"/>
        <v/>
      </c>
      <c r="CD67" s="195" t="str">
        <f t="shared" si="7"/>
        <v/>
      </c>
      <c r="CE67" s="195" t="str">
        <f t="shared" si="8"/>
        <v/>
      </c>
      <c r="CF67" s="195" t="str">
        <f t="shared" si="9"/>
        <v/>
      </c>
      <c r="CG67" s="195" t="str">
        <f t="shared" si="10"/>
        <v/>
      </c>
      <c r="CH67" s="195" t="str">
        <f t="shared" si="11"/>
        <v/>
      </c>
      <c r="CI67" s="196"/>
    </row>
    <row r="68" spans="1:87" ht="15.95" customHeight="1">
      <c r="A68" s="184">
        <f>IF('Result Sheet'!A71="","",'Result Sheet'!A71)</f>
        <v>64</v>
      </c>
      <c r="B68" s="185" t="str">
        <f>IF('Result Sheet'!B71="","",'Result Sheet'!B71)</f>
        <v/>
      </c>
      <c r="C68" s="186" t="str">
        <f>IF('Result Sheet'!F71="","",'Result Sheet'!F71)</f>
        <v/>
      </c>
      <c r="D68" s="187" t="str">
        <f>IF('Result Sheet'!E71="","",'Result Sheet'!E71)</f>
        <v/>
      </c>
      <c r="E68" s="329" t="str">
        <f>IF('Result Sheet'!G71="","",'Result Sheet'!G71)</f>
        <v/>
      </c>
      <c r="F68" s="329" t="str">
        <f>IF('Result Sheet'!H71="","",'Result Sheet'!H71)</f>
        <v/>
      </c>
      <c r="G68" s="329" t="str">
        <f>IF('Result Sheet'!I71="","",'Result Sheet'!I71)</f>
        <v/>
      </c>
      <c r="H68" s="188" t="str">
        <f>IF('Result Sheet'!K71="","",'Result Sheet'!K71)</f>
        <v/>
      </c>
      <c r="I68" s="188" t="str">
        <f>IF('Result Sheet'!J71="","",'Result Sheet'!J71)</f>
        <v/>
      </c>
      <c r="J68" s="301" t="str">
        <f>IF('Result Sheet'!FZ71="","",'Result Sheet'!FZ71)</f>
        <v/>
      </c>
      <c r="K68" s="189" t="str">
        <f>IF('Result Sheet'!FU71="","",'Result Sheet'!FU71)</f>
        <v/>
      </c>
      <c r="L68" s="190" t="str">
        <f>IF('Result Sheet'!FV71="","",'Result Sheet'!FV71)</f>
        <v/>
      </c>
      <c r="M68" s="189" t="str">
        <f>IF('Result Sheet'!FW71="","",'Result Sheet'!FW71)</f>
        <v/>
      </c>
      <c r="N68" s="494" t="str">
        <f>IF('Result Sheet'!FZ71="NSO","NSO",IF('Result Sheet'!FX71="","",'Result Sheet'!FX71))</f>
        <v/>
      </c>
      <c r="O68" s="496" t="str">
        <f>IF('Result Sheet'!FY71="","",'Result Sheet'!FY71)</f>
        <v/>
      </c>
      <c r="P68" s="495" t="str">
        <f>IF('Result Sheet'!AE71="","",'Result Sheet'!AE71)</f>
        <v/>
      </c>
      <c r="Q68" s="192" t="str">
        <f>IF('Result Sheet'!AF71="","",'Result Sheet'!AF71)</f>
        <v/>
      </c>
      <c r="R68" s="191" t="str">
        <f>IF('Result Sheet'!AZ71="","",'Result Sheet'!AZ71)</f>
        <v/>
      </c>
      <c r="S68" s="192" t="str">
        <f>IF('Result Sheet'!BA71="","",'Result Sheet'!BA71)</f>
        <v/>
      </c>
      <c r="T68" s="191" t="str">
        <f>IF('Result Sheet'!BV71="","",'Result Sheet'!BV71)</f>
        <v/>
      </c>
      <c r="U68" s="192" t="str">
        <f>IF('Result Sheet'!BW71="","",'Result Sheet'!BW71)</f>
        <v/>
      </c>
      <c r="V68" s="191" t="str">
        <f>IF('Result Sheet'!CQ71="","",'Result Sheet'!CQ71)</f>
        <v/>
      </c>
      <c r="W68" s="192" t="str">
        <f>IF('Result Sheet'!CR71="","",'Result Sheet'!CR71)</f>
        <v/>
      </c>
      <c r="X68" s="191" t="str">
        <f>IF('Result Sheet'!DL71="","",'Result Sheet'!DL71)</f>
        <v/>
      </c>
      <c r="Y68" s="192" t="str">
        <f>IF('Result Sheet'!DM71="","",'Result Sheet'!DM71)</f>
        <v/>
      </c>
      <c r="Z68" s="191" t="str">
        <f>IF('Result Sheet'!EG71="","",'Result Sheet'!EG71)</f>
        <v/>
      </c>
      <c r="AA68" s="192" t="str">
        <f>IF('Result Sheet'!EH71="","",'Result Sheet'!EH71)</f>
        <v/>
      </c>
      <c r="AB68" s="193" t="str">
        <f>IF('Result Sheet'!GB71="","",'Result Sheet'!GB71)</f>
        <v/>
      </c>
      <c r="BV68" s="194" t="str">
        <f>'Result Sheet'!G71</f>
        <v/>
      </c>
      <c r="BW68" s="195" t="str">
        <f t="shared" si="0"/>
        <v/>
      </c>
      <c r="BX68" s="195" t="str">
        <f t="shared" si="1"/>
        <v/>
      </c>
      <c r="BY68" s="195" t="str">
        <f t="shared" si="2"/>
        <v/>
      </c>
      <c r="BZ68" s="195" t="str">
        <f t="shared" si="3"/>
        <v/>
      </c>
      <c r="CA68" s="195" t="str">
        <f t="shared" si="4"/>
        <v/>
      </c>
      <c r="CB68" s="195" t="str">
        <f t="shared" si="5"/>
        <v/>
      </c>
      <c r="CC68" s="195" t="str">
        <f t="shared" si="6"/>
        <v/>
      </c>
      <c r="CD68" s="195" t="str">
        <f t="shared" si="7"/>
        <v/>
      </c>
      <c r="CE68" s="195" t="str">
        <f t="shared" si="8"/>
        <v/>
      </c>
      <c r="CF68" s="195" t="str">
        <f t="shared" si="9"/>
        <v/>
      </c>
      <c r="CG68" s="195" t="str">
        <f t="shared" si="10"/>
        <v/>
      </c>
      <c r="CH68" s="195" t="str">
        <f t="shared" si="11"/>
        <v/>
      </c>
      <c r="CI68" s="196"/>
    </row>
    <row r="69" spans="1:87" ht="15.95" customHeight="1">
      <c r="A69" s="184">
        <f>IF('Result Sheet'!A72="","",'Result Sheet'!A72)</f>
        <v>65</v>
      </c>
      <c r="B69" s="185" t="str">
        <f>IF('Result Sheet'!B72="","",'Result Sheet'!B72)</f>
        <v/>
      </c>
      <c r="C69" s="186" t="str">
        <f>IF('Result Sheet'!F72="","",'Result Sheet'!F72)</f>
        <v/>
      </c>
      <c r="D69" s="187" t="str">
        <f>IF('Result Sheet'!E72="","",'Result Sheet'!E72)</f>
        <v/>
      </c>
      <c r="E69" s="329" t="str">
        <f>IF('Result Sheet'!G72="","",'Result Sheet'!G72)</f>
        <v/>
      </c>
      <c r="F69" s="329" t="str">
        <f>IF('Result Sheet'!H72="","",'Result Sheet'!H72)</f>
        <v/>
      </c>
      <c r="G69" s="329" t="str">
        <f>IF('Result Sheet'!I72="","",'Result Sheet'!I72)</f>
        <v/>
      </c>
      <c r="H69" s="188" t="str">
        <f>IF('Result Sheet'!K72="","",'Result Sheet'!K72)</f>
        <v/>
      </c>
      <c r="I69" s="188" t="str">
        <f>IF('Result Sheet'!J72="","",'Result Sheet'!J72)</f>
        <v/>
      </c>
      <c r="J69" s="301" t="str">
        <f>IF('Result Sheet'!FZ72="","",'Result Sheet'!FZ72)</f>
        <v/>
      </c>
      <c r="K69" s="189" t="str">
        <f>IF('Result Sheet'!FU72="","",'Result Sheet'!FU72)</f>
        <v/>
      </c>
      <c r="L69" s="190" t="str">
        <f>IF('Result Sheet'!FV72="","",'Result Sheet'!FV72)</f>
        <v/>
      </c>
      <c r="M69" s="189" t="str">
        <f>IF('Result Sheet'!FW72="","",'Result Sheet'!FW72)</f>
        <v/>
      </c>
      <c r="N69" s="494" t="str">
        <f>IF('Result Sheet'!FZ72="NSO","NSO",IF('Result Sheet'!FX72="","",'Result Sheet'!FX72))</f>
        <v/>
      </c>
      <c r="O69" s="496" t="str">
        <f>IF('Result Sheet'!FY72="","",'Result Sheet'!FY72)</f>
        <v/>
      </c>
      <c r="P69" s="495" t="str">
        <f>IF('Result Sheet'!AE72="","",'Result Sheet'!AE72)</f>
        <v/>
      </c>
      <c r="Q69" s="192" t="str">
        <f>IF('Result Sheet'!AF72="","",'Result Sheet'!AF72)</f>
        <v/>
      </c>
      <c r="R69" s="191" t="str">
        <f>IF('Result Sheet'!AZ72="","",'Result Sheet'!AZ72)</f>
        <v/>
      </c>
      <c r="S69" s="192" t="str">
        <f>IF('Result Sheet'!BA72="","",'Result Sheet'!BA72)</f>
        <v/>
      </c>
      <c r="T69" s="191" t="str">
        <f>IF('Result Sheet'!BV72="","",'Result Sheet'!BV72)</f>
        <v/>
      </c>
      <c r="U69" s="192" t="str">
        <f>IF('Result Sheet'!BW72="","",'Result Sheet'!BW72)</f>
        <v/>
      </c>
      <c r="V69" s="191" t="str">
        <f>IF('Result Sheet'!CQ72="","",'Result Sheet'!CQ72)</f>
        <v/>
      </c>
      <c r="W69" s="192" t="str">
        <f>IF('Result Sheet'!CR72="","",'Result Sheet'!CR72)</f>
        <v/>
      </c>
      <c r="X69" s="191" t="str">
        <f>IF('Result Sheet'!DL72="","",'Result Sheet'!DL72)</f>
        <v/>
      </c>
      <c r="Y69" s="192" t="str">
        <f>IF('Result Sheet'!DM72="","",'Result Sheet'!DM72)</f>
        <v/>
      </c>
      <c r="Z69" s="191" t="str">
        <f>IF('Result Sheet'!EG72="","",'Result Sheet'!EG72)</f>
        <v/>
      </c>
      <c r="AA69" s="192" t="str">
        <f>IF('Result Sheet'!EH72="","",'Result Sheet'!EH72)</f>
        <v/>
      </c>
      <c r="AB69" s="193" t="str">
        <f>IF('Result Sheet'!GB72="","",'Result Sheet'!GB72)</f>
        <v/>
      </c>
      <c r="BV69" s="194" t="str">
        <f>'Result Sheet'!G72</f>
        <v/>
      </c>
      <c r="BW69" s="195" t="str">
        <f t="shared" si="0"/>
        <v/>
      </c>
      <c r="BX69" s="195" t="str">
        <f t="shared" si="1"/>
        <v/>
      </c>
      <c r="BY69" s="195" t="str">
        <f t="shared" si="2"/>
        <v/>
      </c>
      <c r="BZ69" s="195" t="str">
        <f t="shared" si="3"/>
        <v/>
      </c>
      <c r="CA69" s="195" t="str">
        <f t="shared" si="4"/>
        <v/>
      </c>
      <c r="CB69" s="195" t="str">
        <f t="shared" si="5"/>
        <v/>
      </c>
      <c r="CC69" s="195" t="str">
        <f t="shared" si="6"/>
        <v/>
      </c>
      <c r="CD69" s="195" t="str">
        <f t="shared" si="7"/>
        <v/>
      </c>
      <c r="CE69" s="195" t="str">
        <f t="shared" si="8"/>
        <v/>
      </c>
      <c r="CF69" s="195" t="str">
        <f t="shared" si="9"/>
        <v/>
      </c>
      <c r="CG69" s="195" t="str">
        <f t="shared" si="10"/>
        <v/>
      </c>
      <c r="CH69" s="195" t="str">
        <f t="shared" si="11"/>
        <v/>
      </c>
      <c r="CI69" s="196"/>
    </row>
    <row r="70" spans="1:87" ht="15.95" customHeight="1">
      <c r="A70" s="184">
        <f>IF('Result Sheet'!A73="","",'Result Sheet'!A73)</f>
        <v>66</v>
      </c>
      <c r="B70" s="185" t="str">
        <f>IF('Result Sheet'!B73="","",'Result Sheet'!B73)</f>
        <v/>
      </c>
      <c r="C70" s="186" t="str">
        <f>IF('Result Sheet'!F73="","",'Result Sheet'!F73)</f>
        <v/>
      </c>
      <c r="D70" s="187" t="str">
        <f>IF('Result Sheet'!E73="","",'Result Sheet'!E73)</f>
        <v/>
      </c>
      <c r="E70" s="329" t="str">
        <f>IF('Result Sheet'!G73="","",'Result Sheet'!G73)</f>
        <v/>
      </c>
      <c r="F70" s="329" t="str">
        <f>IF('Result Sheet'!H73="","",'Result Sheet'!H73)</f>
        <v/>
      </c>
      <c r="G70" s="329" t="str">
        <f>IF('Result Sheet'!I73="","",'Result Sheet'!I73)</f>
        <v/>
      </c>
      <c r="H70" s="188" t="str">
        <f>IF('Result Sheet'!K73="","",'Result Sheet'!K73)</f>
        <v/>
      </c>
      <c r="I70" s="188" t="str">
        <f>IF('Result Sheet'!J73="","",'Result Sheet'!J73)</f>
        <v/>
      </c>
      <c r="J70" s="301" t="str">
        <f>IF('Result Sheet'!FZ73="","",'Result Sheet'!FZ73)</f>
        <v/>
      </c>
      <c r="K70" s="189" t="str">
        <f>IF('Result Sheet'!FU73="","",'Result Sheet'!FU73)</f>
        <v/>
      </c>
      <c r="L70" s="190" t="str">
        <f>IF('Result Sheet'!FV73="","",'Result Sheet'!FV73)</f>
        <v/>
      </c>
      <c r="M70" s="189" t="str">
        <f>IF('Result Sheet'!FW73="","",'Result Sheet'!FW73)</f>
        <v/>
      </c>
      <c r="N70" s="494" t="str">
        <f>IF('Result Sheet'!FZ73="NSO","NSO",IF('Result Sheet'!FX73="","",'Result Sheet'!FX73))</f>
        <v/>
      </c>
      <c r="O70" s="496" t="str">
        <f>IF('Result Sheet'!FY73="","",'Result Sheet'!FY73)</f>
        <v/>
      </c>
      <c r="P70" s="495" t="str">
        <f>IF('Result Sheet'!AE73="","",'Result Sheet'!AE73)</f>
        <v/>
      </c>
      <c r="Q70" s="192" t="str">
        <f>IF('Result Sheet'!AF73="","",'Result Sheet'!AF73)</f>
        <v/>
      </c>
      <c r="R70" s="191" t="str">
        <f>IF('Result Sheet'!AZ73="","",'Result Sheet'!AZ73)</f>
        <v/>
      </c>
      <c r="S70" s="192" t="str">
        <f>IF('Result Sheet'!BA73="","",'Result Sheet'!BA73)</f>
        <v/>
      </c>
      <c r="T70" s="191" t="str">
        <f>IF('Result Sheet'!BV73="","",'Result Sheet'!BV73)</f>
        <v/>
      </c>
      <c r="U70" s="192" t="str">
        <f>IF('Result Sheet'!BW73="","",'Result Sheet'!BW73)</f>
        <v/>
      </c>
      <c r="V70" s="191" t="str">
        <f>IF('Result Sheet'!CQ73="","",'Result Sheet'!CQ73)</f>
        <v/>
      </c>
      <c r="W70" s="192" t="str">
        <f>IF('Result Sheet'!CR73="","",'Result Sheet'!CR73)</f>
        <v/>
      </c>
      <c r="X70" s="191" t="str">
        <f>IF('Result Sheet'!DL73="","",'Result Sheet'!DL73)</f>
        <v/>
      </c>
      <c r="Y70" s="192" t="str">
        <f>IF('Result Sheet'!DM73="","",'Result Sheet'!DM73)</f>
        <v/>
      </c>
      <c r="Z70" s="191" t="str">
        <f>IF('Result Sheet'!EG73="","",'Result Sheet'!EG73)</f>
        <v/>
      </c>
      <c r="AA70" s="192" t="str">
        <f>IF('Result Sheet'!EH73="","",'Result Sheet'!EH73)</f>
        <v/>
      </c>
      <c r="AB70" s="193" t="str">
        <f>IF('Result Sheet'!GB73="","",'Result Sheet'!GB73)</f>
        <v/>
      </c>
      <c r="BV70" s="194" t="str">
        <f>'Result Sheet'!G73</f>
        <v/>
      </c>
      <c r="BW70" s="195" t="str">
        <f t="shared" ref="BW70:BW133" si="12">IFERROR(IF(AND(N70="",J70=""),"",IF(AND(H70="SC",I70="M"),N70,"")),"")</f>
        <v/>
      </c>
      <c r="BX70" s="195" t="str">
        <f t="shared" ref="BX70:BX133" si="13">IFERROR(IF(AND(N70="",J70=""),"",IF(AND(H70="SC",I70="F"),N70,"")),"")</f>
        <v/>
      </c>
      <c r="BY70" s="195" t="str">
        <f t="shared" ref="BY70:BY133" si="14">IFERROR(IF(AND(N70="",J70=""),"",IF(AND(H70="ST",I70="M"),N70,"")),"")</f>
        <v/>
      </c>
      <c r="BZ70" s="195" t="str">
        <f t="shared" ref="BZ70:BZ133" si="15">IFERROR(IF(AND(N70="",J70=""),"",IF(AND(H70="ST",I70="F"),N70,"")),"")</f>
        <v/>
      </c>
      <c r="CA70" s="195" t="str">
        <f t="shared" ref="CA70:CA133" si="16">IFERROR(IF(AND(N70="",J70=""),"",IF(AND(H70="OBC",I70="M"),N70,"")),"")</f>
        <v/>
      </c>
      <c r="CB70" s="195" t="str">
        <f t="shared" ref="CB70:CB133" si="17">IFERROR(IF(AND(N70="",J70=""),"",IF(AND(H70="OBC",I70="F"),N70,"")),"")</f>
        <v/>
      </c>
      <c r="CC70" s="195" t="str">
        <f t="shared" ref="CC70:CC133" si="18">IFERROR(IF(AND(N70="",J70=""),"",IF(AND(H70="GEN",I70="M"),N70,"")),"")</f>
        <v/>
      </c>
      <c r="CD70" s="195" t="str">
        <f t="shared" ref="CD70:CD133" si="19">IFERROR(IF(AND(N70="",J70=""),"",IF(AND(H70="GEN",I70="F"),N70,"")),"")</f>
        <v/>
      </c>
      <c r="CE70" s="195" t="str">
        <f t="shared" ref="CE70:CE133" si="20">IFERROR(IF(AND(N70="",J70=""),"",IF(AND(H70="MIN",I70="M"),N70,"")),"")</f>
        <v/>
      </c>
      <c r="CF70" s="195" t="str">
        <f t="shared" ref="CF70:CF133" si="21">IFERROR(IF(AND(N70="",J70=""),"",IF(AND(H70="MIN",I70="M"),N70,"")),"")</f>
        <v/>
      </c>
      <c r="CG70" s="195" t="str">
        <f t="shared" ref="CG70:CG133" si="22">IFERROR(IF(AND(N70="",J70=""),"",IF(AND(H70="SBC",I70="M"),N70,"")),"")</f>
        <v/>
      </c>
      <c r="CH70" s="195" t="str">
        <f t="shared" ref="CH70:CH133" si="23">IFERROR(IF(AND(N70="",J70=""),"",IF(AND(H70="SBC",I70="F"),N70,"")),"")</f>
        <v/>
      </c>
      <c r="CI70" s="196"/>
    </row>
    <row r="71" spans="1:87" ht="15.95" customHeight="1">
      <c r="A71" s="184">
        <f>IF('Result Sheet'!A74="","",'Result Sheet'!A74)</f>
        <v>67</v>
      </c>
      <c r="B71" s="185" t="str">
        <f>IF('Result Sheet'!B74="","",'Result Sheet'!B74)</f>
        <v/>
      </c>
      <c r="C71" s="186" t="str">
        <f>IF('Result Sheet'!F74="","",'Result Sheet'!F74)</f>
        <v/>
      </c>
      <c r="D71" s="187" t="str">
        <f>IF('Result Sheet'!E74="","",'Result Sheet'!E74)</f>
        <v/>
      </c>
      <c r="E71" s="329" t="str">
        <f>IF('Result Sheet'!G74="","",'Result Sheet'!G74)</f>
        <v/>
      </c>
      <c r="F71" s="329" t="str">
        <f>IF('Result Sheet'!H74="","",'Result Sheet'!H74)</f>
        <v/>
      </c>
      <c r="G71" s="329" t="str">
        <f>IF('Result Sheet'!I74="","",'Result Sheet'!I74)</f>
        <v/>
      </c>
      <c r="H71" s="188" t="str">
        <f>IF('Result Sheet'!K74="","",'Result Sheet'!K74)</f>
        <v/>
      </c>
      <c r="I71" s="188" t="str">
        <f>IF('Result Sheet'!J74="","",'Result Sheet'!J74)</f>
        <v/>
      </c>
      <c r="J71" s="301" t="str">
        <f>IF('Result Sheet'!FZ74="","",'Result Sheet'!FZ74)</f>
        <v/>
      </c>
      <c r="K71" s="189" t="str">
        <f>IF('Result Sheet'!FU74="","",'Result Sheet'!FU74)</f>
        <v/>
      </c>
      <c r="L71" s="190" t="str">
        <f>IF('Result Sheet'!FV74="","",'Result Sheet'!FV74)</f>
        <v/>
      </c>
      <c r="M71" s="189" t="str">
        <f>IF('Result Sheet'!FW74="","",'Result Sheet'!FW74)</f>
        <v/>
      </c>
      <c r="N71" s="494" t="str">
        <f>IF('Result Sheet'!FZ74="NSO","NSO",IF('Result Sheet'!FX74="","",'Result Sheet'!FX74))</f>
        <v/>
      </c>
      <c r="O71" s="496" t="str">
        <f>IF('Result Sheet'!FY74="","",'Result Sheet'!FY74)</f>
        <v/>
      </c>
      <c r="P71" s="495" t="str">
        <f>IF('Result Sheet'!AE74="","",'Result Sheet'!AE74)</f>
        <v/>
      </c>
      <c r="Q71" s="192" t="str">
        <f>IF('Result Sheet'!AF74="","",'Result Sheet'!AF74)</f>
        <v/>
      </c>
      <c r="R71" s="191" t="str">
        <f>IF('Result Sheet'!AZ74="","",'Result Sheet'!AZ74)</f>
        <v/>
      </c>
      <c r="S71" s="192" t="str">
        <f>IF('Result Sheet'!BA74="","",'Result Sheet'!BA74)</f>
        <v/>
      </c>
      <c r="T71" s="191" t="str">
        <f>IF('Result Sheet'!BV74="","",'Result Sheet'!BV74)</f>
        <v/>
      </c>
      <c r="U71" s="192" t="str">
        <f>IF('Result Sheet'!BW74="","",'Result Sheet'!BW74)</f>
        <v/>
      </c>
      <c r="V71" s="191" t="str">
        <f>IF('Result Sheet'!CQ74="","",'Result Sheet'!CQ74)</f>
        <v/>
      </c>
      <c r="W71" s="192" t="str">
        <f>IF('Result Sheet'!CR74="","",'Result Sheet'!CR74)</f>
        <v/>
      </c>
      <c r="X71" s="191" t="str">
        <f>IF('Result Sheet'!DL74="","",'Result Sheet'!DL74)</f>
        <v/>
      </c>
      <c r="Y71" s="192" t="str">
        <f>IF('Result Sheet'!DM74="","",'Result Sheet'!DM74)</f>
        <v/>
      </c>
      <c r="Z71" s="191" t="str">
        <f>IF('Result Sheet'!EG74="","",'Result Sheet'!EG74)</f>
        <v/>
      </c>
      <c r="AA71" s="192" t="str">
        <f>IF('Result Sheet'!EH74="","",'Result Sheet'!EH74)</f>
        <v/>
      </c>
      <c r="AB71" s="193" t="str">
        <f>IF('Result Sheet'!GB74="","",'Result Sheet'!GB74)</f>
        <v/>
      </c>
      <c r="BV71" s="194" t="str">
        <f>'Result Sheet'!G74</f>
        <v/>
      </c>
      <c r="BW71" s="195" t="str">
        <f t="shared" si="12"/>
        <v/>
      </c>
      <c r="BX71" s="195" t="str">
        <f t="shared" si="13"/>
        <v/>
      </c>
      <c r="BY71" s="195" t="str">
        <f t="shared" si="14"/>
        <v/>
      </c>
      <c r="BZ71" s="195" t="str">
        <f t="shared" si="15"/>
        <v/>
      </c>
      <c r="CA71" s="195" t="str">
        <f t="shared" si="16"/>
        <v/>
      </c>
      <c r="CB71" s="195" t="str">
        <f t="shared" si="17"/>
        <v/>
      </c>
      <c r="CC71" s="195" t="str">
        <f t="shared" si="18"/>
        <v/>
      </c>
      <c r="CD71" s="195" t="str">
        <f t="shared" si="19"/>
        <v/>
      </c>
      <c r="CE71" s="195" t="str">
        <f t="shared" si="20"/>
        <v/>
      </c>
      <c r="CF71" s="195" t="str">
        <f t="shared" si="21"/>
        <v/>
      </c>
      <c r="CG71" s="195" t="str">
        <f t="shared" si="22"/>
        <v/>
      </c>
      <c r="CH71" s="195" t="str">
        <f t="shared" si="23"/>
        <v/>
      </c>
      <c r="CI71" s="196"/>
    </row>
    <row r="72" spans="1:87" ht="15.95" customHeight="1">
      <c r="A72" s="184">
        <f>IF('Result Sheet'!A75="","",'Result Sheet'!A75)</f>
        <v>68</v>
      </c>
      <c r="B72" s="185" t="str">
        <f>IF('Result Sheet'!B75="","",'Result Sheet'!B75)</f>
        <v/>
      </c>
      <c r="C72" s="186" t="str">
        <f>IF('Result Sheet'!F75="","",'Result Sheet'!F75)</f>
        <v/>
      </c>
      <c r="D72" s="187" t="str">
        <f>IF('Result Sheet'!E75="","",'Result Sheet'!E75)</f>
        <v/>
      </c>
      <c r="E72" s="329" t="str">
        <f>IF('Result Sheet'!G75="","",'Result Sheet'!G75)</f>
        <v/>
      </c>
      <c r="F72" s="329" t="str">
        <f>IF('Result Sheet'!H75="","",'Result Sheet'!H75)</f>
        <v/>
      </c>
      <c r="G72" s="329" t="str">
        <f>IF('Result Sheet'!I75="","",'Result Sheet'!I75)</f>
        <v/>
      </c>
      <c r="H72" s="188" t="str">
        <f>IF('Result Sheet'!K75="","",'Result Sheet'!K75)</f>
        <v/>
      </c>
      <c r="I72" s="188" t="str">
        <f>IF('Result Sheet'!J75="","",'Result Sheet'!J75)</f>
        <v/>
      </c>
      <c r="J72" s="301" t="str">
        <f>IF('Result Sheet'!FZ75="","",'Result Sheet'!FZ75)</f>
        <v/>
      </c>
      <c r="K72" s="189" t="str">
        <f>IF('Result Sheet'!FU75="","",'Result Sheet'!FU75)</f>
        <v/>
      </c>
      <c r="L72" s="190" t="str">
        <f>IF('Result Sheet'!FV75="","",'Result Sheet'!FV75)</f>
        <v/>
      </c>
      <c r="M72" s="189" t="str">
        <f>IF('Result Sheet'!FW75="","",'Result Sheet'!FW75)</f>
        <v/>
      </c>
      <c r="N72" s="494" t="str">
        <f>IF('Result Sheet'!FZ75="NSO","NSO",IF('Result Sheet'!FX75="","",'Result Sheet'!FX75))</f>
        <v/>
      </c>
      <c r="O72" s="496" t="str">
        <f>IF('Result Sheet'!FY75="","",'Result Sheet'!FY75)</f>
        <v/>
      </c>
      <c r="P72" s="495" t="str">
        <f>IF('Result Sheet'!AE75="","",'Result Sheet'!AE75)</f>
        <v/>
      </c>
      <c r="Q72" s="192" t="str">
        <f>IF('Result Sheet'!AF75="","",'Result Sheet'!AF75)</f>
        <v/>
      </c>
      <c r="R72" s="191" t="str">
        <f>IF('Result Sheet'!AZ75="","",'Result Sheet'!AZ75)</f>
        <v/>
      </c>
      <c r="S72" s="192" t="str">
        <f>IF('Result Sheet'!BA75="","",'Result Sheet'!BA75)</f>
        <v/>
      </c>
      <c r="T72" s="191" t="str">
        <f>IF('Result Sheet'!BV75="","",'Result Sheet'!BV75)</f>
        <v/>
      </c>
      <c r="U72" s="192" t="str">
        <f>IF('Result Sheet'!BW75="","",'Result Sheet'!BW75)</f>
        <v/>
      </c>
      <c r="V72" s="191" t="str">
        <f>IF('Result Sheet'!CQ75="","",'Result Sheet'!CQ75)</f>
        <v/>
      </c>
      <c r="W72" s="192" t="str">
        <f>IF('Result Sheet'!CR75="","",'Result Sheet'!CR75)</f>
        <v/>
      </c>
      <c r="X72" s="191" t="str">
        <f>IF('Result Sheet'!DL75="","",'Result Sheet'!DL75)</f>
        <v/>
      </c>
      <c r="Y72" s="192" t="str">
        <f>IF('Result Sheet'!DM75="","",'Result Sheet'!DM75)</f>
        <v/>
      </c>
      <c r="Z72" s="191" t="str">
        <f>IF('Result Sheet'!EG75="","",'Result Sheet'!EG75)</f>
        <v/>
      </c>
      <c r="AA72" s="192" t="str">
        <f>IF('Result Sheet'!EH75="","",'Result Sheet'!EH75)</f>
        <v/>
      </c>
      <c r="AB72" s="193" t="str">
        <f>IF('Result Sheet'!GB75="","",'Result Sheet'!GB75)</f>
        <v/>
      </c>
      <c r="BV72" s="194" t="str">
        <f>'Result Sheet'!G75</f>
        <v/>
      </c>
      <c r="BW72" s="195" t="str">
        <f t="shared" si="12"/>
        <v/>
      </c>
      <c r="BX72" s="195" t="str">
        <f t="shared" si="13"/>
        <v/>
      </c>
      <c r="BY72" s="195" t="str">
        <f t="shared" si="14"/>
        <v/>
      </c>
      <c r="BZ72" s="195" t="str">
        <f t="shared" si="15"/>
        <v/>
      </c>
      <c r="CA72" s="195" t="str">
        <f t="shared" si="16"/>
        <v/>
      </c>
      <c r="CB72" s="195" t="str">
        <f t="shared" si="17"/>
        <v/>
      </c>
      <c r="CC72" s="195" t="str">
        <f t="shared" si="18"/>
        <v/>
      </c>
      <c r="CD72" s="195" t="str">
        <f t="shared" si="19"/>
        <v/>
      </c>
      <c r="CE72" s="195" t="str">
        <f t="shared" si="20"/>
        <v/>
      </c>
      <c r="CF72" s="195" t="str">
        <f t="shared" si="21"/>
        <v/>
      </c>
      <c r="CG72" s="195" t="str">
        <f t="shared" si="22"/>
        <v/>
      </c>
      <c r="CH72" s="195" t="str">
        <f t="shared" si="23"/>
        <v/>
      </c>
      <c r="CI72" s="196"/>
    </row>
    <row r="73" spans="1:87" ht="15.95" customHeight="1">
      <c r="A73" s="184">
        <f>IF('Result Sheet'!A76="","",'Result Sheet'!A76)</f>
        <v>69</v>
      </c>
      <c r="B73" s="185" t="str">
        <f>IF('Result Sheet'!B76="","",'Result Sheet'!B76)</f>
        <v/>
      </c>
      <c r="C73" s="186" t="str">
        <f>IF('Result Sheet'!F76="","",'Result Sheet'!F76)</f>
        <v/>
      </c>
      <c r="D73" s="187" t="str">
        <f>IF('Result Sheet'!E76="","",'Result Sheet'!E76)</f>
        <v/>
      </c>
      <c r="E73" s="329" t="str">
        <f>IF('Result Sheet'!G76="","",'Result Sheet'!G76)</f>
        <v/>
      </c>
      <c r="F73" s="329" t="str">
        <f>IF('Result Sheet'!H76="","",'Result Sheet'!H76)</f>
        <v/>
      </c>
      <c r="G73" s="329" t="str">
        <f>IF('Result Sheet'!I76="","",'Result Sheet'!I76)</f>
        <v/>
      </c>
      <c r="H73" s="188" t="str">
        <f>IF('Result Sheet'!K76="","",'Result Sheet'!K76)</f>
        <v/>
      </c>
      <c r="I73" s="188" t="str">
        <f>IF('Result Sheet'!J76="","",'Result Sheet'!J76)</f>
        <v/>
      </c>
      <c r="J73" s="301" t="str">
        <f>IF('Result Sheet'!FZ76="","",'Result Sheet'!FZ76)</f>
        <v/>
      </c>
      <c r="K73" s="189" t="str">
        <f>IF('Result Sheet'!FU76="","",'Result Sheet'!FU76)</f>
        <v/>
      </c>
      <c r="L73" s="190" t="str">
        <f>IF('Result Sheet'!FV76="","",'Result Sheet'!FV76)</f>
        <v/>
      </c>
      <c r="M73" s="189" t="str">
        <f>IF('Result Sheet'!FW76="","",'Result Sheet'!FW76)</f>
        <v/>
      </c>
      <c r="N73" s="494" t="str">
        <f>IF('Result Sheet'!FZ76="NSO","NSO",IF('Result Sheet'!FX76="","",'Result Sheet'!FX76))</f>
        <v/>
      </c>
      <c r="O73" s="496" t="str">
        <f>IF('Result Sheet'!FY76="","",'Result Sheet'!FY76)</f>
        <v/>
      </c>
      <c r="P73" s="495" t="str">
        <f>IF('Result Sheet'!AE76="","",'Result Sheet'!AE76)</f>
        <v/>
      </c>
      <c r="Q73" s="192" t="str">
        <f>IF('Result Sheet'!AF76="","",'Result Sheet'!AF76)</f>
        <v/>
      </c>
      <c r="R73" s="191" t="str">
        <f>IF('Result Sheet'!AZ76="","",'Result Sheet'!AZ76)</f>
        <v/>
      </c>
      <c r="S73" s="192" t="str">
        <f>IF('Result Sheet'!BA76="","",'Result Sheet'!BA76)</f>
        <v/>
      </c>
      <c r="T73" s="191" t="str">
        <f>IF('Result Sheet'!BV76="","",'Result Sheet'!BV76)</f>
        <v/>
      </c>
      <c r="U73" s="192" t="str">
        <f>IF('Result Sheet'!BW76="","",'Result Sheet'!BW76)</f>
        <v/>
      </c>
      <c r="V73" s="191" t="str">
        <f>IF('Result Sheet'!CQ76="","",'Result Sheet'!CQ76)</f>
        <v/>
      </c>
      <c r="W73" s="192" t="str">
        <f>IF('Result Sheet'!CR76="","",'Result Sheet'!CR76)</f>
        <v/>
      </c>
      <c r="X73" s="191" t="str">
        <f>IF('Result Sheet'!DL76="","",'Result Sheet'!DL76)</f>
        <v/>
      </c>
      <c r="Y73" s="192" t="str">
        <f>IF('Result Sheet'!DM76="","",'Result Sheet'!DM76)</f>
        <v/>
      </c>
      <c r="Z73" s="191" t="str">
        <f>IF('Result Sheet'!EG76="","",'Result Sheet'!EG76)</f>
        <v/>
      </c>
      <c r="AA73" s="192" t="str">
        <f>IF('Result Sheet'!EH76="","",'Result Sheet'!EH76)</f>
        <v/>
      </c>
      <c r="AB73" s="193" t="str">
        <f>IF('Result Sheet'!GB76="","",'Result Sheet'!GB76)</f>
        <v/>
      </c>
      <c r="BV73" s="194" t="str">
        <f>'Result Sheet'!G76</f>
        <v/>
      </c>
      <c r="BW73" s="195" t="str">
        <f t="shared" si="12"/>
        <v/>
      </c>
      <c r="BX73" s="195" t="str">
        <f t="shared" si="13"/>
        <v/>
      </c>
      <c r="BY73" s="195" t="str">
        <f t="shared" si="14"/>
        <v/>
      </c>
      <c r="BZ73" s="195" t="str">
        <f t="shared" si="15"/>
        <v/>
      </c>
      <c r="CA73" s="195" t="str">
        <f t="shared" si="16"/>
        <v/>
      </c>
      <c r="CB73" s="195" t="str">
        <f t="shared" si="17"/>
        <v/>
      </c>
      <c r="CC73" s="195" t="str">
        <f t="shared" si="18"/>
        <v/>
      </c>
      <c r="CD73" s="195" t="str">
        <f t="shared" si="19"/>
        <v/>
      </c>
      <c r="CE73" s="195" t="str">
        <f t="shared" si="20"/>
        <v/>
      </c>
      <c r="CF73" s="195" t="str">
        <f t="shared" si="21"/>
        <v/>
      </c>
      <c r="CG73" s="195" t="str">
        <f t="shared" si="22"/>
        <v/>
      </c>
      <c r="CH73" s="195" t="str">
        <f t="shared" si="23"/>
        <v/>
      </c>
      <c r="CI73" s="196"/>
    </row>
    <row r="74" spans="1:87" ht="15.95" customHeight="1">
      <c r="A74" s="184">
        <f>IF('Result Sheet'!A77="","",'Result Sheet'!A77)</f>
        <v>70</v>
      </c>
      <c r="B74" s="185" t="str">
        <f>IF('Result Sheet'!B77="","",'Result Sheet'!B77)</f>
        <v/>
      </c>
      <c r="C74" s="186" t="str">
        <f>IF('Result Sheet'!F77="","",'Result Sheet'!F77)</f>
        <v/>
      </c>
      <c r="D74" s="187" t="str">
        <f>IF('Result Sheet'!E77="","",'Result Sheet'!E77)</f>
        <v/>
      </c>
      <c r="E74" s="329" t="str">
        <f>IF('Result Sheet'!G77="","",'Result Sheet'!G77)</f>
        <v/>
      </c>
      <c r="F74" s="329" t="str">
        <f>IF('Result Sheet'!H77="","",'Result Sheet'!H77)</f>
        <v/>
      </c>
      <c r="G74" s="329" t="str">
        <f>IF('Result Sheet'!I77="","",'Result Sheet'!I77)</f>
        <v/>
      </c>
      <c r="H74" s="188" t="str">
        <f>IF('Result Sheet'!K77="","",'Result Sheet'!K77)</f>
        <v/>
      </c>
      <c r="I74" s="188" t="str">
        <f>IF('Result Sheet'!J77="","",'Result Sheet'!J77)</f>
        <v/>
      </c>
      <c r="J74" s="301" t="str">
        <f>IF('Result Sheet'!FZ77="","",'Result Sheet'!FZ77)</f>
        <v/>
      </c>
      <c r="K74" s="189" t="str">
        <f>IF('Result Sheet'!FU77="","",'Result Sheet'!FU77)</f>
        <v/>
      </c>
      <c r="L74" s="190" t="str">
        <f>IF('Result Sheet'!FV77="","",'Result Sheet'!FV77)</f>
        <v/>
      </c>
      <c r="M74" s="189" t="str">
        <f>IF('Result Sheet'!FW77="","",'Result Sheet'!FW77)</f>
        <v/>
      </c>
      <c r="N74" s="494" t="str">
        <f>IF('Result Sheet'!FZ77="NSO","NSO",IF('Result Sheet'!FX77="","",'Result Sheet'!FX77))</f>
        <v/>
      </c>
      <c r="O74" s="496" t="str">
        <f>IF('Result Sheet'!FY77="","",'Result Sheet'!FY77)</f>
        <v/>
      </c>
      <c r="P74" s="495" t="str">
        <f>IF('Result Sheet'!AE77="","",'Result Sheet'!AE77)</f>
        <v/>
      </c>
      <c r="Q74" s="192" t="str">
        <f>IF('Result Sheet'!AF77="","",'Result Sheet'!AF77)</f>
        <v/>
      </c>
      <c r="R74" s="191" t="str">
        <f>IF('Result Sheet'!AZ77="","",'Result Sheet'!AZ77)</f>
        <v/>
      </c>
      <c r="S74" s="192" t="str">
        <f>IF('Result Sheet'!BA77="","",'Result Sheet'!BA77)</f>
        <v/>
      </c>
      <c r="T74" s="191" t="str">
        <f>IF('Result Sheet'!BV77="","",'Result Sheet'!BV77)</f>
        <v/>
      </c>
      <c r="U74" s="192" t="str">
        <f>IF('Result Sheet'!BW77="","",'Result Sheet'!BW77)</f>
        <v/>
      </c>
      <c r="V74" s="191" t="str">
        <f>IF('Result Sheet'!CQ77="","",'Result Sheet'!CQ77)</f>
        <v/>
      </c>
      <c r="W74" s="192" t="str">
        <f>IF('Result Sheet'!CR77="","",'Result Sheet'!CR77)</f>
        <v/>
      </c>
      <c r="X74" s="191" t="str">
        <f>IF('Result Sheet'!DL77="","",'Result Sheet'!DL77)</f>
        <v/>
      </c>
      <c r="Y74" s="192" t="str">
        <f>IF('Result Sheet'!DM77="","",'Result Sheet'!DM77)</f>
        <v/>
      </c>
      <c r="Z74" s="191" t="str">
        <f>IF('Result Sheet'!EG77="","",'Result Sheet'!EG77)</f>
        <v/>
      </c>
      <c r="AA74" s="192" t="str">
        <f>IF('Result Sheet'!EH77="","",'Result Sheet'!EH77)</f>
        <v/>
      </c>
      <c r="AB74" s="193" t="str">
        <f>IF('Result Sheet'!GB77="","",'Result Sheet'!GB77)</f>
        <v/>
      </c>
      <c r="BV74" s="194" t="str">
        <f>'Result Sheet'!G77</f>
        <v/>
      </c>
      <c r="BW74" s="195" t="str">
        <f t="shared" si="12"/>
        <v/>
      </c>
      <c r="BX74" s="195" t="str">
        <f t="shared" si="13"/>
        <v/>
      </c>
      <c r="BY74" s="195" t="str">
        <f t="shared" si="14"/>
        <v/>
      </c>
      <c r="BZ74" s="195" t="str">
        <f t="shared" si="15"/>
        <v/>
      </c>
      <c r="CA74" s="195" t="str">
        <f t="shared" si="16"/>
        <v/>
      </c>
      <c r="CB74" s="195" t="str">
        <f t="shared" si="17"/>
        <v/>
      </c>
      <c r="CC74" s="195" t="str">
        <f t="shared" si="18"/>
        <v/>
      </c>
      <c r="CD74" s="195" t="str">
        <f t="shared" si="19"/>
        <v/>
      </c>
      <c r="CE74" s="195" t="str">
        <f t="shared" si="20"/>
        <v/>
      </c>
      <c r="CF74" s="195" t="str">
        <f t="shared" si="21"/>
        <v/>
      </c>
      <c r="CG74" s="195" t="str">
        <f t="shared" si="22"/>
        <v/>
      </c>
      <c r="CH74" s="195" t="str">
        <f t="shared" si="23"/>
        <v/>
      </c>
      <c r="CI74" s="196"/>
    </row>
    <row r="75" spans="1:87" ht="15.95" customHeight="1">
      <c r="A75" s="184">
        <f>IF('Result Sheet'!A78="","",'Result Sheet'!A78)</f>
        <v>71</v>
      </c>
      <c r="B75" s="185" t="str">
        <f>IF('Result Sheet'!B78="","",'Result Sheet'!B78)</f>
        <v/>
      </c>
      <c r="C75" s="186" t="str">
        <f>IF('Result Sheet'!F78="","",'Result Sheet'!F78)</f>
        <v/>
      </c>
      <c r="D75" s="187" t="str">
        <f>IF('Result Sheet'!E78="","",'Result Sheet'!E78)</f>
        <v/>
      </c>
      <c r="E75" s="329" t="str">
        <f>IF('Result Sheet'!G78="","",'Result Sheet'!G78)</f>
        <v/>
      </c>
      <c r="F75" s="329" t="str">
        <f>IF('Result Sheet'!H78="","",'Result Sheet'!H78)</f>
        <v/>
      </c>
      <c r="G75" s="329" t="str">
        <f>IF('Result Sheet'!I78="","",'Result Sheet'!I78)</f>
        <v/>
      </c>
      <c r="H75" s="188" t="str">
        <f>IF('Result Sheet'!K78="","",'Result Sheet'!K78)</f>
        <v/>
      </c>
      <c r="I75" s="188" t="str">
        <f>IF('Result Sheet'!J78="","",'Result Sheet'!J78)</f>
        <v/>
      </c>
      <c r="J75" s="301" t="str">
        <f>IF('Result Sheet'!FZ78="","",'Result Sheet'!FZ78)</f>
        <v/>
      </c>
      <c r="K75" s="189" t="str">
        <f>IF('Result Sheet'!FU78="","",'Result Sheet'!FU78)</f>
        <v/>
      </c>
      <c r="L75" s="190" t="str">
        <f>IF('Result Sheet'!FV78="","",'Result Sheet'!FV78)</f>
        <v/>
      </c>
      <c r="M75" s="189" t="str">
        <f>IF('Result Sheet'!FW78="","",'Result Sheet'!FW78)</f>
        <v/>
      </c>
      <c r="N75" s="494" t="str">
        <f>IF('Result Sheet'!FZ78="NSO","NSO",IF('Result Sheet'!FX78="","",'Result Sheet'!FX78))</f>
        <v/>
      </c>
      <c r="O75" s="496" t="str">
        <f>IF('Result Sheet'!FY78="","",'Result Sheet'!FY78)</f>
        <v/>
      </c>
      <c r="P75" s="495" t="str">
        <f>IF('Result Sheet'!AE78="","",'Result Sheet'!AE78)</f>
        <v/>
      </c>
      <c r="Q75" s="192" t="str">
        <f>IF('Result Sheet'!AF78="","",'Result Sheet'!AF78)</f>
        <v/>
      </c>
      <c r="R75" s="191" t="str">
        <f>IF('Result Sheet'!AZ78="","",'Result Sheet'!AZ78)</f>
        <v/>
      </c>
      <c r="S75" s="192" t="str">
        <f>IF('Result Sheet'!BA78="","",'Result Sheet'!BA78)</f>
        <v/>
      </c>
      <c r="T75" s="191" t="str">
        <f>IF('Result Sheet'!BV78="","",'Result Sheet'!BV78)</f>
        <v/>
      </c>
      <c r="U75" s="192" t="str">
        <f>IF('Result Sheet'!BW78="","",'Result Sheet'!BW78)</f>
        <v/>
      </c>
      <c r="V75" s="191" t="str">
        <f>IF('Result Sheet'!CQ78="","",'Result Sheet'!CQ78)</f>
        <v/>
      </c>
      <c r="W75" s="192" t="str">
        <f>IF('Result Sheet'!CR78="","",'Result Sheet'!CR78)</f>
        <v/>
      </c>
      <c r="X75" s="191" t="str">
        <f>IF('Result Sheet'!DL78="","",'Result Sheet'!DL78)</f>
        <v/>
      </c>
      <c r="Y75" s="192" t="str">
        <f>IF('Result Sheet'!DM78="","",'Result Sheet'!DM78)</f>
        <v/>
      </c>
      <c r="Z75" s="191" t="str">
        <f>IF('Result Sheet'!EG78="","",'Result Sheet'!EG78)</f>
        <v/>
      </c>
      <c r="AA75" s="192" t="str">
        <f>IF('Result Sheet'!EH78="","",'Result Sheet'!EH78)</f>
        <v/>
      </c>
      <c r="AB75" s="193" t="str">
        <f>IF('Result Sheet'!GB78="","",'Result Sheet'!GB78)</f>
        <v/>
      </c>
      <c r="BV75" s="194" t="str">
        <f>'Result Sheet'!G78</f>
        <v/>
      </c>
      <c r="BW75" s="195" t="str">
        <f t="shared" si="12"/>
        <v/>
      </c>
      <c r="BX75" s="195" t="str">
        <f t="shared" si="13"/>
        <v/>
      </c>
      <c r="BY75" s="195" t="str">
        <f t="shared" si="14"/>
        <v/>
      </c>
      <c r="BZ75" s="195" t="str">
        <f t="shared" si="15"/>
        <v/>
      </c>
      <c r="CA75" s="195" t="str">
        <f t="shared" si="16"/>
        <v/>
      </c>
      <c r="CB75" s="195" t="str">
        <f t="shared" si="17"/>
        <v/>
      </c>
      <c r="CC75" s="195" t="str">
        <f t="shared" si="18"/>
        <v/>
      </c>
      <c r="CD75" s="195" t="str">
        <f t="shared" si="19"/>
        <v/>
      </c>
      <c r="CE75" s="195" t="str">
        <f t="shared" si="20"/>
        <v/>
      </c>
      <c r="CF75" s="195" t="str">
        <f t="shared" si="21"/>
        <v/>
      </c>
      <c r="CG75" s="195" t="str">
        <f t="shared" si="22"/>
        <v/>
      </c>
      <c r="CH75" s="195" t="str">
        <f t="shared" si="23"/>
        <v/>
      </c>
      <c r="CI75" s="196"/>
    </row>
    <row r="76" spans="1:87" ht="15.95" customHeight="1">
      <c r="A76" s="184">
        <f>IF('Result Sheet'!A79="","",'Result Sheet'!A79)</f>
        <v>72</v>
      </c>
      <c r="B76" s="185" t="str">
        <f>IF('Result Sheet'!B79="","",'Result Sheet'!B79)</f>
        <v/>
      </c>
      <c r="C76" s="186" t="str">
        <f>IF('Result Sheet'!F79="","",'Result Sheet'!F79)</f>
        <v/>
      </c>
      <c r="D76" s="187" t="str">
        <f>IF('Result Sheet'!E79="","",'Result Sheet'!E79)</f>
        <v/>
      </c>
      <c r="E76" s="329" t="str">
        <f>IF('Result Sheet'!G79="","",'Result Sheet'!G79)</f>
        <v/>
      </c>
      <c r="F76" s="329" t="str">
        <f>IF('Result Sheet'!H79="","",'Result Sheet'!H79)</f>
        <v/>
      </c>
      <c r="G76" s="329" t="str">
        <f>IF('Result Sheet'!I79="","",'Result Sheet'!I79)</f>
        <v/>
      </c>
      <c r="H76" s="188" t="str">
        <f>IF('Result Sheet'!K79="","",'Result Sheet'!K79)</f>
        <v/>
      </c>
      <c r="I76" s="188" t="str">
        <f>IF('Result Sheet'!J79="","",'Result Sheet'!J79)</f>
        <v/>
      </c>
      <c r="J76" s="301" t="str">
        <f>IF('Result Sheet'!FZ79="","",'Result Sheet'!FZ79)</f>
        <v/>
      </c>
      <c r="K76" s="189" t="str">
        <f>IF('Result Sheet'!FU79="","",'Result Sheet'!FU79)</f>
        <v/>
      </c>
      <c r="L76" s="190" t="str">
        <f>IF('Result Sheet'!FV79="","",'Result Sheet'!FV79)</f>
        <v/>
      </c>
      <c r="M76" s="189" t="str">
        <f>IF('Result Sheet'!FW79="","",'Result Sheet'!FW79)</f>
        <v/>
      </c>
      <c r="N76" s="494" t="str">
        <f>IF('Result Sheet'!FZ79="NSO","NSO",IF('Result Sheet'!FX79="","",'Result Sheet'!FX79))</f>
        <v/>
      </c>
      <c r="O76" s="496" t="str">
        <f>IF('Result Sheet'!FY79="","",'Result Sheet'!FY79)</f>
        <v/>
      </c>
      <c r="P76" s="495" t="str">
        <f>IF('Result Sheet'!AE79="","",'Result Sheet'!AE79)</f>
        <v/>
      </c>
      <c r="Q76" s="192" t="str">
        <f>IF('Result Sheet'!AF79="","",'Result Sheet'!AF79)</f>
        <v/>
      </c>
      <c r="R76" s="191" t="str">
        <f>IF('Result Sheet'!AZ79="","",'Result Sheet'!AZ79)</f>
        <v/>
      </c>
      <c r="S76" s="192" t="str">
        <f>IF('Result Sheet'!BA79="","",'Result Sheet'!BA79)</f>
        <v/>
      </c>
      <c r="T76" s="191" t="str">
        <f>IF('Result Sheet'!BV79="","",'Result Sheet'!BV79)</f>
        <v/>
      </c>
      <c r="U76" s="192" t="str">
        <f>IF('Result Sheet'!BW79="","",'Result Sheet'!BW79)</f>
        <v/>
      </c>
      <c r="V76" s="191" t="str">
        <f>IF('Result Sheet'!CQ79="","",'Result Sheet'!CQ79)</f>
        <v/>
      </c>
      <c r="W76" s="192" t="str">
        <f>IF('Result Sheet'!CR79="","",'Result Sheet'!CR79)</f>
        <v/>
      </c>
      <c r="X76" s="191" t="str">
        <f>IF('Result Sheet'!DL79="","",'Result Sheet'!DL79)</f>
        <v/>
      </c>
      <c r="Y76" s="192" t="str">
        <f>IF('Result Sheet'!DM79="","",'Result Sheet'!DM79)</f>
        <v/>
      </c>
      <c r="Z76" s="191" t="str">
        <f>IF('Result Sheet'!EG79="","",'Result Sheet'!EG79)</f>
        <v/>
      </c>
      <c r="AA76" s="192" t="str">
        <f>IF('Result Sheet'!EH79="","",'Result Sheet'!EH79)</f>
        <v/>
      </c>
      <c r="AB76" s="193" t="str">
        <f>IF('Result Sheet'!GB79="","",'Result Sheet'!GB79)</f>
        <v/>
      </c>
      <c r="BV76" s="194" t="str">
        <f>'Result Sheet'!G79</f>
        <v/>
      </c>
      <c r="BW76" s="195" t="str">
        <f t="shared" si="12"/>
        <v/>
      </c>
      <c r="BX76" s="195" t="str">
        <f t="shared" si="13"/>
        <v/>
      </c>
      <c r="BY76" s="195" t="str">
        <f t="shared" si="14"/>
        <v/>
      </c>
      <c r="BZ76" s="195" t="str">
        <f t="shared" si="15"/>
        <v/>
      </c>
      <c r="CA76" s="195" t="str">
        <f t="shared" si="16"/>
        <v/>
      </c>
      <c r="CB76" s="195" t="str">
        <f t="shared" si="17"/>
        <v/>
      </c>
      <c r="CC76" s="195" t="str">
        <f t="shared" si="18"/>
        <v/>
      </c>
      <c r="CD76" s="195" t="str">
        <f t="shared" si="19"/>
        <v/>
      </c>
      <c r="CE76" s="195" t="str">
        <f t="shared" si="20"/>
        <v/>
      </c>
      <c r="CF76" s="195" t="str">
        <f t="shared" si="21"/>
        <v/>
      </c>
      <c r="CG76" s="195" t="str">
        <f t="shared" si="22"/>
        <v/>
      </c>
      <c r="CH76" s="195" t="str">
        <f t="shared" si="23"/>
        <v/>
      </c>
      <c r="CI76" s="196"/>
    </row>
    <row r="77" spans="1:87" ht="15.95" customHeight="1">
      <c r="A77" s="184">
        <f>IF('Result Sheet'!A80="","",'Result Sheet'!A80)</f>
        <v>73</v>
      </c>
      <c r="B77" s="185" t="str">
        <f>IF('Result Sheet'!B80="","",'Result Sheet'!B80)</f>
        <v/>
      </c>
      <c r="C77" s="186" t="str">
        <f>IF('Result Sheet'!F80="","",'Result Sheet'!F80)</f>
        <v/>
      </c>
      <c r="D77" s="187" t="str">
        <f>IF('Result Sheet'!E80="","",'Result Sheet'!E80)</f>
        <v/>
      </c>
      <c r="E77" s="329" t="str">
        <f>IF('Result Sheet'!G80="","",'Result Sheet'!G80)</f>
        <v/>
      </c>
      <c r="F77" s="329" t="str">
        <f>IF('Result Sheet'!H80="","",'Result Sheet'!H80)</f>
        <v/>
      </c>
      <c r="G77" s="329" t="str">
        <f>IF('Result Sheet'!I80="","",'Result Sheet'!I80)</f>
        <v/>
      </c>
      <c r="H77" s="188" t="str">
        <f>IF('Result Sheet'!K80="","",'Result Sheet'!K80)</f>
        <v/>
      </c>
      <c r="I77" s="188" t="str">
        <f>IF('Result Sheet'!J80="","",'Result Sheet'!J80)</f>
        <v/>
      </c>
      <c r="J77" s="301" t="str">
        <f>IF('Result Sheet'!FZ80="","",'Result Sheet'!FZ80)</f>
        <v/>
      </c>
      <c r="K77" s="189" t="str">
        <f>IF('Result Sheet'!FU80="","",'Result Sheet'!FU80)</f>
        <v/>
      </c>
      <c r="L77" s="190" t="str">
        <f>IF('Result Sheet'!FV80="","",'Result Sheet'!FV80)</f>
        <v/>
      </c>
      <c r="M77" s="189" t="str">
        <f>IF('Result Sheet'!FW80="","",'Result Sheet'!FW80)</f>
        <v/>
      </c>
      <c r="N77" s="494" t="str">
        <f>IF('Result Sheet'!FZ80="NSO","NSO",IF('Result Sheet'!FX80="","",'Result Sheet'!FX80))</f>
        <v/>
      </c>
      <c r="O77" s="496" t="str">
        <f>IF('Result Sheet'!FY80="","",'Result Sheet'!FY80)</f>
        <v/>
      </c>
      <c r="P77" s="495" t="str">
        <f>IF('Result Sheet'!AE80="","",'Result Sheet'!AE80)</f>
        <v/>
      </c>
      <c r="Q77" s="192" t="str">
        <f>IF('Result Sheet'!AF80="","",'Result Sheet'!AF80)</f>
        <v/>
      </c>
      <c r="R77" s="191" t="str">
        <f>IF('Result Sheet'!AZ80="","",'Result Sheet'!AZ80)</f>
        <v/>
      </c>
      <c r="S77" s="192" t="str">
        <f>IF('Result Sheet'!BA80="","",'Result Sheet'!BA80)</f>
        <v/>
      </c>
      <c r="T77" s="191" t="str">
        <f>IF('Result Sheet'!BV80="","",'Result Sheet'!BV80)</f>
        <v/>
      </c>
      <c r="U77" s="192" t="str">
        <f>IF('Result Sheet'!BW80="","",'Result Sheet'!BW80)</f>
        <v/>
      </c>
      <c r="V77" s="191" t="str">
        <f>IF('Result Sheet'!CQ80="","",'Result Sheet'!CQ80)</f>
        <v/>
      </c>
      <c r="W77" s="192" t="str">
        <f>IF('Result Sheet'!CR80="","",'Result Sheet'!CR80)</f>
        <v/>
      </c>
      <c r="X77" s="191" t="str">
        <f>IF('Result Sheet'!DL80="","",'Result Sheet'!DL80)</f>
        <v/>
      </c>
      <c r="Y77" s="192" t="str">
        <f>IF('Result Sheet'!DM80="","",'Result Sheet'!DM80)</f>
        <v/>
      </c>
      <c r="Z77" s="191" t="str">
        <f>IF('Result Sheet'!EG80="","",'Result Sheet'!EG80)</f>
        <v/>
      </c>
      <c r="AA77" s="192" t="str">
        <f>IF('Result Sheet'!EH80="","",'Result Sheet'!EH80)</f>
        <v/>
      </c>
      <c r="AB77" s="193" t="str">
        <f>IF('Result Sheet'!GB80="","",'Result Sheet'!GB80)</f>
        <v/>
      </c>
      <c r="BV77" s="194" t="str">
        <f>'Result Sheet'!G80</f>
        <v/>
      </c>
      <c r="BW77" s="195" t="str">
        <f t="shared" si="12"/>
        <v/>
      </c>
      <c r="BX77" s="195" t="str">
        <f t="shared" si="13"/>
        <v/>
      </c>
      <c r="BY77" s="195" t="str">
        <f t="shared" si="14"/>
        <v/>
      </c>
      <c r="BZ77" s="195" t="str">
        <f t="shared" si="15"/>
        <v/>
      </c>
      <c r="CA77" s="195" t="str">
        <f t="shared" si="16"/>
        <v/>
      </c>
      <c r="CB77" s="195" t="str">
        <f t="shared" si="17"/>
        <v/>
      </c>
      <c r="CC77" s="195" t="str">
        <f t="shared" si="18"/>
        <v/>
      </c>
      <c r="CD77" s="195" t="str">
        <f t="shared" si="19"/>
        <v/>
      </c>
      <c r="CE77" s="195" t="str">
        <f t="shared" si="20"/>
        <v/>
      </c>
      <c r="CF77" s="195" t="str">
        <f t="shared" si="21"/>
        <v/>
      </c>
      <c r="CG77" s="195" t="str">
        <f t="shared" si="22"/>
        <v/>
      </c>
      <c r="CH77" s="195" t="str">
        <f t="shared" si="23"/>
        <v/>
      </c>
      <c r="CI77" s="196"/>
    </row>
    <row r="78" spans="1:87" ht="15.95" customHeight="1">
      <c r="A78" s="184">
        <f>IF('Result Sheet'!A81="","",'Result Sheet'!A81)</f>
        <v>74</v>
      </c>
      <c r="B78" s="185" t="str">
        <f>IF('Result Sheet'!B81="","",'Result Sheet'!B81)</f>
        <v/>
      </c>
      <c r="C78" s="186" t="str">
        <f>IF('Result Sheet'!F81="","",'Result Sheet'!F81)</f>
        <v/>
      </c>
      <c r="D78" s="187" t="str">
        <f>IF('Result Sheet'!E81="","",'Result Sheet'!E81)</f>
        <v/>
      </c>
      <c r="E78" s="329" t="str">
        <f>IF('Result Sheet'!G81="","",'Result Sheet'!G81)</f>
        <v/>
      </c>
      <c r="F78" s="329" t="str">
        <f>IF('Result Sheet'!H81="","",'Result Sheet'!H81)</f>
        <v/>
      </c>
      <c r="G78" s="329" t="str">
        <f>IF('Result Sheet'!I81="","",'Result Sheet'!I81)</f>
        <v/>
      </c>
      <c r="H78" s="188" t="str">
        <f>IF('Result Sheet'!K81="","",'Result Sheet'!K81)</f>
        <v/>
      </c>
      <c r="I78" s="188" t="str">
        <f>IF('Result Sheet'!J81="","",'Result Sheet'!J81)</f>
        <v/>
      </c>
      <c r="J78" s="301" t="str">
        <f>IF('Result Sheet'!FZ81="","",'Result Sheet'!FZ81)</f>
        <v/>
      </c>
      <c r="K78" s="189" t="str">
        <f>IF('Result Sheet'!FU81="","",'Result Sheet'!FU81)</f>
        <v/>
      </c>
      <c r="L78" s="190" t="str">
        <f>IF('Result Sheet'!FV81="","",'Result Sheet'!FV81)</f>
        <v/>
      </c>
      <c r="M78" s="189" t="str">
        <f>IF('Result Sheet'!FW81="","",'Result Sheet'!FW81)</f>
        <v/>
      </c>
      <c r="N78" s="494" t="str">
        <f>IF('Result Sheet'!FZ81="NSO","NSO",IF('Result Sheet'!FX81="","",'Result Sheet'!FX81))</f>
        <v/>
      </c>
      <c r="O78" s="496" t="str">
        <f>IF('Result Sheet'!FY81="","",'Result Sheet'!FY81)</f>
        <v/>
      </c>
      <c r="P78" s="495" t="str">
        <f>IF('Result Sheet'!AE81="","",'Result Sheet'!AE81)</f>
        <v/>
      </c>
      <c r="Q78" s="192" t="str">
        <f>IF('Result Sheet'!AF81="","",'Result Sheet'!AF81)</f>
        <v/>
      </c>
      <c r="R78" s="191" t="str">
        <f>IF('Result Sheet'!AZ81="","",'Result Sheet'!AZ81)</f>
        <v/>
      </c>
      <c r="S78" s="192" t="str">
        <f>IF('Result Sheet'!BA81="","",'Result Sheet'!BA81)</f>
        <v/>
      </c>
      <c r="T78" s="191" t="str">
        <f>IF('Result Sheet'!BV81="","",'Result Sheet'!BV81)</f>
        <v/>
      </c>
      <c r="U78" s="192" t="str">
        <f>IF('Result Sheet'!BW81="","",'Result Sheet'!BW81)</f>
        <v/>
      </c>
      <c r="V78" s="191" t="str">
        <f>IF('Result Sheet'!CQ81="","",'Result Sheet'!CQ81)</f>
        <v/>
      </c>
      <c r="W78" s="192" t="str">
        <f>IF('Result Sheet'!CR81="","",'Result Sheet'!CR81)</f>
        <v/>
      </c>
      <c r="X78" s="191" t="str">
        <f>IF('Result Sheet'!DL81="","",'Result Sheet'!DL81)</f>
        <v/>
      </c>
      <c r="Y78" s="192" t="str">
        <f>IF('Result Sheet'!DM81="","",'Result Sheet'!DM81)</f>
        <v/>
      </c>
      <c r="Z78" s="191" t="str">
        <f>IF('Result Sheet'!EG81="","",'Result Sheet'!EG81)</f>
        <v/>
      </c>
      <c r="AA78" s="192" t="str">
        <f>IF('Result Sheet'!EH81="","",'Result Sheet'!EH81)</f>
        <v/>
      </c>
      <c r="AB78" s="193" t="str">
        <f>IF('Result Sheet'!GB81="","",'Result Sheet'!GB81)</f>
        <v/>
      </c>
      <c r="BV78" s="194" t="str">
        <f>'Result Sheet'!G81</f>
        <v/>
      </c>
      <c r="BW78" s="195" t="str">
        <f t="shared" si="12"/>
        <v/>
      </c>
      <c r="BX78" s="195" t="str">
        <f t="shared" si="13"/>
        <v/>
      </c>
      <c r="BY78" s="195" t="str">
        <f t="shared" si="14"/>
        <v/>
      </c>
      <c r="BZ78" s="195" t="str">
        <f t="shared" si="15"/>
        <v/>
      </c>
      <c r="CA78" s="195" t="str">
        <f t="shared" si="16"/>
        <v/>
      </c>
      <c r="CB78" s="195" t="str">
        <f t="shared" si="17"/>
        <v/>
      </c>
      <c r="CC78" s="195" t="str">
        <f t="shared" si="18"/>
        <v/>
      </c>
      <c r="CD78" s="195" t="str">
        <f t="shared" si="19"/>
        <v/>
      </c>
      <c r="CE78" s="195" t="str">
        <f t="shared" si="20"/>
        <v/>
      </c>
      <c r="CF78" s="195" t="str">
        <f t="shared" si="21"/>
        <v/>
      </c>
      <c r="CG78" s="195" t="str">
        <f t="shared" si="22"/>
        <v/>
      </c>
      <c r="CH78" s="195" t="str">
        <f t="shared" si="23"/>
        <v/>
      </c>
      <c r="CI78" s="196"/>
    </row>
    <row r="79" spans="1:87" ht="15.95" customHeight="1">
      <c r="A79" s="184">
        <f>IF('Result Sheet'!A82="","",'Result Sheet'!A82)</f>
        <v>75</v>
      </c>
      <c r="B79" s="185" t="str">
        <f>IF('Result Sheet'!B82="","",'Result Sheet'!B82)</f>
        <v/>
      </c>
      <c r="C79" s="186" t="str">
        <f>IF('Result Sheet'!F82="","",'Result Sheet'!F82)</f>
        <v/>
      </c>
      <c r="D79" s="187" t="str">
        <f>IF('Result Sheet'!E82="","",'Result Sheet'!E82)</f>
        <v/>
      </c>
      <c r="E79" s="329" t="str">
        <f>IF('Result Sheet'!G82="","",'Result Sheet'!G82)</f>
        <v/>
      </c>
      <c r="F79" s="329" t="str">
        <f>IF('Result Sheet'!H82="","",'Result Sheet'!H82)</f>
        <v/>
      </c>
      <c r="G79" s="329" t="str">
        <f>IF('Result Sheet'!I82="","",'Result Sheet'!I82)</f>
        <v/>
      </c>
      <c r="H79" s="188" t="str">
        <f>IF('Result Sheet'!K82="","",'Result Sheet'!K82)</f>
        <v/>
      </c>
      <c r="I79" s="188" t="str">
        <f>IF('Result Sheet'!J82="","",'Result Sheet'!J82)</f>
        <v/>
      </c>
      <c r="J79" s="301" t="str">
        <f>IF('Result Sheet'!FZ82="","",'Result Sheet'!FZ82)</f>
        <v/>
      </c>
      <c r="K79" s="189" t="str">
        <f>IF('Result Sheet'!FU82="","",'Result Sheet'!FU82)</f>
        <v/>
      </c>
      <c r="L79" s="190" t="str">
        <f>IF('Result Sheet'!FV82="","",'Result Sheet'!FV82)</f>
        <v/>
      </c>
      <c r="M79" s="189" t="str">
        <f>IF('Result Sheet'!FW82="","",'Result Sheet'!FW82)</f>
        <v/>
      </c>
      <c r="N79" s="494" t="str">
        <f>IF('Result Sheet'!FZ82="NSO","NSO",IF('Result Sheet'!FX82="","",'Result Sheet'!FX82))</f>
        <v/>
      </c>
      <c r="O79" s="496" t="str">
        <f>IF('Result Sheet'!FY82="","",'Result Sheet'!FY82)</f>
        <v/>
      </c>
      <c r="P79" s="495" t="str">
        <f>IF('Result Sheet'!AE82="","",'Result Sheet'!AE82)</f>
        <v/>
      </c>
      <c r="Q79" s="192" t="str">
        <f>IF('Result Sheet'!AF82="","",'Result Sheet'!AF82)</f>
        <v/>
      </c>
      <c r="R79" s="191" t="str">
        <f>IF('Result Sheet'!AZ82="","",'Result Sheet'!AZ82)</f>
        <v/>
      </c>
      <c r="S79" s="192" t="str">
        <f>IF('Result Sheet'!BA82="","",'Result Sheet'!BA82)</f>
        <v/>
      </c>
      <c r="T79" s="191" t="str">
        <f>IF('Result Sheet'!BV82="","",'Result Sheet'!BV82)</f>
        <v/>
      </c>
      <c r="U79" s="192" t="str">
        <f>IF('Result Sheet'!BW82="","",'Result Sheet'!BW82)</f>
        <v/>
      </c>
      <c r="V79" s="191" t="str">
        <f>IF('Result Sheet'!CQ82="","",'Result Sheet'!CQ82)</f>
        <v/>
      </c>
      <c r="W79" s="192" t="str">
        <f>IF('Result Sheet'!CR82="","",'Result Sheet'!CR82)</f>
        <v/>
      </c>
      <c r="X79" s="191" t="str">
        <f>IF('Result Sheet'!DL82="","",'Result Sheet'!DL82)</f>
        <v/>
      </c>
      <c r="Y79" s="192" t="str">
        <f>IF('Result Sheet'!DM82="","",'Result Sheet'!DM82)</f>
        <v/>
      </c>
      <c r="Z79" s="191" t="str">
        <f>IF('Result Sheet'!EG82="","",'Result Sheet'!EG82)</f>
        <v/>
      </c>
      <c r="AA79" s="192" t="str">
        <f>IF('Result Sheet'!EH82="","",'Result Sheet'!EH82)</f>
        <v/>
      </c>
      <c r="AB79" s="193" t="str">
        <f>IF('Result Sheet'!GB82="","",'Result Sheet'!GB82)</f>
        <v/>
      </c>
      <c r="BV79" s="194" t="str">
        <f>'Result Sheet'!G82</f>
        <v/>
      </c>
      <c r="BW79" s="195" t="str">
        <f t="shared" si="12"/>
        <v/>
      </c>
      <c r="BX79" s="195" t="str">
        <f t="shared" si="13"/>
        <v/>
      </c>
      <c r="BY79" s="195" t="str">
        <f t="shared" si="14"/>
        <v/>
      </c>
      <c r="BZ79" s="195" t="str">
        <f t="shared" si="15"/>
        <v/>
      </c>
      <c r="CA79" s="195" t="str">
        <f t="shared" si="16"/>
        <v/>
      </c>
      <c r="CB79" s="195" t="str">
        <f t="shared" si="17"/>
        <v/>
      </c>
      <c r="CC79" s="195" t="str">
        <f t="shared" si="18"/>
        <v/>
      </c>
      <c r="CD79" s="195" t="str">
        <f t="shared" si="19"/>
        <v/>
      </c>
      <c r="CE79" s="195" t="str">
        <f t="shared" si="20"/>
        <v/>
      </c>
      <c r="CF79" s="195" t="str">
        <f t="shared" si="21"/>
        <v/>
      </c>
      <c r="CG79" s="195" t="str">
        <f t="shared" si="22"/>
        <v/>
      </c>
      <c r="CH79" s="195" t="str">
        <f t="shared" si="23"/>
        <v/>
      </c>
      <c r="CI79" s="196"/>
    </row>
    <row r="80" spans="1:87" ht="15.95" customHeight="1">
      <c r="A80" s="184">
        <f>IF('Result Sheet'!A83="","",'Result Sheet'!A83)</f>
        <v>76</v>
      </c>
      <c r="B80" s="185" t="str">
        <f>IF('Result Sheet'!B83="","",'Result Sheet'!B83)</f>
        <v/>
      </c>
      <c r="C80" s="186" t="str">
        <f>IF('Result Sheet'!F83="","",'Result Sheet'!F83)</f>
        <v/>
      </c>
      <c r="D80" s="187" t="str">
        <f>IF('Result Sheet'!E83="","",'Result Sheet'!E83)</f>
        <v/>
      </c>
      <c r="E80" s="329" t="str">
        <f>IF('Result Sheet'!G83="","",'Result Sheet'!G83)</f>
        <v/>
      </c>
      <c r="F80" s="329" t="str">
        <f>IF('Result Sheet'!H83="","",'Result Sheet'!H83)</f>
        <v/>
      </c>
      <c r="G80" s="329" t="str">
        <f>IF('Result Sheet'!I83="","",'Result Sheet'!I83)</f>
        <v/>
      </c>
      <c r="H80" s="188" t="str">
        <f>IF('Result Sheet'!K83="","",'Result Sheet'!K83)</f>
        <v/>
      </c>
      <c r="I80" s="188" t="str">
        <f>IF('Result Sheet'!J83="","",'Result Sheet'!J83)</f>
        <v/>
      </c>
      <c r="J80" s="301" t="str">
        <f>IF('Result Sheet'!FZ83="","",'Result Sheet'!FZ83)</f>
        <v/>
      </c>
      <c r="K80" s="189" t="str">
        <f>IF('Result Sheet'!FU83="","",'Result Sheet'!FU83)</f>
        <v/>
      </c>
      <c r="L80" s="190" t="str">
        <f>IF('Result Sheet'!FV83="","",'Result Sheet'!FV83)</f>
        <v/>
      </c>
      <c r="M80" s="189" t="str">
        <f>IF('Result Sheet'!FW83="","",'Result Sheet'!FW83)</f>
        <v/>
      </c>
      <c r="N80" s="494" t="str">
        <f>IF('Result Sheet'!FZ83="NSO","NSO",IF('Result Sheet'!FX83="","",'Result Sheet'!FX83))</f>
        <v/>
      </c>
      <c r="O80" s="496" t="str">
        <f>IF('Result Sheet'!FY83="","",'Result Sheet'!FY83)</f>
        <v/>
      </c>
      <c r="P80" s="495" t="str">
        <f>IF('Result Sheet'!AE83="","",'Result Sheet'!AE83)</f>
        <v/>
      </c>
      <c r="Q80" s="192" t="str">
        <f>IF('Result Sheet'!AF83="","",'Result Sheet'!AF83)</f>
        <v/>
      </c>
      <c r="R80" s="191" t="str">
        <f>IF('Result Sheet'!AZ83="","",'Result Sheet'!AZ83)</f>
        <v/>
      </c>
      <c r="S80" s="192" t="str">
        <f>IF('Result Sheet'!BA83="","",'Result Sheet'!BA83)</f>
        <v/>
      </c>
      <c r="T80" s="191" t="str">
        <f>IF('Result Sheet'!BV83="","",'Result Sheet'!BV83)</f>
        <v/>
      </c>
      <c r="U80" s="192" t="str">
        <f>IF('Result Sheet'!BW83="","",'Result Sheet'!BW83)</f>
        <v/>
      </c>
      <c r="V80" s="191" t="str">
        <f>IF('Result Sheet'!CQ83="","",'Result Sheet'!CQ83)</f>
        <v/>
      </c>
      <c r="W80" s="192" t="str">
        <f>IF('Result Sheet'!CR83="","",'Result Sheet'!CR83)</f>
        <v/>
      </c>
      <c r="X80" s="191" t="str">
        <f>IF('Result Sheet'!DL83="","",'Result Sheet'!DL83)</f>
        <v/>
      </c>
      <c r="Y80" s="192" t="str">
        <f>IF('Result Sheet'!DM83="","",'Result Sheet'!DM83)</f>
        <v/>
      </c>
      <c r="Z80" s="191" t="str">
        <f>IF('Result Sheet'!EG83="","",'Result Sheet'!EG83)</f>
        <v/>
      </c>
      <c r="AA80" s="192" t="str">
        <f>IF('Result Sheet'!EH83="","",'Result Sheet'!EH83)</f>
        <v/>
      </c>
      <c r="AB80" s="193" t="str">
        <f>IF('Result Sheet'!GB83="","",'Result Sheet'!GB83)</f>
        <v/>
      </c>
      <c r="BV80" s="194" t="str">
        <f>'Result Sheet'!G83</f>
        <v/>
      </c>
      <c r="BW80" s="195" t="str">
        <f t="shared" si="12"/>
        <v/>
      </c>
      <c r="BX80" s="195" t="str">
        <f t="shared" si="13"/>
        <v/>
      </c>
      <c r="BY80" s="195" t="str">
        <f t="shared" si="14"/>
        <v/>
      </c>
      <c r="BZ80" s="195" t="str">
        <f t="shared" si="15"/>
        <v/>
      </c>
      <c r="CA80" s="195" t="str">
        <f t="shared" si="16"/>
        <v/>
      </c>
      <c r="CB80" s="195" t="str">
        <f t="shared" si="17"/>
        <v/>
      </c>
      <c r="CC80" s="195" t="str">
        <f t="shared" si="18"/>
        <v/>
      </c>
      <c r="CD80" s="195" t="str">
        <f t="shared" si="19"/>
        <v/>
      </c>
      <c r="CE80" s="195" t="str">
        <f t="shared" si="20"/>
        <v/>
      </c>
      <c r="CF80" s="195" t="str">
        <f t="shared" si="21"/>
        <v/>
      </c>
      <c r="CG80" s="195" t="str">
        <f t="shared" si="22"/>
        <v/>
      </c>
      <c r="CH80" s="195" t="str">
        <f t="shared" si="23"/>
        <v/>
      </c>
      <c r="CI80" s="196"/>
    </row>
    <row r="81" spans="1:87" ht="15.95" customHeight="1">
      <c r="A81" s="184">
        <f>IF('Result Sheet'!A84="","",'Result Sheet'!A84)</f>
        <v>77</v>
      </c>
      <c r="B81" s="185" t="str">
        <f>IF('Result Sheet'!B84="","",'Result Sheet'!B84)</f>
        <v/>
      </c>
      <c r="C81" s="186" t="str">
        <f>IF('Result Sheet'!F84="","",'Result Sheet'!F84)</f>
        <v/>
      </c>
      <c r="D81" s="187" t="str">
        <f>IF('Result Sheet'!E84="","",'Result Sheet'!E84)</f>
        <v/>
      </c>
      <c r="E81" s="329" t="str">
        <f>IF('Result Sheet'!G84="","",'Result Sheet'!G84)</f>
        <v/>
      </c>
      <c r="F81" s="329" t="str">
        <f>IF('Result Sheet'!H84="","",'Result Sheet'!H84)</f>
        <v/>
      </c>
      <c r="G81" s="329" t="str">
        <f>IF('Result Sheet'!I84="","",'Result Sheet'!I84)</f>
        <v/>
      </c>
      <c r="H81" s="188" t="str">
        <f>IF('Result Sheet'!K84="","",'Result Sheet'!K84)</f>
        <v/>
      </c>
      <c r="I81" s="188" t="str">
        <f>IF('Result Sheet'!J84="","",'Result Sheet'!J84)</f>
        <v/>
      </c>
      <c r="J81" s="301" t="str">
        <f>IF('Result Sheet'!FZ84="","",'Result Sheet'!FZ84)</f>
        <v/>
      </c>
      <c r="K81" s="189" t="str">
        <f>IF('Result Sheet'!FU84="","",'Result Sheet'!FU84)</f>
        <v/>
      </c>
      <c r="L81" s="190" t="str">
        <f>IF('Result Sheet'!FV84="","",'Result Sheet'!FV84)</f>
        <v/>
      </c>
      <c r="M81" s="189" t="str">
        <f>IF('Result Sheet'!FW84="","",'Result Sheet'!FW84)</f>
        <v/>
      </c>
      <c r="N81" s="494" t="str">
        <f>IF('Result Sheet'!FZ84="NSO","NSO",IF('Result Sheet'!FX84="","",'Result Sheet'!FX84))</f>
        <v/>
      </c>
      <c r="O81" s="496" t="str">
        <f>IF('Result Sheet'!FY84="","",'Result Sheet'!FY84)</f>
        <v/>
      </c>
      <c r="P81" s="495" t="str">
        <f>IF('Result Sheet'!AE84="","",'Result Sheet'!AE84)</f>
        <v/>
      </c>
      <c r="Q81" s="192" t="str">
        <f>IF('Result Sheet'!AF84="","",'Result Sheet'!AF84)</f>
        <v/>
      </c>
      <c r="R81" s="191" t="str">
        <f>IF('Result Sheet'!AZ84="","",'Result Sheet'!AZ84)</f>
        <v/>
      </c>
      <c r="S81" s="192" t="str">
        <f>IF('Result Sheet'!BA84="","",'Result Sheet'!BA84)</f>
        <v/>
      </c>
      <c r="T81" s="191" t="str">
        <f>IF('Result Sheet'!BV84="","",'Result Sheet'!BV84)</f>
        <v/>
      </c>
      <c r="U81" s="192" t="str">
        <f>IF('Result Sheet'!BW84="","",'Result Sheet'!BW84)</f>
        <v/>
      </c>
      <c r="V81" s="191" t="str">
        <f>IF('Result Sheet'!CQ84="","",'Result Sheet'!CQ84)</f>
        <v/>
      </c>
      <c r="W81" s="192" t="str">
        <f>IF('Result Sheet'!CR84="","",'Result Sheet'!CR84)</f>
        <v/>
      </c>
      <c r="X81" s="191" t="str">
        <f>IF('Result Sheet'!DL84="","",'Result Sheet'!DL84)</f>
        <v/>
      </c>
      <c r="Y81" s="192" t="str">
        <f>IF('Result Sheet'!DM84="","",'Result Sheet'!DM84)</f>
        <v/>
      </c>
      <c r="Z81" s="191" t="str">
        <f>IF('Result Sheet'!EG84="","",'Result Sheet'!EG84)</f>
        <v/>
      </c>
      <c r="AA81" s="192" t="str">
        <f>IF('Result Sheet'!EH84="","",'Result Sheet'!EH84)</f>
        <v/>
      </c>
      <c r="AB81" s="193" t="str">
        <f>IF('Result Sheet'!GB84="","",'Result Sheet'!GB84)</f>
        <v/>
      </c>
      <c r="BV81" s="194" t="str">
        <f>'Result Sheet'!G84</f>
        <v/>
      </c>
      <c r="BW81" s="195" t="str">
        <f t="shared" si="12"/>
        <v/>
      </c>
      <c r="BX81" s="195" t="str">
        <f t="shared" si="13"/>
        <v/>
      </c>
      <c r="BY81" s="195" t="str">
        <f t="shared" si="14"/>
        <v/>
      </c>
      <c r="BZ81" s="195" t="str">
        <f t="shared" si="15"/>
        <v/>
      </c>
      <c r="CA81" s="195" t="str">
        <f t="shared" si="16"/>
        <v/>
      </c>
      <c r="CB81" s="195" t="str">
        <f t="shared" si="17"/>
        <v/>
      </c>
      <c r="CC81" s="195" t="str">
        <f t="shared" si="18"/>
        <v/>
      </c>
      <c r="CD81" s="195" t="str">
        <f t="shared" si="19"/>
        <v/>
      </c>
      <c r="CE81" s="195" t="str">
        <f t="shared" si="20"/>
        <v/>
      </c>
      <c r="CF81" s="195" t="str">
        <f t="shared" si="21"/>
        <v/>
      </c>
      <c r="CG81" s="195" t="str">
        <f t="shared" si="22"/>
        <v/>
      </c>
      <c r="CH81" s="195" t="str">
        <f t="shared" si="23"/>
        <v/>
      </c>
      <c r="CI81" s="196"/>
    </row>
    <row r="82" spans="1:87" ht="15.95" customHeight="1">
      <c r="A82" s="184">
        <f>IF('Result Sheet'!A85="","",'Result Sheet'!A85)</f>
        <v>78</v>
      </c>
      <c r="B82" s="185" t="str">
        <f>IF('Result Sheet'!B85="","",'Result Sheet'!B85)</f>
        <v/>
      </c>
      <c r="C82" s="186" t="str">
        <f>IF('Result Sheet'!F85="","",'Result Sheet'!F85)</f>
        <v/>
      </c>
      <c r="D82" s="187" t="str">
        <f>IF('Result Sheet'!E85="","",'Result Sheet'!E85)</f>
        <v/>
      </c>
      <c r="E82" s="329" t="str">
        <f>IF('Result Sheet'!G85="","",'Result Sheet'!G85)</f>
        <v/>
      </c>
      <c r="F82" s="329" t="str">
        <f>IF('Result Sheet'!H85="","",'Result Sheet'!H85)</f>
        <v/>
      </c>
      <c r="G82" s="329" t="str">
        <f>IF('Result Sheet'!I85="","",'Result Sheet'!I85)</f>
        <v/>
      </c>
      <c r="H82" s="188" t="str">
        <f>IF('Result Sheet'!K85="","",'Result Sheet'!K85)</f>
        <v/>
      </c>
      <c r="I82" s="188" t="str">
        <f>IF('Result Sheet'!J85="","",'Result Sheet'!J85)</f>
        <v/>
      </c>
      <c r="J82" s="301" t="str">
        <f>IF('Result Sheet'!FZ85="","",'Result Sheet'!FZ85)</f>
        <v/>
      </c>
      <c r="K82" s="189" t="str">
        <f>IF('Result Sheet'!FU85="","",'Result Sheet'!FU85)</f>
        <v/>
      </c>
      <c r="L82" s="190" t="str">
        <f>IF('Result Sheet'!FV85="","",'Result Sheet'!FV85)</f>
        <v/>
      </c>
      <c r="M82" s="189" t="str">
        <f>IF('Result Sheet'!FW85="","",'Result Sheet'!FW85)</f>
        <v/>
      </c>
      <c r="N82" s="494" t="str">
        <f>IF('Result Sheet'!FZ85="NSO","NSO",IF('Result Sheet'!FX85="","",'Result Sheet'!FX85))</f>
        <v/>
      </c>
      <c r="O82" s="496" t="str">
        <f>IF('Result Sheet'!FY85="","",'Result Sheet'!FY85)</f>
        <v/>
      </c>
      <c r="P82" s="495" t="str">
        <f>IF('Result Sheet'!AE85="","",'Result Sheet'!AE85)</f>
        <v/>
      </c>
      <c r="Q82" s="192" t="str">
        <f>IF('Result Sheet'!AF85="","",'Result Sheet'!AF85)</f>
        <v/>
      </c>
      <c r="R82" s="191" t="str">
        <f>IF('Result Sheet'!AZ85="","",'Result Sheet'!AZ85)</f>
        <v/>
      </c>
      <c r="S82" s="192" t="str">
        <f>IF('Result Sheet'!BA85="","",'Result Sheet'!BA85)</f>
        <v/>
      </c>
      <c r="T82" s="191" t="str">
        <f>IF('Result Sheet'!BV85="","",'Result Sheet'!BV85)</f>
        <v/>
      </c>
      <c r="U82" s="192" t="str">
        <f>IF('Result Sheet'!BW85="","",'Result Sheet'!BW85)</f>
        <v/>
      </c>
      <c r="V82" s="191" t="str">
        <f>IF('Result Sheet'!CQ85="","",'Result Sheet'!CQ85)</f>
        <v/>
      </c>
      <c r="W82" s="192" t="str">
        <f>IF('Result Sheet'!CR85="","",'Result Sheet'!CR85)</f>
        <v/>
      </c>
      <c r="X82" s="191" t="str">
        <f>IF('Result Sheet'!DL85="","",'Result Sheet'!DL85)</f>
        <v/>
      </c>
      <c r="Y82" s="192" t="str">
        <f>IF('Result Sheet'!DM85="","",'Result Sheet'!DM85)</f>
        <v/>
      </c>
      <c r="Z82" s="191" t="str">
        <f>IF('Result Sheet'!EG85="","",'Result Sheet'!EG85)</f>
        <v/>
      </c>
      <c r="AA82" s="192" t="str">
        <f>IF('Result Sheet'!EH85="","",'Result Sheet'!EH85)</f>
        <v/>
      </c>
      <c r="AB82" s="193" t="str">
        <f>IF('Result Sheet'!GB85="","",'Result Sheet'!GB85)</f>
        <v/>
      </c>
      <c r="BV82" s="194" t="str">
        <f>'Result Sheet'!G85</f>
        <v/>
      </c>
      <c r="BW82" s="195" t="str">
        <f t="shared" si="12"/>
        <v/>
      </c>
      <c r="BX82" s="195" t="str">
        <f t="shared" si="13"/>
        <v/>
      </c>
      <c r="BY82" s="195" t="str">
        <f t="shared" si="14"/>
        <v/>
      </c>
      <c r="BZ82" s="195" t="str">
        <f t="shared" si="15"/>
        <v/>
      </c>
      <c r="CA82" s="195" t="str">
        <f t="shared" si="16"/>
        <v/>
      </c>
      <c r="CB82" s="195" t="str">
        <f t="shared" si="17"/>
        <v/>
      </c>
      <c r="CC82" s="195" t="str">
        <f t="shared" si="18"/>
        <v/>
      </c>
      <c r="CD82" s="195" t="str">
        <f t="shared" si="19"/>
        <v/>
      </c>
      <c r="CE82" s="195" t="str">
        <f t="shared" si="20"/>
        <v/>
      </c>
      <c r="CF82" s="195" t="str">
        <f t="shared" si="21"/>
        <v/>
      </c>
      <c r="CG82" s="195" t="str">
        <f t="shared" si="22"/>
        <v/>
      </c>
      <c r="CH82" s="195" t="str">
        <f t="shared" si="23"/>
        <v/>
      </c>
      <c r="CI82" s="196"/>
    </row>
    <row r="83" spans="1:87" ht="15.95" customHeight="1">
      <c r="A83" s="184">
        <f>IF('Result Sheet'!A86="","",'Result Sheet'!A86)</f>
        <v>79</v>
      </c>
      <c r="B83" s="185" t="str">
        <f>IF('Result Sheet'!B86="","",'Result Sheet'!B86)</f>
        <v/>
      </c>
      <c r="C83" s="186" t="str">
        <f>IF('Result Sheet'!F86="","",'Result Sheet'!F86)</f>
        <v/>
      </c>
      <c r="D83" s="187" t="str">
        <f>IF('Result Sheet'!E86="","",'Result Sheet'!E86)</f>
        <v/>
      </c>
      <c r="E83" s="329" t="str">
        <f>IF('Result Sheet'!G86="","",'Result Sheet'!G86)</f>
        <v/>
      </c>
      <c r="F83" s="329" t="str">
        <f>IF('Result Sheet'!H86="","",'Result Sheet'!H86)</f>
        <v/>
      </c>
      <c r="G83" s="329" t="str">
        <f>IF('Result Sheet'!I86="","",'Result Sheet'!I86)</f>
        <v/>
      </c>
      <c r="H83" s="188" t="str">
        <f>IF('Result Sheet'!K86="","",'Result Sheet'!K86)</f>
        <v/>
      </c>
      <c r="I83" s="188" t="str">
        <f>IF('Result Sheet'!J86="","",'Result Sheet'!J86)</f>
        <v/>
      </c>
      <c r="J83" s="301" t="str">
        <f>IF('Result Sheet'!FZ86="","",'Result Sheet'!FZ86)</f>
        <v/>
      </c>
      <c r="K83" s="189" t="str">
        <f>IF('Result Sheet'!FU86="","",'Result Sheet'!FU86)</f>
        <v/>
      </c>
      <c r="L83" s="190" t="str">
        <f>IF('Result Sheet'!FV86="","",'Result Sheet'!FV86)</f>
        <v/>
      </c>
      <c r="M83" s="189" t="str">
        <f>IF('Result Sheet'!FW86="","",'Result Sheet'!FW86)</f>
        <v/>
      </c>
      <c r="N83" s="494" t="str">
        <f>IF('Result Sheet'!FZ86="NSO","NSO",IF('Result Sheet'!FX86="","",'Result Sheet'!FX86))</f>
        <v/>
      </c>
      <c r="O83" s="496" t="str">
        <f>IF('Result Sheet'!FY86="","",'Result Sheet'!FY86)</f>
        <v/>
      </c>
      <c r="P83" s="495" t="str">
        <f>IF('Result Sheet'!AE86="","",'Result Sheet'!AE86)</f>
        <v/>
      </c>
      <c r="Q83" s="192" t="str">
        <f>IF('Result Sheet'!AF86="","",'Result Sheet'!AF86)</f>
        <v/>
      </c>
      <c r="R83" s="191" t="str">
        <f>IF('Result Sheet'!AZ86="","",'Result Sheet'!AZ86)</f>
        <v/>
      </c>
      <c r="S83" s="192" t="str">
        <f>IF('Result Sheet'!BA86="","",'Result Sheet'!BA86)</f>
        <v/>
      </c>
      <c r="T83" s="191" t="str">
        <f>IF('Result Sheet'!BV86="","",'Result Sheet'!BV86)</f>
        <v/>
      </c>
      <c r="U83" s="192" t="str">
        <f>IF('Result Sheet'!BW86="","",'Result Sheet'!BW86)</f>
        <v/>
      </c>
      <c r="V83" s="191" t="str">
        <f>IF('Result Sheet'!CQ86="","",'Result Sheet'!CQ86)</f>
        <v/>
      </c>
      <c r="W83" s="192" t="str">
        <f>IF('Result Sheet'!CR86="","",'Result Sheet'!CR86)</f>
        <v/>
      </c>
      <c r="X83" s="191" t="str">
        <f>IF('Result Sheet'!DL86="","",'Result Sheet'!DL86)</f>
        <v/>
      </c>
      <c r="Y83" s="192" t="str">
        <f>IF('Result Sheet'!DM86="","",'Result Sheet'!DM86)</f>
        <v/>
      </c>
      <c r="Z83" s="191" t="str">
        <f>IF('Result Sheet'!EG86="","",'Result Sheet'!EG86)</f>
        <v/>
      </c>
      <c r="AA83" s="192" t="str">
        <f>IF('Result Sheet'!EH86="","",'Result Sheet'!EH86)</f>
        <v/>
      </c>
      <c r="AB83" s="193" t="str">
        <f>IF('Result Sheet'!GB86="","",'Result Sheet'!GB86)</f>
        <v/>
      </c>
      <c r="BV83" s="194" t="str">
        <f>'Result Sheet'!G86</f>
        <v/>
      </c>
      <c r="BW83" s="195" t="str">
        <f t="shared" si="12"/>
        <v/>
      </c>
      <c r="BX83" s="195" t="str">
        <f t="shared" si="13"/>
        <v/>
      </c>
      <c r="BY83" s="195" t="str">
        <f t="shared" si="14"/>
        <v/>
      </c>
      <c r="BZ83" s="195" t="str">
        <f t="shared" si="15"/>
        <v/>
      </c>
      <c r="CA83" s="195" t="str">
        <f t="shared" si="16"/>
        <v/>
      </c>
      <c r="CB83" s="195" t="str">
        <f t="shared" si="17"/>
        <v/>
      </c>
      <c r="CC83" s="195" t="str">
        <f t="shared" si="18"/>
        <v/>
      </c>
      <c r="CD83" s="195" t="str">
        <f t="shared" si="19"/>
        <v/>
      </c>
      <c r="CE83" s="195" t="str">
        <f t="shared" si="20"/>
        <v/>
      </c>
      <c r="CF83" s="195" t="str">
        <f t="shared" si="21"/>
        <v/>
      </c>
      <c r="CG83" s="195" t="str">
        <f t="shared" si="22"/>
        <v/>
      </c>
      <c r="CH83" s="195" t="str">
        <f t="shared" si="23"/>
        <v/>
      </c>
      <c r="CI83" s="196"/>
    </row>
    <row r="84" spans="1:87" ht="15.95" customHeight="1">
      <c r="A84" s="184">
        <f>IF('Result Sheet'!A87="","",'Result Sheet'!A87)</f>
        <v>80</v>
      </c>
      <c r="B84" s="185" t="str">
        <f>IF('Result Sheet'!B87="","",'Result Sheet'!B87)</f>
        <v/>
      </c>
      <c r="C84" s="186" t="str">
        <f>IF('Result Sheet'!F87="","",'Result Sheet'!F87)</f>
        <v/>
      </c>
      <c r="D84" s="187" t="str">
        <f>IF('Result Sheet'!E87="","",'Result Sheet'!E87)</f>
        <v/>
      </c>
      <c r="E84" s="329" t="str">
        <f>IF('Result Sheet'!G87="","",'Result Sheet'!G87)</f>
        <v/>
      </c>
      <c r="F84" s="329" t="str">
        <f>IF('Result Sheet'!H87="","",'Result Sheet'!H87)</f>
        <v/>
      </c>
      <c r="G84" s="329" t="str">
        <f>IF('Result Sheet'!I87="","",'Result Sheet'!I87)</f>
        <v/>
      </c>
      <c r="H84" s="188" t="str">
        <f>IF('Result Sheet'!K87="","",'Result Sheet'!K87)</f>
        <v/>
      </c>
      <c r="I84" s="188" t="str">
        <f>IF('Result Sheet'!J87="","",'Result Sheet'!J87)</f>
        <v/>
      </c>
      <c r="J84" s="301" t="str">
        <f>IF('Result Sheet'!FZ87="","",'Result Sheet'!FZ87)</f>
        <v/>
      </c>
      <c r="K84" s="189" t="str">
        <f>IF('Result Sheet'!FU87="","",'Result Sheet'!FU87)</f>
        <v/>
      </c>
      <c r="L84" s="190" t="str">
        <f>IF('Result Sheet'!FV87="","",'Result Sheet'!FV87)</f>
        <v/>
      </c>
      <c r="M84" s="189" t="str">
        <f>IF('Result Sheet'!FW87="","",'Result Sheet'!FW87)</f>
        <v/>
      </c>
      <c r="N84" s="494" t="str">
        <f>IF('Result Sheet'!FZ87="NSO","NSO",IF('Result Sheet'!FX87="","",'Result Sheet'!FX87))</f>
        <v/>
      </c>
      <c r="O84" s="496" t="str">
        <f>IF('Result Sheet'!FY87="","",'Result Sheet'!FY87)</f>
        <v/>
      </c>
      <c r="P84" s="495" t="str">
        <f>IF('Result Sheet'!AE87="","",'Result Sheet'!AE87)</f>
        <v/>
      </c>
      <c r="Q84" s="192" t="str">
        <f>IF('Result Sheet'!AF87="","",'Result Sheet'!AF87)</f>
        <v/>
      </c>
      <c r="R84" s="191" t="str">
        <f>IF('Result Sheet'!AZ87="","",'Result Sheet'!AZ87)</f>
        <v/>
      </c>
      <c r="S84" s="192" t="str">
        <f>IF('Result Sheet'!BA87="","",'Result Sheet'!BA87)</f>
        <v/>
      </c>
      <c r="T84" s="191" t="str">
        <f>IF('Result Sheet'!BV87="","",'Result Sheet'!BV87)</f>
        <v/>
      </c>
      <c r="U84" s="192" t="str">
        <f>IF('Result Sheet'!BW87="","",'Result Sheet'!BW87)</f>
        <v/>
      </c>
      <c r="V84" s="191" t="str">
        <f>IF('Result Sheet'!CQ87="","",'Result Sheet'!CQ87)</f>
        <v/>
      </c>
      <c r="W84" s="192" t="str">
        <f>IF('Result Sheet'!CR87="","",'Result Sheet'!CR87)</f>
        <v/>
      </c>
      <c r="X84" s="191" t="str">
        <f>IF('Result Sheet'!DL87="","",'Result Sheet'!DL87)</f>
        <v/>
      </c>
      <c r="Y84" s="192" t="str">
        <f>IF('Result Sheet'!DM87="","",'Result Sheet'!DM87)</f>
        <v/>
      </c>
      <c r="Z84" s="191" t="str">
        <f>IF('Result Sheet'!EG87="","",'Result Sheet'!EG87)</f>
        <v/>
      </c>
      <c r="AA84" s="192" t="str">
        <f>IF('Result Sheet'!EH87="","",'Result Sheet'!EH87)</f>
        <v/>
      </c>
      <c r="AB84" s="193" t="str">
        <f>IF('Result Sheet'!GB87="","",'Result Sheet'!GB87)</f>
        <v/>
      </c>
      <c r="BV84" s="194" t="str">
        <f>'Result Sheet'!G87</f>
        <v/>
      </c>
      <c r="BW84" s="195" t="str">
        <f t="shared" si="12"/>
        <v/>
      </c>
      <c r="BX84" s="195" t="str">
        <f t="shared" si="13"/>
        <v/>
      </c>
      <c r="BY84" s="195" t="str">
        <f t="shared" si="14"/>
        <v/>
      </c>
      <c r="BZ84" s="195" t="str">
        <f t="shared" si="15"/>
        <v/>
      </c>
      <c r="CA84" s="195" t="str">
        <f t="shared" si="16"/>
        <v/>
      </c>
      <c r="CB84" s="195" t="str">
        <f t="shared" si="17"/>
        <v/>
      </c>
      <c r="CC84" s="195" t="str">
        <f t="shared" si="18"/>
        <v/>
      </c>
      <c r="CD84" s="195" t="str">
        <f t="shared" si="19"/>
        <v/>
      </c>
      <c r="CE84" s="195" t="str">
        <f t="shared" si="20"/>
        <v/>
      </c>
      <c r="CF84" s="195" t="str">
        <f t="shared" si="21"/>
        <v/>
      </c>
      <c r="CG84" s="195" t="str">
        <f t="shared" si="22"/>
        <v/>
      </c>
      <c r="CH84" s="195" t="str">
        <f t="shared" si="23"/>
        <v/>
      </c>
      <c r="CI84" s="196"/>
    </row>
    <row r="85" spans="1:87" ht="15.95" customHeight="1">
      <c r="A85" s="184">
        <f>IF('Result Sheet'!A88="","",'Result Sheet'!A88)</f>
        <v>81</v>
      </c>
      <c r="B85" s="185" t="str">
        <f>IF('Result Sheet'!B88="","",'Result Sheet'!B88)</f>
        <v/>
      </c>
      <c r="C85" s="186" t="str">
        <f>IF('Result Sheet'!F88="","",'Result Sheet'!F88)</f>
        <v/>
      </c>
      <c r="D85" s="187" t="str">
        <f>IF('Result Sheet'!E88="","",'Result Sheet'!E88)</f>
        <v/>
      </c>
      <c r="E85" s="329" t="str">
        <f>IF('Result Sheet'!G88="","",'Result Sheet'!G88)</f>
        <v/>
      </c>
      <c r="F85" s="329" t="str">
        <f>IF('Result Sheet'!H88="","",'Result Sheet'!H88)</f>
        <v/>
      </c>
      <c r="G85" s="329" t="str">
        <f>IF('Result Sheet'!I88="","",'Result Sheet'!I88)</f>
        <v/>
      </c>
      <c r="H85" s="188" t="str">
        <f>IF('Result Sheet'!K88="","",'Result Sheet'!K88)</f>
        <v/>
      </c>
      <c r="I85" s="188" t="str">
        <f>IF('Result Sheet'!J88="","",'Result Sheet'!J88)</f>
        <v/>
      </c>
      <c r="J85" s="301" t="str">
        <f>IF('Result Sheet'!FZ88="","",'Result Sheet'!FZ88)</f>
        <v/>
      </c>
      <c r="K85" s="189" t="str">
        <f>IF('Result Sheet'!FU88="","",'Result Sheet'!FU88)</f>
        <v/>
      </c>
      <c r="L85" s="190" t="str">
        <f>IF('Result Sheet'!FV88="","",'Result Sheet'!FV88)</f>
        <v/>
      </c>
      <c r="M85" s="189" t="str">
        <f>IF('Result Sheet'!FW88="","",'Result Sheet'!FW88)</f>
        <v/>
      </c>
      <c r="N85" s="494" t="str">
        <f>IF('Result Sheet'!FZ88="NSO","NSO",IF('Result Sheet'!FX88="","",'Result Sheet'!FX88))</f>
        <v/>
      </c>
      <c r="O85" s="496" t="str">
        <f>IF('Result Sheet'!FY88="","",'Result Sheet'!FY88)</f>
        <v/>
      </c>
      <c r="P85" s="495" t="str">
        <f>IF('Result Sheet'!AE88="","",'Result Sheet'!AE88)</f>
        <v/>
      </c>
      <c r="Q85" s="192" t="str">
        <f>IF('Result Sheet'!AF88="","",'Result Sheet'!AF88)</f>
        <v/>
      </c>
      <c r="R85" s="191" t="str">
        <f>IF('Result Sheet'!AZ88="","",'Result Sheet'!AZ88)</f>
        <v/>
      </c>
      <c r="S85" s="192" t="str">
        <f>IF('Result Sheet'!BA88="","",'Result Sheet'!BA88)</f>
        <v/>
      </c>
      <c r="T85" s="191" t="str">
        <f>IF('Result Sheet'!BV88="","",'Result Sheet'!BV88)</f>
        <v/>
      </c>
      <c r="U85" s="192" t="str">
        <f>IF('Result Sheet'!BW88="","",'Result Sheet'!BW88)</f>
        <v/>
      </c>
      <c r="V85" s="191" t="str">
        <f>IF('Result Sheet'!CQ88="","",'Result Sheet'!CQ88)</f>
        <v/>
      </c>
      <c r="W85" s="192" t="str">
        <f>IF('Result Sheet'!CR88="","",'Result Sheet'!CR88)</f>
        <v/>
      </c>
      <c r="X85" s="191" t="str">
        <f>IF('Result Sheet'!DL88="","",'Result Sheet'!DL88)</f>
        <v/>
      </c>
      <c r="Y85" s="192" t="str">
        <f>IF('Result Sheet'!DM88="","",'Result Sheet'!DM88)</f>
        <v/>
      </c>
      <c r="Z85" s="191" t="str">
        <f>IF('Result Sheet'!EG88="","",'Result Sheet'!EG88)</f>
        <v/>
      </c>
      <c r="AA85" s="192" t="str">
        <f>IF('Result Sheet'!EH88="","",'Result Sheet'!EH88)</f>
        <v/>
      </c>
      <c r="AB85" s="193" t="str">
        <f>IF('Result Sheet'!GB88="","",'Result Sheet'!GB88)</f>
        <v/>
      </c>
      <c r="BV85" s="194" t="str">
        <f>'Result Sheet'!G88</f>
        <v/>
      </c>
      <c r="BW85" s="195" t="str">
        <f t="shared" si="12"/>
        <v/>
      </c>
      <c r="BX85" s="195" t="str">
        <f t="shared" si="13"/>
        <v/>
      </c>
      <c r="BY85" s="195" t="str">
        <f t="shared" si="14"/>
        <v/>
      </c>
      <c r="BZ85" s="195" t="str">
        <f t="shared" si="15"/>
        <v/>
      </c>
      <c r="CA85" s="195" t="str">
        <f t="shared" si="16"/>
        <v/>
      </c>
      <c r="CB85" s="195" t="str">
        <f t="shared" si="17"/>
        <v/>
      </c>
      <c r="CC85" s="195" t="str">
        <f t="shared" si="18"/>
        <v/>
      </c>
      <c r="CD85" s="195" t="str">
        <f t="shared" si="19"/>
        <v/>
      </c>
      <c r="CE85" s="195" t="str">
        <f t="shared" si="20"/>
        <v/>
      </c>
      <c r="CF85" s="195" t="str">
        <f t="shared" si="21"/>
        <v/>
      </c>
      <c r="CG85" s="195" t="str">
        <f t="shared" si="22"/>
        <v/>
      </c>
      <c r="CH85" s="195" t="str">
        <f t="shared" si="23"/>
        <v/>
      </c>
      <c r="CI85" s="196"/>
    </row>
    <row r="86" spans="1:87" ht="15.95" customHeight="1">
      <c r="A86" s="184">
        <f>IF('Result Sheet'!A89="","",'Result Sheet'!A89)</f>
        <v>82</v>
      </c>
      <c r="B86" s="185" t="str">
        <f>IF('Result Sheet'!B89="","",'Result Sheet'!B89)</f>
        <v/>
      </c>
      <c r="C86" s="186" t="str">
        <f>IF('Result Sheet'!F89="","",'Result Sheet'!F89)</f>
        <v/>
      </c>
      <c r="D86" s="187" t="str">
        <f>IF('Result Sheet'!E89="","",'Result Sheet'!E89)</f>
        <v/>
      </c>
      <c r="E86" s="329" t="str">
        <f>IF('Result Sheet'!G89="","",'Result Sheet'!G89)</f>
        <v/>
      </c>
      <c r="F86" s="329" t="str">
        <f>IF('Result Sheet'!H89="","",'Result Sheet'!H89)</f>
        <v/>
      </c>
      <c r="G86" s="329" t="str">
        <f>IF('Result Sheet'!I89="","",'Result Sheet'!I89)</f>
        <v/>
      </c>
      <c r="H86" s="188" t="str">
        <f>IF('Result Sheet'!K89="","",'Result Sheet'!K89)</f>
        <v/>
      </c>
      <c r="I86" s="188" t="str">
        <f>IF('Result Sheet'!J89="","",'Result Sheet'!J89)</f>
        <v/>
      </c>
      <c r="J86" s="301" t="str">
        <f>IF('Result Sheet'!FZ89="","",'Result Sheet'!FZ89)</f>
        <v/>
      </c>
      <c r="K86" s="189" t="str">
        <f>IF('Result Sheet'!FU89="","",'Result Sheet'!FU89)</f>
        <v/>
      </c>
      <c r="L86" s="190" t="str">
        <f>IF('Result Sheet'!FV89="","",'Result Sheet'!FV89)</f>
        <v/>
      </c>
      <c r="M86" s="189" t="str">
        <f>IF('Result Sheet'!FW89="","",'Result Sheet'!FW89)</f>
        <v/>
      </c>
      <c r="N86" s="494" t="str">
        <f>IF('Result Sheet'!FZ89="NSO","NSO",IF('Result Sheet'!FX89="","",'Result Sheet'!FX89))</f>
        <v/>
      </c>
      <c r="O86" s="496" t="str">
        <f>IF('Result Sheet'!FY89="","",'Result Sheet'!FY89)</f>
        <v/>
      </c>
      <c r="P86" s="495" t="str">
        <f>IF('Result Sheet'!AE89="","",'Result Sheet'!AE89)</f>
        <v/>
      </c>
      <c r="Q86" s="192" t="str">
        <f>IF('Result Sheet'!AF89="","",'Result Sheet'!AF89)</f>
        <v/>
      </c>
      <c r="R86" s="191" t="str">
        <f>IF('Result Sheet'!AZ89="","",'Result Sheet'!AZ89)</f>
        <v/>
      </c>
      <c r="S86" s="192" t="str">
        <f>IF('Result Sheet'!BA89="","",'Result Sheet'!BA89)</f>
        <v/>
      </c>
      <c r="T86" s="191" t="str">
        <f>IF('Result Sheet'!BV89="","",'Result Sheet'!BV89)</f>
        <v/>
      </c>
      <c r="U86" s="192" t="str">
        <f>IF('Result Sheet'!BW89="","",'Result Sheet'!BW89)</f>
        <v/>
      </c>
      <c r="V86" s="191" t="str">
        <f>IF('Result Sheet'!CQ89="","",'Result Sheet'!CQ89)</f>
        <v/>
      </c>
      <c r="W86" s="192" t="str">
        <f>IF('Result Sheet'!CR89="","",'Result Sheet'!CR89)</f>
        <v/>
      </c>
      <c r="X86" s="191" t="str">
        <f>IF('Result Sheet'!DL89="","",'Result Sheet'!DL89)</f>
        <v/>
      </c>
      <c r="Y86" s="192" t="str">
        <f>IF('Result Sheet'!DM89="","",'Result Sheet'!DM89)</f>
        <v/>
      </c>
      <c r="Z86" s="191" t="str">
        <f>IF('Result Sheet'!EG89="","",'Result Sheet'!EG89)</f>
        <v/>
      </c>
      <c r="AA86" s="192" t="str">
        <f>IF('Result Sheet'!EH89="","",'Result Sheet'!EH89)</f>
        <v/>
      </c>
      <c r="AB86" s="193" t="str">
        <f>IF('Result Sheet'!GB89="","",'Result Sheet'!GB89)</f>
        <v/>
      </c>
      <c r="BV86" s="194" t="str">
        <f>'Result Sheet'!G89</f>
        <v/>
      </c>
      <c r="BW86" s="195" t="str">
        <f t="shared" si="12"/>
        <v/>
      </c>
      <c r="BX86" s="195" t="str">
        <f t="shared" si="13"/>
        <v/>
      </c>
      <c r="BY86" s="195" t="str">
        <f t="shared" si="14"/>
        <v/>
      </c>
      <c r="BZ86" s="195" t="str">
        <f t="shared" si="15"/>
        <v/>
      </c>
      <c r="CA86" s="195" t="str">
        <f t="shared" si="16"/>
        <v/>
      </c>
      <c r="CB86" s="195" t="str">
        <f t="shared" si="17"/>
        <v/>
      </c>
      <c r="CC86" s="195" t="str">
        <f t="shared" si="18"/>
        <v/>
      </c>
      <c r="CD86" s="195" t="str">
        <f t="shared" si="19"/>
        <v/>
      </c>
      <c r="CE86" s="195" t="str">
        <f t="shared" si="20"/>
        <v/>
      </c>
      <c r="CF86" s="195" t="str">
        <f t="shared" si="21"/>
        <v/>
      </c>
      <c r="CG86" s="195" t="str">
        <f t="shared" si="22"/>
        <v/>
      </c>
      <c r="CH86" s="195" t="str">
        <f t="shared" si="23"/>
        <v/>
      </c>
      <c r="CI86" s="196"/>
    </row>
    <row r="87" spans="1:87" ht="15.95" customHeight="1">
      <c r="A87" s="184">
        <f>IF('Result Sheet'!A90="","",'Result Sheet'!A90)</f>
        <v>83</v>
      </c>
      <c r="B87" s="185" t="str">
        <f>IF('Result Sheet'!B90="","",'Result Sheet'!B90)</f>
        <v/>
      </c>
      <c r="C87" s="186" t="str">
        <f>IF('Result Sheet'!F90="","",'Result Sheet'!F90)</f>
        <v/>
      </c>
      <c r="D87" s="187" t="str">
        <f>IF('Result Sheet'!E90="","",'Result Sheet'!E90)</f>
        <v/>
      </c>
      <c r="E87" s="329" t="str">
        <f>IF('Result Sheet'!G90="","",'Result Sheet'!G90)</f>
        <v/>
      </c>
      <c r="F87" s="329" t="str">
        <f>IF('Result Sheet'!H90="","",'Result Sheet'!H90)</f>
        <v/>
      </c>
      <c r="G87" s="329" t="str">
        <f>IF('Result Sheet'!I90="","",'Result Sheet'!I90)</f>
        <v/>
      </c>
      <c r="H87" s="188" t="str">
        <f>IF('Result Sheet'!K90="","",'Result Sheet'!K90)</f>
        <v/>
      </c>
      <c r="I87" s="188" t="str">
        <f>IF('Result Sheet'!J90="","",'Result Sheet'!J90)</f>
        <v/>
      </c>
      <c r="J87" s="301" t="str">
        <f>IF('Result Sheet'!FZ90="","",'Result Sheet'!FZ90)</f>
        <v/>
      </c>
      <c r="K87" s="189" t="str">
        <f>IF('Result Sheet'!FU90="","",'Result Sheet'!FU90)</f>
        <v/>
      </c>
      <c r="L87" s="190" t="str">
        <f>IF('Result Sheet'!FV90="","",'Result Sheet'!FV90)</f>
        <v/>
      </c>
      <c r="M87" s="189" t="str">
        <f>IF('Result Sheet'!FW90="","",'Result Sheet'!FW90)</f>
        <v/>
      </c>
      <c r="N87" s="494" t="str">
        <f>IF('Result Sheet'!FZ90="NSO","NSO",IF('Result Sheet'!FX90="","",'Result Sheet'!FX90))</f>
        <v/>
      </c>
      <c r="O87" s="496" t="str">
        <f>IF('Result Sheet'!FY90="","",'Result Sheet'!FY90)</f>
        <v/>
      </c>
      <c r="P87" s="495" t="str">
        <f>IF('Result Sheet'!AE90="","",'Result Sheet'!AE90)</f>
        <v/>
      </c>
      <c r="Q87" s="192" t="str">
        <f>IF('Result Sheet'!AF90="","",'Result Sheet'!AF90)</f>
        <v/>
      </c>
      <c r="R87" s="191" t="str">
        <f>IF('Result Sheet'!AZ90="","",'Result Sheet'!AZ90)</f>
        <v/>
      </c>
      <c r="S87" s="192" t="str">
        <f>IF('Result Sheet'!BA90="","",'Result Sheet'!BA90)</f>
        <v/>
      </c>
      <c r="T87" s="191" t="str">
        <f>IF('Result Sheet'!BV90="","",'Result Sheet'!BV90)</f>
        <v/>
      </c>
      <c r="U87" s="192" t="str">
        <f>IF('Result Sheet'!BW90="","",'Result Sheet'!BW90)</f>
        <v/>
      </c>
      <c r="V87" s="191" t="str">
        <f>IF('Result Sheet'!CQ90="","",'Result Sheet'!CQ90)</f>
        <v/>
      </c>
      <c r="W87" s="192" t="str">
        <f>IF('Result Sheet'!CR90="","",'Result Sheet'!CR90)</f>
        <v/>
      </c>
      <c r="X87" s="191" t="str">
        <f>IF('Result Sheet'!DL90="","",'Result Sheet'!DL90)</f>
        <v/>
      </c>
      <c r="Y87" s="192" t="str">
        <f>IF('Result Sheet'!DM90="","",'Result Sheet'!DM90)</f>
        <v/>
      </c>
      <c r="Z87" s="191" t="str">
        <f>IF('Result Sheet'!EG90="","",'Result Sheet'!EG90)</f>
        <v/>
      </c>
      <c r="AA87" s="192" t="str">
        <f>IF('Result Sheet'!EH90="","",'Result Sheet'!EH90)</f>
        <v/>
      </c>
      <c r="AB87" s="193" t="str">
        <f>IF('Result Sheet'!GB90="","",'Result Sheet'!GB90)</f>
        <v/>
      </c>
      <c r="BV87" s="194" t="str">
        <f>'Result Sheet'!G90</f>
        <v/>
      </c>
      <c r="BW87" s="195" t="str">
        <f t="shared" si="12"/>
        <v/>
      </c>
      <c r="BX87" s="195" t="str">
        <f t="shared" si="13"/>
        <v/>
      </c>
      <c r="BY87" s="195" t="str">
        <f t="shared" si="14"/>
        <v/>
      </c>
      <c r="BZ87" s="195" t="str">
        <f t="shared" si="15"/>
        <v/>
      </c>
      <c r="CA87" s="195" t="str">
        <f t="shared" si="16"/>
        <v/>
      </c>
      <c r="CB87" s="195" t="str">
        <f t="shared" si="17"/>
        <v/>
      </c>
      <c r="CC87" s="195" t="str">
        <f t="shared" si="18"/>
        <v/>
      </c>
      <c r="CD87" s="195" t="str">
        <f t="shared" si="19"/>
        <v/>
      </c>
      <c r="CE87" s="195" t="str">
        <f t="shared" si="20"/>
        <v/>
      </c>
      <c r="CF87" s="195" t="str">
        <f t="shared" si="21"/>
        <v/>
      </c>
      <c r="CG87" s="195" t="str">
        <f t="shared" si="22"/>
        <v/>
      </c>
      <c r="CH87" s="195" t="str">
        <f t="shared" si="23"/>
        <v/>
      </c>
      <c r="CI87" s="196"/>
    </row>
    <row r="88" spans="1:87" ht="15.95" customHeight="1">
      <c r="A88" s="184">
        <f>IF('Result Sheet'!A91="","",'Result Sheet'!A91)</f>
        <v>84</v>
      </c>
      <c r="B88" s="185" t="str">
        <f>IF('Result Sheet'!B91="","",'Result Sheet'!B91)</f>
        <v/>
      </c>
      <c r="C88" s="186" t="str">
        <f>IF('Result Sheet'!F91="","",'Result Sheet'!F91)</f>
        <v/>
      </c>
      <c r="D88" s="187" t="str">
        <f>IF('Result Sheet'!E91="","",'Result Sheet'!E91)</f>
        <v/>
      </c>
      <c r="E88" s="329" t="str">
        <f>IF('Result Sheet'!G91="","",'Result Sheet'!G91)</f>
        <v/>
      </c>
      <c r="F88" s="329" t="str">
        <f>IF('Result Sheet'!H91="","",'Result Sheet'!H91)</f>
        <v/>
      </c>
      <c r="G88" s="329" t="str">
        <f>IF('Result Sheet'!I91="","",'Result Sheet'!I91)</f>
        <v/>
      </c>
      <c r="H88" s="188" t="str">
        <f>IF('Result Sheet'!K91="","",'Result Sheet'!K91)</f>
        <v/>
      </c>
      <c r="I88" s="188" t="str">
        <f>IF('Result Sheet'!J91="","",'Result Sheet'!J91)</f>
        <v/>
      </c>
      <c r="J88" s="301" t="str">
        <f>IF('Result Sheet'!FZ91="","",'Result Sheet'!FZ91)</f>
        <v/>
      </c>
      <c r="K88" s="189" t="str">
        <f>IF('Result Sheet'!FU91="","",'Result Sheet'!FU91)</f>
        <v/>
      </c>
      <c r="L88" s="190" t="str">
        <f>IF('Result Sheet'!FV91="","",'Result Sheet'!FV91)</f>
        <v/>
      </c>
      <c r="M88" s="189" t="str">
        <f>IF('Result Sheet'!FW91="","",'Result Sheet'!FW91)</f>
        <v/>
      </c>
      <c r="N88" s="494" t="str">
        <f>IF('Result Sheet'!FZ91="NSO","NSO",IF('Result Sheet'!FX91="","",'Result Sheet'!FX91))</f>
        <v/>
      </c>
      <c r="O88" s="496" t="str">
        <f>IF('Result Sheet'!FY91="","",'Result Sheet'!FY91)</f>
        <v/>
      </c>
      <c r="P88" s="495" t="str">
        <f>IF('Result Sheet'!AE91="","",'Result Sheet'!AE91)</f>
        <v/>
      </c>
      <c r="Q88" s="192" t="str">
        <f>IF('Result Sheet'!AF91="","",'Result Sheet'!AF91)</f>
        <v/>
      </c>
      <c r="R88" s="191" t="str">
        <f>IF('Result Sheet'!AZ91="","",'Result Sheet'!AZ91)</f>
        <v/>
      </c>
      <c r="S88" s="192" t="str">
        <f>IF('Result Sheet'!BA91="","",'Result Sheet'!BA91)</f>
        <v/>
      </c>
      <c r="T88" s="191" t="str">
        <f>IF('Result Sheet'!BV91="","",'Result Sheet'!BV91)</f>
        <v/>
      </c>
      <c r="U88" s="192" t="str">
        <f>IF('Result Sheet'!BW91="","",'Result Sheet'!BW91)</f>
        <v/>
      </c>
      <c r="V88" s="191" t="str">
        <f>IF('Result Sheet'!CQ91="","",'Result Sheet'!CQ91)</f>
        <v/>
      </c>
      <c r="W88" s="192" t="str">
        <f>IF('Result Sheet'!CR91="","",'Result Sheet'!CR91)</f>
        <v/>
      </c>
      <c r="X88" s="191" t="str">
        <f>IF('Result Sheet'!DL91="","",'Result Sheet'!DL91)</f>
        <v/>
      </c>
      <c r="Y88" s="192" t="str">
        <f>IF('Result Sheet'!DM91="","",'Result Sheet'!DM91)</f>
        <v/>
      </c>
      <c r="Z88" s="191" t="str">
        <f>IF('Result Sheet'!EG91="","",'Result Sheet'!EG91)</f>
        <v/>
      </c>
      <c r="AA88" s="192" t="str">
        <f>IF('Result Sheet'!EH91="","",'Result Sheet'!EH91)</f>
        <v/>
      </c>
      <c r="AB88" s="193" t="str">
        <f>IF('Result Sheet'!GB91="","",'Result Sheet'!GB91)</f>
        <v/>
      </c>
      <c r="BV88" s="194" t="str">
        <f>'Result Sheet'!G91</f>
        <v/>
      </c>
      <c r="BW88" s="195" t="str">
        <f t="shared" si="12"/>
        <v/>
      </c>
      <c r="BX88" s="195" t="str">
        <f t="shared" si="13"/>
        <v/>
      </c>
      <c r="BY88" s="195" t="str">
        <f t="shared" si="14"/>
        <v/>
      </c>
      <c r="BZ88" s="195" t="str">
        <f t="shared" si="15"/>
        <v/>
      </c>
      <c r="CA88" s="195" t="str">
        <f t="shared" si="16"/>
        <v/>
      </c>
      <c r="CB88" s="195" t="str">
        <f t="shared" si="17"/>
        <v/>
      </c>
      <c r="CC88" s="195" t="str">
        <f t="shared" si="18"/>
        <v/>
      </c>
      <c r="CD88" s="195" t="str">
        <f t="shared" si="19"/>
        <v/>
      </c>
      <c r="CE88" s="195" t="str">
        <f t="shared" si="20"/>
        <v/>
      </c>
      <c r="CF88" s="195" t="str">
        <f t="shared" si="21"/>
        <v/>
      </c>
      <c r="CG88" s="195" t="str">
        <f t="shared" si="22"/>
        <v/>
      </c>
      <c r="CH88" s="195" t="str">
        <f t="shared" si="23"/>
        <v/>
      </c>
      <c r="CI88" s="196"/>
    </row>
    <row r="89" spans="1:87" ht="15.95" customHeight="1">
      <c r="A89" s="184">
        <f>IF('Result Sheet'!A92="","",'Result Sheet'!A92)</f>
        <v>85</v>
      </c>
      <c r="B89" s="185" t="str">
        <f>IF('Result Sheet'!B92="","",'Result Sheet'!B92)</f>
        <v/>
      </c>
      <c r="C89" s="186" t="str">
        <f>IF('Result Sheet'!F92="","",'Result Sheet'!F92)</f>
        <v/>
      </c>
      <c r="D89" s="187" t="str">
        <f>IF('Result Sheet'!E92="","",'Result Sheet'!E92)</f>
        <v/>
      </c>
      <c r="E89" s="329" t="str">
        <f>IF('Result Sheet'!G92="","",'Result Sheet'!G92)</f>
        <v/>
      </c>
      <c r="F89" s="329" t="str">
        <f>IF('Result Sheet'!H92="","",'Result Sheet'!H92)</f>
        <v/>
      </c>
      <c r="G89" s="329" t="str">
        <f>IF('Result Sheet'!I92="","",'Result Sheet'!I92)</f>
        <v/>
      </c>
      <c r="H89" s="188" t="str">
        <f>IF('Result Sheet'!K92="","",'Result Sheet'!K92)</f>
        <v/>
      </c>
      <c r="I89" s="188" t="str">
        <f>IF('Result Sheet'!J92="","",'Result Sheet'!J92)</f>
        <v/>
      </c>
      <c r="J89" s="301" t="str">
        <f>IF('Result Sheet'!FZ92="","",'Result Sheet'!FZ92)</f>
        <v/>
      </c>
      <c r="K89" s="189" t="str">
        <f>IF('Result Sheet'!FU92="","",'Result Sheet'!FU92)</f>
        <v/>
      </c>
      <c r="L89" s="190" t="str">
        <f>IF('Result Sheet'!FV92="","",'Result Sheet'!FV92)</f>
        <v/>
      </c>
      <c r="M89" s="189" t="str">
        <f>IF('Result Sheet'!FW92="","",'Result Sheet'!FW92)</f>
        <v/>
      </c>
      <c r="N89" s="494" t="str">
        <f>IF('Result Sheet'!FZ92="NSO","NSO",IF('Result Sheet'!FX92="","",'Result Sheet'!FX92))</f>
        <v/>
      </c>
      <c r="O89" s="496" t="str">
        <f>IF('Result Sheet'!FY92="","",'Result Sheet'!FY92)</f>
        <v/>
      </c>
      <c r="P89" s="495" t="str">
        <f>IF('Result Sheet'!AE92="","",'Result Sheet'!AE92)</f>
        <v/>
      </c>
      <c r="Q89" s="192" t="str">
        <f>IF('Result Sheet'!AF92="","",'Result Sheet'!AF92)</f>
        <v/>
      </c>
      <c r="R89" s="191" t="str">
        <f>IF('Result Sheet'!AZ92="","",'Result Sheet'!AZ92)</f>
        <v/>
      </c>
      <c r="S89" s="192" t="str">
        <f>IF('Result Sheet'!BA92="","",'Result Sheet'!BA92)</f>
        <v/>
      </c>
      <c r="T89" s="191" t="str">
        <f>IF('Result Sheet'!BV92="","",'Result Sheet'!BV92)</f>
        <v/>
      </c>
      <c r="U89" s="192" t="str">
        <f>IF('Result Sheet'!BW92="","",'Result Sheet'!BW92)</f>
        <v/>
      </c>
      <c r="V89" s="191" t="str">
        <f>IF('Result Sheet'!CQ92="","",'Result Sheet'!CQ92)</f>
        <v/>
      </c>
      <c r="W89" s="192" t="str">
        <f>IF('Result Sheet'!CR92="","",'Result Sheet'!CR92)</f>
        <v/>
      </c>
      <c r="X89" s="191" t="str">
        <f>IF('Result Sheet'!DL92="","",'Result Sheet'!DL92)</f>
        <v/>
      </c>
      <c r="Y89" s="192" t="str">
        <f>IF('Result Sheet'!DM92="","",'Result Sheet'!DM92)</f>
        <v/>
      </c>
      <c r="Z89" s="191" t="str">
        <f>IF('Result Sheet'!EG92="","",'Result Sheet'!EG92)</f>
        <v/>
      </c>
      <c r="AA89" s="192" t="str">
        <f>IF('Result Sheet'!EH92="","",'Result Sheet'!EH92)</f>
        <v/>
      </c>
      <c r="AB89" s="193" t="str">
        <f>IF('Result Sheet'!GB92="","",'Result Sheet'!GB92)</f>
        <v/>
      </c>
      <c r="BV89" s="194" t="str">
        <f>'Result Sheet'!G92</f>
        <v/>
      </c>
      <c r="BW89" s="195" t="str">
        <f t="shared" si="12"/>
        <v/>
      </c>
      <c r="BX89" s="195" t="str">
        <f t="shared" si="13"/>
        <v/>
      </c>
      <c r="BY89" s="195" t="str">
        <f t="shared" si="14"/>
        <v/>
      </c>
      <c r="BZ89" s="195" t="str">
        <f t="shared" si="15"/>
        <v/>
      </c>
      <c r="CA89" s="195" t="str">
        <f t="shared" si="16"/>
        <v/>
      </c>
      <c r="CB89" s="195" t="str">
        <f t="shared" si="17"/>
        <v/>
      </c>
      <c r="CC89" s="195" t="str">
        <f t="shared" si="18"/>
        <v/>
      </c>
      <c r="CD89" s="195" t="str">
        <f t="shared" si="19"/>
        <v/>
      </c>
      <c r="CE89" s="195" t="str">
        <f t="shared" si="20"/>
        <v/>
      </c>
      <c r="CF89" s="195" t="str">
        <f t="shared" si="21"/>
        <v/>
      </c>
      <c r="CG89" s="195" t="str">
        <f t="shared" si="22"/>
        <v/>
      </c>
      <c r="CH89" s="195" t="str">
        <f t="shared" si="23"/>
        <v/>
      </c>
      <c r="CI89" s="196"/>
    </row>
    <row r="90" spans="1:87" ht="15.95" customHeight="1">
      <c r="A90" s="184">
        <f>IF('Result Sheet'!A93="","",'Result Sheet'!A93)</f>
        <v>86</v>
      </c>
      <c r="B90" s="185" t="str">
        <f>IF('Result Sheet'!B93="","",'Result Sheet'!B93)</f>
        <v/>
      </c>
      <c r="C90" s="186" t="str">
        <f>IF('Result Sheet'!F93="","",'Result Sheet'!F93)</f>
        <v/>
      </c>
      <c r="D90" s="187" t="str">
        <f>IF('Result Sheet'!E93="","",'Result Sheet'!E93)</f>
        <v/>
      </c>
      <c r="E90" s="329" t="str">
        <f>IF('Result Sheet'!G93="","",'Result Sheet'!G93)</f>
        <v/>
      </c>
      <c r="F90" s="329" t="str">
        <f>IF('Result Sheet'!H93="","",'Result Sheet'!H93)</f>
        <v/>
      </c>
      <c r="G90" s="329" t="str">
        <f>IF('Result Sheet'!I93="","",'Result Sheet'!I93)</f>
        <v/>
      </c>
      <c r="H90" s="188" t="str">
        <f>IF('Result Sheet'!K93="","",'Result Sheet'!K93)</f>
        <v/>
      </c>
      <c r="I90" s="188" t="str">
        <f>IF('Result Sheet'!J93="","",'Result Sheet'!J93)</f>
        <v/>
      </c>
      <c r="J90" s="301" t="str">
        <f>IF('Result Sheet'!FZ93="","",'Result Sheet'!FZ93)</f>
        <v/>
      </c>
      <c r="K90" s="189" t="str">
        <f>IF('Result Sheet'!FU93="","",'Result Sheet'!FU93)</f>
        <v/>
      </c>
      <c r="L90" s="190" t="str">
        <f>IF('Result Sheet'!FV93="","",'Result Sheet'!FV93)</f>
        <v/>
      </c>
      <c r="M90" s="189" t="str">
        <f>IF('Result Sheet'!FW93="","",'Result Sheet'!FW93)</f>
        <v/>
      </c>
      <c r="N90" s="494" t="str">
        <f>IF('Result Sheet'!FZ93="NSO","NSO",IF('Result Sheet'!FX93="","",'Result Sheet'!FX93))</f>
        <v/>
      </c>
      <c r="O90" s="496" t="str">
        <f>IF('Result Sheet'!FY93="","",'Result Sheet'!FY93)</f>
        <v/>
      </c>
      <c r="P90" s="495" t="str">
        <f>IF('Result Sheet'!AE93="","",'Result Sheet'!AE93)</f>
        <v/>
      </c>
      <c r="Q90" s="192" t="str">
        <f>IF('Result Sheet'!AF93="","",'Result Sheet'!AF93)</f>
        <v/>
      </c>
      <c r="R90" s="191" t="str">
        <f>IF('Result Sheet'!AZ93="","",'Result Sheet'!AZ93)</f>
        <v/>
      </c>
      <c r="S90" s="192" t="str">
        <f>IF('Result Sheet'!BA93="","",'Result Sheet'!BA93)</f>
        <v/>
      </c>
      <c r="T90" s="191" t="str">
        <f>IF('Result Sheet'!BV93="","",'Result Sheet'!BV93)</f>
        <v/>
      </c>
      <c r="U90" s="192" t="str">
        <f>IF('Result Sheet'!BW93="","",'Result Sheet'!BW93)</f>
        <v/>
      </c>
      <c r="V90" s="191" t="str">
        <f>IF('Result Sheet'!CQ93="","",'Result Sheet'!CQ93)</f>
        <v/>
      </c>
      <c r="W90" s="192" t="str">
        <f>IF('Result Sheet'!CR93="","",'Result Sheet'!CR93)</f>
        <v/>
      </c>
      <c r="X90" s="191" t="str">
        <f>IF('Result Sheet'!DL93="","",'Result Sheet'!DL93)</f>
        <v/>
      </c>
      <c r="Y90" s="192" t="str">
        <f>IF('Result Sheet'!DM93="","",'Result Sheet'!DM93)</f>
        <v/>
      </c>
      <c r="Z90" s="191" t="str">
        <f>IF('Result Sheet'!EG93="","",'Result Sheet'!EG93)</f>
        <v/>
      </c>
      <c r="AA90" s="192" t="str">
        <f>IF('Result Sheet'!EH93="","",'Result Sheet'!EH93)</f>
        <v/>
      </c>
      <c r="AB90" s="193" t="str">
        <f>IF('Result Sheet'!GB93="","",'Result Sheet'!GB93)</f>
        <v/>
      </c>
      <c r="BV90" s="194" t="str">
        <f>'Result Sheet'!G93</f>
        <v/>
      </c>
      <c r="BW90" s="195" t="str">
        <f t="shared" si="12"/>
        <v/>
      </c>
      <c r="BX90" s="195" t="str">
        <f t="shared" si="13"/>
        <v/>
      </c>
      <c r="BY90" s="195" t="str">
        <f t="shared" si="14"/>
        <v/>
      </c>
      <c r="BZ90" s="195" t="str">
        <f t="shared" si="15"/>
        <v/>
      </c>
      <c r="CA90" s="195" t="str">
        <f t="shared" si="16"/>
        <v/>
      </c>
      <c r="CB90" s="195" t="str">
        <f t="shared" si="17"/>
        <v/>
      </c>
      <c r="CC90" s="195" t="str">
        <f t="shared" si="18"/>
        <v/>
      </c>
      <c r="CD90" s="195" t="str">
        <f t="shared" si="19"/>
        <v/>
      </c>
      <c r="CE90" s="195" t="str">
        <f t="shared" si="20"/>
        <v/>
      </c>
      <c r="CF90" s="195" t="str">
        <f t="shared" si="21"/>
        <v/>
      </c>
      <c r="CG90" s="195" t="str">
        <f t="shared" si="22"/>
        <v/>
      </c>
      <c r="CH90" s="195" t="str">
        <f t="shared" si="23"/>
        <v/>
      </c>
      <c r="CI90" s="196"/>
    </row>
    <row r="91" spans="1:87" ht="15.95" customHeight="1">
      <c r="A91" s="184">
        <f>IF('Result Sheet'!A94="","",'Result Sheet'!A94)</f>
        <v>87</v>
      </c>
      <c r="B91" s="185" t="str">
        <f>IF('Result Sheet'!B94="","",'Result Sheet'!B94)</f>
        <v/>
      </c>
      <c r="C91" s="186" t="str">
        <f>IF('Result Sheet'!F94="","",'Result Sheet'!F94)</f>
        <v/>
      </c>
      <c r="D91" s="187" t="str">
        <f>IF('Result Sheet'!E94="","",'Result Sheet'!E94)</f>
        <v/>
      </c>
      <c r="E91" s="329" t="str">
        <f>IF('Result Sheet'!G94="","",'Result Sheet'!G94)</f>
        <v/>
      </c>
      <c r="F91" s="329" t="str">
        <f>IF('Result Sheet'!H94="","",'Result Sheet'!H94)</f>
        <v/>
      </c>
      <c r="G91" s="329" t="str">
        <f>IF('Result Sheet'!I94="","",'Result Sheet'!I94)</f>
        <v/>
      </c>
      <c r="H91" s="188" t="str">
        <f>IF('Result Sheet'!K94="","",'Result Sheet'!K94)</f>
        <v/>
      </c>
      <c r="I91" s="188" t="str">
        <f>IF('Result Sheet'!J94="","",'Result Sheet'!J94)</f>
        <v/>
      </c>
      <c r="J91" s="301" t="str">
        <f>IF('Result Sheet'!FZ94="","",'Result Sheet'!FZ94)</f>
        <v/>
      </c>
      <c r="K91" s="189" t="str">
        <f>IF('Result Sheet'!FU94="","",'Result Sheet'!FU94)</f>
        <v/>
      </c>
      <c r="L91" s="190" t="str">
        <f>IF('Result Sheet'!FV94="","",'Result Sheet'!FV94)</f>
        <v/>
      </c>
      <c r="M91" s="189" t="str">
        <f>IF('Result Sheet'!FW94="","",'Result Sheet'!FW94)</f>
        <v/>
      </c>
      <c r="N91" s="494" t="str">
        <f>IF('Result Sheet'!FZ94="NSO","NSO",IF('Result Sheet'!FX94="","",'Result Sheet'!FX94))</f>
        <v/>
      </c>
      <c r="O91" s="496" t="str">
        <f>IF('Result Sheet'!FY94="","",'Result Sheet'!FY94)</f>
        <v/>
      </c>
      <c r="P91" s="495" t="str">
        <f>IF('Result Sheet'!AE94="","",'Result Sheet'!AE94)</f>
        <v/>
      </c>
      <c r="Q91" s="192" t="str">
        <f>IF('Result Sheet'!AF94="","",'Result Sheet'!AF94)</f>
        <v/>
      </c>
      <c r="R91" s="191" t="str">
        <f>IF('Result Sheet'!AZ94="","",'Result Sheet'!AZ94)</f>
        <v/>
      </c>
      <c r="S91" s="192" t="str">
        <f>IF('Result Sheet'!BA94="","",'Result Sheet'!BA94)</f>
        <v/>
      </c>
      <c r="T91" s="191" t="str">
        <f>IF('Result Sheet'!BV94="","",'Result Sheet'!BV94)</f>
        <v/>
      </c>
      <c r="U91" s="192" t="str">
        <f>IF('Result Sheet'!BW94="","",'Result Sheet'!BW94)</f>
        <v/>
      </c>
      <c r="V91" s="191" t="str">
        <f>IF('Result Sheet'!CQ94="","",'Result Sheet'!CQ94)</f>
        <v/>
      </c>
      <c r="W91" s="192" t="str">
        <f>IF('Result Sheet'!CR94="","",'Result Sheet'!CR94)</f>
        <v/>
      </c>
      <c r="X91" s="191" t="str">
        <f>IF('Result Sheet'!DL94="","",'Result Sheet'!DL94)</f>
        <v/>
      </c>
      <c r="Y91" s="192" t="str">
        <f>IF('Result Sheet'!DM94="","",'Result Sheet'!DM94)</f>
        <v/>
      </c>
      <c r="Z91" s="191" t="str">
        <f>IF('Result Sheet'!EG94="","",'Result Sheet'!EG94)</f>
        <v/>
      </c>
      <c r="AA91" s="192" t="str">
        <f>IF('Result Sheet'!EH94="","",'Result Sheet'!EH94)</f>
        <v/>
      </c>
      <c r="AB91" s="193" t="str">
        <f>IF('Result Sheet'!GB94="","",'Result Sheet'!GB94)</f>
        <v/>
      </c>
      <c r="BV91" s="194" t="str">
        <f>'Result Sheet'!G94</f>
        <v/>
      </c>
      <c r="BW91" s="195" t="str">
        <f t="shared" si="12"/>
        <v/>
      </c>
      <c r="BX91" s="195" t="str">
        <f t="shared" si="13"/>
        <v/>
      </c>
      <c r="BY91" s="195" t="str">
        <f t="shared" si="14"/>
        <v/>
      </c>
      <c r="BZ91" s="195" t="str">
        <f t="shared" si="15"/>
        <v/>
      </c>
      <c r="CA91" s="195" t="str">
        <f t="shared" si="16"/>
        <v/>
      </c>
      <c r="CB91" s="195" t="str">
        <f t="shared" si="17"/>
        <v/>
      </c>
      <c r="CC91" s="195" t="str">
        <f t="shared" si="18"/>
        <v/>
      </c>
      <c r="CD91" s="195" t="str">
        <f t="shared" si="19"/>
        <v/>
      </c>
      <c r="CE91" s="195" t="str">
        <f t="shared" si="20"/>
        <v/>
      </c>
      <c r="CF91" s="195" t="str">
        <f t="shared" si="21"/>
        <v/>
      </c>
      <c r="CG91" s="195" t="str">
        <f t="shared" si="22"/>
        <v/>
      </c>
      <c r="CH91" s="195" t="str">
        <f t="shared" si="23"/>
        <v/>
      </c>
      <c r="CI91" s="196"/>
    </row>
    <row r="92" spans="1:87" ht="15.95" customHeight="1">
      <c r="A92" s="184">
        <f>IF('Result Sheet'!A95="","",'Result Sheet'!A95)</f>
        <v>88</v>
      </c>
      <c r="B92" s="185" t="str">
        <f>IF('Result Sheet'!B95="","",'Result Sheet'!B95)</f>
        <v/>
      </c>
      <c r="C92" s="186" t="str">
        <f>IF('Result Sheet'!F95="","",'Result Sheet'!F95)</f>
        <v/>
      </c>
      <c r="D92" s="187" t="str">
        <f>IF('Result Sheet'!E95="","",'Result Sheet'!E95)</f>
        <v/>
      </c>
      <c r="E92" s="329" t="str">
        <f>IF('Result Sheet'!G95="","",'Result Sheet'!G95)</f>
        <v/>
      </c>
      <c r="F92" s="329" t="str">
        <f>IF('Result Sheet'!H95="","",'Result Sheet'!H95)</f>
        <v/>
      </c>
      <c r="G92" s="329" t="str">
        <f>IF('Result Sheet'!I95="","",'Result Sheet'!I95)</f>
        <v/>
      </c>
      <c r="H92" s="188" t="str">
        <f>IF('Result Sheet'!K95="","",'Result Sheet'!K95)</f>
        <v/>
      </c>
      <c r="I92" s="188" t="str">
        <f>IF('Result Sheet'!J95="","",'Result Sheet'!J95)</f>
        <v/>
      </c>
      <c r="J92" s="301" t="str">
        <f>IF('Result Sheet'!FZ95="","",'Result Sheet'!FZ95)</f>
        <v/>
      </c>
      <c r="K92" s="189" t="str">
        <f>IF('Result Sheet'!FU95="","",'Result Sheet'!FU95)</f>
        <v/>
      </c>
      <c r="L92" s="190" t="str">
        <f>IF('Result Sheet'!FV95="","",'Result Sheet'!FV95)</f>
        <v/>
      </c>
      <c r="M92" s="189" t="str">
        <f>IF('Result Sheet'!FW95="","",'Result Sheet'!FW95)</f>
        <v/>
      </c>
      <c r="N92" s="494" t="str">
        <f>IF('Result Sheet'!FZ95="NSO","NSO",IF('Result Sheet'!FX95="","",'Result Sheet'!FX95))</f>
        <v/>
      </c>
      <c r="O92" s="496" t="str">
        <f>IF('Result Sheet'!FY95="","",'Result Sheet'!FY95)</f>
        <v/>
      </c>
      <c r="P92" s="495" t="str">
        <f>IF('Result Sheet'!AE95="","",'Result Sheet'!AE95)</f>
        <v/>
      </c>
      <c r="Q92" s="192" t="str">
        <f>IF('Result Sheet'!AF95="","",'Result Sheet'!AF95)</f>
        <v/>
      </c>
      <c r="R92" s="191" t="str">
        <f>IF('Result Sheet'!AZ95="","",'Result Sheet'!AZ95)</f>
        <v/>
      </c>
      <c r="S92" s="192" t="str">
        <f>IF('Result Sheet'!BA95="","",'Result Sheet'!BA95)</f>
        <v/>
      </c>
      <c r="T92" s="191" t="str">
        <f>IF('Result Sheet'!BV95="","",'Result Sheet'!BV95)</f>
        <v/>
      </c>
      <c r="U92" s="192" t="str">
        <f>IF('Result Sheet'!BW95="","",'Result Sheet'!BW95)</f>
        <v/>
      </c>
      <c r="V92" s="191" t="str">
        <f>IF('Result Sheet'!CQ95="","",'Result Sheet'!CQ95)</f>
        <v/>
      </c>
      <c r="W92" s="192" t="str">
        <f>IF('Result Sheet'!CR95="","",'Result Sheet'!CR95)</f>
        <v/>
      </c>
      <c r="X92" s="191" t="str">
        <f>IF('Result Sheet'!DL95="","",'Result Sheet'!DL95)</f>
        <v/>
      </c>
      <c r="Y92" s="192" t="str">
        <f>IF('Result Sheet'!DM95="","",'Result Sheet'!DM95)</f>
        <v/>
      </c>
      <c r="Z92" s="191" t="str">
        <f>IF('Result Sheet'!EG95="","",'Result Sheet'!EG95)</f>
        <v/>
      </c>
      <c r="AA92" s="192" t="str">
        <f>IF('Result Sheet'!EH95="","",'Result Sheet'!EH95)</f>
        <v/>
      </c>
      <c r="AB92" s="193" t="str">
        <f>IF('Result Sheet'!GB95="","",'Result Sheet'!GB95)</f>
        <v/>
      </c>
      <c r="BV92" s="194" t="str">
        <f>'Result Sheet'!G95</f>
        <v/>
      </c>
      <c r="BW92" s="195" t="str">
        <f t="shared" si="12"/>
        <v/>
      </c>
      <c r="BX92" s="195" t="str">
        <f t="shared" si="13"/>
        <v/>
      </c>
      <c r="BY92" s="195" t="str">
        <f t="shared" si="14"/>
        <v/>
      </c>
      <c r="BZ92" s="195" t="str">
        <f t="shared" si="15"/>
        <v/>
      </c>
      <c r="CA92" s="195" t="str">
        <f t="shared" si="16"/>
        <v/>
      </c>
      <c r="CB92" s="195" t="str">
        <f t="shared" si="17"/>
        <v/>
      </c>
      <c r="CC92" s="195" t="str">
        <f t="shared" si="18"/>
        <v/>
      </c>
      <c r="CD92" s="195" t="str">
        <f t="shared" si="19"/>
        <v/>
      </c>
      <c r="CE92" s="195" t="str">
        <f t="shared" si="20"/>
        <v/>
      </c>
      <c r="CF92" s="195" t="str">
        <f t="shared" si="21"/>
        <v/>
      </c>
      <c r="CG92" s="195" t="str">
        <f t="shared" si="22"/>
        <v/>
      </c>
      <c r="CH92" s="195" t="str">
        <f t="shared" si="23"/>
        <v/>
      </c>
      <c r="CI92" s="196"/>
    </row>
    <row r="93" spans="1:87" ht="15.95" customHeight="1">
      <c r="A93" s="184">
        <f>IF('Result Sheet'!A96="","",'Result Sheet'!A96)</f>
        <v>89</v>
      </c>
      <c r="B93" s="185" t="str">
        <f>IF('Result Sheet'!B96="","",'Result Sheet'!B96)</f>
        <v/>
      </c>
      <c r="C93" s="186" t="str">
        <f>IF('Result Sheet'!F96="","",'Result Sheet'!F96)</f>
        <v/>
      </c>
      <c r="D93" s="187" t="str">
        <f>IF('Result Sheet'!E96="","",'Result Sheet'!E96)</f>
        <v/>
      </c>
      <c r="E93" s="329" t="str">
        <f>IF('Result Sheet'!G96="","",'Result Sheet'!G96)</f>
        <v/>
      </c>
      <c r="F93" s="329" t="str">
        <f>IF('Result Sheet'!H96="","",'Result Sheet'!H96)</f>
        <v/>
      </c>
      <c r="G93" s="329" t="str">
        <f>IF('Result Sheet'!I96="","",'Result Sheet'!I96)</f>
        <v/>
      </c>
      <c r="H93" s="188" t="str">
        <f>IF('Result Sheet'!K96="","",'Result Sheet'!K96)</f>
        <v/>
      </c>
      <c r="I93" s="188" t="str">
        <f>IF('Result Sheet'!J96="","",'Result Sheet'!J96)</f>
        <v/>
      </c>
      <c r="J93" s="301" t="str">
        <f>IF('Result Sheet'!FZ96="","",'Result Sheet'!FZ96)</f>
        <v/>
      </c>
      <c r="K93" s="189" t="str">
        <f>IF('Result Sheet'!FU96="","",'Result Sheet'!FU96)</f>
        <v/>
      </c>
      <c r="L93" s="190" t="str">
        <f>IF('Result Sheet'!FV96="","",'Result Sheet'!FV96)</f>
        <v/>
      </c>
      <c r="M93" s="189" t="str">
        <f>IF('Result Sheet'!FW96="","",'Result Sheet'!FW96)</f>
        <v/>
      </c>
      <c r="N93" s="494" t="str">
        <f>IF('Result Sheet'!FZ96="NSO","NSO",IF('Result Sheet'!FX96="","",'Result Sheet'!FX96))</f>
        <v/>
      </c>
      <c r="O93" s="496" t="str">
        <f>IF('Result Sheet'!FY96="","",'Result Sheet'!FY96)</f>
        <v/>
      </c>
      <c r="P93" s="495" t="str">
        <f>IF('Result Sheet'!AE96="","",'Result Sheet'!AE96)</f>
        <v/>
      </c>
      <c r="Q93" s="192" t="str">
        <f>IF('Result Sheet'!AF96="","",'Result Sheet'!AF96)</f>
        <v/>
      </c>
      <c r="R93" s="191" t="str">
        <f>IF('Result Sheet'!AZ96="","",'Result Sheet'!AZ96)</f>
        <v/>
      </c>
      <c r="S93" s="192" t="str">
        <f>IF('Result Sheet'!BA96="","",'Result Sheet'!BA96)</f>
        <v/>
      </c>
      <c r="T93" s="191" t="str">
        <f>IF('Result Sheet'!BV96="","",'Result Sheet'!BV96)</f>
        <v/>
      </c>
      <c r="U93" s="192" t="str">
        <f>IF('Result Sheet'!BW96="","",'Result Sheet'!BW96)</f>
        <v/>
      </c>
      <c r="V93" s="191" t="str">
        <f>IF('Result Sheet'!CQ96="","",'Result Sheet'!CQ96)</f>
        <v/>
      </c>
      <c r="W93" s="192" t="str">
        <f>IF('Result Sheet'!CR96="","",'Result Sheet'!CR96)</f>
        <v/>
      </c>
      <c r="X93" s="191" t="str">
        <f>IF('Result Sheet'!DL96="","",'Result Sheet'!DL96)</f>
        <v/>
      </c>
      <c r="Y93" s="192" t="str">
        <f>IF('Result Sheet'!DM96="","",'Result Sheet'!DM96)</f>
        <v/>
      </c>
      <c r="Z93" s="191" t="str">
        <f>IF('Result Sheet'!EG96="","",'Result Sheet'!EG96)</f>
        <v/>
      </c>
      <c r="AA93" s="192" t="str">
        <f>IF('Result Sheet'!EH96="","",'Result Sheet'!EH96)</f>
        <v/>
      </c>
      <c r="AB93" s="193" t="str">
        <f>IF('Result Sheet'!GB96="","",'Result Sheet'!GB96)</f>
        <v/>
      </c>
      <c r="BV93" s="194" t="str">
        <f>'Result Sheet'!G96</f>
        <v/>
      </c>
      <c r="BW93" s="195" t="str">
        <f t="shared" si="12"/>
        <v/>
      </c>
      <c r="BX93" s="195" t="str">
        <f t="shared" si="13"/>
        <v/>
      </c>
      <c r="BY93" s="195" t="str">
        <f t="shared" si="14"/>
        <v/>
      </c>
      <c r="BZ93" s="195" t="str">
        <f t="shared" si="15"/>
        <v/>
      </c>
      <c r="CA93" s="195" t="str">
        <f t="shared" si="16"/>
        <v/>
      </c>
      <c r="CB93" s="195" t="str">
        <f t="shared" si="17"/>
        <v/>
      </c>
      <c r="CC93" s="195" t="str">
        <f t="shared" si="18"/>
        <v/>
      </c>
      <c r="CD93" s="195" t="str">
        <f t="shared" si="19"/>
        <v/>
      </c>
      <c r="CE93" s="195" t="str">
        <f t="shared" si="20"/>
        <v/>
      </c>
      <c r="CF93" s="195" t="str">
        <f t="shared" si="21"/>
        <v/>
      </c>
      <c r="CG93" s="195" t="str">
        <f t="shared" si="22"/>
        <v/>
      </c>
      <c r="CH93" s="195" t="str">
        <f t="shared" si="23"/>
        <v/>
      </c>
      <c r="CI93" s="196"/>
    </row>
    <row r="94" spans="1:87" ht="15.95" customHeight="1">
      <c r="A94" s="184">
        <f>IF('Result Sheet'!A97="","",'Result Sheet'!A97)</f>
        <v>90</v>
      </c>
      <c r="B94" s="185" t="str">
        <f>IF('Result Sheet'!B97="","",'Result Sheet'!B97)</f>
        <v/>
      </c>
      <c r="C94" s="186" t="str">
        <f>IF('Result Sheet'!F97="","",'Result Sheet'!F97)</f>
        <v/>
      </c>
      <c r="D94" s="187" t="str">
        <f>IF('Result Sheet'!E97="","",'Result Sheet'!E97)</f>
        <v/>
      </c>
      <c r="E94" s="329" t="str">
        <f>IF('Result Sheet'!G97="","",'Result Sheet'!G97)</f>
        <v/>
      </c>
      <c r="F94" s="329" t="str">
        <f>IF('Result Sheet'!H97="","",'Result Sheet'!H97)</f>
        <v/>
      </c>
      <c r="G94" s="329" t="str">
        <f>IF('Result Sheet'!I97="","",'Result Sheet'!I97)</f>
        <v/>
      </c>
      <c r="H94" s="188" t="str">
        <f>IF('Result Sheet'!K97="","",'Result Sheet'!K97)</f>
        <v/>
      </c>
      <c r="I94" s="188" t="str">
        <f>IF('Result Sheet'!J97="","",'Result Sheet'!J97)</f>
        <v/>
      </c>
      <c r="J94" s="301" t="str">
        <f>IF('Result Sheet'!FZ97="","",'Result Sheet'!FZ97)</f>
        <v/>
      </c>
      <c r="K94" s="189" t="str">
        <f>IF('Result Sheet'!FU97="","",'Result Sheet'!FU97)</f>
        <v/>
      </c>
      <c r="L94" s="190" t="str">
        <f>IF('Result Sheet'!FV97="","",'Result Sheet'!FV97)</f>
        <v/>
      </c>
      <c r="M94" s="189" t="str">
        <f>IF('Result Sheet'!FW97="","",'Result Sheet'!FW97)</f>
        <v/>
      </c>
      <c r="N94" s="494" t="str">
        <f>IF('Result Sheet'!FZ97="NSO","NSO",IF('Result Sheet'!FX97="","",'Result Sheet'!FX97))</f>
        <v/>
      </c>
      <c r="O94" s="496" t="str">
        <f>IF('Result Sheet'!FY97="","",'Result Sheet'!FY97)</f>
        <v/>
      </c>
      <c r="P94" s="495" t="str">
        <f>IF('Result Sheet'!AE97="","",'Result Sheet'!AE97)</f>
        <v/>
      </c>
      <c r="Q94" s="192" t="str">
        <f>IF('Result Sheet'!AF97="","",'Result Sheet'!AF97)</f>
        <v/>
      </c>
      <c r="R94" s="191" t="str">
        <f>IF('Result Sheet'!AZ97="","",'Result Sheet'!AZ97)</f>
        <v/>
      </c>
      <c r="S94" s="192" t="str">
        <f>IF('Result Sheet'!BA97="","",'Result Sheet'!BA97)</f>
        <v/>
      </c>
      <c r="T94" s="191" t="str">
        <f>IF('Result Sheet'!BV97="","",'Result Sheet'!BV97)</f>
        <v/>
      </c>
      <c r="U94" s="192" t="str">
        <f>IF('Result Sheet'!BW97="","",'Result Sheet'!BW97)</f>
        <v/>
      </c>
      <c r="V94" s="191" t="str">
        <f>IF('Result Sheet'!CQ97="","",'Result Sheet'!CQ97)</f>
        <v/>
      </c>
      <c r="W94" s="192" t="str">
        <f>IF('Result Sheet'!CR97="","",'Result Sheet'!CR97)</f>
        <v/>
      </c>
      <c r="X94" s="191" t="str">
        <f>IF('Result Sheet'!DL97="","",'Result Sheet'!DL97)</f>
        <v/>
      </c>
      <c r="Y94" s="192" t="str">
        <f>IF('Result Sheet'!DM97="","",'Result Sheet'!DM97)</f>
        <v/>
      </c>
      <c r="Z94" s="191" t="str">
        <f>IF('Result Sheet'!EG97="","",'Result Sheet'!EG97)</f>
        <v/>
      </c>
      <c r="AA94" s="192" t="str">
        <f>IF('Result Sheet'!EH97="","",'Result Sheet'!EH97)</f>
        <v/>
      </c>
      <c r="AB94" s="193" t="str">
        <f>IF('Result Sheet'!GB97="","",'Result Sheet'!GB97)</f>
        <v/>
      </c>
      <c r="BV94" s="194" t="str">
        <f>'Result Sheet'!G97</f>
        <v/>
      </c>
      <c r="BW94" s="195" t="str">
        <f t="shared" si="12"/>
        <v/>
      </c>
      <c r="BX94" s="195" t="str">
        <f t="shared" si="13"/>
        <v/>
      </c>
      <c r="BY94" s="195" t="str">
        <f t="shared" si="14"/>
        <v/>
      </c>
      <c r="BZ94" s="195" t="str">
        <f t="shared" si="15"/>
        <v/>
      </c>
      <c r="CA94" s="195" t="str">
        <f t="shared" si="16"/>
        <v/>
      </c>
      <c r="CB94" s="195" t="str">
        <f t="shared" si="17"/>
        <v/>
      </c>
      <c r="CC94" s="195" t="str">
        <f t="shared" si="18"/>
        <v/>
      </c>
      <c r="CD94" s="195" t="str">
        <f t="shared" si="19"/>
        <v/>
      </c>
      <c r="CE94" s="195" t="str">
        <f t="shared" si="20"/>
        <v/>
      </c>
      <c r="CF94" s="195" t="str">
        <f t="shared" si="21"/>
        <v/>
      </c>
      <c r="CG94" s="195" t="str">
        <f t="shared" si="22"/>
        <v/>
      </c>
      <c r="CH94" s="195" t="str">
        <f t="shared" si="23"/>
        <v/>
      </c>
      <c r="CI94" s="196"/>
    </row>
    <row r="95" spans="1:87" ht="15.95" customHeight="1">
      <c r="A95" s="184">
        <f>IF('Result Sheet'!A98="","",'Result Sheet'!A98)</f>
        <v>91</v>
      </c>
      <c r="B95" s="185" t="str">
        <f>IF('Result Sheet'!B98="","",'Result Sheet'!B98)</f>
        <v/>
      </c>
      <c r="C95" s="186" t="str">
        <f>IF('Result Sheet'!F98="","",'Result Sheet'!F98)</f>
        <v/>
      </c>
      <c r="D95" s="187" t="str">
        <f>IF('Result Sheet'!E98="","",'Result Sheet'!E98)</f>
        <v/>
      </c>
      <c r="E95" s="329" t="str">
        <f>IF('Result Sheet'!G98="","",'Result Sheet'!G98)</f>
        <v/>
      </c>
      <c r="F95" s="329" t="str">
        <f>IF('Result Sheet'!H98="","",'Result Sheet'!H98)</f>
        <v/>
      </c>
      <c r="G95" s="329" t="str">
        <f>IF('Result Sheet'!I98="","",'Result Sheet'!I98)</f>
        <v/>
      </c>
      <c r="H95" s="188" t="str">
        <f>IF('Result Sheet'!K98="","",'Result Sheet'!K98)</f>
        <v/>
      </c>
      <c r="I95" s="188" t="str">
        <f>IF('Result Sheet'!J98="","",'Result Sheet'!J98)</f>
        <v/>
      </c>
      <c r="J95" s="301" t="str">
        <f>IF('Result Sheet'!FZ98="","",'Result Sheet'!FZ98)</f>
        <v/>
      </c>
      <c r="K95" s="189" t="str">
        <f>IF('Result Sheet'!FU98="","",'Result Sheet'!FU98)</f>
        <v/>
      </c>
      <c r="L95" s="190" t="str">
        <f>IF('Result Sheet'!FV98="","",'Result Sheet'!FV98)</f>
        <v/>
      </c>
      <c r="M95" s="189" t="str">
        <f>IF('Result Sheet'!FW98="","",'Result Sheet'!FW98)</f>
        <v/>
      </c>
      <c r="N95" s="494" t="str">
        <f>IF('Result Sheet'!FZ98="NSO","NSO",IF('Result Sheet'!FX98="","",'Result Sheet'!FX98))</f>
        <v/>
      </c>
      <c r="O95" s="496" t="str">
        <f>IF('Result Sheet'!FY98="","",'Result Sheet'!FY98)</f>
        <v/>
      </c>
      <c r="P95" s="495" t="str">
        <f>IF('Result Sheet'!AE98="","",'Result Sheet'!AE98)</f>
        <v/>
      </c>
      <c r="Q95" s="192" t="str">
        <f>IF('Result Sheet'!AF98="","",'Result Sheet'!AF98)</f>
        <v/>
      </c>
      <c r="R95" s="191" t="str">
        <f>IF('Result Sheet'!AZ98="","",'Result Sheet'!AZ98)</f>
        <v/>
      </c>
      <c r="S95" s="192" t="str">
        <f>IF('Result Sheet'!BA98="","",'Result Sheet'!BA98)</f>
        <v/>
      </c>
      <c r="T95" s="191" t="str">
        <f>IF('Result Sheet'!BV98="","",'Result Sheet'!BV98)</f>
        <v/>
      </c>
      <c r="U95" s="192" t="str">
        <f>IF('Result Sheet'!BW98="","",'Result Sheet'!BW98)</f>
        <v/>
      </c>
      <c r="V95" s="191" t="str">
        <f>IF('Result Sheet'!CQ98="","",'Result Sheet'!CQ98)</f>
        <v/>
      </c>
      <c r="W95" s="192" t="str">
        <f>IF('Result Sheet'!CR98="","",'Result Sheet'!CR98)</f>
        <v/>
      </c>
      <c r="X95" s="191" t="str">
        <f>IF('Result Sheet'!DL98="","",'Result Sheet'!DL98)</f>
        <v/>
      </c>
      <c r="Y95" s="192" t="str">
        <f>IF('Result Sheet'!DM98="","",'Result Sheet'!DM98)</f>
        <v/>
      </c>
      <c r="Z95" s="191" t="str">
        <f>IF('Result Sheet'!EG98="","",'Result Sheet'!EG98)</f>
        <v/>
      </c>
      <c r="AA95" s="192" t="str">
        <f>IF('Result Sheet'!EH98="","",'Result Sheet'!EH98)</f>
        <v/>
      </c>
      <c r="AB95" s="193" t="str">
        <f>IF('Result Sheet'!GB98="","",'Result Sheet'!GB98)</f>
        <v/>
      </c>
      <c r="BV95" s="194" t="str">
        <f>'Result Sheet'!G98</f>
        <v/>
      </c>
      <c r="BW95" s="195" t="str">
        <f t="shared" si="12"/>
        <v/>
      </c>
      <c r="BX95" s="195" t="str">
        <f t="shared" si="13"/>
        <v/>
      </c>
      <c r="BY95" s="195" t="str">
        <f t="shared" si="14"/>
        <v/>
      </c>
      <c r="BZ95" s="195" t="str">
        <f t="shared" si="15"/>
        <v/>
      </c>
      <c r="CA95" s="195" t="str">
        <f t="shared" si="16"/>
        <v/>
      </c>
      <c r="CB95" s="195" t="str">
        <f t="shared" si="17"/>
        <v/>
      </c>
      <c r="CC95" s="195" t="str">
        <f t="shared" si="18"/>
        <v/>
      </c>
      <c r="CD95" s="195" t="str">
        <f t="shared" si="19"/>
        <v/>
      </c>
      <c r="CE95" s="195" t="str">
        <f t="shared" si="20"/>
        <v/>
      </c>
      <c r="CF95" s="195" t="str">
        <f t="shared" si="21"/>
        <v/>
      </c>
      <c r="CG95" s="195" t="str">
        <f t="shared" si="22"/>
        <v/>
      </c>
      <c r="CH95" s="195" t="str">
        <f t="shared" si="23"/>
        <v/>
      </c>
      <c r="CI95" s="196"/>
    </row>
    <row r="96" spans="1:87" ht="15.95" customHeight="1">
      <c r="A96" s="184">
        <f>IF('Result Sheet'!A99="","",'Result Sheet'!A99)</f>
        <v>92</v>
      </c>
      <c r="B96" s="185" t="str">
        <f>IF('Result Sheet'!B99="","",'Result Sheet'!B99)</f>
        <v/>
      </c>
      <c r="C96" s="186" t="str">
        <f>IF('Result Sheet'!F99="","",'Result Sheet'!F99)</f>
        <v/>
      </c>
      <c r="D96" s="187" t="str">
        <f>IF('Result Sheet'!E99="","",'Result Sheet'!E99)</f>
        <v/>
      </c>
      <c r="E96" s="329" t="str">
        <f>IF('Result Sheet'!G99="","",'Result Sheet'!G99)</f>
        <v/>
      </c>
      <c r="F96" s="329" t="str">
        <f>IF('Result Sheet'!H99="","",'Result Sheet'!H99)</f>
        <v/>
      </c>
      <c r="G96" s="329" t="str">
        <f>IF('Result Sheet'!I99="","",'Result Sheet'!I99)</f>
        <v/>
      </c>
      <c r="H96" s="188" t="str">
        <f>IF('Result Sheet'!K99="","",'Result Sheet'!K99)</f>
        <v/>
      </c>
      <c r="I96" s="188" t="str">
        <f>IF('Result Sheet'!J99="","",'Result Sheet'!J99)</f>
        <v/>
      </c>
      <c r="J96" s="301" t="str">
        <f>IF('Result Sheet'!FZ99="","",'Result Sheet'!FZ99)</f>
        <v/>
      </c>
      <c r="K96" s="189" t="str">
        <f>IF('Result Sheet'!FU99="","",'Result Sheet'!FU99)</f>
        <v/>
      </c>
      <c r="L96" s="190" t="str">
        <f>IF('Result Sheet'!FV99="","",'Result Sheet'!FV99)</f>
        <v/>
      </c>
      <c r="M96" s="189" t="str">
        <f>IF('Result Sheet'!FW99="","",'Result Sheet'!FW99)</f>
        <v/>
      </c>
      <c r="N96" s="494" t="str">
        <f>IF('Result Sheet'!FZ99="NSO","NSO",IF('Result Sheet'!FX99="","",'Result Sheet'!FX99))</f>
        <v/>
      </c>
      <c r="O96" s="496" t="str">
        <f>IF('Result Sheet'!FY99="","",'Result Sheet'!FY99)</f>
        <v/>
      </c>
      <c r="P96" s="495" t="str">
        <f>IF('Result Sheet'!AE99="","",'Result Sheet'!AE99)</f>
        <v/>
      </c>
      <c r="Q96" s="192" t="str">
        <f>IF('Result Sheet'!AF99="","",'Result Sheet'!AF99)</f>
        <v/>
      </c>
      <c r="R96" s="191" t="str">
        <f>IF('Result Sheet'!AZ99="","",'Result Sheet'!AZ99)</f>
        <v/>
      </c>
      <c r="S96" s="192" t="str">
        <f>IF('Result Sheet'!BA99="","",'Result Sheet'!BA99)</f>
        <v/>
      </c>
      <c r="T96" s="191" t="str">
        <f>IF('Result Sheet'!BV99="","",'Result Sheet'!BV99)</f>
        <v/>
      </c>
      <c r="U96" s="192" t="str">
        <f>IF('Result Sheet'!BW99="","",'Result Sheet'!BW99)</f>
        <v/>
      </c>
      <c r="V96" s="191" t="str">
        <f>IF('Result Sheet'!CQ99="","",'Result Sheet'!CQ99)</f>
        <v/>
      </c>
      <c r="W96" s="192" t="str">
        <f>IF('Result Sheet'!CR99="","",'Result Sheet'!CR99)</f>
        <v/>
      </c>
      <c r="X96" s="191" t="str">
        <f>IF('Result Sheet'!DL99="","",'Result Sheet'!DL99)</f>
        <v/>
      </c>
      <c r="Y96" s="192" t="str">
        <f>IF('Result Sheet'!DM99="","",'Result Sheet'!DM99)</f>
        <v/>
      </c>
      <c r="Z96" s="191" t="str">
        <f>IF('Result Sheet'!EG99="","",'Result Sheet'!EG99)</f>
        <v/>
      </c>
      <c r="AA96" s="192" t="str">
        <f>IF('Result Sheet'!EH99="","",'Result Sheet'!EH99)</f>
        <v/>
      </c>
      <c r="AB96" s="193" t="str">
        <f>IF('Result Sheet'!GB99="","",'Result Sheet'!GB99)</f>
        <v/>
      </c>
      <c r="BV96" s="194" t="str">
        <f>'Result Sheet'!G99</f>
        <v/>
      </c>
      <c r="BW96" s="195" t="str">
        <f t="shared" si="12"/>
        <v/>
      </c>
      <c r="BX96" s="195" t="str">
        <f t="shared" si="13"/>
        <v/>
      </c>
      <c r="BY96" s="195" t="str">
        <f t="shared" si="14"/>
        <v/>
      </c>
      <c r="BZ96" s="195" t="str">
        <f t="shared" si="15"/>
        <v/>
      </c>
      <c r="CA96" s="195" t="str">
        <f t="shared" si="16"/>
        <v/>
      </c>
      <c r="CB96" s="195" t="str">
        <f t="shared" si="17"/>
        <v/>
      </c>
      <c r="CC96" s="195" t="str">
        <f t="shared" si="18"/>
        <v/>
      </c>
      <c r="CD96" s="195" t="str">
        <f t="shared" si="19"/>
        <v/>
      </c>
      <c r="CE96" s="195" t="str">
        <f t="shared" si="20"/>
        <v/>
      </c>
      <c r="CF96" s="195" t="str">
        <f t="shared" si="21"/>
        <v/>
      </c>
      <c r="CG96" s="195" t="str">
        <f t="shared" si="22"/>
        <v/>
      </c>
      <c r="CH96" s="195" t="str">
        <f t="shared" si="23"/>
        <v/>
      </c>
      <c r="CI96" s="196"/>
    </row>
    <row r="97" spans="1:87" ht="15.95" customHeight="1">
      <c r="A97" s="184">
        <f>IF('Result Sheet'!A100="","",'Result Sheet'!A100)</f>
        <v>93</v>
      </c>
      <c r="B97" s="185" t="str">
        <f>IF('Result Sheet'!B100="","",'Result Sheet'!B100)</f>
        <v/>
      </c>
      <c r="C97" s="186" t="str">
        <f>IF('Result Sheet'!F100="","",'Result Sheet'!F100)</f>
        <v/>
      </c>
      <c r="D97" s="187" t="str">
        <f>IF('Result Sheet'!E100="","",'Result Sheet'!E100)</f>
        <v/>
      </c>
      <c r="E97" s="329" t="str">
        <f>IF('Result Sheet'!G100="","",'Result Sheet'!G100)</f>
        <v/>
      </c>
      <c r="F97" s="329" t="str">
        <f>IF('Result Sheet'!H100="","",'Result Sheet'!H100)</f>
        <v/>
      </c>
      <c r="G97" s="329" t="str">
        <f>IF('Result Sheet'!I100="","",'Result Sheet'!I100)</f>
        <v/>
      </c>
      <c r="H97" s="188" t="str">
        <f>IF('Result Sheet'!K100="","",'Result Sheet'!K100)</f>
        <v/>
      </c>
      <c r="I97" s="188" t="str">
        <f>IF('Result Sheet'!J100="","",'Result Sheet'!J100)</f>
        <v/>
      </c>
      <c r="J97" s="301" t="str">
        <f>IF('Result Sheet'!FZ100="","",'Result Sheet'!FZ100)</f>
        <v/>
      </c>
      <c r="K97" s="189" t="str">
        <f>IF('Result Sheet'!FU100="","",'Result Sheet'!FU100)</f>
        <v/>
      </c>
      <c r="L97" s="190" t="str">
        <f>IF('Result Sheet'!FV100="","",'Result Sheet'!FV100)</f>
        <v/>
      </c>
      <c r="M97" s="189" t="str">
        <f>IF('Result Sheet'!FW100="","",'Result Sheet'!FW100)</f>
        <v/>
      </c>
      <c r="N97" s="494" t="str">
        <f>IF('Result Sheet'!FZ100="NSO","NSO",IF('Result Sheet'!FX100="","",'Result Sheet'!FX100))</f>
        <v/>
      </c>
      <c r="O97" s="496" t="str">
        <f>IF('Result Sheet'!FY100="","",'Result Sheet'!FY100)</f>
        <v/>
      </c>
      <c r="P97" s="495" t="str">
        <f>IF('Result Sheet'!AE100="","",'Result Sheet'!AE100)</f>
        <v/>
      </c>
      <c r="Q97" s="192" t="str">
        <f>IF('Result Sheet'!AF100="","",'Result Sheet'!AF100)</f>
        <v/>
      </c>
      <c r="R97" s="191" t="str">
        <f>IF('Result Sheet'!AZ100="","",'Result Sheet'!AZ100)</f>
        <v/>
      </c>
      <c r="S97" s="192" t="str">
        <f>IF('Result Sheet'!BA100="","",'Result Sheet'!BA100)</f>
        <v/>
      </c>
      <c r="T97" s="191" t="str">
        <f>IF('Result Sheet'!BV100="","",'Result Sheet'!BV100)</f>
        <v/>
      </c>
      <c r="U97" s="192" t="str">
        <f>IF('Result Sheet'!BW100="","",'Result Sheet'!BW100)</f>
        <v/>
      </c>
      <c r="V97" s="191" t="str">
        <f>IF('Result Sheet'!CQ100="","",'Result Sheet'!CQ100)</f>
        <v/>
      </c>
      <c r="W97" s="192" t="str">
        <f>IF('Result Sheet'!CR100="","",'Result Sheet'!CR100)</f>
        <v/>
      </c>
      <c r="X97" s="191" t="str">
        <f>IF('Result Sheet'!DL100="","",'Result Sheet'!DL100)</f>
        <v/>
      </c>
      <c r="Y97" s="192" t="str">
        <f>IF('Result Sheet'!DM100="","",'Result Sheet'!DM100)</f>
        <v/>
      </c>
      <c r="Z97" s="191" t="str">
        <f>IF('Result Sheet'!EG100="","",'Result Sheet'!EG100)</f>
        <v/>
      </c>
      <c r="AA97" s="192" t="str">
        <f>IF('Result Sheet'!EH100="","",'Result Sheet'!EH100)</f>
        <v/>
      </c>
      <c r="AB97" s="193" t="str">
        <f>IF('Result Sheet'!GB100="","",'Result Sheet'!GB100)</f>
        <v/>
      </c>
      <c r="BV97" s="194" t="str">
        <f>'Result Sheet'!G100</f>
        <v/>
      </c>
      <c r="BW97" s="195" t="str">
        <f t="shared" si="12"/>
        <v/>
      </c>
      <c r="BX97" s="195" t="str">
        <f t="shared" si="13"/>
        <v/>
      </c>
      <c r="BY97" s="195" t="str">
        <f t="shared" si="14"/>
        <v/>
      </c>
      <c r="BZ97" s="195" t="str">
        <f t="shared" si="15"/>
        <v/>
      </c>
      <c r="CA97" s="195" t="str">
        <f t="shared" si="16"/>
        <v/>
      </c>
      <c r="CB97" s="195" t="str">
        <f t="shared" si="17"/>
        <v/>
      </c>
      <c r="CC97" s="195" t="str">
        <f t="shared" si="18"/>
        <v/>
      </c>
      <c r="CD97" s="195" t="str">
        <f t="shared" si="19"/>
        <v/>
      </c>
      <c r="CE97" s="195" t="str">
        <f t="shared" si="20"/>
        <v/>
      </c>
      <c r="CF97" s="195" t="str">
        <f t="shared" si="21"/>
        <v/>
      </c>
      <c r="CG97" s="195" t="str">
        <f t="shared" si="22"/>
        <v/>
      </c>
      <c r="CH97" s="195" t="str">
        <f t="shared" si="23"/>
        <v/>
      </c>
      <c r="CI97" s="196"/>
    </row>
    <row r="98" spans="1:87" ht="15.95" customHeight="1">
      <c r="A98" s="184">
        <f>IF('Result Sheet'!A101="","",'Result Sheet'!A101)</f>
        <v>94</v>
      </c>
      <c r="B98" s="185" t="str">
        <f>IF('Result Sheet'!B101="","",'Result Sheet'!B101)</f>
        <v/>
      </c>
      <c r="C98" s="186" t="str">
        <f>IF('Result Sheet'!F101="","",'Result Sheet'!F101)</f>
        <v/>
      </c>
      <c r="D98" s="187" t="str">
        <f>IF('Result Sheet'!E101="","",'Result Sheet'!E101)</f>
        <v/>
      </c>
      <c r="E98" s="329" t="str">
        <f>IF('Result Sheet'!G101="","",'Result Sheet'!G101)</f>
        <v/>
      </c>
      <c r="F98" s="329" t="str">
        <f>IF('Result Sheet'!H101="","",'Result Sheet'!H101)</f>
        <v/>
      </c>
      <c r="G98" s="329" t="str">
        <f>IF('Result Sheet'!I101="","",'Result Sheet'!I101)</f>
        <v/>
      </c>
      <c r="H98" s="188" t="str">
        <f>IF('Result Sheet'!K101="","",'Result Sheet'!K101)</f>
        <v/>
      </c>
      <c r="I98" s="188" t="str">
        <f>IF('Result Sheet'!J101="","",'Result Sheet'!J101)</f>
        <v/>
      </c>
      <c r="J98" s="301" t="str">
        <f>IF('Result Sheet'!FZ101="","",'Result Sheet'!FZ101)</f>
        <v/>
      </c>
      <c r="K98" s="189" t="str">
        <f>IF('Result Sheet'!FU101="","",'Result Sheet'!FU101)</f>
        <v/>
      </c>
      <c r="L98" s="190" t="str">
        <f>IF('Result Sheet'!FV101="","",'Result Sheet'!FV101)</f>
        <v/>
      </c>
      <c r="M98" s="189" t="str">
        <f>IF('Result Sheet'!FW101="","",'Result Sheet'!FW101)</f>
        <v/>
      </c>
      <c r="N98" s="494" t="str">
        <f>IF('Result Sheet'!FZ101="NSO","NSO",IF('Result Sheet'!FX101="","",'Result Sheet'!FX101))</f>
        <v/>
      </c>
      <c r="O98" s="496" t="str">
        <f>IF('Result Sheet'!FY101="","",'Result Sheet'!FY101)</f>
        <v/>
      </c>
      <c r="P98" s="495" t="str">
        <f>IF('Result Sheet'!AE101="","",'Result Sheet'!AE101)</f>
        <v/>
      </c>
      <c r="Q98" s="192" t="str">
        <f>IF('Result Sheet'!AF101="","",'Result Sheet'!AF101)</f>
        <v/>
      </c>
      <c r="R98" s="191" t="str">
        <f>IF('Result Sheet'!AZ101="","",'Result Sheet'!AZ101)</f>
        <v/>
      </c>
      <c r="S98" s="192" t="str">
        <f>IF('Result Sheet'!BA101="","",'Result Sheet'!BA101)</f>
        <v/>
      </c>
      <c r="T98" s="191" t="str">
        <f>IF('Result Sheet'!BV101="","",'Result Sheet'!BV101)</f>
        <v/>
      </c>
      <c r="U98" s="192" t="str">
        <f>IF('Result Sheet'!BW101="","",'Result Sheet'!BW101)</f>
        <v/>
      </c>
      <c r="V98" s="191" t="str">
        <f>IF('Result Sheet'!CQ101="","",'Result Sheet'!CQ101)</f>
        <v/>
      </c>
      <c r="W98" s="192" t="str">
        <f>IF('Result Sheet'!CR101="","",'Result Sheet'!CR101)</f>
        <v/>
      </c>
      <c r="X98" s="191" t="str">
        <f>IF('Result Sheet'!DL101="","",'Result Sheet'!DL101)</f>
        <v/>
      </c>
      <c r="Y98" s="192" t="str">
        <f>IF('Result Sheet'!DM101="","",'Result Sheet'!DM101)</f>
        <v/>
      </c>
      <c r="Z98" s="191" t="str">
        <f>IF('Result Sheet'!EG101="","",'Result Sheet'!EG101)</f>
        <v/>
      </c>
      <c r="AA98" s="192" t="str">
        <f>IF('Result Sheet'!EH101="","",'Result Sheet'!EH101)</f>
        <v/>
      </c>
      <c r="AB98" s="193" t="str">
        <f>IF('Result Sheet'!GB101="","",'Result Sheet'!GB101)</f>
        <v/>
      </c>
      <c r="BV98" s="194" t="str">
        <f>'Result Sheet'!G101</f>
        <v/>
      </c>
      <c r="BW98" s="195" t="str">
        <f t="shared" si="12"/>
        <v/>
      </c>
      <c r="BX98" s="195" t="str">
        <f t="shared" si="13"/>
        <v/>
      </c>
      <c r="BY98" s="195" t="str">
        <f t="shared" si="14"/>
        <v/>
      </c>
      <c r="BZ98" s="195" t="str">
        <f t="shared" si="15"/>
        <v/>
      </c>
      <c r="CA98" s="195" t="str">
        <f t="shared" si="16"/>
        <v/>
      </c>
      <c r="CB98" s="195" t="str">
        <f t="shared" si="17"/>
        <v/>
      </c>
      <c r="CC98" s="195" t="str">
        <f t="shared" si="18"/>
        <v/>
      </c>
      <c r="CD98" s="195" t="str">
        <f t="shared" si="19"/>
        <v/>
      </c>
      <c r="CE98" s="195" t="str">
        <f t="shared" si="20"/>
        <v/>
      </c>
      <c r="CF98" s="195" t="str">
        <f t="shared" si="21"/>
        <v/>
      </c>
      <c r="CG98" s="195" t="str">
        <f t="shared" si="22"/>
        <v/>
      </c>
      <c r="CH98" s="195" t="str">
        <f t="shared" si="23"/>
        <v/>
      </c>
      <c r="CI98" s="196"/>
    </row>
    <row r="99" spans="1:87" ht="15.95" customHeight="1">
      <c r="A99" s="184">
        <f>IF('Result Sheet'!A102="","",'Result Sheet'!A102)</f>
        <v>95</v>
      </c>
      <c r="B99" s="185" t="str">
        <f>IF('Result Sheet'!B102="","",'Result Sheet'!B102)</f>
        <v/>
      </c>
      <c r="C99" s="186" t="str">
        <f>IF('Result Sheet'!F102="","",'Result Sheet'!F102)</f>
        <v/>
      </c>
      <c r="D99" s="187" t="str">
        <f>IF('Result Sheet'!E102="","",'Result Sheet'!E102)</f>
        <v/>
      </c>
      <c r="E99" s="329" t="str">
        <f>IF('Result Sheet'!G102="","",'Result Sheet'!G102)</f>
        <v/>
      </c>
      <c r="F99" s="329" t="str">
        <f>IF('Result Sheet'!H102="","",'Result Sheet'!H102)</f>
        <v/>
      </c>
      <c r="G99" s="329" t="str">
        <f>IF('Result Sheet'!I102="","",'Result Sheet'!I102)</f>
        <v/>
      </c>
      <c r="H99" s="188" t="str">
        <f>IF('Result Sheet'!K102="","",'Result Sheet'!K102)</f>
        <v/>
      </c>
      <c r="I99" s="188" t="str">
        <f>IF('Result Sheet'!J102="","",'Result Sheet'!J102)</f>
        <v/>
      </c>
      <c r="J99" s="301" t="str">
        <f>IF('Result Sheet'!FZ102="","",'Result Sheet'!FZ102)</f>
        <v/>
      </c>
      <c r="K99" s="189" t="str">
        <f>IF('Result Sheet'!FU102="","",'Result Sheet'!FU102)</f>
        <v/>
      </c>
      <c r="L99" s="190" t="str">
        <f>IF('Result Sheet'!FV102="","",'Result Sheet'!FV102)</f>
        <v/>
      </c>
      <c r="M99" s="189" t="str">
        <f>IF('Result Sheet'!FW102="","",'Result Sheet'!FW102)</f>
        <v/>
      </c>
      <c r="N99" s="494" t="str">
        <f>IF('Result Sheet'!FZ102="NSO","NSO",IF('Result Sheet'!FX102="","",'Result Sheet'!FX102))</f>
        <v/>
      </c>
      <c r="O99" s="496" t="str">
        <f>IF('Result Sheet'!FY102="","",'Result Sheet'!FY102)</f>
        <v/>
      </c>
      <c r="P99" s="495" t="str">
        <f>IF('Result Sheet'!AE102="","",'Result Sheet'!AE102)</f>
        <v/>
      </c>
      <c r="Q99" s="192" t="str">
        <f>IF('Result Sheet'!AF102="","",'Result Sheet'!AF102)</f>
        <v/>
      </c>
      <c r="R99" s="191" t="str">
        <f>IF('Result Sheet'!AZ102="","",'Result Sheet'!AZ102)</f>
        <v/>
      </c>
      <c r="S99" s="192" t="str">
        <f>IF('Result Sheet'!BA102="","",'Result Sheet'!BA102)</f>
        <v/>
      </c>
      <c r="T99" s="191" t="str">
        <f>IF('Result Sheet'!BV102="","",'Result Sheet'!BV102)</f>
        <v/>
      </c>
      <c r="U99" s="192" t="str">
        <f>IF('Result Sheet'!BW102="","",'Result Sheet'!BW102)</f>
        <v/>
      </c>
      <c r="V99" s="191" t="str">
        <f>IF('Result Sheet'!CQ102="","",'Result Sheet'!CQ102)</f>
        <v/>
      </c>
      <c r="W99" s="192" t="str">
        <f>IF('Result Sheet'!CR102="","",'Result Sheet'!CR102)</f>
        <v/>
      </c>
      <c r="X99" s="191" t="str">
        <f>IF('Result Sheet'!DL102="","",'Result Sheet'!DL102)</f>
        <v/>
      </c>
      <c r="Y99" s="192" t="str">
        <f>IF('Result Sheet'!DM102="","",'Result Sheet'!DM102)</f>
        <v/>
      </c>
      <c r="Z99" s="191" t="str">
        <f>IF('Result Sheet'!EG102="","",'Result Sheet'!EG102)</f>
        <v/>
      </c>
      <c r="AA99" s="192" t="str">
        <f>IF('Result Sheet'!EH102="","",'Result Sheet'!EH102)</f>
        <v/>
      </c>
      <c r="AB99" s="193" t="str">
        <f>IF('Result Sheet'!GB102="","",'Result Sheet'!GB102)</f>
        <v/>
      </c>
      <c r="BV99" s="194" t="str">
        <f>'Result Sheet'!G102</f>
        <v/>
      </c>
      <c r="BW99" s="195" t="str">
        <f t="shared" si="12"/>
        <v/>
      </c>
      <c r="BX99" s="195" t="str">
        <f t="shared" si="13"/>
        <v/>
      </c>
      <c r="BY99" s="195" t="str">
        <f t="shared" si="14"/>
        <v/>
      </c>
      <c r="BZ99" s="195" t="str">
        <f t="shared" si="15"/>
        <v/>
      </c>
      <c r="CA99" s="195" t="str">
        <f t="shared" si="16"/>
        <v/>
      </c>
      <c r="CB99" s="195" t="str">
        <f t="shared" si="17"/>
        <v/>
      </c>
      <c r="CC99" s="195" t="str">
        <f t="shared" si="18"/>
        <v/>
      </c>
      <c r="CD99" s="195" t="str">
        <f t="shared" si="19"/>
        <v/>
      </c>
      <c r="CE99" s="195" t="str">
        <f t="shared" si="20"/>
        <v/>
      </c>
      <c r="CF99" s="195" t="str">
        <f t="shared" si="21"/>
        <v/>
      </c>
      <c r="CG99" s="195" t="str">
        <f t="shared" si="22"/>
        <v/>
      </c>
      <c r="CH99" s="195" t="str">
        <f t="shared" si="23"/>
        <v/>
      </c>
      <c r="CI99" s="196"/>
    </row>
    <row r="100" spans="1:87" ht="15.95" customHeight="1">
      <c r="A100" s="184">
        <f>IF('Result Sheet'!A103="","",'Result Sheet'!A103)</f>
        <v>96</v>
      </c>
      <c r="B100" s="185" t="str">
        <f>IF('Result Sheet'!B103="","",'Result Sheet'!B103)</f>
        <v/>
      </c>
      <c r="C100" s="186" t="str">
        <f>IF('Result Sheet'!F103="","",'Result Sheet'!F103)</f>
        <v/>
      </c>
      <c r="D100" s="187" t="str">
        <f>IF('Result Sheet'!E103="","",'Result Sheet'!E103)</f>
        <v/>
      </c>
      <c r="E100" s="329" t="str">
        <f>IF('Result Sheet'!G103="","",'Result Sheet'!G103)</f>
        <v/>
      </c>
      <c r="F100" s="329" t="str">
        <f>IF('Result Sheet'!H103="","",'Result Sheet'!H103)</f>
        <v/>
      </c>
      <c r="G100" s="329" t="str">
        <f>IF('Result Sheet'!I103="","",'Result Sheet'!I103)</f>
        <v/>
      </c>
      <c r="H100" s="188" t="str">
        <f>IF('Result Sheet'!K103="","",'Result Sheet'!K103)</f>
        <v/>
      </c>
      <c r="I100" s="188" t="str">
        <f>IF('Result Sheet'!J103="","",'Result Sheet'!J103)</f>
        <v/>
      </c>
      <c r="J100" s="301" t="str">
        <f>IF('Result Sheet'!FZ103="","",'Result Sheet'!FZ103)</f>
        <v/>
      </c>
      <c r="K100" s="189" t="str">
        <f>IF('Result Sheet'!FU103="","",'Result Sheet'!FU103)</f>
        <v/>
      </c>
      <c r="L100" s="190" t="str">
        <f>IF('Result Sheet'!FV103="","",'Result Sheet'!FV103)</f>
        <v/>
      </c>
      <c r="M100" s="189" t="str">
        <f>IF('Result Sheet'!FW103="","",'Result Sheet'!FW103)</f>
        <v/>
      </c>
      <c r="N100" s="494" t="str">
        <f>IF('Result Sheet'!FZ103="NSO","NSO",IF('Result Sheet'!FX103="","",'Result Sheet'!FX103))</f>
        <v/>
      </c>
      <c r="O100" s="496" t="str">
        <f>IF('Result Sheet'!FY103="","",'Result Sheet'!FY103)</f>
        <v/>
      </c>
      <c r="P100" s="495" t="str">
        <f>IF('Result Sheet'!AE103="","",'Result Sheet'!AE103)</f>
        <v/>
      </c>
      <c r="Q100" s="192" t="str">
        <f>IF('Result Sheet'!AF103="","",'Result Sheet'!AF103)</f>
        <v/>
      </c>
      <c r="R100" s="191" t="str">
        <f>IF('Result Sheet'!AZ103="","",'Result Sheet'!AZ103)</f>
        <v/>
      </c>
      <c r="S100" s="192" t="str">
        <f>IF('Result Sheet'!BA103="","",'Result Sheet'!BA103)</f>
        <v/>
      </c>
      <c r="T100" s="191" t="str">
        <f>IF('Result Sheet'!BV103="","",'Result Sheet'!BV103)</f>
        <v/>
      </c>
      <c r="U100" s="192" t="str">
        <f>IF('Result Sheet'!BW103="","",'Result Sheet'!BW103)</f>
        <v/>
      </c>
      <c r="V100" s="191" t="str">
        <f>IF('Result Sheet'!CQ103="","",'Result Sheet'!CQ103)</f>
        <v/>
      </c>
      <c r="W100" s="192" t="str">
        <f>IF('Result Sheet'!CR103="","",'Result Sheet'!CR103)</f>
        <v/>
      </c>
      <c r="X100" s="191" t="str">
        <f>IF('Result Sheet'!DL103="","",'Result Sheet'!DL103)</f>
        <v/>
      </c>
      <c r="Y100" s="192" t="str">
        <f>IF('Result Sheet'!DM103="","",'Result Sheet'!DM103)</f>
        <v/>
      </c>
      <c r="Z100" s="191" t="str">
        <f>IF('Result Sheet'!EG103="","",'Result Sheet'!EG103)</f>
        <v/>
      </c>
      <c r="AA100" s="192" t="str">
        <f>IF('Result Sheet'!EH103="","",'Result Sheet'!EH103)</f>
        <v/>
      </c>
      <c r="AB100" s="193" t="str">
        <f>IF('Result Sheet'!GB103="","",'Result Sheet'!GB103)</f>
        <v/>
      </c>
      <c r="BV100" s="194" t="str">
        <f>'Result Sheet'!G103</f>
        <v/>
      </c>
      <c r="BW100" s="195" t="str">
        <f t="shared" si="12"/>
        <v/>
      </c>
      <c r="BX100" s="195" t="str">
        <f t="shared" si="13"/>
        <v/>
      </c>
      <c r="BY100" s="195" t="str">
        <f t="shared" si="14"/>
        <v/>
      </c>
      <c r="BZ100" s="195" t="str">
        <f t="shared" si="15"/>
        <v/>
      </c>
      <c r="CA100" s="195" t="str">
        <f t="shared" si="16"/>
        <v/>
      </c>
      <c r="CB100" s="195" t="str">
        <f t="shared" si="17"/>
        <v/>
      </c>
      <c r="CC100" s="195" t="str">
        <f t="shared" si="18"/>
        <v/>
      </c>
      <c r="CD100" s="195" t="str">
        <f t="shared" si="19"/>
        <v/>
      </c>
      <c r="CE100" s="195" t="str">
        <f t="shared" si="20"/>
        <v/>
      </c>
      <c r="CF100" s="195" t="str">
        <f t="shared" si="21"/>
        <v/>
      </c>
      <c r="CG100" s="195" t="str">
        <f t="shared" si="22"/>
        <v/>
      </c>
      <c r="CH100" s="195" t="str">
        <f t="shared" si="23"/>
        <v/>
      </c>
      <c r="CI100" s="196"/>
    </row>
    <row r="101" spans="1:87" ht="15.95" customHeight="1">
      <c r="A101" s="184">
        <f>IF('Result Sheet'!A104="","",'Result Sheet'!A104)</f>
        <v>97</v>
      </c>
      <c r="B101" s="185" t="str">
        <f>IF('Result Sheet'!B104="","",'Result Sheet'!B104)</f>
        <v/>
      </c>
      <c r="C101" s="186" t="str">
        <f>IF('Result Sheet'!F104="","",'Result Sheet'!F104)</f>
        <v/>
      </c>
      <c r="D101" s="187" t="str">
        <f>IF('Result Sheet'!E104="","",'Result Sheet'!E104)</f>
        <v/>
      </c>
      <c r="E101" s="329" t="str">
        <f>IF('Result Sheet'!G104="","",'Result Sheet'!G104)</f>
        <v/>
      </c>
      <c r="F101" s="329" t="str">
        <f>IF('Result Sheet'!H104="","",'Result Sheet'!H104)</f>
        <v/>
      </c>
      <c r="G101" s="329" t="str">
        <f>IF('Result Sheet'!I104="","",'Result Sheet'!I104)</f>
        <v/>
      </c>
      <c r="H101" s="188" t="str">
        <f>IF('Result Sheet'!K104="","",'Result Sheet'!K104)</f>
        <v/>
      </c>
      <c r="I101" s="188" t="str">
        <f>IF('Result Sheet'!J104="","",'Result Sheet'!J104)</f>
        <v/>
      </c>
      <c r="J101" s="301" t="str">
        <f>IF('Result Sheet'!FZ104="","",'Result Sheet'!FZ104)</f>
        <v/>
      </c>
      <c r="K101" s="189" t="str">
        <f>IF('Result Sheet'!FU104="","",'Result Sheet'!FU104)</f>
        <v/>
      </c>
      <c r="L101" s="190" t="str">
        <f>IF('Result Sheet'!FV104="","",'Result Sheet'!FV104)</f>
        <v/>
      </c>
      <c r="M101" s="189" t="str">
        <f>IF('Result Sheet'!FW104="","",'Result Sheet'!FW104)</f>
        <v/>
      </c>
      <c r="N101" s="494" t="str">
        <f>IF('Result Sheet'!FZ104="NSO","NSO",IF('Result Sheet'!FX104="","",'Result Sheet'!FX104))</f>
        <v/>
      </c>
      <c r="O101" s="496" t="str">
        <f>IF('Result Sheet'!FY104="","",'Result Sheet'!FY104)</f>
        <v/>
      </c>
      <c r="P101" s="495" t="str">
        <f>IF('Result Sheet'!AE104="","",'Result Sheet'!AE104)</f>
        <v/>
      </c>
      <c r="Q101" s="192" t="str">
        <f>IF('Result Sheet'!AF104="","",'Result Sheet'!AF104)</f>
        <v/>
      </c>
      <c r="R101" s="191" t="str">
        <f>IF('Result Sheet'!AZ104="","",'Result Sheet'!AZ104)</f>
        <v/>
      </c>
      <c r="S101" s="192" t="str">
        <f>IF('Result Sheet'!BA104="","",'Result Sheet'!BA104)</f>
        <v/>
      </c>
      <c r="T101" s="191" t="str">
        <f>IF('Result Sheet'!BV104="","",'Result Sheet'!BV104)</f>
        <v/>
      </c>
      <c r="U101" s="192" t="str">
        <f>IF('Result Sheet'!BW104="","",'Result Sheet'!BW104)</f>
        <v/>
      </c>
      <c r="V101" s="191" t="str">
        <f>IF('Result Sheet'!CQ104="","",'Result Sheet'!CQ104)</f>
        <v/>
      </c>
      <c r="W101" s="192" t="str">
        <f>IF('Result Sheet'!CR104="","",'Result Sheet'!CR104)</f>
        <v/>
      </c>
      <c r="X101" s="191" t="str">
        <f>IF('Result Sheet'!DL104="","",'Result Sheet'!DL104)</f>
        <v/>
      </c>
      <c r="Y101" s="192" t="str">
        <f>IF('Result Sheet'!DM104="","",'Result Sheet'!DM104)</f>
        <v/>
      </c>
      <c r="Z101" s="191" t="str">
        <f>IF('Result Sheet'!EG104="","",'Result Sheet'!EG104)</f>
        <v/>
      </c>
      <c r="AA101" s="192" t="str">
        <f>IF('Result Sheet'!EH104="","",'Result Sheet'!EH104)</f>
        <v/>
      </c>
      <c r="AB101" s="193" t="str">
        <f>IF('Result Sheet'!GB104="","",'Result Sheet'!GB104)</f>
        <v/>
      </c>
      <c r="BV101" s="194" t="str">
        <f>'Result Sheet'!G104</f>
        <v/>
      </c>
      <c r="BW101" s="195" t="str">
        <f t="shared" si="12"/>
        <v/>
      </c>
      <c r="BX101" s="195" t="str">
        <f t="shared" si="13"/>
        <v/>
      </c>
      <c r="BY101" s="195" t="str">
        <f t="shared" si="14"/>
        <v/>
      </c>
      <c r="BZ101" s="195" t="str">
        <f t="shared" si="15"/>
        <v/>
      </c>
      <c r="CA101" s="195" t="str">
        <f t="shared" si="16"/>
        <v/>
      </c>
      <c r="CB101" s="195" t="str">
        <f t="shared" si="17"/>
        <v/>
      </c>
      <c r="CC101" s="195" t="str">
        <f t="shared" si="18"/>
        <v/>
      </c>
      <c r="CD101" s="195" t="str">
        <f t="shared" si="19"/>
        <v/>
      </c>
      <c r="CE101" s="195" t="str">
        <f t="shared" si="20"/>
        <v/>
      </c>
      <c r="CF101" s="195" t="str">
        <f t="shared" si="21"/>
        <v/>
      </c>
      <c r="CG101" s="195" t="str">
        <f t="shared" si="22"/>
        <v/>
      </c>
      <c r="CH101" s="195" t="str">
        <f t="shared" si="23"/>
        <v/>
      </c>
      <c r="CI101" s="196"/>
    </row>
    <row r="102" spans="1:87" ht="15.95" customHeight="1">
      <c r="A102" s="184">
        <f>IF('Result Sheet'!A105="","",'Result Sheet'!A105)</f>
        <v>98</v>
      </c>
      <c r="B102" s="185" t="str">
        <f>IF('Result Sheet'!B105="","",'Result Sheet'!B105)</f>
        <v/>
      </c>
      <c r="C102" s="186" t="str">
        <f>IF('Result Sheet'!F105="","",'Result Sheet'!F105)</f>
        <v/>
      </c>
      <c r="D102" s="187" t="str">
        <f>IF('Result Sheet'!E105="","",'Result Sheet'!E105)</f>
        <v/>
      </c>
      <c r="E102" s="329" t="str">
        <f>IF('Result Sheet'!G105="","",'Result Sheet'!G105)</f>
        <v/>
      </c>
      <c r="F102" s="329" t="str">
        <f>IF('Result Sheet'!H105="","",'Result Sheet'!H105)</f>
        <v/>
      </c>
      <c r="G102" s="329" t="str">
        <f>IF('Result Sheet'!I105="","",'Result Sheet'!I105)</f>
        <v/>
      </c>
      <c r="H102" s="188" t="str">
        <f>IF('Result Sheet'!K105="","",'Result Sheet'!K105)</f>
        <v/>
      </c>
      <c r="I102" s="188" t="str">
        <f>IF('Result Sheet'!J105="","",'Result Sheet'!J105)</f>
        <v/>
      </c>
      <c r="J102" s="301" t="str">
        <f>IF('Result Sheet'!FZ105="","",'Result Sheet'!FZ105)</f>
        <v/>
      </c>
      <c r="K102" s="189" t="str">
        <f>IF('Result Sheet'!FU105="","",'Result Sheet'!FU105)</f>
        <v/>
      </c>
      <c r="L102" s="190" t="str">
        <f>IF('Result Sheet'!FV105="","",'Result Sheet'!FV105)</f>
        <v/>
      </c>
      <c r="M102" s="189" t="str">
        <f>IF('Result Sheet'!FW105="","",'Result Sheet'!FW105)</f>
        <v/>
      </c>
      <c r="N102" s="494" t="str">
        <f>IF('Result Sheet'!FZ105="NSO","NSO",IF('Result Sheet'!FX105="","",'Result Sheet'!FX105))</f>
        <v/>
      </c>
      <c r="O102" s="496" t="str">
        <f>IF('Result Sheet'!FY105="","",'Result Sheet'!FY105)</f>
        <v/>
      </c>
      <c r="P102" s="495" t="str">
        <f>IF('Result Sheet'!AE105="","",'Result Sheet'!AE105)</f>
        <v/>
      </c>
      <c r="Q102" s="192" t="str">
        <f>IF('Result Sheet'!AF105="","",'Result Sheet'!AF105)</f>
        <v/>
      </c>
      <c r="R102" s="191" t="str">
        <f>IF('Result Sheet'!AZ105="","",'Result Sheet'!AZ105)</f>
        <v/>
      </c>
      <c r="S102" s="192" t="str">
        <f>IF('Result Sheet'!BA105="","",'Result Sheet'!BA105)</f>
        <v/>
      </c>
      <c r="T102" s="191" t="str">
        <f>IF('Result Sheet'!BV105="","",'Result Sheet'!BV105)</f>
        <v/>
      </c>
      <c r="U102" s="192" t="str">
        <f>IF('Result Sheet'!BW105="","",'Result Sheet'!BW105)</f>
        <v/>
      </c>
      <c r="V102" s="191" t="str">
        <f>IF('Result Sheet'!CQ105="","",'Result Sheet'!CQ105)</f>
        <v/>
      </c>
      <c r="W102" s="192" t="str">
        <f>IF('Result Sheet'!CR105="","",'Result Sheet'!CR105)</f>
        <v/>
      </c>
      <c r="X102" s="191" t="str">
        <f>IF('Result Sheet'!DL105="","",'Result Sheet'!DL105)</f>
        <v/>
      </c>
      <c r="Y102" s="192" t="str">
        <f>IF('Result Sheet'!DM105="","",'Result Sheet'!DM105)</f>
        <v/>
      </c>
      <c r="Z102" s="191" t="str">
        <f>IF('Result Sheet'!EG105="","",'Result Sheet'!EG105)</f>
        <v/>
      </c>
      <c r="AA102" s="192" t="str">
        <f>IF('Result Sheet'!EH105="","",'Result Sheet'!EH105)</f>
        <v/>
      </c>
      <c r="AB102" s="193" t="str">
        <f>IF('Result Sheet'!GB105="","",'Result Sheet'!GB105)</f>
        <v/>
      </c>
      <c r="BV102" s="194" t="str">
        <f>'Result Sheet'!G105</f>
        <v/>
      </c>
      <c r="BW102" s="195" t="str">
        <f t="shared" si="12"/>
        <v/>
      </c>
      <c r="BX102" s="195" t="str">
        <f t="shared" si="13"/>
        <v/>
      </c>
      <c r="BY102" s="195" t="str">
        <f t="shared" si="14"/>
        <v/>
      </c>
      <c r="BZ102" s="195" t="str">
        <f t="shared" si="15"/>
        <v/>
      </c>
      <c r="CA102" s="195" t="str">
        <f t="shared" si="16"/>
        <v/>
      </c>
      <c r="CB102" s="195" t="str">
        <f t="shared" si="17"/>
        <v/>
      </c>
      <c r="CC102" s="195" t="str">
        <f t="shared" si="18"/>
        <v/>
      </c>
      <c r="CD102" s="195" t="str">
        <f t="shared" si="19"/>
        <v/>
      </c>
      <c r="CE102" s="195" t="str">
        <f t="shared" si="20"/>
        <v/>
      </c>
      <c r="CF102" s="195" t="str">
        <f t="shared" si="21"/>
        <v/>
      </c>
      <c r="CG102" s="195" t="str">
        <f t="shared" si="22"/>
        <v/>
      </c>
      <c r="CH102" s="195" t="str">
        <f t="shared" si="23"/>
        <v/>
      </c>
      <c r="CI102" s="196"/>
    </row>
    <row r="103" spans="1:87" ht="15.95" customHeight="1">
      <c r="A103" s="184">
        <f>IF('Result Sheet'!A106="","",'Result Sheet'!A106)</f>
        <v>99</v>
      </c>
      <c r="B103" s="185" t="str">
        <f>IF('Result Sheet'!B106="","",'Result Sheet'!B106)</f>
        <v/>
      </c>
      <c r="C103" s="186" t="str">
        <f>IF('Result Sheet'!F106="","",'Result Sheet'!F106)</f>
        <v/>
      </c>
      <c r="D103" s="187" t="str">
        <f>IF('Result Sheet'!E106="","",'Result Sheet'!E106)</f>
        <v/>
      </c>
      <c r="E103" s="329" t="str">
        <f>IF('Result Sheet'!G106="","",'Result Sheet'!G106)</f>
        <v/>
      </c>
      <c r="F103" s="329" t="str">
        <f>IF('Result Sheet'!H106="","",'Result Sheet'!H106)</f>
        <v/>
      </c>
      <c r="G103" s="329" t="str">
        <f>IF('Result Sheet'!I106="","",'Result Sheet'!I106)</f>
        <v/>
      </c>
      <c r="H103" s="188" t="str">
        <f>IF('Result Sheet'!K106="","",'Result Sheet'!K106)</f>
        <v/>
      </c>
      <c r="I103" s="188" t="str">
        <f>IF('Result Sheet'!J106="","",'Result Sheet'!J106)</f>
        <v/>
      </c>
      <c r="J103" s="301" t="str">
        <f>IF('Result Sheet'!FZ106="","",'Result Sheet'!FZ106)</f>
        <v/>
      </c>
      <c r="K103" s="189" t="str">
        <f>IF('Result Sheet'!FU106="","",'Result Sheet'!FU106)</f>
        <v/>
      </c>
      <c r="L103" s="190" t="str">
        <f>IF('Result Sheet'!FV106="","",'Result Sheet'!FV106)</f>
        <v/>
      </c>
      <c r="M103" s="189" t="str">
        <f>IF('Result Sheet'!FW106="","",'Result Sheet'!FW106)</f>
        <v/>
      </c>
      <c r="N103" s="494" t="str">
        <f>IF('Result Sheet'!FZ106="NSO","NSO",IF('Result Sheet'!FX106="","",'Result Sheet'!FX106))</f>
        <v/>
      </c>
      <c r="O103" s="496" t="str">
        <f>IF('Result Sheet'!FY106="","",'Result Sheet'!FY106)</f>
        <v/>
      </c>
      <c r="P103" s="495" t="str">
        <f>IF('Result Sheet'!AE106="","",'Result Sheet'!AE106)</f>
        <v/>
      </c>
      <c r="Q103" s="192" t="str">
        <f>IF('Result Sheet'!AF106="","",'Result Sheet'!AF106)</f>
        <v/>
      </c>
      <c r="R103" s="191" t="str">
        <f>IF('Result Sheet'!AZ106="","",'Result Sheet'!AZ106)</f>
        <v/>
      </c>
      <c r="S103" s="192" t="str">
        <f>IF('Result Sheet'!BA106="","",'Result Sheet'!BA106)</f>
        <v/>
      </c>
      <c r="T103" s="191" t="str">
        <f>IF('Result Sheet'!BV106="","",'Result Sheet'!BV106)</f>
        <v/>
      </c>
      <c r="U103" s="192" t="str">
        <f>IF('Result Sheet'!BW106="","",'Result Sheet'!BW106)</f>
        <v/>
      </c>
      <c r="V103" s="191" t="str">
        <f>IF('Result Sheet'!CQ106="","",'Result Sheet'!CQ106)</f>
        <v/>
      </c>
      <c r="W103" s="192" t="str">
        <f>IF('Result Sheet'!CR106="","",'Result Sheet'!CR106)</f>
        <v/>
      </c>
      <c r="X103" s="191" t="str">
        <f>IF('Result Sheet'!DL106="","",'Result Sheet'!DL106)</f>
        <v/>
      </c>
      <c r="Y103" s="192" t="str">
        <f>IF('Result Sheet'!DM106="","",'Result Sheet'!DM106)</f>
        <v/>
      </c>
      <c r="Z103" s="191" t="str">
        <f>IF('Result Sheet'!EG106="","",'Result Sheet'!EG106)</f>
        <v/>
      </c>
      <c r="AA103" s="192" t="str">
        <f>IF('Result Sheet'!EH106="","",'Result Sheet'!EH106)</f>
        <v/>
      </c>
      <c r="AB103" s="193" t="str">
        <f>IF('Result Sheet'!GB106="","",'Result Sheet'!GB106)</f>
        <v/>
      </c>
      <c r="BV103" s="194" t="str">
        <f>'Result Sheet'!G106</f>
        <v/>
      </c>
      <c r="BW103" s="195" t="str">
        <f t="shared" si="12"/>
        <v/>
      </c>
      <c r="BX103" s="195" t="str">
        <f t="shared" si="13"/>
        <v/>
      </c>
      <c r="BY103" s="195" t="str">
        <f t="shared" si="14"/>
        <v/>
      </c>
      <c r="BZ103" s="195" t="str">
        <f t="shared" si="15"/>
        <v/>
      </c>
      <c r="CA103" s="195" t="str">
        <f t="shared" si="16"/>
        <v/>
      </c>
      <c r="CB103" s="195" t="str">
        <f t="shared" si="17"/>
        <v/>
      </c>
      <c r="CC103" s="195" t="str">
        <f t="shared" si="18"/>
        <v/>
      </c>
      <c r="CD103" s="195" t="str">
        <f t="shared" si="19"/>
        <v/>
      </c>
      <c r="CE103" s="195" t="str">
        <f t="shared" si="20"/>
        <v/>
      </c>
      <c r="CF103" s="195" t="str">
        <f t="shared" si="21"/>
        <v/>
      </c>
      <c r="CG103" s="195" t="str">
        <f t="shared" si="22"/>
        <v/>
      </c>
      <c r="CH103" s="195" t="str">
        <f t="shared" si="23"/>
        <v/>
      </c>
      <c r="CI103" s="196"/>
    </row>
    <row r="104" spans="1:87" ht="15.95" customHeight="1">
      <c r="A104" s="184">
        <f>IF('Result Sheet'!A107="","",'Result Sheet'!A107)</f>
        <v>100</v>
      </c>
      <c r="B104" s="185" t="str">
        <f>IF('Result Sheet'!B107="","",'Result Sheet'!B107)</f>
        <v/>
      </c>
      <c r="C104" s="186" t="str">
        <f>IF('Result Sheet'!F107="","",'Result Sheet'!F107)</f>
        <v/>
      </c>
      <c r="D104" s="187" t="str">
        <f>IF('Result Sheet'!E107="","",'Result Sheet'!E107)</f>
        <v/>
      </c>
      <c r="E104" s="329" t="str">
        <f>IF('Result Sheet'!G107="","",'Result Sheet'!G107)</f>
        <v/>
      </c>
      <c r="F104" s="329" t="str">
        <f>IF('Result Sheet'!H107="","",'Result Sheet'!H107)</f>
        <v/>
      </c>
      <c r="G104" s="329" t="str">
        <f>IF('Result Sheet'!I107="","",'Result Sheet'!I107)</f>
        <v/>
      </c>
      <c r="H104" s="188" t="str">
        <f>IF('Result Sheet'!K107="","",'Result Sheet'!K107)</f>
        <v/>
      </c>
      <c r="I104" s="188" t="str">
        <f>IF('Result Sheet'!J107="","",'Result Sheet'!J107)</f>
        <v/>
      </c>
      <c r="J104" s="301" t="str">
        <f>IF('Result Sheet'!FZ107="","",'Result Sheet'!FZ107)</f>
        <v/>
      </c>
      <c r="K104" s="189" t="str">
        <f>IF('Result Sheet'!FU107="","",'Result Sheet'!FU107)</f>
        <v/>
      </c>
      <c r="L104" s="190" t="str">
        <f>IF('Result Sheet'!FV107="","",'Result Sheet'!FV107)</f>
        <v/>
      </c>
      <c r="M104" s="189" t="str">
        <f>IF('Result Sheet'!FW107="","",'Result Sheet'!FW107)</f>
        <v/>
      </c>
      <c r="N104" s="494" t="str">
        <f>IF('Result Sheet'!FZ107="NSO","NSO",IF('Result Sheet'!FX107="","",'Result Sheet'!FX107))</f>
        <v/>
      </c>
      <c r="O104" s="496" t="str">
        <f>IF('Result Sheet'!FY107="","",'Result Sheet'!FY107)</f>
        <v/>
      </c>
      <c r="P104" s="495" t="str">
        <f>IF('Result Sheet'!AE107="","",'Result Sheet'!AE107)</f>
        <v/>
      </c>
      <c r="Q104" s="192" t="str">
        <f>IF('Result Sheet'!AF107="","",'Result Sheet'!AF107)</f>
        <v/>
      </c>
      <c r="R104" s="191" t="str">
        <f>IF('Result Sheet'!AZ107="","",'Result Sheet'!AZ107)</f>
        <v/>
      </c>
      <c r="S104" s="192" t="str">
        <f>IF('Result Sheet'!BA107="","",'Result Sheet'!BA107)</f>
        <v/>
      </c>
      <c r="T104" s="191" t="str">
        <f>IF('Result Sheet'!BV107="","",'Result Sheet'!BV107)</f>
        <v/>
      </c>
      <c r="U104" s="192" t="str">
        <f>IF('Result Sheet'!BW107="","",'Result Sheet'!BW107)</f>
        <v/>
      </c>
      <c r="V104" s="191" t="str">
        <f>IF('Result Sheet'!CQ107="","",'Result Sheet'!CQ107)</f>
        <v/>
      </c>
      <c r="W104" s="192" t="str">
        <f>IF('Result Sheet'!CR107="","",'Result Sheet'!CR107)</f>
        <v/>
      </c>
      <c r="X104" s="191" t="str">
        <f>IF('Result Sheet'!DL107="","",'Result Sheet'!DL107)</f>
        <v/>
      </c>
      <c r="Y104" s="192" t="str">
        <f>IF('Result Sheet'!DM107="","",'Result Sheet'!DM107)</f>
        <v/>
      </c>
      <c r="Z104" s="191" t="str">
        <f>IF('Result Sheet'!EG107="","",'Result Sheet'!EG107)</f>
        <v/>
      </c>
      <c r="AA104" s="192" t="str">
        <f>IF('Result Sheet'!EH107="","",'Result Sheet'!EH107)</f>
        <v/>
      </c>
      <c r="AB104" s="193" t="str">
        <f>IF('Result Sheet'!GB107="","",'Result Sheet'!GB107)</f>
        <v/>
      </c>
      <c r="BV104" s="194" t="str">
        <f>'Result Sheet'!G107</f>
        <v/>
      </c>
      <c r="BW104" s="195" t="str">
        <f t="shared" si="12"/>
        <v/>
      </c>
      <c r="BX104" s="195" t="str">
        <f t="shared" si="13"/>
        <v/>
      </c>
      <c r="BY104" s="195" t="str">
        <f t="shared" si="14"/>
        <v/>
      </c>
      <c r="BZ104" s="195" t="str">
        <f t="shared" si="15"/>
        <v/>
      </c>
      <c r="CA104" s="195" t="str">
        <f t="shared" si="16"/>
        <v/>
      </c>
      <c r="CB104" s="195" t="str">
        <f t="shared" si="17"/>
        <v/>
      </c>
      <c r="CC104" s="195" t="str">
        <f t="shared" si="18"/>
        <v/>
      </c>
      <c r="CD104" s="195" t="str">
        <f t="shared" si="19"/>
        <v/>
      </c>
      <c r="CE104" s="195" t="str">
        <f t="shared" si="20"/>
        <v/>
      </c>
      <c r="CF104" s="195" t="str">
        <f t="shared" si="21"/>
        <v/>
      </c>
      <c r="CG104" s="195" t="str">
        <f t="shared" si="22"/>
        <v/>
      </c>
      <c r="CH104" s="195" t="str">
        <f t="shared" si="23"/>
        <v/>
      </c>
      <c r="CI104" s="196"/>
    </row>
    <row r="105" spans="1:87" ht="15.95" customHeight="1">
      <c r="A105" s="184">
        <f>IF('Result Sheet'!A108="","",'Result Sheet'!A108)</f>
        <v>101</v>
      </c>
      <c r="B105" s="185" t="str">
        <f>IF('Result Sheet'!B108="","",'Result Sheet'!B108)</f>
        <v/>
      </c>
      <c r="C105" s="186" t="str">
        <f>IF('Result Sheet'!F108="","",'Result Sheet'!F108)</f>
        <v/>
      </c>
      <c r="D105" s="187" t="str">
        <f>IF('Result Sheet'!E108="","",'Result Sheet'!E108)</f>
        <v/>
      </c>
      <c r="E105" s="329" t="str">
        <f>IF('Result Sheet'!G108="","",'Result Sheet'!G108)</f>
        <v/>
      </c>
      <c r="F105" s="329" t="str">
        <f>IF('Result Sheet'!H108="","",'Result Sheet'!H108)</f>
        <v/>
      </c>
      <c r="G105" s="329" t="str">
        <f>IF('Result Sheet'!I108="","",'Result Sheet'!I108)</f>
        <v/>
      </c>
      <c r="H105" s="188" t="str">
        <f>IF('Result Sheet'!K108="","",'Result Sheet'!K108)</f>
        <v/>
      </c>
      <c r="I105" s="188" t="str">
        <f>IF('Result Sheet'!J108="","",'Result Sheet'!J108)</f>
        <v/>
      </c>
      <c r="J105" s="301" t="str">
        <f>IF('Result Sheet'!FZ108="","",'Result Sheet'!FZ108)</f>
        <v/>
      </c>
      <c r="K105" s="189" t="str">
        <f>IF('Result Sheet'!FU108="","",'Result Sheet'!FU108)</f>
        <v/>
      </c>
      <c r="L105" s="190" t="str">
        <f>IF('Result Sheet'!FV108="","",'Result Sheet'!FV108)</f>
        <v/>
      </c>
      <c r="M105" s="189" t="str">
        <f>IF('Result Sheet'!FW108="","",'Result Sheet'!FW108)</f>
        <v/>
      </c>
      <c r="N105" s="494" t="str">
        <f>IF('Result Sheet'!FZ108="NSO","NSO",IF('Result Sheet'!FX108="","",'Result Sheet'!FX108))</f>
        <v/>
      </c>
      <c r="O105" s="496" t="str">
        <f>IF('Result Sheet'!FY108="","",'Result Sheet'!FY108)</f>
        <v/>
      </c>
      <c r="P105" s="495" t="str">
        <f>IF('Result Sheet'!AE108="","",'Result Sheet'!AE108)</f>
        <v/>
      </c>
      <c r="Q105" s="192" t="str">
        <f>IF('Result Sheet'!AF108="","",'Result Sheet'!AF108)</f>
        <v/>
      </c>
      <c r="R105" s="191" t="str">
        <f>IF('Result Sheet'!AZ108="","",'Result Sheet'!AZ108)</f>
        <v/>
      </c>
      <c r="S105" s="192" t="str">
        <f>IF('Result Sheet'!BA108="","",'Result Sheet'!BA108)</f>
        <v/>
      </c>
      <c r="T105" s="191" t="str">
        <f>IF('Result Sheet'!BV108="","",'Result Sheet'!BV108)</f>
        <v/>
      </c>
      <c r="U105" s="192" t="str">
        <f>IF('Result Sheet'!BW108="","",'Result Sheet'!BW108)</f>
        <v/>
      </c>
      <c r="V105" s="191" t="str">
        <f>IF('Result Sheet'!CQ108="","",'Result Sheet'!CQ108)</f>
        <v/>
      </c>
      <c r="W105" s="192" t="str">
        <f>IF('Result Sheet'!CR108="","",'Result Sheet'!CR108)</f>
        <v/>
      </c>
      <c r="X105" s="191" t="str">
        <f>IF('Result Sheet'!DL108="","",'Result Sheet'!DL108)</f>
        <v/>
      </c>
      <c r="Y105" s="192" t="str">
        <f>IF('Result Sheet'!DM108="","",'Result Sheet'!DM108)</f>
        <v/>
      </c>
      <c r="Z105" s="191" t="str">
        <f>IF('Result Sheet'!EG108="","",'Result Sheet'!EG108)</f>
        <v/>
      </c>
      <c r="AA105" s="192" t="str">
        <f>IF('Result Sheet'!EH108="","",'Result Sheet'!EH108)</f>
        <v/>
      </c>
      <c r="AB105" s="193" t="str">
        <f>IF('Result Sheet'!GB108="","",'Result Sheet'!GB108)</f>
        <v/>
      </c>
      <c r="BV105" s="194" t="str">
        <f>'Result Sheet'!G108</f>
        <v/>
      </c>
      <c r="BW105" s="195" t="str">
        <f t="shared" si="12"/>
        <v/>
      </c>
      <c r="BX105" s="195" t="str">
        <f t="shared" si="13"/>
        <v/>
      </c>
      <c r="BY105" s="195" t="str">
        <f t="shared" si="14"/>
        <v/>
      </c>
      <c r="BZ105" s="195" t="str">
        <f t="shared" si="15"/>
        <v/>
      </c>
      <c r="CA105" s="195" t="str">
        <f t="shared" si="16"/>
        <v/>
      </c>
      <c r="CB105" s="195" t="str">
        <f t="shared" si="17"/>
        <v/>
      </c>
      <c r="CC105" s="195" t="str">
        <f t="shared" si="18"/>
        <v/>
      </c>
      <c r="CD105" s="195" t="str">
        <f t="shared" si="19"/>
        <v/>
      </c>
      <c r="CE105" s="195" t="str">
        <f t="shared" si="20"/>
        <v/>
      </c>
      <c r="CF105" s="195" t="str">
        <f t="shared" si="21"/>
        <v/>
      </c>
      <c r="CG105" s="195" t="str">
        <f t="shared" si="22"/>
        <v/>
      </c>
      <c r="CH105" s="195" t="str">
        <f t="shared" si="23"/>
        <v/>
      </c>
      <c r="CI105" s="196"/>
    </row>
    <row r="106" spans="1:87" ht="15.95" customHeight="1">
      <c r="A106" s="184">
        <f>IF('Result Sheet'!A109="","",'Result Sheet'!A109)</f>
        <v>102</v>
      </c>
      <c r="B106" s="185" t="str">
        <f>IF('Result Sheet'!B109="","",'Result Sheet'!B109)</f>
        <v/>
      </c>
      <c r="C106" s="186" t="str">
        <f>IF('Result Sheet'!F109="","",'Result Sheet'!F109)</f>
        <v/>
      </c>
      <c r="D106" s="187" t="str">
        <f>IF('Result Sheet'!E109="","",'Result Sheet'!E109)</f>
        <v/>
      </c>
      <c r="E106" s="329" t="str">
        <f>IF('Result Sheet'!G109="","",'Result Sheet'!G109)</f>
        <v/>
      </c>
      <c r="F106" s="329" t="str">
        <f>IF('Result Sheet'!H109="","",'Result Sheet'!H109)</f>
        <v/>
      </c>
      <c r="G106" s="329" t="str">
        <f>IF('Result Sheet'!I109="","",'Result Sheet'!I109)</f>
        <v/>
      </c>
      <c r="H106" s="188" t="str">
        <f>IF('Result Sheet'!K109="","",'Result Sheet'!K109)</f>
        <v/>
      </c>
      <c r="I106" s="188" t="str">
        <f>IF('Result Sheet'!J109="","",'Result Sheet'!J109)</f>
        <v/>
      </c>
      <c r="J106" s="301" t="str">
        <f>IF('Result Sheet'!FZ109="","",'Result Sheet'!FZ109)</f>
        <v/>
      </c>
      <c r="K106" s="189" t="str">
        <f>IF('Result Sheet'!FU109="","",'Result Sheet'!FU109)</f>
        <v/>
      </c>
      <c r="L106" s="190" t="str">
        <f>IF('Result Sheet'!FV109="","",'Result Sheet'!FV109)</f>
        <v/>
      </c>
      <c r="M106" s="189" t="str">
        <f>IF('Result Sheet'!FW109="","",'Result Sheet'!FW109)</f>
        <v/>
      </c>
      <c r="N106" s="494" t="str">
        <f>IF('Result Sheet'!FZ109="NSO","NSO",IF('Result Sheet'!FX109="","",'Result Sheet'!FX109))</f>
        <v/>
      </c>
      <c r="O106" s="496" t="str">
        <f>IF('Result Sheet'!FY109="","",'Result Sheet'!FY109)</f>
        <v/>
      </c>
      <c r="P106" s="495" t="str">
        <f>IF('Result Sheet'!AE109="","",'Result Sheet'!AE109)</f>
        <v/>
      </c>
      <c r="Q106" s="192" t="str">
        <f>IF('Result Sheet'!AF109="","",'Result Sheet'!AF109)</f>
        <v/>
      </c>
      <c r="R106" s="191" t="str">
        <f>IF('Result Sheet'!AZ109="","",'Result Sheet'!AZ109)</f>
        <v/>
      </c>
      <c r="S106" s="192" t="str">
        <f>IF('Result Sheet'!BA109="","",'Result Sheet'!BA109)</f>
        <v/>
      </c>
      <c r="T106" s="191" t="str">
        <f>IF('Result Sheet'!BV109="","",'Result Sheet'!BV109)</f>
        <v/>
      </c>
      <c r="U106" s="192" t="str">
        <f>IF('Result Sheet'!BW109="","",'Result Sheet'!BW109)</f>
        <v/>
      </c>
      <c r="V106" s="191" t="str">
        <f>IF('Result Sheet'!CQ109="","",'Result Sheet'!CQ109)</f>
        <v/>
      </c>
      <c r="W106" s="192" t="str">
        <f>IF('Result Sheet'!CR109="","",'Result Sheet'!CR109)</f>
        <v/>
      </c>
      <c r="X106" s="191" t="str">
        <f>IF('Result Sheet'!DL109="","",'Result Sheet'!DL109)</f>
        <v/>
      </c>
      <c r="Y106" s="192" t="str">
        <f>IF('Result Sheet'!DM109="","",'Result Sheet'!DM109)</f>
        <v/>
      </c>
      <c r="Z106" s="191" t="str">
        <f>IF('Result Sheet'!EG109="","",'Result Sheet'!EG109)</f>
        <v/>
      </c>
      <c r="AA106" s="192" t="str">
        <f>IF('Result Sheet'!EH109="","",'Result Sheet'!EH109)</f>
        <v/>
      </c>
      <c r="AB106" s="193" t="str">
        <f>IF('Result Sheet'!GB109="","",'Result Sheet'!GB109)</f>
        <v/>
      </c>
      <c r="BV106" s="194" t="str">
        <f>'Result Sheet'!G109</f>
        <v/>
      </c>
      <c r="BW106" s="195" t="str">
        <f t="shared" si="12"/>
        <v/>
      </c>
      <c r="BX106" s="195" t="str">
        <f t="shared" si="13"/>
        <v/>
      </c>
      <c r="BY106" s="195" t="str">
        <f t="shared" si="14"/>
        <v/>
      </c>
      <c r="BZ106" s="195" t="str">
        <f t="shared" si="15"/>
        <v/>
      </c>
      <c r="CA106" s="195" t="str">
        <f t="shared" si="16"/>
        <v/>
      </c>
      <c r="CB106" s="195" t="str">
        <f t="shared" si="17"/>
        <v/>
      </c>
      <c r="CC106" s="195" t="str">
        <f t="shared" si="18"/>
        <v/>
      </c>
      <c r="CD106" s="195" t="str">
        <f t="shared" si="19"/>
        <v/>
      </c>
      <c r="CE106" s="195" t="str">
        <f t="shared" si="20"/>
        <v/>
      </c>
      <c r="CF106" s="195" t="str">
        <f t="shared" si="21"/>
        <v/>
      </c>
      <c r="CG106" s="195" t="str">
        <f t="shared" si="22"/>
        <v/>
      </c>
      <c r="CH106" s="195" t="str">
        <f t="shared" si="23"/>
        <v/>
      </c>
      <c r="CI106" s="196"/>
    </row>
    <row r="107" spans="1:87" ht="15.95" customHeight="1">
      <c r="A107" s="184">
        <f>IF('Result Sheet'!A110="","",'Result Sheet'!A110)</f>
        <v>103</v>
      </c>
      <c r="B107" s="185" t="str">
        <f>IF('Result Sheet'!B110="","",'Result Sheet'!B110)</f>
        <v/>
      </c>
      <c r="C107" s="186" t="str">
        <f>IF('Result Sheet'!F110="","",'Result Sheet'!F110)</f>
        <v/>
      </c>
      <c r="D107" s="187" t="str">
        <f>IF('Result Sheet'!E110="","",'Result Sheet'!E110)</f>
        <v/>
      </c>
      <c r="E107" s="329" t="str">
        <f>IF('Result Sheet'!G110="","",'Result Sheet'!G110)</f>
        <v/>
      </c>
      <c r="F107" s="329" t="str">
        <f>IF('Result Sheet'!H110="","",'Result Sheet'!H110)</f>
        <v/>
      </c>
      <c r="G107" s="329" t="str">
        <f>IF('Result Sheet'!I110="","",'Result Sheet'!I110)</f>
        <v/>
      </c>
      <c r="H107" s="188" t="str">
        <f>IF('Result Sheet'!K110="","",'Result Sheet'!K110)</f>
        <v/>
      </c>
      <c r="I107" s="188" t="str">
        <f>IF('Result Sheet'!J110="","",'Result Sheet'!J110)</f>
        <v/>
      </c>
      <c r="J107" s="301" t="str">
        <f>IF('Result Sheet'!FZ110="","",'Result Sheet'!FZ110)</f>
        <v/>
      </c>
      <c r="K107" s="189" t="str">
        <f>IF('Result Sheet'!FU110="","",'Result Sheet'!FU110)</f>
        <v/>
      </c>
      <c r="L107" s="190" t="str">
        <f>IF('Result Sheet'!FV110="","",'Result Sheet'!FV110)</f>
        <v/>
      </c>
      <c r="M107" s="189" t="str">
        <f>IF('Result Sheet'!FW110="","",'Result Sheet'!FW110)</f>
        <v/>
      </c>
      <c r="N107" s="494" t="str">
        <f>IF('Result Sheet'!FZ110="NSO","NSO",IF('Result Sheet'!FX110="","",'Result Sheet'!FX110))</f>
        <v/>
      </c>
      <c r="O107" s="496" t="str">
        <f>IF('Result Sheet'!FY110="","",'Result Sheet'!FY110)</f>
        <v/>
      </c>
      <c r="P107" s="495" t="str">
        <f>IF('Result Sheet'!AE110="","",'Result Sheet'!AE110)</f>
        <v/>
      </c>
      <c r="Q107" s="192" t="str">
        <f>IF('Result Sheet'!AF110="","",'Result Sheet'!AF110)</f>
        <v/>
      </c>
      <c r="R107" s="191" t="str">
        <f>IF('Result Sheet'!AZ110="","",'Result Sheet'!AZ110)</f>
        <v/>
      </c>
      <c r="S107" s="192" t="str">
        <f>IF('Result Sheet'!BA110="","",'Result Sheet'!BA110)</f>
        <v/>
      </c>
      <c r="T107" s="191" t="str">
        <f>IF('Result Sheet'!BV110="","",'Result Sheet'!BV110)</f>
        <v/>
      </c>
      <c r="U107" s="192" t="str">
        <f>IF('Result Sheet'!BW110="","",'Result Sheet'!BW110)</f>
        <v/>
      </c>
      <c r="V107" s="191" t="str">
        <f>IF('Result Sheet'!CQ110="","",'Result Sheet'!CQ110)</f>
        <v/>
      </c>
      <c r="W107" s="192" t="str">
        <f>IF('Result Sheet'!CR110="","",'Result Sheet'!CR110)</f>
        <v/>
      </c>
      <c r="X107" s="191" t="str">
        <f>IF('Result Sheet'!DL110="","",'Result Sheet'!DL110)</f>
        <v/>
      </c>
      <c r="Y107" s="192" t="str">
        <f>IF('Result Sheet'!DM110="","",'Result Sheet'!DM110)</f>
        <v/>
      </c>
      <c r="Z107" s="191" t="str">
        <f>IF('Result Sheet'!EG110="","",'Result Sheet'!EG110)</f>
        <v/>
      </c>
      <c r="AA107" s="192" t="str">
        <f>IF('Result Sheet'!EH110="","",'Result Sheet'!EH110)</f>
        <v/>
      </c>
      <c r="AB107" s="193" t="str">
        <f>IF('Result Sheet'!GB110="","",'Result Sheet'!GB110)</f>
        <v/>
      </c>
      <c r="BV107" s="194" t="str">
        <f>'Result Sheet'!G110</f>
        <v/>
      </c>
      <c r="BW107" s="195" t="str">
        <f t="shared" si="12"/>
        <v/>
      </c>
      <c r="BX107" s="195" t="str">
        <f t="shared" si="13"/>
        <v/>
      </c>
      <c r="BY107" s="195" t="str">
        <f t="shared" si="14"/>
        <v/>
      </c>
      <c r="BZ107" s="195" t="str">
        <f t="shared" si="15"/>
        <v/>
      </c>
      <c r="CA107" s="195" t="str">
        <f t="shared" si="16"/>
        <v/>
      </c>
      <c r="CB107" s="195" t="str">
        <f t="shared" si="17"/>
        <v/>
      </c>
      <c r="CC107" s="195" t="str">
        <f t="shared" si="18"/>
        <v/>
      </c>
      <c r="CD107" s="195" t="str">
        <f t="shared" si="19"/>
        <v/>
      </c>
      <c r="CE107" s="195" t="str">
        <f t="shared" si="20"/>
        <v/>
      </c>
      <c r="CF107" s="195" t="str">
        <f t="shared" si="21"/>
        <v/>
      </c>
      <c r="CG107" s="195" t="str">
        <f t="shared" si="22"/>
        <v/>
      </c>
      <c r="CH107" s="195" t="str">
        <f t="shared" si="23"/>
        <v/>
      </c>
      <c r="CI107" s="196"/>
    </row>
    <row r="108" spans="1:87" ht="15.95" customHeight="1">
      <c r="A108" s="184">
        <f>IF('Result Sheet'!A111="","",'Result Sheet'!A111)</f>
        <v>104</v>
      </c>
      <c r="B108" s="185" t="str">
        <f>IF('Result Sheet'!B111="","",'Result Sheet'!B111)</f>
        <v/>
      </c>
      <c r="C108" s="186" t="str">
        <f>IF('Result Sheet'!F111="","",'Result Sheet'!F111)</f>
        <v/>
      </c>
      <c r="D108" s="187" t="str">
        <f>IF('Result Sheet'!E111="","",'Result Sheet'!E111)</f>
        <v/>
      </c>
      <c r="E108" s="329" t="str">
        <f>IF('Result Sheet'!G111="","",'Result Sheet'!G111)</f>
        <v/>
      </c>
      <c r="F108" s="329" t="str">
        <f>IF('Result Sheet'!H111="","",'Result Sheet'!H111)</f>
        <v/>
      </c>
      <c r="G108" s="329" t="str">
        <f>IF('Result Sheet'!I111="","",'Result Sheet'!I111)</f>
        <v/>
      </c>
      <c r="H108" s="188" t="str">
        <f>IF('Result Sheet'!K111="","",'Result Sheet'!K111)</f>
        <v/>
      </c>
      <c r="I108" s="188" t="str">
        <f>IF('Result Sheet'!J111="","",'Result Sheet'!J111)</f>
        <v/>
      </c>
      <c r="J108" s="301" t="str">
        <f>IF('Result Sheet'!FZ111="","",'Result Sheet'!FZ111)</f>
        <v/>
      </c>
      <c r="K108" s="189" t="str">
        <f>IF('Result Sheet'!FU111="","",'Result Sheet'!FU111)</f>
        <v/>
      </c>
      <c r="L108" s="190" t="str">
        <f>IF('Result Sheet'!FV111="","",'Result Sheet'!FV111)</f>
        <v/>
      </c>
      <c r="M108" s="189" t="str">
        <f>IF('Result Sheet'!FW111="","",'Result Sheet'!FW111)</f>
        <v/>
      </c>
      <c r="N108" s="494" t="str">
        <f>IF('Result Sheet'!FZ111="NSO","NSO",IF('Result Sheet'!FX111="","",'Result Sheet'!FX111))</f>
        <v/>
      </c>
      <c r="O108" s="496" t="str">
        <f>IF('Result Sheet'!FY111="","",'Result Sheet'!FY111)</f>
        <v/>
      </c>
      <c r="P108" s="495" t="str">
        <f>IF('Result Sheet'!AE111="","",'Result Sheet'!AE111)</f>
        <v/>
      </c>
      <c r="Q108" s="192" t="str">
        <f>IF('Result Sheet'!AF111="","",'Result Sheet'!AF111)</f>
        <v/>
      </c>
      <c r="R108" s="191" t="str">
        <f>IF('Result Sheet'!AZ111="","",'Result Sheet'!AZ111)</f>
        <v/>
      </c>
      <c r="S108" s="192" t="str">
        <f>IF('Result Sheet'!BA111="","",'Result Sheet'!BA111)</f>
        <v/>
      </c>
      <c r="T108" s="191" t="str">
        <f>IF('Result Sheet'!BV111="","",'Result Sheet'!BV111)</f>
        <v/>
      </c>
      <c r="U108" s="192" t="str">
        <f>IF('Result Sheet'!BW111="","",'Result Sheet'!BW111)</f>
        <v/>
      </c>
      <c r="V108" s="191" t="str">
        <f>IF('Result Sheet'!CQ111="","",'Result Sheet'!CQ111)</f>
        <v/>
      </c>
      <c r="W108" s="192" t="str">
        <f>IF('Result Sheet'!CR111="","",'Result Sheet'!CR111)</f>
        <v/>
      </c>
      <c r="X108" s="191" t="str">
        <f>IF('Result Sheet'!DL111="","",'Result Sheet'!DL111)</f>
        <v/>
      </c>
      <c r="Y108" s="192" t="str">
        <f>IF('Result Sheet'!DM111="","",'Result Sheet'!DM111)</f>
        <v/>
      </c>
      <c r="Z108" s="191" t="str">
        <f>IF('Result Sheet'!EG111="","",'Result Sheet'!EG111)</f>
        <v/>
      </c>
      <c r="AA108" s="192" t="str">
        <f>IF('Result Sheet'!EH111="","",'Result Sheet'!EH111)</f>
        <v/>
      </c>
      <c r="AB108" s="193" t="str">
        <f>IF('Result Sheet'!GB111="","",'Result Sheet'!GB111)</f>
        <v/>
      </c>
      <c r="BV108" s="194" t="str">
        <f>'Result Sheet'!G111</f>
        <v/>
      </c>
      <c r="BW108" s="195" t="str">
        <f t="shared" si="12"/>
        <v/>
      </c>
      <c r="BX108" s="195" t="str">
        <f t="shared" si="13"/>
        <v/>
      </c>
      <c r="BY108" s="195" t="str">
        <f t="shared" si="14"/>
        <v/>
      </c>
      <c r="BZ108" s="195" t="str">
        <f t="shared" si="15"/>
        <v/>
      </c>
      <c r="CA108" s="195" t="str">
        <f t="shared" si="16"/>
        <v/>
      </c>
      <c r="CB108" s="195" t="str">
        <f t="shared" si="17"/>
        <v/>
      </c>
      <c r="CC108" s="195" t="str">
        <f t="shared" si="18"/>
        <v/>
      </c>
      <c r="CD108" s="195" t="str">
        <f t="shared" si="19"/>
        <v/>
      </c>
      <c r="CE108" s="195" t="str">
        <f t="shared" si="20"/>
        <v/>
      </c>
      <c r="CF108" s="195" t="str">
        <f t="shared" si="21"/>
        <v/>
      </c>
      <c r="CG108" s="195" t="str">
        <f t="shared" si="22"/>
        <v/>
      </c>
      <c r="CH108" s="195" t="str">
        <f t="shared" si="23"/>
        <v/>
      </c>
      <c r="CI108" s="196"/>
    </row>
    <row r="109" spans="1:87" ht="15.95" customHeight="1">
      <c r="A109" s="184">
        <f>IF('Result Sheet'!A112="","",'Result Sheet'!A112)</f>
        <v>105</v>
      </c>
      <c r="B109" s="185" t="str">
        <f>IF('Result Sheet'!B112="","",'Result Sheet'!B112)</f>
        <v/>
      </c>
      <c r="C109" s="186" t="str">
        <f>IF('Result Sheet'!F112="","",'Result Sheet'!F112)</f>
        <v/>
      </c>
      <c r="D109" s="187" t="str">
        <f>IF('Result Sheet'!E112="","",'Result Sheet'!E112)</f>
        <v/>
      </c>
      <c r="E109" s="329" t="str">
        <f>IF('Result Sheet'!G112="","",'Result Sheet'!G112)</f>
        <v/>
      </c>
      <c r="F109" s="329" t="str">
        <f>IF('Result Sheet'!H112="","",'Result Sheet'!H112)</f>
        <v/>
      </c>
      <c r="G109" s="329" t="str">
        <f>IF('Result Sheet'!I112="","",'Result Sheet'!I112)</f>
        <v/>
      </c>
      <c r="H109" s="188" t="str">
        <f>IF('Result Sheet'!K112="","",'Result Sheet'!K112)</f>
        <v/>
      </c>
      <c r="I109" s="188" t="str">
        <f>IF('Result Sheet'!J112="","",'Result Sheet'!J112)</f>
        <v/>
      </c>
      <c r="J109" s="301" t="str">
        <f>IF('Result Sheet'!FZ112="","",'Result Sheet'!FZ112)</f>
        <v/>
      </c>
      <c r="K109" s="189" t="str">
        <f>IF('Result Sheet'!FU112="","",'Result Sheet'!FU112)</f>
        <v/>
      </c>
      <c r="L109" s="190" t="str">
        <f>IF('Result Sheet'!FV112="","",'Result Sheet'!FV112)</f>
        <v/>
      </c>
      <c r="M109" s="189" t="str">
        <f>IF('Result Sheet'!FW112="","",'Result Sheet'!FW112)</f>
        <v/>
      </c>
      <c r="N109" s="494" t="str">
        <f>IF('Result Sheet'!FZ112="NSO","NSO",IF('Result Sheet'!FX112="","",'Result Sheet'!FX112))</f>
        <v/>
      </c>
      <c r="O109" s="496" t="str">
        <f>IF('Result Sheet'!FY112="","",'Result Sheet'!FY112)</f>
        <v/>
      </c>
      <c r="P109" s="495" t="str">
        <f>IF('Result Sheet'!AE112="","",'Result Sheet'!AE112)</f>
        <v/>
      </c>
      <c r="Q109" s="192" t="str">
        <f>IF('Result Sheet'!AF112="","",'Result Sheet'!AF112)</f>
        <v/>
      </c>
      <c r="R109" s="191" t="str">
        <f>IF('Result Sheet'!AZ112="","",'Result Sheet'!AZ112)</f>
        <v/>
      </c>
      <c r="S109" s="192" t="str">
        <f>IF('Result Sheet'!BA112="","",'Result Sheet'!BA112)</f>
        <v/>
      </c>
      <c r="T109" s="191" t="str">
        <f>IF('Result Sheet'!BV112="","",'Result Sheet'!BV112)</f>
        <v/>
      </c>
      <c r="U109" s="192" t="str">
        <f>IF('Result Sheet'!BW112="","",'Result Sheet'!BW112)</f>
        <v/>
      </c>
      <c r="V109" s="191" t="str">
        <f>IF('Result Sheet'!CQ112="","",'Result Sheet'!CQ112)</f>
        <v/>
      </c>
      <c r="W109" s="192" t="str">
        <f>IF('Result Sheet'!CR112="","",'Result Sheet'!CR112)</f>
        <v/>
      </c>
      <c r="X109" s="191" t="str">
        <f>IF('Result Sheet'!DL112="","",'Result Sheet'!DL112)</f>
        <v/>
      </c>
      <c r="Y109" s="192" t="str">
        <f>IF('Result Sheet'!DM112="","",'Result Sheet'!DM112)</f>
        <v/>
      </c>
      <c r="Z109" s="191" t="str">
        <f>IF('Result Sheet'!EG112="","",'Result Sheet'!EG112)</f>
        <v/>
      </c>
      <c r="AA109" s="192" t="str">
        <f>IF('Result Sheet'!EH112="","",'Result Sheet'!EH112)</f>
        <v/>
      </c>
      <c r="AB109" s="193" t="str">
        <f>IF('Result Sheet'!GB112="","",'Result Sheet'!GB112)</f>
        <v/>
      </c>
      <c r="BV109" s="194" t="str">
        <f>'Result Sheet'!G112</f>
        <v/>
      </c>
      <c r="BW109" s="195" t="str">
        <f t="shared" si="12"/>
        <v/>
      </c>
      <c r="BX109" s="195" t="str">
        <f t="shared" si="13"/>
        <v/>
      </c>
      <c r="BY109" s="195" t="str">
        <f t="shared" si="14"/>
        <v/>
      </c>
      <c r="BZ109" s="195" t="str">
        <f t="shared" si="15"/>
        <v/>
      </c>
      <c r="CA109" s="195" t="str">
        <f t="shared" si="16"/>
        <v/>
      </c>
      <c r="CB109" s="195" t="str">
        <f t="shared" si="17"/>
        <v/>
      </c>
      <c r="CC109" s="195" t="str">
        <f t="shared" si="18"/>
        <v/>
      </c>
      <c r="CD109" s="195" t="str">
        <f t="shared" si="19"/>
        <v/>
      </c>
      <c r="CE109" s="195" t="str">
        <f t="shared" si="20"/>
        <v/>
      </c>
      <c r="CF109" s="195" t="str">
        <f t="shared" si="21"/>
        <v/>
      </c>
      <c r="CG109" s="195" t="str">
        <f t="shared" si="22"/>
        <v/>
      </c>
      <c r="CH109" s="195" t="str">
        <f t="shared" si="23"/>
        <v/>
      </c>
      <c r="CI109" s="196"/>
    </row>
    <row r="110" spans="1:87" ht="15.95" customHeight="1">
      <c r="A110" s="184">
        <f>IF('Result Sheet'!A113="","",'Result Sheet'!A113)</f>
        <v>106</v>
      </c>
      <c r="B110" s="185" t="str">
        <f>IF('Result Sheet'!B113="","",'Result Sheet'!B113)</f>
        <v/>
      </c>
      <c r="C110" s="186" t="str">
        <f>IF('Result Sheet'!F113="","",'Result Sheet'!F113)</f>
        <v/>
      </c>
      <c r="D110" s="187" t="str">
        <f>IF('Result Sheet'!E113="","",'Result Sheet'!E113)</f>
        <v/>
      </c>
      <c r="E110" s="329" t="str">
        <f>IF('Result Sheet'!G113="","",'Result Sheet'!G113)</f>
        <v/>
      </c>
      <c r="F110" s="329" t="str">
        <f>IF('Result Sheet'!H113="","",'Result Sheet'!H113)</f>
        <v/>
      </c>
      <c r="G110" s="329" t="str">
        <f>IF('Result Sheet'!I113="","",'Result Sheet'!I113)</f>
        <v/>
      </c>
      <c r="H110" s="188" t="str">
        <f>IF('Result Sheet'!K113="","",'Result Sheet'!K113)</f>
        <v/>
      </c>
      <c r="I110" s="188" t="str">
        <f>IF('Result Sheet'!J113="","",'Result Sheet'!J113)</f>
        <v/>
      </c>
      <c r="J110" s="301" t="str">
        <f>IF('Result Sheet'!FZ113="","",'Result Sheet'!FZ113)</f>
        <v/>
      </c>
      <c r="K110" s="189" t="str">
        <f>IF('Result Sheet'!FU113="","",'Result Sheet'!FU113)</f>
        <v/>
      </c>
      <c r="L110" s="190" t="str">
        <f>IF('Result Sheet'!FV113="","",'Result Sheet'!FV113)</f>
        <v/>
      </c>
      <c r="M110" s="189" t="str">
        <f>IF('Result Sheet'!FW113="","",'Result Sheet'!FW113)</f>
        <v/>
      </c>
      <c r="N110" s="494" t="str">
        <f>IF('Result Sheet'!FZ113="NSO","NSO",IF('Result Sheet'!FX113="","",'Result Sheet'!FX113))</f>
        <v/>
      </c>
      <c r="O110" s="496" t="str">
        <f>IF('Result Sheet'!FY113="","",'Result Sheet'!FY113)</f>
        <v/>
      </c>
      <c r="P110" s="495" t="str">
        <f>IF('Result Sheet'!AE113="","",'Result Sheet'!AE113)</f>
        <v/>
      </c>
      <c r="Q110" s="192" t="str">
        <f>IF('Result Sheet'!AF113="","",'Result Sheet'!AF113)</f>
        <v/>
      </c>
      <c r="R110" s="191" t="str">
        <f>IF('Result Sheet'!AZ113="","",'Result Sheet'!AZ113)</f>
        <v/>
      </c>
      <c r="S110" s="192" t="str">
        <f>IF('Result Sheet'!BA113="","",'Result Sheet'!BA113)</f>
        <v/>
      </c>
      <c r="T110" s="191" t="str">
        <f>IF('Result Sheet'!BV113="","",'Result Sheet'!BV113)</f>
        <v/>
      </c>
      <c r="U110" s="192" t="str">
        <f>IF('Result Sheet'!BW113="","",'Result Sheet'!BW113)</f>
        <v/>
      </c>
      <c r="V110" s="191" t="str">
        <f>IF('Result Sheet'!CQ113="","",'Result Sheet'!CQ113)</f>
        <v/>
      </c>
      <c r="W110" s="192" t="str">
        <f>IF('Result Sheet'!CR113="","",'Result Sheet'!CR113)</f>
        <v/>
      </c>
      <c r="X110" s="191" t="str">
        <f>IF('Result Sheet'!DL113="","",'Result Sheet'!DL113)</f>
        <v/>
      </c>
      <c r="Y110" s="192" t="str">
        <f>IF('Result Sheet'!DM113="","",'Result Sheet'!DM113)</f>
        <v/>
      </c>
      <c r="Z110" s="191" t="str">
        <f>IF('Result Sheet'!EG113="","",'Result Sheet'!EG113)</f>
        <v/>
      </c>
      <c r="AA110" s="192" t="str">
        <f>IF('Result Sheet'!EH113="","",'Result Sheet'!EH113)</f>
        <v/>
      </c>
      <c r="AB110" s="193" t="str">
        <f>IF('Result Sheet'!GB113="","",'Result Sheet'!GB113)</f>
        <v/>
      </c>
      <c r="BV110" s="194" t="str">
        <f>'Result Sheet'!G113</f>
        <v/>
      </c>
      <c r="BW110" s="195" t="str">
        <f t="shared" si="12"/>
        <v/>
      </c>
      <c r="BX110" s="195" t="str">
        <f t="shared" si="13"/>
        <v/>
      </c>
      <c r="BY110" s="195" t="str">
        <f t="shared" si="14"/>
        <v/>
      </c>
      <c r="BZ110" s="195" t="str">
        <f t="shared" si="15"/>
        <v/>
      </c>
      <c r="CA110" s="195" t="str">
        <f t="shared" si="16"/>
        <v/>
      </c>
      <c r="CB110" s="195" t="str">
        <f t="shared" si="17"/>
        <v/>
      </c>
      <c r="CC110" s="195" t="str">
        <f t="shared" si="18"/>
        <v/>
      </c>
      <c r="CD110" s="195" t="str">
        <f t="shared" si="19"/>
        <v/>
      </c>
      <c r="CE110" s="195" t="str">
        <f t="shared" si="20"/>
        <v/>
      </c>
      <c r="CF110" s="195" t="str">
        <f t="shared" si="21"/>
        <v/>
      </c>
      <c r="CG110" s="195" t="str">
        <f t="shared" si="22"/>
        <v/>
      </c>
      <c r="CH110" s="195" t="str">
        <f t="shared" si="23"/>
        <v/>
      </c>
      <c r="CI110" s="196"/>
    </row>
    <row r="111" spans="1:87" ht="15.95" customHeight="1">
      <c r="A111" s="184">
        <f>IF('Result Sheet'!A114="","",'Result Sheet'!A114)</f>
        <v>107</v>
      </c>
      <c r="B111" s="185" t="str">
        <f>IF('Result Sheet'!B114="","",'Result Sheet'!B114)</f>
        <v/>
      </c>
      <c r="C111" s="186" t="str">
        <f>IF('Result Sheet'!F114="","",'Result Sheet'!F114)</f>
        <v/>
      </c>
      <c r="D111" s="187" t="str">
        <f>IF('Result Sheet'!E114="","",'Result Sheet'!E114)</f>
        <v/>
      </c>
      <c r="E111" s="329" t="str">
        <f>IF('Result Sheet'!G114="","",'Result Sheet'!G114)</f>
        <v/>
      </c>
      <c r="F111" s="329" t="str">
        <f>IF('Result Sheet'!H114="","",'Result Sheet'!H114)</f>
        <v/>
      </c>
      <c r="G111" s="329" t="str">
        <f>IF('Result Sheet'!I114="","",'Result Sheet'!I114)</f>
        <v/>
      </c>
      <c r="H111" s="188" t="str">
        <f>IF('Result Sheet'!K114="","",'Result Sheet'!K114)</f>
        <v/>
      </c>
      <c r="I111" s="188" t="str">
        <f>IF('Result Sheet'!J114="","",'Result Sheet'!J114)</f>
        <v/>
      </c>
      <c r="J111" s="301" t="str">
        <f>IF('Result Sheet'!FZ114="","",'Result Sheet'!FZ114)</f>
        <v/>
      </c>
      <c r="K111" s="189" t="str">
        <f>IF('Result Sheet'!FU114="","",'Result Sheet'!FU114)</f>
        <v/>
      </c>
      <c r="L111" s="190" t="str">
        <f>IF('Result Sheet'!FV114="","",'Result Sheet'!FV114)</f>
        <v/>
      </c>
      <c r="M111" s="189" t="str">
        <f>IF('Result Sheet'!FW114="","",'Result Sheet'!FW114)</f>
        <v/>
      </c>
      <c r="N111" s="494" t="str">
        <f>IF('Result Sheet'!FZ114="NSO","NSO",IF('Result Sheet'!FX114="","",'Result Sheet'!FX114))</f>
        <v/>
      </c>
      <c r="O111" s="496" t="str">
        <f>IF('Result Sheet'!FY114="","",'Result Sheet'!FY114)</f>
        <v/>
      </c>
      <c r="P111" s="495" t="str">
        <f>IF('Result Sheet'!AE114="","",'Result Sheet'!AE114)</f>
        <v/>
      </c>
      <c r="Q111" s="192" t="str">
        <f>IF('Result Sheet'!AF114="","",'Result Sheet'!AF114)</f>
        <v/>
      </c>
      <c r="R111" s="191" t="str">
        <f>IF('Result Sheet'!AZ114="","",'Result Sheet'!AZ114)</f>
        <v/>
      </c>
      <c r="S111" s="192" t="str">
        <f>IF('Result Sheet'!BA114="","",'Result Sheet'!BA114)</f>
        <v/>
      </c>
      <c r="T111" s="191" t="str">
        <f>IF('Result Sheet'!BV114="","",'Result Sheet'!BV114)</f>
        <v/>
      </c>
      <c r="U111" s="192" t="str">
        <f>IF('Result Sheet'!BW114="","",'Result Sheet'!BW114)</f>
        <v/>
      </c>
      <c r="V111" s="191" t="str">
        <f>IF('Result Sheet'!CQ114="","",'Result Sheet'!CQ114)</f>
        <v/>
      </c>
      <c r="W111" s="192" t="str">
        <f>IF('Result Sheet'!CR114="","",'Result Sheet'!CR114)</f>
        <v/>
      </c>
      <c r="X111" s="191" t="str">
        <f>IF('Result Sheet'!DL114="","",'Result Sheet'!DL114)</f>
        <v/>
      </c>
      <c r="Y111" s="192" t="str">
        <f>IF('Result Sheet'!DM114="","",'Result Sheet'!DM114)</f>
        <v/>
      </c>
      <c r="Z111" s="191" t="str">
        <f>IF('Result Sheet'!EG114="","",'Result Sheet'!EG114)</f>
        <v/>
      </c>
      <c r="AA111" s="192" t="str">
        <f>IF('Result Sheet'!EH114="","",'Result Sheet'!EH114)</f>
        <v/>
      </c>
      <c r="AB111" s="193" t="str">
        <f>IF('Result Sheet'!GB114="","",'Result Sheet'!GB114)</f>
        <v/>
      </c>
      <c r="BV111" s="194" t="str">
        <f>'Result Sheet'!G114</f>
        <v/>
      </c>
      <c r="BW111" s="195" t="str">
        <f t="shared" si="12"/>
        <v/>
      </c>
      <c r="BX111" s="195" t="str">
        <f t="shared" si="13"/>
        <v/>
      </c>
      <c r="BY111" s="195" t="str">
        <f t="shared" si="14"/>
        <v/>
      </c>
      <c r="BZ111" s="195" t="str">
        <f t="shared" si="15"/>
        <v/>
      </c>
      <c r="CA111" s="195" t="str">
        <f t="shared" si="16"/>
        <v/>
      </c>
      <c r="CB111" s="195" t="str">
        <f t="shared" si="17"/>
        <v/>
      </c>
      <c r="CC111" s="195" t="str">
        <f t="shared" si="18"/>
        <v/>
      </c>
      <c r="CD111" s="195" t="str">
        <f t="shared" si="19"/>
        <v/>
      </c>
      <c r="CE111" s="195" t="str">
        <f t="shared" si="20"/>
        <v/>
      </c>
      <c r="CF111" s="195" t="str">
        <f t="shared" si="21"/>
        <v/>
      </c>
      <c r="CG111" s="195" t="str">
        <f t="shared" si="22"/>
        <v/>
      </c>
      <c r="CH111" s="195" t="str">
        <f t="shared" si="23"/>
        <v/>
      </c>
      <c r="CI111" s="196"/>
    </row>
    <row r="112" spans="1:87" ht="15.95" customHeight="1">
      <c r="A112" s="184">
        <f>IF('Result Sheet'!A115="","",'Result Sheet'!A115)</f>
        <v>108</v>
      </c>
      <c r="B112" s="185" t="str">
        <f>IF('Result Sheet'!B115="","",'Result Sheet'!B115)</f>
        <v/>
      </c>
      <c r="C112" s="186" t="str">
        <f>IF('Result Sheet'!F115="","",'Result Sheet'!F115)</f>
        <v/>
      </c>
      <c r="D112" s="187" t="str">
        <f>IF('Result Sheet'!E115="","",'Result Sheet'!E115)</f>
        <v/>
      </c>
      <c r="E112" s="329" t="str">
        <f>IF('Result Sheet'!G115="","",'Result Sheet'!G115)</f>
        <v/>
      </c>
      <c r="F112" s="329" t="str">
        <f>IF('Result Sheet'!H115="","",'Result Sheet'!H115)</f>
        <v/>
      </c>
      <c r="G112" s="329" t="str">
        <f>IF('Result Sheet'!I115="","",'Result Sheet'!I115)</f>
        <v/>
      </c>
      <c r="H112" s="188" t="str">
        <f>IF('Result Sheet'!K115="","",'Result Sheet'!K115)</f>
        <v/>
      </c>
      <c r="I112" s="188" t="str">
        <f>IF('Result Sheet'!J115="","",'Result Sheet'!J115)</f>
        <v/>
      </c>
      <c r="J112" s="301" t="str">
        <f>IF('Result Sheet'!FZ115="","",'Result Sheet'!FZ115)</f>
        <v/>
      </c>
      <c r="K112" s="189" t="str">
        <f>IF('Result Sheet'!FU115="","",'Result Sheet'!FU115)</f>
        <v/>
      </c>
      <c r="L112" s="190" t="str">
        <f>IF('Result Sheet'!FV115="","",'Result Sheet'!FV115)</f>
        <v/>
      </c>
      <c r="M112" s="189" t="str">
        <f>IF('Result Sheet'!FW115="","",'Result Sheet'!FW115)</f>
        <v/>
      </c>
      <c r="N112" s="494" t="str">
        <f>IF('Result Sheet'!FZ115="NSO","NSO",IF('Result Sheet'!FX115="","",'Result Sheet'!FX115))</f>
        <v/>
      </c>
      <c r="O112" s="496" t="str">
        <f>IF('Result Sheet'!FY115="","",'Result Sheet'!FY115)</f>
        <v/>
      </c>
      <c r="P112" s="495" t="str">
        <f>IF('Result Sheet'!AE115="","",'Result Sheet'!AE115)</f>
        <v/>
      </c>
      <c r="Q112" s="192" t="str">
        <f>IF('Result Sheet'!AF115="","",'Result Sheet'!AF115)</f>
        <v/>
      </c>
      <c r="R112" s="191" t="str">
        <f>IF('Result Sheet'!AZ115="","",'Result Sheet'!AZ115)</f>
        <v/>
      </c>
      <c r="S112" s="192" t="str">
        <f>IF('Result Sheet'!BA115="","",'Result Sheet'!BA115)</f>
        <v/>
      </c>
      <c r="T112" s="191" t="str">
        <f>IF('Result Sheet'!BV115="","",'Result Sheet'!BV115)</f>
        <v/>
      </c>
      <c r="U112" s="192" t="str">
        <f>IF('Result Sheet'!BW115="","",'Result Sheet'!BW115)</f>
        <v/>
      </c>
      <c r="V112" s="191" t="str">
        <f>IF('Result Sheet'!CQ115="","",'Result Sheet'!CQ115)</f>
        <v/>
      </c>
      <c r="W112" s="192" t="str">
        <f>IF('Result Sheet'!CR115="","",'Result Sheet'!CR115)</f>
        <v/>
      </c>
      <c r="X112" s="191" t="str">
        <f>IF('Result Sheet'!DL115="","",'Result Sheet'!DL115)</f>
        <v/>
      </c>
      <c r="Y112" s="192" t="str">
        <f>IF('Result Sheet'!DM115="","",'Result Sheet'!DM115)</f>
        <v/>
      </c>
      <c r="Z112" s="191" t="str">
        <f>IF('Result Sheet'!EG115="","",'Result Sheet'!EG115)</f>
        <v/>
      </c>
      <c r="AA112" s="192" t="str">
        <f>IF('Result Sheet'!EH115="","",'Result Sheet'!EH115)</f>
        <v/>
      </c>
      <c r="AB112" s="193" t="str">
        <f>IF('Result Sheet'!GB115="","",'Result Sheet'!GB115)</f>
        <v/>
      </c>
      <c r="BV112" s="194" t="str">
        <f>'Result Sheet'!G115</f>
        <v/>
      </c>
      <c r="BW112" s="195" t="str">
        <f t="shared" si="12"/>
        <v/>
      </c>
      <c r="BX112" s="195" t="str">
        <f t="shared" si="13"/>
        <v/>
      </c>
      <c r="BY112" s="195" t="str">
        <f t="shared" si="14"/>
        <v/>
      </c>
      <c r="BZ112" s="195" t="str">
        <f t="shared" si="15"/>
        <v/>
      </c>
      <c r="CA112" s="195" t="str">
        <f t="shared" si="16"/>
        <v/>
      </c>
      <c r="CB112" s="195" t="str">
        <f t="shared" si="17"/>
        <v/>
      </c>
      <c r="CC112" s="195" t="str">
        <f t="shared" si="18"/>
        <v/>
      </c>
      <c r="CD112" s="195" t="str">
        <f t="shared" si="19"/>
        <v/>
      </c>
      <c r="CE112" s="195" t="str">
        <f t="shared" si="20"/>
        <v/>
      </c>
      <c r="CF112" s="195" t="str">
        <f t="shared" si="21"/>
        <v/>
      </c>
      <c r="CG112" s="195" t="str">
        <f t="shared" si="22"/>
        <v/>
      </c>
      <c r="CH112" s="195" t="str">
        <f t="shared" si="23"/>
        <v/>
      </c>
      <c r="CI112" s="196"/>
    </row>
    <row r="113" spans="1:87" ht="15.95" customHeight="1">
      <c r="A113" s="184">
        <f>IF('Result Sheet'!A116="","",'Result Sheet'!A116)</f>
        <v>109</v>
      </c>
      <c r="B113" s="185" t="str">
        <f>IF('Result Sheet'!B116="","",'Result Sheet'!B116)</f>
        <v/>
      </c>
      <c r="C113" s="186" t="str">
        <f>IF('Result Sheet'!F116="","",'Result Sheet'!F116)</f>
        <v/>
      </c>
      <c r="D113" s="187" t="str">
        <f>IF('Result Sheet'!E116="","",'Result Sheet'!E116)</f>
        <v/>
      </c>
      <c r="E113" s="329" t="str">
        <f>IF('Result Sheet'!G116="","",'Result Sheet'!G116)</f>
        <v/>
      </c>
      <c r="F113" s="329" t="str">
        <f>IF('Result Sheet'!H116="","",'Result Sheet'!H116)</f>
        <v/>
      </c>
      <c r="G113" s="329" t="str">
        <f>IF('Result Sheet'!I116="","",'Result Sheet'!I116)</f>
        <v/>
      </c>
      <c r="H113" s="188" t="str">
        <f>IF('Result Sheet'!K116="","",'Result Sheet'!K116)</f>
        <v/>
      </c>
      <c r="I113" s="188" t="str">
        <f>IF('Result Sheet'!J116="","",'Result Sheet'!J116)</f>
        <v/>
      </c>
      <c r="J113" s="301" t="str">
        <f>IF('Result Sheet'!FZ116="","",'Result Sheet'!FZ116)</f>
        <v/>
      </c>
      <c r="K113" s="189" t="str">
        <f>IF('Result Sheet'!FU116="","",'Result Sheet'!FU116)</f>
        <v/>
      </c>
      <c r="L113" s="190" t="str">
        <f>IF('Result Sheet'!FV116="","",'Result Sheet'!FV116)</f>
        <v/>
      </c>
      <c r="M113" s="189" t="str">
        <f>IF('Result Sheet'!FW116="","",'Result Sheet'!FW116)</f>
        <v/>
      </c>
      <c r="N113" s="494" t="str">
        <f>IF('Result Sheet'!FZ116="NSO","NSO",IF('Result Sheet'!FX116="","",'Result Sheet'!FX116))</f>
        <v/>
      </c>
      <c r="O113" s="496" t="str">
        <f>IF('Result Sheet'!FY116="","",'Result Sheet'!FY116)</f>
        <v/>
      </c>
      <c r="P113" s="495" t="str">
        <f>IF('Result Sheet'!AE116="","",'Result Sheet'!AE116)</f>
        <v/>
      </c>
      <c r="Q113" s="192" t="str">
        <f>IF('Result Sheet'!AF116="","",'Result Sheet'!AF116)</f>
        <v/>
      </c>
      <c r="R113" s="191" t="str">
        <f>IF('Result Sheet'!AZ116="","",'Result Sheet'!AZ116)</f>
        <v/>
      </c>
      <c r="S113" s="192" t="str">
        <f>IF('Result Sheet'!BA116="","",'Result Sheet'!BA116)</f>
        <v/>
      </c>
      <c r="T113" s="191" t="str">
        <f>IF('Result Sheet'!BV116="","",'Result Sheet'!BV116)</f>
        <v/>
      </c>
      <c r="U113" s="192" t="str">
        <f>IF('Result Sheet'!BW116="","",'Result Sheet'!BW116)</f>
        <v/>
      </c>
      <c r="V113" s="191" t="str">
        <f>IF('Result Sheet'!CQ116="","",'Result Sheet'!CQ116)</f>
        <v/>
      </c>
      <c r="W113" s="192" t="str">
        <f>IF('Result Sheet'!CR116="","",'Result Sheet'!CR116)</f>
        <v/>
      </c>
      <c r="X113" s="191" t="str">
        <f>IF('Result Sheet'!DL116="","",'Result Sheet'!DL116)</f>
        <v/>
      </c>
      <c r="Y113" s="192" t="str">
        <f>IF('Result Sheet'!DM116="","",'Result Sheet'!DM116)</f>
        <v/>
      </c>
      <c r="Z113" s="191" t="str">
        <f>IF('Result Sheet'!EG116="","",'Result Sheet'!EG116)</f>
        <v/>
      </c>
      <c r="AA113" s="192" t="str">
        <f>IF('Result Sheet'!EH116="","",'Result Sheet'!EH116)</f>
        <v/>
      </c>
      <c r="AB113" s="193" t="str">
        <f>IF('Result Sheet'!GB116="","",'Result Sheet'!GB116)</f>
        <v/>
      </c>
      <c r="BV113" s="194" t="str">
        <f>'Result Sheet'!G116</f>
        <v/>
      </c>
      <c r="BW113" s="195" t="str">
        <f t="shared" si="12"/>
        <v/>
      </c>
      <c r="BX113" s="195" t="str">
        <f t="shared" si="13"/>
        <v/>
      </c>
      <c r="BY113" s="195" t="str">
        <f t="shared" si="14"/>
        <v/>
      </c>
      <c r="BZ113" s="195" t="str">
        <f t="shared" si="15"/>
        <v/>
      </c>
      <c r="CA113" s="195" t="str">
        <f t="shared" si="16"/>
        <v/>
      </c>
      <c r="CB113" s="195" t="str">
        <f t="shared" si="17"/>
        <v/>
      </c>
      <c r="CC113" s="195" t="str">
        <f t="shared" si="18"/>
        <v/>
      </c>
      <c r="CD113" s="195" t="str">
        <f t="shared" si="19"/>
        <v/>
      </c>
      <c r="CE113" s="195" t="str">
        <f t="shared" si="20"/>
        <v/>
      </c>
      <c r="CF113" s="195" t="str">
        <f t="shared" si="21"/>
        <v/>
      </c>
      <c r="CG113" s="195" t="str">
        <f t="shared" si="22"/>
        <v/>
      </c>
      <c r="CH113" s="195" t="str">
        <f t="shared" si="23"/>
        <v/>
      </c>
      <c r="CI113" s="196"/>
    </row>
    <row r="114" spans="1:87" ht="15.95" customHeight="1">
      <c r="A114" s="184">
        <f>IF('Result Sheet'!A117="","",'Result Sheet'!A117)</f>
        <v>110</v>
      </c>
      <c r="B114" s="185" t="str">
        <f>IF('Result Sheet'!B117="","",'Result Sheet'!B117)</f>
        <v/>
      </c>
      <c r="C114" s="186" t="str">
        <f>IF('Result Sheet'!F117="","",'Result Sheet'!F117)</f>
        <v/>
      </c>
      <c r="D114" s="187" t="str">
        <f>IF('Result Sheet'!E117="","",'Result Sheet'!E117)</f>
        <v/>
      </c>
      <c r="E114" s="329" t="str">
        <f>IF('Result Sheet'!G117="","",'Result Sheet'!G117)</f>
        <v/>
      </c>
      <c r="F114" s="329" t="str">
        <f>IF('Result Sheet'!H117="","",'Result Sheet'!H117)</f>
        <v/>
      </c>
      <c r="G114" s="329" t="str">
        <f>IF('Result Sheet'!I117="","",'Result Sheet'!I117)</f>
        <v/>
      </c>
      <c r="H114" s="188" t="str">
        <f>IF('Result Sheet'!K117="","",'Result Sheet'!K117)</f>
        <v/>
      </c>
      <c r="I114" s="188" t="str">
        <f>IF('Result Sheet'!J117="","",'Result Sheet'!J117)</f>
        <v/>
      </c>
      <c r="J114" s="301" t="str">
        <f>IF('Result Sheet'!FZ117="","",'Result Sheet'!FZ117)</f>
        <v/>
      </c>
      <c r="K114" s="189" t="str">
        <f>IF('Result Sheet'!FU117="","",'Result Sheet'!FU117)</f>
        <v/>
      </c>
      <c r="L114" s="190" t="str">
        <f>IF('Result Sheet'!FV117="","",'Result Sheet'!FV117)</f>
        <v/>
      </c>
      <c r="M114" s="189" t="str">
        <f>IF('Result Sheet'!FW117="","",'Result Sheet'!FW117)</f>
        <v/>
      </c>
      <c r="N114" s="494" t="str">
        <f>IF('Result Sheet'!FZ117="NSO","NSO",IF('Result Sheet'!FX117="","",'Result Sheet'!FX117))</f>
        <v/>
      </c>
      <c r="O114" s="496" t="str">
        <f>IF('Result Sheet'!FY117="","",'Result Sheet'!FY117)</f>
        <v/>
      </c>
      <c r="P114" s="495" t="str">
        <f>IF('Result Sheet'!AE117="","",'Result Sheet'!AE117)</f>
        <v/>
      </c>
      <c r="Q114" s="192" t="str">
        <f>IF('Result Sheet'!AF117="","",'Result Sheet'!AF117)</f>
        <v/>
      </c>
      <c r="R114" s="191" t="str">
        <f>IF('Result Sheet'!AZ117="","",'Result Sheet'!AZ117)</f>
        <v/>
      </c>
      <c r="S114" s="192" t="str">
        <f>IF('Result Sheet'!BA117="","",'Result Sheet'!BA117)</f>
        <v/>
      </c>
      <c r="T114" s="191" t="str">
        <f>IF('Result Sheet'!BV117="","",'Result Sheet'!BV117)</f>
        <v/>
      </c>
      <c r="U114" s="192" t="str">
        <f>IF('Result Sheet'!BW117="","",'Result Sheet'!BW117)</f>
        <v/>
      </c>
      <c r="V114" s="191" t="str">
        <f>IF('Result Sheet'!CQ117="","",'Result Sheet'!CQ117)</f>
        <v/>
      </c>
      <c r="W114" s="192" t="str">
        <f>IF('Result Sheet'!CR117="","",'Result Sheet'!CR117)</f>
        <v/>
      </c>
      <c r="X114" s="191" t="str">
        <f>IF('Result Sheet'!DL117="","",'Result Sheet'!DL117)</f>
        <v/>
      </c>
      <c r="Y114" s="192" t="str">
        <f>IF('Result Sheet'!DM117="","",'Result Sheet'!DM117)</f>
        <v/>
      </c>
      <c r="Z114" s="191" t="str">
        <f>IF('Result Sheet'!EG117="","",'Result Sheet'!EG117)</f>
        <v/>
      </c>
      <c r="AA114" s="192" t="str">
        <f>IF('Result Sheet'!EH117="","",'Result Sheet'!EH117)</f>
        <v/>
      </c>
      <c r="AB114" s="193" t="str">
        <f>IF('Result Sheet'!GB117="","",'Result Sheet'!GB117)</f>
        <v/>
      </c>
      <c r="BV114" s="194" t="str">
        <f>'Result Sheet'!G117</f>
        <v/>
      </c>
      <c r="BW114" s="195" t="str">
        <f t="shared" si="12"/>
        <v/>
      </c>
      <c r="BX114" s="195" t="str">
        <f t="shared" si="13"/>
        <v/>
      </c>
      <c r="BY114" s="195" t="str">
        <f t="shared" si="14"/>
        <v/>
      </c>
      <c r="BZ114" s="195" t="str">
        <f t="shared" si="15"/>
        <v/>
      </c>
      <c r="CA114" s="195" t="str">
        <f t="shared" si="16"/>
        <v/>
      </c>
      <c r="CB114" s="195" t="str">
        <f t="shared" si="17"/>
        <v/>
      </c>
      <c r="CC114" s="195" t="str">
        <f t="shared" si="18"/>
        <v/>
      </c>
      <c r="CD114" s="195" t="str">
        <f t="shared" si="19"/>
        <v/>
      </c>
      <c r="CE114" s="195" t="str">
        <f t="shared" si="20"/>
        <v/>
      </c>
      <c r="CF114" s="195" t="str">
        <f t="shared" si="21"/>
        <v/>
      </c>
      <c r="CG114" s="195" t="str">
        <f t="shared" si="22"/>
        <v/>
      </c>
      <c r="CH114" s="195" t="str">
        <f t="shared" si="23"/>
        <v/>
      </c>
      <c r="CI114" s="196"/>
    </row>
    <row r="115" spans="1:87" ht="15.95" customHeight="1">
      <c r="A115" s="184">
        <f>IF('Result Sheet'!A118="","",'Result Sheet'!A118)</f>
        <v>111</v>
      </c>
      <c r="B115" s="185" t="str">
        <f>IF('Result Sheet'!B118="","",'Result Sheet'!B118)</f>
        <v/>
      </c>
      <c r="C115" s="186" t="str">
        <f>IF('Result Sheet'!F118="","",'Result Sheet'!F118)</f>
        <v/>
      </c>
      <c r="D115" s="187" t="str">
        <f>IF('Result Sheet'!E118="","",'Result Sheet'!E118)</f>
        <v/>
      </c>
      <c r="E115" s="329" t="str">
        <f>IF('Result Sheet'!G118="","",'Result Sheet'!G118)</f>
        <v/>
      </c>
      <c r="F115" s="329" t="str">
        <f>IF('Result Sheet'!H118="","",'Result Sheet'!H118)</f>
        <v/>
      </c>
      <c r="G115" s="329" t="str">
        <f>IF('Result Sheet'!I118="","",'Result Sheet'!I118)</f>
        <v/>
      </c>
      <c r="H115" s="188" t="str">
        <f>IF('Result Sheet'!K118="","",'Result Sheet'!K118)</f>
        <v/>
      </c>
      <c r="I115" s="188" t="str">
        <f>IF('Result Sheet'!J118="","",'Result Sheet'!J118)</f>
        <v/>
      </c>
      <c r="J115" s="301" t="str">
        <f>IF('Result Sheet'!FZ118="","",'Result Sheet'!FZ118)</f>
        <v/>
      </c>
      <c r="K115" s="189" t="str">
        <f>IF('Result Sheet'!FU118="","",'Result Sheet'!FU118)</f>
        <v/>
      </c>
      <c r="L115" s="190" t="str">
        <f>IF('Result Sheet'!FV118="","",'Result Sheet'!FV118)</f>
        <v/>
      </c>
      <c r="M115" s="189" t="str">
        <f>IF('Result Sheet'!FW118="","",'Result Sheet'!FW118)</f>
        <v/>
      </c>
      <c r="N115" s="494" t="str">
        <f>IF('Result Sheet'!FZ118="NSO","NSO",IF('Result Sheet'!FX118="","",'Result Sheet'!FX118))</f>
        <v/>
      </c>
      <c r="O115" s="496" t="str">
        <f>IF('Result Sheet'!FY118="","",'Result Sheet'!FY118)</f>
        <v/>
      </c>
      <c r="P115" s="495" t="str">
        <f>IF('Result Sheet'!AE118="","",'Result Sheet'!AE118)</f>
        <v/>
      </c>
      <c r="Q115" s="192" t="str">
        <f>IF('Result Sheet'!AF118="","",'Result Sheet'!AF118)</f>
        <v/>
      </c>
      <c r="R115" s="191" t="str">
        <f>IF('Result Sheet'!AZ118="","",'Result Sheet'!AZ118)</f>
        <v/>
      </c>
      <c r="S115" s="192" t="str">
        <f>IF('Result Sheet'!BA118="","",'Result Sheet'!BA118)</f>
        <v/>
      </c>
      <c r="T115" s="191" t="str">
        <f>IF('Result Sheet'!BV118="","",'Result Sheet'!BV118)</f>
        <v/>
      </c>
      <c r="U115" s="192" t="str">
        <f>IF('Result Sheet'!BW118="","",'Result Sheet'!BW118)</f>
        <v/>
      </c>
      <c r="V115" s="191" t="str">
        <f>IF('Result Sheet'!CQ118="","",'Result Sheet'!CQ118)</f>
        <v/>
      </c>
      <c r="W115" s="192" t="str">
        <f>IF('Result Sheet'!CR118="","",'Result Sheet'!CR118)</f>
        <v/>
      </c>
      <c r="X115" s="191" t="str">
        <f>IF('Result Sheet'!DL118="","",'Result Sheet'!DL118)</f>
        <v/>
      </c>
      <c r="Y115" s="192" t="str">
        <f>IF('Result Sheet'!DM118="","",'Result Sheet'!DM118)</f>
        <v/>
      </c>
      <c r="Z115" s="191" t="str">
        <f>IF('Result Sheet'!EG118="","",'Result Sheet'!EG118)</f>
        <v/>
      </c>
      <c r="AA115" s="192" t="str">
        <f>IF('Result Sheet'!EH118="","",'Result Sheet'!EH118)</f>
        <v/>
      </c>
      <c r="AB115" s="193" t="str">
        <f>IF('Result Sheet'!GB118="","",'Result Sheet'!GB118)</f>
        <v/>
      </c>
      <c r="BV115" s="194" t="str">
        <f>'Result Sheet'!G118</f>
        <v/>
      </c>
      <c r="BW115" s="195" t="str">
        <f t="shared" si="12"/>
        <v/>
      </c>
      <c r="BX115" s="195" t="str">
        <f t="shared" si="13"/>
        <v/>
      </c>
      <c r="BY115" s="195" t="str">
        <f t="shared" si="14"/>
        <v/>
      </c>
      <c r="BZ115" s="195" t="str">
        <f t="shared" si="15"/>
        <v/>
      </c>
      <c r="CA115" s="195" t="str">
        <f t="shared" si="16"/>
        <v/>
      </c>
      <c r="CB115" s="195" t="str">
        <f t="shared" si="17"/>
        <v/>
      </c>
      <c r="CC115" s="195" t="str">
        <f t="shared" si="18"/>
        <v/>
      </c>
      <c r="CD115" s="195" t="str">
        <f t="shared" si="19"/>
        <v/>
      </c>
      <c r="CE115" s="195" t="str">
        <f t="shared" si="20"/>
        <v/>
      </c>
      <c r="CF115" s="195" t="str">
        <f t="shared" si="21"/>
        <v/>
      </c>
      <c r="CG115" s="195" t="str">
        <f t="shared" si="22"/>
        <v/>
      </c>
      <c r="CH115" s="195" t="str">
        <f t="shared" si="23"/>
        <v/>
      </c>
      <c r="CI115" s="196"/>
    </row>
    <row r="116" spans="1:87" ht="15.95" customHeight="1">
      <c r="A116" s="184">
        <f>IF('Result Sheet'!A119="","",'Result Sheet'!A119)</f>
        <v>112</v>
      </c>
      <c r="B116" s="185" t="str">
        <f>IF('Result Sheet'!B119="","",'Result Sheet'!B119)</f>
        <v/>
      </c>
      <c r="C116" s="186" t="str">
        <f>IF('Result Sheet'!F119="","",'Result Sheet'!F119)</f>
        <v/>
      </c>
      <c r="D116" s="187" t="str">
        <f>IF('Result Sheet'!E119="","",'Result Sheet'!E119)</f>
        <v/>
      </c>
      <c r="E116" s="329" t="str">
        <f>IF('Result Sheet'!G119="","",'Result Sheet'!G119)</f>
        <v/>
      </c>
      <c r="F116" s="329" t="str">
        <f>IF('Result Sheet'!H119="","",'Result Sheet'!H119)</f>
        <v/>
      </c>
      <c r="G116" s="329" t="str">
        <f>IF('Result Sheet'!I119="","",'Result Sheet'!I119)</f>
        <v/>
      </c>
      <c r="H116" s="188" t="str">
        <f>IF('Result Sheet'!K119="","",'Result Sheet'!K119)</f>
        <v/>
      </c>
      <c r="I116" s="188" t="str">
        <f>IF('Result Sheet'!J119="","",'Result Sheet'!J119)</f>
        <v/>
      </c>
      <c r="J116" s="301" t="str">
        <f>IF('Result Sheet'!FZ119="","",'Result Sheet'!FZ119)</f>
        <v/>
      </c>
      <c r="K116" s="189" t="str">
        <f>IF('Result Sheet'!FU119="","",'Result Sheet'!FU119)</f>
        <v/>
      </c>
      <c r="L116" s="190" t="str">
        <f>IF('Result Sheet'!FV119="","",'Result Sheet'!FV119)</f>
        <v/>
      </c>
      <c r="M116" s="189" t="str">
        <f>IF('Result Sheet'!FW119="","",'Result Sheet'!FW119)</f>
        <v/>
      </c>
      <c r="N116" s="494" t="str">
        <f>IF('Result Sheet'!FZ119="NSO","NSO",IF('Result Sheet'!FX119="","",'Result Sheet'!FX119))</f>
        <v/>
      </c>
      <c r="O116" s="496" t="str">
        <f>IF('Result Sheet'!FY119="","",'Result Sheet'!FY119)</f>
        <v/>
      </c>
      <c r="P116" s="495" t="str">
        <f>IF('Result Sheet'!AE119="","",'Result Sheet'!AE119)</f>
        <v/>
      </c>
      <c r="Q116" s="192" t="str">
        <f>IF('Result Sheet'!AF119="","",'Result Sheet'!AF119)</f>
        <v/>
      </c>
      <c r="R116" s="191" t="str">
        <f>IF('Result Sheet'!AZ119="","",'Result Sheet'!AZ119)</f>
        <v/>
      </c>
      <c r="S116" s="192" t="str">
        <f>IF('Result Sheet'!BA119="","",'Result Sheet'!BA119)</f>
        <v/>
      </c>
      <c r="T116" s="191" t="str">
        <f>IF('Result Sheet'!BV119="","",'Result Sheet'!BV119)</f>
        <v/>
      </c>
      <c r="U116" s="192" t="str">
        <f>IF('Result Sheet'!BW119="","",'Result Sheet'!BW119)</f>
        <v/>
      </c>
      <c r="V116" s="191" t="str">
        <f>IF('Result Sheet'!CQ119="","",'Result Sheet'!CQ119)</f>
        <v/>
      </c>
      <c r="W116" s="192" t="str">
        <f>IF('Result Sheet'!CR119="","",'Result Sheet'!CR119)</f>
        <v/>
      </c>
      <c r="X116" s="191" t="str">
        <f>IF('Result Sheet'!DL119="","",'Result Sheet'!DL119)</f>
        <v/>
      </c>
      <c r="Y116" s="192" t="str">
        <f>IF('Result Sheet'!DM119="","",'Result Sheet'!DM119)</f>
        <v/>
      </c>
      <c r="Z116" s="191" t="str">
        <f>IF('Result Sheet'!EG119="","",'Result Sheet'!EG119)</f>
        <v/>
      </c>
      <c r="AA116" s="192" t="str">
        <f>IF('Result Sheet'!EH119="","",'Result Sheet'!EH119)</f>
        <v/>
      </c>
      <c r="AB116" s="193" t="str">
        <f>IF('Result Sheet'!GB119="","",'Result Sheet'!GB119)</f>
        <v/>
      </c>
      <c r="BV116" s="194" t="str">
        <f>'Result Sheet'!G119</f>
        <v/>
      </c>
      <c r="BW116" s="195" t="str">
        <f t="shared" si="12"/>
        <v/>
      </c>
      <c r="BX116" s="195" t="str">
        <f t="shared" si="13"/>
        <v/>
      </c>
      <c r="BY116" s="195" t="str">
        <f t="shared" si="14"/>
        <v/>
      </c>
      <c r="BZ116" s="195" t="str">
        <f t="shared" si="15"/>
        <v/>
      </c>
      <c r="CA116" s="195" t="str">
        <f t="shared" si="16"/>
        <v/>
      </c>
      <c r="CB116" s="195" t="str">
        <f t="shared" si="17"/>
        <v/>
      </c>
      <c r="CC116" s="195" t="str">
        <f t="shared" si="18"/>
        <v/>
      </c>
      <c r="CD116" s="195" t="str">
        <f t="shared" si="19"/>
        <v/>
      </c>
      <c r="CE116" s="195" t="str">
        <f t="shared" si="20"/>
        <v/>
      </c>
      <c r="CF116" s="195" t="str">
        <f t="shared" si="21"/>
        <v/>
      </c>
      <c r="CG116" s="195" t="str">
        <f t="shared" si="22"/>
        <v/>
      </c>
      <c r="CH116" s="195" t="str">
        <f t="shared" si="23"/>
        <v/>
      </c>
      <c r="CI116" s="196"/>
    </row>
    <row r="117" spans="1:87" ht="15.95" customHeight="1">
      <c r="A117" s="184">
        <f>IF('Result Sheet'!A120="","",'Result Sheet'!A120)</f>
        <v>113</v>
      </c>
      <c r="B117" s="185" t="str">
        <f>IF('Result Sheet'!B120="","",'Result Sheet'!B120)</f>
        <v/>
      </c>
      <c r="C117" s="186" t="str">
        <f>IF('Result Sheet'!F120="","",'Result Sheet'!F120)</f>
        <v/>
      </c>
      <c r="D117" s="187" t="str">
        <f>IF('Result Sheet'!E120="","",'Result Sheet'!E120)</f>
        <v/>
      </c>
      <c r="E117" s="329" t="str">
        <f>IF('Result Sheet'!G120="","",'Result Sheet'!G120)</f>
        <v/>
      </c>
      <c r="F117" s="329" t="str">
        <f>IF('Result Sheet'!H120="","",'Result Sheet'!H120)</f>
        <v/>
      </c>
      <c r="G117" s="329" t="str">
        <f>IF('Result Sheet'!I120="","",'Result Sheet'!I120)</f>
        <v/>
      </c>
      <c r="H117" s="188" t="str">
        <f>IF('Result Sheet'!K120="","",'Result Sheet'!K120)</f>
        <v/>
      </c>
      <c r="I117" s="188" t="str">
        <f>IF('Result Sheet'!J120="","",'Result Sheet'!J120)</f>
        <v/>
      </c>
      <c r="J117" s="301" t="str">
        <f>IF('Result Sheet'!FZ120="","",'Result Sheet'!FZ120)</f>
        <v/>
      </c>
      <c r="K117" s="189" t="str">
        <f>IF('Result Sheet'!FU120="","",'Result Sheet'!FU120)</f>
        <v/>
      </c>
      <c r="L117" s="190" t="str">
        <f>IF('Result Sheet'!FV120="","",'Result Sheet'!FV120)</f>
        <v/>
      </c>
      <c r="M117" s="189" t="str">
        <f>IF('Result Sheet'!FW120="","",'Result Sheet'!FW120)</f>
        <v/>
      </c>
      <c r="N117" s="494" t="str">
        <f>IF('Result Sheet'!FZ120="NSO","NSO",IF('Result Sheet'!FX120="","",'Result Sheet'!FX120))</f>
        <v/>
      </c>
      <c r="O117" s="496" t="str">
        <f>IF('Result Sheet'!FY120="","",'Result Sheet'!FY120)</f>
        <v/>
      </c>
      <c r="P117" s="495" t="str">
        <f>IF('Result Sheet'!AE120="","",'Result Sheet'!AE120)</f>
        <v/>
      </c>
      <c r="Q117" s="192" t="str">
        <f>IF('Result Sheet'!AF120="","",'Result Sheet'!AF120)</f>
        <v/>
      </c>
      <c r="R117" s="191" t="str">
        <f>IF('Result Sheet'!AZ120="","",'Result Sheet'!AZ120)</f>
        <v/>
      </c>
      <c r="S117" s="192" t="str">
        <f>IF('Result Sheet'!BA120="","",'Result Sheet'!BA120)</f>
        <v/>
      </c>
      <c r="T117" s="191" t="str">
        <f>IF('Result Sheet'!BV120="","",'Result Sheet'!BV120)</f>
        <v/>
      </c>
      <c r="U117" s="192" t="str">
        <f>IF('Result Sheet'!BW120="","",'Result Sheet'!BW120)</f>
        <v/>
      </c>
      <c r="V117" s="191" t="str">
        <f>IF('Result Sheet'!CQ120="","",'Result Sheet'!CQ120)</f>
        <v/>
      </c>
      <c r="W117" s="192" t="str">
        <f>IF('Result Sheet'!CR120="","",'Result Sheet'!CR120)</f>
        <v/>
      </c>
      <c r="X117" s="191" t="str">
        <f>IF('Result Sheet'!DL120="","",'Result Sheet'!DL120)</f>
        <v/>
      </c>
      <c r="Y117" s="192" t="str">
        <f>IF('Result Sheet'!DM120="","",'Result Sheet'!DM120)</f>
        <v/>
      </c>
      <c r="Z117" s="191" t="str">
        <f>IF('Result Sheet'!EG120="","",'Result Sheet'!EG120)</f>
        <v/>
      </c>
      <c r="AA117" s="192" t="str">
        <f>IF('Result Sheet'!EH120="","",'Result Sheet'!EH120)</f>
        <v/>
      </c>
      <c r="AB117" s="193" t="str">
        <f>IF('Result Sheet'!GB120="","",'Result Sheet'!GB120)</f>
        <v/>
      </c>
      <c r="BV117" s="194" t="str">
        <f>'Result Sheet'!G120</f>
        <v/>
      </c>
      <c r="BW117" s="195" t="str">
        <f t="shared" si="12"/>
        <v/>
      </c>
      <c r="BX117" s="195" t="str">
        <f t="shared" si="13"/>
        <v/>
      </c>
      <c r="BY117" s="195" t="str">
        <f t="shared" si="14"/>
        <v/>
      </c>
      <c r="BZ117" s="195" t="str">
        <f t="shared" si="15"/>
        <v/>
      </c>
      <c r="CA117" s="195" t="str">
        <f t="shared" si="16"/>
        <v/>
      </c>
      <c r="CB117" s="195" t="str">
        <f t="shared" si="17"/>
        <v/>
      </c>
      <c r="CC117" s="195" t="str">
        <f t="shared" si="18"/>
        <v/>
      </c>
      <c r="CD117" s="195" t="str">
        <f t="shared" si="19"/>
        <v/>
      </c>
      <c r="CE117" s="195" t="str">
        <f t="shared" si="20"/>
        <v/>
      </c>
      <c r="CF117" s="195" t="str">
        <f t="shared" si="21"/>
        <v/>
      </c>
      <c r="CG117" s="195" t="str">
        <f t="shared" si="22"/>
        <v/>
      </c>
      <c r="CH117" s="195" t="str">
        <f t="shared" si="23"/>
        <v/>
      </c>
      <c r="CI117" s="196"/>
    </row>
    <row r="118" spans="1:87" ht="15.95" customHeight="1">
      <c r="A118" s="184">
        <f>IF('Result Sheet'!A121="","",'Result Sheet'!A121)</f>
        <v>114</v>
      </c>
      <c r="B118" s="185" t="str">
        <f>IF('Result Sheet'!B121="","",'Result Sheet'!B121)</f>
        <v/>
      </c>
      <c r="C118" s="186" t="str">
        <f>IF('Result Sheet'!F121="","",'Result Sheet'!F121)</f>
        <v/>
      </c>
      <c r="D118" s="187" t="str">
        <f>IF('Result Sheet'!E121="","",'Result Sheet'!E121)</f>
        <v/>
      </c>
      <c r="E118" s="329" t="str">
        <f>IF('Result Sheet'!G121="","",'Result Sheet'!G121)</f>
        <v/>
      </c>
      <c r="F118" s="329" t="str">
        <f>IF('Result Sheet'!H121="","",'Result Sheet'!H121)</f>
        <v/>
      </c>
      <c r="G118" s="329" t="str">
        <f>IF('Result Sheet'!I121="","",'Result Sheet'!I121)</f>
        <v/>
      </c>
      <c r="H118" s="188" t="str">
        <f>IF('Result Sheet'!K121="","",'Result Sheet'!K121)</f>
        <v/>
      </c>
      <c r="I118" s="188" t="str">
        <f>IF('Result Sheet'!J121="","",'Result Sheet'!J121)</f>
        <v/>
      </c>
      <c r="J118" s="301" t="str">
        <f>IF('Result Sheet'!FZ121="","",'Result Sheet'!FZ121)</f>
        <v/>
      </c>
      <c r="K118" s="189" t="str">
        <f>IF('Result Sheet'!FU121="","",'Result Sheet'!FU121)</f>
        <v/>
      </c>
      <c r="L118" s="190" t="str">
        <f>IF('Result Sheet'!FV121="","",'Result Sheet'!FV121)</f>
        <v/>
      </c>
      <c r="M118" s="189" t="str">
        <f>IF('Result Sheet'!FW121="","",'Result Sheet'!FW121)</f>
        <v/>
      </c>
      <c r="N118" s="494" t="str">
        <f>IF('Result Sheet'!FZ121="NSO","NSO",IF('Result Sheet'!FX121="","",'Result Sheet'!FX121))</f>
        <v/>
      </c>
      <c r="O118" s="496" t="str">
        <f>IF('Result Sheet'!FY121="","",'Result Sheet'!FY121)</f>
        <v/>
      </c>
      <c r="P118" s="495" t="str">
        <f>IF('Result Sheet'!AE121="","",'Result Sheet'!AE121)</f>
        <v/>
      </c>
      <c r="Q118" s="192" t="str">
        <f>IF('Result Sheet'!AF121="","",'Result Sheet'!AF121)</f>
        <v/>
      </c>
      <c r="R118" s="191" t="str">
        <f>IF('Result Sheet'!AZ121="","",'Result Sheet'!AZ121)</f>
        <v/>
      </c>
      <c r="S118" s="192" t="str">
        <f>IF('Result Sheet'!BA121="","",'Result Sheet'!BA121)</f>
        <v/>
      </c>
      <c r="T118" s="191" t="str">
        <f>IF('Result Sheet'!BV121="","",'Result Sheet'!BV121)</f>
        <v/>
      </c>
      <c r="U118" s="192" t="str">
        <f>IF('Result Sheet'!BW121="","",'Result Sheet'!BW121)</f>
        <v/>
      </c>
      <c r="V118" s="191" t="str">
        <f>IF('Result Sheet'!CQ121="","",'Result Sheet'!CQ121)</f>
        <v/>
      </c>
      <c r="W118" s="192" t="str">
        <f>IF('Result Sheet'!CR121="","",'Result Sheet'!CR121)</f>
        <v/>
      </c>
      <c r="X118" s="191" t="str">
        <f>IF('Result Sheet'!DL121="","",'Result Sheet'!DL121)</f>
        <v/>
      </c>
      <c r="Y118" s="192" t="str">
        <f>IF('Result Sheet'!DM121="","",'Result Sheet'!DM121)</f>
        <v/>
      </c>
      <c r="Z118" s="191" t="str">
        <f>IF('Result Sheet'!EG121="","",'Result Sheet'!EG121)</f>
        <v/>
      </c>
      <c r="AA118" s="192" t="str">
        <f>IF('Result Sheet'!EH121="","",'Result Sheet'!EH121)</f>
        <v/>
      </c>
      <c r="AB118" s="193" t="str">
        <f>IF('Result Sheet'!GB121="","",'Result Sheet'!GB121)</f>
        <v/>
      </c>
      <c r="BV118" s="194" t="str">
        <f>'Result Sheet'!G121</f>
        <v/>
      </c>
      <c r="BW118" s="195" t="str">
        <f t="shared" si="12"/>
        <v/>
      </c>
      <c r="BX118" s="195" t="str">
        <f t="shared" si="13"/>
        <v/>
      </c>
      <c r="BY118" s="195" t="str">
        <f t="shared" si="14"/>
        <v/>
      </c>
      <c r="BZ118" s="195" t="str">
        <f t="shared" si="15"/>
        <v/>
      </c>
      <c r="CA118" s="195" t="str">
        <f t="shared" si="16"/>
        <v/>
      </c>
      <c r="CB118" s="195" t="str">
        <f t="shared" si="17"/>
        <v/>
      </c>
      <c r="CC118" s="195" t="str">
        <f t="shared" si="18"/>
        <v/>
      </c>
      <c r="CD118" s="195" t="str">
        <f t="shared" si="19"/>
        <v/>
      </c>
      <c r="CE118" s="195" t="str">
        <f t="shared" si="20"/>
        <v/>
      </c>
      <c r="CF118" s="195" t="str">
        <f t="shared" si="21"/>
        <v/>
      </c>
      <c r="CG118" s="195" t="str">
        <f t="shared" si="22"/>
        <v/>
      </c>
      <c r="CH118" s="195" t="str">
        <f t="shared" si="23"/>
        <v/>
      </c>
      <c r="CI118" s="196"/>
    </row>
    <row r="119" spans="1:87" ht="15.95" customHeight="1">
      <c r="A119" s="184">
        <f>IF('Result Sheet'!A122="","",'Result Sheet'!A122)</f>
        <v>115</v>
      </c>
      <c r="B119" s="185" t="str">
        <f>IF('Result Sheet'!B122="","",'Result Sheet'!B122)</f>
        <v/>
      </c>
      <c r="C119" s="186" t="str">
        <f>IF('Result Sheet'!F122="","",'Result Sheet'!F122)</f>
        <v/>
      </c>
      <c r="D119" s="187" t="str">
        <f>IF('Result Sheet'!E122="","",'Result Sheet'!E122)</f>
        <v/>
      </c>
      <c r="E119" s="329" t="str">
        <f>IF('Result Sheet'!G122="","",'Result Sheet'!G122)</f>
        <v/>
      </c>
      <c r="F119" s="329" t="str">
        <f>IF('Result Sheet'!H122="","",'Result Sheet'!H122)</f>
        <v/>
      </c>
      <c r="G119" s="329" t="str">
        <f>IF('Result Sheet'!I122="","",'Result Sheet'!I122)</f>
        <v/>
      </c>
      <c r="H119" s="188" t="str">
        <f>IF('Result Sheet'!K122="","",'Result Sheet'!K122)</f>
        <v/>
      </c>
      <c r="I119" s="188" t="str">
        <f>IF('Result Sheet'!J122="","",'Result Sheet'!J122)</f>
        <v/>
      </c>
      <c r="J119" s="301" t="str">
        <f>IF('Result Sheet'!FZ122="","",'Result Sheet'!FZ122)</f>
        <v/>
      </c>
      <c r="K119" s="189" t="str">
        <f>IF('Result Sheet'!FU122="","",'Result Sheet'!FU122)</f>
        <v/>
      </c>
      <c r="L119" s="190" t="str">
        <f>IF('Result Sheet'!FV122="","",'Result Sheet'!FV122)</f>
        <v/>
      </c>
      <c r="M119" s="189" t="str">
        <f>IF('Result Sheet'!FW122="","",'Result Sheet'!FW122)</f>
        <v/>
      </c>
      <c r="N119" s="494" t="str">
        <f>IF('Result Sheet'!FZ122="NSO","NSO",IF('Result Sheet'!FX122="","",'Result Sheet'!FX122))</f>
        <v/>
      </c>
      <c r="O119" s="496" t="str">
        <f>IF('Result Sheet'!FY122="","",'Result Sheet'!FY122)</f>
        <v/>
      </c>
      <c r="P119" s="495" t="str">
        <f>IF('Result Sheet'!AE122="","",'Result Sheet'!AE122)</f>
        <v/>
      </c>
      <c r="Q119" s="192" t="str">
        <f>IF('Result Sheet'!AF122="","",'Result Sheet'!AF122)</f>
        <v/>
      </c>
      <c r="R119" s="191" t="str">
        <f>IF('Result Sheet'!AZ122="","",'Result Sheet'!AZ122)</f>
        <v/>
      </c>
      <c r="S119" s="192" t="str">
        <f>IF('Result Sheet'!BA122="","",'Result Sheet'!BA122)</f>
        <v/>
      </c>
      <c r="T119" s="191" t="str">
        <f>IF('Result Sheet'!BV122="","",'Result Sheet'!BV122)</f>
        <v/>
      </c>
      <c r="U119" s="192" t="str">
        <f>IF('Result Sheet'!BW122="","",'Result Sheet'!BW122)</f>
        <v/>
      </c>
      <c r="V119" s="191" t="str">
        <f>IF('Result Sheet'!CQ122="","",'Result Sheet'!CQ122)</f>
        <v/>
      </c>
      <c r="W119" s="192" t="str">
        <f>IF('Result Sheet'!CR122="","",'Result Sheet'!CR122)</f>
        <v/>
      </c>
      <c r="X119" s="191" t="str">
        <f>IF('Result Sheet'!DL122="","",'Result Sheet'!DL122)</f>
        <v/>
      </c>
      <c r="Y119" s="192" t="str">
        <f>IF('Result Sheet'!DM122="","",'Result Sheet'!DM122)</f>
        <v/>
      </c>
      <c r="Z119" s="191" t="str">
        <f>IF('Result Sheet'!EG122="","",'Result Sheet'!EG122)</f>
        <v/>
      </c>
      <c r="AA119" s="192" t="str">
        <f>IF('Result Sheet'!EH122="","",'Result Sheet'!EH122)</f>
        <v/>
      </c>
      <c r="AB119" s="193" t="str">
        <f>IF('Result Sheet'!GB122="","",'Result Sheet'!GB122)</f>
        <v/>
      </c>
      <c r="BV119" s="194" t="str">
        <f>'Result Sheet'!G122</f>
        <v/>
      </c>
      <c r="BW119" s="195" t="str">
        <f t="shared" si="12"/>
        <v/>
      </c>
      <c r="BX119" s="195" t="str">
        <f t="shared" si="13"/>
        <v/>
      </c>
      <c r="BY119" s="195" t="str">
        <f t="shared" si="14"/>
        <v/>
      </c>
      <c r="BZ119" s="195" t="str">
        <f t="shared" si="15"/>
        <v/>
      </c>
      <c r="CA119" s="195" t="str">
        <f t="shared" si="16"/>
        <v/>
      </c>
      <c r="CB119" s="195" t="str">
        <f t="shared" si="17"/>
        <v/>
      </c>
      <c r="CC119" s="195" t="str">
        <f t="shared" si="18"/>
        <v/>
      </c>
      <c r="CD119" s="195" t="str">
        <f t="shared" si="19"/>
        <v/>
      </c>
      <c r="CE119" s="195" t="str">
        <f t="shared" si="20"/>
        <v/>
      </c>
      <c r="CF119" s="195" t="str">
        <f t="shared" si="21"/>
        <v/>
      </c>
      <c r="CG119" s="195" t="str">
        <f t="shared" si="22"/>
        <v/>
      </c>
      <c r="CH119" s="195" t="str">
        <f t="shared" si="23"/>
        <v/>
      </c>
      <c r="CI119" s="196"/>
    </row>
    <row r="120" spans="1:87" ht="15.95" customHeight="1">
      <c r="A120" s="184">
        <f>IF('Result Sheet'!A123="","",'Result Sheet'!A123)</f>
        <v>116</v>
      </c>
      <c r="B120" s="185" t="str">
        <f>IF('Result Sheet'!B123="","",'Result Sheet'!B123)</f>
        <v/>
      </c>
      <c r="C120" s="186" t="str">
        <f>IF('Result Sheet'!F123="","",'Result Sheet'!F123)</f>
        <v/>
      </c>
      <c r="D120" s="187" t="str">
        <f>IF('Result Sheet'!E123="","",'Result Sheet'!E123)</f>
        <v/>
      </c>
      <c r="E120" s="329" t="str">
        <f>IF('Result Sheet'!G123="","",'Result Sheet'!G123)</f>
        <v/>
      </c>
      <c r="F120" s="329" t="str">
        <f>IF('Result Sheet'!H123="","",'Result Sheet'!H123)</f>
        <v/>
      </c>
      <c r="G120" s="329" t="str">
        <f>IF('Result Sheet'!I123="","",'Result Sheet'!I123)</f>
        <v/>
      </c>
      <c r="H120" s="188" t="str">
        <f>IF('Result Sheet'!K123="","",'Result Sheet'!K123)</f>
        <v/>
      </c>
      <c r="I120" s="188" t="str">
        <f>IF('Result Sheet'!J123="","",'Result Sheet'!J123)</f>
        <v/>
      </c>
      <c r="J120" s="301" t="str">
        <f>IF('Result Sheet'!FZ123="","",'Result Sheet'!FZ123)</f>
        <v/>
      </c>
      <c r="K120" s="189" t="str">
        <f>IF('Result Sheet'!FU123="","",'Result Sheet'!FU123)</f>
        <v/>
      </c>
      <c r="L120" s="190" t="str">
        <f>IF('Result Sheet'!FV123="","",'Result Sheet'!FV123)</f>
        <v/>
      </c>
      <c r="M120" s="189" t="str">
        <f>IF('Result Sheet'!FW123="","",'Result Sheet'!FW123)</f>
        <v/>
      </c>
      <c r="N120" s="494" t="str">
        <f>IF('Result Sheet'!FZ123="NSO","NSO",IF('Result Sheet'!FX123="","",'Result Sheet'!FX123))</f>
        <v/>
      </c>
      <c r="O120" s="496" t="str">
        <f>IF('Result Sheet'!FY123="","",'Result Sheet'!FY123)</f>
        <v/>
      </c>
      <c r="P120" s="495" t="str">
        <f>IF('Result Sheet'!AE123="","",'Result Sheet'!AE123)</f>
        <v/>
      </c>
      <c r="Q120" s="192" t="str">
        <f>IF('Result Sheet'!AF123="","",'Result Sheet'!AF123)</f>
        <v/>
      </c>
      <c r="R120" s="191" t="str">
        <f>IF('Result Sheet'!AZ123="","",'Result Sheet'!AZ123)</f>
        <v/>
      </c>
      <c r="S120" s="192" t="str">
        <f>IF('Result Sheet'!BA123="","",'Result Sheet'!BA123)</f>
        <v/>
      </c>
      <c r="T120" s="191" t="str">
        <f>IF('Result Sheet'!BV123="","",'Result Sheet'!BV123)</f>
        <v/>
      </c>
      <c r="U120" s="192" t="str">
        <f>IF('Result Sheet'!BW123="","",'Result Sheet'!BW123)</f>
        <v/>
      </c>
      <c r="V120" s="191" t="str">
        <f>IF('Result Sheet'!CQ123="","",'Result Sheet'!CQ123)</f>
        <v/>
      </c>
      <c r="W120" s="192" t="str">
        <f>IF('Result Sheet'!CR123="","",'Result Sheet'!CR123)</f>
        <v/>
      </c>
      <c r="X120" s="191" t="str">
        <f>IF('Result Sheet'!DL123="","",'Result Sheet'!DL123)</f>
        <v/>
      </c>
      <c r="Y120" s="192" t="str">
        <f>IF('Result Sheet'!DM123="","",'Result Sheet'!DM123)</f>
        <v/>
      </c>
      <c r="Z120" s="191" t="str">
        <f>IF('Result Sheet'!EG123="","",'Result Sheet'!EG123)</f>
        <v/>
      </c>
      <c r="AA120" s="192" t="str">
        <f>IF('Result Sheet'!EH123="","",'Result Sheet'!EH123)</f>
        <v/>
      </c>
      <c r="AB120" s="193" t="str">
        <f>IF('Result Sheet'!GB123="","",'Result Sheet'!GB123)</f>
        <v/>
      </c>
      <c r="BV120" s="194" t="str">
        <f>'Result Sheet'!G123</f>
        <v/>
      </c>
      <c r="BW120" s="195" t="str">
        <f t="shared" si="12"/>
        <v/>
      </c>
      <c r="BX120" s="195" t="str">
        <f t="shared" si="13"/>
        <v/>
      </c>
      <c r="BY120" s="195" t="str">
        <f t="shared" si="14"/>
        <v/>
      </c>
      <c r="BZ120" s="195" t="str">
        <f t="shared" si="15"/>
        <v/>
      </c>
      <c r="CA120" s="195" t="str">
        <f t="shared" si="16"/>
        <v/>
      </c>
      <c r="CB120" s="195" t="str">
        <f t="shared" si="17"/>
        <v/>
      </c>
      <c r="CC120" s="195" t="str">
        <f t="shared" si="18"/>
        <v/>
      </c>
      <c r="CD120" s="195" t="str">
        <f t="shared" si="19"/>
        <v/>
      </c>
      <c r="CE120" s="195" t="str">
        <f t="shared" si="20"/>
        <v/>
      </c>
      <c r="CF120" s="195" t="str">
        <f t="shared" si="21"/>
        <v/>
      </c>
      <c r="CG120" s="195" t="str">
        <f t="shared" si="22"/>
        <v/>
      </c>
      <c r="CH120" s="195" t="str">
        <f t="shared" si="23"/>
        <v/>
      </c>
      <c r="CI120" s="196"/>
    </row>
    <row r="121" spans="1:87" ht="15.95" customHeight="1">
      <c r="A121" s="184">
        <f>IF('Result Sheet'!A124="","",'Result Sheet'!A124)</f>
        <v>117</v>
      </c>
      <c r="B121" s="185" t="str">
        <f>IF('Result Sheet'!B124="","",'Result Sheet'!B124)</f>
        <v/>
      </c>
      <c r="C121" s="186" t="str">
        <f>IF('Result Sheet'!F124="","",'Result Sheet'!F124)</f>
        <v/>
      </c>
      <c r="D121" s="187" t="str">
        <f>IF('Result Sheet'!E124="","",'Result Sheet'!E124)</f>
        <v/>
      </c>
      <c r="E121" s="329" t="str">
        <f>IF('Result Sheet'!G124="","",'Result Sheet'!G124)</f>
        <v/>
      </c>
      <c r="F121" s="329" t="str">
        <f>IF('Result Sheet'!H124="","",'Result Sheet'!H124)</f>
        <v/>
      </c>
      <c r="G121" s="329" t="str">
        <f>IF('Result Sheet'!I124="","",'Result Sheet'!I124)</f>
        <v/>
      </c>
      <c r="H121" s="188" t="str">
        <f>IF('Result Sheet'!K124="","",'Result Sheet'!K124)</f>
        <v/>
      </c>
      <c r="I121" s="188" t="str">
        <f>IF('Result Sheet'!J124="","",'Result Sheet'!J124)</f>
        <v/>
      </c>
      <c r="J121" s="301" t="str">
        <f>IF('Result Sheet'!FZ124="","",'Result Sheet'!FZ124)</f>
        <v/>
      </c>
      <c r="K121" s="189" t="str">
        <f>IF('Result Sheet'!FU124="","",'Result Sheet'!FU124)</f>
        <v/>
      </c>
      <c r="L121" s="190" t="str">
        <f>IF('Result Sheet'!FV124="","",'Result Sheet'!FV124)</f>
        <v/>
      </c>
      <c r="M121" s="189" t="str">
        <f>IF('Result Sheet'!FW124="","",'Result Sheet'!FW124)</f>
        <v/>
      </c>
      <c r="N121" s="494" t="str">
        <f>IF('Result Sheet'!FZ124="NSO","NSO",IF('Result Sheet'!FX124="","",'Result Sheet'!FX124))</f>
        <v/>
      </c>
      <c r="O121" s="496" t="str">
        <f>IF('Result Sheet'!FY124="","",'Result Sheet'!FY124)</f>
        <v/>
      </c>
      <c r="P121" s="495" t="str">
        <f>IF('Result Sheet'!AE124="","",'Result Sheet'!AE124)</f>
        <v/>
      </c>
      <c r="Q121" s="192" t="str">
        <f>IF('Result Sheet'!AF124="","",'Result Sheet'!AF124)</f>
        <v/>
      </c>
      <c r="R121" s="191" t="str">
        <f>IF('Result Sheet'!AZ124="","",'Result Sheet'!AZ124)</f>
        <v/>
      </c>
      <c r="S121" s="192" t="str">
        <f>IF('Result Sheet'!BA124="","",'Result Sheet'!BA124)</f>
        <v/>
      </c>
      <c r="T121" s="191" t="str">
        <f>IF('Result Sheet'!BV124="","",'Result Sheet'!BV124)</f>
        <v/>
      </c>
      <c r="U121" s="192" t="str">
        <f>IF('Result Sheet'!BW124="","",'Result Sheet'!BW124)</f>
        <v/>
      </c>
      <c r="V121" s="191" t="str">
        <f>IF('Result Sheet'!CQ124="","",'Result Sheet'!CQ124)</f>
        <v/>
      </c>
      <c r="W121" s="192" t="str">
        <f>IF('Result Sheet'!CR124="","",'Result Sheet'!CR124)</f>
        <v/>
      </c>
      <c r="X121" s="191" t="str">
        <f>IF('Result Sheet'!DL124="","",'Result Sheet'!DL124)</f>
        <v/>
      </c>
      <c r="Y121" s="192" t="str">
        <f>IF('Result Sheet'!DM124="","",'Result Sheet'!DM124)</f>
        <v/>
      </c>
      <c r="Z121" s="191" t="str">
        <f>IF('Result Sheet'!EG124="","",'Result Sheet'!EG124)</f>
        <v/>
      </c>
      <c r="AA121" s="192" t="str">
        <f>IF('Result Sheet'!EH124="","",'Result Sheet'!EH124)</f>
        <v/>
      </c>
      <c r="AB121" s="193" t="str">
        <f>IF('Result Sheet'!GB124="","",'Result Sheet'!GB124)</f>
        <v/>
      </c>
      <c r="BV121" s="194" t="str">
        <f>'Result Sheet'!G124</f>
        <v/>
      </c>
      <c r="BW121" s="195" t="str">
        <f t="shared" si="12"/>
        <v/>
      </c>
      <c r="BX121" s="195" t="str">
        <f t="shared" si="13"/>
        <v/>
      </c>
      <c r="BY121" s="195" t="str">
        <f t="shared" si="14"/>
        <v/>
      </c>
      <c r="BZ121" s="195" t="str">
        <f t="shared" si="15"/>
        <v/>
      </c>
      <c r="CA121" s="195" t="str">
        <f t="shared" si="16"/>
        <v/>
      </c>
      <c r="CB121" s="195" t="str">
        <f t="shared" si="17"/>
        <v/>
      </c>
      <c r="CC121" s="195" t="str">
        <f t="shared" si="18"/>
        <v/>
      </c>
      <c r="CD121" s="195" t="str">
        <f t="shared" si="19"/>
        <v/>
      </c>
      <c r="CE121" s="195" t="str">
        <f t="shared" si="20"/>
        <v/>
      </c>
      <c r="CF121" s="195" t="str">
        <f t="shared" si="21"/>
        <v/>
      </c>
      <c r="CG121" s="195" t="str">
        <f t="shared" si="22"/>
        <v/>
      </c>
      <c r="CH121" s="195" t="str">
        <f t="shared" si="23"/>
        <v/>
      </c>
      <c r="CI121" s="196"/>
    </row>
    <row r="122" spans="1:87" ht="15.95" customHeight="1">
      <c r="A122" s="184">
        <f>IF('Result Sheet'!A125="","",'Result Sheet'!A125)</f>
        <v>118</v>
      </c>
      <c r="B122" s="185" t="str">
        <f>IF('Result Sheet'!B125="","",'Result Sheet'!B125)</f>
        <v/>
      </c>
      <c r="C122" s="186" t="str">
        <f>IF('Result Sheet'!F125="","",'Result Sheet'!F125)</f>
        <v/>
      </c>
      <c r="D122" s="187" t="str">
        <f>IF('Result Sheet'!E125="","",'Result Sheet'!E125)</f>
        <v/>
      </c>
      <c r="E122" s="329" t="str">
        <f>IF('Result Sheet'!G125="","",'Result Sheet'!G125)</f>
        <v/>
      </c>
      <c r="F122" s="329" t="str">
        <f>IF('Result Sheet'!H125="","",'Result Sheet'!H125)</f>
        <v/>
      </c>
      <c r="G122" s="329" t="str">
        <f>IF('Result Sheet'!I125="","",'Result Sheet'!I125)</f>
        <v/>
      </c>
      <c r="H122" s="188" t="str">
        <f>IF('Result Sheet'!K125="","",'Result Sheet'!K125)</f>
        <v/>
      </c>
      <c r="I122" s="188" t="str">
        <f>IF('Result Sheet'!J125="","",'Result Sheet'!J125)</f>
        <v/>
      </c>
      <c r="J122" s="301" t="str">
        <f>IF('Result Sheet'!FZ125="","",'Result Sheet'!FZ125)</f>
        <v/>
      </c>
      <c r="K122" s="189" t="str">
        <f>IF('Result Sheet'!FU125="","",'Result Sheet'!FU125)</f>
        <v/>
      </c>
      <c r="L122" s="190" t="str">
        <f>IF('Result Sheet'!FV125="","",'Result Sheet'!FV125)</f>
        <v/>
      </c>
      <c r="M122" s="189" t="str">
        <f>IF('Result Sheet'!FW125="","",'Result Sheet'!FW125)</f>
        <v/>
      </c>
      <c r="N122" s="494" t="str">
        <f>IF('Result Sheet'!FZ125="NSO","NSO",IF('Result Sheet'!FX125="","",'Result Sheet'!FX125))</f>
        <v/>
      </c>
      <c r="O122" s="496" t="str">
        <f>IF('Result Sheet'!FY125="","",'Result Sheet'!FY125)</f>
        <v/>
      </c>
      <c r="P122" s="495" t="str">
        <f>IF('Result Sheet'!AE125="","",'Result Sheet'!AE125)</f>
        <v/>
      </c>
      <c r="Q122" s="192" t="str">
        <f>IF('Result Sheet'!AF125="","",'Result Sheet'!AF125)</f>
        <v/>
      </c>
      <c r="R122" s="191" t="str">
        <f>IF('Result Sheet'!AZ125="","",'Result Sheet'!AZ125)</f>
        <v/>
      </c>
      <c r="S122" s="192" t="str">
        <f>IF('Result Sheet'!BA125="","",'Result Sheet'!BA125)</f>
        <v/>
      </c>
      <c r="T122" s="191" t="str">
        <f>IF('Result Sheet'!BV125="","",'Result Sheet'!BV125)</f>
        <v/>
      </c>
      <c r="U122" s="192" t="str">
        <f>IF('Result Sheet'!BW125="","",'Result Sheet'!BW125)</f>
        <v/>
      </c>
      <c r="V122" s="191" t="str">
        <f>IF('Result Sheet'!CQ125="","",'Result Sheet'!CQ125)</f>
        <v/>
      </c>
      <c r="W122" s="192" t="str">
        <f>IF('Result Sheet'!CR125="","",'Result Sheet'!CR125)</f>
        <v/>
      </c>
      <c r="X122" s="191" t="str">
        <f>IF('Result Sheet'!DL125="","",'Result Sheet'!DL125)</f>
        <v/>
      </c>
      <c r="Y122" s="192" t="str">
        <f>IF('Result Sheet'!DM125="","",'Result Sheet'!DM125)</f>
        <v/>
      </c>
      <c r="Z122" s="191" t="str">
        <f>IF('Result Sheet'!EG125="","",'Result Sheet'!EG125)</f>
        <v/>
      </c>
      <c r="AA122" s="192" t="str">
        <f>IF('Result Sheet'!EH125="","",'Result Sheet'!EH125)</f>
        <v/>
      </c>
      <c r="AB122" s="193" t="str">
        <f>IF('Result Sheet'!GB125="","",'Result Sheet'!GB125)</f>
        <v/>
      </c>
      <c r="BV122" s="194" t="str">
        <f>'Result Sheet'!G125</f>
        <v/>
      </c>
      <c r="BW122" s="195" t="str">
        <f t="shared" si="12"/>
        <v/>
      </c>
      <c r="BX122" s="195" t="str">
        <f t="shared" si="13"/>
        <v/>
      </c>
      <c r="BY122" s="195" t="str">
        <f t="shared" si="14"/>
        <v/>
      </c>
      <c r="BZ122" s="195" t="str">
        <f t="shared" si="15"/>
        <v/>
      </c>
      <c r="CA122" s="195" t="str">
        <f t="shared" si="16"/>
        <v/>
      </c>
      <c r="CB122" s="195" t="str">
        <f t="shared" si="17"/>
        <v/>
      </c>
      <c r="CC122" s="195" t="str">
        <f t="shared" si="18"/>
        <v/>
      </c>
      <c r="CD122" s="195" t="str">
        <f t="shared" si="19"/>
        <v/>
      </c>
      <c r="CE122" s="195" t="str">
        <f t="shared" si="20"/>
        <v/>
      </c>
      <c r="CF122" s="195" t="str">
        <f t="shared" si="21"/>
        <v/>
      </c>
      <c r="CG122" s="195" t="str">
        <f t="shared" si="22"/>
        <v/>
      </c>
      <c r="CH122" s="195" t="str">
        <f t="shared" si="23"/>
        <v/>
      </c>
      <c r="CI122" s="196"/>
    </row>
    <row r="123" spans="1:87" ht="15.95" customHeight="1">
      <c r="A123" s="184">
        <f>IF('Result Sheet'!A126="","",'Result Sheet'!A126)</f>
        <v>119</v>
      </c>
      <c r="B123" s="185" t="str">
        <f>IF('Result Sheet'!B126="","",'Result Sheet'!B126)</f>
        <v/>
      </c>
      <c r="C123" s="186" t="str">
        <f>IF('Result Sheet'!F126="","",'Result Sheet'!F126)</f>
        <v/>
      </c>
      <c r="D123" s="187" t="str">
        <f>IF('Result Sheet'!E126="","",'Result Sheet'!E126)</f>
        <v/>
      </c>
      <c r="E123" s="329" t="str">
        <f>IF('Result Sheet'!G126="","",'Result Sheet'!G126)</f>
        <v/>
      </c>
      <c r="F123" s="329" t="str">
        <f>IF('Result Sheet'!H126="","",'Result Sheet'!H126)</f>
        <v/>
      </c>
      <c r="G123" s="329" t="str">
        <f>IF('Result Sheet'!I126="","",'Result Sheet'!I126)</f>
        <v/>
      </c>
      <c r="H123" s="188" t="str">
        <f>IF('Result Sheet'!K126="","",'Result Sheet'!K126)</f>
        <v/>
      </c>
      <c r="I123" s="188" t="str">
        <f>IF('Result Sheet'!J126="","",'Result Sheet'!J126)</f>
        <v/>
      </c>
      <c r="J123" s="301" t="str">
        <f>IF('Result Sheet'!FZ126="","",'Result Sheet'!FZ126)</f>
        <v/>
      </c>
      <c r="K123" s="189" t="str">
        <f>IF('Result Sheet'!FU126="","",'Result Sheet'!FU126)</f>
        <v/>
      </c>
      <c r="L123" s="190" t="str">
        <f>IF('Result Sheet'!FV126="","",'Result Sheet'!FV126)</f>
        <v/>
      </c>
      <c r="M123" s="189" t="str">
        <f>IF('Result Sheet'!FW126="","",'Result Sheet'!FW126)</f>
        <v/>
      </c>
      <c r="N123" s="494" t="str">
        <f>IF('Result Sheet'!FZ126="NSO","NSO",IF('Result Sheet'!FX126="","",'Result Sheet'!FX126))</f>
        <v/>
      </c>
      <c r="O123" s="496" t="str">
        <f>IF('Result Sheet'!FY126="","",'Result Sheet'!FY126)</f>
        <v/>
      </c>
      <c r="P123" s="495" t="str">
        <f>IF('Result Sheet'!AE126="","",'Result Sheet'!AE126)</f>
        <v/>
      </c>
      <c r="Q123" s="192" t="str">
        <f>IF('Result Sheet'!AF126="","",'Result Sheet'!AF126)</f>
        <v/>
      </c>
      <c r="R123" s="191" t="str">
        <f>IF('Result Sheet'!AZ126="","",'Result Sheet'!AZ126)</f>
        <v/>
      </c>
      <c r="S123" s="192" t="str">
        <f>IF('Result Sheet'!BA126="","",'Result Sheet'!BA126)</f>
        <v/>
      </c>
      <c r="T123" s="191" t="str">
        <f>IF('Result Sheet'!BV126="","",'Result Sheet'!BV126)</f>
        <v/>
      </c>
      <c r="U123" s="192" t="str">
        <f>IF('Result Sheet'!BW126="","",'Result Sheet'!BW126)</f>
        <v/>
      </c>
      <c r="V123" s="191" t="str">
        <f>IF('Result Sheet'!CQ126="","",'Result Sheet'!CQ126)</f>
        <v/>
      </c>
      <c r="W123" s="192" t="str">
        <f>IF('Result Sheet'!CR126="","",'Result Sheet'!CR126)</f>
        <v/>
      </c>
      <c r="X123" s="191" t="str">
        <f>IF('Result Sheet'!DL126="","",'Result Sheet'!DL126)</f>
        <v/>
      </c>
      <c r="Y123" s="192" t="str">
        <f>IF('Result Sheet'!DM126="","",'Result Sheet'!DM126)</f>
        <v/>
      </c>
      <c r="Z123" s="191" t="str">
        <f>IF('Result Sheet'!EG126="","",'Result Sheet'!EG126)</f>
        <v/>
      </c>
      <c r="AA123" s="192" t="str">
        <f>IF('Result Sheet'!EH126="","",'Result Sheet'!EH126)</f>
        <v/>
      </c>
      <c r="AB123" s="193" t="str">
        <f>IF('Result Sheet'!GB126="","",'Result Sheet'!GB126)</f>
        <v/>
      </c>
      <c r="BV123" s="194" t="str">
        <f>'Result Sheet'!G126</f>
        <v/>
      </c>
      <c r="BW123" s="195" t="str">
        <f t="shared" si="12"/>
        <v/>
      </c>
      <c r="BX123" s="195" t="str">
        <f t="shared" si="13"/>
        <v/>
      </c>
      <c r="BY123" s="195" t="str">
        <f t="shared" si="14"/>
        <v/>
      </c>
      <c r="BZ123" s="195" t="str">
        <f t="shared" si="15"/>
        <v/>
      </c>
      <c r="CA123" s="195" t="str">
        <f t="shared" si="16"/>
        <v/>
      </c>
      <c r="CB123" s="195" t="str">
        <f t="shared" si="17"/>
        <v/>
      </c>
      <c r="CC123" s="195" t="str">
        <f t="shared" si="18"/>
        <v/>
      </c>
      <c r="CD123" s="195" t="str">
        <f t="shared" si="19"/>
        <v/>
      </c>
      <c r="CE123" s="195" t="str">
        <f t="shared" si="20"/>
        <v/>
      </c>
      <c r="CF123" s="195" t="str">
        <f t="shared" si="21"/>
        <v/>
      </c>
      <c r="CG123" s="195" t="str">
        <f t="shared" si="22"/>
        <v/>
      </c>
      <c r="CH123" s="195" t="str">
        <f t="shared" si="23"/>
        <v/>
      </c>
      <c r="CI123" s="196"/>
    </row>
    <row r="124" spans="1:87" ht="15.95" customHeight="1">
      <c r="A124" s="184">
        <f>IF('Result Sheet'!A127="","",'Result Sheet'!A127)</f>
        <v>120</v>
      </c>
      <c r="B124" s="185" t="str">
        <f>IF('Result Sheet'!B127="","",'Result Sheet'!B127)</f>
        <v/>
      </c>
      <c r="C124" s="186" t="str">
        <f>IF('Result Sheet'!F127="","",'Result Sheet'!F127)</f>
        <v/>
      </c>
      <c r="D124" s="187" t="str">
        <f>IF('Result Sheet'!E127="","",'Result Sheet'!E127)</f>
        <v/>
      </c>
      <c r="E124" s="329" t="str">
        <f>IF('Result Sheet'!G127="","",'Result Sheet'!G127)</f>
        <v/>
      </c>
      <c r="F124" s="329" t="str">
        <f>IF('Result Sheet'!H127="","",'Result Sheet'!H127)</f>
        <v/>
      </c>
      <c r="G124" s="329" t="str">
        <f>IF('Result Sheet'!I127="","",'Result Sheet'!I127)</f>
        <v/>
      </c>
      <c r="H124" s="188" t="str">
        <f>IF('Result Sheet'!K127="","",'Result Sheet'!K127)</f>
        <v/>
      </c>
      <c r="I124" s="188" t="str">
        <f>IF('Result Sheet'!J127="","",'Result Sheet'!J127)</f>
        <v/>
      </c>
      <c r="J124" s="301" t="str">
        <f>IF('Result Sheet'!FZ127="","",'Result Sheet'!FZ127)</f>
        <v/>
      </c>
      <c r="K124" s="189" t="str">
        <f>IF('Result Sheet'!FU127="","",'Result Sheet'!FU127)</f>
        <v/>
      </c>
      <c r="L124" s="190" t="str">
        <f>IF('Result Sheet'!FV127="","",'Result Sheet'!FV127)</f>
        <v/>
      </c>
      <c r="M124" s="189" t="str">
        <f>IF('Result Sheet'!FW127="","",'Result Sheet'!FW127)</f>
        <v/>
      </c>
      <c r="N124" s="494" t="str">
        <f>IF('Result Sheet'!FZ127="NSO","NSO",IF('Result Sheet'!FX127="","",'Result Sheet'!FX127))</f>
        <v/>
      </c>
      <c r="O124" s="496" t="str">
        <f>IF('Result Sheet'!FY127="","",'Result Sheet'!FY127)</f>
        <v/>
      </c>
      <c r="P124" s="495" t="str">
        <f>IF('Result Sheet'!AE127="","",'Result Sheet'!AE127)</f>
        <v/>
      </c>
      <c r="Q124" s="192" t="str">
        <f>IF('Result Sheet'!AF127="","",'Result Sheet'!AF127)</f>
        <v/>
      </c>
      <c r="R124" s="191" t="str">
        <f>IF('Result Sheet'!AZ127="","",'Result Sheet'!AZ127)</f>
        <v/>
      </c>
      <c r="S124" s="192" t="str">
        <f>IF('Result Sheet'!BA127="","",'Result Sheet'!BA127)</f>
        <v/>
      </c>
      <c r="T124" s="191" t="str">
        <f>IF('Result Sheet'!BV127="","",'Result Sheet'!BV127)</f>
        <v/>
      </c>
      <c r="U124" s="192" t="str">
        <f>IF('Result Sheet'!BW127="","",'Result Sheet'!BW127)</f>
        <v/>
      </c>
      <c r="V124" s="191" t="str">
        <f>IF('Result Sheet'!CQ127="","",'Result Sheet'!CQ127)</f>
        <v/>
      </c>
      <c r="W124" s="192" t="str">
        <f>IF('Result Sheet'!CR127="","",'Result Sheet'!CR127)</f>
        <v/>
      </c>
      <c r="X124" s="191" t="str">
        <f>IF('Result Sheet'!DL127="","",'Result Sheet'!DL127)</f>
        <v/>
      </c>
      <c r="Y124" s="192" t="str">
        <f>IF('Result Sheet'!DM127="","",'Result Sheet'!DM127)</f>
        <v/>
      </c>
      <c r="Z124" s="191" t="str">
        <f>IF('Result Sheet'!EG127="","",'Result Sheet'!EG127)</f>
        <v/>
      </c>
      <c r="AA124" s="192" t="str">
        <f>IF('Result Sheet'!EH127="","",'Result Sheet'!EH127)</f>
        <v/>
      </c>
      <c r="AB124" s="193" t="str">
        <f>IF('Result Sheet'!GB127="","",'Result Sheet'!GB127)</f>
        <v/>
      </c>
      <c r="BV124" s="194" t="str">
        <f>'Result Sheet'!G127</f>
        <v/>
      </c>
      <c r="BW124" s="195" t="str">
        <f t="shared" si="12"/>
        <v/>
      </c>
      <c r="BX124" s="195" t="str">
        <f t="shared" si="13"/>
        <v/>
      </c>
      <c r="BY124" s="195" t="str">
        <f t="shared" si="14"/>
        <v/>
      </c>
      <c r="BZ124" s="195" t="str">
        <f t="shared" si="15"/>
        <v/>
      </c>
      <c r="CA124" s="195" t="str">
        <f t="shared" si="16"/>
        <v/>
      </c>
      <c r="CB124" s="195" t="str">
        <f t="shared" si="17"/>
        <v/>
      </c>
      <c r="CC124" s="195" t="str">
        <f t="shared" si="18"/>
        <v/>
      </c>
      <c r="CD124" s="195" t="str">
        <f t="shared" si="19"/>
        <v/>
      </c>
      <c r="CE124" s="195" t="str">
        <f t="shared" si="20"/>
        <v/>
      </c>
      <c r="CF124" s="195" t="str">
        <f t="shared" si="21"/>
        <v/>
      </c>
      <c r="CG124" s="195" t="str">
        <f t="shared" si="22"/>
        <v/>
      </c>
      <c r="CH124" s="195" t="str">
        <f t="shared" si="23"/>
        <v/>
      </c>
      <c r="CI124" s="196"/>
    </row>
    <row r="125" spans="1:87" ht="15.95" customHeight="1">
      <c r="A125" s="184">
        <f>IF('Result Sheet'!A128="","",'Result Sheet'!A128)</f>
        <v>121</v>
      </c>
      <c r="B125" s="185" t="str">
        <f>IF('Result Sheet'!B128="","",'Result Sheet'!B128)</f>
        <v/>
      </c>
      <c r="C125" s="186" t="str">
        <f>IF('Result Sheet'!F128="","",'Result Sheet'!F128)</f>
        <v/>
      </c>
      <c r="D125" s="187" t="str">
        <f>IF('Result Sheet'!E128="","",'Result Sheet'!E128)</f>
        <v/>
      </c>
      <c r="E125" s="329" t="str">
        <f>IF('Result Sheet'!G128="","",'Result Sheet'!G128)</f>
        <v/>
      </c>
      <c r="F125" s="329" t="str">
        <f>IF('Result Sheet'!H128="","",'Result Sheet'!H128)</f>
        <v/>
      </c>
      <c r="G125" s="329" t="str">
        <f>IF('Result Sheet'!I128="","",'Result Sheet'!I128)</f>
        <v/>
      </c>
      <c r="H125" s="188" t="str">
        <f>IF('Result Sheet'!K128="","",'Result Sheet'!K128)</f>
        <v/>
      </c>
      <c r="I125" s="188" t="str">
        <f>IF('Result Sheet'!J128="","",'Result Sheet'!J128)</f>
        <v/>
      </c>
      <c r="J125" s="301" t="str">
        <f>IF('Result Sheet'!FZ128="","",'Result Sheet'!FZ128)</f>
        <v/>
      </c>
      <c r="K125" s="189" t="str">
        <f>IF('Result Sheet'!FU128="","",'Result Sheet'!FU128)</f>
        <v/>
      </c>
      <c r="L125" s="190" t="str">
        <f>IF('Result Sheet'!FV128="","",'Result Sheet'!FV128)</f>
        <v/>
      </c>
      <c r="M125" s="189" t="str">
        <f>IF('Result Sheet'!FW128="","",'Result Sheet'!FW128)</f>
        <v/>
      </c>
      <c r="N125" s="494" t="str">
        <f>IF('Result Sheet'!FZ128="NSO","NSO",IF('Result Sheet'!FX128="","",'Result Sheet'!FX128))</f>
        <v/>
      </c>
      <c r="O125" s="496" t="str">
        <f>IF('Result Sheet'!FY128="","",'Result Sheet'!FY128)</f>
        <v/>
      </c>
      <c r="P125" s="495" t="str">
        <f>IF('Result Sheet'!AE128="","",'Result Sheet'!AE128)</f>
        <v/>
      </c>
      <c r="Q125" s="192" t="str">
        <f>IF('Result Sheet'!AF128="","",'Result Sheet'!AF128)</f>
        <v/>
      </c>
      <c r="R125" s="191" t="str">
        <f>IF('Result Sheet'!AZ128="","",'Result Sheet'!AZ128)</f>
        <v/>
      </c>
      <c r="S125" s="192" t="str">
        <f>IF('Result Sheet'!BA128="","",'Result Sheet'!BA128)</f>
        <v/>
      </c>
      <c r="T125" s="191" t="str">
        <f>IF('Result Sheet'!BV128="","",'Result Sheet'!BV128)</f>
        <v/>
      </c>
      <c r="U125" s="192" t="str">
        <f>IF('Result Sheet'!BW128="","",'Result Sheet'!BW128)</f>
        <v/>
      </c>
      <c r="V125" s="191" t="str">
        <f>IF('Result Sheet'!CQ128="","",'Result Sheet'!CQ128)</f>
        <v/>
      </c>
      <c r="W125" s="192" t="str">
        <f>IF('Result Sheet'!CR128="","",'Result Sheet'!CR128)</f>
        <v/>
      </c>
      <c r="X125" s="191" t="str">
        <f>IF('Result Sheet'!DL128="","",'Result Sheet'!DL128)</f>
        <v/>
      </c>
      <c r="Y125" s="192" t="str">
        <f>IF('Result Sheet'!DM128="","",'Result Sheet'!DM128)</f>
        <v/>
      </c>
      <c r="Z125" s="191" t="str">
        <f>IF('Result Sheet'!EG128="","",'Result Sheet'!EG128)</f>
        <v/>
      </c>
      <c r="AA125" s="192" t="str">
        <f>IF('Result Sheet'!EH128="","",'Result Sheet'!EH128)</f>
        <v/>
      </c>
      <c r="AB125" s="193" t="str">
        <f>IF('Result Sheet'!GB128="","",'Result Sheet'!GB128)</f>
        <v/>
      </c>
      <c r="BV125" s="194" t="str">
        <f>'Result Sheet'!G128</f>
        <v/>
      </c>
      <c r="BW125" s="195" t="str">
        <f t="shared" si="12"/>
        <v/>
      </c>
      <c r="BX125" s="195" t="str">
        <f t="shared" si="13"/>
        <v/>
      </c>
      <c r="BY125" s="195" t="str">
        <f t="shared" si="14"/>
        <v/>
      </c>
      <c r="BZ125" s="195" t="str">
        <f t="shared" si="15"/>
        <v/>
      </c>
      <c r="CA125" s="195" t="str">
        <f t="shared" si="16"/>
        <v/>
      </c>
      <c r="CB125" s="195" t="str">
        <f t="shared" si="17"/>
        <v/>
      </c>
      <c r="CC125" s="195" t="str">
        <f t="shared" si="18"/>
        <v/>
      </c>
      <c r="CD125" s="195" t="str">
        <f t="shared" si="19"/>
        <v/>
      </c>
      <c r="CE125" s="195" t="str">
        <f t="shared" si="20"/>
        <v/>
      </c>
      <c r="CF125" s="195" t="str">
        <f t="shared" si="21"/>
        <v/>
      </c>
      <c r="CG125" s="195" t="str">
        <f t="shared" si="22"/>
        <v/>
      </c>
      <c r="CH125" s="195" t="str">
        <f t="shared" si="23"/>
        <v/>
      </c>
      <c r="CI125" s="196"/>
    </row>
    <row r="126" spans="1:87" ht="15.95" customHeight="1">
      <c r="A126" s="184">
        <f>IF('Result Sheet'!A129="","",'Result Sheet'!A129)</f>
        <v>122</v>
      </c>
      <c r="B126" s="185" t="str">
        <f>IF('Result Sheet'!B129="","",'Result Sheet'!B129)</f>
        <v/>
      </c>
      <c r="C126" s="186" t="str">
        <f>IF('Result Sheet'!F129="","",'Result Sheet'!F129)</f>
        <v/>
      </c>
      <c r="D126" s="187" t="str">
        <f>IF('Result Sheet'!E129="","",'Result Sheet'!E129)</f>
        <v/>
      </c>
      <c r="E126" s="329" t="str">
        <f>IF('Result Sheet'!G129="","",'Result Sheet'!G129)</f>
        <v/>
      </c>
      <c r="F126" s="329" t="str">
        <f>IF('Result Sheet'!H129="","",'Result Sheet'!H129)</f>
        <v/>
      </c>
      <c r="G126" s="329" t="str">
        <f>IF('Result Sheet'!I129="","",'Result Sheet'!I129)</f>
        <v/>
      </c>
      <c r="H126" s="188" t="str">
        <f>IF('Result Sheet'!K129="","",'Result Sheet'!K129)</f>
        <v/>
      </c>
      <c r="I126" s="188" t="str">
        <f>IF('Result Sheet'!J129="","",'Result Sheet'!J129)</f>
        <v/>
      </c>
      <c r="J126" s="301" t="str">
        <f>IF('Result Sheet'!FZ129="","",'Result Sheet'!FZ129)</f>
        <v/>
      </c>
      <c r="K126" s="189" t="str">
        <f>IF('Result Sheet'!FU129="","",'Result Sheet'!FU129)</f>
        <v/>
      </c>
      <c r="L126" s="190" t="str">
        <f>IF('Result Sheet'!FV129="","",'Result Sheet'!FV129)</f>
        <v/>
      </c>
      <c r="M126" s="189" t="str">
        <f>IF('Result Sheet'!FW129="","",'Result Sheet'!FW129)</f>
        <v/>
      </c>
      <c r="N126" s="494" t="str">
        <f>IF('Result Sheet'!FZ129="NSO","NSO",IF('Result Sheet'!FX129="","",'Result Sheet'!FX129))</f>
        <v/>
      </c>
      <c r="O126" s="496" t="str">
        <f>IF('Result Sheet'!FY129="","",'Result Sheet'!FY129)</f>
        <v/>
      </c>
      <c r="P126" s="495" t="str">
        <f>IF('Result Sheet'!AE129="","",'Result Sheet'!AE129)</f>
        <v/>
      </c>
      <c r="Q126" s="192" t="str">
        <f>IF('Result Sheet'!AF129="","",'Result Sheet'!AF129)</f>
        <v/>
      </c>
      <c r="R126" s="191" t="str">
        <f>IF('Result Sheet'!AZ129="","",'Result Sheet'!AZ129)</f>
        <v/>
      </c>
      <c r="S126" s="192" t="str">
        <f>IF('Result Sheet'!BA129="","",'Result Sheet'!BA129)</f>
        <v/>
      </c>
      <c r="T126" s="191" t="str">
        <f>IF('Result Sheet'!BV129="","",'Result Sheet'!BV129)</f>
        <v/>
      </c>
      <c r="U126" s="192" t="str">
        <f>IF('Result Sheet'!BW129="","",'Result Sheet'!BW129)</f>
        <v/>
      </c>
      <c r="V126" s="191" t="str">
        <f>IF('Result Sheet'!CQ129="","",'Result Sheet'!CQ129)</f>
        <v/>
      </c>
      <c r="W126" s="192" t="str">
        <f>IF('Result Sheet'!CR129="","",'Result Sheet'!CR129)</f>
        <v/>
      </c>
      <c r="X126" s="191" t="str">
        <f>IF('Result Sheet'!DL129="","",'Result Sheet'!DL129)</f>
        <v/>
      </c>
      <c r="Y126" s="192" t="str">
        <f>IF('Result Sheet'!DM129="","",'Result Sheet'!DM129)</f>
        <v/>
      </c>
      <c r="Z126" s="191" t="str">
        <f>IF('Result Sheet'!EG129="","",'Result Sheet'!EG129)</f>
        <v/>
      </c>
      <c r="AA126" s="192" t="str">
        <f>IF('Result Sheet'!EH129="","",'Result Sheet'!EH129)</f>
        <v/>
      </c>
      <c r="AB126" s="193" t="str">
        <f>IF('Result Sheet'!GB129="","",'Result Sheet'!GB129)</f>
        <v/>
      </c>
      <c r="BV126" s="194" t="str">
        <f>'Result Sheet'!G129</f>
        <v/>
      </c>
      <c r="BW126" s="195" t="str">
        <f t="shared" si="12"/>
        <v/>
      </c>
      <c r="BX126" s="195" t="str">
        <f t="shared" si="13"/>
        <v/>
      </c>
      <c r="BY126" s="195" t="str">
        <f t="shared" si="14"/>
        <v/>
      </c>
      <c r="BZ126" s="195" t="str">
        <f t="shared" si="15"/>
        <v/>
      </c>
      <c r="CA126" s="195" t="str">
        <f t="shared" si="16"/>
        <v/>
      </c>
      <c r="CB126" s="195" t="str">
        <f t="shared" si="17"/>
        <v/>
      </c>
      <c r="CC126" s="195" t="str">
        <f t="shared" si="18"/>
        <v/>
      </c>
      <c r="CD126" s="195" t="str">
        <f t="shared" si="19"/>
        <v/>
      </c>
      <c r="CE126" s="195" t="str">
        <f t="shared" si="20"/>
        <v/>
      </c>
      <c r="CF126" s="195" t="str">
        <f t="shared" si="21"/>
        <v/>
      </c>
      <c r="CG126" s="195" t="str">
        <f t="shared" si="22"/>
        <v/>
      </c>
      <c r="CH126" s="195" t="str">
        <f t="shared" si="23"/>
        <v/>
      </c>
      <c r="CI126" s="196"/>
    </row>
    <row r="127" spans="1:87" ht="15.95" customHeight="1">
      <c r="A127" s="184">
        <f>IF('Result Sheet'!A130="","",'Result Sheet'!A130)</f>
        <v>123</v>
      </c>
      <c r="B127" s="185" t="str">
        <f>IF('Result Sheet'!B130="","",'Result Sheet'!B130)</f>
        <v/>
      </c>
      <c r="C127" s="186" t="str">
        <f>IF('Result Sheet'!F130="","",'Result Sheet'!F130)</f>
        <v/>
      </c>
      <c r="D127" s="187" t="str">
        <f>IF('Result Sheet'!E130="","",'Result Sheet'!E130)</f>
        <v/>
      </c>
      <c r="E127" s="329" t="str">
        <f>IF('Result Sheet'!G130="","",'Result Sheet'!G130)</f>
        <v/>
      </c>
      <c r="F127" s="329" t="str">
        <f>IF('Result Sheet'!H130="","",'Result Sheet'!H130)</f>
        <v/>
      </c>
      <c r="G127" s="329" t="str">
        <f>IF('Result Sheet'!I130="","",'Result Sheet'!I130)</f>
        <v/>
      </c>
      <c r="H127" s="188" t="str">
        <f>IF('Result Sheet'!K130="","",'Result Sheet'!K130)</f>
        <v/>
      </c>
      <c r="I127" s="188" t="str">
        <f>IF('Result Sheet'!J130="","",'Result Sheet'!J130)</f>
        <v/>
      </c>
      <c r="J127" s="301" t="str">
        <f>IF('Result Sheet'!FZ130="","",'Result Sheet'!FZ130)</f>
        <v/>
      </c>
      <c r="K127" s="189" t="str">
        <f>IF('Result Sheet'!FU130="","",'Result Sheet'!FU130)</f>
        <v/>
      </c>
      <c r="L127" s="190" t="str">
        <f>IF('Result Sheet'!FV130="","",'Result Sheet'!FV130)</f>
        <v/>
      </c>
      <c r="M127" s="189" t="str">
        <f>IF('Result Sheet'!FW130="","",'Result Sheet'!FW130)</f>
        <v/>
      </c>
      <c r="N127" s="494" t="str">
        <f>IF('Result Sheet'!FZ130="NSO","NSO",IF('Result Sheet'!FX130="","",'Result Sheet'!FX130))</f>
        <v/>
      </c>
      <c r="O127" s="496" t="str">
        <f>IF('Result Sheet'!FY130="","",'Result Sheet'!FY130)</f>
        <v/>
      </c>
      <c r="P127" s="495" t="str">
        <f>IF('Result Sheet'!AE130="","",'Result Sheet'!AE130)</f>
        <v/>
      </c>
      <c r="Q127" s="192" t="str">
        <f>IF('Result Sheet'!AF130="","",'Result Sheet'!AF130)</f>
        <v/>
      </c>
      <c r="R127" s="191" t="str">
        <f>IF('Result Sheet'!AZ130="","",'Result Sheet'!AZ130)</f>
        <v/>
      </c>
      <c r="S127" s="192" t="str">
        <f>IF('Result Sheet'!BA130="","",'Result Sheet'!BA130)</f>
        <v/>
      </c>
      <c r="T127" s="191" t="str">
        <f>IF('Result Sheet'!BV130="","",'Result Sheet'!BV130)</f>
        <v/>
      </c>
      <c r="U127" s="192" t="str">
        <f>IF('Result Sheet'!BW130="","",'Result Sheet'!BW130)</f>
        <v/>
      </c>
      <c r="V127" s="191" t="str">
        <f>IF('Result Sheet'!CQ130="","",'Result Sheet'!CQ130)</f>
        <v/>
      </c>
      <c r="W127" s="192" t="str">
        <f>IF('Result Sheet'!CR130="","",'Result Sheet'!CR130)</f>
        <v/>
      </c>
      <c r="X127" s="191" t="str">
        <f>IF('Result Sheet'!DL130="","",'Result Sheet'!DL130)</f>
        <v/>
      </c>
      <c r="Y127" s="192" t="str">
        <f>IF('Result Sheet'!DM130="","",'Result Sheet'!DM130)</f>
        <v/>
      </c>
      <c r="Z127" s="191" t="str">
        <f>IF('Result Sheet'!EG130="","",'Result Sheet'!EG130)</f>
        <v/>
      </c>
      <c r="AA127" s="192" t="str">
        <f>IF('Result Sheet'!EH130="","",'Result Sheet'!EH130)</f>
        <v/>
      </c>
      <c r="AB127" s="193" t="str">
        <f>IF('Result Sheet'!GB130="","",'Result Sheet'!GB130)</f>
        <v/>
      </c>
      <c r="BV127" s="194" t="str">
        <f>'Result Sheet'!G130</f>
        <v/>
      </c>
      <c r="BW127" s="195" t="str">
        <f t="shared" si="12"/>
        <v/>
      </c>
      <c r="BX127" s="195" t="str">
        <f t="shared" si="13"/>
        <v/>
      </c>
      <c r="BY127" s="195" t="str">
        <f t="shared" si="14"/>
        <v/>
      </c>
      <c r="BZ127" s="195" t="str">
        <f t="shared" si="15"/>
        <v/>
      </c>
      <c r="CA127" s="195" t="str">
        <f t="shared" si="16"/>
        <v/>
      </c>
      <c r="CB127" s="195" t="str">
        <f t="shared" si="17"/>
        <v/>
      </c>
      <c r="CC127" s="195" t="str">
        <f t="shared" si="18"/>
        <v/>
      </c>
      <c r="CD127" s="195" t="str">
        <f t="shared" si="19"/>
        <v/>
      </c>
      <c r="CE127" s="195" t="str">
        <f t="shared" si="20"/>
        <v/>
      </c>
      <c r="CF127" s="195" t="str">
        <f t="shared" si="21"/>
        <v/>
      </c>
      <c r="CG127" s="195" t="str">
        <f t="shared" si="22"/>
        <v/>
      </c>
      <c r="CH127" s="195" t="str">
        <f t="shared" si="23"/>
        <v/>
      </c>
      <c r="CI127" s="196"/>
    </row>
    <row r="128" spans="1:87" ht="15.95" customHeight="1">
      <c r="A128" s="184">
        <f>IF('Result Sheet'!A131="","",'Result Sheet'!A131)</f>
        <v>124</v>
      </c>
      <c r="B128" s="185" t="str">
        <f>IF('Result Sheet'!B131="","",'Result Sheet'!B131)</f>
        <v/>
      </c>
      <c r="C128" s="186" t="str">
        <f>IF('Result Sheet'!F131="","",'Result Sheet'!F131)</f>
        <v/>
      </c>
      <c r="D128" s="187" t="str">
        <f>IF('Result Sheet'!E131="","",'Result Sheet'!E131)</f>
        <v/>
      </c>
      <c r="E128" s="329" t="str">
        <f>IF('Result Sheet'!G131="","",'Result Sheet'!G131)</f>
        <v/>
      </c>
      <c r="F128" s="329" t="str">
        <f>IF('Result Sheet'!H131="","",'Result Sheet'!H131)</f>
        <v/>
      </c>
      <c r="G128" s="329" t="str">
        <f>IF('Result Sheet'!I131="","",'Result Sheet'!I131)</f>
        <v/>
      </c>
      <c r="H128" s="188" t="str">
        <f>IF('Result Sheet'!K131="","",'Result Sheet'!K131)</f>
        <v/>
      </c>
      <c r="I128" s="188" t="str">
        <f>IF('Result Sheet'!J131="","",'Result Sheet'!J131)</f>
        <v/>
      </c>
      <c r="J128" s="301" t="str">
        <f>IF('Result Sheet'!FZ131="","",'Result Sheet'!FZ131)</f>
        <v/>
      </c>
      <c r="K128" s="189" t="str">
        <f>IF('Result Sheet'!FU131="","",'Result Sheet'!FU131)</f>
        <v/>
      </c>
      <c r="L128" s="190" t="str">
        <f>IF('Result Sheet'!FV131="","",'Result Sheet'!FV131)</f>
        <v/>
      </c>
      <c r="M128" s="189" t="str">
        <f>IF('Result Sheet'!FW131="","",'Result Sheet'!FW131)</f>
        <v/>
      </c>
      <c r="N128" s="494" t="str">
        <f>IF('Result Sheet'!FZ131="NSO","NSO",IF('Result Sheet'!FX131="","",'Result Sheet'!FX131))</f>
        <v/>
      </c>
      <c r="O128" s="496" t="str">
        <f>IF('Result Sheet'!FY131="","",'Result Sheet'!FY131)</f>
        <v/>
      </c>
      <c r="P128" s="495" t="str">
        <f>IF('Result Sheet'!AE131="","",'Result Sheet'!AE131)</f>
        <v/>
      </c>
      <c r="Q128" s="192" t="str">
        <f>IF('Result Sheet'!AF131="","",'Result Sheet'!AF131)</f>
        <v/>
      </c>
      <c r="R128" s="191" t="str">
        <f>IF('Result Sheet'!AZ131="","",'Result Sheet'!AZ131)</f>
        <v/>
      </c>
      <c r="S128" s="192" t="str">
        <f>IF('Result Sheet'!BA131="","",'Result Sheet'!BA131)</f>
        <v/>
      </c>
      <c r="T128" s="191" t="str">
        <f>IF('Result Sheet'!BV131="","",'Result Sheet'!BV131)</f>
        <v/>
      </c>
      <c r="U128" s="192" t="str">
        <f>IF('Result Sheet'!BW131="","",'Result Sheet'!BW131)</f>
        <v/>
      </c>
      <c r="V128" s="191" t="str">
        <f>IF('Result Sheet'!CQ131="","",'Result Sheet'!CQ131)</f>
        <v/>
      </c>
      <c r="W128" s="192" t="str">
        <f>IF('Result Sheet'!CR131="","",'Result Sheet'!CR131)</f>
        <v/>
      </c>
      <c r="X128" s="191" t="str">
        <f>IF('Result Sheet'!DL131="","",'Result Sheet'!DL131)</f>
        <v/>
      </c>
      <c r="Y128" s="192" t="str">
        <f>IF('Result Sheet'!DM131="","",'Result Sheet'!DM131)</f>
        <v/>
      </c>
      <c r="Z128" s="191" t="str">
        <f>IF('Result Sheet'!EG131="","",'Result Sheet'!EG131)</f>
        <v/>
      </c>
      <c r="AA128" s="192" t="str">
        <f>IF('Result Sheet'!EH131="","",'Result Sheet'!EH131)</f>
        <v/>
      </c>
      <c r="AB128" s="193" t="str">
        <f>IF('Result Sheet'!GB131="","",'Result Sheet'!GB131)</f>
        <v/>
      </c>
      <c r="BV128" s="194" t="str">
        <f>'Result Sheet'!G131</f>
        <v/>
      </c>
      <c r="BW128" s="195" t="str">
        <f t="shared" si="12"/>
        <v/>
      </c>
      <c r="BX128" s="195" t="str">
        <f t="shared" si="13"/>
        <v/>
      </c>
      <c r="BY128" s="195" t="str">
        <f t="shared" si="14"/>
        <v/>
      </c>
      <c r="BZ128" s="195" t="str">
        <f t="shared" si="15"/>
        <v/>
      </c>
      <c r="CA128" s="195" t="str">
        <f t="shared" si="16"/>
        <v/>
      </c>
      <c r="CB128" s="195" t="str">
        <f t="shared" si="17"/>
        <v/>
      </c>
      <c r="CC128" s="195" t="str">
        <f t="shared" si="18"/>
        <v/>
      </c>
      <c r="CD128" s="195" t="str">
        <f t="shared" si="19"/>
        <v/>
      </c>
      <c r="CE128" s="195" t="str">
        <f t="shared" si="20"/>
        <v/>
      </c>
      <c r="CF128" s="195" t="str">
        <f t="shared" si="21"/>
        <v/>
      </c>
      <c r="CG128" s="195" t="str">
        <f t="shared" si="22"/>
        <v/>
      </c>
      <c r="CH128" s="195" t="str">
        <f t="shared" si="23"/>
        <v/>
      </c>
      <c r="CI128" s="196"/>
    </row>
    <row r="129" spans="1:87" ht="15.95" customHeight="1">
      <c r="A129" s="184">
        <f>IF('Result Sheet'!A132="","",'Result Sheet'!A132)</f>
        <v>125</v>
      </c>
      <c r="B129" s="185" t="str">
        <f>IF('Result Sheet'!B132="","",'Result Sheet'!B132)</f>
        <v/>
      </c>
      <c r="C129" s="186" t="str">
        <f>IF('Result Sheet'!F132="","",'Result Sheet'!F132)</f>
        <v/>
      </c>
      <c r="D129" s="187" t="str">
        <f>IF('Result Sheet'!E132="","",'Result Sheet'!E132)</f>
        <v/>
      </c>
      <c r="E129" s="329" t="str">
        <f>IF('Result Sheet'!G132="","",'Result Sheet'!G132)</f>
        <v/>
      </c>
      <c r="F129" s="329" t="str">
        <f>IF('Result Sheet'!H132="","",'Result Sheet'!H132)</f>
        <v/>
      </c>
      <c r="G129" s="329" t="str">
        <f>IF('Result Sheet'!I132="","",'Result Sheet'!I132)</f>
        <v/>
      </c>
      <c r="H129" s="188" t="str">
        <f>IF('Result Sheet'!K132="","",'Result Sheet'!K132)</f>
        <v/>
      </c>
      <c r="I129" s="188" t="str">
        <f>IF('Result Sheet'!J132="","",'Result Sheet'!J132)</f>
        <v/>
      </c>
      <c r="J129" s="301" t="str">
        <f>IF('Result Sheet'!FZ132="","",'Result Sheet'!FZ132)</f>
        <v/>
      </c>
      <c r="K129" s="189" t="str">
        <f>IF('Result Sheet'!FU132="","",'Result Sheet'!FU132)</f>
        <v/>
      </c>
      <c r="L129" s="190" t="str">
        <f>IF('Result Sheet'!FV132="","",'Result Sheet'!FV132)</f>
        <v/>
      </c>
      <c r="M129" s="189" t="str">
        <f>IF('Result Sheet'!FW132="","",'Result Sheet'!FW132)</f>
        <v/>
      </c>
      <c r="N129" s="494" t="str">
        <f>IF('Result Sheet'!FZ132="NSO","NSO",IF('Result Sheet'!FX132="","",'Result Sheet'!FX132))</f>
        <v/>
      </c>
      <c r="O129" s="496" t="str">
        <f>IF('Result Sheet'!FY132="","",'Result Sheet'!FY132)</f>
        <v/>
      </c>
      <c r="P129" s="495" t="str">
        <f>IF('Result Sheet'!AE132="","",'Result Sheet'!AE132)</f>
        <v/>
      </c>
      <c r="Q129" s="192" t="str">
        <f>IF('Result Sheet'!AF132="","",'Result Sheet'!AF132)</f>
        <v/>
      </c>
      <c r="R129" s="191" t="str">
        <f>IF('Result Sheet'!AZ132="","",'Result Sheet'!AZ132)</f>
        <v/>
      </c>
      <c r="S129" s="192" t="str">
        <f>IF('Result Sheet'!BA132="","",'Result Sheet'!BA132)</f>
        <v/>
      </c>
      <c r="T129" s="191" t="str">
        <f>IF('Result Sheet'!BV132="","",'Result Sheet'!BV132)</f>
        <v/>
      </c>
      <c r="U129" s="192" t="str">
        <f>IF('Result Sheet'!BW132="","",'Result Sheet'!BW132)</f>
        <v/>
      </c>
      <c r="V129" s="191" t="str">
        <f>IF('Result Sheet'!CQ132="","",'Result Sheet'!CQ132)</f>
        <v/>
      </c>
      <c r="W129" s="192" t="str">
        <f>IF('Result Sheet'!CR132="","",'Result Sheet'!CR132)</f>
        <v/>
      </c>
      <c r="X129" s="191" t="str">
        <f>IF('Result Sheet'!DL132="","",'Result Sheet'!DL132)</f>
        <v/>
      </c>
      <c r="Y129" s="192" t="str">
        <f>IF('Result Sheet'!DM132="","",'Result Sheet'!DM132)</f>
        <v/>
      </c>
      <c r="Z129" s="191" t="str">
        <f>IF('Result Sheet'!EG132="","",'Result Sheet'!EG132)</f>
        <v/>
      </c>
      <c r="AA129" s="192" t="str">
        <f>IF('Result Sheet'!EH132="","",'Result Sheet'!EH132)</f>
        <v/>
      </c>
      <c r="AB129" s="193" t="str">
        <f>IF('Result Sheet'!GB132="","",'Result Sheet'!GB132)</f>
        <v/>
      </c>
      <c r="BV129" s="194" t="str">
        <f>'Result Sheet'!G132</f>
        <v/>
      </c>
      <c r="BW129" s="195" t="str">
        <f t="shared" si="12"/>
        <v/>
      </c>
      <c r="BX129" s="195" t="str">
        <f t="shared" si="13"/>
        <v/>
      </c>
      <c r="BY129" s="195" t="str">
        <f t="shared" si="14"/>
        <v/>
      </c>
      <c r="BZ129" s="195" t="str">
        <f t="shared" si="15"/>
        <v/>
      </c>
      <c r="CA129" s="195" t="str">
        <f t="shared" si="16"/>
        <v/>
      </c>
      <c r="CB129" s="195" t="str">
        <f t="shared" si="17"/>
        <v/>
      </c>
      <c r="CC129" s="195" t="str">
        <f t="shared" si="18"/>
        <v/>
      </c>
      <c r="CD129" s="195" t="str">
        <f t="shared" si="19"/>
        <v/>
      </c>
      <c r="CE129" s="195" t="str">
        <f t="shared" si="20"/>
        <v/>
      </c>
      <c r="CF129" s="195" t="str">
        <f t="shared" si="21"/>
        <v/>
      </c>
      <c r="CG129" s="195" t="str">
        <f t="shared" si="22"/>
        <v/>
      </c>
      <c r="CH129" s="195" t="str">
        <f t="shared" si="23"/>
        <v/>
      </c>
      <c r="CI129" s="196"/>
    </row>
    <row r="130" spans="1:87" ht="15.95" customHeight="1">
      <c r="A130" s="184">
        <f>IF('Result Sheet'!A133="","",'Result Sheet'!A133)</f>
        <v>126</v>
      </c>
      <c r="B130" s="185" t="str">
        <f>IF('Result Sheet'!B133="","",'Result Sheet'!B133)</f>
        <v/>
      </c>
      <c r="C130" s="186" t="str">
        <f>IF('Result Sheet'!F133="","",'Result Sheet'!F133)</f>
        <v/>
      </c>
      <c r="D130" s="187" t="str">
        <f>IF('Result Sheet'!E133="","",'Result Sheet'!E133)</f>
        <v/>
      </c>
      <c r="E130" s="329" t="str">
        <f>IF('Result Sheet'!G133="","",'Result Sheet'!G133)</f>
        <v/>
      </c>
      <c r="F130" s="329" t="str">
        <f>IF('Result Sheet'!H133="","",'Result Sheet'!H133)</f>
        <v/>
      </c>
      <c r="G130" s="329" t="str">
        <f>IF('Result Sheet'!I133="","",'Result Sheet'!I133)</f>
        <v/>
      </c>
      <c r="H130" s="188" t="str">
        <f>IF('Result Sheet'!K133="","",'Result Sheet'!K133)</f>
        <v/>
      </c>
      <c r="I130" s="188" t="str">
        <f>IF('Result Sheet'!J133="","",'Result Sheet'!J133)</f>
        <v/>
      </c>
      <c r="J130" s="301" t="str">
        <f>IF('Result Sheet'!FZ133="","",'Result Sheet'!FZ133)</f>
        <v/>
      </c>
      <c r="K130" s="189" t="str">
        <f>IF('Result Sheet'!FU133="","",'Result Sheet'!FU133)</f>
        <v/>
      </c>
      <c r="L130" s="190" t="str">
        <f>IF('Result Sheet'!FV133="","",'Result Sheet'!FV133)</f>
        <v/>
      </c>
      <c r="M130" s="189" t="str">
        <f>IF('Result Sheet'!FW133="","",'Result Sheet'!FW133)</f>
        <v/>
      </c>
      <c r="N130" s="494" t="str">
        <f>IF('Result Sheet'!FZ133="NSO","NSO",IF('Result Sheet'!FX133="","",'Result Sheet'!FX133))</f>
        <v/>
      </c>
      <c r="O130" s="496" t="str">
        <f>IF('Result Sheet'!FY133="","",'Result Sheet'!FY133)</f>
        <v/>
      </c>
      <c r="P130" s="495" t="str">
        <f>IF('Result Sheet'!AE133="","",'Result Sheet'!AE133)</f>
        <v/>
      </c>
      <c r="Q130" s="192" t="str">
        <f>IF('Result Sheet'!AF133="","",'Result Sheet'!AF133)</f>
        <v/>
      </c>
      <c r="R130" s="191" t="str">
        <f>IF('Result Sheet'!AZ133="","",'Result Sheet'!AZ133)</f>
        <v/>
      </c>
      <c r="S130" s="192" t="str">
        <f>IF('Result Sheet'!BA133="","",'Result Sheet'!BA133)</f>
        <v/>
      </c>
      <c r="T130" s="191" t="str">
        <f>IF('Result Sheet'!BV133="","",'Result Sheet'!BV133)</f>
        <v/>
      </c>
      <c r="U130" s="192" t="str">
        <f>IF('Result Sheet'!BW133="","",'Result Sheet'!BW133)</f>
        <v/>
      </c>
      <c r="V130" s="191" t="str">
        <f>IF('Result Sheet'!CQ133="","",'Result Sheet'!CQ133)</f>
        <v/>
      </c>
      <c r="W130" s="192" t="str">
        <f>IF('Result Sheet'!CR133="","",'Result Sheet'!CR133)</f>
        <v/>
      </c>
      <c r="X130" s="191" t="str">
        <f>IF('Result Sheet'!DL133="","",'Result Sheet'!DL133)</f>
        <v/>
      </c>
      <c r="Y130" s="192" t="str">
        <f>IF('Result Sheet'!DM133="","",'Result Sheet'!DM133)</f>
        <v/>
      </c>
      <c r="Z130" s="191" t="str">
        <f>IF('Result Sheet'!EG133="","",'Result Sheet'!EG133)</f>
        <v/>
      </c>
      <c r="AA130" s="192" t="str">
        <f>IF('Result Sheet'!EH133="","",'Result Sheet'!EH133)</f>
        <v/>
      </c>
      <c r="AB130" s="193" t="str">
        <f>IF('Result Sheet'!GB133="","",'Result Sheet'!GB133)</f>
        <v/>
      </c>
      <c r="BV130" s="194" t="str">
        <f>'Result Sheet'!G133</f>
        <v/>
      </c>
      <c r="BW130" s="195" t="str">
        <f t="shared" si="12"/>
        <v/>
      </c>
      <c r="BX130" s="195" t="str">
        <f t="shared" si="13"/>
        <v/>
      </c>
      <c r="BY130" s="195" t="str">
        <f t="shared" si="14"/>
        <v/>
      </c>
      <c r="BZ130" s="195" t="str">
        <f t="shared" si="15"/>
        <v/>
      </c>
      <c r="CA130" s="195" t="str">
        <f t="shared" si="16"/>
        <v/>
      </c>
      <c r="CB130" s="195" t="str">
        <f t="shared" si="17"/>
        <v/>
      </c>
      <c r="CC130" s="195" t="str">
        <f t="shared" si="18"/>
        <v/>
      </c>
      <c r="CD130" s="195" t="str">
        <f t="shared" si="19"/>
        <v/>
      </c>
      <c r="CE130" s="195" t="str">
        <f t="shared" si="20"/>
        <v/>
      </c>
      <c r="CF130" s="195" t="str">
        <f t="shared" si="21"/>
        <v/>
      </c>
      <c r="CG130" s="195" t="str">
        <f t="shared" si="22"/>
        <v/>
      </c>
      <c r="CH130" s="195" t="str">
        <f t="shared" si="23"/>
        <v/>
      </c>
      <c r="CI130" s="196"/>
    </row>
    <row r="131" spans="1:87" ht="15.95" customHeight="1">
      <c r="A131" s="184">
        <f>IF('Result Sheet'!A134="","",'Result Sheet'!A134)</f>
        <v>127</v>
      </c>
      <c r="B131" s="185" t="str">
        <f>IF('Result Sheet'!B134="","",'Result Sheet'!B134)</f>
        <v/>
      </c>
      <c r="C131" s="186" t="str">
        <f>IF('Result Sheet'!F134="","",'Result Sheet'!F134)</f>
        <v/>
      </c>
      <c r="D131" s="187" t="str">
        <f>IF('Result Sheet'!E134="","",'Result Sheet'!E134)</f>
        <v/>
      </c>
      <c r="E131" s="329" t="str">
        <f>IF('Result Sheet'!G134="","",'Result Sheet'!G134)</f>
        <v/>
      </c>
      <c r="F131" s="329" t="str">
        <f>IF('Result Sheet'!H134="","",'Result Sheet'!H134)</f>
        <v/>
      </c>
      <c r="G131" s="329" t="str">
        <f>IF('Result Sheet'!I134="","",'Result Sheet'!I134)</f>
        <v/>
      </c>
      <c r="H131" s="188" t="str">
        <f>IF('Result Sheet'!K134="","",'Result Sheet'!K134)</f>
        <v/>
      </c>
      <c r="I131" s="188" t="str">
        <f>IF('Result Sheet'!J134="","",'Result Sheet'!J134)</f>
        <v/>
      </c>
      <c r="J131" s="301" t="str">
        <f>IF('Result Sheet'!FZ134="","",'Result Sheet'!FZ134)</f>
        <v/>
      </c>
      <c r="K131" s="189" t="str">
        <f>IF('Result Sheet'!FU134="","",'Result Sheet'!FU134)</f>
        <v/>
      </c>
      <c r="L131" s="190" t="str">
        <f>IF('Result Sheet'!FV134="","",'Result Sheet'!FV134)</f>
        <v/>
      </c>
      <c r="M131" s="189" t="str">
        <f>IF('Result Sheet'!FW134="","",'Result Sheet'!FW134)</f>
        <v/>
      </c>
      <c r="N131" s="494" t="str">
        <f>IF('Result Sheet'!FZ134="NSO","NSO",IF('Result Sheet'!FX134="","",'Result Sheet'!FX134))</f>
        <v/>
      </c>
      <c r="O131" s="496" t="str">
        <f>IF('Result Sheet'!FY134="","",'Result Sheet'!FY134)</f>
        <v/>
      </c>
      <c r="P131" s="495" t="str">
        <f>IF('Result Sheet'!AE134="","",'Result Sheet'!AE134)</f>
        <v/>
      </c>
      <c r="Q131" s="192" t="str">
        <f>IF('Result Sheet'!AF134="","",'Result Sheet'!AF134)</f>
        <v/>
      </c>
      <c r="R131" s="191" t="str">
        <f>IF('Result Sheet'!AZ134="","",'Result Sheet'!AZ134)</f>
        <v/>
      </c>
      <c r="S131" s="192" t="str">
        <f>IF('Result Sheet'!BA134="","",'Result Sheet'!BA134)</f>
        <v/>
      </c>
      <c r="T131" s="191" t="str">
        <f>IF('Result Sheet'!BV134="","",'Result Sheet'!BV134)</f>
        <v/>
      </c>
      <c r="U131" s="192" t="str">
        <f>IF('Result Sheet'!BW134="","",'Result Sheet'!BW134)</f>
        <v/>
      </c>
      <c r="V131" s="191" t="str">
        <f>IF('Result Sheet'!CQ134="","",'Result Sheet'!CQ134)</f>
        <v/>
      </c>
      <c r="W131" s="192" t="str">
        <f>IF('Result Sheet'!CR134="","",'Result Sheet'!CR134)</f>
        <v/>
      </c>
      <c r="X131" s="191" t="str">
        <f>IF('Result Sheet'!DL134="","",'Result Sheet'!DL134)</f>
        <v/>
      </c>
      <c r="Y131" s="192" t="str">
        <f>IF('Result Sheet'!DM134="","",'Result Sheet'!DM134)</f>
        <v/>
      </c>
      <c r="Z131" s="191" t="str">
        <f>IF('Result Sheet'!EG134="","",'Result Sheet'!EG134)</f>
        <v/>
      </c>
      <c r="AA131" s="192" t="str">
        <f>IF('Result Sheet'!EH134="","",'Result Sheet'!EH134)</f>
        <v/>
      </c>
      <c r="AB131" s="193" t="str">
        <f>IF('Result Sheet'!GB134="","",'Result Sheet'!GB134)</f>
        <v/>
      </c>
      <c r="BV131" s="194" t="str">
        <f>'Result Sheet'!G134</f>
        <v/>
      </c>
      <c r="BW131" s="195" t="str">
        <f t="shared" si="12"/>
        <v/>
      </c>
      <c r="BX131" s="195" t="str">
        <f t="shared" si="13"/>
        <v/>
      </c>
      <c r="BY131" s="195" t="str">
        <f t="shared" si="14"/>
        <v/>
      </c>
      <c r="BZ131" s="195" t="str">
        <f t="shared" si="15"/>
        <v/>
      </c>
      <c r="CA131" s="195" t="str">
        <f t="shared" si="16"/>
        <v/>
      </c>
      <c r="CB131" s="195" t="str">
        <f t="shared" si="17"/>
        <v/>
      </c>
      <c r="CC131" s="195" t="str">
        <f t="shared" si="18"/>
        <v/>
      </c>
      <c r="CD131" s="195" t="str">
        <f t="shared" si="19"/>
        <v/>
      </c>
      <c r="CE131" s="195" t="str">
        <f t="shared" si="20"/>
        <v/>
      </c>
      <c r="CF131" s="195" t="str">
        <f t="shared" si="21"/>
        <v/>
      </c>
      <c r="CG131" s="195" t="str">
        <f t="shared" si="22"/>
        <v/>
      </c>
      <c r="CH131" s="195" t="str">
        <f t="shared" si="23"/>
        <v/>
      </c>
      <c r="CI131" s="196"/>
    </row>
    <row r="132" spans="1:87" ht="15.95" customHeight="1">
      <c r="A132" s="184">
        <f>IF('Result Sheet'!A135="","",'Result Sheet'!A135)</f>
        <v>128</v>
      </c>
      <c r="B132" s="185" t="str">
        <f>IF('Result Sheet'!B135="","",'Result Sheet'!B135)</f>
        <v/>
      </c>
      <c r="C132" s="186" t="str">
        <f>IF('Result Sheet'!F135="","",'Result Sheet'!F135)</f>
        <v/>
      </c>
      <c r="D132" s="187" t="str">
        <f>IF('Result Sheet'!E135="","",'Result Sheet'!E135)</f>
        <v/>
      </c>
      <c r="E132" s="329" t="str">
        <f>IF('Result Sheet'!G135="","",'Result Sheet'!G135)</f>
        <v/>
      </c>
      <c r="F132" s="329" t="str">
        <f>IF('Result Sheet'!H135="","",'Result Sheet'!H135)</f>
        <v/>
      </c>
      <c r="G132" s="329" t="str">
        <f>IF('Result Sheet'!I135="","",'Result Sheet'!I135)</f>
        <v/>
      </c>
      <c r="H132" s="188" t="str">
        <f>IF('Result Sheet'!K135="","",'Result Sheet'!K135)</f>
        <v/>
      </c>
      <c r="I132" s="188" t="str">
        <f>IF('Result Sheet'!J135="","",'Result Sheet'!J135)</f>
        <v/>
      </c>
      <c r="J132" s="301" t="str">
        <f>IF('Result Sheet'!FZ135="","",'Result Sheet'!FZ135)</f>
        <v/>
      </c>
      <c r="K132" s="189" t="str">
        <f>IF('Result Sheet'!FU135="","",'Result Sheet'!FU135)</f>
        <v/>
      </c>
      <c r="L132" s="190" t="str">
        <f>IF('Result Sheet'!FV135="","",'Result Sheet'!FV135)</f>
        <v/>
      </c>
      <c r="M132" s="189" t="str">
        <f>IF('Result Sheet'!FW135="","",'Result Sheet'!FW135)</f>
        <v/>
      </c>
      <c r="N132" s="494" t="str">
        <f>IF('Result Sheet'!FZ135="NSO","NSO",IF('Result Sheet'!FX135="","",'Result Sheet'!FX135))</f>
        <v/>
      </c>
      <c r="O132" s="496" t="str">
        <f>IF('Result Sheet'!FY135="","",'Result Sheet'!FY135)</f>
        <v/>
      </c>
      <c r="P132" s="495" t="str">
        <f>IF('Result Sheet'!AE135="","",'Result Sheet'!AE135)</f>
        <v/>
      </c>
      <c r="Q132" s="192" t="str">
        <f>IF('Result Sheet'!AF135="","",'Result Sheet'!AF135)</f>
        <v/>
      </c>
      <c r="R132" s="191" t="str">
        <f>IF('Result Sheet'!AZ135="","",'Result Sheet'!AZ135)</f>
        <v/>
      </c>
      <c r="S132" s="192" t="str">
        <f>IF('Result Sheet'!BA135="","",'Result Sheet'!BA135)</f>
        <v/>
      </c>
      <c r="T132" s="191" t="str">
        <f>IF('Result Sheet'!BV135="","",'Result Sheet'!BV135)</f>
        <v/>
      </c>
      <c r="U132" s="192" t="str">
        <f>IF('Result Sheet'!BW135="","",'Result Sheet'!BW135)</f>
        <v/>
      </c>
      <c r="V132" s="191" t="str">
        <f>IF('Result Sheet'!CQ135="","",'Result Sheet'!CQ135)</f>
        <v/>
      </c>
      <c r="W132" s="192" t="str">
        <f>IF('Result Sheet'!CR135="","",'Result Sheet'!CR135)</f>
        <v/>
      </c>
      <c r="X132" s="191" t="str">
        <f>IF('Result Sheet'!DL135="","",'Result Sheet'!DL135)</f>
        <v/>
      </c>
      <c r="Y132" s="192" t="str">
        <f>IF('Result Sheet'!DM135="","",'Result Sheet'!DM135)</f>
        <v/>
      </c>
      <c r="Z132" s="191" t="str">
        <f>IF('Result Sheet'!EG135="","",'Result Sheet'!EG135)</f>
        <v/>
      </c>
      <c r="AA132" s="192" t="str">
        <f>IF('Result Sheet'!EH135="","",'Result Sheet'!EH135)</f>
        <v/>
      </c>
      <c r="AB132" s="193" t="str">
        <f>IF('Result Sheet'!GB135="","",'Result Sheet'!GB135)</f>
        <v/>
      </c>
      <c r="BV132" s="194" t="str">
        <f>'Result Sheet'!G135</f>
        <v/>
      </c>
      <c r="BW132" s="195" t="str">
        <f t="shared" si="12"/>
        <v/>
      </c>
      <c r="BX132" s="195" t="str">
        <f t="shared" si="13"/>
        <v/>
      </c>
      <c r="BY132" s="195" t="str">
        <f t="shared" si="14"/>
        <v/>
      </c>
      <c r="BZ132" s="195" t="str">
        <f t="shared" si="15"/>
        <v/>
      </c>
      <c r="CA132" s="195" t="str">
        <f t="shared" si="16"/>
        <v/>
      </c>
      <c r="CB132" s="195" t="str">
        <f t="shared" si="17"/>
        <v/>
      </c>
      <c r="CC132" s="195" t="str">
        <f t="shared" si="18"/>
        <v/>
      </c>
      <c r="CD132" s="195" t="str">
        <f t="shared" si="19"/>
        <v/>
      </c>
      <c r="CE132" s="195" t="str">
        <f t="shared" si="20"/>
        <v/>
      </c>
      <c r="CF132" s="195" t="str">
        <f t="shared" si="21"/>
        <v/>
      </c>
      <c r="CG132" s="195" t="str">
        <f t="shared" si="22"/>
        <v/>
      </c>
      <c r="CH132" s="195" t="str">
        <f t="shared" si="23"/>
        <v/>
      </c>
      <c r="CI132" s="196"/>
    </row>
    <row r="133" spans="1:87" ht="15.95" customHeight="1">
      <c r="A133" s="184">
        <f>IF('Result Sheet'!A136="","",'Result Sheet'!A136)</f>
        <v>129</v>
      </c>
      <c r="B133" s="185" t="str">
        <f>IF('Result Sheet'!B136="","",'Result Sheet'!B136)</f>
        <v/>
      </c>
      <c r="C133" s="186" t="str">
        <f>IF('Result Sheet'!F136="","",'Result Sheet'!F136)</f>
        <v/>
      </c>
      <c r="D133" s="187" t="str">
        <f>IF('Result Sheet'!E136="","",'Result Sheet'!E136)</f>
        <v/>
      </c>
      <c r="E133" s="329" t="str">
        <f>IF('Result Sheet'!G136="","",'Result Sheet'!G136)</f>
        <v/>
      </c>
      <c r="F133" s="329" t="str">
        <f>IF('Result Sheet'!H136="","",'Result Sheet'!H136)</f>
        <v/>
      </c>
      <c r="G133" s="329" t="str">
        <f>IF('Result Sheet'!I136="","",'Result Sheet'!I136)</f>
        <v/>
      </c>
      <c r="H133" s="188" t="str">
        <f>IF('Result Sheet'!K136="","",'Result Sheet'!K136)</f>
        <v/>
      </c>
      <c r="I133" s="188" t="str">
        <f>IF('Result Sheet'!J136="","",'Result Sheet'!J136)</f>
        <v/>
      </c>
      <c r="J133" s="301" t="str">
        <f>IF('Result Sheet'!FZ136="","",'Result Sheet'!FZ136)</f>
        <v/>
      </c>
      <c r="K133" s="189" t="str">
        <f>IF('Result Sheet'!FU136="","",'Result Sheet'!FU136)</f>
        <v/>
      </c>
      <c r="L133" s="190" t="str">
        <f>IF('Result Sheet'!FV136="","",'Result Sheet'!FV136)</f>
        <v/>
      </c>
      <c r="M133" s="189" t="str">
        <f>IF('Result Sheet'!FW136="","",'Result Sheet'!FW136)</f>
        <v/>
      </c>
      <c r="N133" s="494" t="str">
        <f>IF('Result Sheet'!FZ136="NSO","NSO",IF('Result Sheet'!FX136="","",'Result Sheet'!FX136))</f>
        <v/>
      </c>
      <c r="O133" s="496" t="str">
        <f>IF('Result Sheet'!FY136="","",'Result Sheet'!FY136)</f>
        <v/>
      </c>
      <c r="P133" s="495" t="str">
        <f>IF('Result Sheet'!AE136="","",'Result Sheet'!AE136)</f>
        <v/>
      </c>
      <c r="Q133" s="192" t="str">
        <f>IF('Result Sheet'!AF136="","",'Result Sheet'!AF136)</f>
        <v/>
      </c>
      <c r="R133" s="191" t="str">
        <f>IF('Result Sheet'!AZ136="","",'Result Sheet'!AZ136)</f>
        <v/>
      </c>
      <c r="S133" s="192" t="str">
        <f>IF('Result Sheet'!BA136="","",'Result Sheet'!BA136)</f>
        <v/>
      </c>
      <c r="T133" s="191" t="str">
        <f>IF('Result Sheet'!BV136="","",'Result Sheet'!BV136)</f>
        <v/>
      </c>
      <c r="U133" s="192" t="str">
        <f>IF('Result Sheet'!BW136="","",'Result Sheet'!BW136)</f>
        <v/>
      </c>
      <c r="V133" s="191" t="str">
        <f>IF('Result Sheet'!CQ136="","",'Result Sheet'!CQ136)</f>
        <v/>
      </c>
      <c r="W133" s="192" t="str">
        <f>IF('Result Sheet'!CR136="","",'Result Sheet'!CR136)</f>
        <v/>
      </c>
      <c r="X133" s="191" t="str">
        <f>IF('Result Sheet'!DL136="","",'Result Sheet'!DL136)</f>
        <v/>
      </c>
      <c r="Y133" s="192" t="str">
        <f>IF('Result Sheet'!DM136="","",'Result Sheet'!DM136)</f>
        <v/>
      </c>
      <c r="Z133" s="191" t="str">
        <f>IF('Result Sheet'!EG136="","",'Result Sheet'!EG136)</f>
        <v/>
      </c>
      <c r="AA133" s="192" t="str">
        <f>IF('Result Sheet'!EH136="","",'Result Sheet'!EH136)</f>
        <v/>
      </c>
      <c r="AB133" s="193" t="str">
        <f>IF('Result Sheet'!GB136="","",'Result Sheet'!GB136)</f>
        <v/>
      </c>
      <c r="BV133" s="194" t="str">
        <f>'Result Sheet'!G136</f>
        <v/>
      </c>
      <c r="BW133" s="195" t="str">
        <f t="shared" si="12"/>
        <v/>
      </c>
      <c r="BX133" s="195" t="str">
        <f t="shared" si="13"/>
        <v/>
      </c>
      <c r="BY133" s="195" t="str">
        <f t="shared" si="14"/>
        <v/>
      </c>
      <c r="BZ133" s="195" t="str">
        <f t="shared" si="15"/>
        <v/>
      </c>
      <c r="CA133" s="195" t="str">
        <f t="shared" si="16"/>
        <v/>
      </c>
      <c r="CB133" s="195" t="str">
        <f t="shared" si="17"/>
        <v/>
      </c>
      <c r="CC133" s="195" t="str">
        <f t="shared" si="18"/>
        <v/>
      </c>
      <c r="CD133" s="195" t="str">
        <f t="shared" si="19"/>
        <v/>
      </c>
      <c r="CE133" s="195" t="str">
        <f t="shared" si="20"/>
        <v/>
      </c>
      <c r="CF133" s="195" t="str">
        <f t="shared" si="21"/>
        <v/>
      </c>
      <c r="CG133" s="195" t="str">
        <f t="shared" si="22"/>
        <v/>
      </c>
      <c r="CH133" s="195" t="str">
        <f t="shared" si="23"/>
        <v/>
      </c>
      <c r="CI133" s="196"/>
    </row>
    <row r="134" spans="1:87" ht="15.95" customHeight="1">
      <c r="A134" s="184">
        <f>IF('Result Sheet'!A137="","",'Result Sheet'!A137)</f>
        <v>130</v>
      </c>
      <c r="B134" s="185" t="str">
        <f>IF('Result Sheet'!B137="","",'Result Sheet'!B137)</f>
        <v/>
      </c>
      <c r="C134" s="186" t="str">
        <f>IF('Result Sheet'!F137="","",'Result Sheet'!F137)</f>
        <v/>
      </c>
      <c r="D134" s="187" t="str">
        <f>IF('Result Sheet'!E137="","",'Result Sheet'!E137)</f>
        <v/>
      </c>
      <c r="E134" s="329" t="str">
        <f>IF('Result Sheet'!G137="","",'Result Sheet'!G137)</f>
        <v/>
      </c>
      <c r="F134" s="329" t="str">
        <f>IF('Result Sheet'!H137="","",'Result Sheet'!H137)</f>
        <v/>
      </c>
      <c r="G134" s="329" t="str">
        <f>IF('Result Sheet'!I137="","",'Result Sheet'!I137)</f>
        <v/>
      </c>
      <c r="H134" s="188" t="str">
        <f>IF('Result Sheet'!K137="","",'Result Sheet'!K137)</f>
        <v/>
      </c>
      <c r="I134" s="188" t="str">
        <f>IF('Result Sheet'!J137="","",'Result Sheet'!J137)</f>
        <v/>
      </c>
      <c r="J134" s="301" t="str">
        <f>IF('Result Sheet'!FZ137="","",'Result Sheet'!FZ137)</f>
        <v/>
      </c>
      <c r="K134" s="189" t="str">
        <f>IF('Result Sheet'!FU137="","",'Result Sheet'!FU137)</f>
        <v/>
      </c>
      <c r="L134" s="190" t="str">
        <f>IF('Result Sheet'!FV137="","",'Result Sheet'!FV137)</f>
        <v/>
      </c>
      <c r="M134" s="189" t="str">
        <f>IF('Result Sheet'!FW137="","",'Result Sheet'!FW137)</f>
        <v/>
      </c>
      <c r="N134" s="494" t="str">
        <f>IF('Result Sheet'!FZ137="NSO","NSO",IF('Result Sheet'!FX137="","",'Result Sheet'!FX137))</f>
        <v/>
      </c>
      <c r="O134" s="496" t="str">
        <f>IF('Result Sheet'!FY137="","",'Result Sheet'!FY137)</f>
        <v/>
      </c>
      <c r="P134" s="495" t="str">
        <f>IF('Result Sheet'!AE137="","",'Result Sheet'!AE137)</f>
        <v/>
      </c>
      <c r="Q134" s="192" t="str">
        <f>IF('Result Sheet'!AF137="","",'Result Sheet'!AF137)</f>
        <v/>
      </c>
      <c r="R134" s="191" t="str">
        <f>IF('Result Sheet'!AZ137="","",'Result Sheet'!AZ137)</f>
        <v/>
      </c>
      <c r="S134" s="192" t="str">
        <f>IF('Result Sheet'!BA137="","",'Result Sheet'!BA137)</f>
        <v/>
      </c>
      <c r="T134" s="191" t="str">
        <f>IF('Result Sheet'!BV137="","",'Result Sheet'!BV137)</f>
        <v/>
      </c>
      <c r="U134" s="192" t="str">
        <f>IF('Result Sheet'!BW137="","",'Result Sheet'!BW137)</f>
        <v/>
      </c>
      <c r="V134" s="191" t="str">
        <f>IF('Result Sheet'!CQ137="","",'Result Sheet'!CQ137)</f>
        <v/>
      </c>
      <c r="W134" s="192" t="str">
        <f>IF('Result Sheet'!CR137="","",'Result Sheet'!CR137)</f>
        <v/>
      </c>
      <c r="X134" s="191" t="str">
        <f>IF('Result Sheet'!DL137="","",'Result Sheet'!DL137)</f>
        <v/>
      </c>
      <c r="Y134" s="192" t="str">
        <f>IF('Result Sheet'!DM137="","",'Result Sheet'!DM137)</f>
        <v/>
      </c>
      <c r="Z134" s="191" t="str">
        <f>IF('Result Sheet'!EG137="","",'Result Sheet'!EG137)</f>
        <v/>
      </c>
      <c r="AA134" s="192" t="str">
        <f>IF('Result Sheet'!EH137="","",'Result Sheet'!EH137)</f>
        <v/>
      </c>
      <c r="AB134" s="193" t="str">
        <f>IF('Result Sheet'!GB137="","",'Result Sheet'!GB137)</f>
        <v/>
      </c>
      <c r="BV134" s="194" t="str">
        <f>'Result Sheet'!G137</f>
        <v/>
      </c>
      <c r="BW134" s="195" t="str">
        <f t="shared" ref="BW134:BW197" si="24">IFERROR(IF(AND(N134="",J134=""),"",IF(AND(H134="SC",I134="M"),N134,"")),"")</f>
        <v/>
      </c>
      <c r="BX134" s="195" t="str">
        <f t="shared" ref="BX134:BX197" si="25">IFERROR(IF(AND(N134="",J134=""),"",IF(AND(H134="SC",I134="F"),N134,"")),"")</f>
        <v/>
      </c>
      <c r="BY134" s="195" t="str">
        <f t="shared" ref="BY134:BY197" si="26">IFERROR(IF(AND(N134="",J134=""),"",IF(AND(H134="ST",I134="M"),N134,"")),"")</f>
        <v/>
      </c>
      <c r="BZ134" s="195" t="str">
        <f t="shared" ref="BZ134:BZ197" si="27">IFERROR(IF(AND(N134="",J134=""),"",IF(AND(H134="ST",I134="F"),N134,"")),"")</f>
        <v/>
      </c>
      <c r="CA134" s="195" t="str">
        <f t="shared" ref="CA134:CA197" si="28">IFERROR(IF(AND(N134="",J134=""),"",IF(AND(H134="OBC",I134="M"),N134,"")),"")</f>
        <v/>
      </c>
      <c r="CB134" s="195" t="str">
        <f t="shared" ref="CB134:CB197" si="29">IFERROR(IF(AND(N134="",J134=""),"",IF(AND(H134="OBC",I134="F"),N134,"")),"")</f>
        <v/>
      </c>
      <c r="CC134" s="195" t="str">
        <f t="shared" ref="CC134:CC197" si="30">IFERROR(IF(AND(N134="",J134=""),"",IF(AND(H134="GEN",I134="M"),N134,"")),"")</f>
        <v/>
      </c>
      <c r="CD134" s="195" t="str">
        <f t="shared" ref="CD134:CD197" si="31">IFERROR(IF(AND(N134="",J134=""),"",IF(AND(H134="GEN",I134="F"),N134,"")),"")</f>
        <v/>
      </c>
      <c r="CE134" s="195" t="str">
        <f t="shared" ref="CE134:CE197" si="32">IFERROR(IF(AND(N134="",J134=""),"",IF(AND(H134="MIN",I134="M"),N134,"")),"")</f>
        <v/>
      </c>
      <c r="CF134" s="195" t="str">
        <f t="shared" ref="CF134:CF197" si="33">IFERROR(IF(AND(N134="",J134=""),"",IF(AND(H134="MIN",I134="M"),N134,"")),"")</f>
        <v/>
      </c>
      <c r="CG134" s="195" t="str">
        <f t="shared" ref="CG134:CG197" si="34">IFERROR(IF(AND(N134="",J134=""),"",IF(AND(H134="SBC",I134="M"),N134,"")),"")</f>
        <v/>
      </c>
      <c r="CH134" s="195" t="str">
        <f t="shared" ref="CH134:CH197" si="35">IFERROR(IF(AND(N134="",J134=""),"",IF(AND(H134="SBC",I134="F"),N134,"")),"")</f>
        <v/>
      </c>
      <c r="CI134" s="196"/>
    </row>
    <row r="135" spans="1:87" ht="15.95" customHeight="1">
      <c r="A135" s="184">
        <f>IF('Result Sheet'!A138="","",'Result Sheet'!A138)</f>
        <v>131</v>
      </c>
      <c r="B135" s="185" t="str">
        <f>IF('Result Sheet'!B138="","",'Result Sheet'!B138)</f>
        <v/>
      </c>
      <c r="C135" s="186" t="str">
        <f>IF('Result Sheet'!F138="","",'Result Sheet'!F138)</f>
        <v/>
      </c>
      <c r="D135" s="187" t="str">
        <f>IF('Result Sheet'!E138="","",'Result Sheet'!E138)</f>
        <v/>
      </c>
      <c r="E135" s="329" t="str">
        <f>IF('Result Sheet'!G138="","",'Result Sheet'!G138)</f>
        <v/>
      </c>
      <c r="F135" s="329" t="str">
        <f>IF('Result Sheet'!H138="","",'Result Sheet'!H138)</f>
        <v/>
      </c>
      <c r="G135" s="329" t="str">
        <f>IF('Result Sheet'!I138="","",'Result Sheet'!I138)</f>
        <v/>
      </c>
      <c r="H135" s="188" t="str">
        <f>IF('Result Sheet'!K138="","",'Result Sheet'!K138)</f>
        <v/>
      </c>
      <c r="I135" s="188" t="str">
        <f>IF('Result Sheet'!J138="","",'Result Sheet'!J138)</f>
        <v/>
      </c>
      <c r="J135" s="301" t="str">
        <f>IF('Result Sheet'!FZ138="","",'Result Sheet'!FZ138)</f>
        <v/>
      </c>
      <c r="K135" s="189" t="str">
        <f>IF('Result Sheet'!FU138="","",'Result Sheet'!FU138)</f>
        <v/>
      </c>
      <c r="L135" s="190" t="str">
        <f>IF('Result Sheet'!FV138="","",'Result Sheet'!FV138)</f>
        <v/>
      </c>
      <c r="M135" s="189" t="str">
        <f>IF('Result Sheet'!FW138="","",'Result Sheet'!FW138)</f>
        <v/>
      </c>
      <c r="N135" s="494" t="str">
        <f>IF('Result Sheet'!FZ138="NSO","NSO",IF('Result Sheet'!FX138="","",'Result Sheet'!FX138))</f>
        <v/>
      </c>
      <c r="O135" s="496" t="str">
        <f>IF('Result Sheet'!FY138="","",'Result Sheet'!FY138)</f>
        <v/>
      </c>
      <c r="P135" s="495" t="str">
        <f>IF('Result Sheet'!AE138="","",'Result Sheet'!AE138)</f>
        <v/>
      </c>
      <c r="Q135" s="192" t="str">
        <f>IF('Result Sheet'!AF138="","",'Result Sheet'!AF138)</f>
        <v/>
      </c>
      <c r="R135" s="191" t="str">
        <f>IF('Result Sheet'!AZ138="","",'Result Sheet'!AZ138)</f>
        <v/>
      </c>
      <c r="S135" s="192" t="str">
        <f>IF('Result Sheet'!BA138="","",'Result Sheet'!BA138)</f>
        <v/>
      </c>
      <c r="T135" s="191" t="str">
        <f>IF('Result Sheet'!BV138="","",'Result Sheet'!BV138)</f>
        <v/>
      </c>
      <c r="U135" s="192" t="str">
        <f>IF('Result Sheet'!BW138="","",'Result Sheet'!BW138)</f>
        <v/>
      </c>
      <c r="V135" s="191" t="str">
        <f>IF('Result Sheet'!CQ138="","",'Result Sheet'!CQ138)</f>
        <v/>
      </c>
      <c r="W135" s="192" t="str">
        <f>IF('Result Sheet'!CR138="","",'Result Sheet'!CR138)</f>
        <v/>
      </c>
      <c r="X135" s="191" t="str">
        <f>IF('Result Sheet'!DL138="","",'Result Sheet'!DL138)</f>
        <v/>
      </c>
      <c r="Y135" s="192" t="str">
        <f>IF('Result Sheet'!DM138="","",'Result Sheet'!DM138)</f>
        <v/>
      </c>
      <c r="Z135" s="191" t="str">
        <f>IF('Result Sheet'!EG138="","",'Result Sheet'!EG138)</f>
        <v/>
      </c>
      <c r="AA135" s="192" t="str">
        <f>IF('Result Sheet'!EH138="","",'Result Sheet'!EH138)</f>
        <v/>
      </c>
      <c r="AB135" s="193" t="str">
        <f>IF('Result Sheet'!GB138="","",'Result Sheet'!GB138)</f>
        <v/>
      </c>
      <c r="BV135" s="194" t="str">
        <f>'Result Sheet'!G138</f>
        <v/>
      </c>
      <c r="BW135" s="195" t="str">
        <f t="shared" si="24"/>
        <v/>
      </c>
      <c r="BX135" s="195" t="str">
        <f t="shared" si="25"/>
        <v/>
      </c>
      <c r="BY135" s="195" t="str">
        <f t="shared" si="26"/>
        <v/>
      </c>
      <c r="BZ135" s="195" t="str">
        <f t="shared" si="27"/>
        <v/>
      </c>
      <c r="CA135" s="195" t="str">
        <f t="shared" si="28"/>
        <v/>
      </c>
      <c r="CB135" s="195" t="str">
        <f t="shared" si="29"/>
        <v/>
      </c>
      <c r="CC135" s="195" t="str">
        <f t="shared" si="30"/>
        <v/>
      </c>
      <c r="CD135" s="195" t="str">
        <f t="shared" si="31"/>
        <v/>
      </c>
      <c r="CE135" s="195" t="str">
        <f t="shared" si="32"/>
        <v/>
      </c>
      <c r="CF135" s="195" t="str">
        <f t="shared" si="33"/>
        <v/>
      </c>
      <c r="CG135" s="195" t="str">
        <f t="shared" si="34"/>
        <v/>
      </c>
      <c r="CH135" s="195" t="str">
        <f t="shared" si="35"/>
        <v/>
      </c>
      <c r="CI135" s="196"/>
    </row>
    <row r="136" spans="1:87" ht="15.95" customHeight="1">
      <c r="A136" s="184">
        <f>IF('Result Sheet'!A139="","",'Result Sheet'!A139)</f>
        <v>132</v>
      </c>
      <c r="B136" s="185" t="str">
        <f>IF('Result Sheet'!B139="","",'Result Sheet'!B139)</f>
        <v/>
      </c>
      <c r="C136" s="186" t="str">
        <f>IF('Result Sheet'!F139="","",'Result Sheet'!F139)</f>
        <v/>
      </c>
      <c r="D136" s="187" t="str">
        <f>IF('Result Sheet'!E139="","",'Result Sheet'!E139)</f>
        <v/>
      </c>
      <c r="E136" s="329" t="str">
        <f>IF('Result Sheet'!G139="","",'Result Sheet'!G139)</f>
        <v/>
      </c>
      <c r="F136" s="329" t="str">
        <f>IF('Result Sheet'!H139="","",'Result Sheet'!H139)</f>
        <v/>
      </c>
      <c r="G136" s="329" t="str">
        <f>IF('Result Sheet'!I139="","",'Result Sheet'!I139)</f>
        <v/>
      </c>
      <c r="H136" s="188" t="str">
        <f>IF('Result Sheet'!K139="","",'Result Sheet'!K139)</f>
        <v/>
      </c>
      <c r="I136" s="188" t="str">
        <f>IF('Result Sheet'!J139="","",'Result Sheet'!J139)</f>
        <v/>
      </c>
      <c r="J136" s="301" t="str">
        <f>IF('Result Sheet'!FZ139="","",'Result Sheet'!FZ139)</f>
        <v/>
      </c>
      <c r="K136" s="189" t="str">
        <f>IF('Result Sheet'!FU139="","",'Result Sheet'!FU139)</f>
        <v/>
      </c>
      <c r="L136" s="190" t="str">
        <f>IF('Result Sheet'!FV139="","",'Result Sheet'!FV139)</f>
        <v/>
      </c>
      <c r="M136" s="189" t="str">
        <f>IF('Result Sheet'!FW139="","",'Result Sheet'!FW139)</f>
        <v/>
      </c>
      <c r="N136" s="494" t="str">
        <f>IF('Result Sheet'!FZ139="NSO","NSO",IF('Result Sheet'!FX139="","",'Result Sheet'!FX139))</f>
        <v/>
      </c>
      <c r="O136" s="496" t="str">
        <f>IF('Result Sheet'!FY139="","",'Result Sheet'!FY139)</f>
        <v/>
      </c>
      <c r="P136" s="495" t="str">
        <f>IF('Result Sheet'!AE139="","",'Result Sheet'!AE139)</f>
        <v/>
      </c>
      <c r="Q136" s="192" t="str">
        <f>IF('Result Sheet'!AF139="","",'Result Sheet'!AF139)</f>
        <v/>
      </c>
      <c r="R136" s="191" t="str">
        <f>IF('Result Sheet'!AZ139="","",'Result Sheet'!AZ139)</f>
        <v/>
      </c>
      <c r="S136" s="192" t="str">
        <f>IF('Result Sheet'!BA139="","",'Result Sheet'!BA139)</f>
        <v/>
      </c>
      <c r="T136" s="191" t="str">
        <f>IF('Result Sheet'!BV139="","",'Result Sheet'!BV139)</f>
        <v/>
      </c>
      <c r="U136" s="192" t="str">
        <f>IF('Result Sheet'!BW139="","",'Result Sheet'!BW139)</f>
        <v/>
      </c>
      <c r="V136" s="191" t="str">
        <f>IF('Result Sheet'!CQ139="","",'Result Sheet'!CQ139)</f>
        <v/>
      </c>
      <c r="W136" s="192" t="str">
        <f>IF('Result Sheet'!CR139="","",'Result Sheet'!CR139)</f>
        <v/>
      </c>
      <c r="X136" s="191" t="str">
        <f>IF('Result Sheet'!DL139="","",'Result Sheet'!DL139)</f>
        <v/>
      </c>
      <c r="Y136" s="192" t="str">
        <f>IF('Result Sheet'!DM139="","",'Result Sheet'!DM139)</f>
        <v/>
      </c>
      <c r="Z136" s="191" t="str">
        <f>IF('Result Sheet'!EG139="","",'Result Sheet'!EG139)</f>
        <v/>
      </c>
      <c r="AA136" s="192" t="str">
        <f>IF('Result Sheet'!EH139="","",'Result Sheet'!EH139)</f>
        <v/>
      </c>
      <c r="AB136" s="193" t="str">
        <f>IF('Result Sheet'!GB139="","",'Result Sheet'!GB139)</f>
        <v/>
      </c>
      <c r="BV136" s="194" t="str">
        <f>'Result Sheet'!G139</f>
        <v/>
      </c>
      <c r="BW136" s="195" t="str">
        <f t="shared" si="24"/>
        <v/>
      </c>
      <c r="BX136" s="195" t="str">
        <f t="shared" si="25"/>
        <v/>
      </c>
      <c r="BY136" s="195" t="str">
        <f t="shared" si="26"/>
        <v/>
      </c>
      <c r="BZ136" s="195" t="str">
        <f t="shared" si="27"/>
        <v/>
      </c>
      <c r="CA136" s="195" t="str">
        <f t="shared" si="28"/>
        <v/>
      </c>
      <c r="CB136" s="195" t="str">
        <f t="shared" si="29"/>
        <v/>
      </c>
      <c r="CC136" s="195" t="str">
        <f t="shared" si="30"/>
        <v/>
      </c>
      <c r="CD136" s="195" t="str">
        <f t="shared" si="31"/>
        <v/>
      </c>
      <c r="CE136" s="195" t="str">
        <f t="shared" si="32"/>
        <v/>
      </c>
      <c r="CF136" s="195" t="str">
        <f t="shared" si="33"/>
        <v/>
      </c>
      <c r="CG136" s="195" t="str">
        <f t="shared" si="34"/>
        <v/>
      </c>
      <c r="CH136" s="195" t="str">
        <f t="shared" si="35"/>
        <v/>
      </c>
      <c r="CI136" s="196"/>
    </row>
    <row r="137" spans="1:87" ht="15.95" customHeight="1">
      <c r="A137" s="184">
        <f>IF('Result Sheet'!A140="","",'Result Sheet'!A140)</f>
        <v>133</v>
      </c>
      <c r="B137" s="185" t="str">
        <f>IF('Result Sheet'!B140="","",'Result Sheet'!B140)</f>
        <v/>
      </c>
      <c r="C137" s="186" t="str">
        <f>IF('Result Sheet'!F140="","",'Result Sheet'!F140)</f>
        <v/>
      </c>
      <c r="D137" s="187" t="str">
        <f>IF('Result Sheet'!E140="","",'Result Sheet'!E140)</f>
        <v/>
      </c>
      <c r="E137" s="329" t="str">
        <f>IF('Result Sheet'!G140="","",'Result Sheet'!G140)</f>
        <v/>
      </c>
      <c r="F137" s="329" t="str">
        <f>IF('Result Sheet'!H140="","",'Result Sheet'!H140)</f>
        <v/>
      </c>
      <c r="G137" s="329" t="str">
        <f>IF('Result Sheet'!I140="","",'Result Sheet'!I140)</f>
        <v/>
      </c>
      <c r="H137" s="188" t="str">
        <f>IF('Result Sheet'!K140="","",'Result Sheet'!K140)</f>
        <v/>
      </c>
      <c r="I137" s="188" t="str">
        <f>IF('Result Sheet'!J140="","",'Result Sheet'!J140)</f>
        <v/>
      </c>
      <c r="J137" s="301" t="str">
        <f>IF('Result Sheet'!FZ140="","",'Result Sheet'!FZ140)</f>
        <v/>
      </c>
      <c r="K137" s="189" t="str">
        <f>IF('Result Sheet'!FU140="","",'Result Sheet'!FU140)</f>
        <v/>
      </c>
      <c r="L137" s="190" t="str">
        <f>IF('Result Sheet'!FV140="","",'Result Sheet'!FV140)</f>
        <v/>
      </c>
      <c r="M137" s="189" t="str">
        <f>IF('Result Sheet'!FW140="","",'Result Sheet'!FW140)</f>
        <v/>
      </c>
      <c r="N137" s="494" t="str">
        <f>IF('Result Sheet'!FZ140="NSO","NSO",IF('Result Sheet'!FX140="","",'Result Sheet'!FX140))</f>
        <v/>
      </c>
      <c r="O137" s="496" t="str">
        <f>IF('Result Sheet'!FY140="","",'Result Sheet'!FY140)</f>
        <v/>
      </c>
      <c r="P137" s="495" t="str">
        <f>IF('Result Sheet'!AE140="","",'Result Sheet'!AE140)</f>
        <v/>
      </c>
      <c r="Q137" s="192" t="str">
        <f>IF('Result Sheet'!AF140="","",'Result Sheet'!AF140)</f>
        <v/>
      </c>
      <c r="R137" s="191" t="str">
        <f>IF('Result Sheet'!AZ140="","",'Result Sheet'!AZ140)</f>
        <v/>
      </c>
      <c r="S137" s="192" t="str">
        <f>IF('Result Sheet'!BA140="","",'Result Sheet'!BA140)</f>
        <v/>
      </c>
      <c r="T137" s="191" t="str">
        <f>IF('Result Sheet'!BV140="","",'Result Sheet'!BV140)</f>
        <v/>
      </c>
      <c r="U137" s="192" t="str">
        <f>IF('Result Sheet'!BW140="","",'Result Sheet'!BW140)</f>
        <v/>
      </c>
      <c r="V137" s="191" t="str">
        <f>IF('Result Sheet'!CQ140="","",'Result Sheet'!CQ140)</f>
        <v/>
      </c>
      <c r="W137" s="192" t="str">
        <f>IF('Result Sheet'!CR140="","",'Result Sheet'!CR140)</f>
        <v/>
      </c>
      <c r="X137" s="191" t="str">
        <f>IF('Result Sheet'!DL140="","",'Result Sheet'!DL140)</f>
        <v/>
      </c>
      <c r="Y137" s="192" t="str">
        <f>IF('Result Sheet'!DM140="","",'Result Sheet'!DM140)</f>
        <v/>
      </c>
      <c r="Z137" s="191" t="str">
        <f>IF('Result Sheet'!EG140="","",'Result Sheet'!EG140)</f>
        <v/>
      </c>
      <c r="AA137" s="192" t="str">
        <f>IF('Result Sheet'!EH140="","",'Result Sheet'!EH140)</f>
        <v/>
      </c>
      <c r="AB137" s="193" t="str">
        <f>IF('Result Sheet'!GB140="","",'Result Sheet'!GB140)</f>
        <v/>
      </c>
      <c r="BV137" s="194" t="str">
        <f>'Result Sheet'!G140</f>
        <v/>
      </c>
      <c r="BW137" s="195" t="str">
        <f t="shared" si="24"/>
        <v/>
      </c>
      <c r="BX137" s="195" t="str">
        <f t="shared" si="25"/>
        <v/>
      </c>
      <c r="BY137" s="195" t="str">
        <f t="shared" si="26"/>
        <v/>
      </c>
      <c r="BZ137" s="195" t="str">
        <f t="shared" si="27"/>
        <v/>
      </c>
      <c r="CA137" s="195" t="str">
        <f t="shared" si="28"/>
        <v/>
      </c>
      <c r="CB137" s="195" t="str">
        <f t="shared" si="29"/>
        <v/>
      </c>
      <c r="CC137" s="195" t="str">
        <f t="shared" si="30"/>
        <v/>
      </c>
      <c r="CD137" s="195" t="str">
        <f t="shared" si="31"/>
        <v/>
      </c>
      <c r="CE137" s="195" t="str">
        <f t="shared" si="32"/>
        <v/>
      </c>
      <c r="CF137" s="195" t="str">
        <f t="shared" si="33"/>
        <v/>
      </c>
      <c r="CG137" s="195" t="str">
        <f t="shared" si="34"/>
        <v/>
      </c>
      <c r="CH137" s="195" t="str">
        <f t="shared" si="35"/>
        <v/>
      </c>
      <c r="CI137" s="196"/>
    </row>
    <row r="138" spans="1:87" ht="15.95" customHeight="1">
      <c r="A138" s="184">
        <f>IF('Result Sheet'!A141="","",'Result Sheet'!A141)</f>
        <v>134</v>
      </c>
      <c r="B138" s="185" t="str">
        <f>IF('Result Sheet'!B141="","",'Result Sheet'!B141)</f>
        <v/>
      </c>
      <c r="C138" s="186" t="str">
        <f>IF('Result Sheet'!F141="","",'Result Sheet'!F141)</f>
        <v/>
      </c>
      <c r="D138" s="187" t="str">
        <f>IF('Result Sheet'!E141="","",'Result Sheet'!E141)</f>
        <v/>
      </c>
      <c r="E138" s="329" t="str">
        <f>IF('Result Sheet'!G141="","",'Result Sheet'!G141)</f>
        <v/>
      </c>
      <c r="F138" s="329" t="str">
        <f>IF('Result Sheet'!H141="","",'Result Sheet'!H141)</f>
        <v/>
      </c>
      <c r="G138" s="329" t="str">
        <f>IF('Result Sheet'!I141="","",'Result Sheet'!I141)</f>
        <v/>
      </c>
      <c r="H138" s="188" t="str">
        <f>IF('Result Sheet'!K141="","",'Result Sheet'!K141)</f>
        <v/>
      </c>
      <c r="I138" s="188" t="str">
        <f>IF('Result Sheet'!J141="","",'Result Sheet'!J141)</f>
        <v/>
      </c>
      <c r="J138" s="301" t="str">
        <f>IF('Result Sheet'!FZ141="","",'Result Sheet'!FZ141)</f>
        <v/>
      </c>
      <c r="K138" s="189" t="str">
        <f>IF('Result Sheet'!FU141="","",'Result Sheet'!FU141)</f>
        <v/>
      </c>
      <c r="L138" s="190" t="str">
        <f>IF('Result Sheet'!FV141="","",'Result Sheet'!FV141)</f>
        <v/>
      </c>
      <c r="M138" s="189" t="str">
        <f>IF('Result Sheet'!FW141="","",'Result Sheet'!FW141)</f>
        <v/>
      </c>
      <c r="N138" s="494" t="str">
        <f>IF('Result Sheet'!FZ141="NSO","NSO",IF('Result Sheet'!FX141="","",'Result Sheet'!FX141))</f>
        <v/>
      </c>
      <c r="O138" s="496" t="str">
        <f>IF('Result Sheet'!FY141="","",'Result Sheet'!FY141)</f>
        <v/>
      </c>
      <c r="P138" s="495" t="str">
        <f>IF('Result Sheet'!AE141="","",'Result Sheet'!AE141)</f>
        <v/>
      </c>
      <c r="Q138" s="192" t="str">
        <f>IF('Result Sheet'!AF141="","",'Result Sheet'!AF141)</f>
        <v/>
      </c>
      <c r="R138" s="191" t="str">
        <f>IF('Result Sheet'!AZ141="","",'Result Sheet'!AZ141)</f>
        <v/>
      </c>
      <c r="S138" s="192" t="str">
        <f>IF('Result Sheet'!BA141="","",'Result Sheet'!BA141)</f>
        <v/>
      </c>
      <c r="T138" s="191" t="str">
        <f>IF('Result Sheet'!BV141="","",'Result Sheet'!BV141)</f>
        <v/>
      </c>
      <c r="U138" s="192" t="str">
        <f>IF('Result Sheet'!BW141="","",'Result Sheet'!BW141)</f>
        <v/>
      </c>
      <c r="V138" s="191" t="str">
        <f>IF('Result Sheet'!CQ141="","",'Result Sheet'!CQ141)</f>
        <v/>
      </c>
      <c r="W138" s="192" t="str">
        <f>IF('Result Sheet'!CR141="","",'Result Sheet'!CR141)</f>
        <v/>
      </c>
      <c r="X138" s="191" t="str">
        <f>IF('Result Sheet'!DL141="","",'Result Sheet'!DL141)</f>
        <v/>
      </c>
      <c r="Y138" s="192" t="str">
        <f>IF('Result Sheet'!DM141="","",'Result Sheet'!DM141)</f>
        <v/>
      </c>
      <c r="Z138" s="191" t="str">
        <f>IF('Result Sheet'!EG141="","",'Result Sheet'!EG141)</f>
        <v/>
      </c>
      <c r="AA138" s="192" t="str">
        <f>IF('Result Sheet'!EH141="","",'Result Sheet'!EH141)</f>
        <v/>
      </c>
      <c r="AB138" s="193" t="str">
        <f>IF('Result Sheet'!GB141="","",'Result Sheet'!GB141)</f>
        <v/>
      </c>
      <c r="BV138" s="194" t="str">
        <f>'Result Sheet'!G141</f>
        <v/>
      </c>
      <c r="BW138" s="195" t="str">
        <f t="shared" si="24"/>
        <v/>
      </c>
      <c r="BX138" s="195" t="str">
        <f t="shared" si="25"/>
        <v/>
      </c>
      <c r="BY138" s="195" t="str">
        <f t="shared" si="26"/>
        <v/>
      </c>
      <c r="BZ138" s="195" t="str">
        <f t="shared" si="27"/>
        <v/>
      </c>
      <c r="CA138" s="195" t="str">
        <f t="shared" si="28"/>
        <v/>
      </c>
      <c r="CB138" s="195" t="str">
        <f t="shared" si="29"/>
        <v/>
      </c>
      <c r="CC138" s="195" t="str">
        <f t="shared" si="30"/>
        <v/>
      </c>
      <c r="CD138" s="195" t="str">
        <f t="shared" si="31"/>
        <v/>
      </c>
      <c r="CE138" s="195" t="str">
        <f t="shared" si="32"/>
        <v/>
      </c>
      <c r="CF138" s="195" t="str">
        <f t="shared" si="33"/>
        <v/>
      </c>
      <c r="CG138" s="195" t="str">
        <f t="shared" si="34"/>
        <v/>
      </c>
      <c r="CH138" s="195" t="str">
        <f t="shared" si="35"/>
        <v/>
      </c>
      <c r="CI138" s="196"/>
    </row>
    <row r="139" spans="1:87" ht="15.95" customHeight="1">
      <c r="A139" s="184">
        <f>IF('Result Sheet'!A142="","",'Result Sheet'!A142)</f>
        <v>135</v>
      </c>
      <c r="B139" s="185" t="str">
        <f>IF('Result Sheet'!B142="","",'Result Sheet'!B142)</f>
        <v/>
      </c>
      <c r="C139" s="186" t="str">
        <f>IF('Result Sheet'!F142="","",'Result Sheet'!F142)</f>
        <v/>
      </c>
      <c r="D139" s="187" t="str">
        <f>IF('Result Sheet'!E142="","",'Result Sheet'!E142)</f>
        <v/>
      </c>
      <c r="E139" s="329" t="str">
        <f>IF('Result Sheet'!G142="","",'Result Sheet'!G142)</f>
        <v/>
      </c>
      <c r="F139" s="329" t="str">
        <f>IF('Result Sheet'!H142="","",'Result Sheet'!H142)</f>
        <v/>
      </c>
      <c r="G139" s="329" t="str">
        <f>IF('Result Sheet'!I142="","",'Result Sheet'!I142)</f>
        <v/>
      </c>
      <c r="H139" s="188" t="str">
        <f>IF('Result Sheet'!K142="","",'Result Sheet'!K142)</f>
        <v/>
      </c>
      <c r="I139" s="188" t="str">
        <f>IF('Result Sheet'!J142="","",'Result Sheet'!J142)</f>
        <v/>
      </c>
      <c r="J139" s="301" t="str">
        <f>IF('Result Sheet'!FZ142="","",'Result Sheet'!FZ142)</f>
        <v/>
      </c>
      <c r="K139" s="189" t="str">
        <f>IF('Result Sheet'!FU142="","",'Result Sheet'!FU142)</f>
        <v/>
      </c>
      <c r="L139" s="190" t="str">
        <f>IF('Result Sheet'!FV142="","",'Result Sheet'!FV142)</f>
        <v/>
      </c>
      <c r="M139" s="189" t="str">
        <f>IF('Result Sheet'!FW142="","",'Result Sheet'!FW142)</f>
        <v/>
      </c>
      <c r="N139" s="494" t="str">
        <f>IF('Result Sheet'!FZ142="NSO","NSO",IF('Result Sheet'!FX142="","",'Result Sheet'!FX142))</f>
        <v/>
      </c>
      <c r="O139" s="496" t="str">
        <f>IF('Result Sheet'!FY142="","",'Result Sheet'!FY142)</f>
        <v/>
      </c>
      <c r="P139" s="495" t="str">
        <f>IF('Result Sheet'!AE142="","",'Result Sheet'!AE142)</f>
        <v/>
      </c>
      <c r="Q139" s="192" t="str">
        <f>IF('Result Sheet'!AF142="","",'Result Sheet'!AF142)</f>
        <v/>
      </c>
      <c r="R139" s="191" t="str">
        <f>IF('Result Sheet'!AZ142="","",'Result Sheet'!AZ142)</f>
        <v/>
      </c>
      <c r="S139" s="192" t="str">
        <f>IF('Result Sheet'!BA142="","",'Result Sheet'!BA142)</f>
        <v/>
      </c>
      <c r="T139" s="191" t="str">
        <f>IF('Result Sheet'!BV142="","",'Result Sheet'!BV142)</f>
        <v/>
      </c>
      <c r="U139" s="192" t="str">
        <f>IF('Result Sheet'!BW142="","",'Result Sheet'!BW142)</f>
        <v/>
      </c>
      <c r="V139" s="191" t="str">
        <f>IF('Result Sheet'!CQ142="","",'Result Sheet'!CQ142)</f>
        <v/>
      </c>
      <c r="W139" s="192" t="str">
        <f>IF('Result Sheet'!CR142="","",'Result Sheet'!CR142)</f>
        <v/>
      </c>
      <c r="X139" s="191" t="str">
        <f>IF('Result Sheet'!DL142="","",'Result Sheet'!DL142)</f>
        <v/>
      </c>
      <c r="Y139" s="192" t="str">
        <f>IF('Result Sheet'!DM142="","",'Result Sheet'!DM142)</f>
        <v/>
      </c>
      <c r="Z139" s="191" t="str">
        <f>IF('Result Sheet'!EG142="","",'Result Sheet'!EG142)</f>
        <v/>
      </c>
      <c r="AA139" s="192" t="str">
        <f>IF('Result Sheet'!EH142="","",'Result Sheet'!EH142)</f>
        <v/>
      </c>
      <c r="AB139" s="193" t="str">
        <f>IF('Result Sheet'!GB142="","",'Result Sheet'!GB142)</f>
        <v/>
      </c>
      <c r="BV139" s="194" t="str">
        <f>'Result Sheet'!G142</f>
        <v/>
      </c>
      <c r="BW139" s="195" t="str">
        <f t="shared" si="24"/>
        <v/>
      </c>
      <c r="BX139" s="195" t="str">
        <f t="shared" si="25"/>
        <v/>
      </c>
      <c r="BY139" s="195" t="str">
        <f t="shared" si="26"/>
        <v/>
      </c>
      <c r="BZ139" s="195" t="str">
        <f t="shared" si="27"/>
        <v/>
      </c>
      <c r="CA139" s="195" t="str">
        <f t="shared" si="28"/>
        <v/>
      </c>
      <c r="CB139" s="195" t="str">
        <f t="shared" si="29"/>
        <v/>
      </c>
      <c r="CC139" s="195" t="str">
        <f t="shared" si="30"/>
        <v/>
      </c>
      <c r="CD139" s="195" t="str">
        <f t="shared" si="31"/>
        <v/>
      </c>
      <c r="CE139" s="195" t="str">
        <f t="shared" si="32"/>
        <v/>
      </c>
      <c r="CF139" s="195" t="str">
        <f t="shared" si="33"/>
        <v/>
      </c>
      <c r="CG139" s="195" t="str">
        <f t="shared" si="34"/>
        <v/>
      </c>
      <c r="CH139" s="195" t="str">
        <f t="shared" si="35"/>
        <v/>
      </c>
      <c r="CI139" s="196"/>
    </row>
    <row r="140" spans="1:87" ht="15.95" customHeight="1">
      <c r="A140" s="184">
        <f>IF('Result Sheet'!A143="","",'Result Sheet'!A143)</f>
        <v>136</v>
      </c>
      <c r="B140" s="185" t="str">
        <f>IF('Result Sheet'!B143="","",'Result Sheet'!B143)</f>
        <v/>
      </c>
      <c r="C140" s="186" t="str">
        <f>IF('Result Sheet'!F143="","",'Result Sheet'!F143)</f>
        <v/>
      </c>
      <c r="D140" s="187" t="str">
        <f>IF('Result Sheet'!E143="","",'Result Sheet'!E143)</f>
        <v/>
      </c>
      <c r="E140" s="329" t="str">
        <f>IF('Result Sheet'!G143="","",'Result Sheet'!G143)</f>
        <v/>
      </c>
      <c r="F140" s="329" t="str">
        <f>IF('Result Sheet'!H143="","",'Result Sheet'!H143)</f>
        <v/>
      </c>
      <c r="G140" s="329" t="str">
        <f>IF('Result Sheet'!I143="","",'Result Sheet'!I143)</f>
        <v/>
      </c>
      <c r="H140" s="188" t="str">
        <f>IF('Result Sheet'!K143="","",'Result Sheet'!K143)</f>
        <v/>
      </c>
      <c r="I140" s="188" t="str">
        <f>IF('Result Sheet'!J143="","",'Result Sheet'!J143)</f>
        <v/>
      </c>
      <c r="J140" s="301" t="str">
        <f>IF('Result Sheet'!FZ143="","",'Result Sheet'!FZ143)</f>
        <v/>
      </c>
      <c r="K140" s="189" t="str">
        <f>IF('Result Sheet'!FU143="","",'Result Sheet'!FU143)</f>
        <v/>
      </c>
      <c r="L140" s="190" t="str">
        <f>IF('Result Sheet'!FV143="","",'Result Sheet'!FV143)</f>
        <v/>
      </c>
      <c r="M140" s="189" t="str">
        <f>IF('Result Sheet'!FW143="","",'Result Sheet'!FW143)</f>
        <v/>
      </c>
      <c r="N140" s="494" t="str">
        <f>IF('Result Sheet'!FZ143="NSO","NSO",IF('Result Sheet'!FX143="","",'Result Sheet'!FX143))</f>
        <v/>
      </c>
      <c r="O140" s="496" t="str">
        <f>IF('Result Sheet'!FY143="","",'Result Sheet'!FY143)</f>
        <v/>
      </c>
      <c r="P140" s="495" t="str">
        <f>IF('Result Sheet'!AE143="","",'Result Sheet'!AE143)</f>
        <v/>
      </c>
      <c r="Q140" s="192" t="str">
        <f>IF('Result Sheet'!AF143="","",'Result Sheet'!AF143)</f>
        <v/>
      </c>
      <c r="R140" s="191" t="str">
        <f>IF('Result Sheet'!AZ143="","",'Result Sheet'!AZ143)</f>
        <v/>
      </c>
      <c r="S140" s="192" t="str">
        <f>IF('Result Sheet'!BA143="","",'Result Sheet'!BA143)</f>
        <v/>
      </c>
      <c r="T140" s="191" t="str">
        <f>IF('Result Sheet'!BV143="","",'Result Sheet'!BV143)</f>
        <v/>
      </c>
      <c r="U140" s="192" t="str">
        <f>IF('Result Sheet'!BW143="","",'Result Sheet'!BW143)</f>
        <v/>
      </c>
      <c r="V140" s="191" t="str">
        <f>IF('Result Sheet'!CQ143="","",'Result Sheet'!CQ143)</f>
        <v/>
      </c>
      <c r="W140" s="192" t="str">
        <f>IF('Result Sheet'!CR143="","",'Result Sheet'!CR143)</f>
        <v/>
      </c>
      <c r="X140" s="191" t="str">
        <f>IF('Result Sheet'!DL143="","",'Result Sheet'!DL143)</f>
        <v/>
      </c>
      <c r="Y140" s="192" t="str">
        <f>IF('Result Sheet'!DM143="","",'Result Sheet'!DM143)</f>
        <v/>
      </c>
      <c r="Z140" s="191" t="str">
        <f>IF('Result Sheet'!EG143="","",'Result Sheet'!EG143)</f>
        <v/>
      </c>
      <c r="AA140" s="192" t="str">
        <f>IF('Result Sheet'!EH143="","",'Result Sheet'!EH143)</f>
        <v/>
      </c>
      <c r="AB140" s="193" t="str">
        <f>IF('Result Sheet'!GB143="","",'Result Sheet'!GB143)</f>
        <v/>
      </c>
      <c r="BV140" s="194" t="str">
        <f>'Result Sheet'!G143</f>
        <v/>
      </c>
      <c r="BW140" s="195" t="str">
        <f t="shared" si="24"/>
        <v/>
      </c>
      <c r="BX140" s="195" t="str">
        <f t="shared" si="25"/>
        <v/>
      </c>
      <c r="BY140" s="195" t="str">
        <f t="shared" si="26"/>
        <v/>
      </c>
      <c r="BZ140" s="195" t="str">
        <f t="shared" si="27"/>
        <v/>
      </c>
      <c r="CA140" s="195" t="str">
        <f t="shared" si="28"/>
        <v/>
      </c>
      <c r="CB140" s="195" t="str">
        <f t="shared" si="29"/>
        <v/>
      </c>
      <c r="CC140" s="195" t="str">
        <f t="shared" si="30"/>
        <v/>
      </c>
      <c r="CD140" s="195" t="str">
        <f t="shared" si="31"/>
        <v/>
      </c>
      <c r="CE140" s="195" t="str">
        <f t="shared" si="32"/>
        <v/>
      </c>
      <c r="CF140" s="195" t="str">
        <f t="shared" si="33"/>
        <v/>
      </c>
      <c r="CG140" s="195" t="str">
        <f t="shared" si="34"/>
        <v/>
      </c>
      <c r="CH140" s="195" t="str">
        <f t="shared" si="35"/>
        <v/>
      </c>
      <c r="CI140" s="196"/>
    </row>
    <row r="141" spans="1:87" ht="15.95" customHeight="1">
      <c r="A141" s="184">
        <f>IF('Result Sheet'!A144="","",'Result Sheet'!A144)</f>
        <v>137</v>
      </c>
      <c r="B141" s="185" t="str">
        <f>IF('Result Sheet'!B144="","",'Result Sheet'!B144)</f>
        <v/>
      </c>
      <c r="C141" s="186" t="str">
        <f>IF('Result Sheet'!F144="","",'Result Sheet'!F144)</f>
        <v/>
      </c>
      <c r="D141" s="187" t="str">
        <f>IF('Result Sheet'!E144="","",'Result Sheet'!E144)</f>
        <v/>
      </c>
      <c r="E141" s="329" t="str">
        <f>IF('Result Sheet'!G144="","",'Result Sheet'!G144)</f>
        <v/>
      </c>
      <c r="F141" s="329" t="str">
        <f>IF('Result Sheet'!H144="","",'Result Sheet'!H144)</f>
        <v/>
      </c>
      <c r="G141" s="329" t="str">
        <f>IF('Result Sheet'!I144="","",'Result Sheet'!I144)</f>
        <v/>
      </c>
      <c r="H141" s="188" t="str">
        <f>IF('Result Sheet'!K144="","",'Result Sheet'!K144)</f>
        <v/>
      </c>
      <c r="I141" s="188" t="str">
        <f>IF('Result Sheet'!J144="","",'Result Sheet'!J144)</f>
        <v/>
      </c>
      <c r="J141" s="301" t="str">
        <f>IF('Result Sheet'!FZ144="","",'Result Sheet'!FZ144)</f>
        <v/>
      </c>
      <c r="K141" s="189" t="str">
        <f>IF('Result Sheet'!FU144="","",'Result Sheet'!FU144)</f>
        <v/>
      </c>
      <c r="L141" s="190" t="str">
        <f>IF('Result Sheet'!FV144="","",'Result Sheet'!FV144)</f>
        <v/>
      </c>
      <c r="M141" s="189" t="str">
        <f>IF('Result Sheet'!FW144="","",'Result Sheet'!FW144)</f>
        <v/>
      </c>
      <c r="N141" s="494" t="str">
        <f>IF('Result Sheet'!FZ144="NSO","NSO",IF('Result Sheet'!FX144="","",'Result Sheet'!FX144))</f>
        <v/>
      </c>
      <c r="O141" s="496" t="str">
        <f>IF('Result Sheet'!FY144="","",'Result Sheet'!FY144)</f>
        <v/>
      </c>
      <c r="P141" s="495" t="str">
        <f>IF('Result Sheet'!AE144="","",'Result Sheet'!AE144)</f>
        <v/>
      </c>
      <c r="Q141" s="192" t="str">
        <f>IF('Result Sheet'!AF144="","",'Result Sheet'!AF144)</f>
        <v/>
      </c>
      <c r="R141" s="191" t="str">
        <f>IF('Result Sheet'!AZ144="","",'Result Sheet'!AZ144)</f>
        <v/>
      </c>
      <c r="S141" s="192" t="str">
        <f>IF('Result Sheet'!BA144="","",'Result Sheet'!BA144)</f>
        <v/>
      </c>
      <c r="T141" s="191" t="str">
        <f>IF('Result Sheet'!BV144="","",'Result Sheet'!BV144)</f>
        <v/>
      </c>
      <c r="U141" s="192" t="str">
        <f>IF('Result Sheet'!BW144="","",'Result Sheet'!BW144)</f>
        <v/>
      </c>
      <c r="V141" s="191" t="str">
        <f>IF('Result Sheet'!CQ144="","",'Result Sheet'!CQ144)</f>
        <v/>
      </c>
      <c r="W141" s="192" t="str">
        <f>IF('Result Sheet'!CR144="","",'Result Sheet'!CR144)</f>
        <v/>
      </c>
      <c r="X141" s="191" t="str">
        <f>IF('Result Sheet'!DL144="","",'Result Sheet'!DL144)</f>
        <v/>
      </c>
      <c r="Y141" s="192" t="str">
        <f>IF('Result Sheet'!DM144="","",'Result Sheet'!DM144)</f>
        <v/>
      </c>
      <c r="Z141" s="191" t="str">
        <f>IF('Result Sheet'!EG144="","",'Result Sheet'!EG144)</f>
        <v/>
      </c>
      <c r="AA141" s="192" t="str">
        <f>IF('Result Sheet'!EH144="","",'Result Sheet'!EH144)</f>
        <v/>
      </c>
      <c r="AB141" s="193" t="str">
        <f>IF('Result Sheet'!GB144="","",'Result Sheet'!GB144)</f>
        <v/>
      </c>
      <c r="BV141" s="194" t="str">
        <f>'Result Sheet'!G144</f>
        <v/>
      </c>
      <c r="BW141" s="195" t="str">
        <f t="shared" si="24"/>
        <v/>
      </c>
      <c r="BX141" s="195" t="str">
        <f t="shared" si="25"/>
        <v/>
      </c>
      <c r="BY141" s="195" t="str">
        <f t="shared" si="26"/>
        <v/>
      </c>
      <c r="BZ141" s="195" t="str">
        <f t="shared" si="27"/>
        <v/>
      </c>
      <c r="CA141" s="195" t="str">
        <f t="shared" si="28"/>
        <v/>
      </c>
      <c r="CB141" s="195" t="str">
        <f t="shared" si="29"/>
        <v/>
      </c>
      <c r="CC141" s="195" t="str">
        <f t="shared" si="30"/>
        <v/>
      </c>
      <c r="CD141" s="195" t="str">
        <f t="shared" si="31"/>
        <v/>
      </c>
      <c r="CE141" s="195" t="str">
        <f t="shared" si="32"/>
        <v/>
      </c>
      <c r="CF141" s="195" t="str">
        <f t="shared" si="33"/>
        <v/>
      </c>
      <c r="CG141" s="195" t="str">
        <f t="shared" si="34"/>
        <v/>
      </c>
      <c r="CH141" s="195" t="str">
        <f t="shared" si="35"/>
        <v/>
      </c>
      <c r="CI141" s="196"/>
    </row>
    <row r="142" spans="1:87" ht="15.95" customHeight="1">
      <c r="A142" s="184">
        <f>IF('Result Sheet'!A145="","",'Result Sheet'!A145)</f>
        <v>138</v>
      </c>
      <c r="B142" s="185" t="str">
        <f>IF('Result Sheet'!B145="","",'Result Sheet'!B145)</f>
        <v/>
      </c>
      <c r="C142" s="186" t="str">
        <f>IF('Result Sheet'!F145="","",'Result Sheet'!F145)</f>
        <v/>
      </c>
      <c r="D142" s="187" t="str">
        <f>IF('Result Sheet'!E145="","",'Result Sheet'!E145)</f>
        <v/>
      </c>
      <c r="E142" s="329" t="str">
        <f>IF('Result Sheet'!G145="","",'Result Sheet'!G145)</f>
        <v/>
      </c>
      <c r="F142" s="329" t="str">
        <f>IF('Result Sheet'!H145="","",'Result Sheet'!H145)</f>
        <v/>
      </c>
      <c r="G142" s="329" t="str">
        <f>IF('Result Sheet'!I145="","",'Result Sheet'!I145)</f>
        <v/>
      </c>
      <c r="H142" s="188" t="str">
        <f>IF('Result Sheet'!K145="","",'Result Sheet'!K145)</f>
        <v/>
      </c>
      <c r="I142" s="188" t="str">
        <f>IF('Result Sheet'!J145="","",'Result Sheet'!J145)</f>
        <v/>
      </c>
      <c r="J142" s="301" t="str">
        <f>IF('Result Sheet'!FZ145="","",'Result Sheet'!FZ145)</f>
        <v/>
      </c>
      <c r="K142" s="189" t="str">
        <f>IF('Result Sheet'!FU145="","",'Result Sheet'!FU145)</f>
        <v/>
      </c>
      <c r="L142" s="190" t="str">
        <f>IF('Result Sheet'!FV145="","",'Result Sheet'!FV145)</f>
        <v/>
      </c>
      <c r="M142" s="189" t="str">
        <f>IF('Result Sheet'!FW145="","",'Result Sheet'!FW145)</f>
        <v/>
      </c>
      <c r="N142" s="494" t="str">
        <f>IF('Result Sheet'!FZ145="NSO","NSO",IF('Result Sheet'!FX145="","",'Result Sheet'!FX145))</f>
        <v/>
      </c>
      <c r="O142" s="496" t="str">
        <f>IF('Result Sheet'!FY145="","",'Result Sheet'!FY145)</f>
        <v/>
      </c>
      <c r="P142" s="495" t="str">
        <f>IF('Result Sheet'!AE145="","",'Result Sheet'!AE145)</f>
        <v/>
      </c>
      <c r="Q142" s="192" t="str">
        <f>IF('Result Sheet'!AF145="","",'Result Sheet'!AF145)</f>
        <v/>
      </c>
      <c r="R142" s="191" t="str">
        <f>IF('Result Sheet'!AZ145="","",'Result Sheet'!AZ145)</f>
        <v/>
      </c>
      <c r="S142" s="192" t="str">
        <f>IF('Result Sheet'!BA145="","",'Result Sheet'!BA145)</f>
        <v/>
      </c>
      <c r="T142" s="191" t="str">
        <f>IF('Result Sheet'!BV145="","",'Result Sheet'!BV145)</f>
        <v/>
      </c>
      <c r="U142" s="192" t="str">
        <f>IF('Result Sheet'!BW145="","",'Result Sheet'!BW145)</f>
        <v/>
      </c>
      <c r="V142" s="191" t="str">
        <f>IF('Result Sheet'!CQ145="","",'Result Sheet'!CQ145)</f>
        <v/>
      </c>
      <c r="W142" s="192" t="str">
        <f>IF('Result Sheet'!CR145="","",'Result Sheet'!CR145)</f>
        <v/>
      </c>
      <c r="X142" s="191" t="str">
        <f>IF('Result Sheet'!DL145="","",'Result Sheet'!DL145)</f>
        <v/>
      </c>
      <c r="Y142" s="192" t="str">
        <f>IF('Result Sheet'!DM145="","",'Result Sheet'!DM145)</f>
        <v/>
      </c>
      <c r="Z142" s="191" t="str">
        <f>IF('Result Sheet'!EG145="","",'Result Sheet'!EG145)</f>
        <v/>
      </c>
      <c r="AA142" s="192" t="str">
        <f>IF('Result Sheet'!EH145="","",'Result Sheet'!EH145)</f>
        <v/>
      </c>
      <c r="AB142" s="193" t="str">
        <f>IF('Result Sheet'!GB145="","",'Result Sheet'!GB145)</f>
        <v/>
      </c>
      <c r="BV142" s="194" t="str">
        <f>'Result Sheet'!G145</f>
        <v/>
      </c>
      <c r="BW142" s="195" t="str">
        <f t="shared" si="24"/>
        <v/>
      </c>
      <c r="BX142" s="195" t="str">
        <f t="shared" si="25"/>
        <v/>
      </c>
      <c r="BY142" s="195" t="str">
        <f t="shared" si="26"/>
        <v/>
      </c>
      <c r="BZ142" s="195" t="str">
        <f t="shared" si="27"/>
        <v/>
      </c>
      <c r="CA142" s="195" t="str">
        <f t="shared" si="28"/>
        <v/>
      </c>
      <c r="CB142" s="195" t="str">
        <f t="shared" si="29"/>
        <v/>
      </c>
      <c r="CC142" s="195" t="str">
        <f t="shared" si="30"/>
        <v/>
      </c>
      <c r="CD142" s="195" t="str">
        <f t="shared" si="31"/>
        <v/>
      </c>
      <c r="CE142" s="195" t="str">
        <f t="shared" si="32"/>
        <v/>
      </c>
      <c r="CF142" s="195" t="str">
        <f t="shared" si="33"/>
        <v/>
      </c>
      <c r="CG142" s="195" t="str">
        <f t="shared" si="34"/>
        <v/>
      </c>
      <c r="CH142" s="195" t="str">
        <f t="shared" si="35"/>
        <v/>
      </c>
      <c r="CI142" s="196"/>
    </row>
    <row r="143" spans="1:87" ht="15.95" customHeight="1">
      <c r="A143" s="184">
        <f>IF('Result Sheet'!A146="","",'Result Sheet'!A146)</f>
        <v>139</v>
      </c>
      <c r="B143" s="185" t="str">
        <f>IF('Result Sheet'!B146="","",'Result Sheet'!B146)</f>
        <v/>
      </c>
      <c r="C143" s="186" t="str">
        <f>IF('Result Sheet'!F146="","",'Result Sheet'!F146)</f>
        <v/>
      </c>
      <c r="D143" s="187" t="str">
        <f>IF('Result Sheet'!E146="","",'Result Sheet'!E146)</f>
        <v/>
      </c>
      <c r="E143" s="329" t="str">
        <f>IF('Result Sheet'!G146="","",'Result Sheet'!G146)</f>
        <v/>
      </c>
      <c r="F143" s="329" t="str">
        <f>IF('Result Sheet'!H146="","",'Result Sheet'!H146)</f>
        <v/>
      </c>
      <c r="G143" s="329" t="str">
        <f>IF('Result Sheet'!I146="","",'Result Sheet'!I146)</f>
        <v/>
      </c>
      <c r="H143" s="188" t="str">
        <f>IF('Result Sheet'!K146="","",'Result Sheet'!K146)</f>
        <v/>
      </c>
      <c r="I143" s="188" t="str">
        <f>IF('Result Sheet'!J146="","",'Result Sheet'!J146)</f>
        <v/>
      </c>
      <c r="J143" s="301" t="str">
        <f>IF('Result Sheet'!FZ146="","",'Result Sheet'!FZ146)</f>
        <v/>
      </c>
      <c r="K143" s="189" t="str">
        <f>IF('Result Sheet'!FU146="","",'Result Sheet'!FU146)</f>
        <v/>
      </c>
      <c r="L143" s="190" t="str">
        <f>IF('Result Sheet'!FV146="","",'Result Sheet'!FV146)</f>
        <v/>
      </c>
      <c r="M143" s="189" t="str">
        <f>IF('Result Sheet'!FW146="","",'Result Sheet'!FW146)</f>
        <v/>
      </c>
      <c r="N143" s="494" t="str">
        <f>IF('Result Sheet'!FZ146="NSO","NSO",IF('Result Sheet'!FX146="","",'Result Sheet'!FX146))</f>
        <v/>
      </c>
      <c r="O143" s="496" t="str">
        <f>IF('Result Sheet'!FY146="","",'Result Sheet'!FY146)</f>
        <v/>
      </c>
      <c r="P143" s="495" t="str">
        <f>IF('Result Sheet'!AE146="","",'Result Sheet'!AE146)</f>
        <v/>
      </c>
      <c r="Q143" s="192" t="str">
        <f>IF('Result Sheet'!AF146="","",'Result Sheet'!AF146)</f>
        <v/>
      </c>
      <c r="R143" s="191" t="str">
        <f>IF('Result Sheet'!AZ146="","",'Result Sheet'!AZ146)</f>
        <v/>
      </c>
      <c r="S143" s="192" t="str">
        <f>IF('Result Sheet'!BA146="","",'Result Sheet'!BA146)</f>
        <v/>
      </c>
      <c r="T143" s="191" t="str">
        <f>IF('Result Sheet'!BV146="","",'Result Sheet'!BV146)</f>
        <v/>
      </c>
      <c r="U143" s="192" t="str">
        <f>IF('Result Sheet'!BW146="","",'Result Sheet'!BW146)</f>
        <v/>
      </c>
      <c r="V143" s="191" t="str">
        <f>IF('Result Sheet'!CQ146="","",'Result Sheet'!CQ146)</f>
        <v/>
      </c>
      <c r="W143" s="192" t="str">
        <f>IF('Result Sheet'!CR146="","",'Result Sheet'!CR146)</f>
        <v/>
      </c>
      <c r="X143" s="191" t="str">
        <f>IF('Result Sheet'!DL146="","",'Result Sheet'!DL146)</f>
        <v/>
      </c>
      <c r="Y143" s="192" t="str">
        <f>IF('Result Sheet'!DM146="","",'Result Sheet'!DM146)</f>
        <v/>
      </c>
      <c r="Z143" s="191" t="str">
        <f>IF('Result Sheet'!EG146="","",'Result Sheet'!EG146)</f>
        <v/>
      </c>
      <c r="AA143" s="192" t="str">
        <f>IF('Result Sheet'!EH146="","",'Result Sheet'!EH146)</f>
        <v/>
      </c>
      <c r="AB143" s="193" t="str">
        <f>IF('Result Sheet'!GB146="","",'Result Sheet'!GB146)</f>
        <v/>
      </c>
      <c r="BV143" s="194" t="str">
        <f>'Result Sheet'!G146</f>
        <v/>
      </c>
      <c r="BW143" s="195" t="str">
        <f t="shared" si="24"/>
        <v/>
      </c>
      <c r="BX143" s="195" t="str">
        <f t="shared" si="25"/>
        <v/>
      </c>
      <c r="BY143" s="195" t="str">
        <f t="shared" si="26"/>
        <v/>
      </c>
      <c r="BZ143" s="195" t="str">
        <f t="shared" si="27"/>
        <v/>
      </c>
      <c r="CA143" s="195" t="str">
        <f t="shared" si="28"/>
        <v/>
      </c>
      <c r="CB143" s="195" t="str">
        <f t="shared" si="29"/>
        <v/>
      </c>
      <c r="CC143" s="195" t="str">
        <f t="shared" si="30"/>
        <v/>
      </c>
      <c r="CD143" s="195" t="str">
        <f t="shared" si="31"/>
        <v/>
      </c>
      <c r="CE143" s="195" t="str">
        <f t="shared" si="32"/>
        <v/>
      </c>
      <c r="CF143" s="195" t="str">
        <f t="shared" si="33"/>
        <v/>
      </c>
      <c r="CG143" s="195" t="str">
        <f t="shared" si="34"/>
        <v/>
      </c>
      <c r="CH143" s="195" t="str">
        <f t="shared" si="35"/>
        <v/>
      </c>
      <c r="CI143" s="196"/>
    </row>
    <row r="144" spans="1:87" ht="15.95" customHeight="1">
      <c r="A144" s="184">
        <f>IF('Result Sheet'!A147="","",'Result Sheet'!A147)</f>
        <v>140</v>
      </c>
      <c r="B144" s="185" t="str">
        <f>IF('Result Sheet'!B147="","",'Result Sheet'!B147)</f>
        <v/>
      </c>
      <c r="C144" s="186" t="str">
        <f>IF('Result Sheet'!F147="","",'Result Sheet'!F147)</f>
        <v/>
      </c>
      <c r="D144" s="187" t="str">
        <f>IF('Result Sheet'!E147="","",'Result Sheet'!E147)</f>
        <v/>
      </c>
      <c r="E144" s="329" t="str">
        <f>IF('Result Sheet'!G147="","",'Result Sheet'!G147)</f>
        <v/>
      </c>
      <c r="F144" s="329" t="str">
        <f>IF('Result Sheet'!H147="","",'Result Sheet'!H147)</f>
        <v/>
      </c>
      <c r="G144" s="329" t="str">
        <f>IF('Result Sheet'!I147="","",'Result Sheet'!I147)</f>
        <v/>
      </c>
      <c r="H144" s="188" t="str">
        <f>IF('Result Sheet'!K147="","",'Result Sheet'!K147)</f>
        <v/>
      </c>
      <c r="I144" s="188" t="str">
        <f>IF('Result Sheet'!J147="","",'Result Sheet'!J147)</f>
        <v/>
      </c>
      <c r="J144" s="301" t="str">
        <f>IF('Result Sheet'!FZ147="","",'Result Sheet'!FZ147)</f>
        <v/>
      </c>
      <c r="K144" s="189" t="str">
        <f>IF('Result Sheet'!FU147="","",'Result Sheet'!FU147)</f>
        <v/>
      </c>
      <c r="L144" s="190" t="str">
        <f>IF('Result Sheet'!FV147="","",'Result Sheet'!FV147)</f>
        <v/>
      </c>
      <c r="M144" s="189" t="str">
        <f>IF('Result Sheet'!FW147="","",'Result Sheet'!FW147)</f>
        <v/>
      </c>
      <c r="N144" s="494" t="str">
        <f>IF('Result Sheet'!FZ147="NSO","NSO",IF('Result Sheet'!FX147="","",'Result Sheet'!FX147))</f>
        <v/>
      </c>
      <c r="O144" s="496" t="str">
        <f>IF('Result Sheet'!FY147="","",'Result Sheet'!FY147)</f>
        <v/>
      </c>
      <c r="P144" s="495" t="str">
        <f>IF('Result Sheet'!AE147="","",'Result Sheet'!AE147)</f>
        <v/>
      </c>
      <c r="Q144" s="192" t="str">
        <f>IF('Result Sheet'!AF147="","",'Result Sheet'!AF147)</f>
        <v/>
      </c>
      <c r="R144" s="191" t="str">
        <f>IF('Result Sheet'!AZ147="","",'Result Sheet'!AZ147)</f>
        <v/>
      </c>
      <c r="S144" s="192" t="str">
        <f>IF('Result Sheet'!BA147="","",'Result Sheet'!BA147)</f>
        <v/>
      </c>
      <c r="T144" s="191" t="str">
        <f>IF('Result Sheet'!BV147="","",'Result Sheet'!BV147)</f>
        <v/>
      </c>
      <c r="U144" s="192" t="str">
        <f>IF('Result Sheet'!BW147="","",'Result Sheet'!BW147)</f>
        <v/>
      </c>
      <c r="V144" s="191" t="str">
        <f>IF('Result Sheet'!CQ147="","",'Result Sheet'!CQ147)</f>
        <v/>
      </c>
      <c r="W144" s="192" t="str">
        <f>IF('Result Sheet'!CR147="","",'Result Sheet'!CR147)</f>
        <v/>
      </c>
      <c r="X144" s="191" t="str">
        <f>IF('Result Sheet'!DL147="","",'Result Sheet'!DL147)</f>
        <v/>
      </c>
      <c r="Y144" s="192" t="str">
        <f>IF('Result Sheet'!DM147="","",'Result Sheet'!DM147)</f>
        <v/>
      </c>
      <c r="Z144" s="191" t="str">
        <f>IF('Result Sheet'!EG147="","",'Result Sheet'!EG147)</f>
        <v/>
      </c>
      <c r="AA144" s="192" t="str">
        <f>IF('Result Sheet'!EH147="","",'Result Sheet'!EH147)</f>
        <v/>
      </c>
      <c r="AB144" s="193" t="str">
        <f>IF('Result Sheet'!GB147="","",'Result Sheet'!GB147)</f>
        <v/>
      </c>
      <c r="BV144" s="194" t="str">
        <f>'Result Sheet'!G147</f>
        <v/>
      </c>
      <c r="BW144" s="195" t="str">
        <f t="shared" si="24"/>
        <v/>
      </c>
      <c r="BX144" s="195" t="str">
        <f t="shared" si="25"/>
        <v/>
      </c>
      <c r="BY144" s="195" t="str">
        <f t="shared" si="26"/>
        <v/>
      </c>
      <c r="BZ144" s="195" t="str">
        <f t="shared" si="27"/>
        <v/>
      </c>
      <c r="CA144" s="195" t="str">
        <f t="shared" si="28"/>
        <v/>
      </c>
      <c r="CB144" s="195" t="str">
        <f t="shared" si="29"/>
        <v/>
      </c>
      <c r="CC144" s="195" t="str">
        <f t="shared" si="30"/>
        <v/>
      </c>
      <c r="CD144" s="195" t="str">
        <f t="shared" si="31"/>
        <v/>
      </c>
      <c r="CE144" s="195" t="str">
        <f t="shared" si="32"/>
        <v/>
      </c>
      <c r="CF144" s="195" t="str">
        <f t="shared" si="33"/>
        <v/>
      </c>
      <c r="CG144" s="195" t="str">
        <f t="shared" si="34"/>
        <v/>
      </c>
      <c r="CH144" s="195" t="str">
        <f t="shared" si="35"/>
        <v/>
      </c>
      <c r="CI144" s="196"/>
    </row>
    <row r="145" spans="1:87" ht="15.95" customHeight="1">
      <c r="A145" s="184">
        <f>IF('Result Sheet'!A148="","",'Result Sheet'!A148)</f>
        <v>141</v>
      </c>
      <c r="B145" s="185" t="str">
        <f>IF('Result Sheet'!B148="","",'Result Sheet'!B148)</f>
        <v/>
      </c>
      <c r="C145" s="186" t="str">
        <f>IF('Result Sheet'!F148="","",'Result Sheet'!F148)</f>
        <v/>
      </c>
      <c r="D145" s="187" t="str">
        <f>IF('Result Sheet'!E148="","",'Result Sheet'!E148)</f>
        <v/>
      </c>
      <c r="E145" s="329" t="str">
        <f>IF('Result Sheet'!G148="","",'Result Sheet'!G148)</f>
        <v/>
      </c>
      <c r="F145" s="329" t="str">
        <f>IF('Result Sheet'!H148="","",'Result Sheet'!H148)</f>
        <v/>
      </c>
      <c r="G145" s="329" t="str">
        <f>IF('Result Sheet'!I148="","",'Result Sheet'!I148)</f>
        <v/>
      </c>
      <c r="H145" s="188" t="str">
        <f>IF('Result Sheet'!K148="","",'Result Sheet'!K148)</f>
        <v/>
      </c>
      <c r="I145" s="188" t="str">
        <f>IF('Result Sheet'!J148="","",'Result Sheet'!J148)</f>
        <v/>
      </c>
      <c r="J145" s="301" t="str">
        <f>IF('Result Sheet'!FZ148="","",'Result Sheet'!FZ148)</f>
        <v/>
      </c>
      <c r="K145" s="189" t="str">
        <f>IF('Result Sheet'!FU148="","",'Result Sheet'!FU148)</f>
        <v/>
      </c>
      <c r="L145" s="190" t="str">
        <f>IF('Result Sheet'!FV148="","",'Result Sheet'!FV148)</f>
        <v/>
      </c>
      <c r="M145" s="189" t="str">
        <f>IF('Result Sheet'!FW148="","",'Result Sheet'!FW148)</f>
        <v/>
      </c>
      <c r="N145" s="494" t="str">
        <f>IF('Result Sheet'!FZ148="NSO","NSO",IF('Result Sheet'!FX148="","",'Result Sheet'!FX148))</f>
        <v/>
      </c>
      <c r="O145" s="496" t="str">
        <f>IF('Result Sheet'!FY148="","",'Result Sheet'!FY148)</f>
        <v/>
      </c>
      <c r="P145" s="495" t="str">
        <f>IF('Result Sheet'!AE148="","",'Result Sheet'!AE148)</f>
        <v/>
      </c>
      <c r="Q145" s="192" t="str">
        <f>IF('Result Sheet'!AF148="","",'Result Sheet'!AF148)</f>
        <v/>
      </c>
      <c r="R145" s="191" t="str">
        <f>IF('Result Sheet'!AZ148="","",'Result Sheet'!AZ148)</f>
        <v/>
      </c>
      <c r="S145" s="192" t="str">
        <f>IF('Result Sheet'!BA148="","",'Result Sheet'!BA148)</f>
        <v/>
      </c>
      <c r="T145" s="191" t="str">
        <f>IF('Result Sheet'!BV148="","",'Result Sheet'!BV148)</f>
        <v/>
      </c>
      <c r="U145" s="192" t="str">
        <f>IF('Result Sheet'!BW148="","",'Result Sheet'!BW148)</f>
        <v/>
      </c>
      <c r="V145" s="191" t="str">
        <f>IF('Result Sheet'!CQ148="","",'Result Sheet'!CQ148)</f>
        <v/>
      </c>
      <c r="W145" s="192" t="str">
        <f>IF('Result Sheet'!CR148="","",'Result Sheet'!CR148)</f>
        <v/>
      </c>
      <c r="X145" s="191" t="str">
        <f>IF('Result Sheet'!DL148="","",'Result Sheet'!DL148)</f>
        <v/>
      </c>
      <c r="Y145" s="192" t="str">
        <f>IF('Result Sheet'!DM148="","",'Result Sheet'!DM148)</f>
        <v/>
      </c>
      <c r="Z145" s="191" t="str">
        <f>IF('Result Sheet'!EG148="","",'Result Sheet'!EG148)</f>
        <v/>
      </c>
      <c r="AA145" s="192" t="str">
        <f>IF('Result Sheet'!EH148="","",'Result Sheet'!EH148)</f>
        <v/>
      </c>
      <c r="AB145" s="193" t="str">
        <f>IF('Result Sheet'!GB148="","",'Result Sheet'!GB148)</f>
        <v/>
      </c>
      <c r="BV145" s="194" t="str">
        <f>'Result Sheet'!G148</f>
        <v/>
      </c>
      <c r="BW145" s="195" t="str">
        <f t="shared" si="24"/>
        <v/>
      </c>
      <c r="BX145" s="195" t="str">
        <f t="shared" si="25"/>
        <v/>
      </c>
      <c r="BY145" s="195" t="str">
        <f t="shared" si="26"/>
        <v/>
      </c>
      <c r="BZ145" s="195" t="str">
        <f t="shared" si="27"/>
        <v/>
      </c>
      <c r="CA145" s="195" t="str">
        <f t="shared" si="28"/>
        <v/>
      </c>
      <c r="CB145" s="195" t="str">
        <f t="shared" si="29"/>
        <v/>
      </c>
      <c r="CC145" s="195" t="str">
        <f t="shared" si="30"/>
        <v/>
      </c>
      <c r="CD145" s="195" t="str">
        <f t="shared" si="31"/>
        <v/>
      </c>
      <c r="CE145" s="195" t="str">
        <f t="shared" si="32"/>
        <v/>
      </c>
      <c r="CF145" s="195" t="str">
        <f t="shared" si="33"/>
        <v/>
      </c>
      <c r="CG145" s="195" t="str">
        <f t="shared" si="34"/>
        <v/>
      </c>
      <c r="CH145" s="195" t="str">
        <f t="shared" si="35"/>
        <v/>
      </c>
      <c r="CI145" s="196"/>
    </row>
    <row r="146" spans="1:87" ht="15.95" customHeight="1">
      <c r="A146" s="184">
        <f>IF('Result Sheet'!A149="","",'Result Sheet'!A149)</f>
        <v>142</v>
      </c>
      <c r="B146" s="185" t="str">
        <f>IF('Result Sheet'!B149="","",'Result Sheet'!B149)</f>
        <v/>
      </c>
      <c r="C146" s="186" t="str">
        <f>IF('Result Sheet'!F149="","",'Result Sheet'!F149)</f>
        <v/>
      </c>
      <c r="D146" s="187" t="str">
        <f>IF('Result Sheet'!E149="","",'Result Sheet'!E149)</f>
        <v/>
      </c>
      <c r="E146" s="329" t="str">
        <f>IF('Result Sheet'!G149="","",'Result Sheet'!G149)</f>
        <v/>
      </c>
      <c r="F146" s="329" t="str">
        <f>IF('Result Sheet'!H149="","",'Result Sheet'!H149)</f>
        <v/>
      </c>
      <c r="G146" s="329" t="str">
        <f>IF('Result Sheet'!I149="","",'Result Sheet'!I149)</f>
        <v/>
      </c>
      <c r="H146" s="188" t="str">
        <f>IF('Result Sheet'!K149="","",'Result Sheet'!K149)</f>
        <v/>
      </c>
      <c r="I146" s="188" t="str">
        <f>IF('Result Sheet'!J149="","",'Result Sheet'!J149)</f>
        <v/>
      </c>
      <c r="J146" s="301" t="str">
        <f>IF('Result Sheet'!FZ149="","",'Result Sheet'!FZ149)</f>
        <v/>
      </c>
      <c r="K146" s="189" t="str">
        <f>IF('Result Sheet'!FU149="","",'Result Sheet'!FU149)</f>
        <v/>
      </c>
      <c r="L146" s="190" t="str">
        <f>IF('Result Sheet'!FV149="","",'Result Sheet'!FV149)</f>
        <v/>
      </c>
      <c r="M146" s="189" t="str">
        <f>IF('Result Sheet'!FW149="","",'Result Sheet'!FW149)</f>
        <v/>
      </c>
      <c r="N146" s="494" t="str">
        <f>IF('Result Sheet'!FZ149="NSO","NSO",IF('Result Sheet'!FX149="","",'Result Sheet'!FX149))</f>
        <v/>
      </c>
      <c r="O146" s="496" t="str">
        <f>IF('Result Sheet'!FY149="","",'Result Sheet'!FY149)</f>
        <v/>
      </c>
      <c r="P146" s="495" t="str">
        <f>IF('Result Sheet'!AE149="","",'Result Sheet'!AE149)</f>
        <v/>
      </c>
      <c r="Q146" s="192" t="str">
        <f>IF('Result Sheet'!AF149="","",'Result Sheet'!AF149)</f>
        <v/>
      </c>
      <c r="R146" s="191" t="str">
        <f>IF('Result Sheet'!AZ149="","",'Result Sheet'!AZ149)</f>
        <v/>
      </c>
      <c r="S146" s="192" t="str">
        <f>IF('Result Sheet'!BA149="","",'Result Sheet'!BA149)</f>
        <v/>
      </c>
      <c r="T146" s="191" t="str">
        <f>IF('Result Sheet'!BV149="","",'Result Sheet'!BV149)</f>
        <v/>
      </c>
      <c r="U146" s="192" t="str">
        <f>IF('Result Sheet'!BW149="","",'Result Sheet'!BW149)</f>
        <v/>
      </c>
      <c r="V146" s="191" t="str">
        <f>IF('Result Sheet'!CQ149="","",'Result Sheet'!CQ149)</f>
        <v/>
      </c>
      <c r="W146" s="192" t="str">
        <f>IF('Result Sheet'!CR149="","",'Result Sheet'!CR149)</f>
        <v/>
      </c>
      <c r="X146" s="191" t="str">
        <f>IF('Result Sheet'!DL149="","",'Result Sheet'!DL149)</f>
        <v/>
      </c>
      <c r="Y146" s="192" t="str">
        <f>IF('Result Sheet'!DM149="","",'Result Sheet'!DM149)</f>
        <v/>
      </c>
      <c r="Z146" s="191" t="str">
        <f>IF('Result Sheet'!EG149="","",'Result Sheet'!EG149)</f>
        <v/>
      </c>
      <c r="AA146" s="192" t="str">
        <f>IF('Result Sheet'!EH149="","",'Result Sheet'!EH149)</f>
        <v/>
      </c>
      <c r="AB146" s="193" t="str">
        <f>IF('Result Sheet'!GB149="","",'Result Sheet'!GB149)</f>
        <v/>
      </c>
      <c r="BV146" s="194" t="str">
        <f>'Result Sheet'!G149</f>
        <v/>
      </c>
      <c r="BW146" s="195" t="str">
        <f t="shared" si="24"/>
        <v/>
      </c>
      <c r="BX146" s="195" t="str">
        <f t="shared" si="25"/>
        <v/>
      </c>
      <c r="BY146" s="195" t="str">
        <f t="shared" si="26"/>
        <v/>
      </c>
      <c r="BZ146" s="195" t="str">
        <f t="shared" si="27"/>
        <v/>
      </c>
      <c r="CA146" s="195" t="str">
        <f t="shared" si="28"/>
        <v/>
      </c>
      <c r="CB146" s="195" t="str">
        <f t="shared" si="29"/>
        <v/>
      </c>
      <c r="CC146" s="195" t="str">
        <f t="shared" si="30"/>
        <v/>
      </c>
      <c r="CD146" s="195" t="str">
        <f t="shared" si="31"/>
        <v/>
      </c>
      <c r="CE146" s="195" t="str">
        <f t="shared" si="32"/>
        <v/>
      </c>
      <c r="CF146" s="195" t="str">
        <f t="shared" si="33"/>
        <v/>
      </c>
      <c r="CG146" s="195" t="str">
        <f t="shared" si="34"/>
        <v/>
      </c>
      <c r="CH146" s="195" t="str">
        <f t="shared" si="35"/>
        <v/>
      </c>
      <c r="CI146" s="196"/>
    </row>
    <row r="147" spans="1:87" ht="15.95" customHeight="1">
      <c r="A147" s="184">
        <f>IF('Result Sheet'!A150="","",'Result Sheet'!A150)</f>
        <v>143</v>
      </c>
      <c r="B147" s="185" t="str">
        <f>IF('Result Sheet'!B150="","",'Result Sheet'!B150)</f>
        <v/>
      </c>
      <c r="C147" s="186" t="str">
        <f>IF('Result Sheet'!F150="","",'Result Sheet'!F150)</f>
        <v/>
      </c>
      <c r="D147" s="187" t="str">
        <f>IF('Result Sheet'!E150="","",'Result Sheet'!E150)</f>
        <v/>
      </c>
      <c r="E147" s="329" t="str">
        <f>IF('Result Sheet'!G150="","",'Result Sheet'!G150)</f>
        <v/>
      </c>
      <c r="F147" s="329" t="str">
        <f>IF('Result Sheet'!H150="","",'Result Sheet'!H150)</f>
        <v/>
      </c>
      <c r="G147" s="329" t="str">
        <f>IF('Result Sheet'!I150="","",'Result Sheet'!I150)</f>
        <v/>
      </c>
      <c r="H147" s="188" t="str">
        <f>IF('Result Sheet'!K150="","",'Result Sheet'!K150)</f>
        <v/>
      </c>
      <c r="I147" s="188" t="str">
        <f>IF('Result Sheet'!J150="","",'Result Sheet'!J150)</f>
        <v/>
      </c>
      <c r="J147" s="301" t="str">
        <f>IF('Result Sheet'!FZ150="","",'Result Sheet'!FZ150)</f>
        <v/>
      </c>
      <c r="K147" s="189" t="str">
        <f>IF('Result Sheet'!FU150="","",'Result Sheet'!FU150)</f>
        <v/>
      </c>
      <c r="L147" s="190" t="str">
        <f>IF('Result Sheet'!FV150="","",'Result Sheet'!FV150)</f>
        <v/>
      </c>
      <c r="M147" s="189" t="str">
        <f>IF('Result Sheet'!FW150="","",'Result Sheet'!FW150)</f>
        <v/>
      </c>
      <c r="N147" s="494" t="str">
        <f>IF('Result Sheet'!FZ150="NSO","NSO",IF('Result Sheet'!FX150="","",'Result Sheet'!FX150))</f>
        <v/>
      </c>
      <c r="O147" s="496" t="str">
        <f>IF('Result Sheet'!FY150="","",'Result Sheet'!FY150)</f>
        <v/>
      </c>
      <c r="P147" s="495" t="str">
        <f>IF('Result Sheet'!AE150="","",'Result Sheet'!AE150)</f>
        <v/>
      </c>
      <c r="Q147" s="192" t="str">
        <f>IF('Result Sheet'!AF150="","",'Result Sheet'!AF150)</f>
        <v/>
      </c>
      <c r="R147" s="191" t="str">
        <f>IF('Result Sheet'!AZ150="","",'Result Sheet'!AZ150)</f>
        <v/>
      </c>
      <c r="S147" s="192" t="str">
        <f>IF('Result Sheet'!BA150="","",'Result Sheet'!BA150)</f>
        <v/>
      </c>
      <c r="T147" s="191" t="str">
        <f>IF('Result Sheet'!BV150="","",'Result Sheet'!BV150)</f>
        <v/>
      </c>
      <c r="U147" s="192" t="str">
        <f>IF('Result Sheet'!BW150="","",'Result Sheet'!BW150)</f>
        <v/>
      </c>
      <c r="V147" s="191" t="str">
        <f>IF('Result Sheet'!CQ150="","",'Result Sheet'!CQ150)</f>
        <v/>
      </c>
      <c r="W147" s="192" t="str">
        <f>IF('Result Sheet'!CR150="","",'Result Sheet'!CR150)</f>
        <v/>
      </c>
      <c r="X147" s="191" t="str">
        <f>IF('Result Sheet'!DL150="","",'Result Sheet'!DL150)</f>
        <v/>
      </c>
      <c r="Y147" s="192" t="str">
        <f>IF('Result Sheet'!DM150="","",'Result Sheet'!DM150)</f>
        <v/>
      </c>
      <c r="Z147" s="191" t="str">
        <f>IF('Result Sheet'!EG150="","",'Result Sheet'!EG150)</f>
        <v/>
      </c>
      <c r="AA147" s="192" t="str">
        <f>IF('Result Sheet'!EH150="","",'Result Sheet'!EH150)</f>
        <v/>
      </c>
      <c r="AB147" s="193" t="str">
        <f>IF('Result Sheet'!GB150="","",'Result Sheet'!GB150)</f>
        <v/>
      </c>
      <c r="BV147" s="194" t="str">
        <f>'Result Sheet'!G150</f>
        <v/>
      </c>
      <c r="BW147" s="195" t="str">
        <f t="shared" si="24"/>
        <v/>
      </c>
      <c r="BX147" s="195" t="str">
        <f t="shared" si="25"/>
        <v/>
      </c>
      <c r="BY147" s="195" t="str">
        <f t="shared" si="26"/>
        <v/>
      </c>
      <c r="BZ147" s="195" t="str">
        <f t="shared" si="27"/>
        <v/>
      </c>
      <c r="CA147" s="195" t="str">
        <f t="shared" si="28"/>
        <v/>
      </c>
      <c r="CB147" s="195" t="str">
        <f t="shared" si="29"/>
        <v/>
      </c>
      <c r="CC147" s="195" t="str">
        <f t="shared" si="30"/>
        <v/>
      </c>
      <c r="CD147" s="195" t="str">
        <f t="shared" si="31"/>
        <v/>
      </c>
      <c r="CE147" s="195" t="str">
        <f t="shared" si="32"/>
        <v/>
      </c>
      <c r="CF147" s="195" t="str">
        <f t="shared" si="33"/>
        <v/>
      </c>
      <c r="CG147" s="195" t="str">
        <f t="shared" si="34"/>
        <v/>
      </c>
      <c r="CH147" s="195" t="str">
        <f t="shared" si="35"/>
        <v/>
      </c>
      <c r="CI147" s="196"/>
    </row>
    <row r="148" spans="1:87" ht="15.95" customHeight="1">
      <c r="A148" s="184">
        <f>IF('Result Sheet'!A151="","",'Result Sheet'!A151)</f>
        <v>144</v>
      </c>
      <c r="B148" s="185" t="str">
        <f>IF('Result Sheet'!B151="","",'Result Sheet'!B151)</f>
        <v/>
      </c>
      <c r="C148" s="186" t="str">
        <f>IF('Result Sheet'!F151="","",'Result Sheet'!F151)</f>
        <v/>
      </c>
      <c r="D148" s="187" t="str">
        <f>IF('Result Sheet'!E151="","",'Result Sheet'!E151)</f>
        <v/>
      </c>
      <c r="E148" s="329" t="str">
        <f>IF('Result Sheet'!G151="","",'Result Sheet'!G151)</f>
        <v/>
      </c>
      <c r="F148" s="329" t="str">
        <f>IF('Result Sheet'!H151="","",'Result Sheet'!H151)</f>
        <v/>
      </c>
      <c r="G148" s="329" t="str">
        <f>IF('Result Sheet'!I151="","",'Result Sheet'!I151)</f>
        <v/>
      </c>
      <c r="H148" s="188" t="str">
        <f>IF('Result Sheet'!K151="","",'Result Sheet'!K151)</f>
        <v/>
      </c>
      <c r="I148" s="188" t="str">
        <f>IF('Result Sheet'!J151="","",'Result Sheet'!J151)</f>
        <v/>
      </c>
      <c r="J148" s="301" t="str">
        <f>IF('Result Sheet'!FZ151="","",'Result Sheet'!FZ151)</f>
        <v/>
      </c>
      <c r="K148" s="189" t="str">
        <f>IF('Result Sheet'!FU151="","",'Result Sheet'!FU151)</f>
        <v/>
      </c>
      <c r="L148" s="190" t="str">
        <f>IF('Result Sheet'!FV151="","",'Result Sheet'!FV151)</f>
        <v/>
      </c>
      <c r="M148" s="189" t="str">
        <f>IF('Result Sheet'!FW151="","",'Result Sheet'!FW151)</f>
        <v/>
      </c>
      <c r="N148" s="494" t="str">
        <f>IF('Result Sheet'!FZ151="NSO","NSO",IF('Result Sheet'!FX151="","",'Result Sheet'!FX151))</f>
        <v/>
      </c>
      <c r="O148" s="496" t="str">
        <f>IF('Result Sheet'!FY151="","",'Result Sheet'!FY151)</f>
        <v/>
      </c>
      <c r="P148" s="495" t="str">
        <f>IF('Result Sheet'!AE151="","",'Result Sheet'!AE151)</f>
        <v/>
      </c>
      <c r="Q148" s="192" t="str">
        <f>IF('Result Sheet'!AF151="","",'Result Sheet'!AF151)</f>
        <v/>
      </c>
      <c r="R148" s="191" t="str">
        <f>IF('Result Sheet'!AZ151="","",'Result Sheet'!AZ151)</f>
        <v/>
      </c>
      <c r="S148" s="192" t="str">
        <f>IF('Result Sheet'!BA151="","",'Result Sheet'!BA151)</f>
        <v/>
      </c>
      <c r="T148" s="191" t="str">
        <f>IF('Result Sheet'!BV151="","",'Result Sheet'!BV151)</f>
        <v/>
      </c>
      <c r="U148" s="192" t="str">
        <f>IF('Result Sheet'!BW151="","",'Result Sheet'!BW151)</f>
        <v/>
      </c>
      <c r="V148" s="191" t="str">
        <f>IF('Result Sheet'!CQ151="","",'Result Sheet'!CQ151)</f>
        <v/>
      </c>
      <c r="W148" s="192" t="str">
        <f>IF('Result Sheet'!CR151="","",'Result Sheet'!CR151)</f>
        <v/>
      </c>
      <c r="X148" s="191" t="str">
        <f>IF('Result Sheet'!DL151="","",'Result Sheet'!DL151)</f>
        <v/>
      </c>
      <c r="Y148" s="192" t="str">
        <f>IF('Result Sheet'!DM151="","",'Result Sheet'!DM151)</f>
        <v/>
      </c>
      <c r="Z148" s="191" t="str">
        <f>IF('Result Sheet'!EG151="","",'Result Sheet'!EG151)</f>
        <v/>
      </c>
      <c r="AA148" s="192" t="str">
        <f>IF('Result Sheet'!EH151="","",'Result Sheet'!EH151)</f>
        <v/>
      </c>
      <c r="AB148" s="193" t="str">
        <f>IF('Result Sheet'!GB151="","",'Result Sheet'!GB151)</f>
        <v/>
      </c>
      <c r="BV148" s="194" t="str">
        <f>'Result Sheet'!G151</f>
        <v/>
      </c>
      <c r="BW148" s="195" t="str">
        <f t="shared" si="24"/>
        <v/>
      </c>
      <c r="BX148" s="195" t="str">
        <f t="shared" si="25"/>
        <v/>
      </c>
      <c r="BY148" s="195" t="str">
        <f t="shared" si="26"/>
        <v/>
      </c>
      <c r="BZ148" s="195" t="str">
        <f t="shared" si="27"/>
        <v/>
      </c>
      <c r="CA148" s="195" t="str">
        <f t="shared" si="28"/>
        <v/>
      </c>
      <c r="CB148" s="195" t="str">
        <f t="shared" si="29"/>
        <v/>
      </c>
      <c r="CC148" s="195" t="str">
        <f t="shared" si="30"/>
        <v/>
      </c>
      <c r="CD148" s="195" t="str">
        <f t="shared" si="31"/>
        <v/>
      </c>
      <c r="CE148" s="195" t="str">
        <f t="shared" si="32"/>
        <v/>
      </c>
      <c r="CF148" s="195" t="str">
        <f t="shared" si="33"/>
        <v/>
      </c>
      <c r="CG148" s="195" t="str">
        <f t="shared" si="34"/>
        <v/>
      </c>
      <c r="CH148" s="195" t="str">
        <f t="shared" si="35"/>
        <v/>
      </c>
      <c r="CI148" s="196"/>
    </row>
    <row r="149" spans="1:87" ht="15.95" customHeight="1">
      <c r="A149" s="184">
        <f>IF('Result Sheet'!A152="","",'Result Sheet'!A152)</f>
        <v>145</v>
      </c>
      <c r="B149" s="185" t="str">
        <f>IF('Result Sheet'!B152="","",'Result Sheet'!B152)</f>
        <v/>
      </c>
      <c r="C149" s="186" t="str">
        <f>IF('Result Sheet'!F152="","",'Result Sheet'!F152)</f>
        <v/>
      </c>
      <c r="D149" s="187" t="str">
        <f>IF('Result Sheet'!E152="","",'Result Sheet'!E152)</f>
        <v/>
      </c>
      <c r="E149" s="329" t="str">
        <f>IF('Result Sheet'!G152="","",'Result Sheet'!G152)</f>
        <v/>
      </c>
      <c r="F149" s="329" t="str">
        <f>IF('Result Sheet'!H152="","",'Result Sheet'!H152)</f>
        <v/>
      </c>
      <c r="G149" s="329" t="str">
        <f>IF('Result Sheet'!I152="","",'Result Sheet'!I152)</f>
        <v/>
      </c>
      <c r="H149" s="188" t="str">
        <f>IF('Result Sheet'!K152="","",'Result Sheet'!K152)</f>
        <v/>
      </c>
      <c r="I149" s="188" t="str">
        <f>IF('Result Sheet'!J152="","",'Result Sheet'!J152)</f>
        <v/>
      </c>
      <c r="J149" s="301" t="str">
        <f>IF('Result Sheet'!FZ152="","",'Result Sheet'!FZ152)</f>
        <v/>
      </c>
      <c r="K149" s="189" t="str">
        <f>IF('Result Sheet'!FU152="","",'Result Sheet'!FU152)</f>
        <v/>
      </c>
      <c r="L149" s="190" t="str">
        <f>IF('Result Sheet'!FV152="","",'Result Sheet'!FV152)</f>
        <v/>
      </c>
      <c r="M149" s="189" t="str">
        <f>IF('Result Sheet'!FW152="","",'Result Sheet'!FW152)</f>
        <v/>
      </c>
      <c r="N149" s="494" t="str">
        <f>IF('Result Sheet'!FZ152="NSO","NSO",IF('Result Sheet'!FX152="","",'Result Sheet'!FX152))</f>
        <v/>
      </c>
      <c r="O149" s="496" t="str">
        <f>IF('Result Sheet'!FY152="","",'Result Sheet'!FY152)</f>
        <v/>
      </c>
      <c r="P149" s="495" t="str">
        <f>IF('Result Sheet'!AE152="","",'Result Sheet'!AE152)</f>
        <v/>
      </c>
      <c r="Q149" s="192" t="str">
        <f>IF('Result Sheet'!AF152="","",'Result Sheet'!AF152)</f>
        <v/>
      </c>
      <c r="R149" s="191" t="str">
        <f>IF('Result Sheet'!AZ152="","",'Result Sheet'!AZ152)</f>
        <v/>
      </c>
      <c r="S149" s="192" t="str">
        <f>IF('Result Sheet'!BA152="","",'Result Sheet'!BA152)</f>
        <v/>
      </c>
      <c r="T149" s="191" t="str">
        <f>IF('Result Sheet'!BV152="","",'Result Sheet'!BV152)</f>
        <v/>
      </c>
      <c r="U149" s="192" t="str">
        <f>IF('Result Sheet'!BW152="","",'Result Sheet'!BW152)</f>
        <v/>
      </c>
      <c r="V149" s="191" t="str">
        <f>IF('Result Sheet'!CQ152="","",'Result Sheet'!CQ152)</f>
        <v/>
      </c>
      <c r="W149" s="192" t="str">
        <f>IF('Result Sheet'!CR152="","",'Result Sheet'!CR152)</f>
        <v/>
      </c>
      <c r="X149" s="191" t="str">
        <f>IF('Result Sheet'!DL152="","",'Result Sheet'!DL152)</f>
        <v/>
      </c>
      <c r="Y149" s="192" t="str">
        <f>IF('Result Sheet'!DM152="","",'Result Sheet'!DM152)</f>
        <v/>
      </c>
      <c r="Z149" s="191" t="str">
        <f>IF('Result Sheet'!EG152="","",'Result Sheet'!EG152)</f>
        <v/>
      </c>
      <c r="AA149" s="192" t="str">
        <f>IF('Result Sheet'!EH152="","",'Result Sheet'!EH152)</f>
        <v/>
      </c>
      <c r="AB149" s="193" t="str">
        <f>IF('Result Sheet'!GB152="","",'Result Sheet'!GB152)</f>
        <v/>
      </c>
      <c r="BV149" s="194" t="str">
        <f>'Result Sheet'!G152</f>
        <v/>
      </c>
      <c r="BW149" s="195" t="str">
        <f t="shared" si="24"/>
        <v/>
      </c>
      <c r="BX149" s="195" t="str">
        <f t="shared" si="25"/>
        <v/>
      </c>
      <c r="BY149" s="195" t="str">
        <f t="shared" si="26"/>
        <v/>
      </c>
      <c r="BZ149" s="195" t="str">
        <f t="shared" si="27"/>
        <v/>
      </c>
      <c r="CA149" s="195" t="str">
        <f t="shared" si="28"/>
        <v/>
      </c>
      <c r="CB149" s="195" t="str">
        <f t="shared" si="29"/>
        <v/>
      </c>
      <c r="CC149" s="195" t="str">
        <f t="shared" si="30"/>
        <v/>
      </c>
      <c r="CD149" s="195" t="str">
        <f t="shared" si="31"/>
        <v/>
      </c>
      <c r="CE149" s="195" t="str">
        <f t="shared" si="32"/>
        <v/>
      </c>
      <c r="CF149" s="195" t="str">
        <f t="shared" si="33"/>
        <v/>
      </c>
      <c r="CG149" s="195" t="str">
        <f t="shared" si="34"/>
        <v/>
      </c>
      <c r="CH149" s="195" t="str">
        <f t="shared" si="35"/>
        <v/>
      </c>
      <c r="CI149" s="196"/>
    </row>
    <row r="150" spans="1:87" ht="15.95" customHeight="1">
      <c r="A150" s="184">
        <f>IF('Result Sheet'!A153="","",'Result Sheet'!A153)</f>
        <v>146</v>
      </c>
      <c r="B150" s="185" t="str">
        <f>IF('Result Sheet'!B153="","",'Result Sheet'!B153)</f>
        <v/>
      </c>
      <c r="C150" s="186" t="str">
        <f>IF('Result Sheet'!F153="","",'Result Sheet'!F153)</f>
        <v/>
      </c>
      <c r="D150" s="187" t="str">
        <f>IF('Result Sheet'!E153="","",'Result Sheet'!E153)</f>
        <v/>
      </c>
      <c r="E150" s="329" t="str">
        <f>IF('Result Sheet'!G153="","",'Result Sheet'!G153)</f>
        <v/>
      </c>
      <c r="F150" s="329" t="str">
        <f>IF('Result Sheet'!H153="","",'Result Sheet'!H153)</f>
        <v/>
      </c>
      <c r="G150" s="329" t="str">
        <f>IF('Result Sheet'!I153="","",'Result Sheet'!I153)</f>
        <v/>
      </c>
      <c r="H150" s="188" t="str">
        <f>IF('Result Sheet'!K153="","",'Result Sheet'!K153)</f>
        <v/>
      </c>
      <c r="I150" s="188" t="str">
        <f>IF('Result Sheet'!J153="","",'Result Sheet'!J153)</f>
        <v/>
      </c>
      <c r="J150" s="301" t="str">
        <f>IF('Result Sheet'!FZ153="","",'Result Sheet'!FZ153)</f>
        <v/>
      </c>
      <c r="K150" s="189" t="str">
        <f>IF('Result Sheet'!FU153="","",'Result Sheet'!FU153)</f>
        <v/>
      </c>
      <c r="L150" s="190" t="str">
        <f>IF('Result Sheet'!FV153="","",'Result Sheet'!FV153)</f>
        <v/>
      </c>
      <c r="M150" s="189" t="str">
        <f>IF('Result Sheet'!FW153="","",'Result Sheet'!FW153)</f>
        <v/>
      </c>
      <c r="N150" s="494" t="str">
        <f>IF('Result Sheet'!FZ153="NSO","NSO",IF('Result Sheet'!FX153="","",'Result Sheet'!FX153))</f>
        <v/>
      </c>
      <c r="O150" s="496" t="str">
        <f>IF('Result Sheet'!FY153="","",'Result Sheet'!FY153)</f>
        <v/>
      </c>
      <c r="P150" s="495" t="str">
        <f>IF('Result Sheet'!AE153="","",'Result Sheet'!AE153)</f>
        <v/>
      </c>
      <c r="Q150" s="192" t="str">
        <f>IF('Result Sheet'!AF153="","",'Result Sheet'!AF153)</f>
        <v/>
      </c>
      <c r="R150" s="191" t="str">
        <f>IF('Result Sheet'!AZ153="","",'Result Sheet'!AZ153)</f>
        <v/>
      </c>
      <c r="S150" s="192" t="str">
        <f>IF('Result Sheet'!BA153="","",'Result Sheet'!BA153)</f>
        <v/>
      </c>
      <c r="T150" s="191" t="str">
        <f>IF('Result Sheet'!BV153="","",'Result Sheet'!BV153)</f>
        <v/>
      </c>
      <c r="U150" s="192" t="str">
        <f>IF('Result Sheet'!BW153="","",'Result Sheet'!BW153)</f>
        <v/>
      </c>
      <c r="V150" s="191" t="str">
        <f>IF('Result Sheet'!CQ153="","",'Result Sheet'!CQ153)</f>
        <v/>
      </c>
      <c r="W150" s="192" t="str">
        <f>IF('Result Sheet'!CR153="","",'Result Sheet'!CR153)</f>
        <v/>
      </c>
      <c r="X150" s="191" t="str">
        <f>IF('Result Sheet'!DL153="","",'Result Sheet'!DL153)</f>
        <v/>
      </c>
      <c r="Y150" s="192" t="str">
        <f>IF('Result Sheet'!DM153="","",'Result Sheet'!DM153)</f>
        <v/>
      </c>
      <c r="Z150" s="191" t="str">
        <f>IF('Result Sheet'!EG153="","",'Result Sheet'!EG153)</f>
        <v/>
      </c>
      <c r="AA150" s="192" t="str">
        <f>IF('Result Sheet'!EH153="","",'Result Sheet'!EH153)</f>
        <v/>
      </c>
      <c r="AB150" s="193" t="str">
        <f>IF('Result Sheet'!GB153="","",'Result Sheet'!GB153)</f>
        <v/>
      </c>
      <c r="BV150" s="194" t="str">
        <f>'Result Sheet'!G153</f>
        <v/>
      </c>
      <c r="BW150" s="195" t="str">
        <f t="shared" si="24"/>
        <v/>
      </c>
      <c r="BX150" s="195" t="str">
        <f t="shared" si="25"/>
        <v/>
      </c>
      <c r="BY150" s="195" t="str">
        <f t="shared" si="26"/>
        <v/>
      </c>
      <c r="BZ150" s="195" t="str">
        <f t="shared" si="27"/>
        <v/>
      </c>
      <c r="CA150" s="195" t="str">
        <f t="shared" si="28"/>
        <v/>
      </c>
      <c r="CB150" s="195" t="str">
        <f t="shared" si="29"/>
        <v/>
      </c>
      <c r="CC150" s="195" t="str">
        <f t="shared" si="30"/>
        <v/>
      </c>
      <c r="CD150" s="195" t="str">
        <f t="shared" si="31"/>
        <v/>
      </c>
      <c r="CE150" s="195" t="str">
        <f t="shared" si="32"/>
        <v/>
      </c>
      <c r="CF150" s="195" t="str">
        <f t="shared" si="33"/>
        <v/>
      </c>
      <c r="CG150" s="195" t="str">
        <f t="shared" si="34"/>
        <v/>
      </c>
      <c r="CH150" s="195" t="str">
        <f t="shared" si="35"/>
        <v/>
      </c>
      <c r="CI150" s="196"/>
    </row>
    <row r="151" spans="1:87" ht="15.95" customHeight="1">
      <c r="A151" s="184">
        <f>IF('Result Sheet'!A154="","",'Result Sheet'!A154)</f>
        <v>147</v>
      </c>
      <c r="B151" s="185" t="str">
        <f>IF('Result Sheet'!B154="","",'Result Sheet'!B154)</f>
        <v/>
      </c>
      <c r="C151" s="186" t="str">
        <f>IF('Result Sheet'!F154="","",'Result Sheet'!F154)</f>
        <v/>
      </c>
      <c r="D151" s="187" t="str">
        <f>IF('Result Sheet'!E154="","",'Result Sheet'!E154)</f>
        <v/>
      </c>
      <c r="E151" s="329" t="str">
        <f>IF('Result Sheet'!G154="","",'Result Sheet'!G154)</f>
        <v/>
      </c>
      <c r="F151" s="329" t="str">
        <f>IF('Result Sheet'!H154="","",'Result Sheet'!H154)</f>
        <v/>
      </c>
      <c r="G151" s="329" t="str">
        <f>IF('Result Sheet'!I154="","",'Result Sheet'!I154)</f>
        <v/>
      </c>
      <c r="H151" s="188" t="str">
        <f>IF('Result Sheet'!K154="","",'Result Sheet'!K154)</f>
        <v/>
      </c>
      <c r="I151" s="188" t="str">
        <f>IF('Result Sheet'!J154="","",'Result Sheet'!J154)</f>
        <v/>
      </c>
      <c r="J151" s="301" t="str">
        <f>IF('Result Sheet'!FZ154="","",'Result Sheet'!FZ154)</f>
        <v/>
      </c>
      <c r="K151" s="189" t="str">
        <f>IF('Result Sheet'!FU154="","",'Result Sheet'!FU154)</f>
        <v/>
      </c>
      <c r="L151" s="190" t="str">
        <f>IF('Result Sheet'!FV154="","",'Result Sheet'!FV154)</f>
        <v/>
      </c>
      <c r="M151" s="189" t="str">
        <f>IF('Result Sheet'!FW154="","",'Result Sheet'!FW154)</f>
        <v/>
      </c>
      <c r="N151" s="494" t="str">
        <f>IF('Result Sheet'!FZ154="NSO","NSO",IF('Result Sheet'!FX154="","",'Result Sheet'!FX154))</f>
        <v/>
      </c>
      <c r="O151" s="496" t="str">
        <f>IF('Result Sheet'!FY154="","",'Result Sheet'!FY154)</f>
        <v/>
      </c>
      <c r="P151" s="495" t="str">
        <f>IF('Result Sheet'!AE154="","",'Result Sheet'!AE154)</f>
        <v/>
      </c>
      <c r="Q151" s="192" t="str">
        <f>IF('Result Sheet'!AF154="","",'Result Sheet'!AF154)</f>
        <v/>
      </c>
      <c r="R151" s="191" t="str">
        <f>IF('Result Sheet'!AZ154="","",'Result Sheet'!AZ154)</f>
        <v/>
      </c>
      <c r="S151" s="192" t="str">
        <f>IF('Result Sheet'!BA154="","",'Result Sheet'!BA154)</f>
        <v/>
      </c>
      <c r="T151" s="191" t="str">
        <f>IF('Result Sheet'!BV154="","",'Result Sheet'!BV154)</f>
        <v/>
      </c>
      <c r="U151" s="192" t="str">
        <f>IF('Result Sheet'!BW154="","",'Result Sheet'!BW154)</f>
        <v/>
      </c>
      <c r="V151" s="191" t="str">
        <f>IF('Result Sheet'!CQ154="","",'Result Sheet'!CQ154)</f>
        <v/>
      </c>
      <c r="W151" s="192" t="str">
        <f>IF('Result Sheet'!CR154="","",'Result Sheet'!CR154)</f>
        <v/>
      </c>
      <c r="X151" s="191" t="str">
        <f>IF('Result Sheet'!DL154="","",'Result Sheet'!DL154)</f>
        <v/>
      </c>
      <c r="Y151" s="192" t="str">
        <f>IF('Result Sheet'!DM154="","",'Result Sheet'!DM154)</f>
        <v/>
      </c>
      <c r="Z151" s="191" t="str">
        <f>IF('Result Sheet'!EG154="","",'Result Sheet'!EG154)</f>
        <v/>
      </c>
      <c r="AA151" s="192" t="str">
        <f>IF('Result Sheet'!EH154="","",'Result Sheet'!EH154)</f>
        <v/>
      </c>
      <c r="AB151" s="193" t="str">
        <f>IF('Result Sheet'!GB154="","",'Result Sheet'!GB154)</f>
        <v/>
      </c>
      <c r="BV151" s="194" t="str">
        <f>'Result Sheet'!G154</f>
        <v/>
      </c>
      <c r="BW151" s="195" t="str">
        <f t="shared" si="24"/>
        <v/>
      </c>
      <c r="BX151" s="195" t="str">
        <f t="shared" si="25"/>
        <v/>
      </c>
      <c r="BY151" s="195" t="str">
        <f t="shared" si="26"/>
        <v/>
      </c>
      <c r="BZ151" s="195" t="str">
        <f t="shared" si="27"/>
        <v/>
      </c>
      <c r="CA151" s="195" t="str">
        <f t="shared" si="28"/>
        <v/>
      </c>
      <c r="CB151" s="195" t="str">
        <f t="shared" si="29"/>
        <v/>
      </c>
      <c r="CC151" s="195" t="str">
        <f t="shared" si="30"/>
        <v/>
      </c>
      <c r="CD151" s="195" t="str">
        <f t="shared" si="31"/>
        <v/>
      </c>
      <c r="CE151" s="195" t="str">
        <f t="shared" si="32"/>
        <v/>
      </c>
      <c r="CF151" s="195" t="str">
        <f t="shared" si="33"/>
        <v/>
      </c>
      <c r="CG151" s="195" t="str">
        <f t="shared" si="34"/>
        <v/>
      </c>
      <c r="CH151" s="195" t="str">
        <f t="shared" si="35"/>
        <v/>
      </c>
      <c r="CI151" s="196"/>
    </row>
    <row r="152" spans="1:87" ht="15.95" customHeight="1">
      <c r="A152" s="184">
        <f>IF('Result Sheet'!A155="","",'Result Sheet'!A155)</f>
        <v>148</v>
      </c>
      <c r="B152" s="185" t="str">
        <f>IF('Result Sheet'!B155="","",'Result Sheet'!B155)</f>
        <v/>
      </c>
      <c r="C152" s="186" t="str">
        <f>IF('Result Sheet'!F155="","",'Result Sheet'!F155)</f>
        <v/>
      </c>
      <c r="D152" s="187" t="str">
        <f>IF('Result Sheet'!E155="","",'Result Sheet'!E155)</f>
        <v/>
      </c>
      <c r="E152" s="329" t="str">
        <f>IF('Result Sheet'!G155="","",'Result Sheet'!G155)</f>
        <v/>
      </c>
      <c r="F152" s="329" t="str">
        <f>IF('Result Sheet'!H155="","",'Result Sheet'!H155)</f>
        <v/>
      </c>
      <c r="G152" s="329" t="str">
        <f>IF('Result Sheet'!I155="","",'Result Sheet'!I155)</f>
        <v/>
      </c>
      <c r="H152" s="188" t="str">
        <f>IF('Result Sheet'!K155="","",'Result Sheet'!K155)</f>
        <v/>
      </c>
      <c r="I152" s="188" t="str">
        <f>IF('Result Sheet'!J155="","",'Result Sheet'!J155)</f>
        <v/>
      </c>
      <c r="J152" s="301" t="str">
        <f>IF('Result Sheet'!FZ155="","",'Result Sheet'!FZ155)</f>
        <v/>
      </c>
      <c r="K152" s="189" t="str">
        <f>IF('Result Sheet'!FU155="","",'Result Sheet'!FU155)</f>
        <v/>
      </c>
      <c r="L152" s="190" t="str">
        <f>IF('Result Sheet'!FV155="","",'Result Sheet'!FV155)</f>
        <v/>
      </c>
      <c r="M152" s="189" t="str">
        <f>IF('Result Sheet'!FW155="","",'Result Sheet'!FW155)</f>
        <v/>
      </c>
      <c r="N152" s="494" t="str">
        <f>IF('Result Sheet'!FZ155="NSO","NSO",IF('Result Sheet'!FX155="","",'Result Sheet'!FX155))</f>
        <v/>
      </c>
      <c r="O152" s="496" t="str">
        <f>IF('Result Sheet'!FY155="","",'Result Sheet'!FY155)</f>
        <v/>
      </c>
      <c r="P152" s="495" t="str">
        <f>IF('Result Sheet'!AE155="","",'Result Sheet'!AE155)</f>
        <v/>
      </c>
      <c r="Q152" s="192" t="str">
        <f>IF('Result Sheet'!AF155="","",'Result Sheet'!AF155)</f>
        <v/>
      </c>
      <c r="R152" s="191" t="str">
        <f>IF('Result Sheet'!AZ155="","",'Result Sheet'!AZ155)</f>
        <v/>
      </c>
      <c r="S152" s="192" t="str">
        <f>IF('Result Sheet'!BA155="","",'Result Sheet'!BA155)</f>
        <v/>
      </c>
      <c r="T152" s="191" t="str">
        <f>IF('Result Sheet'!BV155="","",'Result Sheet'!BV155)</f>
        <v/>
      </c>
      <c r="U152" s="192" t="str">
        <f>IF('Result Sheet'!BW155="","",'Result Sheet'!BW155)</f>
        <v/>
      </c>
      <c r="V152" s="191" t="str">
        <f>IF('Result Sheet'!CQ155="","",'Result Sheet'!CQ155)</f>
        <v/>
      </c>
      <c r="W152" s="192" t="str">
        <f>IF('Result Sheet'!CR155="","",'Result Sheet'!CR155)</f>
        <v/>
      </c>
      <c r="X152" s="191" t="str">
        <f>IF('Result Sheet'!DL155="","",'Result Sheet'!DL155)</f>
        <v/>
      </c>
      <c r="Y152" s="192" t="str">
        <f>IF('Result Sheet'!DM155="","",'Result Sheet'!DM155)</f>
        <v/>
      </c>
      <c r="Z152" s="191" t="str">
        <f>IF('Result Sheet'!EG155="","",'Result Sheet'!EG155)</f>
        <v/>
      </c>
      <c r="AA152" s="192" t="str">
        <f>IF('Result Sheet'!EH155="","",'Result Sheet'!EH155)</f>
        <v/>
      </c>
      <c r="AB152" s="193" t="str">
        <f>IF('Result Sheet'!GB155="","",'Result Sheet'!GB155)</f>
        <v/>
      </c>
      <c r="BV152" s="194" t="str">
        <f>'Result Sheet'!G155</f>
        <v/>
      </c>
      <c r="BW152" s="195" t="str">
        <f t="shared" si="24"/>
        <v/>
      </c>
      <c r="BX152" s="195" t="str">
        <f t="shared" si="25"/>
        <v/>
      </c>
      <c r="BY152" s="195" t="str">
        <f t="shared" si="26"/>
        <v/>
      </c>
      <c r="BZ152" s="195" t="str">
        <f t="shared" si="27"/>
        <v/>
      </c>
      <c r="CA152" s="195" t="str">
        <f t="shared" si="28"/>
        <v/>
      </c>
      <c r="CB152" s="195" t="str">
        <f t="shared" si="29"/>
        <v/>
      </c>
      <c r="CC152" s="195" t="str">
        <f t="shared" si="30"/>
        <v/>
      </c>
      <c r="CD152" s="195" t="str">
        <f t="shared" si="31"/>
        <v/>
      </c>
      <c r="CE152" s="195" t="str">
        <f t="shared" si="32"/>
        <v/>
      </c>
      <c r="CF152" s="195" t="str">
        <f t="shared" si="33"/>
        <v/>
      </c>
      <c r="CG152" s="195" t="str">
        <f t="shared" si="34"/>
        <v/>
      </c>
      <c r="CH152" s="195" t="str">
        <f t="shared" si="35"/>
        <v/>
      </c>
      <c r="CI152" s="196"/>
    </row>
    <row r="153" spans="1:87" ht="15.95" customHeight="1">
      <c r="A153" s="184">
        <f>IF('Result Sheet'!A156="","",'Result Sheet'!A156)</f>
        <v>149</v>
      </c>
      <c r="B153" s="185" t="str">
        <f>IF('Result Sheet'!B156="","",'Result Sheet'!B156)</f>
        <v/>
      </c>
      <c r="C153" s="186" t="str">
        <f>IF('Result Sheet'!F156="","",'Result Sheet'!F156)</f>
        <v/>
      </c>
      <c r="D153" s="187" t="str">
        <f>IF('Result Sheet'!E156="","",'Result Sheet'!E156)</f>
        <v/>
      </c>
      <c r="E153" s="329" t="str">
        <f>IF('Result Sheet'!G156="","",'Result Sheet'!G156)</f>
        <v/>
      </c>
      <c r="F153" s="329" t="str">
        <f>IF('Result Sheet'!H156="","",'Result Sheet'!H156)</f>
        <v/>
      </c>
      <c r="G153" s="329" t="str">
        <f>IF('Result Sheet'!I156="","",'Result Sheet'!I156)</f>
        <v/>
      </c>
      <c r="H153" s="188" t="str">
        <f>IF('Result Sheet'!K156="","",'Result Sheet'!K156)</f>
        <v/>
      </c>
      <c r="I153" s="188" t="str">
        <f>IF('Result Sheet'!J156="","",'Result Sheet'!J156)</f>
        <v/>
      </c>
      <c r="J153" s="301" t="str">
        <f>IF('Result Sheet'!FZ156="","",'Result Sheet'!FZ156)</f>
        <v/>
      </c>
      <c r="K153" s="189" t="str">
        <f>IF('Result Sheet'!FU156="","",'Result Sheet'!FU156)</f>
        <v/>
      </c>
      <c r="L153" s="190" t="str">
        <f>IF('Result Sheet'!FV156="","",'Result Sheet'!FV156)</f>
        <v/>
      </c>
      <c r="M153" s="189" t="str">
        <f>IF('Result Sheet'!FW156="","",'Result Sheet'!FW156)</f>
        <v/>
      </c>
      <c r="N153" s="494" t="str">
        <f>IF('Result Sheet'!FZ156="NSO","NSO",IF('Result Sheet'!FX156="","",'Result Sheet'!FX156))</f>
        <v/>
      </c>
      <c r="O153" s="496" t="str">
        <f>IF('Result Sheet'!FY156="","",'Result Sheet'!FY156)</f>
        <v/>
      </c>
      <c r="P153" s="495" t="str">
        <f>IF('Result Sheet'!AE156="","",'Result Sheet'!AE156)</f>
        <v/>
      </c>
      <c r="Q153" s="192" t="str">
        <f>IF('Result Sheet'!AF156="","",'Result Sheet'!AF156)</f>
        <v/>
      </c>
      <c r="R153" s="191" t="str">
        <f>IF('Result Sheet'!AZ156="","",'Result Sheet'!AZ156)</f>
        <v/>
      </c>
      <c r="S153" s="192" t="str">
        <f>IF('Result Sheet'!BA156="","",'Result Sheet'!BA156)</f>
        <v/>
      </c>
      <c r="T153" s="191" t="str">
        <f>IF('Result Sheet'!BV156="","",'Result Sheet'!BV156)</f>
        <v/>
      </c>
      <c r="U153" s="192" t="str">
        <f>IF('Result Sheet'!BW156="","",'Result Sheet'!BW156)</f>
        <v/>
      </c>
      <c r="V153" s="191" t="str">
        <f>IF('Result Sheet'!CQ156="","",'Result Sheet'!CQ156)</f>
        <v/>
      </c>
      <c r="W153" s="192" t="str">
        <f>IF('Result Sheet'!CR156="","",'Result Sheet'!CR156)</f>
        <v/>
      </c>
      <c r="X153" s="191" t="str">
        <f>IF('Result Sheet'!DL156="","",'Result Sheet'!DL156)</f>
        <v/>
      </c>
      <c r="Y153" s="192" t="str">
        <f>IF('Result Sheet'!DM156="","",'Result Sheet'!DM156)</f>
        <v/>
      </c>
      <c r="Z153" s="191" t="str">
        <f>IF('Result Sheet'!EG156="","",'Result Sheet'!EG156)</f>
        <v/>
      </c>
      <c r="AA153" s="192" t="str">
        <f>IF('Result Sheet'!EH156="","",'Result Sheet'!EH156)</f>
        <v/>
      </c>
      <c r="AB153" s="193" t="str">
        <f>IF('Result Sheet'!GB156="","",'Result Sheet'!GB156)</f>
        <v/>
      </c>
      <c r="BV153" s="194" t="str">
        <f>'Result Sheet'!G156</f>
        <v/>
      </c>
      <c r="BW153" s="195" t="str">
        <f t="shared" si="24"/>
        <v/>
      </c>
      <c r="BX153" s="195" t="str">
        <f t="shared" si="25"/>
        <v/>
      </c>
      <c r="BY153" s="195" t="str">
        <f t="shared" si="26"/>
        <v/>
      </c>
      <c r="BZ153" s="195" t="str">
        <f t="shared" si="27"/>
        <v/>
      </c>
      <c r="CA153" s="195" t="str">
        <f t="shared" si="28"/>
        <v/>
      </c>
      <c r="CB153" s="195" t="str">
        <f t="shared" si="29"/>
        <v/>
      </c>
      <c r="CC153" s="195" t="str">
        <f t="shared" si="30"/>
        <v/>
      </c>
      <c r="CD153" s="195" t="str">
        <f t="shared" si="31"/>
        <v/>
      </c>
      <c r="CE153" s="195" t="str">
        <f t="shared" si="32"/>
        <v/>
      </c>
      <c r="CF153" s="195" t="str">
        <f t="shared" si="33"/>
        <v/>
      </c>
      <c r="CG153" s="195" t="str">
        <f t="shared" si="34"/>
        <v/>
      </c>
      <c r="CH153" s="195" t="str">
        <f t="shared" si="35"/>
        <v/>
      </c>
      <c r="CI153" s="196"/>
    </row>
    <row r="154" spans="1:87" ht="15.95" customHeight="1">
      <c r="A154" s="184">
        <f>IF('Result Sheet'!A157="","",'Result Sheet'!A157)</f>
        <v>150</v>
      </c>
      <c r="B154" s="185" t="str">
        <f>IF('Result Sheet'!B157="","",'Result Sheet'!B157)</f>
        <v/>
      </c>
      <c r="C154" s="186" t="str">
        <f>IF('Result Sheet'!F157="","",'Result Sheet'!F157)</f>
        <v/>
      </c>
      <c r="D154" s="187" t="str">
        <f>IF('Result Sheet'!E157="","",'Result Sheet'!E157)</f>
        <v/>
      </c>
      <c r="E154" s="329" t="str">
        <f>IF('Result Sheet'!G157="","",'Result Sheet'!G157)</f>
        <v/>
      </c>
      <c r="F154" s="329" t="str">
        <f>IF('Result Sheet'!H157="","",'Result Sheet'!H157)</f>
        <v/>
      </c>
      <c r="G154" s="329" t="str">
        <f>IF('Result Sheet'!I157="","",'Result Sheet'!I157)</f>
        <v/>
      </c>
      <c r="H154" s="188" t="str">
        <f>IF('Result Sheet'!K157="","",'Result Sheet'!K157)</f>
        <v/>
      </c>
      <c r="I154" s="188" t="str">
        <f>IF('Result Sheet'!J157="","",'Result Sheet'!J157)</f>
        <v/>
      </c>
      <c r="J154" s="301" t="str">
        <f>IF('Result Sheet'!FZ157="","",'Result Sheet'!FZ157)</f>
        <v/>
      </c>
      <c r="K154" s="189" t="str">
        <f>IF('Result Sheet'!FU157="","",'Result Sheet'!FU157)</f>
        <v/>
      </c>
      <c r="L154" s="190" t="str">
        <f>IF('Result Sheet'!FV157="","",'Result Sheet'!FV157)</f>
        <v/>
      </c>
      <c r="M154" s="189" t="str">
        <f>IF('Result Sheet'!FW157="","",'Result Sheet'!FW157)</f>
        <v/>
      </c>
      <c r="N154" s="494" t="str">
        <f>IF('Result Sheet'!FZ157="NSO","NSO",IF('Result Sheet'!FX157="","",'Result Sheet'!FX157))</f>
        <v/>
      </c>
      <c r="O154" s="496" t="str">
        <f>IF('Result Sheet'!FY157="","",'Result Sheet'!FY157)</f>
        <v/>
      </c>
      <c r="P154" s="495" t="str">
        <f>IF('Result Sheet'!AE157="","",'Result Sheet'!AE157)</f>
        <v/>
      </c>
      <c r="Q154" s="192" t="str">
        <f>IF('Result Sheet'!AF157="","",'Result Sheet'!AF157)</f>
        <v/>
      </c>
      <c r="R154" s="191" t="str">
        <f>IF('Result Sheet'!AZ157="","",'Result Sheet'!AZ157)</f>
        <v/>
      </c>
      <c r="S154" s="192" t="str">
        <f>IF('Result Sheet'!BA157="","",'Result Sheet'!BA157)</f>
        <v/>
      </c>
      <c r="T154" s="191" t="str">
        <f>IF('Result Sheet'!BV157="","",'Result Sheet'!BV157)</f>
        <v/>
      </c>
      <c r="U154" s="192" t="str">
        <f>IF('Result Sheet'!BW157="","",'Result Sheet'!BW157)</f>
        <v/>
      </c>
      <c r="V154" s="191" t="str">
        <f>IF('Result Sheet'!CQ157="","",'Result Sheet'!CQ157)</f>
        <v/>
      </c>
      <c r="W154" s="192" t="str">
        <f>IF('Result Sheet'!CR157="","",'Result Sheet'!CR157)</f>
        <v/>
      </c>
      <c r="X154" s="191" t="str">
        <f>IF('Result Sheet'!DL157="","",'Result Sheet'!DL157)</f>
        <v/>
      </c>
      <c r="Y154" s="192" t="str">
        <f>IF('Result Sheet'!DM157="","",'Result Sheet'!DM157)</f>
        <v/>
      </c>
      <c r="Z154" s="191" t="str">
        <f>IF('Result Sheet'!EG157="","",'Result Sheet'!EG157)</f>
        <v/>
      </c>
      <c r="AA154" s="192" t="str">
        <f>IF('Result Sheet'!EH157="","",'Result Sheet'!EH157)</f>
        <v/>
      </c>
      <c r="AB154" s="193" t="str">
        <f>IF('Result Sheet'!GB157="","",'Result Sheet'!GB157)</f>
        <v/>
      </c>
      <c r="BV154" s="194" t="str">
        <f>'Result Sheet'!G157</f>
        <v/>
      </c>
      <c r="BW154" s="195" t="str">
        <f t="shared" si="24"/>
        <v/>
      </c>
      <c r="BX154" s="195" t="str">
        <f t="shared" si="25"/>
        <v/>
      </c>
      <c r="BY154" s="195" t="str">
        <f t="shared" si="26"/>
        <v/>
      </c>
      <c r="BZ154" s="195" t="str">
        <f t="shared" si="27"/>
        <v/>
      </c>
      <c r="CA154" s="195" t="str">
        <f t="shared" si="28"/>
        <v/>
      </c>
      <c r="CB154" s="195" t="str">
        <f t="shared" si="29"/>
        <v/>
      </c>
      <c r="CC154" s="195" t="str">
        <f t="shared" si="30"/>
        <v/>
      </c>
      <c r="CD154" s="195" t="str">
        <f t="shared" si="31"/>
        <v/>
      </c>
      <c r="CE154" s="195" t="str">
        <f t="shared" si="32"/>
        <v/>
      </c>
      <c r="CF154" s="195" t="str">
        <f t="shared" si="33"/>
        <v/>
      </c>
      <c r="CG154" s="195" t="str">
        <f t="shared" si="34"/>
        <v/>
      </c>
      <c r="CH154" s="195" t="str">
        <f t="shared" si="35"/>
        <v/>
      </c>
      <c r="CI154" s="196"/>
    </row>
    <row r="155" spans="1:87" ht="15.95" customHeight="1">
      <c r="A155" s="184">
        <f>IF('Result Sheet'!A158="","",'Result Sheet'!A158)</f>
        <v>151</v>
      </c>
      <c r="B155" s="185" t="str">
        <f>IF('Result Sheet'!B158="","",'Result Sheet'!B158)</f>
        <v/>
      </c>
      <c r="C155" s="186" t="str">
        <f>IF('Result Sheet'!F158="","",'Result Sheet'!F158)</f>
        <v/>
      </c>
      <c r="D155" s="187" t="str">
        <f>IF('Result Sheet'!E158="","",'Result Sheet'!E158)</f>
        <v/>
      </c>
      <c r="E155" s="329" t="str">
        <f>IF('Result Sheet'!G158="","",'Result Sheet'!G158)</f>
        <v/>
      </c>
      <c r="F155" s="329" t="str">
        <f>IF('Result Sheet'!H158="","",'Result Sheet'!H158)</f>
        <v/>
      </c>
      <c r="G155" s="329" t="str">
        <f>IF('Result Sheet'!I158="","",'Result Sheet'!I158)</f>
        <v/>
      </c>
      <c r="H155" s="188" t="str">
        <f>IF('Result Sheet'!K158="","",'Result Sheet'!K158)</f>
        <v/>
      </c>
      <c r="I155" s="188" t="str">
        <f>IF('Result Sheet'!J158="","",'Result Sheet'!J158)</f>
        <v/>
      </c>
      <c r="J155" s="301" t="str">
        <f>IF('Result Sheet'!FZ158="","",'Result Sheet'!FZ158)</f>
        <v/>
      </c>
      <c r="K155" s="189" t="str">
        <f>IF('Result Sheet'!FU158="","",'Result Sheet'!FU158)</f>
        <v/>
      </c>
      <c r="L155" s="190" t="str">
        <f>IF('Result Sheet'!FV158="","",'Result Sheet'!FV158)</f>
        <v/>
      </c>
      <c r="M155" s="189" t="str">
        <f>IF('Result Sheet'!FW158="","",'Result Sheet'!FW158)</f>
        <v/>
      </c>
      <c r="N155" s="494" t="str">
        <f>IF('Result Sheet'!FZ158="NSO","NSO",IF('Result Sheet'!FX158="","",'Result Sheet'!FX158))</f>
        <v/>
      </c>
      <c r="O155" s="496" t="str">
        <f>IF('Result Sheet'!FY158="","",'Result Sheet'!FY158)</f>
        <v/>
      </c>
      <c r="P155" s="495" t="str">
        <f>IF('Result Sheet'!AE158="","",'Result Sheet'!AE158)</f>
        <v/>
      </c>
      <c r="Q155" s="192" t="str">
        <f>IF('Result Sheet'!AF158="","",'Result Sheet'!AF158)</f>
        <v/>
      </c>
      <c r="R155" s="191" t="str">
        <f>IF('Result Sheet'!AZ158="","",'Result Sheet'!AZ158)</f>
        <v/>
      </c>
      <c r="S155" s="192" t="str">
        <f>IF('Result Sheet'!BA158="","",'Result Sheet'!BA158)</f>
        <v/>
      </c>
      <c r="T155" s="191" t="str">
        <f>IF('Result Sheet'!BV158="","",'Result Sheet'!BV158)</f>
        <v/>
      </c>
      <c r="U155" s="192" t="str">
        <f>IF('Result Sheet'!BW158="","",'Result Sheet'!BW158)</f>
        <v/>
      </c>
      <c r="V155" s="191" t="str">
        <f>IF('Result Sheet'!CQ158="","",'Result Sheet'!CQ158)</f>
        <v/>
      </c>
      <c r="W155" s="192" t="str">
        <f>IF('Result Sheet'!CR158="","",'Result Sheet'!CR158)</f>
        <v/>
      </c>
      <c r="X155" s="191" t="str">
        <f>IF('Result Sheet'!DL158="","",'Result Sheet'!DL158)</f>
        <v/>
      </c>
      <c r="Y155" s="192" t="str">
        <f>IF('Result Sheet'!DM158="","",'Result Sheet'!DM158)</f>
        <v/>
      </c>
      <c r="Z155" s="191" t="str">
        <f>IF('Result Sheet'!EG158="","",'Result Sheet'!EG158)</f>
        <v/>
      </c>
      <c r="AA155" s="192" t="str">
        <f>IF('Result Sheet'!EH158="","",'Result Sheet'!EH158)</f>
        <v/>
      </c>
      <c r="AB155" s="193" t="str">
        <f>IF('Result Sheet'!GB158="","",'Result Sheet'!GB158)</f>
        <v/>
      </c>
      <c r="BV155" s="194" t="str">
        <f>'Result Sheet'!G158</f>
        <v/>
      </c>
      <c r="BW155" s="195" t="str">
        <f t="shared" si="24"/>
        <v/>
      </c>
      <c r="BX155" s="195" t="str">
        <f t="shared" si="25"/>
        <v/>
      </c>
      <c r="BY155" s="195" t="str">
        <f t="shared" si="26"/>
        <v/>
      </c>
      <c r="BZ155" s="195" t="str">
        <f t="shared" si="27"/>
        <v/>
      </c>
      <c r="CA155" s="195" t="str">
        <f t="shared" si="28"/>
        <v/>
      </c>
      <c r="CB155" s="195" t="str">
        <f t="shared" si="29"/>
        <v/>
      </c>
      <c r="CC155" s="195" t="str">
        <f t="shared" si="30"/>
        <v/>
      </c>
      <c r="CD155" s="195" t="str">
        <f t="shared" si="31"/>
        <v/>
      </c>
      <c r="CE155" s="195" t="str">
        <f t="shared" si="32"/>
        <v/>
      </c>
      <c r="CF155" s="195" t="str">
        <f t="shared" si="33"/>
        <v/>
      </c>
      <c r="CG155" s="195" t="str">
        <f t="shared" si="34"/>
        <v/>
      </c>
      <c r="CH155" s="195" t="str">
        <f t="shared" si="35"/>
        <v/>
      </c>
      <c r="CI155" s="196"/>
    </row>
    <row r="156" spans="1:87" ht="15.95" customHeight="1">
      <c r="A156" s="184">
        <f>IF('Result Sheet'!A159="","",'Result Sheet'!A159)</f>
        <v>152</v>
      </c>
      <c r="B156" s="185" t="str">
        <f>IF('Result Sheet'!B159="","",'Result Sheet'!B159)</f>
        <v/>
      </c>
      <c r="C156" s="186" t="str">
        <f>IF('Result Sheet'!F159="","",'Result Sheet'!F159)</f>
        <v/>
      </c>
      <c r="D156" s="187" t="str">
        <f>IF('Result Sheet'!E159="","",'Result Sheet'!E159)</f>
        <v/>
      </c>
      <c r="E156" s="329" t="str">
        <f>IF('Result Sheet'!G159="","",'Result Sheet'!G159)</f>
        <v/>
      </c>
      <c r="F156" s="329" t="str">
        <f>IF('Result Sheet'!H159="","",'Result Sheet'!H159)</f>
        <v/>
      </c>
      <c r="G156" s="329" t="str">
        <f>IF('Result Sheet'!I159="","",'Result Sheet'!I159)</f>
        <v/>
      </c>
      <c r="H156" s="188" t="str">
        <f>IF('Result Sheet'!K159="","",'Result Sheet'!K159)</f>
        <v/>
      </c>
      <c r="I156" s="188" t="str">
        <f>IF('Result Sheet'!J159="","",'Result Sheet'!J159)</f>
        <v/>
      </c>
      <c r="J156" s="301" t="str">
        <f>IF('Result Sheet'!FZ159="","",'Result Sheet'!FZ159)</f>
        <v/>
      </c>
      <c r="K156" s="189" t="str">
        <f>IF('Result Sheet'!FU159="","",'Result Sheet'!FU159)</f>
        <v/>
      </c>
      <c r="L156" s="190" t="str">
        <f>IF('Result Sheet'!FV159="","",'Result Sheet'!FV159)</f>
        <v/>
      </c>
      <c r="M156" s="189" t="str">
        <f>IF('Result Sheet'!FW159="","",'Result Sheet'!FW159)</f>
        <v/>
      </c>
      <c r="N156" s="494" t="str">
        <f>IF('Result Sheet'!FZ159="NSO","NSO",IF('Result Sheet'!FX159="","",'Result Sheet'!FX159))</f>
        <v/>
      </c>
      <c r="O156" s="496" t="str">
        <f>IF('Result Sheet'!FY159="","",'Result Sheet'!FY159)</f>
        <v/>
      </c>
      <c r="P156" s="495" t="str">
        <f>IF('Result Sheet'!AE159="","",'Result Sheet'!AE159)</f>
        <v/>
      </c>
      <c r="Q156" s="192" t="str">
        <f>IF('Result Sheet'!AF159="","",'Result Sheet'!AF159)</f>
        <v/>
      </c>
      <c r="R156" s="191" t="str">
        <f>IF('Result Sheet'!AZ159="","",'Result Sheet'!AZ159)</f>
        <v/>
      </c>
      <c r="S156" s="192" t="str">
        <f>IF('Result Sheet'!BA159="","",'Result Sheet'!BA159)</f>
        <v/>
      </c>
      <c r="T156" s="191" t="str">
        <f>IF('Result Sheet'!BV159="","",'Result Sheet'!BV159)</f>
        <v/>
      </c>
      <c r="U156" s="192" t="str">
        <f>IF('Result Sheet'!BW159="","",'Result Sheet'!BW159)</f>
        <v/>
      </c>
      <c r="V156" s="191" t="str">
        <f>IF('Result Sheet'!CQ159="","",'Result Sheet'!CQ159)</f>
        <v/>
      </c>
      <c r="W156" s="192" t="str">
        <f>IF('Result Sheet'!CR159="","",'Result Sheet'!CR159)</f>
        <v/>
      </c>
      <c r="X156" s="191" t="str">
        <f>IF('Result Sheet'!DL159="","",'Result Sheet'!DL159)</f>
        <v/>
      </c>
      <c r="Y156" s="192" t="str">
        <f>IF('Result Sheet'!DM159="","",'Result Sheet'!DM159)</f>
        <v/>
      </c>
      <c r="Z156" s="191" t="str">
        <f>IF('Result Sheet'!EG159="","",'Result Sheet'!EG159)</f>
        <v/>
      </c>
      <c r="AA156" s="192" t="str">
        <f>IF('Result Sheet'!EH159="","",'Result Sheet'!EH159)</f>
        <v/>
      </c>
      <c r="AB156" s="193" t="str">
        <f>IF('Result Sheet'!GB159="","",'Result Sheet'!GB159)</f>
        <v/>
      </c>
      <c r="BV156" s="194" t="str">
        <f>'Result Sheet'!G159</f>
        <v/>
      </c>
      <c r="BW156" s="195" t="str">
        <f t="shared" si="24"/>
        <v/>
      </c>
      <c r="BX156" s="195" t="str">
        <f t="shared" si="25"/>
        <v/>
      </c>
      <c r="BY156" s="195" t="str">
        <f t="shared" si="26"/>
        <v/>
      </c>
      <c r="BZ156" s="195" t="str">
        <f t="shared" si="27"/>
        <v/>
      </c>
      <c r="CA156" s="195" t="str">
        <f t="shared" si="28"/>
        <v/>
      </c>
      <c r="CB156" s="195" t="str">
        <f t="shared" si="29"/>
        <v/>
      </c>
      <c r="CC156" s="195" t="str">
        <f t="shared" si="30"/>
        <v/>
      </c>
      <c r="CD156" s="195" t="str">
        <f t="shared" si="31"/>
        <v/>
      </c>
      <c r="CE156" s="195" t="str">
        <f t="shared" si="32"/>
        <v/>
      </c>
      <c r="CF156" s="195" t="str">
        <f t="shared" si="33"/>
        <v/>
      </c>
      <c r="CG156" s="195" t="str">
        <f t="shared" si="34"/>
        <v/>
      </c>
      <c r="CH156" s="195" t="str">
        <f t="shared" si="35"/>
        <v/>
      </c>
      <c r="CI156" s="196"/>
    </row>
    <row r="157" spans="1:87" ht="15.95" customHeight="1">
      <c r="A157" s="184">
        <f>IF('Result Sheet'!A160="","",'Result Sheet'!A160)</f>
        <v>153</v>
      </c>
      <c r="B157" s="185" t="str">
        <f>IF('Result Sheet'!B160="","",'Result Sheet'!B160)</f>
        <v/>
      </c>
      <c r="C157" s="186" t="str">
        <f>IF('Result Sheet'!F160="","",'Result Sheet'!F160)</f>
        <v/>
      </c>
      <c r="D157" s="187" t="str">
        <f>IF('Result Sheet'!E160="","",'Result Sheet'!E160)</f>
        <v/>
      </c>
      <c r="E157" s="329" t="str">
        <f>IF('Result Sheet'!G160="","",'Result Sheet'!G160)</f>
        <v/>
      </c>
      <c r="F157" s="329" t="str">
        <f>IF('Result Sheet'!H160="","",'Result Sheet'!H160)</f>
        <v/>
      </c>
      <c r="G157" s="329" t="str">
        <f>IF('Result Sheet'!I160="","",'Result Sheet'!I160)</f>
        <v/>
      </c>
      <c r="H157" s="188" t="str">
        <f>IF('Result Sheet'!K160="","",'Result Sheet'!K160)</f>
        <v/>
      </c>
      <c r="I157" s="188" t="str">
        <f>IF('Result Sheet'!J160="","",'Result Sheet'!J160)</f>
        <v/>
      </c>
      <c r="J157" s="301" t="str">
        <f>IF('Result Sheet'!FZ160="","",'Result Sheet'!FZ160)</f>
        <v/>
      </c>
      <c r="K157" s="189" t="str">
        <f>IF('Result Sheet'!FU160="","",'Result Sheet'!FU160)</f>
        <v/>
      </c>
      <c r="L157" s="190" t="str">
        <f>IF('Result Sheet'!FV160="","",'Result Sheet'!FV160)</f>
        <v/>
      </c>
      <c r="M157" s="189" t="str">
        <f>IF('Result Sheet'!FW160="","",'Result Sheet'!FW160)</f>
        <v/>
      </c>
      <c r="N157" s="494" t="str">
        <f>IF('Result Sheet'!FZ160="NSO","NSO",IF('Result Sheet'!FX160="","",'Result Sheet'!FX160))</f>
        <v/>
      </c>
      <c r="O157" s="496" t="str">
        <f>IF('Result Sheet'!FY160="","",'Result Sheet'!FY160)</f>
        <v/>
      </c>
      <c r="P157" s="495" t="str">
        <f>IF('Result Sheet'!AE160="","",'Result Sheet'!AE160)</f>
        <v/>
      </c>
      <c r="Q157" s="192" t="str">
        <f>IF('Result Sheet'!AF160="","",'Result Sheet'!AF160)</f>
        <v/>
      </c>
      <c r="R157" s="191" t="str">
        <f>IF('Result Sheet'!AZ160="","",'Result Sheet'!AZ160)</f>
        <v/>
      </c>
      <c r="S157" s="192" t="str">
        <f>IF('Result Sheet'!BA160="","",'Result Sheet'!BA160)</f>
        <v/>
      </c>
      <c r="T157" s="191" t="str">
        <f>IF('Result Sheet'!BV160="","",'Result Sheet'!BV160)</f>
        <v/>
      </c>
      <c r="U157" s="192" t="str">
        <f>IF('Result Sheet'!BW160="","",'Result Sheet'!BW160)</f>
        <v/>
      </c>
      <c r="V157" s="191" t="str">
        <f>IF('Result Sheet'!CQ160="","",'Result Sheet'!CQ160)</f>
        <v/>
      </c>
      <c r="W157" s="192" t="str">
        <f>IF('Result Sheet'!CR160="","",'Result Sheet'!CR160)</f>
        <v/>
      </c>
      <c r="X157" s="191" t="str">
        <f>IF('Result Sheet'!DL160="","",'Result Sheet'!DL160)</f>
        <v/>
      </c>
      <c r="Y157" s="192" t="str">
        <f>IF('Result Sheet'!DM160="","",'Result Sheet'!DM160)</f>
        <v/>
      </c>
      <c r="Z157" s="191" t="str">
        <f>IF('Result Sheet'!EG160="","",'Result Sheet'!EG160)</f>
        <v/>
      </c>
      <c r="AA157" s="192" t="str">
        <f>IF('Result Sheet'!EH160="","",'Result Sheet'!EH160)</f>
        <v/>
      </c>
      <c r="AB157" s="193" t="str">
        <f>IF('Result Sheet'!GB160="","",'Result Sheet'!GB160)</f>
        <v/>
      </c>
      <c r="BV157" s="194" t="str">
        <f>'Result Sheet'!G160</f>
        <v/>
      </c>
      <c r="BW157" s="195" t="str">
        <f t="shared" si="24"/>
        <v/>
      </c>
      <c r="BX157" s="195" t="str">
        <f t="shared" si="25"/>
        <v/>
      </c>
      <c r="BY157" s="195" t="str">
        <f t="shared" si="26"/>
        <v/>
      </c>
      <c r="BZ157" s="195" t="str">
        <f t="shared" si="27"/>
        <v/>
      </c>
      <c r="CA157" s="195" t="str">
        <f t="shared" si="28"/>
        <v/>
      </c>
      <c r="CB157" s="195" t="str">
        <f t="shared" si="29"/>
        <v/>
      </c>
      <c r="CC157" s="195" t="str">
        <f t="shared" si="30"/>
        <v/>
      </c>
      <c r="CD157" s="195" t="str">
        <f t="shared" si="31"/>
        <v/>
      </c>
      <c r="CE157" s="195" t="str">
        <f t="shared" si="32"/>
        <v/>
      </c>
      <c r="CF157" s="195" t="str">
        <f t="shared" si="33"/>
        <v/>
      </c>
      <c r="CG157" s="195" t="str">
        <f t="shared" si="34"/>
        <v/>
      </c>
      <c r="CH157" s="195" t="str">
        <f t="shared" si="35"/>
        <v/>
      </c>
      <c r="CI157" s="196"/>
    </row>
    <row r="158" spans="1:87" ht="15.95" customHeight="1">
      <c r="A158" s="184">
        <f>IF('Result Sheet'!A161="","",'Result Sheet'!A161)</f>
        <v>154</v>
      </c>
      <c r="B158" s="185" t="str">
        <f>IF('Result Sheet'!B161="","",'Result Sheet'!B161)</f>
        <v/>
      </c>
      <c r="C158" s="186" t="str">
        <f>IF('Result Sheet'!F161="","",'Result Sheet'!F161)</f>
        <v/>
      </c>
      <c r="D158" s="187" t="str">
        <f>IF('Result Sheet'!E161="","",'Result Sheet'!E161)</f>
        <v/>
      </c>
      <c r="E158" s="329" t="str">
        <f>IF('Result Sheet'!G161="","",'Result Sheet'!G161)</f>
        <v/>
      </c>
      <c r="F158" s="329" t="str">
        <f>IF('Result Sheet'!H161="","",'Result Sheet'!H161)</f>
        <v/>
      </c>
      <c r="G158" s="329" t="str">
        <f>IF('Result Sheet'!I161="","",'Result Sheet'!I161)</f>
        <v/>
      </c>
      <c r="H158" s="188" t="str">
        <f>IF('Result Sheet'!K161="","",'Result Sheet'!K161)</f>
        <v/>
      </c>
      <c r="I158" s="188" t="str">
        <f>IF('Result Sheet'!J161="","",'Result Sheet'!J161)</f>
        <v/>
      </c>
      <c r="J158" s="301" t="str">
        <f>IF('Result Sheet'!FZ161="","",'Result Sheet'!FZ161)</f>
        <v/>
      </c>
      <c r="K158" s="189" t="str">
        <f>IF('Result Sheet'!FU161="","",'Result Sheet'!FU161)</f>
        <v/>
      </c>
      <c r="L158" s="190" t="str">
        <f>IF('Result Sheet'!FV161="","",'Result Sheet'!FV161)</f>
        <v/>
      </c>
      <c r="M158" s="189" t="str">
        <f>IF('Result Sheet'!FW161="","",'Result Sheet'!FW161)</f>
        <v/>
      </c>
      <c r="N158" s="494" t="str">
        <f>IF('Result Sheet'!FZ161="NSO","NSO",IF('Result Sheet'!FX161="","",'Result Sheet'!FX161))</f>
        <v/>
      </c>
      <c r="O158" s="496" t="str">
        <f>IF('Result Sheet'!FY161="","",'Result Sheet'!FY161)</f>
        <v/>
      </c>
      <c r="P158" s="495" t="str">
        <f>IF('Result Sheet'!AE161="","",'Result Sheet'!AE161)</f>
        <v/>
      </c>
      <c r="Q158" s="192" t="str">
        <f>IF('Result Sheet'!AF161="","",'Result Sheet'!AF161)</f>
        <v/>
      </c>
      <c r="R158" s="191" t="str">
        <f>IF('Result Sheet'!AZ161="","",'Result Sheet'!AZ161)</f>
        <v/>
      </c>
      <c r="S158" s="192" t="str">
        <f>IF('Result Sheet'!BA161="","",'Result Sheet'!BA161)</f>
        <v/>
      </c>
      <c r="T158" s="191" t="str">
        <f>IF('Result Sheet'!BV161="","",'Result Sheet'!BV161)</f>
        <v/>
      </c>
      <c r="U158" s="192" t="str">
        <f>IF('Result Sheet'!BW161="","",'Result Sheet'!BW161)</f>
        <v/>
      </c>
      <c r="V158" s="191" t="str">
        <f>IF('Result Sheet'!CQ161="","",'Result Sheet'!CQ161)</f>
        <v/>
      </c>
      <c r="W158" s="192" t="str">
        <f>IF('Result Sheet'!CR161="","",'Result Sheet'!CR161)</f>
        <v/>
      </c>
      <c r="X158" s="191" t="str">
        <f>IF('Result Sheet'!DL161="","",'Result Sheet'!DL161)</f>
        <v/>
      </c>
      <c r="Y158" s="192" t="str">
        <f>IF('Result Sheet'!DM161="","",'Result Sheet'!DM161)</f>
        <v/>
      </c>
      <c r="Z158" s="191" t="str">
        <f>IF('Result Sheet'!EG161="","",'Result Sheet'!EG161)</f>
        <v/>
      </c>
      <c r="AA158" s="192" t="str">
        <f>IF('Result Sheet'!EH161="","",'Result Sheet'!EH161)</f>
        <v/>
      </c>
      <c r="AB158" s="193" t="str">
        <f>IF('Result Sheet'!GB161="","",'Result Sheet'!GB161)</f>
        <v/>
      </c>
      <c r="BV158" s="194" t="str">
        <f>'Result Sheet'!G161</f>
        <v/>
      </c>
      <c r="BW158" s="195" t="str">
        <f t="shared" si="24"/>
        <v/>
      </c>
      <c r="BX158" s="195" t="str">
        <f t="shared" si="25"/>
        <v/>
      </c>
      <c r="BY158" s="195" t="str">
        <f t="shared" si="26"/>
        <v/>
      </c>
      <c r="BZ158" s="195" t="str">
        <f t="shared" si="27"/>
        <v/>
      </c>
      <c r="CA158" s="195" t="str">
        <f t="shared" si="28"/>
        <v/>
      </c>
      <c r="CB158" s="195" t="str">
        <f t="shared" si="29"/>
        <v/>
      </c>
      <c r="CC158" s="195" t="str">
        <f t="shared" si="30"/>
        <v/>
      </c>
      <c r="CD158" s="195" t="str">
        <f t="shared" si="31"/>
        <v/>
      </c>
      <c r="CE158" s="195" t="str">
        <f t="shared" si="32"/>
        <v/>
      </c>
      <c r="CF158" s="195" t="str">
        <f t="shared" si="33"/>
        <v/>
      </c>
      <c r="CG158" s="195" t="str">
        <f t="shared" si="34"/>
        <v/>
      </c>
      <c r="CH158" s="195" t="str">
        <f t="shared" si="35"/>
        <v/>
      </c>
      <c r="CI158" s="196"/>
    </row>
    <row r="159" spans="1:87" ht="15.95" customHeight="1">
      <c r="A159" s="184">
        <f>IF('Result Sheet'!A162="","",'Result Sheet'!A162)</f>
        <v>155</v>
      </c>
      <c r="B159" s="185" t="str">
        <f>IF('Result Sheet'!B162="","",'Result Sheet'!B162)</f>
        <v/>
      </c>
      <c r="C159" s="186" t="str">
        <f>IF('Result Sheet'!F162="","",'Result Sheet'!F162)</f>
        <v/>
      </c>
      <c r="D159" s="187" t="str">
        <f>IF('Result Sheet'!E162="","",'Result Sheet'!E162)</f>
        <v/>
      </c>
      <c r="E159" s="329" t="str">
        <f>IF('Result Sheet'!G162="","",'Result Sheet'!G162)</f>
        <v/>
      </c>
      <c r="F159" s="329" t="str">
        <f>IF('Result Sheet'!H162="","",'Result Sheet'!H162)</f>
        <v/>
      </c>
      <c r="G159" s="329" t="str">
        <f>IF('Result Sheet'!I162="","",'Result Sheet'!I162)</f>
        <v/>
      </c>
      <c r="H159" s="188" t="str">
        <f>IF('Result Sheet'!K162="","",'Result Sheet'!K162)</f>
        <v/>
      </c>
      <c r="I159" s="188" t="str">
        <f>IF('Result Sheet'!J162="","",'Result Sheet'!J162)</f>
        <v/>
      </c>
      <c r="J159" s="301" t="str">
        <f>IF('Result Sheet'!FZ162="","",'Result Sheet'!FZ162)</f>
        <v/>
      </c>
      <c r="K159" s="189" t="str">
        <f>IF('Result Sheet'!FU162="","",'Result Sheet'!FU162)</f>
        <v/>
      </c>
      <c r="L159" s="190" t="str">
        <f>IF('Result Sheet'!FV162="","",'Result Sheet'!FV162)</f>
        <v/>
      </c>
      <c r="M159" s="189" t="str">
        <f>IF('Result Sheet'!FW162="","",'Result Sheet'!FW162)</f>
        <v/>
      </c>
      <c r="N159" s="494" t="str">
        <f>IF('Result Sheet'!FZ162="NSO","NSO",IF('Result Sheet'!FX162="","",'Result Sheet'!FX162))</f>
        <v/>
      </c>
      <c r="O159" s="496" t="str">
        <f>IF('Result Sheet'!FY162="","",'Result Sheet'!FY162)</f>
        <v/>
      </c>
      <c r="P159" s="495" t="str">
        <f>IF('Result Sheet'!AE162="","",'Result Sheet'!AE162)</f>
        <v/>
      </c>
      <c r="Q159" s="192" t="str">
        <f>IF('Result Sheet'!AF162="","",'Result Sheet'!AF162)</f>
        <v/>
      </c>
      <c r="R159" s="191" t="str">
        <f>IF('Result Sheet'!AZ162="","",'Result Sheet'!AZ162)</f>
        <v/>
      </c>
      <c r="S159" s="192" t="str">
        <f>IF('Result Sheet'!BA162="","",'Result Sheet'!BA162)</f>
        <v/>
      </c>
      <c r="T159" s="191" t="str">
        <f>IF('Result Sheet'!BV162="","",'Result Sheet'!BV162)</f>
        <v/>
      </c>
      <c r="U159" s="192" t="str">
        <f>IF('Result Sheet'!BW162="","",'Result Sheet'!BW162)</f>
        <v/>
      </c>
      <c r="V159" s="191" t="str">
        <f>IF('Result Sheet'!CQ162="","",'Result Sheet'!CQ162)</f>
        <v/>
      </c>
      <c r="W159" s="192" t="str">
        <f>IF('Result Sheet'!CR162="","",'Result Sheet'!CR162)</f>
        <v/>
      </c>
      <c r="X159" s="191" t="str">
        <f>IF('Result Sheet'!DL162="","",'Result Sheet'!DL162)</f>
        <v/>
      </c>
      <c r="Y159" s="192" t="str">
        <f>IF('Result Sheet'!DM162="","",'Result Sheet'!DM162)</f>
        <v/>
      </c>
      <c r="Z159" s="191" t="str">
        <f>IF('Result Sheet'!EG162="","",'Result Sheet'!EG162)</f>
        <v/>
      </c>
      <c r="AA159" s="192" t="str">
        <f>IF('Result Sheet'!EH162="","",'Result Sheet'!EH162)</f>
        <v/>
      </c>
      <c r="AB159" s="193" t="str">
        <f>IF('Result Sheet'!GB162="","",'Result Sheet'!GB162)</f>
        <v/>
      </c>
      <c r="BV159" s="194" t="str">
        <f>'Result Sheet'!G162</f>
        <v/>
      </c>
      <c r="BW159" s="195" t="str">
        <f t="shared" si="24"/>
        <v/>
      </c>
      <c r="BX159" s="195" t="str">
        <f t="shared" si="25"/>
        <v/>
      </c>
      <c r="BY159" s="195" t="str">
        <f t="shared" si="26"/>
        <v/>
      </c>
      <c r="BZ159" s="195" t="str">
        <f t="shared" si="27"/>
        <v/>
      </c>
      <c r="CA159" s="195" t="str">
        <f t="shared" si="28"/>
        <v/>
      </c>
      <c r="CB159" s="195" t="str">
        <f t="shared" si="29"/>
        <v/>
      </c>
      <c r="CC159" s="195" t="str">
        <f t="shared" si="30"/>
        <v/>
      </c>
      <c r="CD159" s="195" t="str">
        <f t="shared" si="31"/>
        <v/>
      </c>
      <c r="CE159" s="195" t="str">
        <f t="shared" si="32"/>
        <v/>
      </c>
      <c r="CF159" s="195" t="str">
        <f t="shared" si="33"/>
        <v/>
      </c>
      <c r="CG159" s="195" t="str">
        <f t="shared" si="34"/>
        <v/>
      </c>
      <c r="CH159" s="195" t="str">
        <f t="shared" si="35"/>
        <v/>
      </c>
      <c r="CI159" s="196"/>
    </row>
    <row r="160" spans="1:87" ht="15.95" customHeight="1">
      <c r="A160" s="184">
        <f>IF('Result Sheet'!A163="","",'Result Sheet'!A163)</f>
        <v>156</v>
      </c>
      <c r="B160" s="185" t="str">
        <f>IF('Result Sheet'!B163="","",'Result Sheet'!B163)</f>
        <v/>
      </c>
      <c r="C160" s="186" t="str">
        <f>IF('Result Sheet'!F163="","",'Result Sheet'!F163)</f>
        <v/>
      </c>
      <c r="D160" s="187" t="str">
        <f>IF('Result Sheet'!E163="","",'Result Sheet'!E163)</f>
        <v/>
      </c>
      <c r="E160" s="329" t="str">
        <f>IF('Result Sheet'!G163="","",'Result Sheet'!G163)</f>
        <v/>
      </c>
      <c r="F160" s="329" t="str">
        <f>IF('Result Sheet'!H163="","",'Result Sheet'!H163)</f>
        <v/>
      </c>
      <c r="G160" s="329" t="str">
        <f>IF('Result Sheet'!I163="","",'Result Sheet'!I163)</f>
        <v/>
      </c>
      <c r="H160" s="188" t="str">
        <f>IF('Result Sheet'!K163="","",'Result Sheet'!K163)</f>
        <v/>
      </c>
      <c r="I160" s="188" t="str">
        <f>IF('Result Sheet'!J163="","",'Result Sheet'!J163)</f>
        <v/>
      </c>
      <c r="J160" s="301" t="str">
        <f>IF('Result Sheet'!FZ163="","",'Result Sheet'!FZ163)</f>
        <v/>
      </c>
      <c r="K160" s="189" t="str">
        <f>IF('Result Sheet'!FU163="","",'Result Sheet'!FU163)</f>
        <v/>
      </c>
      <c r="L160" s="190" t="str">
        <f>IF('Result Sheet'!FV163="","",'Result Sheet'!FV163)</f>
        <v/>
      </c>
      <c r="M160" s="189" t="str">
        <f>IF('Result Sheet'!FW163="","",'Result Sheet'!FW163)</f>
        <v/>
      </c>
      <c r="N160" s="494" t="str">
        <f>IF('Result Sheet'!FZ163="NSO","NSO",IF('Result Sheet'!FX163="","",'Result Sheet'!FX163))</f>
        <v/>
      </c>
      <c r="O160" s="496" t="str">
        <f>IF('Result Sheet'!FY163="","",'Result Sheet'!FY163)</f>
        <v/>
      </c>
      <c r="P160" s="495" t="str">
        <f>IF('Result Sheet'!AE163="","",'Result Sheet'!AE163)</f>
        <v/>
      </c>
      <c r="Q160" s="192" t="str">
        <f>IF('Result Sheet'!AF163="","",'Result Sheet'!AF163)</f>
        <v/>
      </c>
      <c r="R160" s="191" t="str">
        <f>IF('Result Sheet'!AZ163="","",'Result Sheet'!AZ163)</f>
        <v/>
      </c>
      <c r="S160" s="192" t="str">
        <f>IF('Result Sheet'!BA163="","",'Result Sheet'!BA163)</f>
        <v/>
      </c>
      <c r="T160" s="191" t="str">
        <f>IF('Result Sheet'!BV163="","",'Result Sheet'!BV163)</f>
        <v/>
      </c>
      <c r="U160" s="192" t="str">
        <f>IF('Result Sheet'!BW163="","",'Result Sheet'!BW163)</f>
        <v/>
      </c>
      <c r="V160" s="191" t="str">
        <f>IF('Result Sheet'!CQ163="","",'Result Sheet'!CQ163)</f>
        <v/>
      </c>
      <c r="W160" s="192" t="str">
        <f>IF('Result Sheet'!CR163="","",'Result Sheet'!CR163)</f>
        <v/>
      </c>
      <c r="X160" s="191" t="str">
        <f>IF('Result Sheet'!DL163="","",'Result Sheet'!DL163)</f>
        <v/>
      </c>
      <c r="Y160" s="192" t="str">
        <f>IF('Result Sheet'!DM163="","",'Result Sheet'!DM163)</f>
        <v/>
      </c>
      <c r="Z160" s="191" t="str">
        <f>IF('Result Sheet'!EG163="","",'Result Sheet'!EG163)</f>
        <v/>
      </c>
      <c r="AA160" s="192" t="str">
        <f>IF('Result Sheet'!EH163="","",'Result Sheet'!EH163)</f>
        <v/>
      </c>
      <c r="AB160" s="193" t="str">
        <f>IF('Result Sheet'!GB163="","",'Result Sheet'!GB163)</f>
        <v/>
      </c>
      <c r="BV160" s="194" t="str">
        <f>'Result Sheet'!G163</f>
        <v/>
      </c>
      <c r="BW160" s="195" t="str">
        <f t="shared" si="24"/>
        <v/>
      </c>
      <c r="BX160" s="195" t="str">
        <f t="shared" si="25"/>
        <v/>
      </c>
      <c r="BY160" s="195" t="str">
        <f t="shared" si="26"/>
        <v/>
      </c>
      <c r="BZ160" s="195" t="str">
        <f t="shared" si="27"/>
        <v/>
      </c>
      <c r="CA160" s="195" t="str">
        <f t="shared" si="28"/>
        <v/>
      </c>
      <c r="CB160" s="195" t="str">
        <f t="shared" si="29"/>
        <v/>
      </c>
      <c r="CC160" s="195" t="str">
        <f t="shared" si="30"/>
        <v/>
      </c>
      <c r="CD160" s="195" t="str">
        <f t="shared" si="31"/>
        <v/>
      </c>
      <c r="CE160" s="195" t="str">
        <f t="shared" si="32"/>
        <v/>
      </c>
      <c r="CF160" s="195" t="str">
        <f t="shared" si="33"/>
        <v/>
      </c>
      <c r="CG160" s="195" t="str">
        <f t="shared" si="34"/>
        <v/>
      </c>
      <c r="CH160" s="195" t="str">
        <f t="shared" si="35"/>
        <v/>
      </c>
      <c r="CI160" s="196"/>
    </row>
    <row r="161" spans="1:87" ht="15.95" customHeight="1">
      <c r="A161" s="184">
        <f>IF('Result Sheet'!A164="","",'Result Sheet'!A164)</f>
        <v>157</v>
      </c>
      <c r="B161" s="185" t="str">
        <f>IF('Result Sheet'!B164="","",'Result Sheet'!B164)</f>
        <v/>
      </c>
      <c r="C161" s="186" t="str">
        <f>IF('Result Sheet'!F164="","",'Result Sheet'!F164)</f>
        <v/>
      </c>
      <c r="D161" s="187" t="str">
        <f>IF('Result Sheet'!E164="","",'Result Sheet'!E164)</f>
        <v/>
      </c>
      <c r="E161" s="329" t="str">
        <f>IF('Result Sheet'!G164="","",'Result Sheet'!G164)</f>
        <v/>
      </c>
      <c r="F161" s="329" t="str">
        <f>IF('Result Sheet'!H164="","",'Result Sheet'!H164)</f>
        <v/>
      </c>
      <c r="G161" s="329" t="str">
        <f>IF('Result Sheet'!I164="","",'Result Sheet'!I164)</f>
        <v/>
      </c>
      <c r="H161" s="188" t="str">
        <f>IF('Result Sheet'!K164="","",'Result Sheet'!K164)</f>
        <v/>
      </c>
      <c r="I161" s="188" t="str">
        <f>IF('Result Sheet'!J164="","",'Result Sheet'!J164)</f>
        <v/>
      </c>
      <c r="J161" s="301" t="str">
        <f>IF('Result Sheet'!FZ164="","",'Result Sheet'!FZ164)</f>
        <v/>
      </c>
      <c r="K161" s="189" t="str">
        <f>IF('Result Sheet'!FU164="","",'Result Sheet'!FU164)</f>
        <v/>
      </c>
      <c r="L161" s="190" t="str">
        <f>IF('Result Sheet'!FV164="","",'Result Sheet'!FV164)</f>
        <v/>
      </c>
      <c r="M161" s="189" t="str">
        <f>IF('Result Sheet'!FW164="","",'Result Sheet'!FW164)</f>
        <v/>
      </c>
      <c r="N161" s="494" t="str">
        <f>IF('Result Sheet'!FZ164="NSO","NSO",IF('Result Sheet'!FX164="","",'Result Sheet'!FX164))</f>
        <v/>
      </c>
      <c r="O161" s="496" t="str">
        <f>IF('Result Sheet'!FY164="","",'Result Sheet'!FY164)</f>
        <v/>
      </c>
      <c r="P161" s="495" t="str">
        <f>IF('Result Sheet'!AE164="","",'Result Sheet'!AE164)</f>
        <v/>
      </c>
      <c r="Q161" s="192" t="str">
        <f>IF('Result Sheet'!AF164="","",'Result Sheet'!AF164)</f>
        <v/>
      </c>
      <c r="R161" s="191" t="str">
        <f>IF('Result Sheet'!AZ164="","",'Result Sheet'!AZ164)</f>
        <v/>
      </c>
      <c r="S161" s="192" t="str">
        <f>IF('Result Sheet'!BA164="","",'Result Sheet'!BA164)</f>
        <v/>
      </c>
      <c r="T161" s="191" t="str">
        <f>IF('Result Sheet'!BV164="","",'Result Sheet'!BV164)</f>
        <v/>
      </c>
      <c r="U161" s="192" t="str">
        <f>IF('Result Sheet'!BW164="","",'Result Sheet'!BW164)</f>
        <v/>
      </c>
      <c r="V161" s="191" t="str">
        <f>IF('Result Sheet'!CQ164="","",'Result Sheet'!CQ164)</f>
        <v/>
      </c>
      <c r="W161" s="192" t="str">
        <f>IF('Result Sheet'!CR164="","",'Result Sheet'!CR164)</f>
        <v/>
      </c>
      <c r="X161" s="191" t="str">
        <f>IF('Result Sheet'!DL164="","",'Result Sheet'!DL164)</f>
        <v/>
      </c>
      <c r="Y161" s="192" t="str">
        <f>IF('Result Sheet'!DM164="","",'Result Sheet'!DM164)</f>
        <v/>
      </c>
      <c r="Z161" s="191" t="str">
        <f>IF('Result Sheet'!EG164="","",'Result Sheet'!EG164)</f>
        <v/>
      </c>
      <c r="AA161" s="192" t="str">
        <f>IF('Result Sheet'!EH164="","",'Result Sheet'!EH164)</f>
        <v/>
      </c>
      <c r="AB161" s="193" t="str">
        <f>IF('Result Sheet'!GB164="","",'Result Sheet'!GB164)</f>
        <v/>
      </c>
      <c r="BV161" s="194" t="str">
        <f>'Result Sheet'!G164</f>
        <v/>
      </c>
      <c r="BW161" s="195" t="str">
        <f t="shared" si="24"/>
        <v/>
      </c>
      <c r="BX161" s="195" t="str">
        <f t="shared" si="25"/>
        <v/>
      </c>
      <c r="BY161" s="195" t="str">
        <f t="shared" si="26"/>
        <v/>
      </c>
      <c r="BZ161" s="195" t="str">
        <f t="shared" si="27"/>
        <v/>
      </c>
      <c r="CA161" s="195" t="str">
        <f t="shared" si="28"/>
        <v/>
      </c>
      <c r="CB161" s="195" t="str">
        <f t="shared" si="29"/>
        <v/>
      </c>
      <c r="CC161" s="195" t="str">
        <f t="shared" si="30"/>
        <v/>
      </c>
      <c r="CD161" s="195" t="str">
        <f t="shared" si="31"/>
        <v/>
      </c>
      <c r="CE161" s="195" t="str">
        <f t="shared" si="32"/>
        <v/>
      </c>
      <c r="CF161" s="195" t="str">
        <f t="shared" si="33"/>
        <v/>
      </c>
      <c r="CG161" s="195" t="str">
        <f t="shared" si="34"/>
        <v/>
      </c>
      <c r="CH161" s="195" t="str">
        <f t="shared" si="35"/>
        <v/>
      </c>
      <c r="CI161" s="196"/>
    </row>
    <row r="162" spans="1:87" ht="15.95" customHeight="1">
      <c r="A162" s="184">
        <f>IF('Result Sheet'!A165="","",'Result Sheet'!A165)</f>
        <v>158</v>
      </c>
      <c r="B162" s="185" t="str">
        <f>IF('Result Sheet'!B165="","",'Result Sheet'!B165)</f>
        <v/>
      </c>
      <c r="C162" s="186" t="str">
        <f>IF('Result Sheet'!F165="","",'Result Sheet'!F165)</f>
        <v/>
      </c>
      <c r="D162" s="187" t="str">
        <f>IF('Result Sheet'!E165="","",'Result Sheet'!E165)</f>
        <v/>
      </c>
      <c r="E162" s="329" t="str">
        <f>IF('Result Sheet'!G165="","",'Result Sheet'!G165)</f>
        <v/>
      </c>
      <c r="F162" s="329" t="str">
        <f>IF('Result Sheet'!H165="","",'Result Sheet'!H165)</f>
        <v/>
      </c>
      <c r="G162" s="329" t="str">
        <f>IF('Result Sheet'!I165="","",'Result Sheet'!I165)</f>
        <v/>
      </c>
      <c r="H162" s="188" t="str">
        <f>IF('Result Sheet'!K165="","",'Result Sheet'!K165)</f>
        <v/>
      </c>
      <c r="I162" s="188" t="str">
        <f>IF('Result Sheet'!J165="","",'Result Sheet'!J165)</f>
        <v/>
      </c>
      <c r="J162" s="301" t="str">
        <f>IF('Result Sheet'!FZ165="","",'Result Sheet'!FZ165)</f>
        <v/>
      </c>
      <c r="K162" s="189" t="str">
        <f>IF('Result Sheet'!FU165="","",'Result Sheet'!FU165)</f>
        <v/>
      </c>
      <c r="L162" s="190" t="str">
        <f>IF('Result Sheet'!FV165="","",'Result Sheet'!FV165)</f>
        <v/>
      </c>
      <c r="M162" s="189" t="str">
        <f>IF('Result Sheet'!FW165="","",'Result Sheet'!FW165)</f>
        <v/>
      </c>
      <c r="N162" s="494" t="str">
        <f>IF('Result Sheet'!FZ165="NSO","NSO",IF('Result Sheet'!FX165="","",'Result Sheet'!FX165))</f>
        <v/>
      </c>
      <c r="O162" s="496" t="str">
        <f>IF('Result Sheet'!FY165="","",'Result Sheet'!FY165)</f>
        <v/>
      </c>
      <c r="P162" s="495" t="str">
        <f>IF('Result Sheet'!AE165="","",'Result Sheet'!AE165)</f>
        <v/>
      </c>
      <c r="Q162" s="192" t="str">
        <f>IF('Result Sheet'!AF165="","",'Result Sheet'!AF165)</f>
        <v/>
      </c>
      <c r="R162" s="191" t="str">
        <f>IF('Result Sheet'!AZ165="","",'Result Sheet'!AZ165)</f>
        <v/>
      </c>
      <c r="S162" s="192" t="str">
        <f>IF('Result Sheet'!BA165="","",'Result Sheet'!BA165)</f>
        <v/>
      </c>
      <c r="T162" s="191" t="str">
        <f>IF('Result Sheet'!BV165="","",'Result Sheet'!BV165)</f>
        <v/>
      </c>
      <c r="U162" s="192" t="str">
        <f>IF('Result Sheet'!BW165="","",'Result Sheet'!BW165)</f>
        <v/>
      </c>
      <c r="V162" s="191" t="str">
        <f>IF('Result Sheet'!CQ165="","",'Result Sheet'!CQ165)</f>
        <v/>
      </c>
      <c r="W162" s="192" t="str">
        <f>IF('Result Sheet'!CR165="","",'Result Sheet'!CR165)</f>
        <v/>
      </c>
      <c r="X162" s="191" t="str">
        <f>IF('Result Sheet'!DL165="","",'Result Sheet'!DL165)</f>
        <v/>
      </c>
      <c r="Y162" s="192" t="str">
        <f>IF('Result Sheet'!DM165="","",'Result Sheet'!DM165)</f>
        <v/>
      </c>
      <c r="Z162" s="191" t="str">
        <f>IF('Result Sheet'!EG165="","",'Result Sheet'!EG165)</f>
        <v/>
      </c>
      <c r="AA162" s="192" t="str">
        <f>IF('Result Sheet'!EH165="","",'Result Sheet'!EH165)</f>
        <v/>
      </c>
      <c r="AB162" s="193" t="str">
        <f>IF('Result Sheet'!GB165="","",'Result Sheet'!GB165)</f>
        <v/>
      </c>
      <c r="BV162" s="194" t="str">
        <f>'Result Sheet'!G165</f>
        <v/>
      </c>
      <c r="BW162" s="195" t="str">
        <f t="shared" si="24"/>
        <v/>
      </c>
      <c r="BX162" s="195" t="str">
        <f t="shared" si="25"/>
        <v/>
      </c>
      <c r="BY162" s="195" t="str">
        <f t="shared" si="26"/>
        <v/>
      </c>
      <c r="BZ162" s="195" t="str">
        <f t="shared" si="27"/>
        <v/>
      </c>
      <c r="CA162" s="195" t="str">
        <f t="shared" si="28"/>
        <v/>
      </c>
      <c r="CB162" s="195" t="str">
        <f t="shared" si="29"/>
        <v/>
      </c>
      <c r="CC162" s="195" t="str">
        <f t="shared" si="30"/>
        <v/>
      </c>
      <c r="CD162" s="195" t="str">
        <f t="shared" si="31"/>
        <v/>
      </c>
      <c r="CE162" s="195" t="str">
        <f t="shared" si="32"/>
        <v/>
      </c>
      <c r="CF162" s="195" t="str">
        <f t="shared" si="33"/>
        <v/>
      </c>
      <c r="CG162" s="195" t="str">
        <f t="shared" si="34"/>
        <v/>
      </c>
      <c r="CH162" s="195" t="str">
        <f t="shared" si="35"/>
        <v/>
      </c>
      <c r="CI162" s="196"/>
    </row>
    <row r="163" spans="1:87" ht="15.95" customHeight="1">
      <c r="A163" s="184">
        <f>IF('Result Sheet'!A166="","",'Result Sheet'!A166)</f>
        <v>159</v>
      </c>
      <c r="B163" s="185" t="str">
        <f>IF('Result Sheet'!B166="","",'Result Sheet'!B166)</f>
        <v/>
      </c>
      <c r="C163" s="186" t="str">
        <f>IF('Result Sheet'!F166="","",'Result Sheet'!F166)</f>
        <v/>
      </c>
      <c r="D163" s="187" t="str">
        <f>IF('Result Sheet'!E166="","",'Result Sheet'!E166)</f>
        <v/>
      </c>
      <c r="E163" s="329" t="str">
        <f>IF('Result Sheet'!G166="","",'Result Sheet'!G166)</f>
        <v/>
      </c>
      <c r="F163" s="329" t="str">
        <f>IF('Result Sheet'!H166="","",'Result Sheet'!H166)</f>
        <v/>
      </c>
      <c r="G163" s="329" t="str">
        <f>IF('Result Sheet'!I166="","",'Result Sheet'!I166)</f>
        <v/>
      </c>
      <c r="H163" s="188" t="str">
        <f>IF('Result Sheet'!K166="","",'Result Sheet'!K166)</f>
        <v/>
      </c>
      <c r="I163" s="188" t="str">
        <f>IF('Result Sheet'!J166="","",'Result Sheet'!J166)</f>
        <v/>
      </c>
      <c r="J163" s="301" t="str">
        <f>IF('Result Sheet'!FZ166="","",'Result Sheet'!FZ166)</f>
        <v/>
      </c>
      <c r="K163" s="189" t="str">
        <f>IF('Result Sheet'!FU166="","",'Result Sheet'!FU166)</f>
        <v/>
      </c>
      <c r="L163" s="190" t="str">
        <f>IF('Result Sheet'!FV166="","",'Result Sheet'!FV166)</f>
        <v/>
      </c>
      <c r="M163" s="189" t="str">
        <f>IF('Result Sheet'!FW166="","",'Result Sheet'!FW166)</f>
        <v/>
      </c>
      <c r="N163" s="494" t="str">
        <f>IF('Result Sheet'!FZ166="NSO","NSO",IF('Result Sheet'!FX166="","",'Result Sheet'!FX166))</f>
        <v/>
      </c>
      <c r="O163" s="496" t="str">
        <f>IF('Result Sheet'!FY166="","",'Result Sheet'!FY166)</f>
        <v/>
      </c>
      <c r="P163" s="495" t="str">
        <f>IF('Result Sheet'!AE166="","",'Result Sheet'!AE166)</f>
        <v/>
      </c>
      <c r="Q163" s="192" t="str">
        <f>IF('Result Sheet'!AF166="","",'Result Sheet'!AF166)</f>
        <v/>
      </c>
      <c r="R163" s="191" t="str">
        <f>IF('Result Sheet'!AZ166="","",'Result Sheet'!AZ166)</f>
        <v/>
      </c>
      <c r="S163" s="192" t="str">
        <f>IF('Result Sheet'!BA166="","",'Result Sheet'!BA166)</f>
        <v/>
      </c>
      <c r="T163" s="191" t="str">
        <f>IF('Result Sheet'!BV166="","",'Result Sheet'!BV166)</f>
        <v/>
      </c>
      <c r="U163" s="192" t="str">
        <f>IF('Result Sheet'!BW166="","",'Result Sheet'!BW166)</f>
        <v/>
      </c>
      <c r="V163" s="191" t="str">
        <f>IF('Result Sheet'!CQ166="","",'Result Sheet'!CQ166)</f>
        <v/>
      </c>
      <c r="W163" s="192" t="str">
        <f>IF('Result Sheet'!CR166="","",'Result Sheet'!CR166)</f>
        <v/>
      </c>
      <c r="X163" s="191" t="str">
        <f>IF('Result Sheet'!DL166="","",'Result Sheet'!DL166)</f>
        <v/>
      </c>
      <c r="Y163" s="192" t="str">
        <f>IF('Result Sheet'!DM166="","",'Result Sheet'!DM166)</f>
        <v/>
      </c>
      <c r="Z163" s="191" t="str">
        <f>IF('Result Sheet'!EG166="","",'Result Sheet'!EG166)</f>
        <v/>
      </c>
      <c r="AA163" s="192" t="str">
        <f>IF('Result Sheet'!EH166="","",'Result Sheet'!EH166)</f>
        <v/>
      </c>
      <c r="AB163" s="193" t="str">
        <f>IF('Result Sheet'!GB166="","",'Result Sheet'!GB166)</f>
        <v/>
      </c>
      <c r="BV163" s="194" t="str">
        <f>'Result Sheet'!G166</f>
        <v/>
      </c>
      <c r="BW163" s="195" t="str">
        <f t="shared" si="24"/>
        <v/>
      </c>
      <c r="BX163" s="195" t="str">
        <f t="shared" si="25"/>
        <v/>
      </c>
      <c r="BY163" s="195" t="str">
        <f t="shared" si="26"/>
        <v/>
      </c>
      <c r="BZ163" s="195" t="str">
        <f t="shared" si="27"/>
        <v/>
      </c>
      <c r="CA163" s="195" t="str">
        <f t="shared" si="28"/>
        <v/>
      </c>
      <c r="CB163" s="195" t="str">
        <f t="shared" si="29"/>
        <v/>
      </c>
      <c r="CC163" s="195" t="str">
        <f t="shared" si="30"/>
        <v/>
      </c>
      <c r="CD163" s="195" t="str">
        <f t="shared" si="31"/>
        <v/>
      </c>
      <c r="CE163" s="195" t="str">
        <f t="shared" si="32"/>
        <v/>
      </c>
      <c r="CF163" s="195" t="str">
        <f t="shared" si="33"/>
        <v/>
      </c>
      <c r="CG163" s="195" t="str">
        <f t="shared" si="34"/>
        <v/>
      </c>
      <c r="CH163" s="195" t="str">
        <f t="shared" si="35"/>
        <v/>
      </c>
      <c r="CI163" s="196"/>
    </row>
    <row r="164" spans="1:87" ht="15.95" customHeight="1">
      <c r="A164" s="184">
        <f>IF('Result Sheet'!A167="","",'Result Sheet'!A167)</f>
        <v>160</v>
      </c>
      <c r="B164" s="185" t="str">
        <f>IF('Result Sheet'!B167="","",'Result Sheet'!B167)</f>
        <v/>
      </c>
      <c r="C164" s="186" t="str">
        <f>IF('Result Sheet'!F167="","",'Result Sheet'!F167)</f>
        <v/>
      </c>
      <c r="D164" s="187" t="str">
        <f>IF('Result Sheet'!E167="","",'Result Sheet'!E167)</f>
        <v/>
      </c>
      <c r="E164" s="329" t="str">
        <f>IF('Result Sheet'!G167="","",'Result Sheet'!G167)</f>
        <v/>
      </c>
      <c r="F164" s="329" t="str">
        <f>IF('Result Sheet'!H167="","",'Result Sheet'!H167)</f>
        <v/>
      </c>
      <c r="G164" s="329" t="str">
        <f>IF('Result Sheet'!I167="","",'Result Sheet'!I167)</f>
        <v/>
      </c>
      <c r="H164" s="188" t="str">
        <f>IF('Result Sheet'!K167="","",'Result Sheet'!K167)</f>
        <v/>
      </c>
      <c r="I164" s="188" t="str">
        <f>IF('Result Sheet'!J167="","",'Result Sheet'!J167)</f>
        <v/>
      </c>
      <c r="J164" s="301" t="str">
        <f>IF('Result Sheet'!FZ167="","",'Result Sheet'!FZ167)</f>
        <v/>
      </c>
      <c r="K164" s="189" t="str">
        <f>IF('Result Sheet'!FU167="","",'Result Sheet'!FU167)</f>
        <v/>
      </c>
      <c r="L164" s="190" t="str">
        <f>IF('Result Sheet'!FV167="","",'Result Sheet'!FV167)</f>
        <v/>
      </c>
      <c r="M164" s="189" t="str">
        <f>IF('Result Sheet'!FW167="","",'Result Sheet'!FW167)</f>
        <v/>
      </c>
      <c r="N164" s="494" t="str">
        <f>IF('Result Sheet'!FZ167="NSO","NSO",IF('Result Sheet'!FX167="","",'Result Sheet'!FX167))</f>
        <v/>
      </c>
      <c r="O164" s="496" t="str">
        <f>IF('Result Sheet'!FY167="","",'Result Sheet'!FY167)</f>
        <v/>
      </c>
      <c r="P164" s="495" t="str">
        <f>IF('Result Sheet'!AE167="","",'Result Sheet'!AE167)</f>
        <v/>
      </c>
      <c r="Q164" s="192" t="str">
        <f>IF('Result Sheet'!AF167="","",'Result Sheet'!AF167)</f>
        <v/>
      </c>
      <c r="R164" s="191" t="str">
        <f>IF('Result Sheet'!AZ167="","",'Result Sheet'!AZ167)</f>
        <v/>
      </c>
      <c r="S164" s="192" t="str">
        <f>IF('Result Sheet'!BA167="","",'Result Sheet'!BA167)</f>
        <v/>
      </c>
      <c r="T164" s="191" t="str">
        <f>IF('Result Sheet'!BV167="","",'Result Sheet'!BV167)</f>
        <v/>
      </c>
      <c r="U164" s="192" t="str">
        <f>IF('Result Sheet'!BW167="","",'Result Sheet'!BW167)</f>
        <v/>
      </c>
      <c r="V164" s="191" t="str">
        <f>IF('Result Sheet'!CQ167="","",'Result Sheet'!CQ167)</f>
        <v/>
      </c>
      <c r="W164" s="192" t="str">
        <f>IF('Result Sheet'!CR167="","",'Result Sheet'!CR167)</f>
        <v/>
      </c>
      <c r="X164" s="191" t="str">
        <f>IF('Result Sheet'!DL167="","",'Result Sheet'!DL167)</f>
        <v/>
      </c>
      <c r="Y164" s="192" t="str">
        <f>IF('Result Sheet'!DM167="","",'Result Sheet'!DM167)</f>
        <v/>
      </c>
      <c r="Z164" s="191" t="str">
        <f>IF('Result Sheet'!EG167="","",'Result Sheet'!EG167)</f>
        <v/>
      </c>
      <c r="AA164" s="192" t="str">
        <f>IF('Result Sheet'!EH167="","",'Result Sheet'!EH167)</f>
        <v/>
      </c>
      <c r="AB164" s="193" t="str">
        <f>IF('Result Sheet'!GB167="","",'Result Sheet'!GB167)</f>
        <v/>
      </c>
      <c r="BV164" s="194" t="str">
        <f>'Result Sheet'!G167</f>
        <v/>
      </c>
      <c r="BW164" s="195" t="str">
        <f t="shared" si="24"/>
        <v/>
      </c>
      <c r="BX164" s="195" t="str">
        <f t="shared" si="25"/>
        <v/>
      </c>
      <c r="BY164" s="195" t="str">
        <f t="shared" si="26"/>
        <v/>
      </c>
      <c r="BZ164" s="195" t="str">
        <f t="shared" si="27"/>
        <v/>
      </c>
      <c r="CA164" s="195" t="str">
        <f t="shared" si="28"/>
        <v/>
      </c>
      <c r="CB164" s="195" t="str">
        <f t="shared" si="29"/>
        <v/>
      </c>
      <c r="CC164" s="195" t="str">
        <f t="shared" si="30"/>
        <v/>
      </c>
      <c r="CD164" s="195" t="str">
        <f t="shared" si="31"/>
        <v/>
      </c>
      <c r="CE164" s="195" t="str">
        <f t="shared" si="32"/>
        <v/>
      </c>
      <c r="CF164" s="195" t="str">
        <f t="shared" si="33"/>
        <v/>
      </c>
      <c r="CG164" s="195" t="str">
        <f t="shared" si="34"/>
        <v/>
      </c>
      <c r="CH164" s="195" t="str">
        <f t="shared" si="35"/>
        <v/>
      </c>
      <c r="CI164" s="196"/>
    </row>
    <row r="165" spans="1:87" ht="15.95" customHeight="1">
      <c r="A165" s="184">
        <f>IF('Result Sheet'!A168="","",'Result Sheet'!A168)</f>
        <v>161</v>
      </c>
      <c r="B165" s="185" t="str">
        <f>IF('Result Sheet'!B168="","",'Result Sheet'!B168)</f>
        <v/>
      </c>
      <c r="C165" s="186" t="str">
        <f>IF('Result Sheet'!F168="","",'Result Sheet'!F168)</f>
        <v/>
      </c>
      <c r="D165" s="187" t="str">
        <f>IF('Result Sheet'!E168="","",'Result Sheet'!E168)</f>
        <v/>
      </c>
      <c r="E165" s="329" t="str">
        <f>IF('Result Sheet'!G168="","",'Result Sheet'!G168)</f>
        <v/>
      </c>
      <c r="F165" s="329" t="str">
        <f>IF('Result Sheet'!H168="","",'Result Sheet'!H168)</f>
        <v/>
      </c>
      <c r="G165" s="329" t="str">
        <f>IF('Result Sheet'!I168="","",'Result Sheet'!I168)</f>
        <v/>
      </c>
      <c r="H165" s="188" t="str">
        <f>IF('Result Sheet'!K168="","",'Result Sheet'!K168)</f>
        <v/>
      </c>
      <c r="I165" s="188" t="str">
        <f>IF('Result Sheet'!J168="","",'Result Sheet'!J168)</f>
        <v/>
      </c>
      <c r="J165" s="301" t="str">
        <f>IF('Result Sheet'!FZ168="","",'Result Sheet'!FZ168)</f>
        <v/>
      </c>
      <c r="K165" s="189" t="str">
        <f>IF('Result Sheet'!FU168="","",'Result Sheet'!FU168)</f>
        <v/>
      </c>
      <c r="L165" s="190" t="str">
        <f>IF('Result Sheet'!FV168="","",'Result Sheet'!FV168)</f>
        <v/>
      </c>
      <c r="M165" s="189" t="str">
        <f>IF('Result Sheet'!FW168="","",'Result Sheet'!FW168)</f>
        <v/>
      </c>
      <c r="N165" s="494" t="str">
        <f>IF('Result Sheet'!FZ168="NSO","NSO",IF('Result Sheet'!FX168="","",'Result Sheet'!FX168))</f>
        <v/>
      </c>
      <c r="O165" s="496" t="str">
        <f>IF('Result Sheet'!FY168="","",'Result Sheet'!FY168)</f>
        <v/>
      </c>
      <c r="P165" s="495" t="str">
        <f>IF('Result Sheet'!AE168="","",'Result Sheet'!AE168)</f>
        <v/>
      </c>
      <c r="Q165" s="192" t="str">
        <f>IF('Result Sheet'!AF168="","",'Result Sheet'!AF168)</f>
        <v/>
      </c>
      <c r="R165" s="191" t="str">
        <f>IF('Result Sheet'!AZ168="","",'Result Sheet'!AZ168)</f>
        <v/>
      </c>
      <c r="S165" s="192" t="str">
        <f>IF('Result Sheet'!BA168="","",'Result Sheet'!BA168)</f>
        <v/>
      </c>
      <c r="T165" s="191" t="str">
        <f>IF('Result Sheet'!BV168="","",'Result Sheet'!BV168)</f>
        <v/>
      </c>
      <c r="U165" s="192" t="str">
        <f>IF('Result Sheet'!BW168="","",'Result Sheet'!BW168)</f>
        <v/>
      </c>
      <c r="V165" s="191" t="str">
        <f>IF('Result Sheet'!CQ168="","",'Result Sheet'!CQ168)</f>
        <v/>
      </c>
      <c r="W165" s="192" t="str">
        <f>IF('Result Sheet'!CR168="","",'Result Sheet'!CR168)</f>
        <v/>
      </c>
      <c r="X165" s="191" t="str">
        <f>IF('Result Sheet'!DL168="","",'Result Sheet'!DL168)</f>
        <v/>
      </c>
      <c r="Y165" s="192" t="str">
        <f>IF('Result Sheet'!DM168="","",'Result Sheet'!DM168)</f>
        <v/>
      </c>
      <c r="Z165" s="191" t="str">
        <f>IF('Result Sheet'!EG168="","",'Result Sheet'!EG168)</f>
        <v/>
      </c>
      <c r="AA165" s="192" t="str">
        <f>IF('Result Sheet'!EH168="","",'Result Sheet'!EH168)</f>
        <v/>
      </c>
      <c r="AB165" s="193" t="str">
        <f>IF('Result Sheet'!GB168="","",'Result Sheet'!GB168)</f>
        <v/>
      </c>
      <c r="BV165" s="194" t="str">
        <f>'Result Sheet'!G168</f>
        <v/>
      </c>
      <c r="BW165" s="195" t="str">
        <f t="shared" si="24"/>
        <v/>
      </c>
      <c r="BX165" s="195" t="str">
        <f t="shared" si="25"/>
        <v/>
      </c>
      <c r="BY165" s="195" t="str">
        <f t="shared" si="26"/>
        <v/>
      </c>
      <c r="BZ165" s="195" t="str">
        <f t="shared" si="27"/>
        <v/>
      </c>
      <c r="CA165" s="195" t="str">
        <f t="shared" si="28"/>
        <v/>
      </c>
      <c r="CB165" s="195" t="str">
        <f t="shared" si="29"/>
        <v/>
      </c>
      <c r="CC165" s="195" t="str">
        <f t="shared" si="30"/>
        <v/>
      </c>
      <c r="CD165" s="195" t="str">
        <f t="shared" si="31"/>
        <v/>
      </c>
      <c r="CE165" s="195" t="str">
        <f t="shared" si="32"/>
        <v/>
      </c>
      <c r="CF165" s="195" t="str">
        <f t="shared" si="33"/>
        <v/>
      </c>
      <c r="CG165" s="195" t="str">
        <f t="shared" si="34"/>
        <v/>
      </c>
      <c r="CH165" s="195" t="str">
        <f t="shared" si="35"/>
        <v/>
      </c>
      <c r="CI165" s="196"/>
    </row>
    <row r="166" spans="1:87" ht="15.95" customHeight="1">
      <c r="A166" s="184">
        <f>IF('Result Sheet'!A169="","",'Result Sheet'!A169)</f>
        <v>162</v>
      </c>
      <c r="B166" s="185" t="str">
        <f>IF('Result Sheet'!B169="","",'Result Sheet'!B169)</f>
        <v/>
      </c>
      <c r="C166" s="186" t="str">
        <f>IF('Result Sheet'!F169="","",'Result Sheet'!F169)</f>
        <v/>
      </c>
      <c r="D166" s="187" t="str">
        <f>IF('Result Sheet'!E169="","",'Result Sheet'!E169)</f>
        <v/>
      </c>
      <c r="E166" s="329" t="str">
        <f>IF('Result Sheet'!G169="","",'Result Sheet'!G169)</f>
        <v/>
      </c>
      <c r="F166" s="329" t="str">
        <f>IF('Result Sheet'!H169="","",'Result Sheet'!H169)</f>
        <v/>
      </c>
      <c r="G166" s="329" t="str">
        <f>IF('Result Sheet'!I169="","",'Result Sheet'!I169)</f>
        <v/>
      </c>
      <c r="H166" s="188" t="str">
        <f>IF('Result Sheet'!K169="","",'Result Sheet'!K169)</f>
        <v/>
      </c>
      <c r="I166" s="188" t="str">
        <f>IF('Result Sheet'!J169="","",'Result Sheet'!J169)</f>
        <v/>
      </c>
      <c r="J166" s="301" t="str">
        <f>IF('Result Sheet'!FZ169="","",'Result Sheet'!FZ169)</f>
        <v/>
      </c>
      <c r="K166" s="189" t="str">
        <f>IF('Result Sheet'!FU169="","",'Result Sheet'!FU169)</f>
        <v/>
      </c>
      <c r="L166" s="190" t="str">
        <f>IF('Result Sheet'!FV169="","",'Result Sheet'!FV169)</f>
        <v/>
      </c>
      <c r="M166" s="189" t="str">
        <f>IF('Result Sheet'!FW169="","",'Result Sheet'!FW169)</f>
        <v/>
      </c>
      <c r="N166" s="494" t="str">
        <f>IF('Result Sheet'!FZ169="NSO","NSO",IF('Result Sheet'!FX169="","",'Result Sheet'!FX169))</f>
        <v/>
      </c>
      <c r="O166" s="496" t="str">
        <f>IF('Result Sheet'!FY169="","",'Result Sheet'!FY169)</f>
        <v/>
      </c>
      <c r="P166" s="495" t="str">
        <f>IF('Result Sheet'!AE169="","",'Result Sheet'!AE169)</f>
        <v/>
      </c>
      <c r="Q166" s="192" t="str">
        <f>IF('Result Sheet'!AF169="","",'Result Sheet'!AF169)</f>
        <v/>
      </c>
      <c r="R166" s="191" t="str">
        <f>IF('Result Sheet'!AZ169="","",'Result Sheet'!AZ169)</f>
        <v/>
      </c>
      <c r="S166" s="192" t="str">
        <f>IF('Result Sheet'!BA169="","",'Result Sheet'!BA169)</f>
        <v/>
      </c>
      <c r="T166" s="191" t="str">
        <f>IF('Result Sheet'!BV169="","",'Result Sheet'!BV169)</f>
        <v/>
      </c>
      <c r="U166" s="192" t="str">
        <f>IF('Result Sheet'!BW169="","",'Result Sheet'!BW169)</f>
        <v/>
      </c>
      <c r="V166" s="191" t="str">
        <f>IF('Result Sheet'!CQ169="","",'Result Sheet'!CQ169)</f>
        <v/>
      </c>
      <c r="W166" s="192" t="str">
        <f>IF('Result Sheet'!CR169="","",'Result Sheet'!CR169)</f>
        <v/>
      </c>
      <c r="X166" s="191" t="str">
        <f>IF('Result Sheet'!DL169="","",'Result Sheet'!DL169)</f>
        <v/>
      </c>
      <c r="Y166" s="192" t="str">
        <f>IF('Result Sheet'!DM169="","",'Result Sheet'!DM169)</f>
        <v/>
      </c>
      <c r="Z166" s="191" t="str">
        <f>IF('Result Sheet'!EG169="","",'Result Sheet'!EG169)</f>
        <v/>
      </c>
      <c r="AA166" s="192" t="str">
        <f>IF('Result Sheet'!EH169="","",'Result Sheet'!EH169)</f>
        <v/>
      </c>
      <c r="AB166" s="193" t="str">
        <f>IF('Result Sheet'!GB169="","",'Result Sheet'!GB169)</f>
        <v/>
      </c>
      <c r="BV166" s="194" t="str">
        <f>'Result Sheet'!G169</f>
        <v/>
      </c>
      <c r="BW166" s="195" t="str">
        <f t="shared" si="24"/>
        <v/>
      </c>
      <c r="BX166" s="195" t="str">
        <f t="shared" si="25"/>
        <v/>
      </c>
      <c r="BY166" s="195" t="str">
        <f t="shared" si="26"/>
        <v/>
      </c>
      <c r="BZ166" s="195" t="str">
        <f t="shared" si="27"/>
        <v/>
      </c>
      <c r="CA166" s="195" t="str">
        <f t="shared" si="28"/>
        <v/>
      </c>
      <c r="CB166" s="195" t="str">
        <f t="shared" si="29"/>
        <v/>
      </c>
      <c r="CC166" s="195" t="str">
        <f t="shared" si="30"/>
        <v/>
      </c>
      <c r="CD166" s="195" t="str">
        <f t="shared" si="31"/>
        <v/>
      </c>
      <c r="CE166" s="195" t="str">
        <f t="shared" si="32"/>
        <v/>
      </c>
      <c r="CF166" s="195" t="str">
        <f t="shared" si="33"/>
        <v/>
      </c>
      <c r="CG166" s="195" t="str">
        <f t="shared" si="34"/>
        <v/>
      </c>
      <c r="CH166" s="195" t="str">
        <f t="shared" si="35"/>
        <v/>
      </c>
      <c r="CI166" s="196"/>
    </row>
    <row r="167" spans="1:87" ht="15.95" customHeight="1">
      <c r="A167" s="184">
        <f>IF('Result Sheet'!A170="","",'Result Sheet'!A170)</f>
        <v>163</v>
      </c>
      <c r="B167" s="185" t="str">
        <f>IF('Result Sheet'!B170="","",'Result Sheet'!B170)</f>
        <v/>
      </c>
      <c r="C167" s="186" t="str">
        <f>IF('Result Sheet'!F170="","",'Result Sheet'!F170)</f>
        <v/>
      </c>
      <c r="D167" s="187" t="str">
        <f>IF('Result Sheet'!E170="","",'Result Sheet'!E170)</f>
        <v/>
      </c>
      <c r="E167" s="329" t="str">
        <f>IF('Result Sheet'!G170="","",'Result Sheet'!G170)</f>
        <v/>
      </c>
      <c r="F167" s="329" t="str">
        <f>IF('Result Sheet'!H170="","",'Result Sheet'!H170)</f>
        <v/>
      </c>
      <c r="G167" s="329" t="str">
        <f>IF('Result Sheet'!I170="","",'Result Sheet'!I170)</f>
        <v/>
      </c>
      <c r="H167" s="188" t="str">
        <f>IF('Result Sheet'!K170="","",'Result Sheet'!K170)</f>
        <v/>
      </c>
      <c r="I167" s="188" t="str">
        <f>IF('Result Sheet'!J170="","",'Result Sheet'!J170)</f>
        <v/>
      </c>
      <c r="J167" s="301" t="str">
        <f>IF('Result Sheet'!FZ170="","",'Result Sheet'!FZ170)</f>
        <v/>
      </c>
      <c r="K167" s="189" t="str">
        <f>IF('Result Sheet'!FU170="","",'Result Sheet'!FU170)</f>
        <v/>
      </c>
      <c r="L167" s="190" t="str">
        <f>IF('Result Sheet'!FV170="","",'Result Sheet'!FV170)</f>
        <v/>
      </c>
      <c r="M167" s="189" t="str">
        <f>IF('Result Sheet'!FW170="","",'Result Sheet'!FW170)</f>
        <v/>
      </c>
      <c r="N167" s="494" t="str">
        <f>IF('Result Sheet'!FZ170="NSO","NSO",IF('Result Sheet'!FX170="","",'Result Sheet'!FX170))</f>
        <v/>
      </c>
      <c r="O167" s="496" t="str">
        <f>IF('Result Sheet'!FY170="","",'Result Sheet'!FY170)</f>
        <v/>
      </c>
      <c r="P167" s="495" t="str">
        <f>IF('Result Sheet'!AE170="","",'Result Sheet'!AE170)</f>
        <v/>
      </c>
      <c r="Q167" s="192" t="str">
        <f>IF('Result Sheet'!AF170="","",'Result Sheet'!AF170)</f>
        <v/>
      </c>
      <c r="R167" s="191" t="str">
        <f>IF('Result Sheet'!AZ170="","",'Result Sheet'!AZ170)</f>
        <v/>
      </c>
      <c r="S167" s="192" t="str">
        <f>IF('Result Sheet'!BA170="","",'Result Sheet'!BA170)</f>
        <v/>
      </c>
      <c r="T167" s="191" t="str">
        <f>IF('Result Sheet'!BV170="","",'Result Sheet'!BV170)</f>
        <v/>
      </c>
      <c r="U167" s="192" t="str">
        <f>IF('Result Sheet'!BW170="","",'Result Sheet'!BW170)</f>
        <v/>
      </c>
      <c r="V167" s="191" t="str">
        <f>IF('Result Sheet'!CQ170="","",'Result Sheet'!CQ170)</f>
        <v/>
      </c>
      <c r="W167" s="192" t="str">
        <f>IF('Result Sheet'!CR170="","",'Result Sheet'!CR170)</f>
        <v/>
      </c>
      <c r="X167" s="191" t="str">
        <f>IF('Result Sheet'!DL170="","",'Result Sheet'!DL170)</f>
        <v/>
      </c>
      <c r="Y167" s="192" t="str">
        <f>IF('Result Sheet'!DM170="","",'Result Sheet'!DM170)</f>
        <v/>
      </c>
      <c r="Z167" s="191" t="str">
        <f>IF('Result Sheet'!EG170="","",'Result Sheet'!EG170)</f>
        <v/>
      </c>
      <c r="AA167" s="192" t="str">
        <f>IF('Result Sheet'!EH170="","",'Result Sheet'!EH170)</f>
        <v/>
      </c>
      <c r="AB167" s="193" t="str">
        <f>IF('Result Sheet'!GB170="","",'Result Sheet'!GB170)</f>
        <v/>
      </c>
      <c r="BV167" s="194" t="str">
        <f>'Result Sheet'!G170</f>
        <v/>
      </c>
      <c r="BW167" s="195" t="str">
        <f t="shared" si="24"/>
        <v/>
      </c>
      <c r="BX167" s="195" t="str">
        <f t="shared" si="25"/>
        <v/>
      </c>
      <c r="BY167" s="195" t="str">
        <f t="shared" si="26"/>
        <v/>
      </c>
      <c r="BZ167" s="195" t="str">
        <f t="shared" si="27"/>
        <v/>
      </c>
      <c r="CA167" s="195" t="str">
        <f t="shared" si="28"/>
        <v/>
      </c>
      <c r="CB167" s="195" t="str">
        <f t="shared" si="29"/>
        <v/>
      </c>
      <c r="CC167" s="195" t="str">
        <f t="shared" si="30"/>
        <v/>
      </c>
      <c r="CD167" s="195" t="str">
        <f t="shared" si="31"/>
        <v/>
      </c>
      <c r="CE167" s="195" t="str">
        <f t="shared" si="32"/>
        <v/>
      </c>
      <c r="CF167" s="195" t="str">
        <f t="shared" si="33"/>
        <v/>
      </c>
      <c r="CG167" s="195" t="str">
        <f t="shared" si="34"/>
        <v/>
      </c>
      <c r="CH167" s="195" t="str">
        <f t="shared" si="35"/>
        <v/>
      </c>
      <c r="CI167" s="196"/>
    </row>
    <row r="168" spans="1:87" ht="15.95" customHeight="1">
      <c r="A168" s="184">
        <f>IF('Result Sheet'!A171="","",'Result Sheet'!A171)</f>
        <v>164</v>
      </c>
      <c r="B168" s="185" t="str">
        <f>IF('Result Sheet'!B171="","",'Result Sheet'!B171)</f>
        <v/>
      </c>
      <c r="C168" s="186" t="str">
        <f>IF('Result Sheet'!F171="","",'Result Sheet'!F171)</f>
        <v/>
      </c>
      <c r="D168" s="187" t="str">
        <f>IF('Result Sheet'!E171="","",'Result Sheet'!E171)</f>
        <v/>
      </c>
      <c r="E168" s="329" t="str">
        <f>IF('Result Sheet'!G171="","",'Result Sheet'!G171)</f>
        <v/>
      </c>
      <c r="F168" s="329" t="str">
        <f>IF('Result Sheet'!H171="","",'Result Sheet'!H171)</f>
        <v/>
      </c>
      <c r="G168" s="329" t="str">
        <f>IF('Result Sheet'!I171="","",'Result Sheet'!I171)</f>
        <v/>
      </c>
      <c r="H168" s="188" t="str">
        <f>IF('Result Sheet'!K171="","",'Result Sheet'!K171)</f>
        <v/>
      </c>
      <c r="I168" s="188" t="str">
        <f>IF('Result Sheet'!J171="","",'Result Sheet'!J171)</f>
        <v/>
      </c>
      <c r="J168" s="301" t="str">
        <f>IF('Result Sheet'!FZ171="","",'Result Sheet'!FZ171)</f>
        <v/>
      </c>
      <c r="K168" s="189" t="str">
        <f>IF('Result Sheet'!FU171="","",'Result Sheet'!FU171)</f>
        <v/>
      </c>
      <c r="L168" s="190" t="str">
        <f>IF('Result Sheet'!FV171="","",'Result Sheet'!FV171)</f>
        <v/>
      </c>
      <c r="M168" s="189" t="str">
        <f>IF('Result Sheet'!FW171="","",'Result Sheet'!FW171)</f>
        <v/>
      </c>
      <c r="N168" s="494" t="str">
        <f>IF('Result Sheet'!FZ171="NSO","NSO",IF('Result Sheet'!FX171="","",'Result Sheet'!FX171))</f>
        <v/>
      </c>
      <c r="O168" s="496" t="str">
        <f>IF('Result Sheet'!FY171="","",'Result Sheet'!FY171)</f>
        <v/>
      </c>
      <c r="P168" s="495" t="str">
        <f>IF('Result Sheet'!AE171="","",'Result Sheet'!AE171)</f>
        <v/>
      </c>
      <c r="Q168" s="192" t="str">
        <f>IF('Result Sheet'!AF171="","",'Result Sheet'!AF171)</f>
        <v/>
      </c>
      <c r="R168" s="191" t="str">
        <f>IF('Result Sheet'!AZ171="","",'Result Sheet'!AZ171)</f>
        <v/>
      </c>
      <c r="S168" s="192" t="str">
        <f>IF('Result Sheet'!BA171="","",'Result Sheet'!BA171)</f>
        <v/>
      </c>
      <c r="T168" s="191" t="str">
        <f>IF('Result Sheet'!BV171="","",'Result Sheet'!BV171)</f>
        <v/>
      </c>
      <c r="U168" s="192" t="str">
        <f>IF('Result Sheet'!BW171="","",'Result Sheet'!BW171)</f>
        <v/>
      </c>
      <c r="V168" s="191" t="str">
        <f>IF('Result Sheet'!CQ171="","",'Result Sheet'!CQ171)</f>
        <v/>
      </c>
      <c r="W168" s="192" t="str">
        <f>IF('Result Sheet'!CR171="","",'Result Sheet'!CR171)</f>
        <v/>
      </c>
      <c r="X168" s="191" t="str">
        <f>IF('Result Sheet'!DL171="","",'Result Sheet'!DL171)</f>
        <v/>
      </c>
      <c r="Y168" s="192" t="str">
        <f>IF('Result Sheet'!DM171="","",'Result Sheet'!DM171)</f>
        <v/>
      </c>
      <c r="Z168" s="191" t="str">
        <f>IF('Result Sheet'!EG171="","",'Result Sheet'!EG171)</f>
        <v/>
      </c>
      <c r="AA168" s="192" t="str">
        <f>IF('Result Sheet'!EH171="","",'Result Sheet'!EH171)</f>
        <v/>
      </c>
      <c r="AB168" s="193" t="str">
        <f>IF('Result Sheet'!GB171="","",'Result Sheet'!GB171)</f>
        <v/>
      </c>
      <c r="BV168" s="194" t="str">
        <f>'Result Sheet'!G171</f>
        <v/>
      </c>
      <c r="BW168" s="195" t="str">
        <f t="shared" si="24"/>
        <v/>
      </c>
      <c r="BX168" s="195" t="str">
        <f t="shared" si="25"/>
        <v/>
      </c>
      <c r="BY168" s="195" t="str">
        <f t="shared" si="26"/>
        <v/>
      </c>
      <c r="BZ168" s="195" t="str">
        <f t="shared" si="27"/>
        <v/>
      </c>
      <c r="CA168" s="195" t="str">
        <f t="shared" si="28"/>
        <v/>
      </c>
      <c r="CB168" s="195" t="str">
        <f t="shared" si="29"/>
        <v/>
      </c>
      <c r="CC168" s="195" t="str">
        <f t="shared" si="30"/>
        <v/>
      </c>
      <c r="CD168" s="195" t="str">
        <f t="shared" si="31"/>
        <v/>
      </c>
      <c r="CE168" s="195" t="str">
        <f t="shared" si="32"/>
        <v/>
      </c>
      <c r="CF168" s="195" t="str">
        <f t="shared" si="33"/>
        <v/>
      </c>
      <c r="CG168" s="195" t="str">
        <f t="shared" si="34"/>
        <v/>
      </c>
      <c r="CH168" s="195" t="str">
        <f t="shared" si="35"/>
        <v/>
      </c>
      <c r="CI168" s="196"/>
    </row>
    <row r="169" spans="1:87" ht="15.95" customHeight="1">
      <c r="A169" s="184">
        <f>IF('Result Sheet'!A172="","",'Result Sheet'!A172)</f>
        <v>165</v>
      </c>
      <c r="B169" s="185" t="str">
        <f>IF('Result Sheet'!B172="","",'Result Sheet'!B172)</f>
        <v/>
      </c>
      <c r="C169" s="186" t="str">
        <f>IF('Result Sheet'!F172="","",'Result Sheet'!F172)</f>
        <v/>
      </c>
      <c r="D169" s="187" t="str">
        <f>IF('Result Sheet'!E172="","",'Result Sheet'!E172)</f>
        <v/>
      </c>
      <c r="E169" s="329" t="str">
        <f>IF('Result Sheet'!G172="","",'Result Sheet'!G172)</f>
        <v/>
      </c>
      <c r="F169" s="329" t="str">
        <f>IF('Result Sheet'!H172="","",'Result Sheet'!H172)</f>
        <v/>
      </c>
      <c r="G169" s="329" t="str">
        <f>IF('Result Sheet'!I172="","",'Result Sheet'!I172)</f>
        <v/>
      </c>
      <c r="H169" s="188" t="str">
        <f>IF('Result Sheet'!K172="","",'Result Sheet'!K172)</f>
        <v/>
      </c>
      <c r="I169" s="188" t="str">
        <f>IF('Result Sheet'!J172="","",'Result Sheet'!J172)</f>
        <v/>
      </c>
      <c r="J169" s="301" t="str">
        <f>IF('Result Sheet'!FZ172="","",'Result Sheet'!FZ172)</f>
        <v/>
      </c>
      <c r="K169" s="189" t="str">
        <f>IF('Result Sheet'!FU172="","",'Result Sheet'!FU172)</f>
        <v/>
      </c>
      <c r="L169" s="190" t="str">
        <f>IF('Result Sheet'!FV172="","",'Result Sheet'!FV172)</f>
        <v/>
      </c>
      <c r="M169" s="189" t="str">
        <f>IF('Result Sheet'!FW172="","",'Result Sheet'!FW172)</f>
        <v/>
      </c>
      <c r="N169" s="494" t="str">
        <f>IF('Result Sheet'!FZ172="NSO","NSO",IF('Result Sheet'!FX172="","",'Result Sheet'!FX172))</f>
        <v/>
      </c>
      <c r="O169" s="496" t="str">
        <f>IF('Result Sheet'!FY172="","",'Result Sheet'!FY172)</f>
        <v/>
      </c>
      <c r="P169" s="495" t="str">
        <f>IF('Result Sheet'!AE172="","",'Result Sheet'!AE172)</f>
        <v/>
      </c>
      <c r="Q169" s="192" t="str">
        <f>IF('Result Sheet'!AF172="","",'Result Sheet'!AF172)</f>
        <v/>
      </c>
      <c r="R169" s="191" t="str">
        <f>IF('Result Sheet'!AZ172="","",'Result Sheet'!AZ172)</f>
        <v/>
      </c>
      <c r="S169" s="192" t="str">
        <f>IF('Result Sheet'!BA172="","",'Result Sheet'!BA172)</f>
        <v/>
      </c>
      <c r="T169" s="191" t="str">
        <f>IF('Result Sheet'!BV172="","",'Result Sheet'!BV172)</f>
        <v/>
      </c>
      <c r="U169" s="192" t="str">
        <f>IF('Result Sheet'!BW172="","",'Result Sheet'!BW172)</f>
        <v/>
      </c>
      <c r="V169" s="191" t="str">
        <f>IF('Result Sheet'!CQ172="","",'Result Sheet'!CQ172)</f>
        <v/>
      </c>
      <c r="W169" s="192" t="str">
        <f>IF('Result Sheet'!CR172="","",'Result Sheet'!CR172)</f>
        <v/>
      </c>
      <c r="X169" s="191" t="str">
        <f>IF('Result Sheet'!DL172="","",'Result Sheet'!DL172)</f>
        <v/>
      </c>
      <c r="Y169" s="192" t="str">
        <f>IF('Result Sheet'!DM172="","",'Result Sheet'!DM172)</f>
        <v/>
      </c>
      <c r="Z169" s="191" t="str">
        <f>IF('Result Sheet'!EG172="","",'Result Sheet'!EG172)</f>
        <v/>
      </c>
      <c r="AA169" s="192" t="str">
        <f>IF('Result Sheet'!EH172="","",'Result Sheet'!EH172)</f>
        <v/>
      </c>
      <c r="AB169" s="193" t="str">
        <f>IF('Result Sheet'!GB172="","",'Result Sheet'!GB172)</f>
        <v/>
      </c>
      <c r="BV169" s="194" t="str">
        <f>'Result Sheet'!G172</f>
        <v/>
      </c>
      <c r="BW169" s="195" t="str">
        <f t="shared" si="24"/>
        <v/>
      </c>
      <c r="BX169" s="195" t="str">
        <f t="shared" si="25"/>
        <v/>
      </c>
      <c r="BY169" s="195" t="str">
        <f t="shared" si="26"/>
        <v/>
      </c>
      <c r="BZ169" s="195" t="str">
        <f t="shared" si="27"/>
        <v/>
      </c>
      <c r="CA169" s="195" t="str">
        <f t="shared" si="28"/>
        <v/>
      </c>
      <c r="CB169" s="195" t="str">
        <f t="shared" si="29"/>
        <v/>
      </c>
      <c r="CC169" s="195" t="str">
        <f t="shared" si="30"/>
        <v/>
      </c>
      <c r="CD169" s="195" t="str">
        <f t="shared" si="31"/>
        <v/>
      </c>
      <c r="CE169" s="195" t="str">
        <f t="shared" si="32"/>
        <v/>
      </c>
      <c r="CF169" s="195" t="str">
        <f t="shared" si="33"/>
        <v/>
      </c>
      <c r="CG169" s="195" t="str">
        <f t="shared" si="34"/>
        <v/>
      </c>
      <c r="CH169" s="195" t="str">
        <f t="shared" si="35"/>
        <v/>
      </c>
      <c r="CI169" s="196"/>
    </row>
    <row r="170" spans="1:87" ht="15.95" customHeight="1">
      <c r="A170" s="184">
        <f>IF('Result Sheet'!A173="","",'Result Sheet'!A173)</f>
        <v>166</v>
      </c>
      <c r="B170" s="185" t="str">
        <f>IF('Result Sheet'!B173="","",'Result Sheet'!B173)</f>
        <v/>
      </c>
      <c r="C170" s="186" t="str">
        <f>IF('Result Sheet'!F173="","",'Result Sheet'!F173)</f>
        <v/>
      </c>
      <c r="D170" s="187" t="str">
        <f>IF('Result Sheet'!E173="","",'Result Sheet'!E173)</f>
        <v/>
      </c>
      <c r="E170" s="329" t="str">
        <f>IF('Result Sheet'!G173="","",'Result Sheet'!G173)</f>
        <v/>
      </c>
      <c r="F170" s="329" t="str">
        <f>IF('Result Sheet'!H173="","",'Result Sheet'!H173)</f>
        <v/>
      </c>
      <c r="G170" s="329" t="str">
        <f>IF('Result Sheet'!I173="","",'Result Sheet'!I173)</f>
        <v/>
      </c>
      <c r="H170" s="188" t="str">
        <f>IF('Result Sheet'!K173="","",'Result Sheet'!K173)</f>
        <v/>
      </c>
      <c r="I170" s="188" t="str">
        <f>IF('Result Sheet'!J173="","",'Result Sheet'!J173)</f>
        <v/>
      </c>
      <c r="J170" s="301" t="str">
        <f>IF('Result Sheet'!FZ173="","",'Result Sheet'!FZ173)</f>
        <v/>
      </c>
      <c r="K170" s="189" t="str">
        <f>IF('Result Sheet'!FU173="","",'Result Sheet'!FU173)</f>
        <v/>
      </c>
      <c r="L170" s="190" t="str">
        <f>IF('Result Sheet'!FV173="","",'Result Sheet'!FV173)</f>
        <v/>
      </c>
      <c r="M170" s="189" t="str">
        <f>IF('Result Sheet'!FW173="","",'Result Sheet'!FW173)</f>
        <v/>
      </c>
      <c r="N170" s="494" t="str">
        <f>IF('Result Sheet'!FZ173="NSO","NSO",IF('Result Sheet'!FX173="","",'Result Sheet'!FX173))</f>
        <v/>
      </c>
      <c r="O170" s="496" t="str">
        <f>IF('Result Sheet'!FY173="","",'Result Sheet'!FY173)</f>
        <v/>
      </c>
      <c r="P170" s="495" t="str">
        <f>IF('Result Sheet'!AE173="","",'Result Sheet'!AE173)</f>
        <v/>
      </c>
      <c r="Q170" s="192" t="str">
        <f>IF('Result Sheet'!AF173="","",'Result Sheet'!AF173)</f>
        <v/>
      </c>
      <c r="R170" s="191" t="str">
        <f>IF('Result Sheet'!AZ173="","",'Result Sheet'!AZ173)</f>
        <v/>
      </c>
      <c r="S170" s="192" t="str">
        <f>IF('Result Sheet'!BA173="","",'Result Sheet'!BA173)</f>
        <v/>
      </c>
      <c r="T170" s="191" t="str">
        <f>IF('Result Sheet'!BV173="","",'Result Sheet'!BV173)</f>
        <v/>
      </c>
      <c r="U170" s="192" t="str">
        <f>IF('Result Sheet'!BW173="","",'Result Sheet'!BW173)</f>
        <v/>
      </c>
      <c r="V170" s="191" t="str">
        <f>IF('Result Sheet'!CQ173="","",'Result Sheet'!CQ173)</f>
        <v/>
      </c>
      <c r="W170" s="192" t="str">
        <f>IF('Result Sheet'!CR173="","",'Result Sheet'!CR173)</f>
        <v/>
      </c>
      <c r="X170" s="191" t="str">
        <f>IF('Result Sheet'!DL173="","",'Result Sheet'!DL173)</f>
        <v/>
      </c>
      <c r="Y170" s="192" t="str">
        <f>IF('Result Sheet'!DM173="","",'Result Sheet'!DM173)</f>
        <v/>
      </c>
      <c r="Z170" s="191" t="str">
        <f>IF('Result Sheet'!EG173="","",'Result Sheet'!EG173)</f>
        <v/>
      </c>
      <c r="AA170" s="192" t="str">
        <f>IF('Result Sheet'!EH173="","",'Result Sheet'!EH173)</f>
        <v/>
      </c>
      <c r="AB170" s="193" t="str">
        <f>IF('Result Sheet'!GB173="","",'Result Sheet'!GB173)</f>
        <v/>
      </c>
      <c r="BV170" s="194" t="str">
        <f>'Result Sheet'!G173</f>
        <v/>
      </c>
      <c r="BW170" s="195" t="str">
        <f t="shared" si="24"/>
        <v/>
      </c>
      <c r="BX170" s="195" t="str">
        <f t="shared" si="25"/>
        <v/>
      </c>
      <c r="BY170" s="195" t="str">
        <f t="shared" si="26"/>
        <v/>
      </c>
      <c r="BZ170" s="195" t="str">
        <f t="shared" si="27"/>
        <v/>
      </c>
      <c r="CA170" s="195" t="str">
        <f t="shared" si="28"/>
        <v/>
      </c>
      <c r="CB170" s="195" t="str">
        <f t="shared" si="29"/>
        <v/>
      </c>
      <c r="CC170" s="195" t="str">
        <f t="shared" si="30"/>
        <v/>
      </c>
      <c r="CD170" s="195" t="str">
        <f t="shared" si="31"/>
        <v/>
      </c>
      <c r="CE170" s="195" t="str">
        <f t="shared" si="32"/>
        <v/>
      </c>
      <c r="CF170" s="195" t="str">
        <f t="shared" si="33"/>
        <v/>
      </c>
      <c r="CG170" s="195" t="str">
        <f t="shared" si="34"/>
        <v/>
      </c>
      <c r="CH170" s="195" t="str">
        <f t="shared" si="35"/>
        <v/>
      </c>
      <c r="CI170" s="196"/>
    </row>
    <row r="171" spans="1:87" ht="15.95" customHeight="1">
      <c r="A171" s="184">
        <f>IF('Result Sheet'!A174="","",'Result Sheet'!A174)</f>
        <v>167</v>
      </c>
      <c r="B171" s="185" t="str">
        <f>IF('Result Sheet'!B174="","",'Result Sheet'!B174)</f>
        <v/>
      </c>
      <c r="C171" s="186" t="str">
        <f>IF('Result Sheet'!F174="","",'Result Sheet'!F174)</f>
        <v/>
      </c>
      <c r="D171" s="187" t="str">
        <f>IF('Result Sheet'!E174="","",'Result Sheet'!E174)</f>
        <v/>
      </c>
      <c r="E171" s="329" t="str">
        <f>IF('Result Sheet'!G174="","",'Result Sheet'!G174)</f>
        <v/>
      </c>
      <c r="F171" s="329" t="str">
        <f>IF('Result Sheet'!H174="","",'Result Sheet'!H174)</f>
        <v/>
      </c>
      <c r="G171" s="329" t="str">
        <f>IF('Result Sheet'!I174="","",'Result Sheet'!I174)</f>
        <v/>
      </c>
      <c r="H171" s="188" t="str">
        <f>IF('Result Sheet'!K174="","",'Result Sheet'!K174)</f>
        <v/>
      </c>
      <c r="I171" s="188" t="str">
        <f>IF('Result Sheet'!J174="","",'Result Sheet'!J174)</f>
        <v/>
      </c>
      <c r="J171" s="301" t="str">
        <f>IF('Result Sheet'!FZ174="","",'Result Sheet'!FZ174)</f>
        <v/>
      </c>
      <c r="K171" s="189" t="str">
        <f>IF('Result Sheet'!FU174="","",'Result Sheet'!FU174)</f>
        <v/>
      </c>
      <c r="L171" s="190" t="str">
        <f>IF('Result Sheet'!FV174="","",'Result Sheet'!FV174)</f>
        <v/>
      </c>
      <c r="M171" s="189" t="str">
        <f>IF('Result Sheet'!FW174="","",'Result Sheet'!FW174)</f>
        <v/>
      </c>
      <c r="N171" s="494" t="str">
        <f>IF('Result Sheet'!FZ174="NSO","NSO",IF('Result Sheet'!FX174="","",'Result Sheet'!FX174))</f>
        <v/>
      </c>
      <c r="O171" s="496" t="str">
        <f>IF('Result Sheet'!FY174="","",'Result Sheet'!FY174)</f>
        <v/>
      </c>
      <c r="P171" s="495" t="str">
        <f>IF('Result Sheet'!AE174="","",'Result Sheet'!AE174)</f>
        <v/>
      </c>
      <c r="Q171" s="192" t="str">
        <f>IF('Result Sheet'!AF174="","",'Result Sheet'!AF174)</f>
        <v/>
      </c>
      <c r="R171" s="191" t="str">
        <f>IF('Result Sheet'!AZ174="","",'Result Sheet'!AZ174)</f>
        <v/>
      </c>
      <c r="S171" s="192" t="str">
        <f>IF('Result Sheet'!BA174="","",'Result Sheet'!BA174)</f>
        <v/>
      </c>
      <c r="T171" s="191" t="str">
        <f>IF('Result Sheet'!BV174="","",'Result Sheet'!BV174)</f>
        <v/>
      </c>
      <c r="U171" s="192" t="str">
        <f>IF('Result Sheet'!BW174="","",'Result Sheet'!BW174)</f>
        <v/>
      </c>
      <c r="V171" s="191" t="str">
        <f>IF('Result Sheet'!CQ174="","",'Result Sheet'!CQ174)</f>
        <v/>
      </c>
      <c r="W171" s="192" t="str">
        <f>IF('Result Sheet'!CR174="","",'Result Sheet'!CR174)</f>
        <v/>
      </c>
      <c r="X171" s="191" t="str">
        <f>IF('Result Sheet'!DL174="","",'Result Sheet'!DL174)</f>
        <v/>
      </c>
      <c r="Y171" s="192" t="str">
        <f>IF('Result Sheet'!DM174="","",'Result Sheet'!DM174)</f>
        <v/>
      </c>
      <c r="Z171" s="191" t="str">
        <f>IF('Result Sheet'!EG174="","",'Result Sheet'!EG174)</f>
        <v/>
      </c>
      <c r="AA171" s="192" t="str">
        <f>IF('Result Sheet'!EH174="","",'Result Sheet'!EH174)</f>
        <v/>
      </c>
      <c r="AB171" s="193" t="str">
        <f>IF('Result Sheet'!GB174="","",'Result Sheet'!GB174)</f>
        <v/>
      </c>
      <c r="BV171" s="194" t="str">
        <f>'Result Sheet'!G174</f>
        <v/>
      </c>
      <c r="BW171" s="195" t="str">
        <f t="shared" si="24"/>
        <v/>
      </c>
      <c r="BX171" s="195" t="str">
        <f t="shared" si="25"/>
        <v/>
      </c>
      <c r="BY171" s="195" t="str">
        <f t="shared" si="26"/>
        <v/>
      </c>
      <c r="BZ171" s="195" t="str">
        <f t="shared" si="27"/>
        <v/>
      </c>
      <c r="CA171" s="195" t="str">
        <f t="shared" si="28"/>
        <v/>
      </c>
      <c r="CB171" s="195" t="str">
        <f t="shared" si="29"/>
        <v/>
      </c>
      <c r="CC171" s="195" t="str">
        <f t="shared" si="30"/>
        <v/>
      </c>
      <c r="CD171" s="195" t="str">
        <f t="shared" si="31"/>
        <v/>
      </c>
      <c r="CE171" s="195" t="str">
        <f t="shared" si="32"/>
        <v/>
      </c>
      <c r="CF171" s="195" t="str">
        <f t="shared" si="33"/>
        <v/>
      </c>
      <c r="CG171" s="195" t="str">
        <f t="shared" si="34"/>
        <v/>
      </c>
      <c r="CH171" s="195" t="str">
        <f t="shared" si="35"/>
        <v/>
      </c>
      <c r="CI171" s="196"/>
    </row>
    <row r="172" spans="1:87" ht="15.95" customHeight="1">
      <c r="A172" s="184">
        <f>IF('Result Sheet'!A175="","",'Result Sheet'!A175)</f>
        <v>168</v>
      </c>
      <c r="B172" s="185" t="str">
        <f>IF('Result Sheet'!B175="","",'Result Sheet'!B175)</f>
        <v/>
      </c>
      <c r="C172" s="186" t="str">
        <f>IF('Result Sheet'!F175="","",'Result Sheet'!F175)</f>
        <v/>
      </c>
      <c r="D172" s="187" t="str">
        <f>IF('Result Sheet'!E175="","",'Result Sheet'!E175)</f>
        <v/>
      </c>
      <c r="E172" s="329" t="str">
        <f>IF('Result Sheet'!G175="","",'Result Sheet'!G175)</f>
        <v/>
      </c>
      <c r="F172" s="329" t="str">
        <f>IF('Result Sheet'!H175="","",'Result Sheet'!H175)</f>
        <v/>
      </c>
      <c r="G172" s="329" t="str">
        <f>IF('Result Sheet'!I175="","",'Result Sheet'!I175)</f>
        <v/>
      </c>
      <c r="H172" s="188" t="str">
        <f>IF('Result Sheet'!K175="","",'Result Sheet'!K175)</f>
        <v/>
      </c>
      <c r="I172" s="188" t="str">
        <f>IF('Result Sheet'!J175="","",'Result Sheet'!J175)</f>
        <v/>
      </c>
      <c r="J172" s="301" t="str">
        <f>IF('Result Sheet'!FZ175="","",'Result Sheet'!FZ175)</f>
        <v/>
      </c>
      <c r="K172" s="189" t="str">
        <f>IF('Result Sheet'!FU175="","",'Result Sheet'!FU175)</f>
        <v/>
      </c>
      <c r="L172" s="190" t="str">
        <f>IF('Result Sheet'!FV175="","",'Result Sheet'!FV175)</f>
        <v/>
      </c>
      <c r="M172" s="189" t="str">
        <f>IF('Result Sheet'!FW175="","",'Result Sheet'!FW175)</f>
        <v/>
      </c>
      <c r="N172" s="494" t="str">
        <f>IF('Result Sheet'!FZ175="NSO","NSO",IF('Result Sheet'!FX175="","",'Result Sheet'!FX175))</f>
        <v/>
      </c>
      <c r="O172" s="496" t="str">
        <f>IF('Result Sheet'!FY175="","",'Result Sheet'!FY175)</f>
        <v/>
      </c>
      <c r="P172" s="495" t="str">
        <f>IF('Result Sheet'!AE175="","",'Result Sheet'!AE175)</f>
        <v/>
      </c>
      <c r="Q172" s="192" t="str">
        <f>IF('Result Sheet'!AF175="","",'Result Sheet'!AF175)</f>
        <v/>
      </c>
      <c r="R172" s="191" t="str">
        <f>IF('Result Sheet'!AZ175="","",'Result Sheet'!AZ175)</f>
        <v/>
      </c>
      <c r="S172" s="192" t="str">
        <f>IF('Result Sheet'!BA175="","",'Result Sheet'!BA175)</f>
        <v/>
      </c>
      <c r="T172" s="191" t="str">
        <f>IF('Result Sheet'!BV175="","",'Result Sheet'!BV175)</f>
        <v/>
      </c>
      <c r="U172" s="192" t="str">
        <f>IF('Result Sheet'!BW175="","",'Result Sheet'!BW175)</f>
        <v/>
      </c>
      <c r="V172" s="191" t="str">
        <f>IF('Result Sheet'!CQ175="","",'Result Sheet'!CQ175)</f>
        <v/>
      </c>
      <c r="W172" s="192" t="str">
        <f>IF('Result Sheet'!CR175="","",'Result Sheet'!CR175)</f>
        <v/>
      </c>
      <c r="X172" s="191" t="str">
        <f>IF('Result Sheet'!DL175="","",'Result Sheet'!DL175)</f>
        <v/>
      </c>
      <c r="Y172" s="192" t="str">
        <f>IF('Result Sheet'!DM175="","",'Result Sheet'!DM175)</f>
        <v/>
      </c>
      <c r="Z172" s="191" t="str">
        <f>IF('Result Sheet'!EG175="","",'Result Sheet'!EG175)</f>
        <v/>
      </c>
      <c r="AA172" s="192" t="str">
        <f>IF('Result Sheet'!EH175="","",'Result Sheet'!EH175)</f>
        <v/>
      </c>
      <c r="AB172" s="193" t="str">
        <f>IF('Result Sheet'!GB175="","",'Result Sheet'!GB175)</f>
        <v/>
      </c>
      <c r="BV172" s="194" t="str">
        <f>'Result Sheet'!G175</f>
        <v/>
      </c>
      <c r="BW172" s="195" t="str">
        <f t="shared" si="24"/>
        <v/>
      </c>
      <c r="BX172" s="195" t="str">
        <f t="shared" si="25"/>
        <v/>
      </c>
      <c r="BY172" s="195" t="str">
        <f t="shared" si="26"/>
        <v/>
      </c>
      <c r="BZ172" s="195" t="str">
        <f t="shared" si="27"/>
        <v/>
      </c>
      <c r="CA172" s="195" t="str">
        <f t="shared" si="28"/>
        <v/>
      </c>
      <c r="CB172" s="195" t="str">
        <f t="shared" si="29"/>
        <v/>
      </c>
      <c r="CC172" s="195" t="str">
        <f t="shared" si="30"/>
        <v/>
      </c>
      <c r="CD172" s="195" t="str">
        <f t="shared" si="31"/>
        <v/>
      </c>
      <c r="CE172" s="195" t="str">
        <f t="shared" si="32"/>
        <v/>
      </c>
      <c r="CF172" s="195" t="str">
        <f t="shared" si="33"/>
        <v/>
      </c>
      <c r="CG172" s="195" t="str">
        <f t="shared" si="34"/>
        <v/>
      </c>
      <c r="CH172" s="195" t="str">
        <f t="shared" si="35"/>
        <v/>
      </c>
      <c r="CI172" s="196"/>
    </row>
    <row r="173" spans="1:87" ht="15.95" customHeight="1">
      <c r="A173" s="184">
        <f>IF('Result Sheet'!A176="","",'Result Sheet'!A176)</f>
        <v>169</v>
      </c>
      <c r="B173" s="185" t="str">
        <f>IF('Result Sheet'!B176="","",'Result Sheet'!B176)</f>
        <v/>
      </c>
      <c r="C173" s="186" t="str">
        <f>IF('Result Sheet'!F176="","",'Result Sheet'!F176)</f>
        <v/>
      </c>
      <c r="D173" s="187" t="str">
        <f>IF('Result Sheet'!E176="","",'Result Sheet'!E176)</f>
        <v/>
      </c>
      <c r="E173" s="329" t="str">
        <f>IF('Result Sheet'!G176="","",'Result Sheet'!G176)</f>
        <v/>
      </c>
      <c r="F173" s="329" t="str">
        <f>IF('Result Sheet'!H176="","",'Result Sheet'!H176)</f>
        <v/>
      </c>
      <c r="G173" s="329" t="str">
        <f>IF('Result Sheet'!I176="","",'Result Sheet'!I176)</f>
        <v/>
      </c>
      <c r="H173" s="188" t="str">
        <f>IF('Result Sheet'!K176="","",'Result Sheet'!K176)</f>
        <v/>
      </c>
      <c r="I173" s="188" t="str">
        <f>IF('Result Sheet'!J176="","",'Result Sheet'!J176)</f>
        <v/>
      </c>
      <c r="J173" s="301" t="str">
        <f>IF('Result Sheet'!FZ176="","",'Result Sheet'!FZ176)</f>
        <v/>
      </c>
      <c r="K173" s="189" t="str">
        <f>IF('Result Sheet'!FU176="","",'Result Sheet'!FU176)</f>
        <v/>
      </c>
      <c r="L173" s="190" t="str">
        <f>IF('Result Sheet'!FV176="","",'Result Sheet'!FV176)</f>
        <v/>
      </c>
      <c r="M173" s="189" t="str">
        <f>IF('Result Sheet'!FW176="","",'Result Sheet'!FW176)</f>
        <v/>
      </c>
      <c r="N173" s="494" t="str">
        <f>IF('Result Sheet'!FZ176="NSO","NSO",IF('Result Sheet'!FX176="","",'Result Sheet'!FX176))</f>
        <v/>
      </c>
      <c r="O173" s="496" t="str">
        <f>IF('Result Sheet'!FY176="","",'Result Sheet'!FY176)</f>
        <v/>
      </c>
      <c r="P173" s="495" t="str">
        <f>IF('Result Sheet'!AE176="","",'Result Sheet'!AE176)</f>
        <v/>
      </c>
      <c r="Q173" s="192" t="str">
        <f>IF('Result Sheet'!AF176="","",'Result Sheet'!AF176)</f>
        <v/>
      </c>
      <c r="R173" s="191" t="str">
        <f>IF('Result Sheet'!AZ176="","",'Result Sheet'!AZ176)</f>
        <v/>
      </c>
      <c r="S173" s="192" t="str">
        <f>IF('Result Sheet'!BA176="","",'Result Sheet'!BA176)</f>
        <v/>
      </c>
      <c r="T173" s="191" t="str">
        <f>IF('Result Sheet'!BV176="","",'Result Sheet'!BV176)</f>
        <v/>
      </c>
      <c r="U173" s="192" t="str">
        <f>IF('Result Sheet'!BW176="","",'Result Sheet'!BW176)</f>
        <v/>
      </c>
      <c r="V173" s="191" t="str">
        <f>IF('Result Sheet'!CQ176="","",'Result Sheet'!CQ176)</f>
        <v/>
      </c>
      <c r="W173" s="192" t="str">
        <f>IF('Result Sheet'!CR176="","",'Result Sheet'!CR176)</f>
        <v/>
      </c>
      <c r="X173" s="191" t="str">
        <f>IF('Result Sheet'!DL176="","",'Result Sheet'!DL176)</f>
        <v/>
      </c>
      <c r="Y173" s="192" t="str">
        <f>IF('Result Sheet'!DM176="","",'Result Sheet'!DM176)</f>
        <v/>
      </c>
      <c r="Z173" s="191" t="str">
        <f>IF('Result Sheet'!EG176="","",'Result Sheet'!EG176)</f>
        <v/>
      </c>
      <c r="AA173" s="192" t="str">
        <f>IF('Result Sheet'!EH176="","",'Result Sheet'!EH176)</f>
        <v/>
      </c>
      <c r="AB173" s="193" t="str">
        <f>IF('Result Sheet'!GB176="","",'Result Sheet'!GB176)</f>
        <v/>
      </c>
      <c r="BV173" s="194" t="str">
        <f>'Result Sheet'!G176</f>
        <v/>
      </c>
      <c r="BW173" s="195" t="str">
        <f t="shared" si="24"/>
        <v/>
      </c>
      <c r="BX173" s="195" t="str">
        <f t="shared" si="25"/>
        <v/>
      </c>
      <c r="BY173" s="195" t="str">
        <f t="shared" si="26"/>
        <v/>
      </c>
      <c r="BZ173" s="195" t="str">
        <f t="shared" si="27"/>
        <v/>
      </c>
      <c r="CA173" s="195" t="str">
        <f t="shared" si="28"/>
        <v/>
      </c>
      <c r="CB173" s="195" t="str">
        <f t="shared" si="29"/>
        <v/>
      </c>
      <c r="CC173" s="195" t="str">
        <f t="shared" si="30"/>
        <v/>
      </c>
      <c r="CD173" s="195" t="str">
        <f t="shared" si="31"/>
        <v/>
      </c>
      <c r="CE173" s="195" t="str">
        <f t="shared" si="32"/>
        <v/>
      </c>
      <c r="CF173" s="195" t="str">
        <f t="shared" si="33"/>
        <v/>
      </c>
      <c r="CG173" s="195" t="str">
        <f t="shared" si="34"/>
        <v/>
      </c>
      <c r="CH173" s="195" t="str">
        <f t="shared" si="35"/>
        <v/>
      </c>
      <c r="CI173" s="196"/>
    </row>
    <row r="174" spans="1:87" ht="15.95" customHeight="1">
      <c r="A174" s="184">
        <f>IF('Result Sheet'!A177="","",'Result Sheet'!A177)</f>
        <v>170</v>
      </c>
      <c r="B174" s="185" t="str">
        <f>IF('Result Sheet'!B177="","",'Result Sheet'!B177)</f>
        <v/>
      </c>
      <c r="C174" s="186" t="str">
        <f>IF('Result Sheet'!F177="","",'Result Sheet'!F177)</f>
        <v/>
      </c>
      <c r="D174" s="187" t="str">
        <f>IF('Result Sheet'!E177="","",'Result Sheet'!E177)</f>
        <v/>
      </c>
      <c r="E174" s="329" t="str">
        <f>IF('Result Sheet'!G177="","",'Result Sheet'!G177)</f>
        <v/>
      </c>
      <c r="F174" s="329" t="str">
        <f>IF('Result Sheet'!H177="","",'Result Sheet'!H177)</f>
        <v/>
      </c>
      <c r="G174" s="329" t="str">
        <f>IF('Result Sheet'!I177="","",'Result Sheet'!I177)</f>
        <v/>
      </c>
      <c r="H174" s="188" t="str">
        <f>IF('Result Sheet'!K177="","",'Result Sheet'!K177)</f>
        <v/>
      </c>
      <c r="I174" s="188" t="str">
        <f>IF('Result Sheet'!J177="","",'Result Sheet'!J177)</f>
        <v/>
      </c>
      <c r="J174" s="301" t="str">
        <f>IF('Result Sheet'!FZ177="","",'Result Sheet'!FZ177)</f>
        <v/>
      </c>
      <c r="K174" s="189" t="str">
        <f>IF('Result Sheet'!FU177="","",'Result Sheet'!FU177)</f>
        <v/>
      </c>
      <c r="L174" s="190" t="str">
        <f>IF('Result Sheet'!FV177="","",'Result Sheet'!FV177)</f>
        <v/>
      </c>
      <c r="M174" s="189" t="str">
        <f>IF('Result Sheet'!FW177="","",'Result Sheet'!FW177)</f>
        <v/>
      </c>
      <c r="N174" s="494" t="str">
        <f>IF('Result Sheet'!FZ177="NSO","NSO",IF('Result Sheet'!FX177="","",'Result Sheet'!FX177))</f>
        <v/>
      </c>
      <c r="O174" s="496" t="str">
        <f>IF('Result Sheet'!FY177="","",'Result Sheet'!FY177)</f>
        <v/>
      </c>
      <c r="P174" s="495" t="str">
        <f>IF('Result Sheet'!AE177="","",'Result Sheet'!AE177)</f>
        <v/>
      </c>
      <c r="Q174" s="192" t="str">
        <f>IF('Result Sheet'!AF177="","",'Result Sheet'!AF177)</f>
        <v/>
      </c>
      <c r="R174" s="191" t="str">
        <f>IF('Result Sheet'!AZ177="","",'Result Sheet'!AZ177)</f>
        <v/>
      </c>
      <c r="S174" s="192" t="str">
        <f>IF('Result Sheet'!BA177="","",'Result Sheet'!BA177)</f>
        <v/>
      </c>
      <c r="T174" s="191" t="str">
        <f>IF('Result Sheet'!BV177="","",'Result Sheet'!BV177)</f>
        <v/>
      </c>
      <c r="U174" s="192" t="str">
        <f>IF('Result Sheet'!BW177="","",'Result Sheet'!BW177)</f>
        <v/>
      </c>
      <c r="V174" s="191" t="str">
        <f>IF('Result Sheet'!CQ177="","",'Result Sheet'!CQ177)</f>
        <v/>
      </c>
      <c r="W174" s="192" t="str">
        <f>IF('Result Sheet'!CR177="","",'Result Sheet'!CR177)</f>
        <v/>
      </c>
      <c r="X174" s="191" t="str">
        <f>IF('Result Sheet'!DL177="","",'Result Sheet'!DL177)</f>
        <v/>
      </c>
      <c r="Y174" s="192" t="str">
        <f>IF('Result Sheet'!DM177="","",'Result Sheet'!DM177)</f>
        <v/>
      </c>
      <c r="Z174" s="191" t="str">
        <f>IF('Result Sheet'!EG177="","",'Result Sheet'!EG177)</f>
        <v/>
      </c>
      <c r="AA174" s="192" t="str">
        <f>IF('Result Sheet'!EH177="","",'Result Sheet'!EH177)</f>
        <v/>
      </c>
      <c r="AB174" s="193" t="str">
        <f>IF('Result Sheet'!GB177="","",'Result Sheet'!GB177)</f>
        <v/>
      </c>
      <c r="BV174" s="194" t="str">
        <f>'Result Sheet'!G177</f>
        <v/>
      </c>
      <c r="BW174" s="195" t="str">
        <f t="shared" si="24"/>
        <v/>
      </c>
      <c r="BX174" s="195" t="str">
        <f t="shared" si="25"/>
        <v/>
      </c>
      <c r="BY174" s="195" t="str">
        <f t="shared" si="26"/>
        <v/>
      </c>
      <c r="BZ174" s="195" t="str">
        <f t="shared" si="27"/>
        <v/>
      </c>
      <c r="CA174" s="195" t="str">
        <f t="shared" si="28"/>
        <v/>
      </c>
      <c r="CB174" s="195" t="str">
        <f t="shared" si="29"/>
        <v/>
      </c>
      <c r="CC174" s="195" t="str">
        <f t="shared" si="30"/>
        <v/>
      </c>
      <c r="CD174" s="195" t="str">
        <f t="shared" si="31"/>
        <v/>
      </c>
      <c r="CE174" s="195" t="str">
        <f t="shared" si="32"/>
        <v/>
      </c>
      <c r="CF174" s="195" t="str">
        <f t="shared" si="33"/>
        <v/>
      </c>
      <c r="CG174" s="195" t="str">
        <f t="shared" si="34"/>
        <v/>
      </c>
      <c r="CH174" s="195" t="str">
        <f t="shared" si="35"/>
        <v/>
      </c>
      <c r="CI174" s="196"/>
    </row>
    <row r="175" spans="1:87" ht="15.95" customHeight="1">
      <c r="A175" s="184">
        <f>IF('Result Sheet'!A178="","",'Result Sheet'!A178)</f>
        <v>171</v>
      </c>
      <c r="B175" s="185" t="str">
        <f>IF('Result Sheet'!B178="","",'Result Sheet'!B178)</f>
        <v/>
      </c>
      <c r="C175" s="186" t="str">
        <f>IF('Result Sheet'!F178="","",'Result Sheet'!F178)</f>
        <v/>
      </c>
      <c r="D175" s="187" t="str">
        <f>IF('Result Sheet'!E178="","",'Result Sheet'!E178)</f>
        <v/>
      </c>
      <c r="E175" s="329" t="str">
        <f>IF('Result Sheet'!G178="","",'Result Sheet'!G178)</f>
        <v/>
      </c>
      <c r="F175" s="329" t="str">
        <f>IF('Result Sheet'!H178="","",'Result Sheet'!H178)</f>
        <v/>
      </c>
      <c r="G175" s="329" t="str">
        <f>IF('Result Sheet'!I178="","",'Result Sheet'!I178)</f>
        <v/>
      </c>
      <c r="H175" s="188" t="str">
        <f>IF('Result Sheet'!K178="","",'Result Sheet'!K178)</f>
        <v/>
      </c>
      <c r="I175" s="188" t="str">
        <f>IF('Result Sheet'!J178="","",'Result Sheet'!J178)</f>
        <v/>
      </c>
      <c r="J175" s="301" t="str">
        <f>IF('Result Sheet'!FZ178="","",'Result Sheet'!FZ178)</f>
        <v/>
      </c>
      <c r="K175" s="189" t="str">
        <f>IF('Result Sheet'!FU178="","",'Result Sheet'!FU178)</f>
        <v/>
      </c>
      <c r="L175" s="190" t="str">
        <f>IF('Result Sheet'!FV178="","",'Result Sheet'!FV178)</f>
        <v/>
      </c>
      <c r="M175" s="189" t="str">
        <f>IF('Result Sheet'!FW178="","",'Result Sheet'!FW178)</f>
        <v/>
      </c>
      <c r="N175" s="494" t="str">
        <f>IF('Result Sheet'!FZ178="NSO","NSO",IF('Result Sheet'!FX178="","",'Result Sheet'!FX178))</f>
        <v/>
      </c>
      <c r="O175" s="496" t="str">
        <f>IF('Result Sheet'!FY178="","",'Result Sheet'!FY178)</f>
        <v/>
      </c>
      <c r="P175" s="495" t="str">
        <f>IF('Result Sheet'!AE178="","",'Result Sheet'!AE178)</f>
        <v/>
      </c>
      <c r="Q175" s="192" t="str">
        <f>IF('Result Sheet'!AF178="","",'Result Sheet'!AF178)</f>
        <v/>
      </c>
      <c r="R175" s="191" t="str">
        <f>IF('Result Sheet'!AZ178="","",'Result Sheet'!AZ178)</f>
        <v/>
      </c>
      <c r="S175" s="192" t="str">
        <f>IF('Result Sheet'!BA178="","",'Result Sheet'!BA178)</f>
        <v/>
      </c>
      <c r="T175" s="191" t="str">
        <f>IF('Result Sheet'!BV178="","",'Result Sheet'!BV178)</f>
        <v/>
      </c>
      <c r="U175" s="192" t="str">
        <f>IF('Result Sheet'!BW178="","",'Result Sheet'!BW178)</f>
        <v/>
      </c>
      <c r="V175" s="191" t="str">
        <f>IF('Result Sheet'!CQ178="","",'Result Sheet'!CQ178)</f>
        <v/>
      </c>
      <c r="W175" s="192" t="str">
        <f>IF('Result Sheet'!CR178="","",'Result Sheet'!CR178)</f>
        <v/>
      </c>
      <c r="X175" s="191" t="str">
        <f>IF('Result Sheet'!DL178="","",'Result Sheet'!DL178)</f>
        <v/>
      </c>
      <c r="Y175" s="192" t="str">
        <f>IF('Result Sheet'!DM178="","",'Result Sheet'!DM178)</f>
        <v/>
      </c>
      <c r="Z175" s="191" t="str">
        <f>IF('Result Sheet'!EG178="","",'Result Sheet'!EG178)</f>
        <v/>
      </c>
      <c r="AA175" s="192" t="str">
        <f>IF('Result Sheet'!EH178="","",'Result Sheet'!EH178)</f>
        <v/>
      </c>
      <c r="AB175" s="193" t="str">
        <f>IF('Result Sheet'!GB178="","",'Result Sheet'!GB178)</f>
        <v/>
      </c>
      <c r="BV175" s="194" t="str">
        <f>'Result Sheet'!G178</f>
        <v/>
      </c>
      <c r="BW175" s="195" t="str">
        <f t="shared" si="24"/>
        <v/>
      </c>
      <c r="BX175" s="195" t="str">
        <f t="shared" si="25"/>
        <v/>
      </c>
      <c r="BY175" s="195" t="str">
        <f t="shared" si="26"/>
        <v/>
      </c>
      <c r="BZ175" s="195" t="str">
        <f t="shared" si="27"/>
        <v/>
      </c>
      <c r="CA175" s="195" t="str">
        <f t="shared" si="28"/>
        <v/>
      </c>
      <c r="CB175" s="195" t="str">
        <f t="shared" si="29"/>
        <v/>
      </c>
      <c r="CC175" s="195" t="str">
        <f t="shared" si="30"/>
        <v/>
      </c>
      <c r="CD175" s="195" t="str">
        <f t="shared" si="31"/>
        <v/>
      </c>
      <c r="CE175" s="195" t="str">
        <f t="shared" si="32"/>
        <v/>
      </c>
      <c r="CF175" s="195" t="str">
        <f t="shared" si="33"/>
        <v/>
      </c>
      <c r="CG175" s="195" t="str">
        <f t="shared" si="34"/>
        <v/>
      </c>
      <c r="CH175" s="195" t="str">
        <f t="shared" si="35"/>
        <v/>
      </c>
      <c r="CI175" s="196"/>
    </row>
    <row r="176" spans="1:87" ht="15.95" customHeight="1">
      <c r="A176" s="184">
        <f>IF('Result Sheet'!A179="","",'Result Sheet'!A179)</f>
        <v>172</v>
      </c>
      <c r="B176" s="185" t="str">
        <f>IF('Result Sheet'!B179="","",'Result Sheet'!B179)</f>
        <v/>
      </c>
      <c r="C176" s="186" t="str">
        <f>IF('Result Sheet'!F179="","",'Result Sheet'!F179)</f>
        <v/>
      </c>
      <c r="D176" s="187" t="str">
        <f>IF('Result Sheet'!E179="","",'Result Sheet'!E179)</f>
        <v/>
      </c>
      <c r="E176" s="329" t="str">
        <f>IF('Result Sheet'!G179="","",'Result Sheet'!G179)</f>
        <v/>
      </c>
      <c r="F176" s="329" t="str">
        <f>IF('Result Sheet'!H179="","",'Result Sheet'!H179)</f>
        <v/>
      </c>
      <c r="G176" s="329" t="str">
        <f>IF('Result Sheet'!I179="","",'Result Sheet'!I179)</f>
        <v/>
      </c>
      <c r="H176" s="188" t="str">
        <f>IF('Result Sheet'!K179="","",'Result Sheet'!K179)</f>
        <v/>
      </c>
      <c r="I176" s="188" t="str">
        <f>IF('Result Sheet'!J179="","",'Result Sheet'!J179)</f>
        <v/>
      </c>
      <c r="J176" s="301" t="str">
        <f>IF('Result Sheet'!FZ179="","",'Result Sheet'!FZ179)</f>
        <v/>
      </c>
      <c r="K176" s="189" t="str">
        <f>IF('Result Sheet'!FU179="","",'Result Sheet'!FU179)</f>
        <v/>
      </c>
      <c r="L176" s="190" t="str">
        <f>IF('Result Sheet'!FV179="","",'Result Sheet'!FV179)</f>
        <v/>
      </c>
      <c r="M176" s="189" t="str">
        <f>IF('Result Sheet'!FW179="","",'Result Sheet'!FW179)</f>
        <v/>
      </c>
      <c r="N176" s="494" t="str">
        <f>IF('Result Sheet'!FZ179="NSO","NSO",IF('Result Sheet'!FX179="","",'Result Sheet'!FX179))</f>
        <v/>
      </c>
      <c r="O176" s="496" t="str">
        <f>IF('Result Sheet'!FY179="","",'Result Sheet'!FY179)</f>
        <v/>
      </c>
      <c r="P176" s="495" t="str">
        <f>IF('Result Sheet'!AE179="","",'Result Sheet'!AE179)</f>
        <v/>
      </c>
      <c r="Q176" s="192" t="str">
        <f>IF('Result Sheet'!AF179="","",'Result Sheet'!AF179)</f>
        <v/>
      </c>
      <c r="R176" s="191" t="str">
        <f>IF('Result Sheet'!AZ179="","",'Result Sheet'!AZ179)</f>
        <v/>
      </c>
      <c r="S176" s="192" t="str">
        <f>IF('Result Sheet'!BA179="","",'Result Sheet'!BA179)</f>
        <v/>
      </c>
      <c r="T176" s="191" t="str">
        <f>IF('Result Sheet'!BV179="","",'Result Sheet'!BV179)</f>
        <v/>
      </c>
      <c r="U176" s="192" t="str">
        <f>IF('Result Sheet'!BW179="","",'Result Sheet'!BW179)</f>
        <v/>
      </c>
      <c r="V176" s="191" t="str">
        <f>IF('Result Sheet'!CQ179="","",'Result Sheet'!CQ179)</f>
        <v/>
      </c>
      <c r="W176" s="192" t="str">
        <f>IF('Result Sheet'!CR179="","",'Result Sheet'!CR179)</f>
        <v/>
      </c>
      <c r="X176" s="191" t="str">
        <f>IF('Result Sheet'!DL179="","",'Result Sheet'!DL179)</f>
        <v/>
      </c>
      <c r="Y176" s="192" t="str">
        <f>IF('Result Sheet'!DM179="","",'Result Sheet'!DM179)</f>
        <v/>
      </c>
      <c r="Z176" s="191" t="str">
        <f>IF('Result Sheet'!EG179="","",'Result Sheet'!EG179)</f>
        <v/>
      </c>
      <c r="AA176" s="192" t="str">
        <f>IF('Result Sheet'!EH179="","",'Result Sheet'!EH179)</f>
        <v/>
      </c>
      <c r="AB176" s="193" t="str">
        <f>IF('Result Sheet'!GB179="","",'Result Sheet'!GB179)</f>
        <v/>
      </c>
      <c r="BV176" s="194" t="str">
        <f>'Result Sheet'!G179</f>
        <v/>
      </c>
      <c r="BW176" s="195" t="str">
        <f t="shared" si="24"/>
        <v/>
      </c>
      <c r="BX176" s="195" t="str">
        <f t="shared" si="25"/>
        <v/>
      </c>
      <c r="BY176" s="195" t="str">
        <f t="shared" si="26"/>
        <v/>
      </c>
      <c r="BZ176" s="195" t="str">
        <f t="shared" si="27"/>
        <v/>
      </c>
      <c r="CA176" s="195" t="str">
        <f t="shared" si="28"/>
        <v/>
      </c>
      <c r="CB176" s="195" t="str">
        <f t="shared" si="29"/>
        <v/>
      </c>
      <c r="CC176" s="195" t="str">
        <f t="shared" si="30"/>
        <v/>
      </c>
      <c r="CD176" s="195" t="str">
        <f t="shared" si="31"/>
        <v/>
      </c>
      <c r="CE176" s="195" t="str">
        <f t="shared" si="32"/>
        <v/>
      </c>
      <c r="CF176" s="195" t="str">
        <f t="shared" si="33"/>
        <v/>
      </c>
      <c r="CG176" s="195" t="str">
        <f t="shared" si="34"/>
        <v/>
      </c>
      <c r="CH176" s="195" t="str">
        <f t="shared" si="35"/>
        <v/>
      </c>
      <c r="CI176" s="196"/>
    </row>
    <row r="177" spans="1:87" ht="15.95" customHeight="1">
      <c r="A177" s="184">
        <f>IF('Result Sheet'!A180="","",'Result Sheet'!A180)</f>
        <v>173</v>
      </c>
      <c r="B177" s="185" t="str">
        <f>IF('Result Sheet'!B180="","",'Result Sheet'!B180)</f>
        <v/>
      </c>
      <c r="C177" s="186" t="str">
        <f>IF('Result Sheet'!F180="","",'Result Sheet'!F180)</f>
        <v/>
      </c>
      <c r="D177" s="187" t="str">
        <f>IF('Result Sheet'!E180="","",'Result Sheet'!E180)</f>
        <v/>
      </c>
      <c r="E177" s="329" t="str">
        <f>IF('Result Sheet'!G180="","",'Result Sheet'!G180)</f>
        <v/>
      </c>
      <c r="F177" s="329" t="str">
        <f>IF('Result Sheet'!H180="","",'Result Sheet'!H180)</f>
        <v/>
      </c>
      <c r="G177" s="329" t="str">
        <f>IF('Result Sheet'!I180="","",'Result Sheet'!I180)</f>
        <v/>
      </c>
      <c r="H177" s="188" t="str">
        <f>IF('Result Sheet'!K180="","",'Result Sheet'!K180)</f>
        <v/>
      </c>
      <c r="I177" s="188" t="str">
        <f>IF('Result Sheet'!J180="","",'Result Sheet'!J180)</f>
        <v/>
      </c>
      <c r="J177" s="301" t="str">
        <f>IF('Result Sheet'!FZ180="","",'Result Sheet'!FZ180)</f>
        <v/>
      </c>
      <c r="K177" s="189" t="str">
        <f>IF('Result Sheet'!FU180="","",'Result Sheet'!FU180)</f>
        <v/>
      </c>
      <c r="L177" s="190" t="str">
        <f>IF('Result Sheet'!FV180="","",'Result Sheet'!FV180)</f>
        <v/>
      </c>
      <c r="M177" s="189" t="str">
        <f>IF('Result Sheet'!FW180="","",'Result Sheet'!FW180)</f>
        <v/>
      </c>
      <c r="N177" s="494" t="str">
        <f>IF('Result Sheet'!FZ180="NSO","NSO",IF('Result Sheet'!FX180="","",'Result Sheet'!FX180))</f>
        <v/>
      </c>
      <c r="O177" s="496" t="str">
        <f>IF('Result Sheet'!FY180="","",'Result Sheet'!FY180)</f>
        <v/>
      </c>
      <c r="P177" s="495" t="str">
        <f>IF('Result Sheet'!AE180="","",'Result Sheet'!AE180)</f>
        <v/>
      </c>
      <c r="Q177" s="192" t="str">
        <f>IF('Result Sheet'!AF180="","",'Result Sheet'!AF180)</f>
        <v/>
      </c>
      <c r="R177" s="191" t="str">
        <f>IF('Result Sheet'!AZ180="","",'Result Sheet'!AZ180)</f>
        <v/>
      </c>
      <c r="S177" s="192" t="str">
        <f>IF('Result Sheet'!BA180="","",'Result Sheet'!BA180)</f>
        <v/>
      </c>
      <c r="T177" s="191" t="str">
        <f>IF('Result Sheet'!BV180="","",'Result Sheet'!BV180)</f>
        <v/>
      </c>
      <c r="U177" s="192" t="str">
        <f>IF('Result Sheet'!BW180="","",'Result Sheet'!BW180)</f>
        <v/>
      </c>
      <c r="V177" s="191" t="str">
        <f>IF('Result Sheet'!CQ180="","",'Result Sheet'!CQ180)</f>
        <v/>
      </c>
      <c r="W177" s="192" t="str">
        <f>IF('Result Sheet'!CR180="","",'Result Sheet'!CR180)</f>
        <v/>
      </c>
      <c r="X177" s="191" t="str">
        <f>IF('Result Sheet'!DL180="","",'Result Sheet'!DL180)</f>
        <v/>
      </c>
      <c r="Y177" s="192" t="str">
        <f>IF('Result Sheet'!DM180="","",'Result Sheet'!DM180)</f>
        <v/>
      </c>
      <c r="Z177" s="191" t="str">
        <f>IF('Result Sheet'!EG180="","",'Result Sheet'!EG180)</f>
        <v/>
      </c>
      <c r="AA177" s="192" t="str">
        <f>IF('Result Sheet'!EH180="","",'Result Sheet'!EH180)</f>
        <v/>
      </c>
      <c r="AB177" s="193" t="str">
        <f>IF('Result Sheet'!GB180="","",'Result Sheet'!GB180)</f>
        <v/>
      </c>
      <c r="BV177" s="194" t="str">
        <f>'Result Sheet'!G180</f>
        <v/>
      </c>
      <c r="BW177" s="195" t="str">
        <f t="shared" si="24"/>
        <v/>
      </c>
      <c r="BX177" s="195" t="str">
        <f t="shared" si="25"/>
        <v/>
      </c>
      <c r="BY177" s="195" t="str">
        <f t="shared" si="26"/>
        <v/>
      </c>
      <c r="BZ177" s="195" t="str">
        <f t="shared" si="27"/>
        <v/>
      </c>
      <c r="CA177" s="195" t="str">
        <f t="shared" si="28"/>
        <v/>
      </c>
      <c r="CB177" s="195" t="str">
        <f t="shared" si="29"/>
        <v/>
      </c>
      <c r="CC177" s="195" t="str">
        <f t="shared" si="30"/>
        <v/>
      </c>
      <c r="CD177" s="195" t="str">
        <f t="shared" si="31"/>
        <v/>
      </c>
      <c r="CE177" s="195" t="str">
        <f t="shared" si="32"/>
        <v/>
      </c>
      <c r="CF177" s="195" t="str">
        <f t="shared" si="33"/>
        <v/>
      </c>
      <c r="CG177" s="195" t="str">
        <f t="shared" si="34"/>
        <v/>
      </c>
      <c r="CH177" s="195" t="str">
        <f t="shared" si="35"/>
        <v/>
      </c>
      <c r="CI177" s="196"/>
    </row>
    <row r="178" spans="1:87" ht="15.95" customHeight="1">
      <c r="A178" s="184">
        <f>IF('Result Sheet'!A181="","",'Result Sheet'!A181)</f>
        <v>174</v>
      </c>
      <c r="B178" s="185" t="str">
        <f>IF('Result Sheet'!B181="","",'Result Sheet'!B181)</f>
        <v/>
      </c>
      <c r="C178" s="186" t="str">
        <f>IF('Result Sheet'!F181="","",'Result Sheet'!F181)</f>
        <v/>
      </c>
      <c r="D178" s="187" t="str">
        <f>IF('Result Sheet'!E181="","",'Result Sheet'!E181)</f>
        <v/>
      </c>
      <c r="E178" s="329" t="str">
        <f>IF('Result Sheet'!G181="","",'Result Sheet'!G181)</f>
        <v/>
      </c>
      <c r="F178" s="329" t="str">
        <f>IF('Result Sheet'!H181="","",'Result Sheet'!H181)</f>
        <v/>
      </c>
      <c r="G178" s="329" t="str">
        <f>IF('Result Sheet'!I181="","",'Result Sheet'!I181)</f>
        <v/>
      </c>
      <c r="H178" s="188" t="str">
        <f>IF('Result Sheet'!K181="","",'Result Sheet'!K181)</f>
        <v/>
      </c>
      <c r="I178" s="188" t="str">
        <f>IF('Result Sheet'!J181="","",'Result Sheet'!J181)</f>
        <v/>
      </c>
      <c r="J178" s="301" t="str">
        <f>IF('Result Sheet'!FZ181="","",'Result Sheet'!FZ181)</f>
        <v/>
      </c>
      <c r="K178" s="189" t="str">
        <f>IF('Result Sheet'!FU181="","",'Result Sheet'!FU181)</f>
        <v/>
      </c>
      <c r="L178" s="190" t="str">
        <f>IF('Result Sheet'!FV181="","",'Result Sheet'!FV181)</f>
        <v/>
      </c>
      <c r="M178" s="189" t="str">
        <f>IF('Result Sheet'!FW181="","",'Result Sheet'!FW181)</f>
        <v/>
      </c>
      <c r="N178" s="494" t="str">
        <f>IF('Result Sheet'!FZ181="NSO","NSO",IF('Result Sheet'!FX181="","",'Result Sheet'!FX181))</f>
        <v/>
      </c>
      <c r="O178" s="496" t="str">
        <f>IF('Result Sheet'!FY181="","",'Result Sheet'!FY181)</f>
        <v/>
      </c>
      <c r="P178" s="495" t="str">
        <f>IF('Result Sheet'!AE181="","",'Result Sheet'!AE181)</f>
        <v/>
      </c>
      <c r="Q178" s="192" t="str">
        <f>IF('Result Sheet'!AF181="","",'Result Sheet'!AF181)</f>
        <v/>
      </c>
      <c r="R178" s="191" t="str">
        <f>IF('Result Sheet'!AZ181="","",'Result Sheet'!AZ181)</f>
        <v/>
      </c>
      <c r="S178" s="192" t="str">
        <f>IF('Result Sheet'!BA181="","",'Result Sheet'!BA181)</f>
        <v/>
      </c>
      <c r="T178" s="191" t="str">
        <f>IF('Result Sheet'!BV181="","",'Result Sheet'!BV181)</f>
        <v/>
      </c>
      <c r="U178" s="192" t="str">
        <f>IF('Result Sheet'!BW181="","",'Result Sheet'!BW181)</f>
        <v/>
      </c>
      <c r="V178" s="191" t="str">
        <f>IF('Result Sheet'!CQ181="","",'Result Sheet'!CQ181)</f>
        <v/>
      </c>
      <c r="W178" s="192" t="str">
        <f>IF('Result Sheet'!CR181="","",'Result Sheet'!CR181)</f>
        <v/>
      </c>
      <c r="X178" s="191" t="str">
        <f>IF('Result Sheet'!DL181="","",'Result Sheet'!DL181)</f>
        <v/>
      </c>
      <c r="Y178" s="192" t="str">
        <f>IF('Result Sheet'!DM181="","",'Result Sheet'!DM181)</f>
        <v/>
      </c>
      <c r="Z178" s="191" t="str">
        <f>IF('Result Sheet'!EG181="","",'Result Sheet'!EG181)</f>
        <v/>
      </c>
      <c r="AA178" s="192" t="str">
        <f>IF('Result Sheet'!EH181="","",'Result Sheet'!EH181)</f>
        <v/>
      </c>
      <c r="AB178" s="193" t="str">
        <f>IF('Result Sheet'!GB181="","",'Result Sheet'!GB181)</f>
        <v/>
      </c>
      <c r="BV178" s="194" t="str">
        <f>'Result Sheet'!G181</f>
        <v/>
      </c>
      <c r="BW178" s="195" t="str">
        <f t="shared" si="24"/>
        <v/>
      </c>
      <c r="BX178" s="195" t="str">
        <f t="shared" si="25"/>
        <v/>
      </c>
      <c r="BY178" s="195" t="str">
        <f t="shared" si="26"/>
        <v/>
      </c>
      <c r="BZ178" s="195" t="str">
        <f t="shared" si="27"/>
        <v/>
      </c>
      <c r="CA178" s="195" t="str">
        <f t="shared" si="28"/>
        <v/>
      </c>
      <c r="CB178" s="195" t="str">
        <f t="shared" si="29"/>
        <v/>
      </c>
      <c r="CC178" s="195" t="str">
        <f t="shared" si="30"/>
        <v/>
      </c>
      <c r="CD178" s="195" t="str">
        <f t="shared" si="31"/>
        <v/>
      </c>
      <c r="CE178" s="195" t="str">
        <f t="shared" si="32"/>
        <v/>
      </c>
      <c r="CF178" s="195" t="str">
        <f t="shared" si="33"/>
        <v/>
      </c>
      <c r="CG178" s="195" t="str">
        <f t="shared" si="34"/>
        <v/>
      </c>
      <c r="CH178" s="195" t="str">
        <f t="shared" si="35"/>
        <v/>
      </c>
      <c r="CI178" s="196"/>
    </row>
    <row r="179" spans="1:87" ht="15.95" customHeight="1">
      <c r="A179" s="184">
        <f>IF('Result Sheet'!A182="","",'Result Sheet'!A182)</f>
        <v>175</v>
      </c>
      <c r="B179" s="185" t="str">
        <f>IF('Result Sheet'!B182="","",'Result Sheet'!B182)</f>
        <v/>
      </c>
      <c r="C179" s="186" t="str">
        <f>IF('Result Sheet'!F182="","",'Result Sheet'!F182)</f>
        <v/>
      </c>
      <c r="D179" s="187" t="str">
        <f>IF('Result Sheet'!E182="","",'Result Sheet'!E182)</f>
        <v/>
      </c>
      <c r="E179" s="329" t="str">
        <f>IF('Result Sheet'!G182="","",'Result Sheet'!G182)</f>
        <v/>
      </c>
      <c r="F179" s="329" t="str">
        <f>IF('Result Sheet'!H182="","",'Result Sheet'!H182)</f>
        <v/>
      </c>
      <c r="G179" s="329" t="str">
        <f>IF('Result Sheet'!I182="","",'Result Sheet'!I182)</f>
        <v/>
      </c>
      <c r="H179" s="188" t="str">
        <f>IF('Result Sheet'!K182="","",'Result Sheet'!K182)</f>
        <v/>
      </c>
      <c r="I179" s="188" t="str">
        <f>IF('Result Sheet'!J182="","",'Result Sheet'!J182)</f>
        <v/>
      </c>
      <c r="J179" s="301" t="str">
        <f>IF('Result Sheet'!FZ182="","",'Result Sheet'!FZ182)</f>
        <v/>
      </c>
      <c r="K179" s="189" t="str">
        <f>IF('Result Sheet'!FU182="","",'Result Sheet'!FU182)</f>
        <v/>
      </c>
      <c r="L179" s="190" t="str">
        <f>IF('Result Sheet'!FV182="","",'Result Sheet'!FV182)</f>
        <v/>
      </c>
      <c r="M179" s="189" t="str">
        <f>IF('Result Sheet'!FW182="","",'Result Sheet'!FW182)</f>
        <v/>
      </c>
      <c r="N179" s="494" t="str">
        <f>IF('Result Sheet'!FZ182="NSO","NSO",IF('Result Sheet'!FX182="","",'Result Sheet'!FX182))</f>
        <v/>
      </c>
      <c r="O179" s="496" t="str">
        <f>IF('Result Sheet'!FY182="","",'Result Sheet'!FY182)</f>
        <v/>
      </c>
      <c r="P179" s="495" t="str">
        <f>IF('Result Sheet'!AE182="","",'Result Sheet'!AE182)</f>
        <v/>
      </c>
      <c r="Q179" s="192" t="str">
        <f>IF('Result Sheet'!AF182="","",'Result Sheet'!AF182)</f>
        <v/>
      </c>
      <c r="R179" s="191" t="str">
        <f>IF('Result Sheet'!AZ182="","",'Result Sheet'!AZ182)</f>
        <v/>
      </c>
      <c r="S179" s="192" t="str">
        <f>IF('Result Sheet'!BA182="","",'Result Sheet'!BA182)</f>
        <v/>
      </c>
      <c r="T179" s="191" t="str">
        <f>IF('Result Sheet'!BV182="","",'Result Sheet'!BV182)</f>
        <v/>
      </c>
      <c r="U179" s="192" t="str">
        <f>IF('Result Sheet'!BW182="","",'Result Sheet'!BW182)</f>
        <v/>
      </c>
      <c r="V179" s="191" t="str">
        <f>IF('Result Sheet'!CQ182="","",'Result Sheet'!CQ182)</f>
        <v/>
      </c>
      <c r="W179" s="192" t="str">
        <f>IF('Result Sheet'!CR182="","",'Result Sheet'!CR182)</f>
        <v/>
      </c>
      <c r="X179" s="191" t="str">
        <f>IF('Result Sheet'!DL182="","",'Result Sheet'!DL182)</f>
        <v/>
      </c>
      <c r="Y179" s="192" t="str">
        <f>IF('Result Sheet'!DM182="","",'Result Sheet'!DM182)</f>
        <v/>
      </c>
      <c r="Z179" s="191" t="str">
        <f>IF('Result Sheet'!EG182="","",'Result Sheet'!EG182)</f>
        <v/>
      </c>
      <c r="AA179" s="192" t="str">
        <f>IF('Result Sheet'!EH182="","",'Result Sheet'!EH182)</f>
        <v/>
      </c>
      <c r="AB179" s="193" t="str">
        <f>IF('Result Sheet'!GB182="","",'Result Sheet'!GB182)</f>
        <v/>
      </c>
      <c r="BV179" s="194" t="str">
        <f>'Result Sheet'!G182</f>
        <v/>
      </c>
      <c r="BW179" s="195" t="str">
        <f t="shared" si="24"/>
        <v/>
      </c>
      <c r="BX179" s="195" t="str">
        <f t="shared" si="25"/>
        <v/>
      </c>
      <c r="BY179" s="195" t="str">
        <f t="shared" si="26"/>
        <v/>
      </c>
      <c r="BZ179" s="195" t="str">
        <f t="shared" si="27"/>
        <v/>
      </c>
      <c r="CA179" s="195" t="str">
        <f t="shared" si="28"/>
        <v/>
      </c>
      <c r="CB179" s="195" t="str">
        <f t="shared" si="29"/>
        <v/>
      </c>
      <c r="CC179" s="195" t="str">
        <f t="shared" si="30"/>
        <v/>
      </c>
      <c r="CD179" s="195" t="str">
        <f t="shared" si="31"/>
        <v/>
      </c>
      <c r="CE179" s="195" t="str">
        <f t="shared" si="32"/>
        <v/>
      </c>
      <c r="CF179" s="195" t="str">
        <f t="shared" si="33"/>
        <v/>
      </c>
      <c r="CG179" s="195" t="str">
        <f t="shared" si="34"/>
        <v/>
      </c>
      <c r="CH179" s="195" t="str">
        <f t="shared" si="35"/>
        <v/>
      </c>
      <c r="CI179" s="196"/>
    </row>
    <row r="180" spans="1:87" ht="15.95" customHeight="1">
      <c r="A180" s="184">
        <f>IF('Result Sheet'!A183="","",'Result Sheet'!A183)</f>
        <v>176</v>
      </c>
      <c r="B180" s="185" t="str">
        <f>IF('Result Sheet'!B183="","",'Result Sheet'!B183)</f>
        <v/>
      </c>
      <c r="C180" s="186" t="str">
        <f>IF('Result Sheet'!F183="","",'Result Sheet'!F183)</f>
        <v/>
      </c>
      <c r="D180" s="187" t="str">
        <f>IF('Result Sheet'!E183="","",'Result Sheet'!E183)</f>
        <v/>
      </c>
      <c r="E180" s="329" t="str">
        <f>IF('Result Sheet'!G183="","",'Result Sheet'!G183)</f>
        <v/>
      </c>
      <c r="F180" s="329" t="str">
        <f>IF('Result Sheet'!H183="","",'Result Sheet'!H183)</f>
        <v/>
      </c>
      <c r="G180" s="329" t="str">
        <f>IF('Result Sheet'!I183="","",'Result Sheet'!I183)</f>
        <v/>
      </c>
      <c r="H180" s="188" t="str">
        <f>IF('Result Sheet'!K183="","",'Result Sheet'!K183)</f>
        <v/>
      </c>
      <c r="I180" s="188" t="str">
        <f>IF('Result Sheet'!J183="","",'Result Sheet'!J183)</f>
        <v/>
      </c>
      <c r="J180" s="301" t="str">
        <f>IF('Result Sheet'!FZ183="","",'Result Sheet'!FZ183)</f>
        <v/>
      </c>
      <c r="K180" s="189" t="str">
        <f>IF('Result Sheet'!FU183="","",'Result Sheet'!FU183)</f>
        <v/>
      </c>
      <c r="L180" s="190" t="str">
        <f>IF('Result Sheet'!FV183="","",'Result Sheet'!FV183)</f>
        <v/>
      </c>
      <c r="M180" s="189" t="str">
        <f>IF('Result Sheet'!FW183="","",'Result Sheet'!FW183)</f>
        <v/>
      </c>
      <c r="N180" s="494" t="str">
        <f>IF('Result Sheet'!FZ183="NSO","NSO",IF('Result Sheet'!FX183="","",'Result Sheet'!FX183))</f>
        <v/>
      </c>
      <c r="O180" s="496" t="str">
        <f>IF('Result Sheet'!FY183="","",'Result Sheet'!FY183)</f>
        <v/>
      </c>
      <c r="P180" s="495" t="str">
        <f>IF('Result Sheet'!AE183="","",'Result Sheet'!AE183)</f>
        <v/>
      </c>
      <c r="Q180" s="192" t="str">
        <f>IF('Result Sheet'!AF183="","",'Result Sheet'!AF183)</f>
        <v/>
      </c>
      <c r="R180" s="191" t="str">
        <f>IF('Result Sheet'!AZ183="","",'Result Sheet'!AZ183)</f>
        <v/>
      </c>
      <c r="S180" s="192" t="str">
        <f>IF('Result Sheet'!BA183="","",'Result Sheet'!BA183)</f>
        <v/>
      </c>
      <c r="T180" s="191" t="str">
        <f>IF('Result Sheet'!BV183="","",'Result Sheet'!BV183)</f>
        <v/>
      </c>
      <c r="U180" s="192" t="str">
        <f>IF('Result Sheet'!BW183="","",'Result Sheet'!BW183)</f>
        <v/>
      </c>
      <c r="V180" s="191" t="str">
        <f>IF('Result Sheet'!CQ183="","",'Result Sheet'!CQ183)</f>
        <v/>
      </c>
      <c r="W180" s="192" t="str">
        <f>IF('Result Sheet'!CR183="","",'Result Sheet'!CR183)</f>
        <v/>
      </c>
      <c r="X180" s="191" t="str">
        <f>IF('Result Sheet'!DL183="","",'Result Sheet'!DL183)</f>
        <v/>
      </c>
      <c r="Y180" s="192" t="str">
        <f>IF('Result Sheet'!DM183="","",'Result Sheet'!DM183)</f>
        <v/>
      </c>
      <c r="Z180" s="191" t="str">
        <f>IF('Result Sheet'!EG183="","",'Result Sheet'!EG183)</f>
        <v/>
      </c>
      <c r="AA180" s="192" t="str">
        <f>IF('Result Sheet'!EH183="","",'Result Sheet'!EH183)</f>
        <v/>
      </c>
      <c r="AB180" s="193" t="str">
        <f>IF('Result Sheet'!GB183="","",'Result Sheet'!GB183)</f>
        <v/>
      </c>
      <c r="BV180" s="194" t="str">
        <f>'Result Sheet'!G183</f>
        <v/>
      </c>
      <c r="BW180" s="195" t="str">
        <f t="shared" si="24"/>
        <v/>
      </c>
      <c r="BX180" s="195" t="str">
        <f t="shared" si="25"/>
        <v/>
      </c>
      <c r="BY180" s="195" t="str">
        <f t="shared" si="26"/>
        <v/>
      </c>
      <c r="BZ180" s="195" t="str">
        <f t="shared" si="27"/>
        <v/>
      </c>
      <c r="CA180" s="195" t="str">
        <f t="shared" si="28"/>
        <v/>
      </c>
      <c r="CB180" s="195" t="str">
        <f t="shared" si="29"/>
        <v/>
      </c>
      <c r="CC180" s="195" t="str">
        <f t="shared" si="30"/>
        <v/>
      </c>
      <c r="CD180" s="195" t="str">
        <f t="shared" si="31"/>
        <v/>
      </c>
      <c r="CE180" s="195" t="str">
        <f t="shared" si="32"/>
        <v/>
      </c>
      <c r="CF180" s="195" t="str">
        <f t="shared" si="33"/>
        <v/>
      </c>
      <c r="CG180" s="195" t="str">
        <f t="shared" si="34"/>
        <v/>
      </c>
      <c r="CH180" s="195" t="str">
        <f t="shared" si="35"/>
        <v/>
      </c>
      <c r="CI180" s="196"/>
    </row>
    <row r="181" spans="1:87" ht="15.95" customHeight="1">
      <c r="A181" s="184">
        <f>IF('Result Sheet'!A184="","",'Result Sheet'!A184)</f>
        <v>177</v>
      </c>
      <c r="B181" s="185" t="str">
        <f>IF('Result Sheet'!B184="","",'Result Sheet'!B184)</f>
        <v/>
      </c>
      <c r="C181" s="186" t="str">
        <f>IF('Result Sheet'!F184="","",'Result Sheet'!F184)</f>
        <v/>
      </c>
      <c r="D181" s="187" t="str">
        <f>IF('Result Sheet'!E184="","",'Result Sheet'!E184)</f>
        <v/>
      </c>
      <c r="E181" s="329" t="str">
        <f>IF('Result Sheet'!G184="","",'Result Sheet'!G184)</f>
        <v/>
      </c>
      <c r="F181" s="329" t="str">
        <f>IF('Result Sheet'!H184="","",'Result Sheet'!H184)</f>
        <v/>
      </c>
      <c r="G181" s="329" t="str">
        <f>IF('Result Sheet'!I184="","",'Result Sheet'!I184)</f>
        <v/>
      </c>
      <c r="H181" s="188" t="str">
        <f>IF('Result Sheet'!K184="","",'Result Sheet'!K184)</f>
        <v/>
      </c>
      <c r="I181" s="188" t="str">
        <f>IF('Result Sheet'!J184="","",'Result Sheet'!J184)</f>
        <v/>
      </c>
      <c r="J181" s="301" t="str">
        <f>IF('Result Sheet'!FZ184="","",'Result Sheet'!FZ184)</f>
        <v/>
      </c>
      <c r="K181" s="189" t="str">
        <f>IF('Result Sheet'!FU184="","",'Result Sheet'!FU184)</f>
        <v/>
      </c>
      <c r="L181" s="190" t="str">
        <f>IF('Result Sheet'!FV184="","",'Result Sheet'!FV184)</f>
        <v/>
      </c>
      <c r="M181" s="189" t="str">
        <f>IF('Result Sheet'!FW184="","",'Result Sheet'!FW184)</f>
        <v/>
      </c>
      <c r="N181" s="494" t="str">
        <f>IF('Result Sheet'!FZ184="NSO","NSO",IF('Result Sheet'!FX184="","",'Result Sheet'!FX184))</f>
        <v/>
      </c>
      <c r="O181" s="496" t="str">
        <f>IF('Result Sheet'!FY184="","",'Result Sheet'!FY184)</f>
        <v/>
      </c>
      <c r="P181" s="495" t="str">
        <f>IF('Result Sheet'!AE184="","",'Result Sheet'!AE184)</f>
        <v/>
      </c>
      <c r="Q181" s="192" t="str">
        <f>IF('Result Sheet'!AF184="","",'Result Sheet'!AF184)</f>
        <v/>
      </c>
      <c r="R181" s="191" t="str">
        <f>IF('Result Sheet'!AZ184="","",'Result Sheet'!AZ184)</f>
        <v/>
      </c>
      <c r="S181" s="192" t="str">
        <f>IF('Result Sheet'!BA184="","",'Result Sheet'!BA184)</f>
        <v/>
      </c>
      <c r="T181" s="191" t="str">
        <f>IF('Result Sheet'!BV184="","",'Result Sheet'!BV184)</f>
        <v/>
      </c>
      <c r="U181" s="192" t="str">
        <f>IF('Result Sheet'!BW184="","",'Result Sheet'!BW184)</f>
        <v/>
      </c>
      <c r="V181" s="191" t="str">
        <f>IF('Result Sheet'!CQ184="","",'Result Sheet'!CQ184)</f>
        <v/>
      </c>
      <c r="W181" s="192" t="str">
        <f>IF('Result Sheet'!CR184="","",'Result Sheet'!CR184)</f>
        <v/>
      </c>
      <c r="X181" s="191" t="str">
        <f>IF('Result Sheet'!DL184="","",'Result Sheet'!DL184)</f>
        <v/>
      </c>
      <c r="Y181" s="192" t="str">
        <f>IF('Result Sheet'!DM184="","",'Result Sheet'!DM184)</f>
        <v/>
      </c>
      <c r="Z181" s="191" t="str">
        <f>IF('Result Sheet'!EG184="","",'Result Sheet'!EG184)</f>
        <v/>
      </c>
      <c r="AA181" s="192" t="str">
        <f>IF('Result Sheet'!EH184="","",'Result Sheet'!EH184)</f>
        <v/>
      </c>
      <c r="AB181" s="193" t="str">
        <f>IF('Result Sheet'!GB184="","",'Result Sheet'!GB184)</f>
        <v/>
      </c>
      <c r="BV181" s="194" t="str">
        <f>'Result Sheet'!G184</f>
        <v/>
      </c>
      <c r="BW181" s="195" t="str">
        <f t="shared" si="24"/>
        <v/>
      </c>
      <c r="BX181" s="195" t="str">
        <f t="shared" si="25"/>
        <v/>
      </c>
      <c r="BY181" s="195" t="str">
        <f t="shared" si="26"/>
        <v/>
      </c>
      <c r="BZ181" s="195" t="str">
        <f t="shared" si="27"/>
        <v/>
      </c>
      <c r="CA181" s="195" t="str">
        <f t="shared" si="28"/>
        <v/>
      </c>
      <c r="CB181" s="195" t="str">
        <f t="shared" si="29"/>
        <v/>
      </c>
      <c r="CC181" s="195" t="str">
        <f t="shared" si="30"/>
        <v/>
      </c>
      <c r="CD181" s="195" t="str">
        <f t="shared" si="31"/>
        <v/>
      </c>
      <c r="CE181" s="195" t="str">
        <f t="shared" si="32"/>
        <v/>
      </c>
      <c r="CF181" s="195" t="str">
        <f t="shared" si="33"/>
        <v/>
      </c>
      <c r="CG181" s="195" t="str">
        <f t="shared" si="34"/>
        <v/>
      </c>
      <c r="CH181" s="195" t="str">
        <f t="shared" si="35"/>
        <v/>
      </c>
      <c r="CI181" s="196"/>
    </row>
    <row r="182" spans="1:87" ht="15.95" customHeight="1">
      <c r="A182" s="184">
        <f>IF('Result Sheet'!A185="","",'Result Sheet'!A185)</f>
        <v>178</v>
      </c>
      <c r="B182" s="185" t="str">
        <f>IF('Result Sheet'!B185="","",'Result Sheet'!B185)</f>
        <v/>
      </c>
      <c r="C182" s="186" t="str">
        <f>IF('Result Sheet'!F185="","",'Result Sheet'!F185)</f>
        <v/>
      </c>
      <c r="D182" s="187" t="str">
        <f>IF('Result Sheet'!E185="","",'Result Sheet'!E185)</f>
        <v/>
      </c>
      <c r="E182" s="329" t="str">
        <f>IF('Result Sheet'!G185="","",'Result Sheet'!G185)</f>
        <v/>
      </c>
      <c r="F182" s="329" t="str">
        <f>IF('Result Sheet'!H185="","",'Result Sheet'!H185)</f>
        <v/>
      </c>
      <c r="G182" s="329" t="str">
        <f>IF('Result Sheet'!I185="","",'Result Sheet'!I185)</f>
        <v/>
      </c>
      <c r="H182" s="188" t="str">
        <f>IF('Result Sheet'!K185="","",'Result Sheet'!K185)</f>
        <v/>
      </c>
      <c r="I182" s="188" t="str">
        <f>IF('Result Sheet'!J185="","",'Result Sheet'!J185)</f>
        <v/>
      </c>
      <c r="J182" s="301" t="str">
        <f>IF('Result Sheet'!FZ185="","",'Result Sheet'!FZ185)</f>
        <v/>
      </c>
      <c r="K182" s="189" t="str">
        <f>IF('Result Sheet'!FU185="","",'Result Sheet'!FU185)</f>
        <v/>
      </c>
      <c r="L182" s="190" t="str">
        <f>IF('Result Sheet'!FV185="","",'Result Sheet'!FV185)</f>
        <v/>
      </c>
      <c r="M182" s="189" t="str">
        <f>IF('Result Sheet'!FW185="","",'Result Sheet'!FW185)</f>
        <v/>
      </c>
      <c r="N182" s="494" t="str">
        <f>IF('Result Sheet'!FZ185="NSO","NSO",IF('Result Sheet'!FX185="","",'Result Sheet'!FX185))</f>
        <v/>
      </c>
      <c r="O182" s="496" t="str">
        <f>IF('Result Sheet'!FY185="","",'Result Sheet'!FY185)</f>
        <v/>
      </c>
      <c r="P182" s="495" t="str">
        <f>IF('Result Sheet'!AE185="","",'Result Sheet'!AE185)</f>
        <v/>
      </c>
      <c r="Q182" s="192" t="str">
        <f>IF('Result Sheet'!AF185="","",'Result Sheet'!AF185)</f>
        <v/>
      </c>
      <c r="R182" s="191" t="str">
        <f>IF('Result Sheet'!AZ185="","",'Result Sheet'!AZ185)</f>
        <v/>
      </c>
      <c r="S182" s="192" t="str">
        <f>IF('Result Sheet'!BA185="","",'Result Sheet'!BA185)</f>
        <v/>
      </c>
      <c r="T182" s="191" t="str">
        <f>IF('Result Sheet'!BV185="","",'Result Sheet'!BV185)</f>
        <v/>
      </c>
      <c r="U182" s="192" t="str">
        <f>IF('Result Sheet'!BW185="","",'Result Sheet'!BW185)</f>
        <v/>
      </c>
      <c r="V182" s="191" t="str">
        <f>IF('Result Sheet'!CQ185="","",'Result Sheet'!CQ185)</f>
        <v/>
      </c>
      <c r="W182" s="192" t="str">
        <f>IF('Result Sheet'!CR185="","",'Result Sheet'!CR185)</f>
        <v/>
      </c>
      <c r="X182" s="191" t="str">
        <f>IF('Result Sheet'!DL185="","",'Result Sheet'!DL185)</f>
        <v/>
      </c>
      <c r="Y182" s="192" t="str">
        <f>IF('Result Sheet'!DM185="","",'Result Sheet'!DM185)</f>
        <v/>
      </c>
      <c r="Z182" s="191" t="str">
        <f>IF('Result Sheet'!EG185="","",'Result Sheet'!EG185)</f>
        <v/>
      </c>
      <c r="AA182" s="192" t="str">
        <f>IF('Result Sheet'!EH185="","",'Result Sheet'!EH185)</f>
        <v/>
      </c>
      <c r="AB182" s="193" t="str">
        <f>IF('Result Sheet'!GB185="","",'Result Sheet'!GB185)</f>
        <v/>
      </c>
      <c r="BV182" s="194" t="str">
        <f>'Result Sheet'!G185</f>
        <v/>
      </c>
      <c r="BW182" s="195" t="str">
        <f t="shared" si="24"/>
        <v/>
      </c>
      <c r="BX182" s="195" t="str">
        <f t="shared" si="25"/>
        <v/>
      </c>
      <c r="BY182" s="195" t="str">
        <f t="shared" si="26"/>
        <v/>
      </c>
      <c r="BZ182" s="195" t="str">
        <f t="shared" si="27"/>
        <v/>
      </c>
      <c r="CA182" s="195" t="str">
        <f t="shared" si="28"/>
        <v/>
      </c>
      <c r="CB182" s="195" t="str">
        <f t="shared" si="29"/>
        <v/>
      </c>
      <c r="CC182" s="195" t="str">
        <f t="shared" si="30"/>
        <v/>
      </c>
      <c r="CD182" s="195" t="str">
        <f t="shared" si="31"/>
        <v/>
      </c>
      <c r="CE182" s="195" t="str">
        <f t="shared" si="32"/>
        <v/>
      </c>
      <c r="CF182" s="195" t="str">
        <f t="shared" si="33"/>
        <v/>
      </c>
      <c r="CG182" s="195" t="str">
        <f t="shared" si="34"/>
        <v/>
      </c>
      <c r="CH182" s="195" t="str">
        <f t="shared" si="35"/>
        <v/>
      </c>
      <c r="CI182" s="196"/>
    </row>
    <row r="183" spans="1:87" ht="15.95" customHeight="1">
      <c r="A183" s="184">
        <f>IF('Result Sheet'!A186="","",'Result Sheet'!A186)</f>
        <v>179</v>
      </c>
      <c r="B183" s="185" t="str">
        <f>IF('Result Sheet'!B186="","",'Result Sheet'!B186)</f>
        <v/>
      </c>
      <c r="C183" s="186" t="str">
        <f>IF('Result Sheet'!F186="","",'Result Sheet'!F186)</f>
        <v/>
      </c>
      <c r="D183" s="187" t="str">
        <f>IF('Result Sheet'!E186="","",'Result Sheet'!E186)</f>
        <v/>
      </c>
      <c r="E183" s="329" t="str">
        <f>IF('Result Sheet'!G186="","",'Result Sheet'!G186)</f>
        <v/>
      </c>
      <c r="F183" s="329" t="str">
        <f>IF('Result Sheet'!H186="","",'Result Sheet'!H186)</f>
        <v/>
      </c>
      <c r="G183" s="329" t="str">
        <f>IF('Result Sheet'!I186="","",'Result Sheet'!I186)</f>
        <v/>
      </c>
      <c r="H183" s="188" t="str">
        <f>IF('Result Sheet'!K186="","",'Result Sheet'!K186)</f>
        <v/>
      </c>
      <c r="I183" s="188" t="str">
        <f>IF('Result Sheet'!J186="","",'Result Sheet'!J186)</f>
        <v/>
      </c>
      <c r="J183" s="301" t="str">
        <f>IF('Result Sheet'!FZ186="","",'Result Sheet'!FZ186)</f>
        <v/>
      </c>
      <c r="K183" s="189" t="str">
        <f>IF('Result Sheet'!FU186="","",'Result Sheet'!FU186)</f>
        <v/>
      </c>
      <c r="L183" s="190" t="str">
        <f>IF('Result Sheet'!FV186="","",'Result Sheet'!FV186)</f>
        <v/>
      </c>
      <c r="M183" s="189" t="str">
        <f>IF('Result Sheet'!FW186="","",'Result Sheet'!FW186)</f>
        <v/>
      </c>
      <c r="N183" s="494" t="str">
        <f>IF('Result Sheet'!FZ186="NSO","NSO",IF('Result Sheet'!FX186="","",'Result Sheet'!FX186))</f>
        <v/>
      </c>
      <c r="O183" s="496" t="str">
        <f>IF('Result Sheet'!FY186="","",'Result Sheet'!FY186)</f>
        <v/>
      </c>
      <c r="P183" s="495" t="str">
        <f>IF('Result Sheet'!AE186="","",'Result Sheet'!AE186)</f>
        <v/>
      </c>
      <c r="Q183" s="192" t="str">
        <f>IF('Result Sheet'!AF186="","",'Result Sheet'!AF186)</f>
        <v/>
      </c>
      <c r="R183" s="191" t="str">
        <f>IF('Result Sheet'!AZ186="","",'Result Sheet'!AZ186)</f>
        <v/>
      </c>
      <c r="S183" s="192" t="str">
        <f>IF('Result Sheet'!BA186="","",'Result Sheet'!BA186)</f>
        <v/>
      </c>
      <c r="T183" s="191" t="str">
        <f>IF('Result Sheet'!BV186="","",'Result Sheet'!BV186)</f>
        <v/>
      </c>
      <c r="U183" s="192" t="str">
        <f>IF('Result Sheet'!BW186="","",'Result Sheet'!BW186)</f>
        <v/>
      </c>
      <c r="V183" s="191" t="str">
        <f>IF('Result Sheet'!CQ186="","",'Result Sheet'!CQ186)</f>
        <v/>
      </c>
      <c r="W183" s="192" t="str">
        <f>IF('Result Sheet'!CR186="","",'Result Sheet'!CR186)</f>
        <v/>
      </c>
      <c r="X183" s="191" t="str">
        <f>IF('Result Sheet'!DL186="","",'Result Sheet'!DL186)</f>
        <v/>
      </c>
      <c r="Y183" s="192" t="str">
        <f>IF('Result Sheet'!DM186="","",'Result Sheet'!DM186)</f>
        <v/>
      </c>
      <c r="Z183" s="191" t="str">
        <f>IF('Result Sheet'!EG186="","",'Result Sheet'!EG186)</f>
        <v/>
      </c>
      <c r="AA183" s="192" t="str">
        <f>IF('Result Sheet'!EH186="","",'Result Sheet'!EH186)</f>
        <v/>
      </c>
      <c r="AB183" s="193" t="str">
        <f>IF('Result Sheet'!GB186="","",'Result Sheet'!GB186)</f>
        <v/>
      </c>
      <c r="BV183" s="194" t="str">
        <f>'Result Sheet'!G186</f>
        <v/>
      </c>
      <c r="BW183" s="195" t="str">
        <f t="shared" si="24"/>
        <v/>
      </c>
      <c r="BX183" s="195" t="str">
        <f t="shared" si="25"/>
        <v/>
      </c>
      <c r="BY183" s="195" t="str">
        <f t="shared" si="26"/>
        <v/>
      </c>
      <c r="BZ183" s="195" t="str">
        <f t="shared" si="27"/>
        <v/>
      </c>
      <c r="CA183" s="195" t="str">
        <f t="shared" si="28"/>
        <v/>
      </c>
      <c r="CB183" s="195" t="str">
        <f t="shared" si="29"/>
        <v/>
      </c>
      <c r="CC183" s="195" t="str">
        <f t="shared" si="30"/>
        <v/>
      </c>
      <c r="CD183" s="195" t="str">
        <f t="shared" si="31"/>
        <v/>
      </c>
      <c r="CE183" s="195" t="str">
        <f t="shared" si="32"/>
        <v/>
      </c>
      <c r="CF183" s="195" t="str">
        <f t="shared" si="33"/>
        <v/>
      </c>
      <c r="CG183" s="195" t="str">
        <f t="shared" si="34"/>
        <v/>
      </c>
      <c r="CH183" s="195" t="str">
        <f t="shared" si="35"/>
        <v/>
      </c>
      <c r="CI183" s="196"/>
    </row>
    <row r="184" spans="1:87" ht="15.95" customHeight="1">
      <c r="A184" s="184">
        <f>IF('Result Sheet'!A187="","",'Result Sheet'!A187)</f>
        <v>180</v>
      </c>
      <c r="B184" s="185" t="str">
        <f>IF('Result Sheet'!B187="","",'Result Sheet'!B187)</f>
        <v/>
      </c>
      <c r="C184" s="186" t="str">
        <f>IF('Result Sheet'!F187="","",'Result Sheet'!F187)</f>
        <v/>
      </c>
      <c r="D184" s="187" t="str">
        <f>IF('Result Sheet'!E187="","",'Result Sheet'!E187)</f>
        <v/>
      </c>
      <c r="E184" s="329" t="str">
        <f>IF('Result Sheet'!G187="","",'Result Sheet'!G187)</f>
        <v/>
      </c>
      <c r="F184" s="329" t="str">
        <f>IF('Result Sheet'!H187="","",'Result Sheet'!H187)</f>
        <v/>
      </c>
      <c r="G184" s="329" t="str">
        <f>IF('Result Sheet'!I187="","",'Result Sheet'!I187)</f>
        <v/>
      </c>
      <c r="H184" s="188" t="str">
        <f>IF('Result Sheet'!K187="","",'Result Sheet'!K187)</f>
        <v/>
      </c>
      <c r="I184" s="188" t="str">
        <f>IF('Result Sheet'!J187="","",'Result Sheet'!J187)</f>
        <v/>
      </c>
      <c r="J184" s="301" t="str">
        <f>IF('Result Sheet'!FZ187="","",'Result Sheet'!FZ187)</f>
        <v/>
      </c>
      <c r="K184" s="189" t="str">
        <f>IF('Result Sheet'!FU187="","",'Result Sheet'!FU187)</f>
        <v/>
      </c>
      <c r="L184" s="190" t="str">
        <f>IF('Result Sheet'!FV187="","",'Result Sheet'!FV187)</f>
        <v/>
      </c>
      <c r="M184" s="189" t="str">
        <f>IF('Result Sheet'!FW187="","",'Result Sheet'!FW187)</f>
        <v/>
      </c>
      <c r="N184" s="494" t="str">
        <f>IF('Result Sheet'!FZ187="NSO","NSO",IF('Result Sheet'!FX187="","",'Result Sheet'!FX187))</f>
        <v/>
      </c>
      <c r="O184" s="496" t="str">
        <f>IF('Result Sheet'!FY187="","",'Result Sheet'!FY187)</f>
        <v/>
      </c>
      <c r="P184" s="495" t="str">
        <f>IF('Result Sheet'!AE187="","",'Result Sheet'!AE187)</f>
        <v/>
      </c>
      <c r="Q184" s="192" t="str">
        <f>IF('Result Sheet'!AF187="","",'Result Sheet'!AF187)</f>
        <v/>
      </c>
      <c r="R184" s="191" t="str">
        <f>IF('Result Sheet'!AZ187="","",'Result Sheet'!AZ187)</f>
        <v/>
      </c>
      <c r="S184" s="192" t="str">
        <f>IF('Result Sheet'!BA187="","",'Result Sheet'!BA187)</f>
        <v/>
      </c>
      <c r="T184" s="191" t="str">
        <f>IF('Result Sheet'!BV187="","",'Result Sheet'!BV187)</f>
        <v/>
      </c>
      <c r="U184" s="192" t="str">
        <f>IF('Result Sheet'!BW187="","",'Result Sheet'!BW187)</f>
        <v/>
      </c>
      <c r="V184" s="191" t="str">
        <f>IF('Result Sheet'!CQ187="","",'Result Sheet'!CQ187)</f>
        <v/>
      </c>
      <c r="W184" s="192" t="str">
        <f>IF('Result Sheet'!CR187="","",'Result Sheet'!CR187)</f>
        <v/>
      </c>
      <c r="X184" s="191" t="str">
        <f>IF('Result Sheet'!DL187="","",'Result Sheet'!DL187)</f>
        <v/>
      </c>
      <c r="Y184" s="192" t="str">
        <f>IF('Result Sheet'!DM187="","",'Result Sheet'!DM187)</f>
        <v/>
      </c>
      <c r="Z184" s="191" t="str">
        <f>IF('Result Sheet'!EG187="","",'Result Sheet'!EG187)</f>
        <v/>
      </c>
      <c r="AA184" s="192" t="str">
        <f>IF('Result Sheet'!EH187="","",'Result Sheet'!EH187)</f>
        <v/>
      </c>
      <c r="AB184" s="193" t="str">
        <f>IF('Result Sheet'!GB187="","",'Result Sheet'!GB187)</f>
        <v/>
      </c>
      <c r="BV184" s="194" t="str">
        <f>'Result Sheet'!G187</f>
        <v/>
      </c>
      <c r="BW184" s="195" t="str">
        <f t="shared" si="24"/>
        <v/>
      </c>
      <c r="BX184" s="195" t="str">
        <f t="shared" si="25"/>
        <v/>
      </c>
      <c r="BY184" s="195" t="str">
        <f t="shared" si="26"/>
        <v/>
      </c>
      <c r="BZ184" s="195" t="str">
        <f t="shared" si="27"/>
        <v/>
      </c>
      <c r="CA184" s="195" t="str">
        <f t="shared" si="28"/>
        <v/>
      </c>
      <c r="CB184" s="195" t="str">
        <f t="shared" si="29"/>
        <v/>
      </c>
      <c r="CC184" s="195" t="str">
        <f t="shared" si="30"/>
        <v/>
      </c>
      <c r="CD184" s="195" t="str">
        <f t="shared" si="31"/>
        <v/>
      </c>
      <c r="CE184" s="195" t="str">
        <f t="shared" si="32"/>
        <v/>
      </c>
      <c r="CF184" s="195" t="str">
        <f t="shared" si="33"/>
        <v/>
      </c>
      <c r="CG184" s="195" t="str">
        <f t="shared" si="34"/>
        <v/>
      </c>
      <c r="CH184" s="195" t="str">
        <f t="shared" si="35"/>
        <v/>
      </c>
      <c r="CI184" s="196"/>
    </row>
    <row r="185" spans="1:87" ht="15.95" customHeight="1">
      <c r="A185" s="184">
        <f>IF('Result Sheet'!A188="","",'Result Sheet'!A188)</f>
        <v>181</v>
      </c>
      <c r="B185" s="185" t="str">
        <f>IF('Result Sheet'!B188="","",'Result Sheet'!B188)</f>
        <v/>
      </c>
      <c r="C185" s="186" t="str">
        <f>IF('Result Sheet'!F188="","",'Result Sheet'!F188)</f>
        <v/>
      </c>
      <c r="D185" s="187" t="str">
        <f>IF('Result Sheet'!E188="","",'Result Sheet'!E188)</f>
        <v/>
      </c>
      <c r="E185" s="329" t="str">
        <f>IF('Result Sheet'!G188="","",'Result Sheet'!G188)</f>
        <v/>
      </c>
      <c r="F185" s="329" t="str">
        <f>IF('Result Sheet'!H188="","",'Result Sheet'!H188)</f>
        <v/>
      </c>
      <c r="G185" s="329" t="str">
        <f>IF('Result Sheet'!I188="","",'Result Sheet'!I188)</f>
        <v/>
      </c>
      <c r="H185" s="188" t="str">
        <f>IF('Result Sheet'!K188="","",'Result Sheet'!K188)</f>
        <v/>
      </c>
      <c r="I185" s="188" t="str">
        <f>IF('Result Sheet'!J188="","",'Result Sheet'!J188)</f>
        <v/>
      </c>
      <c r="J185" s="301" t="str">
        <f>IF('Result Sheet'!FZ188="","",'Result Sheet'!FZ188)</f>
        <v/>
      </c>
      <c r="K185" s="189" t="str">
        <f>IF('Result Sheet'!FU188="","",'Result Sheet'!FU188)</f>
        <v/>
      </c>
      <c r="L185" s="190" t="str">
        <f>IF('Result Sheet'!FV188="","",'Result Sheet'!FV188)</f>
        <v/>
      </c>
      <c r="M185" s="189" t="str">
        <f>IF('Result Sheet'!FW188="","",'Result Sheet'!FW188)</f>
        <v/>
      </c>
      <c r="N185" s="494" t="str">
        <f>IF('Result Sheet'!FZ188="NSO","NSO",IF('Result Sheet'!FX188="","",'Result Sheet'!FX188))</f>
        <v/>
      </c>
      <c r="O185" s="496" t="str">
        <f>IF('Result Sheet'!FY188="","",'Result Sheet'!FY188)</f>
        <v/>
      </c>
      <c r="P185" s="495" t="str">
        <f>IF('Result Sheet'!AE188="","",'Result Sheet'!AE188)</f>
        <v/>
      </c>
      <c r="Q185" s="192" t="str">
        <f>IF('Result Sheet'!AF188="","",'Result Sheet'!AF188)</f>
        <v/>
      </c>
      <c r="R185" s="191" t="str">
        <f>IF('Result Sheet'!AZ188="","",'Result Sheet'!AZ188)</f>
        <v/>
      </c>
      <c r="S185" s="192" t="str">
        <f>IF('Result Sheet'!BA188="","",'Result Sheet'!BA188)</f>
        <v/>
      </c>
      <c r="T185" s="191" t="str">
        <f>IF('Result Sheet'!BV188="","",'Result Sheet'!BV188)</f>
        <v/>
      </c>
      <c r="U185" s="192" t="str">
        <f>IF('Result Sheet'!BW188="","",'Result Sheet'!BW188)</f>
        <v/>
      </c>
      <c r="V185" s="191" t="str">
        <f>IF('Result Sheet'!CQ188="","",'Result Sheet'!CQ188)</f>
        <v/>
      </c>
      <c r="W185" s="192" t="str">
        <f>IF('Result Sheet'!CR188="","",'Result Sheet'!CR188)</f>
        <v/>
      </c>
      <c r="X185" s="191" t="str">
        <f>IF('Result Sheet'!DL188="","",'Result Sheet'!DL188)</f>
        <v/>
      </c>
      <c r="Y185" s="192" t="str">
        <f>IF('Result Sheet'!DM188="","",'Result Sheet'!DM188)</f>
        <v/>
      </c>
      <c r="Z185" s="191" t="str">
        <f>IF('Result Sheet'!EG188="","",'Result Sheet'!EG188)</f>
        <v/>
      </c>
      <c r="AA185" s="192" t="str">
        <f>IF('Result Sheet'!EH188="","",'Result Sheet'!EH188)</f>
        <v/>
      </c>
      <c r="AB185" s="193" t="str">
        <f>IF('Result Sheet'!GB188="","",'Result Sheet'!GB188)</f>
        <v/>
      </c>
      <c r="BV185" s="194" t="str">
        <f>'Result Sheet'!G188</f>
        <v/>
      </c>
      <c r="BW185" s="195" t="str">
        <f t="shared" si="24"/>
        <v/>
      </c>
      <c r="BX185" s="195" t="str">
        <f t="shared" si="25"/>
        <v/>
      </c>
      <c r="BY185" s="195" t="str">
        <f t="shared" si="26"/>
        <v/>
      </c>
      <c r="BZ185" s="195" t="str">
        <f t="shared" si="27"/>
        <v/>
      </c>
      <c r="CA185" s="195" t="str">
        <f t="shared" si="28"/>
        <v/>
      </c>
      <c r="CB185" s="195" t="str">
        <f t="shared" si="29"/>
        <v/>
      </c>
      <c r="CC185" s="195" t="str">
        <f t="shared" si="30"/>
        <v/>
      </c>
      <c r="CD185" s="195" t="str">
        <f t="shared" si="31"/>
        <v/>
      </c>
      <c r="CE185" s="195" t="str">
        <f t="shared" si="32"/>
        <v/>
      </c>
      <c r="CF185" s="195" t="str">
        <f t="shared" si="33"/>
        <v/>
      </c>
      <c r="CG185" s="195" t="str">
        <f t="shared" si="34"/>
        <v/>
      </c>
      <c r="CH185" s="195" t="str">
        <f t="shared" si="35"/>
        <v/>
      </c>
      <c r="CI185" s="196"/>
    </row>
    <row r="186" spans="1:87" ht="15.95" customHeight="1">
      <c r="A186" s="184">
        <f>IF('Result Sheet'!A189="","",'Result Sheet'!A189)</f>
        <v>182</v>
      </c>
      <c r="B186" s="185" t="str">
        <f>IF('Result Sheet'!B189="","",'Result Sheet'!B189)</f>
        <v/>
      </c>
      <c r="C186" s="186" t="str">
        <f>IF('Result Sheet'!F189="","",'Result Sheet'!F189)</f>
        <v/>
      </c>
      <c r="D186" s="187" t="str">
        <f>IF('Result Sheet'!E189="","",'Result Sheet'!E189)</f>
        <v/>
      </c>
      <c r="E186" s="329" t="str">
        <f>IF('Result Sheet'!G189="","",'Result Sheet'!G189)</f>
        <v/>
      </c>
      <c r="F186" s="329" t="str">
        <f>IF('Result Sheet'!H189="","",'Result Sheet'!H189)</f>
        <v/>
      </c>
      <c r="G186" s="329" t="str">
        <f>IF('Result Sheet'!I189="","",'Result Sheet'!I189)</f>
        <v/>
      </c>
      <c r="H186" s="188" t="str">
        <f>IF('Result Sheet'!K189="","",'Result Sheet'!K189)</f>
        <v/>
      </c>
      <c r="I186" s="188" t="str">
        <f>IF('Result Sheet'!J189="","",'Result Sheet'!J189)</f>
        <v/>
      </c>
      <c r="J186" s="301" t="str">
        <f>IF('Result Sheet'!FZ189="","",'Result Sheet'!FZ189)</f>
        <v/>
      </c>
      <c r="K186" s="189" t="str">
        <f>IF('Result Sheet'!FU189="","",'Result Sheet'!FU189)</f>
        <v/>
      </c>
      <c r="L186" s="190" t="str">
        <f>IF('Result Sheet'!FV189="","",'Result Sheet'!FV189)</f>
        <v/>
      </c>
      <c r="M186" s="189" t="str">
        <f>IF('Result Sheet'!FW189="","",'Result Sheet'!FW189)</f>
        <v/>
      </c>
      <c r="N186" s="494" t="str">
        <f>IF('Result Sheet'!FZ189="NSO","NSO",IF('Result Sheet'!FX189="","",'Result Sheet'!FX189))</f>
        <v/>
      </c>
      <c r="O186" s="496" t="str">
        <f>IF('Result Sheet'!FY189="","",'Result Sheet'!FY189)</f>
        <v/>
      </c>
      <c r="P186" s="495" t="str">
        <f>IF('Result Sheet'!AE189="","",'Result Sheet'!AE189)</f>
        <v/>
      </c>
      <c r="Q186" s="192" t="str">
        <f>IF('Result Sheet'!AF189="","",'Result Sheet'!AF189)</f>
        <v/>
      </c>
      <c r="R186" s="191" t="str">
        <f>IF('Result Sheet'!AZ189="","",'Result Sheet'!AZ189)</f>
        <v/>
      </c>
      <c r="S186" s="192" t="str">
        <f>IF('Result Sheet'!BA189="","",'Result Sheet'!BA189)</f>
        <v/>
      </c>
      <c r="T186" s="191" t="str">
        <f>IF('Result Sheet'!BV189="","",'Result Sheet'!BV189)</f>
        <v/>
      </c>
      <c r="U186" s="192" t="str">
        <f>IF('Result Sheet'!BW189="","",'Result Sheet'!BW189)</f>
        <v/>
      </c>
      <c r="V186" s="191" t="str">
        <f>IF('Result Sheet'!CQ189="","",'Result Sheet'!CQ189)</f>
        <v/>
      </c>
      <c r="W186" s="192" t="str">
        <f>IF('Result Sheet'!CR189="","",'Result Sheet'!CR189)</f>
        <v/>
      </c>
      <c r="X186" s="191" t="str">
        <f>IF('Result Sheet'!DL189="","",'Result Sheet'!DL189)</f>
        <v/>
      </c>
      <c r="Y186" s="192" t="str">
        <f>IF('Result Sheet'!DM189="","",'Result Sheet'!DM189)</f>
        <v/>
      </c>
      <c r="Z186" s="191" t="str">
        <f>IF('Result Sheet'!EG189="","",'Result Sheet'!EG189)</f>
        <v/>
      </c>
      <c r="AA186" s="192" t="str">
        <f>IF('Result Sheet'!EH189="","",'Result Sheet'!EH189)</f>
        <v/>
      </c>
      <c r="AB186" s="193" t="str">
        <f>IF('Result Sheet'!GB189="","",'Result Sheet'!GB189)</f>
        <v/>
      </c>
      <c r="BV186" s="194" t="str">
        <f>'Result Sheet'!G189</f>
        <v/>
      </c>
      <c r="BW186" s="195" t="str">
        <f t="shared" si="24"/>
        <v/>
      </c>
      <c r="BX186" s="195" t="str">
        <f t="shared" si="25"/>
        <v/>
      </c>
      <c r="BY186" s="195" t="str">
        <f t="shared" si="26"/>
        <v/>
      </c>
      <c r="BZ186" s="195" t="str">
        <f t="shared" si="27"/>
        <v/>
      </c>
      <c r="CA186" s="195" t="str">
        <f t="shared" si="28"/>
        <v/>
      </c>
      <c r="CB186" s="195" t="str">
        <f t="shared" si="29"/>
        <v/>
      </c>
      <c r="CC186" s="195" t="str">
        <f t="shared" si="30"/>
        <v/>
      </c>
      <c r="CD186" s="195" t="str">
        <f t="shared" si="31"/>
        <v/>
      </c>
      <c r="CE186" s="195" t="str">
        <f t="shared" si="32"/>
        <v/>
      </c>
      <c r="CF186" s="195" t="str">
        <f t="shared" si="33"/>
        <v/>
      </c>
      <c r="CG186" s="195" t="str">
        <f t="shared" si="34"/>
        <v/>
      </c>
      <c r="CH186" s="195" t="str">
        <f t="shared" si="35"/>
        <v/>
      </c>
      <c r="CI186" s="196"/>
    </row>
    <row r="187" spans="1:87" ht="15.95" customHeight="1">
      <c r="A187" s="184">
        <f>IF('Result Sheet'!A190="","",'Result Sheet'!A190)</f>
        <v>183</v>
      </c>
      <c r="B187" s="185" t="str">
        <f>IF('Result Sheet'!B190="","",'Result Sheet'!B190)</f>
        <v/>
      </c>
      <c r="C187" s="186" t="str">
        <f>IF('Result Sheet'!F190="","",'Result Sheet'!F190)</f>
        <v/>
      </c>
      <c r="D187" s="187" t="str">
        <f>IF('Result Sheet'!E190="","",'Result Sheet'!E190)</f>
        <v/>
      </c>
      <c r="E187" s="329" t="str">
        <f>IF('Result Sheet'!G190="","",'Result Sheet'!G190)</f>
        <v/>
      </c>
      <c r="F187" s="329" t="str">
        <f>IF('Result Sheet'!H190="","",'Result Sheet'!H190)</f>
        <v/>
      </c>
      <c r="G187" s="329" t="str">
        <f>IF('Result Sheet'!I190="","",'Result Sheet'!I190)</f>
        <v/>
      </c>
      <c r="H187" s="188" t="str">
        <f>IF('Result Sheet'!K190="","",'Result Sheet'!K190)</f>
        <v/>
      </c>
      <c r="I187" s="188" t="str">
        <f>IF('Result Sheet'!J190="","",'Result Sheet'!J190)</f>
        <v/>
      </c>
      <c r="J187" s="301" t="str">
        <f>IF('Result Sheet'!FZ190="","",'Result Sheet'!FZ190)</f>
        <v/>
      </c>
      <c r="K187" s="189" t="str">
        <f>IF('Result Sheet'!FU190="","",'Result Sheet'!FU190)</f>
        <v/>
      </c>
      <c r="L187" s="190" t="str">
        <f>IF('Result Sheet'!FV190="","",'Result Sheet'!FV190)</f>
        <v/>
      </c>
      <c r="M187" s="189" t="str">
        <f>IF('Result Sheet'!FW190="","",'Result Sheet'!FW190)</f>
        <v/>
      </c>
      <c r="N187" s="494" t="str">
        <f>IF('Result Sheet'!FZ190="NSO","NSO",IF('Result Sheet'!FX190="","",'Result Sheet'!FX190))</f>
        <v/>
      </c>
      <c r="O187" s="496" t="str">
        <f>IF('Result Sheet'!FY190="","",'Result Sheet'!FY190)</f>
        <v/>
      </c>
      <c r="P187" s="495" t="str">
        <f>IF('Result Sheet'!AE190="","",'Result Sheet'!AE190)</f>
        <v/>
      </c>
      <c r="Q187" s="192" t="str">
        <f>IF('Result Sheet'!AF190="","",'Result Sheet'!AF190)</f>
        <v/>
      </c>
      <c r="R187" s="191" t="str">
        <f>IF('Result Sheet'!AZ190="","",'Result Sheet'!AZ190)</f>
        <v/>
      </c>
      <c r="S187" s="192" t="str">
        <f>IF('Result Sheet'!BA190="","",'Result Sheet'!BA190)</f>
        <v/>
      </c>
      <c r="T187" s="191" t="str">
        <f>IF('Result Sheet'!BV190="","",'Result Sheet'!BV190)</f>
        <v/>
      </c>
      <c r="U187" s="192" t="str">
        <f>IF('Result Sheet'!BW190="","",'Result Sheet'!BW190)</f>
        <v/>
      </c>
      <c r="V187" s="191" t="str">
        <f>IF('Result Sheet'!CQ190="","",'Result Sheet'!CQ190)</f>
        <v/>
      </c>
      <c r="W187" s="192" t="str">
        <f>IF('Result Sheet'!CR190="","",'Result Sheet'!CR190)</f>
        <v/>
      </c>
      <c r="X187" s="191" t="str">
        <f>IF('Result Sheet'!DL190="","",'Result Sheet'!DL190)</f>
        <v/>
      </c>
      <c r="Y187" s="192" t="str">
        <f>IF('Result Sheet'!DM190="","",'Result Sheet'!DM190)</f>
        <v/>
      </c>
      <c r="Z187" s="191" t="str">
        <f>IF('Result Sheet'!EG190="","",'Result Sheet'!EG190)</f>
        <v/>
      </c>
      <c r="AA187" s="192" t="str">
        <f>IF('Result Sheet'!EH190="","",'Result Sheet'!EH190)</f>
        <v/>
      </c>
      <c r="AB187" s="193" t="str">
        <f>IF('Result Sheet'!GB190="","",'Result Sheet'!GB190)</f>
        <v/>
      </c>
      <c r="BV187" s="194" t="str">
        <f>'Result Sheet'!G190</f>
        <v/>
      </c>
      <c r="BW187" s="195" t="str">
        <f t="shared" si="24"/>
        <v/>
      </c>
      <c r="BX187" s="195" t="str">
        <f t="shared" si="25"/>
        <v/>
      </c>
      <c r="BY187" s="195" t="str">
        <f t="shared" si="26"/>
        <v/>
      </c>
      <c r="BZ187" s="195" t="str">
        <f t="shared" si="27"/>
        <v/>
      </c>
      <c r="CA187" s="195" t="str">
        <f t="shared" si="28"/>
        <v/>
      </c>
      <c r="CB187" s="195" t="str">
        <f t="shared" si="29"/>
        <v/>
      </c>
      <c r="CC187" s="195" t="str">
        <f t="shared" si="30"/>
        <v/>
      </c>
      <c r="CD187" s="195" t="str">
        <f t="shared" si="31"/>
        <v/>
      </c>
      <c r="CE187" s="195" t="str">
        <f t="shared" si="32"/>
        <v/>
      </c>
      <c r="CF187" s="195" t="str">
        <f t="shared" si="33"/>
        <v/>
      </c>
      <c r="CG187" s="195" t="str">
        <f t="shared" si="34"/>
        <v/>
      </c>
      <c r="CH187" s="195" t="str">
        <f t="shared" si="35"/>
        <v/>
      </c>
      <c r="CI187" s="196"/>
    </row>
    <row r="188" spans="1:87" ht="15.95" customHeight="1">
      <c r="A188" s="184">
        <f>IF('Result Sheet'!A191="","",'Result Sheet'!A191)</f>
        <v>184</v>
      </c>
      <c r="B188" s="185" t="str">
        <f>IF('Result Sheet'!B191="","",'Result Sheet'!B191)</f>
        <v/>
      </c>
      <c r="C188" s="186" t="str">
        <f>IF('Result Sheet'!F191="","",'Result Sheet'!F191)</f>
        <v/>
      </c>
      <c r="D188" s="187" t="str">
        <f>IF('Result Sheet'!E191="","",'Result Sheet'!E191)</f>
        <v/>
      </c>
      <c r="E188" s="329" t="str">
        <f>IF('Result Sheet'!G191="","",'Result Sheet'!G191)</f>
        <v/>
      </c>
      <c r="F188" s="329" t="str">
        <f>IF('Result Sheet'!H191="","",'Result Sheet'!H191)</f>
        <v/>
      </c>
      <c r="G188" s="329" t="str">
        <f>IF('Result Sheet'!I191="","",'Result Sheet'!I191)</f>
        <v/>
      </c>
      <c r="H188" s="188" t="str">
        <f>IF('Result Sheet'!K191="","",'Result Sheet'!K191)</f>
        <v/>
      </c>
      <c r="I188" s="188" t="str">
        <f>IF('Result Sheet'!J191="","",'Result Sheet'!J191)</f>
        <v/>
      </c>
      <c r="J188" s="301" t="str">
        <f>IF('Result Sheet'!FZ191="","",'Result Sheet'!FZ191)</f>
        <v/>
      </c>
      <c r="K188" s="189" t="str">
        <f>IF('Result Sheet'!FU191="","",'Result Sheet'!FU191)</f>
        <v/>
      </c>
      <c r="L188" s="190" t="str">
        <f>IF('Result Sheet'!FV191="","",'Result Sheet'!FV191)</f>
        <v/>
      </c>
      <c r="M188" s="189" t="str">
        <f>IF('Result Sheet'!FW191="","",'Result Sheet'!FW191)</f>
        <v/>
      </c>
      <c r="N188" s="494" t="str">
        <f>IF('Result Sheet'!FZ191="NSO","NSO",IF('Result Sheet'!FX191="","",'Result Sheet'!FX191))</f>
        <v/>
      </c>
      <c r="O188" s="496" t="str">
        <f>IF('Result Sheet'!FY191="","",'Result Sheet'!FY191)</f>
        <v/>
      </c>
      <c r="P188" s="495" t="str">
        <f>IF('Result Sheet'!AE191="","",'Result Sheet'!AE191)</f>
        <v/>
      </c>
      <c r="Q188" s="192" t="str">
        <f>IF('Result Sheet'!AF191="","",'Result Sheet'!AF191)</f>
        <v/>
      </c>
      <c r="R188" s="191" t="str">
        <f>IF('Result Sheet'!AZ191="","",'Result Sheet'!AZ191)</f>
        <v/>
      </c>
      <c r="S188" s="192" t="str">
        <f>IF('Result Sheet'!BA191="","",'Result Sheet'!BA191)</f>
        <v/>
      </c>
      <c r="T188" s="191" t="str">
        <f>IF('Result Sheet'!BV191="","",'Result Sheet'!BV191)</f>
        <v/>
      </c>
      <c r="U188" s="192" t="str">
        <f>IF('Result Sheet'!BW191="","",'Result Sheet'!BW191)</f>
        <v/>
      </c>
      <c r="V188" s="191" t="str">
        <f>IF('Result Sheet'!CQ191="","",'Result Sheet'!CQ191)</f>
        <v/>
      </c>
      <c r="W188" s="192" t="str">
        <f>IF('Result Sheet'!CR191="","",'Result Sheet'!CR191)</f>
        <v/>
      </c>
      <c r="X188" s="191" t="str">
        <f>IF('Result Sheet'!DL191="","",'Result Sheet'!DL191)</f>
        <v/>
      </c>
      <c r="Y188" s="192" t="str">
        <f>IF('Result Sheet'!DM191="","",'Result Sheet'!DM191)</f>
        <v/>
      </c>
      <c r="Z188" s="191" t="str">
        <f>IF('Result Sheet'!EG191="","",'Result Sheet'!EG191)</f>
        <v/>
      </c>
      <c r="AA188" s="192" t="str">
        <f>IF('Result Sheet'!EH191="","",'Result Sheet'!EH191)</f>
        <v/>
      </c>
      <c r="AB188" s="193" t="str">
        <f>IF('Result Sheet'!GB191="","",'Result Sheet'!GB191)</f>
        <v/>
      </c>
      <c r="BV188" s="194" t="str">
        <f>'Result Sheet'!G191</f>
        <v/>
      </c>
      <c r="BW188" s="195" t="str">
        <f t="shared" si="24"/>
        <v/>
      </c>
      <c r="BX188" s="195" t="str">
        <f t="shared" si="25"/>
        <v/>
      </c>
      <c r="BY188" s="195" t="str">
        <f t="shared" si="26"/>
        <v/>
      </c>
      <c r="BZ188" s="195" t="str">
        <f t="shared" si="27"/>
        <v/>
      </c>
      <c r="CA188" s="195" t="str">
        <f t="shared" si="28"/>
        <v/>
      </c>
      <c r="CB188" s="195" t="str">
        <f t="shared" si="29"/>
        <v/>
      </c>
      <c r="CC188" s="195" t="str">
        <f t="shared" si="30"/>
        <v/>
      </c>
      <c r="CD188" s="195" t="str">
        <f t="shared" si="31"/>
        <v/>
      </c>
      <c r="CE188" s="195" t="str">
        <f t="shared" si="32"/>
        <v/>
      </c>
      <c r="CF188" s="195" t="str">
        <f t="shared" si="33"/>
        <v/>
      </c>
      <c r="CG188" s="195" t="str">
        <f t="shared" si="34"/>
        <v/>
      </c>
      <c r="CH188" s="195" t="str">
        <f t="shared" si="35"/>
        <v/>
      </c>
      <c r="CI188" s="196"/>
    </row>
    <row r="189" spans="1:87" ht="15.95" customHeight="1">
      <c r="A189" s="184">
        <f>IF('Result Sheet'!A192="","",'Result Sheet'!A192)</f>
        <v>185</v>
      </c>
      <c r="B189" s="185" t="str">
        <f>IF('Result Sheet'!B192="","",'Result Sheet'!B192)</f>
        <v/>
      </c>
      <c r="C189" s="186" t="str">
        <f>IF('Result Sheet'!F192="","",'Result Sheet'!F192)</f>
        <v/>
      </c>
      <c r="D189" s="187" t="str">
        <f>IF('Result Sheet'!E192="","",'Result Sheet'!E192)</f>
        <v/>
      </c>
      <c r="E189" s="329" t="str">
        <f>IF('Result Sheet'!G192="","",'Result Sheet'!G192)</f>
        <v/>
      </c>
      <c r="F189" s="329" t="str">
        <f>IF('Result Sheet'!H192="","",'Result Sheet'!H192)</f>
        <v/>
      </c>
      <c r="G189" s="329" t="str">
        <f>IF('Result Sheet'!I192="","",'Result Sheet'!I192)</f>
        <v/>
      </c>
      <c r="H189" s="188" t="str">
        <f>IF('Result Sheet'!K192="","",'Result Sheet'!K192)</f>
        <v/>
      </c>
      <c r="I189" s="188" t="str">
        <f>IF('Result Sheet'!J192="","",'Result Sheet'!J192)</f>
        <v/>
      </c>
      <c r="J189" s="301" t="str">
        <f>IF('Result Sheet'!FZ192="","",'Result Sheet'!FZ192)</f>
        <v/>
      </c>
      <c r="K189" s="189" t="str">
        <f>IF('Result Sheet'!FU192="","",'Result Sheet'!FU192)</f>
        <v/>
      </c>
      <c r="L189" s="190" t="str">
        <f>IF('Result Sheet'!FV192="","",'Result Sheet'!FV192)</f>
        <v/>
      </c>
      <c r="M189" s="189" t="str">
        <f>IF('Result Sheet'!FW192="","",'Result Sheet'!FW192)</f>
        <v/>
      </c>
      <c r="N189" s="494" t="str">
        <f>IF('Result Sheet'!FZ192="NSO","NSO",IF('Result Sheet'!FX192="","",'Result Sheet'!FX192))</f>
        <v/>
      </c>
      <c r="O189" s="496" t="str">
        <f>IF('Result Sheet'!FY192="","",'Result Sheet'!FY192)</f>
        <v/>
      </c>
      <c r="P189" s="495" t="str">
        <f>IF('Result Sheet'!AE192="","",'Result Sheet'!AE192)</f>
        <v/>
      </c>
      <c r="Q189" s="192" t="str">
        <f>IF('Result Sheet'!AF192="","",'Result Sheet'!AF192)</f>
        <v/>
      </c>
      <c r="R189" s="191" t="str">
        <f>IF('Result Sheet'!AZ192="","",'Result Sheet'!AZ192)</f>
        <v/>
      </c>
      <c r="S189" s="192" t="str">
        <f>IF('Result Sheet'!BA192="","",'Result Sheet'!BA192)</f>
        <v/>
      </c>
      <c r="T189" s="191" t="str">
        <f>IF('Result Sheet'!BV192="","",'Result Sheet'!BV192)</f>
        <v/>
      </c>
      <c r="U189" s="192" t="str">
        <f>IF('Result Sheet'!BW192="","",'Result Sheet'!BW192)</f>
        <v/>
      </c>
      <c r="V189" s="191" t="str">
        <f>IF('Result Sheet'!CQ192="","",'Result Sheet'!CQ192)</f>
        <v/>
      </c>
      <c r="W189" s="192" t="str">
        <f>IF('Result Sheet'!CR192="","",'Result Sheet'!CR192)</f>
        <v/>
      </c>
      <c r="X189" s="191" t="str">
        <f>IF('Result Sheet'!DL192="","",'Result Sheet'!DL192)</f>
        <v/>
      </c>
      <c r="Y189" s="192" t="str">
        <f>IF('Result Sheet'!DM192="","",'Result Sheet'!DM192)</f>
        <v/>
      </c>
      <c r="Z189" s="191" t="str">
        <f>IF('Result Sheet'!EG192="","",'Result Sheet'!EG192)</f>
        <v/>
      </c>
      <c r="AA189" s="192" t="str">
        <f>IF('Result Sheet'!EH192="","",'Result Sheet'!EH192)</f>
        <v/>
      </c>
      <c r="AB189" s="193" t="str">
        <f>IF('Result Sheet'!GB192="","",'Result Sheet'!GB192)</f>
        <v/>
      </c>
      <c r="BV189" s="194" t="str">
        <f>'Result Sheet'!G192</f>
        <v/>
      </c>
      <c r="BW189" s="195" t="str">
        <f t="shared" si="24"/>
        <v/>
      </c>
      <c r="BX189" s="195" t="str">
        <f t="shared" si="25"/>
        <v/>
      </c>
      <c r="BY189" s="195" t="str">
        <f t="shared" si="26"/>
        <v/>
      </c>
      <c r="BZ189" s="195" t="str">
        <f t="shared" si="27"/>
        <v/>
      </c>
      <c r="CA189" s="195" t="str">
        <f t="shared" si="28"/>
        <v/>
      </c>
      <c r="CB189" s="195" t="str">
        <f t="shared" si="29"/>
        <v/>
      </c>
      <c r="CC189" s="195" t="str">
        <f t="shared" si="30"/>
        <v/>
      </c>
      <c r="CD189" s="195" t="str">
        <f t="shared" si="31"/>
        <v/>
      </c>
      <c r="CE189" s="195" t="str">
        <f t="shared" si="32"/>
        <v/>
      </c>
      <c r="CF189" s="195" t="str">
        <f t="shared" si="33"/>
        <v/>
      </c>
      <c r="CG189" s="195" t="str">
        <f t="shared" si="34"/>
        <v/>
      </c>
      <c r="CH189" s="195" t="str">
        <f t="shared" si="35"/>
        <v/>
      </c>
      <c r="CI189" s="196"/>
    </row>
    <row r="190" spans="1:87" ht="15.95" customHeight="1">
      <c r="A190" s="184">
        <f>IF('Result Sheet'!A193="","",'Result Sheet'!A193)</f>
        <v>186</v>
      </c>
      <c r="B190" s="185" t="str">
        <f>IF('Result Sheet'!B193="","",'Result Sheet'!B193)</f>
        <v/>
      </c>
      <c r="C190" s="186" t="str">
        <f>IF('Result Sheet'!F193="","",'Result Sheet'!F193)</f>
        <v/>
      </c>
      <c r="D190" s="187" t="str">
        <f>IF('Result Sheet'!E193="","",'Result Sheet'!E193)</f>
        <v/>
      </c>
      <c r="E190" s="329" t="str">
        <f>IF('Result Sheet'!G193="","",'Result Sheet'!G193)</f>
        <v/>
      </c>
      <c r="F190" s="329" t="str">
        <f>IF('Result Sheet'!H193="","",'Result Sheet'!H193)</f>
        <v/>
      </c>
      <c r="G190" s="329" t="str">
        <f>IF('Result Sheet'!I193="","",'Result Sheet'!I193)</f>
        <v/>
      </c>
      <c r="H190" s="188" t="str">
        <f>IF('Result Sheet'!K193="","",'Result Sheet'!K193)</f>
        <v/>
      </c>
      <c r="I190" s="188" t="str">
        <f>IF('Result Sheet'!J193="","",'Result Sheet'!J193)</f>
        <v/>
      </c>
      <c r="J190" s="301" t="str">
        <f>IF('Result Sheet'!FZ193="","",'Result Sheet'!FZ193)</f>
        <v/>
      </c>
      <c r="K190" s="189" t="str">
        <f>IF('Result Sheet'!FU193="","",'Result Sheet'!FU193)</f>
        <v/>
      </c>
      <c r="L190" s="190" t="str">
        <f>IF('Result Sheet'!FV193="","",'Result Sheet'!FV193)</f>
        <v/>
      </c>
      <c r="M190" s="189" t="str">
        <f>IF('Result Sheet'!FW193="","",'Result Sheet'!FW193)</f>
        <v/>
      </c>
      <c r="N190" s="494" t="str">
        <f>IF('Result Sheet'!FZ193="NSO","NSO",IF('Result Sheet'!FX193="","",'Result Sheet'!FX193))</f>
        <v/>
      </c>
      <c r="O190" s="496" t="str">
        <f>IF('Result Sheet'!FY193="","",'Result Sheet'!FY193)</f>
        <v/>
      </c>
      <c r="P190" s="495" t="str">
        <f>IF('Result Sheet'!AE193="","",'Result Sheet'!AE193)</f>
        <v/>
      </c>
      <c r="Q190" s="192" t="str">
        <f>IF('Result Sheet'!AF193="","",'Result Sheet'!AF193)</f>
        <v/>
      </c>
      <c r="R190" s="191" t="str">
        <f>IF('Result Sheet'!AZ193="","",'Result Sheet'!AZ193)</f>
        <v/>
      </c>
      <c r="S190" s="192" t="str">
        <f>IF('Result Sheet'!BA193="","",'Result Sheet'!BA193)</f>
        <v/>
      </c>
      <c r="T190" s="191" t="str">
        <f>IF('Result Sheet'!BV193="","",'Result Sheet'!BV193)</f>
        <v/>
      </c>
      <c r="U190" s="192" t="str">
        <f>IF('Result Sheet'!BW193="","",'Result Sheet'!BW193)</f>
        <v/>
      </c>
      <c r="V190" s="191" t="str">
        <f>IF('Result Sheet'!CQ193="","",'Result Sheet'!CQ193)</f>
        <v/>
      </c>
      <c r="W190" s="192" t="str">
        <f>IF('Result Sheet'!CR193="","",'Result Sheet'!CR193)</f>
        <v/>
      </c>
      <c r="X190" s="191" t="str">
        <f>IF('Result Sheet'!DL193="","",'Result Sheet'!DL193)</f>
        <v/>
      </c>
      <c r="Y190" s="192" t="str">
        <f>IF('Result Sheet'!DM193="","",'Result Sheet'!DM193)</f>
        <v/>
      </c>
      <c r="Z190" s="191" t="str">
        <f>IF('Result Sheet'!EG193="","",'Result Sheet'!EG193)</f>
        <v/>
      </c>
      <c r="AA190" s="192" t="str">
        <f>IF('Result Sheet'!EH193="","",'Result Sheet'!EH193)</f>
        <v/>
      </c>
      <c r="AB190" s="193" t="str">
        <f>IF('Result Sheet'!GB193="","",'Result Sheet'!GB193)</f>
        <v/>
      </c>
      <c r="BV190" s="194" t="str">
        <f>'Result Sheet'!G193</f>
        <v/>
      </c>
      <c r="BW190" s="195" t="str">
        <f t="shared" si="24"/>
        <v/>
      </c>
      <c r="BX190" s="195" t="str">
        <f t="shared" si="25"/>
        <v/>
      </c>
      <c r="BY190" s="195" t="str">
        <f t="shared" si="26"/>
        <v/>
      </c>
      <c r="BZ190" s="195" t="str">
        <f t="shared" si="27"/>
        <v/>
      </c>
      <c r="CA190" s="195" t="str">
        <f t="shared" si="28"/>
        <v/>
      </c>
      <c r="CB190" s="195" t="str">
        <f t="shared" si="29"/>
        <v/>
      </c>
      <c r="CC190" s="195" t="str">
        <f t="shared" si="30"/>
        <v/>
      </c>
      <c r="CD190" s="195" t="str">
        <f t="shared" si="31"/>
        <v/>
      </c>
      <c r="CE190" s="195" t="str">
        <f t="shared" si="32"/>
        <v/>
      </c>
      <c r="CF190" s="195" t="str">
        <f t="shared" si="33"/>
        <v/>
      </c>
      <c r="CG190" s="195" t="str">
        <f t="shared" si="34"/>
        <v/>
      </c>
      <c r="CH190" s="195" t="str">
        <f t="shared" si="35"/>
        <v/>
      </c>
      <c r="CI190" s="196"/>
    </row>
    <row r="191" spans="1:87" ht="15.95" customHeight="1">
      <c r="A191" s="184">
        <f>IF('Result Sheet'!A194="","",'Result Sheet'!A194)</f>
        <v>187</v>
      </c>
      <c r="B191" s="185" t="str">
        <f>IF('Result Sheet'!B194="","",'Result Sheet'!B194)</f>
        <v/>
      </c>
      <c r="C191" s="186" t="str">
        <f>IF('Result Sheet'!F194="","",'Result Sheet'!F194)</f>
        <v/>
      </c>
      <c r="D191" s="187" t="str">
        <f>IF('Result Sheet'!E194="","",'Result Sheet'!E194)</f>
        <v/>
      </c>
      <c r="E191" s="329" t="str">
        <f>IF('Result Sheet'!G194="","",'Result Sheet'!G194)</f>
        <v/>
      </c>
      <c r="F191" s="329" t="str">
        <f>IF('Result Sheet'!H194="","",'Result Sheet'!H194)</f>
        <v/>
      </c>
      <c r="G191" s="329" t="str">
        <f>IF('Result Sheet'!I194="","",'Result Sheet'!I194)</f>
        <v/>
      </c>
      <c r="H191" s="188" t="str">
        <f>IF('Result Sheet'!K194="","",'Result Sheet'!K194)</f>
        <v/>
      </c>
      <c r="I191" s="188" t="str">
        <f>IF('Result Sheet'!J194="","",'Result Sheet'!J194)</f>
        <v/>
      </c>
      <c r="J191" s="301" t="str">
        <f>IF('Result Sheet'!FZ194="","",'Result Sheet'!FZ194)</f>
        <v/>
      </c>
      <c r="K191" s="189" t="str">
        <f>IF('Result Sheet'!FU194="","",'Result Sheet'!FU194)</f>
        <v/>
      </c>
      <c r="L191" s="190" t="str">
        <f>IF('Result Sheet'!FV194="","",'Result Sheet'!FV194)</f>
        <v/>
      </c>
      <c r="M191" s="189" t="str">
        <f>IF('Result Sheet'!FW194="","",'Result Sheet'!FW194)</f>
        <v/>
      </c>
      <c r="N191" s="494" t="str">
        <f>IF('Result Sheet'!FZ194="NSO","NSO",IF('Result Sheet'!FX194="","",'Result Sheet'!FX194))</f>
        <v/>
      </c>
      <c r="O191" s="496" t="str">
        <f>IF('Result Sheet'!FY194="","",'Result Sheet'!FY194)</f>
        <v/>
      </c>
      <c r="P191" s="495" t="str">
        <f>IF('Result Sheet'!AE194="","",'Result Sheet'!AE194)</f>
        <v/>
      </c>
      <c r="Q191" s="192" t="str">
        <f>IF('Result Sheet'!AF194="","",'Result Sheet'!AF194)</f>
        <v/>
      </c>
      <c r="R191" s="191" t="str">
        <f>IF('Result Sheet'!AZ194="","",'Result Sheet'!AZ194)</f>
        <v/>
      </c>
      <c r="S191" s="192" t="str">
        <f>IF('Result Sheet'!BA194="","",'Result Sheet'!BA194)</f>
        <v/>
      </c>
      <c r="T191" s="191" t="str">
        <f>IF('Result Sheet'!BV194="","",'Result Sheet'!BV194)</f>
        <v/>
      </c>
      <c r="U191" s="192" t="str">
        <f>IF('Result Sheet'!BW194="","",'Result Sheet'!BW194)</f>
        <v/>
      </c>
      <c r="V191" s="191" t="str">
        <f>IF('Result Sheet'!CQ194="","",'Result Sheet'!CQ194)</f>
        <v/>
      </c>
      <c r="W191" s="192" t="str">
        <f>IF('Result Sheet'!CR194="","",'Result Sheet'!CR194)</f>
        <v/>
      </c>
      <c r="X191" s="191" t="str">
        <f>IF('Result Sheet'!DL194="","",'Result Sheet'!DL194)</f>
        <v/>
      </c>
      <c r="Y191" s="192" t="str">
        <f>IF('Result Sheet'!DM194="","",'Result Sheet'!DM194)</f>
        <v/>
      </c>
      <c r="Z191" s="191" t="str">
        <f>IF('Result Sheet'!EG194="","",'Result Sheet'!EG194)</f>
        <v/>
      </c>
      <c r="AA191" s="192" t="str">
        <f>IF('Result Sheet'!EH194="","",'Result Sheet'!EH194)</f>
        <v/>
      </c>
      <c r="AB191" s="193" t="str">
        <f>IF('Result Sheet'!GB194="","",'Result Sheet'!GB194)</f>
        <v/>
      </c>
      <c r="BV191" s="194" t="str">
        <f>'Result Sheet'!G194</f>
        <v/>
      </c>
      <c r="BW191" s="195" t="str">
        <f t="shared" si="24"/>
        <v/>
      </c>
      <c r="BX191" s="195" t="str">
        <f t="shared" si="25"/>
        <v/>
      </c>
      <c r="BY191" s="195" t="str">
        <f t="shared" si="26"/>
        <v/>
      </c>
      <c r="BZ191" s="195" t="str">
        <f t="shared" si="27"/>
        <v/>
      </c>
      <c r="CA191" s="195" t="str">
        <f t="shared" si="28"/>
        <v/>
      </c>
      <c r="CB191" s="195" t="str">
        <f t="shared" si="29"/>
        <v/>
      </c>
      <c r="CC191" s="195" t="str">
        <f t="shared" si="30"/>
        <v/>
      </c>
      <c r="CD191" s="195" t="str">
        <f t="shared" si="31"/>
        <v/>
      </c>
      <c r="CE191" s="195" t="str">
        <f t="shared" si="32"/>
        <v/>
      </c>
      <c r="CF191" s="195" t="str">
        <f t="shared" si="33"/>
        <v/>
      </c>
      <c r="CG191" s="195" t="str">
        <f t="shared" si="34"/>
        <v/>
      </c>
      <c r="CH191" s="195" t="str">
        <f t="shared" si="35"/>
        <v/>
      </c>
      <c r="CI191" s="196"/>
    </row>
    <row r="192" spans="1:87" ht="15.95" customHeight="1">
      <c r="A192" s="184">
        <f>IF('Result Sheet'!A195="","",'Result Sheet'!A195)</f>
        <v>188</v>
      </c>
      <c r="B192" s="185" t="str">
        <f>IF('Result Sheet'!B195="","",'Result Sheet'!B195)</f>
        <v/>
      </c>
      <c r="C192" s="186" t="str">
        <f>IF('Result Sheet'!F195="","",'Result Sheet'!F195)</f>
        <v/>
      </c>
      <c r="D192" s="187" t="str">
        <f>IF('Result Sheet'!E195="","",'Result Sheet'!E195)</f>
        <v/>
      </c>
      <c r="E192" s="329" t="str">
        <f>IF('Result Sheet'!G195="","",'Result Sheet'!G195)</f>
        <v/>
      </c>
      <c r="F192" s="329" t="str">
        <f>IF('Result Sheet'!H195="","",'Result Sheet'!H195)</f>
        <v/>
      </c>
      <c r="G192" s="329" t="str">
        <f>IF('Result Sheet'!I195="","",'Result Sheet'!I195)</f>
        <v/>
      </c>
      <c r="H192" s="188" t="str">
        <f>IF('Result Sheet'!K195="","",'Result Sheet'!K195)</f>
        <v/>
      </c>
      <c r="I192" s="188" t="str">
        <f>IF('Result Sheet'!J195="","",'Result Sheet'!J195)</f>
        <v/>
      </c>
      <c r="J192" s="301" t="str">
        <f>IF('Result Sheet'!FZ195="","",'Result Sheet'!FZ195)</f>
        <v/>
      </c>
      <c r="K192" s="189" t="str">
        <f>IF('Result Sheet'!FU195="","",'Result Sheet'!FU195)</f>
        <v/>
      </c>
      <c r="L192" s="190" t="str">
        <f>IF('Result Sheet'!FV195="","",'Result Sheet'!FV195)</f>
        <v/>
      </c>
      <c r="M192" s="189" t="str">
        <f>IF('Result Sheet'!FW195="","",'Result Sheet'!FW195)</f>
        <v/>
      </c>
      <c r="N192" s="494" t="str">
        <f>IF('Result Sheet'!FZ195="NSO","NSO",IF('Result Sheet'!FX195="","",'Result Sheet'!FX195))</f>
        <v/>
      </c>
      <c r="O192" s="496" t="str">
        <f>IF('Result Sheet'!FY195="","",'Result Sheet'!FY195)</f>
        <v/>
      </c>
      <c r="P192" s="495" t="str">
        <f>IF('Result Sheet'!AE195="","",'Result Sheet'!AE195)</f>
        <v/>
      </c>
      <c r="Q192" s="192" t="str">
        <f>IF('Result Sheet'!AF195="","",'Result Sheet'!AF195)</f>
        <v/>
      </c>
      <c r="R192" s="191" t="str">
        <f>IF('Result Sheet'!AZ195="","",'Result Sheet'!AZ195)</f>
        <v/>
      </c>
      <c r="S192" s="192" t="str">
        <f>IF('Result Sheet'!BA195="","",'Result Sheet'!BA195)</f>
        <v/>
      </c>
      <c r="T192" s="191" t="str">
        <f>IF('Result Sheet'!BV195="","",'Result Sheet'!BV195)</f>
        <v/>
      </c>
      <c r="U192" s="192" t="str">
        <f>IF('Result Sheet'!BW195="","",'Result Sheet'!BW195)</f>
        <v/>
      </c>
      <c r="V192" s="191" t="str">
        <f>IF('Result Sheet'!CQ195="","",'Result Sheet'!CQ195)</f>
        <v/>
      </c>
      <c r="W192" s="192" t="str">
        <f>IF('Result Sheet'!CR195="","",'Result Sheet'!CR195)</f>
        <v/>
      </c>
      <c r="X192" s="191" t="str">
        <f>IF('Result Sheet'!DL195="","",'Result Sheet'!DL195)</f>
        <v/>
      </c>
      <c r="Y192" s="192" t="str">
        <f>IF('Result Sheet'!DM195="","",'Result Sheet'!DM195)</f>
        <v/>
      </c>
      <c r="Z192" s="191" t="str">
        <f>IF('Result Sheet'!EG195="","",'Result Sheet'!EG195)</f>
        <v/>
      </c>
      <c r="AA192" s="192" t="str">
        <f>IF('Result Sheet'!EH195="","",'Result Sheet'!EH195)</f>
        <v/>
      </c>
      <c r="AB192" s="193" t="str">
        <f>IF('Result Sheet'!GB195="","",'Result Sheet'!GB195)</f>
        <v/>
      </c>
      <c r="BV192" s="194" t="str">
        <f>'Result Sheet'!G195</f>
        <v/>
      </c>
      <c r="BW192" s="195" t="str">
        <f t="shared" si="24"/>
        <v/>
      </c>
      <c r="BX192" s="195" t="str">
        <f t="shared" si="25"/>
        <v/>
      </c>
      <c r="BY192" s="195" t="str">
        <f t="shared" si="26"/>
        <v/>
      </c>
      <c r="BZ192" s="195" t="str">
        <f t="shared" si="27"/>
        <v/>
      </c>
      <c r="CA192" s="195" t="str">
        <f t="shared" si="28"/>
        <v/>
      </c>
      <c r="CB192" s="195" t="str">
        <f t="shared" si="29"/>
        <v/>
      </c>
      <c r="CC192" s="195" t="str">
        <f t="shared" si="30"/>
        <v/>
      </c>
      <c r="CD192" s="195" t="str">
        <f t="shared" si="31"/>
        <v/>
      </c>
      <c r="CE192" s="195" t="str">
        <f t="shared" si="32"/>
        <v/>
      </c>
      <c r="CF192" s="195" t="str">
        <f t="shared" si="33"/>
        <v/>
      </c>
      <c r="CG192" s="195" t="str">
        <f t="shared" si="34"/>
        <v/>
      </c>
      <c r="CH192" s="195" t="str">
        <f t="shared" si="35"/>
        <v/>
      </c>
      <c r="CI192" s="196"/>
    </row>
    <row r="193" spans="1:87" ht="15.95" customHeight="1">
      <c r="A193" s="184">
        <f>IF('Result Sheet'!A196="","",'Result Sheet'!A196)</f>
        <v>189</v>
      </c>
      <c r="B193" s="185" t="str">
        <f>IF('Result Sheet'!B196="","",'Result Sheet'!B196)</f>
        <v/>
      </c>
      <c r="C193" s="186" t="str">
        <f>IF('Result Sheet'!F196="","",'Result Sheet'!F196)</f>
        <v/>
      </c>
      <c r="D193" s="187" t="str">
        <f>IF('Result Sheet'!E196="","",'Result Sheet'!E196)</f>
        <v/>
      </c>
      <c r="E193" s="329" t="str">
        <f>IF('Result Sheet'!G196="","",'Result Sheet'!G196)</f>
        <v/>
      </c>
      <c r="F193" s="329" t="str">
        <f>IF('Result Sheet'!H196="","",'Result Sheet'!H196)</f>
        <v/>
      </c>
      <c r="G193" s="329" t="str">
        <f>IF('Result Sheet'!I196="","",'Result Sheet'!I196)</f>
        <v/>
      </c>
      <c r="H193" s="188" t="str">
        <f>IF('Result Sheet'!K196="","",'Result Sheet'!K196)</f>
        <v/>
      </c>
      <c r="I193" s="188" t="str">
        <f>IF('Result Sheet'!J196="","",'Result Sheet'!J196)</f>
        <v/>
      </c>
      <c r="J193" s="301" t="str">
        <f>IF('Result Sheet'!FZ196="","",'Result Sheet'!FZ196)</f>
        <v/>
      </c>
      <c r="K193" s="189" t="str">
        <f>IF('Result Sheet'!FU196="","",'Result Sheet'!FU196)</f>
        <v/>
      </c>
      <c r="L193" s="190" t="str">
        <f>IF('Result Sheet'!FV196="","",'Result Sheet'!FV196)</f>
        <v/>
      </c>
      <c r="M193" s="189" t="str">
        <f>IF('Result Sheet'!FW196="","",'Result Sheet'!FW196)</f>
        <v/>
      </c>
      <c r="N193" s="494" t="str">
        <f>IF('Result Sheet'!FZ196="NSO","NSO",IF('Result Sheet'!FX196="","",'Result Sheet'!FX196))</f>
        <v/>
      </c>
      <c r="O193" s="496" t="str">
        <f>IF('Result Sheet'!FY196="","",'Result Sheet'!FY196)</f>
        <v/>
      </c>
      <c r="P193" s="495" t="str">
        <f>IF('Result Sheet'!AE196="","",'Result Sheet'!AE196)</f>
        <v/>
      </c>
      <c r="Q193" s="192" t="str">
        <f>IF('Result Sheet'!AF196="","",'Result Sheet'!AF196)</f>
        <v/>
      </c>
      <c r="R193" s="191" t="str">
        <f>IF('Result Sheet'!AZ196="","",'Result Sheet'!AZ196)</f>
        <v/>
      </c>
      <c r="S193" s="192" t="str">
        <f>IF('Result Sheet'!BA196="","",'Result Sheet'!BA196)</f>
        <v/>
      </c>
      <c r="T193" s="191" t="str">
        <f>IF('Result Sheet'!BV196="","",'Result Sheet'!BV196)</f>
        <v/>
      </c>
      <c r="U193" s="192" t="str">
        <f>IF('Result Sheet'!BW196="","",'Result Sheet'!BW196)</f>
        <v/>
      </c>
      <c r="V193" s="191" t="str">
        <f>IF('Result Sheet'!CQ196="","",'Result Sheet'!CQ196)</f>
        <v/>
      </c>
      <c r="W193" s="192" t="str">
        <f>IF('Result Sheet'!CR196="","",'Result Sheet'!CR196)</f>
        <v/>
      </c>
      <c r="X193" s="191" t="str">
        <f>IF('Result Sheet'!DL196="","",'Result Sheet'!DL196)</f>
        <v/>
      </c>
      <c r="Y193" s="192" t="str">
        <f>IF('Result Sheet'!DM196="","",'Result Sheet'!DM196)</f>
        <v/>
      </c>
      <c r="Z193" s="191" t="str">
        <f>IF('Result Sheet'!EG196="","",'Result Sheet'!EG196)</f>
        <v/>
      </c>
      <c r="AA193" s="192" t="str">
        <f>IF('Result Sheet'!EH196="","",'Result Sheet'!EH196)</f>
        <v/>
      </c>
      <c r="AB193" s="193" t="str">
        <f>IF('Result Sheet'!GB196="","",'Result Sheet'!GB196)</f>
        <v/>
      </c>
      <c r="BV193" s="194" t="str">
        <f>'Result Sheet'!G196</f>
        <v/>
      </c>
      <c r="BW193" s="195" t="str">
        <f t="shared" si="24"/>
        <v/>
      </c>
      <c r="BX193" s="195" t="str">
        <f t="shared" si="25"/>
        <v/>
      </c>
      <c r="BY193" s="195" t="str">
        <f t="shared" si="26"/>
        <v/>
      </c>
      <c r="BZ193" s="195" t="str">
        <f t="shared" si="27"/>
        <v/>
      </c>
      <c r="CA193" s="195" t="str">
        <f t="shared" si="28"/>
        <v/>
      </c>
      <c r="CB193" s="195" t="str">
        <f t="shared" si="29"/>
        <v/>
      </c>
      <c r="CC193" s="195" t="str">
        <f t="shared" si="30"/>
        <v/>
      </c>
      <c r="CD193" s="195" t="str">
        <f t="shared" si="31"/>
        <v/>
      </c>
      <c r="CE193" s="195" t="str">
        <f t="shared" si="32"/>
        <v/>
      </c>
      <c r="CF193" s="195" t="str">
        <f t="shared" si="33"/>
        <v/>
      </c>
      <c r="CG193" s="195" t="str">
        <f t="shared" si="34"/>
        <v/>
      </c>
      <c r="CH193" s="195" t="str">
        <f t="shared" si="35"/>
        <v/>
      </c>
      <c r="CI193" s="196"/>
    </row>
    <row r="194" spans="1:87" ht="15.95" customHeight="1">
      <c r="A194" s="184">
        <f>IF('Result Sheet'!A197="","",'Result Sheet'!A197)</f>
        <v>190</v>
      </c>
      <c r="B194" s="185" t="str">
        <f>IF('Result Sheet'!B197="","",'Result Sheet'!B197)</f>
        <v/>
      </c>
      <c r="C194" s="186" t="str">
        <f>IF('Result Sheet'!F197="","",'Result Sheet'!F197)</f>
        <v/>
      </c>
      <c r="D194" s="187" t="str">
        <f>IF('Result Sheet'!E197="","",'Result Sheet'!E197)</f>
        <v/>
      </c>
      <c r="E194" s="329" t="str">
        <f>IF('Result Sheet'!G197="","",'Result Sheet'!G197)</f>
        <v/>
      </c>
      <c r="F194" s="329" t="str">
        <f>IF('Result Sheet'!H197="","",'Result Sheet'!H197)</f>
        <v/>
      </c>
      <c r="G194" s="329" t="str">
        <f>IF('Result Sheet'!I197="","",'Result Sheet'!I197)</f>
        <v/>
      </c>
      <c r="H194" s="188" t="str">
        <f>IF('Result Sheet'!K197="","",'Result Sheet'!K197)</f>
        <v/>
      </c>
      <c r="I194" s="188" t="str">
        <f>IF('Result Sheet'!J197="","",'Result Sheet'!J197)</f>
        <v/>
      </c>
      <c r="J194" s="301" t="str">
        <f>IF('Result Sheet'!FZ197="","",'Result Sheet'!FZ197)</f>
        <v/>
      </c>
      <c r="K194" s="189" t="str">
        <f>IF('Result Sheet'!FU197="","",'Result Sheet'!FU197)</f>
        <v/>
      </c>
      <c r="L194" s="190" t="str">
        <f>IF('Result Sheet'!FV197="","",'Result Sheet'!FV197)</f>
        <v/>
      </c>
      <c r="M194" s="189" t="str">
        <f>IF('Result Sheet'!FW197="","",'Result Sheet'!FW197)</f>
        <v/>
      </c>
      <c r="N194" s="494" t="str">
        <f>IF('Result Sheet'!FZ197="NSO","NSO",IF('Result Sheet'!FX197="","",'Result Sheet'!FX197))</f>
        <v/>
      </c>
      <c r="O194" s="496" t="str">
        <f>IF('Result Sheet'!FY197="","",'Result Sheet'!FY197)</f>
        <v/>
      </c>
      <c r="P194" s="495" t="str">
        <f>IF('Result Sheet'!AE197="","",'Result Sheet'!AE197)</f>
        <v/>
      </c>
      <c r="Q194" s="192" t="str">
        <f>IF('Result Sheet'!AF197="","",'Result Sheet'!AF197)</f>
        <v/>
      </c>
      <c r="R194" s="191" t="str">
        <f>IF('Result Sheet'!AZ197="","",'Result Sheet'!AZ197)</f>
        <v/>
      </c>
      <c r="S194" s="192" t="str">
        <f>IF('Result Sheet'!BA197="","",'Result Sheet'!BA197)</f>
        <v/>
      </c>
      <c r="T194" s="191" t="str">
        <f>IF('Result Sheet'!BV197="","",'Result Sheet'!BV197)</f>
        <v/>
      </c>
      <c r="U194" s="192" t="str">
        <f>IF('Result Sheet'!BW197="","",'Result Sheet'!BW197)</f>
        <v/>
      </c>
      <c r="V194" s="191" t="str">
        <f>IF('Result Sheet'!CQ197="","",'Result Sheet'!CQ197)</f>
        <v/>
      </c>
      <c r="W194" s="192" t="str">
        <f>IF('Result Sheet'!CR197="","",'Result Sheet'!CR197)</f>
        <v/>
      </c>
      <c r="X194" s="191" t="str">
        <f>IF('Result Sheet'!DL197="","",'Result Sheet'!DL197)</f>
        <v/>
      </c>
      <c r="Y194" s="192" t="str">
        <f>IF('Result Sheet'!DM197="","",'Result Sheet'!DM197)</f>
        <v/>
      </c>
      <c r="Z194" s="191" t="str">
        <f>IF('Result Sheet'!EG197="","",'Result Sheet'!EG197)</f>
        <v/>
      </c>
      <c r="AA194" s="192" t="str">
        <f>IF('Result Sheet'!EH197="","",'Result Sheet'!EH197)</f>
        <v/>
      </c>
      <c r="AB194" s="193" t="str">
        <f>IF('Result Sheet'!GB197="","",'Result Sheet'!GB197)</f>
        <v/>
      </c>
      <c r="BV194" s="194" t="str">
        <f>'Result Sheet'!G197</f>
        <v/>
      </c>
      <c r="BW194" s="195" t="str">
        <f t="shared" si="24"/>
        <v/>
      </c>
      <c r="BX194" s="195" t="str">
        <f t="shared" si="25"/>
        <v/>
      </c>
      <c r="BY194" s="195" t="str">
        <f t="shared" si="26"/>
        <v/>
      </c>
      <c r="BZ194" s="195" t="str">
        <f t="shared" si="27"/>
        <v/>
      </c>
      <c r="CA194" s="195" t="str">
        <f t="shared" si="28"/>
        <v/>
      </c>
      <c r="CB194" s="195" t="str">
        <f t="shared" si="29"/>
        <v/>
      </c>
      <c r="CC194" s="195" t="str">
        <f t="shared" si="30"/>
        <v/>
      </c>
      <c r="CD194" s="195" t="str">
        <f t="shared" si="31"/>
        <v/>
      </c>
      <c r="CE194" s="195" t="str">
        <f t="shared" si="32"/>
        <v/>
      </c>
      <c r="CF194" s="195" t="str">
        <f t="shared" si="33"/>
        <v/>
      </c>
      <c r="CG194" s="195" t="str">
        <f t="shared" si="34"/>
        <v/>
      </c>
      <c r="CH194" s="195" t="str">
        <f t="shared" si="35"/>
        <v/>
      </c>
      <c r="CI194" s="196"/>
    </row>
    <row r="195" spans="1:87" ht="15.95" customHeight="1">
      <c r="A195" s="184">
        <f>IF('Result Sheet'!A198="","",'Result Sheet'!A198)</f>
        <v>191</v>
      </c>
      <c r="B195" s="185" t="str">
        <f>IF('Result Sheet'!B198="","",'Result Sheet'!B198)</f>
        <v/>
      </c>
      <c r="C195" s="186" t="str">
        <f>IF('Result Sheet'!F198="","",'Result Sheet'!F198)</f>
        <v/>
      </c>
      <c r="D195" s="187" t="str">
        <f>IF('Result Sheet'!E198="","",'Result Sheet'!E198)</f>
        <v/>
      </c>
      <c r="E195" s="329" t="str">
        <f>IF('Result Sheet'!G198="","",'Result Sheet'!G198)</f>
        <v/>
      </c>
      <c r="F195" s="329" t="str">
        <f>IF('Result Sheet'!H198="","",'Result Sheet'!H198)</f>
        <v/>
      </c>
      <c r="G195" s="329" t="str">
        <f>IF('Result Sheet'!I198="","",'Result Sheet'!I198)</f>
        <v/>
      </c>
      <c r="H195" s="188" t="str">
        <f>IF('Result Sheet'!K198="","",'Result Sheet'!K198)</f>
        <v/>
      </c>
      <c r="I195" s="188" t="str">
        <f>IF('Result Sheet'!J198="","",'Result Sheet'!J198)</f>
        <v/>
      </c>
      <c r="J195" s="301" t="str">
        <f>IF('Result Sheet'!FZ198="","",'Result Sheet'!FZ198)</f>
        <v/>
      </c>
      <c r="K195" s="189" t="str">
        <f>IF('Result Sheet'!FU198="","",'Result Sheet'!FU198)</f>
        <v/>
      </c>
      <c r="L195" s="190" t="str">
        <f>IF('Result Sheet'!FV198="","",'Result Sheet'!FV198)</f>
        <v/>
      </c>
      <c r="M195" s="189" t="str">
        <f>IF('Result Sheet'!FW198="","",'Result Sheet'!FW198)</f>
        <v/>
      </c>
      <c r="N195" s="494" t="str">
        <f>IF('Result Sheet'!FZ198="NSO","NSO",IF('Result Sheet'!FX198="","",'Result Sheet'!FX198))</f>
        <v/>
      </c>
      <c r="O195" s="496" t="str">
        <f>IF('Result Sheet'!FY198="","",'Result Sheet'!FY198)</f>
        <v/>
      </c>
      <c r="P195" s="495" t="str">
        <f>IF('Result Sheet'!AE198="","",'Result Sheet'!AE198)</f>
        <v/>
      </c>
      <c r="Q195" s="192" t="str">
        <f>IF('Result Sheet'!AF198="","",'Result Sheet'!AF198)</f>
        <v/>
      </c>
      <c r="R195" s="191" t="str">
        <f>IF('Result Sheet'!AZ198="","",'Result Sheet'!AZ198)</f>
        <v/>
      </c>
      <c r="S195" s="192" t="str">
        <f>IF('Result Sheet'!BA198="","",'Result Sheet'!BA198)</f>
        <v/>
      </c>
      <c r="T195" s="191" t="str">
        <f>IF('Result Sheet'!BV198="","",'Result Sheet'!BV198)</f>
        <v/>
      </c>
      <c r="U195" s="192" t="str">
        <f>IF('Result Sheet'!BW198="","",'Result Sheet'!BW198)</f>
        <v/>
      </c>
      <c r="V195" s="191" t="str">
        <f>IF('Result Sheet'!CQ198="","",'Result Sheet'!CQ198)</f>
        <v/>
      </c>
      <c r="W195" s="192" t="str">
        <f>IF('Result Sheet'!CR198="","",'Result Sheet'!CR198)</f>
        <v/>
      </c>
      <c r="X195" s="191" t="str">
        <f>IF('Result Sheet'!DL198="","",'Result Sheet'!DL198)</f>
        <v/>
      </c>
      <c r="Y195" s="192" t="str">
        <f>IF('Result Sheet'!DM198="","",'Result Sheet'!DM198)</f>
        <v/>
      </c>
      <c r="Z195" s="191" t="str">
        <f>IF('Result Sheet'!EG198="","",'Result Sheet'!EG198)</f>
        <v/>
      </c>
      <c r="AA195" s="192" t="str">
        <f>IF('Result Sheet'!EH198="","",'Result Sheet'!EH198)</f>
        <v/>
      </c>
      <c r="AB195" s="193" t="str">
        <f>IF('Result Sheet'!GB198="","",'Result Sheet'!GB198)</f>
        <v/>
      </c>
      <c r="BV195" s="194" t="str">
        <f>'Result Sheet'!G198</f>
        <v/>
      </c>
      <c r="BW195" s="195" t="str">
        <f t="shared" si="24"/>
        <v/>
      </c>
      <c r="BX195" s="195" t="str">
        <f t="shared" si="25"/>
        <v/>
      </c>
      <c r="BY195" s="195" t="str">
        <f t="shared" si="26"/>
        <v/>
      </c>
      <c r="BZ195" s="195" t="str">
        <f t="shared" si="27"/>
        <v/>
      </c>
      <c r="CA195" s="195" t="str">
        <f t="shared" si="28"/>
        <v/>
      </c>
      <c r="CB195" s="195" t="str">
        <f t="shared" si="29"/>
        <v/>
      </c>
      <c r="CC195" s="195" t="str">
        <f t="shared" si="30"/>
        <v/>
      </c>
      <c r="CD195" s="195" t="str">
        <f t="shared" si="31"/>
        <v/>
      </c>
      <c r="CE195" s="195" t="str">
        <f t="shared" si="32"/>
        <v/>
      </c>
      <c r="CF195" s="195" t="str">
        <f t="shared" si="33"/>
        <v/>
      </c>
      <c r="CG195" s="195" t="str">
        <f t="shared" si="34"/>
        <v/>
      </c>
      <c r="CH195" s="195" t="str">
        <f t="shared" si="35"/>
        <v/>
      </c>
      <c r="CI195" s="196"/>
    </row>
    <row r="196" spans="1:87" ht="15.95" customHeight="1">
      <c r="A196" s="184">
        <f>IF('Result Sheet'!A199="","",'Result Sheet'!A199)</f>
        <v>192</v>
      </c>
      <c r="B196" s="185" t="str">
        <f>IF('Result Sheet'!B199="","",'Result Sheet'!B199)</f>
        <v/>
      </c>
      <c r="C196" s="186" t="str">
        <f>IF('Result Sheet'!F199="","",'Result Sheet'!F199)</f>
        <v/>
      </c>
      <c r="D196" s="187" t="str">
        <f>IF('Result Sheet'!E199="","",'Result Sheet'!E199)</f>
        <v/>
      </c>
      <c r="E196" s="329" t="str">
        <f>IF('Result Sheet'!G199="","",'Result Sheet'!G199)</f>
        <v/>
      </c>
      <c r="F196" s="329" t="str">
        <f>IF('Result Sheet'!H199="","",'Result Sheet'!H199)</f>
        <v/>
      </c>
      <c r="G196" s="329" t="str">
        <f>IF('Result Sheet'!I199="","",'Result Sheet'!I199)</f>
        <v/>
      </c>
      <c r="H196" s="188" t="str">
        <f>IF('Result Sheet'!K199="","",'Result Sheet'!K199)</f>
        <v/>
      </c>
      <c r="I196" s="188" t="str">
        <f>IF('Result Sheet'!J199="","",'Result Sheet'!J199)</f>
        <v/>
      </c>
      <c r="J196" s="301" t="str">
        <f>IF('Result Sheet'!FZ199="","",'Result Sheet'!FZ199)</f>
        <v/>
      </c>
      <c r="K196" s="189" t="str">
        <f>IF('Result Sheet'!FU199="","",'Result Sheet'!FU199)</f>
        <v/>
      </c>
      <c r="L196" s="190" t="str">
        <f>IF('Result Sheet'!FV199="","",'Result Sheet'!FV199)</f>
        <v/>
      </c>
      <c r="M196" s="189" t="str">
        <f>IF('Result Sheet'!FW199="","",'Result Sheet'!FW199)</f>
        <v/>
      </c>
      <c r="N196" s="494" t="str">
        <f>IF('Result Sheet'!FZ199="NSO","NSO",IF('Result Sheet'!FX199="","",'Result Sheet'!FX199))</f>
        <v/>
      </c>
      <c r="O196" s="496" t="str">
        <f>IF('Result Sheet'!FY199="","",'Result Sheet'!FY199)</f>
        <v/>
      </c>
      <c r="P196" s="495" t="str">
        <f>IF('Result Sheet'!AE199="","",'Result Sheet'!AE199)</f>
        <v/>
      </c>
      <c r="Q196" s="192" t="str">
        <f>IF('Result Sheet'!AF199="","",'Result Sheet'!AF199)</f>
        <v/>
      </c>
      <c r="R196" s="191" t="str">
        <f>IF('Result Sheet'!AZ199="","",'Result Sheet'!AZ199)</f>
        <v/>
      </c>
      <c r="S196" s="192" t="str">
        <f>IF('Result Sheet'!BA199="","",'Result Sheet'!BA199)</f>
        <v/>
      </c>
      <c r="T196" s="191" t="str">
        <f>IF('Result Sheet'!BV199="","",'Result Sheet'!BV199)</f>
        <v/>
      </c>
      <c r="U196" s="192" t="str">
        <f>IF('Result Sheet'!BW199="","",'Result Sheet'!BW199)</f>
        <v/>
      </c>
      <c r="V196" s="191" t="str">
        <f>IF('Result Sheet'!CQ199="","",'Result Sheet'!CQ199)</f>
        <v/>
      </c>
      <c r="W196" s="192" t="str">
        <f>IF('Result Sheet'!CR199="","",'Result Sheet'!CR199)</f>
        <v/>
      </c>
      <c r="X196" s="191" t="str">
        <f>IF('Result Sheet'!DL199="","",'Result Sheet'!DL199)</f>
        <v/>
      </c>
      <c r="Y196" s="192" t="str">
        <f>IF('Result Sheet'!DM199="","",'Result Sheet'!DM199)</f>
        <v/>
      </c>
      <c r="Z196" s="191" t="str">
        <f>IF('Result Sheet'!EG199="","",'Result Sheet'!EG199)</f>
        <v/>
      </c>
      <c r="AA196" s="192" t="str">
        <f>IF('Result Sheet'!EH199="","",'Result Sheet'!EH199)</f>
        <v/>
      </c>
      <c r="AB196" s="193" t="str">
        <f>IF('Result Sheet'!GB199="","",'Result Sheet'!GB199)</f>
        <v/>
      </c>
      <c r="BV196" s="194" t="str">
        <f>'Result Sheet'!G199</f>
        <v/>
      </c>
      <c r="BW196" s="195" t="str">
        <f t="shared" si="24"/>
        <v/>
      </c>
      <c r="BX196" s="195" t="str">
        <f t="shared" si="25"/>
        <v/>
      </c>
      <c r="BY196" s="195" t="str">
        <f t="shared" si="26"/>
        <v/>
      </c>
      <c r="BZ196" s="195" t="str">
        <f t="shared" si="27"/>
        <v/>
      </c>
      <c r="CA196" s="195" t="str">
        <f t="shared" si="28"/>
        <v/>
      </c>
      <c r="CB196" s="195" t="str">
        <f t="shared" si="29"/>
        <v/>
      </c>
      <c r="CC196" s="195" t="str">
        <f t="shared" si="30"/>
        <v/>
      </c>
      <c r="CD196" s="195" t="str">
        <f t="shared" si="31"/>
        <v/>
      </c>
      <c r="CE196" s="195" t="str">
        <f t="shared" si="32"/>
        <v/>
      </c>
      <c r="CF196" s="195" t="str">
        <f t="shared" si="33"/>
        <v/>
      </c>
      <c r="CG196" s="195" t="str">
        <f t="shared" si="34"/>
        <v/>
      </c>
      <c r="CH196" s="195" t="str">
        <f t="shared" si="35"/>
        <v/>
      </c>
      <c r="CI196" s="196"/>
    </row>
    <row r="197" spans="1:87" ht="15.95" customHeight="1">
      <c r="A197" s="184">
        <f>IF('Result Sheet'!A200="","",'Result Sheet'!A200)</f>
        <v>193</v>
      </c>
      <c r="B197" s="185" t="str">
        <f>IF('Result Sheet'!B200="","",'Result Sheet'!B200)</f>
        <v/>
      </c>
      <c r="C197" s="186" t="str">
        <f>IF('Result Sheet'!F200="","",'Result Sheet'!F200)</f>
        <v/>
      </c>
      <c r="D197" s="187" t="str">
        <f>IF('Result Sheet'!E200="","",'Result Sheet'!E200)</f>
        <v/>
      </c>
      <c r="E197" s="329" t="str">
        <f>IF('Result Sheet'!G200="","",'Result Sheet'!G200)</f>
        <v/>
      </c>
      <c r="F197" s="329" t="str">
        <f>IF('Result Sheet'!H200="","",'Result Sheet'!H200)</f>
        <v/>
      </c>
      <c r="G197" s="329" t="str">
        <f>IF('Result Sheet'!I200="","",'Result Sheet'!I200)</f>
        <v/>
      </c>
      <c r="H197" s="188" t="str">
        <f>IF('Result Sheet'!K200="","",'Result Sheet'!K200)</f>
        <v/>
      </c>
      <c r="I197" s="188" t="str">
        <f>IF('Result Sheet'!J200="","",'Result Sheet'!J200)</f>
        <v/>
      </c>
      <c r="J197" s="301" t="str">
        <f>IF('Result Sheet'!FZ200="","",'Result Sheet'!FZ200)</f>
        <v/>
      </c>
      <c r="K197" s="189" t="str">
        <f>IF('Result Sheet'!FU200="","",'Result Sheet'!FU200)</f>
        <v/>
      </c>
      <c r="L197" s="190" t="str">
        <f>IF('Result Sheet'!FV200="","",'Result Sheet'!FV200)</f>
        <v/>
      </c>
      <c r="M197" s="189" t="str">
        <f>IF('Result Sheet'!FW200="","",'Result Sheet'!FW200)</f>
        <v/>
      </c>
      <c r="N197" s="494" t="str">
        <f>IF('Result Sheet'!FZ200="NSO","NSO",IF('Result Sheet'!FX200="","",'Result Sheet'!FX200))</f>
        <v/>
      </c>
      <c r="O197" s="496" t="str">
        <f>IF('Result Sheet'!FY200="","",'Result Sheet'!FY200)</f>
        <v/>
      </c>
      <c r="P197" s="495" t="str">
        <f>IF('Result Sheet'!AE200="","",'Result Sheet'!AE200)</f>
        <v/>
      </c>
      <c r="Q197" s="192" t="str">
        <f>IF('Result Sheet'!AF200="","",'Result Sheet'!AF200)</f>
        <v/>
      </c>
      <c r="R197" s="191" t="str">
        <f>IF('Result Sheet'!AZ200="","",'Result Sheet'!AZ200)</f>
        <v/>
      </c>
      <c r="S197" s="192" t="str">
        <f>IF('Result Sheet'!BA200="","",'Result Sheet'!BA200)</f>
        <v/>
      </c>
      <c r="T197" s="191" t="str">
        <f>IF('Result Sheet'!BV200="","",'Result Sheet'!BV200)</f>
        <v/>
      </c>
      <c r="U197" s="192" t="str">
        <f>IF('Result Sheet'!BW200="","",'Result Sheet'!BW200)</f>
        <v/>
      </c>
      <c r="V197" s="191" t="str">
        <f>IF('Result Sheet'!CQ200="","",'Result Sheet'!CQ200)</f>
        <v/>
      </c>
      <c r="W197" s="192" t="str">
        <f>IF('Result Sheet'!CR200="","",'Result Sheet'!CR200)</f>
        <v/>
      </c>
      <c r="X197" s="191" t="str">
        <f>IF('Result Sheet'!DL200="","",'Result Sheet'!DL200)</f>
        <v/>
      </c>
      <c r="Y197" s="192" t="str">
        <f>IF('Result Sheet'!DM200="","",'Result Sheet'!DM200)</f>
        <v/>
      </c>
      <c r="Z197" s="191" t="str">
        <f>IF('Result Sheet'!EG200="","",'Result Sheet'!EG200)</f>
        <v/>
      </c>
      <c r="AA197" s="192" t="str">
        <f>IF('Result Sheet'!EH200="","",'Result Sheet'!EH200)</f>
        <v/>
      </c>
      <c r="AB197" s="193" t="str">
        <f>IF('Result Sheet'!GB200="","",'Result Sheet'!GB200)</f>
        <v/>
      </c>
      <c r="BV197" s="194" t="str">
        <f>'Result Sheet'!G200</f>
        <v/>
      </c>
      <c r="BW197" s="195" t="str">
        <f t="shared" si="24"/>
        <v/>
      </c>
      <c r="BX197" s="195" t="str">
        <f t="shared" si="25"/>
        <v/>
      </c>
      <c r="BY197" s="195" t="str">
        <f t="shared" si="26"/>
        <v/>
      </c>
      <c r="BZ197" s="195" t="str">
        <f t="shared" si="27"/>
        <v/>
      </c>
      <c r="CA197" s="195" t="str">
        <f t="shared" si="28"/>
        <v/>
      </c>
      <c r="CB197" s="195" t="str">
        <f t="shared" si="29"/>
        <v/>
      </c>
      <c r="CC197" s="195" t="str">
        <f t="shared" si="30"/>
        <v/>
      </c>
      <c r="CD197" s="195" t="str">
        <f t="shared" si="31"/>
        <v/>
      </c>
      <c r="CE197" s="195" t="str">
        <f t="shared" si="32"/>
        <v/>
      </c>
      <c r="CF197" s="195" t="str">
        <f t="shared" si="33"/>
        <v/>
      </c>
      <c r="CG197" s="195" t="str">
        <f t="shared" si="34"/>
        <v/>
      </c>
      <c r="CH197" s="195" t="str">
        <f t="shared" si="35"/>
        <v/>
      </c>
      <c r="CI197" s="196"/>
    </row>
    <row r="198" spans="1:87" ht="15.95" customHeight="1">
      <c r="A198" s="184">
        <f>IF('Result Sheet'!A201="","",'Result Sheet'!A201)</f>
        <v>194</v>
      </c>
      <c r="B198" s="185" t="str">
        <f>IF('Result Sheet'!B201="","",'Result Sheet'!B201)</f>
        <v/>
      </c>
      <c r="C198" s="186" t="str">
        <f>IF('Result Sheet'!F201="","",'Result Sheet'!F201)</f>
        <v/>
      </c>
      <c r="D198" s="187" t="str">
        <f>IF('Result Sheet'!E201="","",'Result Sheet'!E201)</f>
        <v/>
      </c>
      <c r="E198" s="329" t="str">
        <f>IF('Result Sheet'!G201="","",'Result Sheet'!G201)</f>
        <v/>
      </c>
      <c r="F198" s="329" t="str">
        <f>IF('Result Sheet'!H201="","",'Result Sheet'!H201)</f>
        <v/>
      </c>
      <c r="G198" s="329" t="str">
        <f>IF('Result Sheet'!I201="","",'Result Sheet'!I201)</f>
        <v/>
      </c>
      <c r="H198" s="188" t="str">
        <f>IF('Result Sheet'!K201="","",'Result Sheet'!K201)</f>
        <v/>
      </c>
      <c r="I198" s="188" t="str">
        <f>IF('Result Sheet'!J201="","",'Result Sheet'!J201)</f>
        <v/>
      </c>
      <c r="J198" s="301" t="str">
        <f>IF('Result Sheet'!FZ201="","",'Result Sheet'!FZ201)</f>
        <v/>
      </c>
      <c r="K198" s="189" t="str">
        <f>IF('Result Sheet'!FU201="","",'Result Sheet'!FU201)</f>
        <v/>
      </c>
      <c r="L198" s="190" t="str">
        <f>IF('Result Sheet'!FV201="","",'Result Sheet'!FV201)</f>
        <v/>
      </c>
      <c r="M198" s="189" t="str">
        <f>IF('Result Sheet'!FW201="","",'Result Sheet'!FW201)</f>
        <v/>
      </c>
      <c r="N198" s="494" t="str">
        <f>IF('Result Sheet'!FZ201="NSO","NSO",IF('Result Sheet'!FX201="","",'Result Sheet'!FX201))</f>
        <v/>
      </c>
      <c r="O198" s="496" t="str">
        <f>IF('Result Sheet'!FY201="","",'Result Sheet'!FY201)</f>
        <v/>
      </c>
      <c r="P198" s="495" t="str">
        <f>IF('Result Sheet'!AE201="","",'Result Sheet'!AE201)</f>
        <v/>
      </c>
      <c r="Q198" s="192" t="str">
        <f>IF('Result Sheet'!AF201="","",'Result Sheet'!AF201)</f>
        <v/>
      </c>
      <c r="R198" s="191" t="str">
        <f>IF('Result Sheet'!AZ201="","",'Result Sheet'!AZ201)</f>
        <v/>
      </c>
      <c r="S198" s="192" t="str">
        <f>IF('Result Sheet'!BA201="","",'Result Sheet'!BA201)</f>
        <v/>
      </c>
      <c r="T198" s="191" t="str">
        <f>IF('Result Sheet'!BV201="","",'Result Sheet'!BV201)</f>
        <v/>
      </c>
      <c r="U198" s="192" t="str">
        <f>IF('Result Sheet'!BW201="","",'Result Sheet'!BW201)</f>
        <v/>
      </c>
      <c r="V198" s="191" t="str">
        <f>IF('Result Sheet'!CQ201="","",'Result Sheet'!CQ201)</f>
        <v/>
      </c>
      <c r="W198" s="192" t="str">
        <f>IF('Result Sheet'!CR201="","",'Result Sheet'!CR201)</f>
        <v/>
      </c>
      <c r="X198" s="191" t="str">
        <f>IF('Result Sheet'!DL201="","",'Result Sheet'!DL201)</f>
        <v/>
      </c>
      <c r="Y198" s="192" t="str">
        <f>IF('Result Sheet'!DM201="","",'Result Sheet'!DM201)</f>
        <v/>
      </c>
      <c r="Z198" s="191" t="str">
        <f>IF('Result Sheet'!EG201="","",'Result Sheet'!EG201)</f>
        <v/>
      </c>
      <c r="AA198" s="192" t="str">
        <f>IF('Result Sheet'!EH201="","",'Result Sheet'!EH201)</f>
        <v/>
      </c>
      <c r="AB198" s="193" t="str">
        <f>IF('Result Sheet'!GB201="","",'Result Sheet'!GB201)</f>
        <v/>
      </c>
      <c r="BV198" s="194" t="str">
        <f>'Result Sheet'!G201</f>
        <v/>
      </c>
      <c r="BW198" s="195" t="str">
        <f t="shared" ref="BW198:BW204" si="36">IFERROR(IF(AND(N198="",J198=""),"",IF(AND(H198="SC",I198="M"),N198,"")),"")</f>
        <v/>
      </c>
      <c r="BX198" s="195" t="str">
        <f t="shared" ref="BX198:BX204" si="37">IFERROR(IF(AND(N198="",J198=""),"",IF(AND(H198="SC",I198="F"),N198,"")),"")</f>
        <v/>
      </c>
      <c r="BY198" s="195" t="str">
        <f t="shared" ref="BY198:BY204" si="38">IFERROR(IF(AND(N198="",J198=""),"",IF(AND(H198="ST",I198="M"),N198,"")),"")</f>
        <v/>
      </c>
      <c r="BZ198" s="195" t="str">
        <f t="shared" ref="BZ198:BZ204" si="39">IFERROR(IF(AND(N198="",J198=""),"",IF(AND(H198="ST",I198="F"),N198,"")),"")</f>
        <v/>
      </c>
      <c r="CA198" s="195" t="str">
        <f t="shared" ref="CA198:CA204" si="40">IFERROR(IF(AND(N198="",J198=""),"",IF(AND(H198="OBC",I198="M"),N198,"")),"")</f>
        <v/>
      </c>
      <c r="CB198" s="195" t="str">
        <f t="shared" ref="CB198:CB204" si="41">IFERROR(IF(AND(N198="",J198=""),"",IF(AND(H198="OBC",I198="F"),N198,"")),"")</f>
        <v/>
      </c>
      <c r="CC198" s="195" t="str">
        <f t="shared" ref="CC198:CC204" si="42">IFERROR(IF(AND(N198="",J198=""),"",IF(AND(H198="GEN",I198="M"),N198,"")),"")</f>
        <v/>
      </c>
      <c r="CD198" s="195" t="str">
        <f t="shared" ref="CD198:CD204" si="43">IFERROR(IF(AND(N198="",J198=""),"",IF(AND(H198="GEN",I198="F"),N198,"")),"")</f>
        <v/>
      </c>
      <c r="CE198" s="195" t="str">
        <f t="shared" ref="CE198:CE204" si="44">IFERROR(IF(AND(N198="",J198=""),"",IF(AND(H198="MIN",I198="M"),N198,"")),"")</f>
        <v/>
      </c>
      <c r="CF198" s="195" t="str">
        <f t="shared" ref="CF198:CF204" si="45">IFERROR(IF(AND(N198="",J198=""),"",IF(AND(H198="MIN",I198="M"),N198,"")),"")</f>
        <v/>
      </c>
      <c r="CG198" s="195" t="str">
        <f t="shared" ref="CG198:CG204" si="46">IFERROR(IF(AND(N198="",J198=""),"",IF(AND(H198="SBC",I198="M"),N198,"")),"")</f>
        <v/>
      </c>
      <c r="CH198" s="195" t="str">
        <f t="shared" ref="CH198:CH204" si="47">IFERROR(IF(AND(N198="",J198=""),"",IF(AND(H198="SBC",I198="F"),N198,"")),"")</f>
        <v/>
      </c>
      <c r="CI198" s="196"/>
    </row>
    <row r="199" spans="1:87" ht="15.95" customHeight="1">
      <c r="A199" s="184">
        <f>IF('Result Sheet'!A202="","",'Result Sheet'!A202)</f>
        <v>195</v>
      </c>
      <c r="B199" s="185" t="str">
        <f>IF('Result Sheet'!B202="","",'Result Sheet'!B202)</f>
        <v/>
      </c>
      <c r="C199" s="186" t="str">
        <f>IF('Result Sheet'!F202="","",'Result Sheet'!F202)</f>
        <v/>
      </c>
      <c r="D199" s="187" t="str">
        <f>IF('Result Sheet'!E202="","",'Result Sheet'!E202)</f>
        <v/>
      </c>
      <c r="E199" s="329" t="str">
        <f>IF('Result Sheet'!G202="","",'Result Sheet'!G202)</f>
        <v/>
      </c>
      <c r="F199" s="329" t="str">
        <f>IF('Result Sheet'!H202="","",'Result Sheet'!H202)</f>
        <v/>
      </c>
      <c r="G199" s="329" t="str">
        <f>IF('Result Sheet'!I202="","",'Result Sheet'!I202)</f>
        <v/>
      </c>
      <c r="H199" s="188" t="str">
        <f>IF('Result Sheet'!K202="","",'Result Sheet'!K202)</f>
        <v/>
      </c>
      <c r="I199" s="188" t="str">
        <f>IF('Result Sheet'!J202="","",'Result Sheet'!J202)</f>
        <v/>
      </c>
      <c r="J199" s="301" t="str">
        <f>IF('Result Sheet'!FZ202="","",'Result Sheet'!FZ202)</f>
        <v/>
      </c>
      <c r="K199" s="189" t="str">
        <f>IF('Result Sheet'!FU202="","",'Result Sheet'!FU202)</f>
        <v/>
      </c>
      <c r="L199" s="190" t="str">
        <f>IF('Result Sheet'!FV202="","",'Result Sheet'!FV202)</f>
        <v/>
      </c>
      <c r="M199" s="189" t="str">
        <f>IF('Result Sheet'!FW202="","",'Result Sheet'!FW202)</f>
        <v/>
      </c>
      <c r="N199" s="494" t="str">
        <f>IF('Result Sheet'!FZ202="NSO","NSO",IF('Result Sheet'!FX202="","",'Result Sheet'!FX202))</f>
        <v/>
      </c>
      <c r="O199" s="496" t="str">
        <f>IF('Result Sheet'!FY202="","",'Result Sheet'!FY202)</f>
        <v/>
      </c>
      <c r="P199" s="495" t="str">
        <f>IF('Result Sheet'!AE202="","",'Result Sheet'!AE202)</f>
        <v/>
      </c>
      <c r="Q199" s="192" t="str">
        <f>IF('Result Sheet'!AF202="","",'Result Sheet'!AF202)</f>
        <v/>
      </c>
      <c r="R199" s="191" t="str">
        <f>IF('Result Sheet'!AZ202="","",'Result Sheet'!AZ202)</f>
        <v/>
      </c>
      <c r="S199" s="192" t="str">
        <f>IF('Result Sheet'!BA202="","",'Result Sheet'!BA202)</f>
        <v/>
      </c>
      <c r="T199" s="191" t="str">
        <f>IF('Result Sheet'!BV202="","",'Result Sheet'!BV202)</f>
        <v/>
      </c>
      <c r="U199" s="192" t="str">
        <f>IF('Result Sheet'!BW202="","",'Result Sheet'!BW202)</f>
        <v/>
      </c>
      <c r="V199" s="191" t="str">
        <f>IF('Result Sheet'!CQ202="","",'Result Sheet'!CQ202)</f>
        <v/>
      </c>
      <c r="W199" s="192" t="str">
        <f>IF('Result Sheet'!CR202="","",'Result Sheet'!CR202)</f>
        <v/>
      </c>
      <c r="X199" s="191" t="str">
        <f>IF('Result Sheet'!DL202="","",'Result Sheet'!DL202)</f>
        <v/>
      </c>
      <c r="Y199" s="192" t="str">
        <f>IF('Result Sheet'!DM202="","",'Result Sheet'!DM202)</f>
        <v/>
      </c>
      <c r="Z199" s="191" t="str">
        <f>IF('Result Sheet'!EG202="","",'Result Sheet'!EG202)</f>
        <v/>
      </c>
      <c r="AA199" s="192" t="str">
        <f>IF('Result Sheet'!EH202="","",'Result Sheet'!EH202)</f>
        <v/>
      </c>
      <c r="AB199" s="193" t="str">
        <f>IF('Result Sheet'!GB202="","",'Result Sheet'!GB202)</f>
        <v/>
      </c>
      <c r="BV199" s="194" t="str">
        <f>'Result Sheet'!G202</f>
        <v/>
      </c>
      <c r="BW199" s="195" t="str">
        <f t="shared" si="36"/>
        <v/>
      </c>
      <c r="BX199" s="195" t="str">
        <f t="shared" si="37"/>
        <v/>
      </c>
      <c r="BY199" s="195" t="str">
        <f t="shared" si="38"/>
        <v/>
      </c>
      <c r="BZ199" s="195" t="str">
        <f t="shared" si="39"/>
        <v/>
      </c>
      <c r="CA199" s="195" t="str">
        <f t="shared" si="40"/>
        <v/>
      </c>
      <c r="CB199" s="195" t="str">
        <f t="shared" si="41"/>
        <v/>
      </c>
      <c r="CC199" s="195" t="str">
        <f t="shared" si="42"/>
        <v/>
      </c>
      <c r="CD199" s="195" t="str">
        <f t="shared" si="43"/>
        <v/>
      </c>
      <c r="CE199" s="195" t="str">
        <f t="shared" si="44"/>
        <v/>
      </c>
      <c r="CF199" s="195" t="str">
        <f t="shared" si="45"/>
        <v/>
      </c>
      <c r="CG199" s="195" t="str">
        <f t="shared" si="46"/>
        <v/>
      </c>
      <c r="CH199" s="195" t="str">
        <f t="shared" si="47"/>
        <v/>
      </c>
      <c r="CI199" s="196"/>
    </row>
    <row r="200" spans="1:87" ht="15.95" customHeight="1">
      <c r="A200" s="184">
        <f>IF('Result Sheet'!A203="","",'Result Sheet'!A203)</f>
        <v>196</v>
      </c>
      <c r="B200" s="185" t="str">
        <f>IF('Result Sheet'!B203="","",'Result Sheet'!B203)</f>
        <v/>
      </c>
      <c r="C200" s="186" t="str">
        <f>IF('Result Sheet'!F203="","",'Result Sheet'!F203)</f>
        <v/>
      </c>
      <c r="D200" s="187" t="str">
        <f>IF('Result Sheet'!E203="","",'Result Sheet'!E203)</f>
        <v/>
      </c>
      <c r="E200" s="329" t="str">
        <f>IF('Result Sheet'!G203="","",'Result Sheet'!G203)</f>
        <v/>
      </c>
      <c r="F200" s="329" t="str">
        <f>IF('Result Sheet'!H203="","",'Result Sheet'!H203)</f>
        <v/>
      </c>
      <c r="G200" s="329" t="str">
        <f>IF('Result Sheet'!I203="","",'Result Sheet'!I203)</f>
        <v/>
      </c>
      <c r="H200" s="188" t="str">
        <f>IF('Result Sheet'!K203="","",'Result Sheet'!K203)</f>
        <v/>
      </c>
      <c r="I200" s="188" t="str">
        <f>IF('Result Sheet'!J203="","",'Result Sheet'!J203)</f>
        <v/>
      </c>
      <c r="J200" s="301" t="str">
        <f>IF('Result Sheet'!FZ203="","",'Result Sheet'!FZ203)</f>
        <v/>
      </c>
      <c r="K200" s="189" t="str">
        <f>IF('Result Sheet'!FU203="","",'Result Sheet'!FU203)</f>
        <v/>
      </c>
      <c r="L200" s="190" t="str">
        <f>IF('Result Sheet'!FV203="","",'Result Sheet'!FV203)</f>
        <v/>
      </c>
      <c r="M200" s="189" t="str">
        <f>IF('Result Sheet'!FW203="","",'Result Sheet'!FW203)</f>
        <v/>
      </c>
      <c r="N200" s="494" t="str">
        <f>IF('Result Sheet'!FZ203="NSO","NSO",IF('Result Sheet'!FX203="","",'Result Sheet'!FX203))</f>
        <v/>
      </c>
      <c r="O200" s="496" t="str">
        <f>IF('Result Sheet'!FY203="","",'Result Sheet'!FY203)</f>
        <v/>
      </c>
      <c r="P200" s="495" t="str">
        <f>IF('Result Sheet'!AE203="","",'Result Sheet'!AE203)</f>
        <v/>
      </c>
      <c r="Q200" s="192" t="str">
        <f>IF('Result Sheet'!AF203="","",'Result Sheet'!AF203)</f>
        <v/>
      </c>
      <c r="R200" s="191" t="str">
        <f>IF('Result Sheet'!AZ203="","",'Result Sheet'!AZ203)</f>
        <v/>
      </c>
      <c r="S200" s="192" t="str">
        <f>IF('Result Sheet'!BA203="","",'Result Sheet'!BA203)</f>
        <v/>
      </c>
      <c r="T200" s="191" t="str">
        <f>IF('Result Sheet'!BV203="","",'Result Sheet'!BV203)</f>
        <v/>
      </c>
      <c r="U200" s="192" t="str">
        <f>IF('Result Sheet'!BW203="","",'Result Sheet'!BW203)</f>
        <v/>
      </c>
      <c r="V200" s="191" t="str">
        <f>IF('Result Sheet'!CQ203="","",'Result Sheet'!CQ203)</f>
        <v/>
      </c>
      <c r="W200" s="192" t="str">
        <f>IF('Result Sheet'!CR203="","",'Result Sheet'!CR203)</f>
        <v/>
      </c>
      <c r="X200" s="191" t="str">
        <f>IF('Result Sheet'!DL203="","",'Result Sheet'!DL203)</f>
        <v/>
      </c>
      <c r="Y200" s="192" t="str">
        <f>IF('Result Sheet'!DM203="","",'Result Sheet'!DM203)</f>
        <v/>
      </c>
      <c r="Z200" s="191" t="str">
        <f>IF('Result Sheet'!EG203="","",'Result Sheet'!EG203)</f>
        <v/>
      </c>
      <c r="AA200" s="192" t="str">
        <f>IF('Result Sheet'!EH203="","",'Result Sheet'!EH203)</f>
        <v/>
      </c>
      <c r="AB200" s="193" t="str">
        <f>IF('Result Sheet'!GB203="","",'Result Sheet'!GB203)</f>
        <v/>
      </c>
      <c r="BV200" s="194" t="str">
        <f>'Result Sheet'!G203</f>
        <v/>
      </c>
      <c r="BW200" s="195" t="str">
        <f t="shared" si="36"/>
        <v/>
      </c>
      <c r="BX200" s="195" t="str">
        <f t="shared" si="37"/>
        <v/>
      </c>
      <c r="BY200" s="195" t="str">
        <f t="shared" si="38"/>
        <v/>
      </c>
      <c r="BZ200" s="195" t="str">
        <f t="shared" si="39"/>
        <v/>
      </c>
      <c r="CA200" s="195" t="str">
        <f t="shared" si="40"/>
        <v/>
      </c>
      <c r="CB200" s="195" t="str">
        <f t="shared" si="41"/>
        <v/>
      </c>
      <c r="CC200" s="195" t="str">
        <f t="shared" si="42"/>
        <v/>
      </c>
      <c r="CD200" s="195" t="str">
        <f t="shared" si="43"/>
        <v/>
      </c>
      <c r="CE200" s="195" t="str">
        <f t="shared" si="44"/>
        <v/>
      </c>
      <c r="CF200" s="195" t="str">
        <f t="shared" si="45"/>
        <v/>
      </c>
      <c r="CG200" s="195" t="str">
        <f t="shared" si="46"/>
        <v/>
      </c>
      <c r="CH200" s="195" t="str">
        <f t="shared" si="47"/>
        <v/>
      </c>
      <c r="CI200" s="196"/>
    </row>
    <row r="201" spans="1:87" ht="15.95" customHeight="1">
      <c r="A201" s="184">
        <f>IF('Result Sheet'!A204="","",'Result Sheet'!A204)</f>
        <v>197</v>
      </c>
      <c r="B201" s="185" t="str">
        <f>IF('Result Sheet'!B204="","",'Result Sheet'!B204)</f>
        <v/>
      </c>
      <c r="C201" s="186" t="str">
        <f>IF('Result Sheet'!F204="","",'Result Sheet'!F204)</f>
        <v/>
      </c>
      <c r="D201" s="187" t="str">
        <f>IF('Result Sheet'!E204="","",'Result Sheet'!E204)</f>
        <v/>
      </c>
      <c r="E201" s="329" t="str">
        <f>IF('Result Sheet'!G204="","",'Result Sheet'!G204)</f>
        <v/>
      </c>
      <c r="F201" s="329" t="str">
        <f>IF('Result Sheet'!H204="","",'Result Sheet'!H204)</f>
        <v/>
      </c>
      <c r="G201" s="329" t="str">
        <f>IF('Result Sheet'!I204="","",'Result Sheet'!I204)</f>
        <v/>
      </c>
      <c r="H201" s="188" t="str">
        <f>IF('Result Sheet'!K204="","",'Result Sheet'!K204)</f>
        <v/>
      </c>
      <c r="I201" s="188" t="str">
        <f>IF('Result Sheet'!J204="","",'Result Sheet'!J204)</f>
        <v/>
      </c>
      <c r="J201" s="301" t="str">
        <f>IF('Result Sheet'!FZ204="","",'Result Sheet'!FZ204)</f>
        <v/>
      </c>
      <c r="K201" s="189" t="str">
        <f>IF('Result Sheet'!FU204="","",'Result Sheet'!FU204)</f>
        <v/>
      </c>
      <c r="L201" s="190" t="str">
        <f>IF('Result Sheet'!FV204="","",'Result Sheet'!FV204)</f>
        <v/>
      </c>
      <c r="M201" s="189" t="str">
        <f>IF('Result Sheet'!FW204="","",'Result Sheet'!FW204)</f>
        <v/>
      </c>
      <c r="N201" s="494" t="str">
        <f>IF('Result Sheet'!FZ204="NSO","NSO",IF('Result Sheet'!FX204="","",'Result Sheet'!FX204))</f>
        <v/>
      </c>
      <c r="O201" s="496" t="str">
        <f>IF('Result Sheet'!FY204="","",'Result Sheet'!FY204)</f>
        <v/>
      </c>
      <c r="P201" s="495" t="str">
        <f>IF('Result Sheet'!AE204="","",'Result Sheet'!AE204)</f>
        <v/>
      </c>
      <c r="Q201" s="192" t="str">
        <f>IF('Result Sheet'!AF204="","",'Result Sheet'!AF204)</f>
        <v/>
      </c>
      <c r="R201" s="191" t="str">
        <f>IF('Result Sheet'!AZ204="","",'Result Sheet'!AZ204)</f>
        <v/>
      </c>
      <c r="S201" s="192" t="str">
        <f>IF('Result Sheet'!BA204="","",'Result Sheet'!BA204)</f>
        <v/>
      </c>
      <c r="T201" s="191" t="str">
        <f>IF('Result Sheet'!BV204="","",'Result Sheet'!BV204)</f>
        <v/>
      </c>
      <c r="U201" s="192" t="str">
        <f>IF('Result Sheet'!BW204="","",'Result Sheet'!BW204)</f>
        <v/>
      </c>
      <c r="V201" s="191" t="str">
        <f>IF('Result Sheet'!CQ204="","",'Result Sheet'!CQ204)</f>
        <v/>
      </c>
      <c r="W201" s="192" t="str">
        <f>IF('Result Sheet'!CR204="","",'Result Sheet'!CR204)</f>
        <v/>
      </c>
      <c r="X201" s="191" t="str">
        <f>IF('Result Sheet'!DL204="","",'Result Sheet'!DL204)</f>
        <v/>
      </c>
      <c r="Y201" s="192" t="str">
        <f>IF('Result Sheet'!DM204="","",'Result Sheet'!DM204)</f>
        <v/>
      </c>
      <c r="Z201" s="191" t="str">
        <f>IF('Result Sheet'!EG204="","",'Result Sheet'!EG204)</f>
        <v/>
      </c>
      <c r="AA201" s="192" t="str">
        <f>IF('Result Sheet'!EH204="","",'Result Sheet'!EH204)</f>
        <v/>
      </c>
      <c r="AB201" s="193" t="str">
        <f>IF('Result Sheet'!GB204="","",'Result Sheet'!GB204)</f>
        <v/>
      </c>
      <c r="BV201" s="194" t="str">
        <f>'Result Sheet'!G204</f>
        <v/>
      </c>
      <c r="BW201" s="195" t="str">
        <f t="shared" si="36"/>
        <v/>
      </c>
      <c r="BX201" s="195" t="str">
        <f t="shared" si="37"/>
        <v/>
      </c>
      <c r="BY201" s="195" t="str">
        <f t="shared" si="38"/>
        <v/>
      </c>
      <c r="BZ201" s="195" t="str">
        <f t="shared" si="39"/>
        <v/>
      </c>
      <c r="CA201" s="195" t="str">
        <f t="shared" si="40"/>
        <v/>
      </c>
      <c r="CB201" s="195" t="str">
        <f t="shared" si="41"/>
        <v/>
      </c>
      <c r="CC201" s="195" t="str">
        <f t="shared" si="42"/>
        <v/>
      </c>
      <c r="CD201" s="195" t="str">
        <f t="shared" si="43"/>
        <v/>
      </c>
      <c r="CE201" s="195" t="str">
        <f t="shared" si="44"/>
        <v/>
      </c>
      <c r="CF201" s="195" t="str">
        <f t="shared" si="45"/>
        <v/>
      </c>
      <c r="CG201" s="195" t="str">
        <f t="shared" si="46"/>
        <v/>
      </c>
      <c r="CH201" s="195" t="str">
        <f t="shared" si="47"/>
        <v/>
      </c>
      <c r="CI201" s="196"/>
    </row>
    <row r="202" spans="1:87" ht="15.95" customHeight="1">
      <c r="A202" s="184">
        <f>IF('Result Sheet'!A205="","",'Result Sheet'!A205)</f>
        <v>198</v>
      </c>
      <c r="B202" s="185" t="str">
        <f>IF('Result Sheet'!B205="","",'Result Sheet'!B205)</f>
        <v/>
      </c>
      <c r="C202" s="186" t="str">
        <f>IF('Result Sheet'!F205="","",'Result Sheet'!F205)</f>
        <v/>
      </c>
      <c r="D202" s="187" t="str">
        <f>IF('Result Sheet'!E205="","",'Result Sheet'!E205)</f>
        <v/>
      </c>
      <c r="E202" s="329" t="str">
        <f>IF('Result Sheet'!G205="","",'Result Sheet'!G205)</f>
        <v/>
      </c>
      <c r="F202" s="329" t="str">
        <f>IF('Result Sheet'!H205="","",'Result Sheet'!H205)</f>
        <v/>
      </c>
      <c r="G202" s="329" t="str">
        <f>IF('Result Sheet'!I205="","",'Result Sheet'!I205)</f>
        <v/>
      </c>
      <c r="H202" s="188" t="str">
        <f>IF('Result Sheet'!K205="","",'Result Sheet'!K205)</f>
        <v/>
      </c>
      <c r="I202" s="188" t="str">
        <f>IF('Result Sheet'!J205="","",'Result Sheet'!J205)</f>
        <v/>
      </c>
      <c r="J202" s="301" t="str">
        <f>IF('Result Sheet'!FZ205="","",'Result Sheet'!FZ205)</f>
        <v/>
      </c>
      <c r="K202" s="189" t="str">
        <f>IF('Result Sheet'!FU205="","",'Result Sheet'!FU205)</f>
        <v/>
      </c>
      <c r="L202" s="190" t="str">
        <f>IF('Result Sheet'!FV205="","",'Result Sheet'!FV205)</f>
        <v/>
      </c>
      <c r="M202" s="189" t="str">
        <f>IF('Result Sheet'!FW205="","",'Result Sheet'!FW205)</f>
        <v/>
      </c>
      <c r="N202" s="494" t="str">
        <f>IF('Result Sheet'!FZ205="NSO","NSO",IF('Result Sheet'!FX205="","",'Result Sheet'!FX205))</f>
        <v/>
      </c>
      <c r="O202" s="496" t="str">
        <f>IF('Result Sheet'!FY205="","",'Result Sheet'!FY205)</f>
        <v/>
      </c>
      <c r="P202" s="495" t="str">
        <f>IF('Result Sheet'!AE205="","",'Result Sheet'!AE205)</f>
        <v/>
      </c>
      <c r="Q202" s="192" t="str">
        <f>IF('Result Sheet'!AF205="","",'Result Sheet'!AF205)</f>
        <v/>
      </c>
      <c r="R202" s="191" t="str">
        <f>IF('Result Sheet'!AZ205="","",'Result Sheet'!AZ205)</f>
        <v/>
      </c>
      <c r="S202" s="192" t="str">
        <f>IF('Result Sheet'!BA205="","",'Result Sheet'!BA205)</f>
        <v/>
      </c>
      <c r="T202" s="191" t="str">
        <f>IF('Result Sheet'!BV205="","",'Result Sheet'!BV205)</f>
        <v/>
      </c>
      <c r="U202" s="192" t="str">
        <f>IF('Result Sheet'!BW205="","",'Result Sheet'!BW205)</f>
        <v/>
      </c>
      <c r="V202" s="191" t="str">
        <f>IF('Result Sheet'!CQ205="","",'Result Sheet'!CQ205)</f>
        <v/>
      </c>
      <c r="W202" s="192" t="str">
        <f>IF('Result Sheet'!CR205="","",'Result Sheet'!CR205)</f>
        <v/>
      </c>
      <c r="X202" s="191" t="str">
        <f>IF('Result Sheet'!DL205="","",'Result Sheet'!DL205)</f>
        <v/>
      </c>
      <c r="Y202" s="192" t="str">
        <f>IF('Result Sheet'!DM205="","",'Result Sheet'!DM205)</f>
        <v/>
      </c>
      <c r="Z202" s="191" t="str">
        <f>IF('Result Sheet'!EG205="","",'Result Sheet'!EG205)</f>
        <v/>
      </c>
      <c r="AA202" s="192" t="str">
        <f>IF('Result Sheet'!EH205="","",'Result Sheet'!EH205)</f>
        <v/>
      </c>
      <c r="AB202" s="193" t="str">
        <f>IF('Result Sheet'!GB205="","",'Result Sheet'!GB205)</f>
        <v/>
      </c>
      <c r="BV202" s="194" t="str">
        <f>'Result Sheet'!G205</f>
        <v/>
      </c>
      <c r="BW202" s="195" t="str">
        <f t="shared" si="36"/>
        <v/>
      </c>
      <c r="BX202" s="195" t="str">
        <f t="shared" si="37"/>
        <v/>
      </c>
      <c r="BY202" s="195" t="str">
        <f t="shared" si="38"/>
        <v/>
      </c>
      <c r="BZ202" s="195" t="str">
        <f t="shared" si="39"/>
        <v/>
      </c>
      <c r="CA202" s="195" t="str">
        <f t="shared" si="40"/>
        <v/>
      </c>
      <c r="CB202" s="195" t="str">
        <f t="shared" si="41"/>
        <v/>
      </c>
      <c r="CC202" s="195" t="str">
        <f t="shared" si="42"/>
        <v/>
      </c>
      <c r="CD202" s="195" t="str">
        <f t="shared" si="43"/>
        <v/>
      </c>
      <c r="CE202" s="195" t="str">
        <f t="shared" si="44"/>
        <v/>
      </c>
      <c r="CF202" s="195" t="str">
        <f t="shared" si="45"/>
        <v/>
      </c>
      <c r="CG202" s="195" t="str">
        <f t="shared" si="46"/>
        <v/>
      </c>
      <c r="CH202" s="195" t="str">
        <f t="shared" si="47"/>
        <v/>
      </c>
      <c r="CI202" s="196"/>
    </row>
    <row r="203" spans="1:87" ht="15.95" customHeight="1">
      <c r="A203" s="184">
        <f>IF('Result Sheet'!A206="","",'Result Sheet'!A206)</f>
        <v>199</v>
      </c>
      <c r="B203" s="185" t="str">
        <f>IF('Result Sheet'!B206="","",'Result Sheet'!B206)</f>
        <v/>
      </c>
      <c r="C203" s="186" t="str">
        <f>IF('Result Sheet'!F206="","",'Result Sheet'!F206)</f>
        <v/>
      </c>
      <c r="D203" s="187" t="str">
        <f>IF('Result Sheet'!E206="","",'Result Sheet'!E206)</f>
        <v/>
      </c>
      <c r="E203" s="329" t="str">
        <f>IF('Result Sheet'!G206="","",'Result Sheet'!G206)</f>
        <v/>
      </c>
      <c r="F203" s="329" t="str">
        <f>IF('Result Sheet'!H206="","",'Result Sheet'!H206)</f>
        <v/>
      </c>
      <c r="G203" s="329" t="str">
        <f>IF('Result Sheet'!I206="","",'Result Sheet'!I206)</f>
        <v/>
      </c>
      <c r="H203" s="188" t="str">
        <f>IF('Result Sheet'!K206="","",'Result Sheet'!K206)</f>
        <v/>
      </c>
      <c r="I203" s="188" t="str">
        <f>IF('Result Sheet'!J206="","",'Result Sheet'!J206)</f>
        <v/>
      </c>
      <c r="J203" s="301" t="str">
        <f>IF('Result Sheet'!FZ206="","",'Result Sheet'!FZ206)</f>
        <v/>
      </c>
      <c r="K203" s="189" t="str">
        <f>IF('Result Sheet'!FU206="","",'Result Sheet'!FU206)</f>
        <v/>
      </c>
      <c r="L203" s="190" t="str">
        <f>IF('Result Sheet'!FV206="","",'Result Sheet'!FV206)</f>
        <v/>
      </c>
      <c r="M203" s="189" t="str">
        <f>IF('Result Sheet'!FW206="","",'Result Sheet'!FW206)</f>
        <v/>
      </c>
      <c r="N203" s="494" t="str">
        <f>IF('Result Sheet'!FZ206="NSO","NSO",IF('Result Sheet'!FX206="","",'Result Sheet'!FX206))</f>
        <v/>
      </c>
      <c r="O203" s="496" t="str">
        <f>IF('Result Sheet'!FY206="","",'Result Sheet'!FY206)</f>
        <v/>
      </c>
      <c r="P203" s="495" t="str">
        <f>IF('Result Sheet'!AE206="","",'Result Sheet'!AE206)</f>
        <v/>
      </c>
      <c r="Q203" s="192" t="str">
        <f>IF('Result Sheet'!AF206="","",'Result Sheet'!AF206)</f>
        <v/>
      </c>
      <c r="R203" s="191" t="str">
        <f>IF('Result Sheet'!AZ206="","",'Result Sheet'!AZ206)</f>
        <v/>
      </c>
      <c r="S203" s="192" t="str">
        <f>IF('Result Sheet'!BA206="","",'Result Sheet'!BA206)</f>
        <v/>
      </c>
      <c r="T203" s="191" t="str">
        <f>IF('Result Sheet'!BV206="","",'Result Sheet'!BV206)</f>
        <v/>
      </c>
      <c r="U203" s="192" t="str">
        <f>IF('Result Sheet'!BW206="","",'Result Sheet'!BW206)</f>
        <v/>
      </c>
      <c r="V203" s="191" t="str">
        <f>IF('Result Sheet'!CQ206="","",'Result Sheet'!CQ206)</f>
        <v/>
      </c>
      <c r="W203" s="192" t="str">
        <f>IF('Result Sheet'!CR206="","",'Result Sheet'!CR206)</f>
        <v/>
      </c>
      <c r="X203" s="191" t="str">
        <f>IF('Result Sheet'!DL206="","",'Result Sheet'!DL206)</f>
        <v/>
      </c>
      <c r="Y203" s="192" t="str">
        <f>IF('Result Sheet'!DM206="","",'Result Sheet'!DM206)</f>
        <v/>
      </c>
      <c r="Z203" s="191" t="str">
        <f>IF('Result Sheet'!EG206="","",'Result Sheet'!EG206)</f>
        <v/>
      </c>
      <c r="AA203" s="192" t="str">
        <f>IF('Result Sheet'!EH206="","",'Result Sheet'!EH206)</f>
        <v/>
      </c>
      <c r="AB203" s="193" t="str">
        <f>IF('Result Sheet'!GB206="","",'Result Sheet'!GB206)</f>
        <v/>
      </c>
      <c r="BV203" s="194" t="str">
        <f>'Result Sheet'!G206</f>
        <v/>
      </c>
      <c r="BW203" s="195" t="str">
        <f t="shared" si="36"/>
        <v/>
      </c>
      <c r="BX203" s="195" t="str">
        <f t="shared" si="37"/>
        <v/>
      </c>
      <c r="BY203" s="195" t="str">
        <f t="shared" si="38"/>
        <v/>
      </c>
      <c r="BZ203" s="195" t="str">
        <f t="shared" si="39"/>
        <v/>
      </c>
      <c r="CA203" s="195" t="str">
        <f t="shared" si="40"/>
        <v/>
      </c>
      <c r="CB203" s="195" t="str">
        <f t="shared" si="41"/>
        <v/>
      </c>
      <c r="CC203" s="195" t="str">
        <f t="shared" si="42"/>
        <v/>
      </c>
      <c r="CD203" s="195" t="str">
        <f t="shared" si="43"/>
        <v/>
      </c>
      <c r="CE203" s="195" t="str">
        <f t="shared" si="44"/>
        <v/>
      </c>
      <c r="CF203" s="195" t="str">
        <f t="shared" si="45"/>
        <v/>
      </c>
      <c r="CG203" s="195" t="str">
        <f t="shared" si="46"/>
        <v/>
      </c>
      <c r="CH203" s="195" t="str">
        <f t="shared" si="47"/>
        <v/>
      </c>
      <c r="CI203" s="196"/>
    </row>
    <row r="204" spans="1:87" ht="15.95" customHeight="1">
      <c r="A204" s="184">
        <f>IF('Result Sheet'!A207="","",'Result Sheet'!A207)</f>
        <v>200</v>
      </c>
      <c r="B204" s="185" t="str">
        <f>IF('Result Sheet'!B207="","",'Result Sheet'!B207)</f>
        <v/>
      </c>
      <c r="C204" s="186" t="str">
        <f>IF('Result Sheet'!F207="","",'Result Sheet'!F207)</f>
        <v/>
      </c>
      <c r="D204" s="187" t="str">
        <f>IF('Result Sheet'!E207="","",'Result Sheet'!E207)</f>
        <v/>
      </c>
      <c r="E204" s="329" t="str">
        <f>IF('Result Sheet'!G207="","",'Result Sheet'!G207)</f>
        <v/>
      </c>
      <c r="F204" s="329" t="str">
        <f>IF('Result Sheet'!H207="","",'Result Sheet'!H207)</f>
        <v/>
      </c>
      <c r="G204" s="329" t="str">
        <f>IF('Result Sheet'!I207="","",'Result Sheet'!I207)</f>
        <v/>
      </c>
      <c r="H204" s="188" t="str">
        <f>IF('Result Sheet'!K207="","",'Result Sheet'!K207)</f>
        <v/>
      </c>
      <c r="I204" s="188" t="str">
        <f>IF('Result Sheet'!J207="","",'Result Sheet'!J207)</f>
        <v/>
      </c>
      <c r="J204" s="301" t="str">
        <f>IF('Result Sheet'!FZ207="","",'Result Sheet'!FZ207)</f>
        <v/>
      </c>
      <c r="K204" s="189" t="str">
        <f>IF('Result Sheet'!FU207="","",'Result Sheet'!FU207)</f>
        <v/>
      </c>
      <c r="L204" s="190" t="str">
        <f>IF('Result Sheet'!FV207="","",'Result Sheet'!FV207)</f>
        <v/>
      </c>
      <c r="M204" s="189" t="str">
        <f>IF('Result Sheet'!FW207="","",'Result Sheet'!FW207)</f>
        <v/>
      </c>
      <c r="N204" s="494" t="str">
        <f>IF('Result Sheet'!FZ207="NSO","NSO",IF('Result Sheet'!FX207="","",'Result Sheet'!FX207))</f>
        <v/>
      </c>
      <c r="O204" s="496" t="str">
        <f>IF('Result Sheet'!FY207="","",'Result Sheet'!FY207)</f>
        <v/>
      </c>
      <c r="P204" s="495" t="str">
        <f>IF('Result Sheet'!AE207="","",'Result Sheet'!AE207)</f>
        <v/>
      </c>
      <c r="Q204" s="192" t="str">
        <f>IF('Result Sheet'!AF207="","",'Result Sheet'!AF207)</f>
        <v/>
      </c>
      <c r="R204" s="191" t="str">
        <f>IF('Result Sheet'!AZ207="","",'Result Sheet'!AZ207)</f>
        <v/>
      </c>
      <c r="S204" s="192" t="str">
        <f>IF('Result Sheet'!BA207="","",'Result Sheet'!BA207)</f>
        <v/>
      </c>
      <c r="T204" s="191" t="str">
        <f>IF('Result Sheet'!BV207="","",'Result Sheet'!BV207)</f>
        <v/>
      </c>
      <c r="U204" s="192" t="str">
        <f>IF('Result Sheet'!BW207="","",'Result Sheet'!BW207)</f>
        <v/>
      </c>
      <c r="V204" s="191" t="str">
        <f>IF('Result Sheet'!CQ207="","",'Result Sheet'!CQ207)</f>
        <v/>
      </c>
      <c r="W204" s="192" t="str">
        <f>IF('Result Sheet'!CR207="","",'Result Sheet'!CR207)</f>
        <v/>
      </c>
      <c r="X204" s="191" t="str">
        <f>IF('Result Sheet'!DL207="","",'Result Sheet'!DL207)</f>
        <v/>
      </c>
      <c r="Y204" s="192" t="str">
        <f>IF('Result Sheet'!DM207="","",'Result Sheet'!DM207)</f>
        <v/>
      </c>
      <c r="Z204" s="191" t="str">
        <f>IF('Result Sheet'!EG207="","",'Result Sheet'!EG207)</f>
        <v/>
      </c>
      <c r="AA204" s="192" t="str">
        <f>IF('Result Sheet'!EH207="","",'Result Sheet'!EH207)</f>
        <v/>
      </c>
      <c r="AB204" s="193" t="str">
        <f>IF('Result Sheet'!GB207="","",'Result Sheet'!GB207)</f>
        <v/>
      </c>
      <c r="BV204" s="194" t="str">
        <f>'Result Sheet'!G207</f>
        <v/>
      </c>
      <c r="BW204" s="195" t="str">
        <f t="shared" si="36"/>
        <v/>
      </c>
      <c r="BX204" s="195" t="str">
        <f t="shared" si="37"/>
        <v/>
      </c>
      <c r="BY204" s="195" t="str">
        <f t="shared" si="38"/>
        <v/>
      </c>
      <c r="BZ204" s="195" t="str">
        <f t="shared" si="39"/>
        <v/>
      </c>
      <c r="CA204" s="195" t="str">
        <f t="shared" si="40"/>
        <v/>
      </c>
      <c r="CB204" s="195" t="str">
        <f t="shared" si="41"/>
        <v/>
      </c>
      <c r="CC204" s="195" t="str">
        <f t="shared" si="42"/>
        <v/>
      </c>
      <c r="CD204" s="195" t="str">
        <f t="shared" si="43"/>
        <v/>
      </c>
      <c r="CE204" s="195" t="str">
        <f t="shared" si="44"/>
        <v/>
      </c>
      <c r="CF204" s="195" t="str">
        <f t="shared" si="45"/>
        <v/>
      </c>
      <c r="CG204" s="195" t="str">
        <f t="shared" si="46"/>
        <v/>
      </c>
      <c r="CH204" s="195" t="str">
        <f t="shared" si="47"/>
        <v/>
      </c>
      <c r="CI204" s="196"/>
    </row>
    <row r="205" spans="1:87" ht="16.5" thickBot="1">
      <c r="A205" s="336"/>
      <c r="B205" s="337"/>
      <c r="C205" s="337"/>
      <c r="D205" s="902" t="str">
        <f>IF('Master sheet'!$D$11="Hindi","ग्रेड","Grade")</f>
        <v>ग्रेड</v>
      </c>
      <c r="E205" s="902"/>
      <c r="F205" s="902"/>
      <c r="G205" s="902" t="str">
        <f>IF('Master sheet'!$D$11="Hindi","श्रेणी","Div.")</f>
        <v>श्रेणी</v>
      </c>
      <c r="H205" s="902"/>
      <c r="I205" s="902"/>
      <c r="J205" s="337"/>
      <c r="K205" s="337"/>
      <c r="L205" s="337"/>
      <c r="M205" s="337"/>
      <c r="N205" s="337"/>
      <c r="O205" s="337"/>
      <c r="P205" s="337"/>
      <c r="Q205" s="337"/>
      <c r="R205" s="337"/>
      <c r="S205" s="337"/>
      <c r="T205" s="337"/>
      <c r="U205" s="337"/>
      <c r="V205" s="337"/>
      <c r="W205" s="337"/>
      <c r="X205" s="337"/>
      <c r="Y205" s="337"/>
      <c r="Z205" s="337"/>
      <c r="AA205" s="337"/>
      <c r="AB205" s="338"/>
      <c r="BV205" s="936"/>
      <c r="BW205" s="937"/>
      <c r="BX205" s="937"/>
      <c r="BY205" s="937"/>
      <c r="BZ205" s="937"/>
      <c r="CA205" s="937"/>
      <c r="CB205" s="937"/>
      <c r="CC205" s="937"/>
      <c r="CD205" s="937"/>
      <c r="CE205" s="937"/>
      <c r="CF205" s="937"/>
      <c r="CG205" s="937"/>
      <c r="CH205" s="937"/>
      <c r="CI205" s="938"/>
    </row>
    <row r="206" spans="1:87" ht="21" customHeight="1" thickTop="1">
      <c r="A206" s="198"/>
      <c r="B206" s="199" t="s">
        <v>101</v>
      </c>
      <c r="C206" s="199"/>
      <c r="D206" s="939" t="str">
        <f>IF('Master sheet'!$D$11="Hindi","प्रविष्ठ कुल विद्यार्थी","No. of students appeared")</f>
        <v>प्रविष्ठ कुल विद्यार्थी</v>
      </c>
      <c r="E206" s="939"/>
      <c r="F206" s="335">
        <f>COUNTA(B5:B204)-COUNTIF(B5:B204,"nso")-COUNTBLANK(B5:B204)</f>
        <v>12</v>
      </c>
      <c r="G206" s="350" t="str">
        <f>IF('Master sheet'!$D$11="Hindi","कुल प्रविष्ठ","Appeared")</f>
        <v>कुल प्रविष्ठ</v>
      </c>
      <c r="H206" s="940">
        <f>COUNTA(B5:B204)-COUNTIF(B5:B204,"nso")-COUNTBLANK(B5:B204)</f>
        <v>12</v>
      </c>
      <c r="I206" s="940"/>
      <c r="J206" s="941" t="str">
        <f>IF('Master sheet'!$D$11="Hindi","परिणाम तैयारकर्ता","Signature of the maker")</f>
        <v>परिणाम तैयारकर्ता</v>
      </c>
      <c r="K206" s="942"/>
      <c r="L206" s="943"/>
      <c r="M206" s="947" t="str">
        <f>CONCATENATE("( ",UPPER('Master sheet'!D18)," )")</f>
        <v>( YOGESH )</v>
      </c>
      <c r="N206" s="947"/>
      <c r="O206" s="947"/>
      <c r="P206" s="947"/>
      <c r="Q206" s="947"/>
      <c r="R206" s="947"/>
      <c r="S206" s="947"/>
      <c r="T206" s="947"/>
      <c r="U206" s="947"/>
      <c r="V206" s="947" t="str">
        <f>CONCATENATE("( ",UPPER('Master sheet'!D14)," )")</f>
        <v>( USHA PALIYA )</v>
      </c>
      <c r="W206" s="947"/>
      <c r="X206" s="947"/>
      <c r="Y206" s="947"/>
      <c r="Z206" s="947"/>
      <c r="AA206" s="947"/>
      <c r="AB206" s="947"/>
      <c r="BV206" s="200"/>
      <c r="BW206" s="949" t="str">
        <f>BV1</f>
        <v>tkfrokj ifj.kke</v>
      </c>
      <c r="BX206" s="949"/>
      <c r="BY206" s="949"/>
      <c r="BZ206" s="949"/>
      <c r="CA206" s="949"/>
      <c r="CB206" s="949"/>
      <c r="CC206" s="949"/>
      <c r="CD206" s="949"/>
      <c r="CE206" s="949"/>
      <c r="CF206" s="949"/>
      <c r="CG206" s="949"/>
      <c r="CH206" s="949"/>
      <c r="CI206" s="950"/>
    </row>
    <row r="207" spans="1:87" ht="21" customHeight="1">
      <c r="A207" s="198"/>
      <c r="B207" s="199" t="s">
        <v>101</v>
      </c>
      <c r="C207" s="199"/>
      <c r="D207" s="951" t="str">
        <f>IF('Master sheet'!$D$11="Hindi","ग्रेड 'ए'","Grade 'A'")</f>
        <v>ग्रेड 'ए'</v>
      </c>
      <c r="E207" s="951"/>
      <c r="F207" s="201">
        <f>COUNTIF(N5:N204,"A")</f>
        <v>0</v>
      </c>
      <c r="G207" s="351" t="str">
        <f>IF('Master sheet'!$D$11="Hindi","प्रथम श्रेणी","Ist Div")</f>
        <v>प्रथम श्रेणी</v>
      </c>
      <c r="H207" s="954">
        <f>COUNTIF(M5:M204,"I")</f>
        <v>11</v>
      </c>
      <c r="I207" s="954"/>
      <c r="J207" s="944"/>
      <c r="K207" s="945"/>
      <c r="L207" s="946"/>
      <c r="M207" s="948"/>
      <c r="N207" s="948"/>
      <c r="O207" s="948"/>
      <c r="P207" s="948"/>
      <c r="Q207" s="948"/>
      <c r="R207" s="948"/>
      <c r="S207" s="948"/>
      <c r="T207" s="948"/>
      <c r="U207" s="948"/>
      <c r="V207" s="948"/>
      <c r="W207" s="948"/>
      <c r="X207" s="948"/>
      <c r="Y207" s="948"/>
      <c r="Z207" s="948"/>
      <c r="AA207" s="948"/>
      <c r="AB207" s="948"/>
      <c r="BV207" s="202"/>
      <c r="BW207" s="203" t="str">
        <f t="shared" ref="BW207:CH207" si="48">BW3</f>
        <v>SC BOYS</v>
      </c>
      <c r="BX207" s="203" t="str">
        <f t="shared" si="48"/>
        <v>SC GIRLS</v>
      </c>
      <c r="BY207" s="203" t="str">
        <f t="shared" si="48"/>
        <v>ST BOYS</v>
      </c>
      <c r="BZ207" s="203" t="str">
        <f t="shared" si="48"/>
        <v>ST GIRLS</v>
      </c>
      <c r="CA207" s="203" t="str">
        <f t="shared" si="48"/>
        <v>OBC BOYS</v>
      </c>
      <c r="CB207" s="203" t="str">
        <f t="shared" si="48"/>
        <v>OBC GIRLS</v>
      </c>
      <c r="CC207" s="203" t="str">
        <f t="shared" si="48"/>
        <v>GEN BOYS</v>
      </c>
      <c r="CD207" s="203" t="str">
        <f t="shared" si="48"/>
        <v>GEN GIRLS</v>
      </c>
      <c r="CE207" s="203" t="str">
        <f t="shared" si="48"/>
        <v>MIN BOYS</v>
      </c>
      <c r="CF207" s="203" t="str">
        <f t="shared" si="48"/>
        <v>MIN GIRLS</v>
      </c>
      <c r="CG207" s="203" t="str">
        <f t="shared" si="48"/>
        <v>SBC BOYS</v>
      </c>
      <c r="CH207" s="203" t="str">
        <f t="shared" si="48"/>
        <v>SBC GIRLS</v>
      </c>
      <c r="CI207" s="204" t="s">
        <v>87</v>
      </c>
    </row>
    <row r="208" spans="1:87" ht="18.75" customHeight="1">
      <c r="A208" s="198"/>
      <c r="B208" s="199" t="s">
        <v>101</v>
      </c>
      <c r="C208" s="199"/>
      <c r="D208" s="951" t="str">
        <f>IF('Master sheet'!$D$11="Hindi","ग्रेड 'बी'","Grade 'B'")</f>
        <v>ग्रेड 'बी'</v>
      </c>
      <c r="E208" s="951"/>
      <c r="F208" s="205">
        <f>COUNTIF(N5:N204,"B")</f>
        <v>2</v>
      </c>
      <c r="G208" s="352" t="str">
        <f>IF('Master sheet'!$D$11="Hindi","द्वितीय श्रेणी","IInd Div")</f>
        <v>द्वितीय श्रेणी</v>
      </c>
      <c r="H208" s="955">
        <f>COUNTIF(M5:M204,"II")</f>
        <v>1</v>
      </c>
      <c r="I208" s="956"/>
      <c r="J208" s="944" t="str">
        <f>IF('Master sheet'!$D$11="Hindi","हस्ताक्षर कक्षाध्यापक","Signature of the class teacher")</f>
        <v>हस्ताक्षर कक्षाध्यापक</v>
      </c>
      <c r="K208" s="945"/>
      <c r="L208" s="946"/>
      <c r="M208" s="948" t="str">
        <f>IF(AND(C2=6),CONCATENATE("( ",UPPER('Master sheet'!H14)," )"),IF(AND(C2=7),CONCATENATE("( ",UPPER('Master sheet'!H25)," )"),""))</f>
        <v>( MAMTA LAWANIYA )</v>
      </c>
      <c r="N208" s="948"/>
      <c r="O208" s="948"/>
      <c r="P208" s="948"/>
      <c r="Q208" s="948"/>
      <c r="R208" s="948"/>
      <c r="S208" s="948"/>
      <c r="T208" s="948"/>
      <c r="U208" s="948"/>
      <c r="V208" s="948"/>
      <c r="W208" s="948"/>
      <c r="X208" s="948"/>
      <c r="Y208" s="948"/>
      <c r="Z208" s="948"/>
      <c r="AA208" s="948"/>
      <c r="AB208" s="948"/>
      <c r="BV208" s="330" t="str">
        <f>'Teacher &amp; Cat. Wise Result'!A28</f>
        <v>ग्रेड 'ए'</v>
      </c>
      <c r="BW208" s="206">
        <f>COUNTIF(BW5:BW204,"A")</f>
        <v>0</v>
      </c>
      <c r="BX208" s="206">
        <f t="shared" ref="BX208:CH208" si="49">COUNTIF(BX5:BX204,"A")</f>
        <v>0</v>
      </c>
      <c r="BY208" s="206">
        <f t="shared" si="49"/>
        <v>0</v>
      </c>
      <c r="BZ208" s="206">
        <f t="shared" si="49"/>
        <v>0</v>
      </c>
      <c r="CA208" s="206">
        <f t="shared" si="49"/>
        <v>0</v>
      </c>
      <c r="CB208" s="206">
        <f t="shared" si="49"/>
        <v>0</v>
      </c>
      <c r="CC208" s="206">
        <f t="shared" si="49"/>
        <v>0</v>
      </c>
      <c r="CD208" s="206">
        <f t="shared" si="49"/>
        <v>0</v>
      </c>
      <c r="CE208" s="206">
        <f t="shared" si="49"/>
        <v>0</v>
      </c>
      <c r="CF208" s="206">
        <f t="shared" si="49"/>
        <v>0</v>
      </c>
      <c r="CG208" s="206">
        <f t="shared" si="49"/>
        <v>0</v>
      </c>
      <c r="CH208" s="206">
        <f t="shared" si="49"/>
        <v>0</v>
      </c>
      <c r="CI208" s="207">
        <f>SUM(BW208:CH208)</f>
        <v>0</v>
      </c>
    </row>
    <row r="209" spans="1:87" ht="18.75">
      <c r="A209" s="198"/>
      <c r="B209" s="199" t="s">
        <v>101</v>
      </c>
      <c r="C209" s="199"/>
      <c r="D209" s="951" t="str">
        <f>IF('Master sheet'!$D$11="Hindi","ग्रेड 'सी'","Grade 'C'")</f>
        <v>ग्रेड 'सी'</v>
      </c>
      <c r="E209" s="951"/>
      <c r="F209" s="208">
        <f>COUNTIF(N5:N204,"C")</f>
        <v>10</v>
      </c>
      <c r="G209" s="353" t="str">
        <f>IF('Master sheet'!$D$11="Hindi","तृतीय श्रेणी","IIIrd Div")</f>
        <v>तृतीय श्रेणी</v>
      </c>
      <c r="H209" s="953">
        <f>COUNTIF(M5:M204,"III")</f>
        <v>0</v>
      </c>
      <c r="I209" s="953"/>
      <c r="J209" s="944"/>
      <c r="K209" s="945"/>
      <c r="L209" s="946"/>
      <c r="M209" s="948"/>
      <c r="N209" s="948"/>
      <c r="O209" s="948"/>
      <c r="P209" s="948"/>
      <c r="Q209" s="948"/>
      <c r="R209" s="948"/>
      <c r="S209" s="948"/>
      <c r="T209" s="948"/>
      <c r="U209" s="948"/>
      <c r="V209" s="948"/>
      <c r="W209" s="948"/>
      <c r="X209" s="948"/>
      <c r="Y209" s="948"/>
      <c r="Z209" s="948"/>
      <c r="AA209" s="948"/>
      <c r="AB209" s="948"/>
      <c r="BV209" s="330" t="str">
        <f>'Teacher &amp; Cat. Wise Result'!A29</f>
        <v>ग्रेड 'बी'</v>
      </c>
      <c r="BW209" s="206">
        <f>COUNTIF(BW5:BW204,"B")</f>
        <v>0</v>
      </c>
      <c r="BX209" s="206">
        <f t="shared" ref="BX209:CH209" si="50">COUNTIF(BX5:BX204,"B")</f>
        <v>0</v>
      </c>
      <c r="BY209" s="206">
        <f t="shared" si="50"/>
        <v>0</v>
      </c>
      <c r="BZ209" s="206">
        <f t="shared" si="50"/>
        <v>0</v>
      </c>
      <c r="CA209" s="206">
        <f t="shared" si="50"/>
        <v>1</v>
      </c>
      <c r="CB209" s="206">
        <f t="shared" si="50"/>
        <v>0</v>
      </c>
      <c r="CC209" s="206">
        <f t="shared" si="50"/>
        <v>1</v>
      </c>
      <c r="CD209" s="206">
        <f t="shared" si="50"/>
        <v>0</v>
      </c>
      <c r="CE209" s="206">
        <f t="shared" si="50"/>
        <v>0</v>
      </c>
      <c r="CF209" s="206">
        <f t="shared" si="50"/>
        <v>0</v>
      </c>
      <c r="CG209" s="206">
        <f t="shared" si="50"/>
        <v>0</v>
      </c>
      <c r="CH209" s="206">
        <f t="shared" si="50"/>
        <v>0</v>
      </c>
      <c r="CI209" s="207">
        <f t="shared" ref="CI209:CI215" si="51">SUM(BW209:CH209)</f>
        <v>2</v>
      </c>
    </row>
    <row r="210" spans="1:87" ht="18.75" customHeight="1">
      <c r="A210" s="198"/>
      <c r="B210" s="199" t="s">
        <v>101</v>
      </c>
      <c r="C210" s="199"/>
      <c r="D210" s="951" t="str">
        <f>IF('Master sheet'!$D$11="Hindi","ग्रेड 'डी'","Grade 'D'")</f>
        <v>ग्रेड 'डी'</v>
      </c>
      <c r="E210" s="951"/>
      <c r="F210" s="209">
        <f>COUNTIF(N5:N204,"D")</f>
        <v>0</v>
      </c>
      <c r="G210" s="352" t="str">
        <f>IF('Master sheet'!$D$11="Hindi","कुल उत्तीर्ण","Total Pass")</f>
        <v>कुल उत्तीर्ण</v>
      </c>
      <c r="H210" s="952">
        <f>SUM(H207:I209)</f>
        <v>12</v>
      </c>
      <c r="I210" s="952"/>
      <c r="J210" s="944" t="str">
        <f>IF('Master sheet'!$D$11="Hindi","हस्ताक्षर जांचकर्ता","Signature of the checker")</f>
        <v>हस्ताक्षर जांचकर्ता</v>
      </c>
      <c r="K210" s="945"/>
      <c r="L210" s="946"/>
      <c r="M210" s="948" t="str">
        <f>CONCATENATE("( ",UPPER('Master sheet'!D17)," )")</f>
        <v>( HEERALAL JAT )</v>
      </c>
      <c r="N210" s="948"/>
      <c r="O210" s="948"/>
      <c r="P210" s="948"/>
      <c r="Q210" s="948"/>
      <c r="R210" s="948"/>
      <c r="S210" s="948"/>
      <c r="T210" s="948"/>
      <c r="U210" s="948"/>
      <c r="V210" s="948"/>
      <c r="W210" s="948"/>
      <c r="X210" s="948"/>
      <c r="Y210" s="948"/>
      <c r="Z210" s="948"/>
      <c r="AA210" s="948"/>
      <c r="AB210" s="948"/>
      <c r="BV210" s="330" t="str">
        <f>'Teacher &amp; Cat. Wise Result'!A30</f>
        <v>ग्रेड 'सी'</v>
      </c>
      <c r="BW210" s="206">
        <f>COUNTIF(BW5:BW204,"C")</f>
        <v>1</v>
      </c>
      <c r="BX210" s="206">
        <f t="shared" ref="BX210:CH210" si="52">COUNTIF(BX5:BX204,"C")</f>
        <v>0</v>
      </c>
      <c r="BY210" s="206">
        <f t="shared" si="52"/>
        <v>0</v>
      </c>
      <c r="BZ210" s="206">
        <f t="shared" si="52"/>
        <v>0</v>
      </c>
      <c r="CA210" s="206">
        <f t="shared" si="52"/>
        <v>5</v>
      </c>
      <c r="CB210" s="206">
        <f t="shared" si="52"/>
        <v>3</v>
      </c>
      <c r="CC210" s="206">
        <f t="shared" si="52"/>
        <v>1</v>
      </c>
      <c r="CD210" s="206">
        <f t="shared" si="52"/>
        <v>0</v>
      </c>
      <c r="CE210" s="206">
        <f t="shared" si="52"/>
        <v>0</v>
      </c>
      <c r="CF210" s="206">
        <f t="shared" si="52"/>
        <v>0</v>
      </c>
      <c r="CG210" s="206">
        <f t="shared" si="52"/>
        <v>0</v>
      </c>
      <c r="CH210" s="206">
        <f t="shared" si="52"/>
        <v>0</v>
      </c>
      <c r="CI210" s="207">
        <f t="shared" si="51"/>
        <v>10</v>
      </c>
    </row>
    <row r="211" spans="1:87" ht="18.75" customHeight="1">
      <c r="A211" s="198"/>
      <c r="B211" s="199" t="s">
        <v>101</v>
      </c>
      <c r="C211" s="199"/>
      <c r="D211" s="951" t="str">
        <f>IF('Master sheet'!$D$11="Hindi","कुल उत्तीर्ण","Total Pass")</f>
        <v>कुल उत्तीर्ण</v>
      </c>
      <c r="E211" s="951"/>
      <c r="F211" s="201">
        <f>SUM(F207:F210)</f>
        <v>12</v>
      </c>
      <c r="G211" s="354" t="str">
        <f>IF('Master sheet'!$D$11="Hindi","पुनः परीक्षा","Re-Exam")</f>
        <v>पुनः परीक्षा</v>
      </c>
      <c r="H211" s="953">
        <f>COUNTIF(J5:J204,"पुनः परीक्षा")+COUNTIF(J5:J204,"Re-Exam")</f>
        <v>0</v>
      </c>
      <c r="I211" s="953"/>
      <c r="J211" s="944"/>
      <c r="K211" s="945"/>
      <c r="L211" s="946"/>
      <c r="M211" s="948"/>
      <c r="N211" s="948"/>
      <c r="O211" s="948"/>
      <c r="P211" s="948"/>
      <c r="Q211" s="948"/>
      <c r="R211" s="948"/>
      <c r="S211" s="948"/>
      <c r="T211" s="948"/>
      <c r="U211" s="948"/>
      <c r="V211" s="948"/>
      <c r="W211" s="948"/>
      <c r="X211" s="948"/>
      <c r="Y211" s="948"/>
      <c r="Z211" s="948"/>
      <c r="AA211" s="948"/>
      <c r="AB211" s="948"/>
      <c r="BV211" s="330" t="str">
        <f>'Teacher &amp; Cat. Wise Result'!A31</f>
        <v>ग्रेड 'डी'</v>
      </c>
      <c r="BW211" s="206">
        <f>COUNTIF(BW5:BW204,"D")</f>
        <v>0</v>
      </c>
      <c r="BX211" s="206">
        <f t="shared" ref="BX211:CH211" si="53">COUNTIF(BX5:BX204,"D")</f>
        <v>0</v>
      </c>
      <c r="BY211" s="206">
        <f t="shared" si="53"/>
        <v>0</v>
      </c>
      <c r="BZ211" s="206">
        <f t="shared" si="53"/>
        <v>0</v>
      </c>
      <c r="CA211" s="206">
        <f t="shared" si="53"/>
        <v>0</v>
      </c>
      <c r="CB211" s="206">
        <f t="shared" si="53"/>
        <v>0</v>
      </c>
      <c r="CC211" s="206">
        <f t="shared" si="53"/>
        <v>0</v>
      </c>
      <c r="CD211" s="206">
        <f t="shared" si="53"/>
        <v>0</v>
      </c>
      <c r="CE211" s="206">
        <f t="shared" si="53"/>
        <v>0</v>
      </c>
      <c r="CF211" s="206">
        <f t="shared" si="53"/>
        <v>0</v>
      </c>
      <c r="CG211" s="206">
        <f t="shared" si="53"/>
        <v>0</v>
      </c>
      <c r="CH211" s="206">
        <f t="shared" si="53"/>
        <v>0</v>
      </c>
      <c r="CI211" s="207">
        <f t="shared" si="51"/>
        <v>0</v>
      </c>
    </row>
    <row r="212" spans="1:87" ht="18.75" customHeight="1">
      <c r="A212" s="210"/>
      <c r="B212" s="211" t="s">
        <v>101</v>
      </c>
      <c r="C212" s="211"/>
      <c r="D212" s="951" t="str">
        <f>IF('Master sheet'!$D$11="Hindi","ग्रेड 'ई'  / क्रमोन्नत","Grade 'E' / Promoted")</f>
        <v>ग्रेड 'ई'  / क्रमोन्नत</v>
      </c>
      <c r="E212" s="951"/>
      <c r="F212" s="212">
        <f>COUNTIF(N5:N204,"E")</f>
        <v>0</v>
      </c>
      <c r="G212" s="355" t="str">
        <f>IF('Master sheet'!$D$11="Hindi","अनुपस्थिति","Absence")</f>
        <v>अनुपस्थिति</v>
      </c>
      <c r="H212" s="953">
        <f>COUNTIF(K5:K204,"AB")</f>
        <v>0</v>
      </c>
      <c r="I212" s="953"/>
      <c r="J212" s="944" t="str">
        <f>IF('Master sheet'!$D$11="Hindi","हस्ताक्षर परीक्षा प्रभारी","Signature of the exam. Incharge")</f>
        <v>हस्ताक्षर परीक्षा प्रभारी</v>
      </c>
      <c r="K212" s="945"/>
      <c r="L212" s="946"/>
      <c r="M212" s="948" t="str">
        <f>CONCATENATE("( ",UPPER('Master sheet'!D16)," )")</f>
        <v>( SURESH CHAND )</v>
      </c>
      <c r="N212" s="948"/>
      <c r="O212" s="948"/>
      <c r="P212" s="948"/>
      <c r="Q212" s="948"/>
      <c r="R212" s="948"/>
      <c r="S212" s="948"/>
      <c r="T212" s="948"/>
      <c r="U212" s="948"/>
      <c r="V212" s="957" t="str">
        <f>IF('Master sheet'!$D$11="Hindi","हस्ताक्षर मय सील मोहर संस्था प्रधान","Signature &amp; Seal of the Head of the Institution")</f>
        <v>हस्ताक्षर मय सील मोहर संस्था प्रधान</v>
      </c>
      <c r="W212" s="957"/>
      <c r="X212" s="957"/>
      <c r="Y212" s="957"/>
      <c r="Z212" s="957"/>
      <c r="AA212" s="957"/>
      <c r="AB212" s="957"/>
      <c r="BV212" s="330" t="str">
        <f>'Teacher &amp; Cat. Wise Result'!A32</f>
        <v>कुल उत्तीर्ण</v>
      </c>
      <c r="BW212" s="206">
        <f>SUM(BW208,BW209,BW210,BW211)</f>
        <v>1</v>
      </c>
      <c r="BX212" s="206">
        <f t="shared" ref="BX212:CH212" si="54">SUM(BX208,BX209,BX210,BX211)</f>
        <v>0</v>
      </c>
      <c r="BY212" s="206">
        <f t="shared" si="54"/>
        <v>0</v>
      </c>
      <c r="BZ212" s="206">
        <f t="shared" si="54"/>
        <v>0</v>
      </c>
      <c r="CA212" s="206">
        <f t="shared" si="54"/>
        <v>6</v>
      </c>
      <c r="CB212" s="206">
        <f t="shared" si="54"/>
        <v>3</v>
      </c>
      <c r="CC212" s="206">
        <f t="shared" si="54"/>
        <v>2</v>
      </c>
      <c r="CD212" s="206">
        <f t="shared" si="54"/>
        <v>0</v>
      </c>
      <c r="CE212" s="206">
        <f t="shared" si="54"/>
        <v>0</v>
      </c>
      <c r="CF212" s="206">
        <f t="shared" si="54"/>
        <v>0</v>
      </c>
      <c r="CG212" s="206">
        <f t="shared" si="54"/>
        <v>0</v>
      </c>
      <c r="CH212" s="206">
        <f t="shared" si="54"/>
        <v>0</v>
      </c>
      <c r="CI212" s="207">
        <f t="shared" si="51"/>
        <v>12</v>
      </c>
    </row>
    <row r="213" spans="1:87" ht="19.5" customHeight="1">
      <c r="A213" s="198"/>
      <c r="B213" s="199" t="s">
        <v>101</v>
      </c>
      <c r="C213" s="199"/>
      <c r="D213" s="951" t="str">
        <f>IF('Master sheet'!$D$11="Hindi","उत्तीर्ण प्रतिशत","Pass percentage")</f>
        <v>उत्तीर्ण प्रतिशत</v>
      </c>
      <c r="E213" s="951"/>
      <c r="F213" s="339">
        <f>IF(F206=0,"",(F211+F212)/F206*100)</f>
        <v>100</v>
      </c>
      <c r="G213" s="340" t="str">
        <f>IF('Master sheet'!$D$11="Hindi","उत्तीर्ण प्रतिशत","Pass percentage")</f>
        <v>उत्तीर्ण प्रतिशत</v>
      </c>
      <c r="H213" s="958">
        <f>IF(H206=0,"",H210/H206*100)</f>
        <v>100</v>
      </c>
      <c r="I213" s="958"/>
      <c r="J213" s="944"/>
      <c r="K213" s="945"/>
      <c r="L213" s="946"/>
      <c r="M213" s="948"/>
      <c r="N213" s="948"/>
      <c r="O213" s="948"/>
      <c r="P213" s="948"/>
      <c r="Q213" s="948"/>
      <c r="R213" s="948"/>
      <c r="S213" s="948"/>
      <c r="T213" s="948"/>
      <c r="U213" s="948"/>
      <c r="V213" s="957"/>
      <c r="W213" s="957"/>
      <c r="X213" s="957"/>
      <c r="Y213" s="957"/>
      <c r="Z213" s="957"/>
      <c r="AA213" s="957"/>
      <c r="AB213" s="957"/>
      <c r="BV213" s="330" t="str">
        <f>'Teacher &amp; Cat. Wise Result'!A33</f>
        <v>ग्रेड 'ई'</v>
      </c>
      <c r="BW213" s="213">
        <f>COUNTIF(BW5:BW204,"E")</f>
        <v>0</v>
      </c>
      <c r="BX213" s="213">
        <f t="shared" ref="BX213:CH213" si="55">COUNTIF(BX5:BX204,"E")</f>
        <v>0</v>
      </c>
      <c r="BY213" s="213">
        <f t="shared" si="55"/>
        <v>0</v>
      </c>
      <c r="BZ213" s="213">
        <f t="shared" si="55"/>
        <v>0</v>
      </c>
      <c r="CA213" s="213">
        <f t="shared" si="55"/>
        <v>0</v>
      </c>
      <c r="CB213" s="213">
        <f t="shared" si="55"/>
        <v>0</v>
      </c>
      <c r="CC213" s="213">
        <f t="shared" si="55"/>
        <v>0</v>
      </c>
      <c r="CD213" s="213">
        <f t="shared" si="55"/>
        <v>0</v>
      </c>
      <c r="CE213" s="213">
        <f t="shared" si="55"/>
        <v>0</v>
      </c>
      <c r="CF213" s="213">
        <f t="shared" si="55"/>
        <v>0</v>
      </c>
      <c r="CG213" s="213">
        <f t="shared" si="55"/>
        <v>0</v>
      </c>
      <c r="CH213" s="213">
        <f t="shared" si="55"/>
        <v>0</v>
      </c>
      <c r="CI213" s="207">
        <f t="shared" si="51"/>
        <v>0</v>
      </c>
    </row>
    <row r="214" spans="1:87" ht="15" customHeight="1">
      <c r="BV214" s="330" t="str">
        <f>'Teacher &amp; Cat. Wise Result'!A34</f>
        <v>पुनः परीक्षा</v>
      </c>
      <c r="BW214" s="206">
        <f>COUNTIF(BW5:BW204,"S")</f>
        <v>0</v>
      </c>
      <c r="BX214" s="206">
        <f t="shared" ref="BX214:CH214" si="56">COUNTIF(BX5:BX204,"S")</f>
        <v>0</v>
      </c>
      <c r="BY214" s="206">
        <f t="shared" si="56"/>
        <v>0</v>
      </c>
      <c r="BZ214" s="206">
        <f t="shared" si="56"/>
        <v>0</v>
      </c>
      <c r="CA214" s="206">
        <f t="shared" si="56"/>
        <v>0</v>
      </c>
      <c r="CB214" s="206">
        <f t="shared" si="56"/>
        <v>0</v>
      </c>
      <c r="CC214" s="206">
        <f t="shared" si="56"/>
        <v>0</v>
      </c>
      <c r="CD214" s="206">
        <f t="shared" si="56"/>
        <v>0</v>
      </c>
      <c r="CE214" s="206">
        <f t="shared" si="56"/>
        <v>0</v>
      </c>
      <c r="CF214" s="206">
        <f>COUNTIF(CF5:CF204,"S")</f>
        <v>0</v>
      </c>
      <c r="CG214" s="206">
        <f t="shared" si="56"/>
        <v>0</v>
      </c>
      <c r="CH214" s="206">
        <f t="shared" si="56"/>
        <v>0</v>
      </c>
      <c r="CI214" s="207">
        <f t="shared" si="51"/>
        <v>0</v>
      </c>
    </row>
    <row r="215" spans="1:87">
      <c r="BV215" s="330" t="str">
        <f>'Teacher &amp; Cat. Wise Result'!A35</f>
        <v>प्रविष्ठ कुल विद्यार्थी</v>
      </c>
      <c r="BW215" s="206">
        <f>SUM(BW212:BW214)</f>
        <v>1</v>
      </c>
      <c r="BX215" s="206">
        <f t="shared" ref="BX215:CH215" si="57">SUM(BX212:BX214)</f>
        <v>0</v>
      </c>
      <c r="BY215" s="206">
        <f t="shared" si="57"/>
        <v>0</v>
      </c>
      <c r="BZ215" s="206">
        <f t="shared" si="57"/>
        <v>0</v>
      </c>
      <c r="CA215" s="206">
        <f t="shared" si="57"/>
        <v>6</v>
      </c>
      <c r="CB215" s="206">
        <f t="shared" si="57"/>
        <v>3</v>
      </c>
      <c r="CC215" s="206">
        <f t="shared" si="57"/>
        <v>2</v>
      </c>
      <c r="CD215" s="206">
        <f t="shared" si="57"/>
        <v>0</v>
      </c>
      <c r="CE215" s="206">
        <f t="shared" si="57"/>
        <v>0</v>
      </c>
      <c r="CF215" s="206">
        <f t="shared" si="57"/>
        <v>0</v>
      </c>
      <c r="CG215" s="206">
        <f t="shared" si="57"/>
        <v>0</v>
      </c>
      <c r="CH215" s="206">
        <f t="shared" si="57"/>
        <v>0</v>
      </c>
      <c r="CI215" s="207">
        <f t="shared" si="51"/>
        <v>12</v>
      </c>
    </row>
    <row r="216" spans="1:87">
      <c r="BV216" s="330" t="str">
        <f>'Teacher &amp; Cat. Wise Result'!A36</f>
        <v>उत्तीर्ण प्रतिशत</v>
      </c>
      <c r="BW216" s="216">
        <f>IF(BW215=0,"",BW212/BW215*100)</f>
        <v>100</v>
      </c>
      <c r="BX216" s="216" t="str">
        <f t="shared" ref="BX216:CI216" si="58">IF(BX215=0,"",BX212/BX215*100)</f>
        <v/>
      </c>
      <c r="BY216" s="216" t="str">
        <f t="shared" si="58"/>
        <v/>
      </c>
      <c r="BZ216" s="216" t="str">
        <f t="shared" si="58"/>
        <v/>
      </c>
      <c r="CA216" s="216">
        <f t="shared" si="58"/>
        <v>100</v>
      </c>
      <c r="CB216" s="216">
        <f t="shared" si="58"/>
        <v>100</v>
      </c>
      <c r="CC216" s="216">
        <f t="shared" si="58"/>
        <v>100</v>
      </c>
      <c r="CD216" s="216" t="str">
        <f t="shared" si="58"/>
        <v/>
      </c>
      <c r="CE216" s="216" t="str">
        <f t="shared" si="58"/>
        <v/>
      </c>
      <c r="CF216" s="216" t="str">
        <f t="shared" si="58"/>
        <v/>
      </c>
      <c r="CG216" s="216" t="str">
        <f t="shared" si="58"/>
        <v/>
      </c>
      <c r="CH216" s="216" t="str">
        <f t="shared" si="58"/>
        <v/>
      </c>
      <c r="CI216" s="216">
        <f t="shared" si="58"/>
        <v>100</v>
      </c>
    </row>
    <row r="217" spans="1:87" ht="15.75" thickBot="1">
      <c r="BV217" s="330" t="str">
        <f>'Teacher &amp; Cat. Wise Result'!A37</f>
        <v>नाम पृथक</v>
      </c>
      <c r="BW217" s="217">
        <f>COUNTIF(BW5:BW204,"NSO")</f>
        <v>0</v>
      </c>
      <c r="BX217" s="217">
        <f t="shared" ref="BX217:CH217" si="59">COUNTIF(BX5:BX204,"NSO")</f>
        <v>0</v>
      </c>
      <c r="BY217" s="217">
        <f t="shared" si="59"/>
        <v>0</v>
      </c>
      <c r="BZ217" s="217">
        <f t="shared" si="59"/>
        <v>0</v>
      </c>
      <c r="CA217" s="217">
        <f t="shared" si="59"/>
        <v>0</v>
      </c>
      <c r="CB217" s="217">
        <f t="shared" si="59"/>
        <v>0</v>
      </c>
      <c r="CC217" s="217">
        <f t="shared" si="59"/>
        <v>0</v>
      </c>
      <c r="CD217" s="217">
        <f t="shared" si="59"/>
        <v>0</v>
      </c>
      <c r="CE217" s="217">
        <f t="shared" si="59"/>
        <v>0</v>
      </c>
      <c r="CF217" s="217">
        <f t="shared" si="59"/>
        <v>0</v>
      </c>
      <c r="CG217" s="217">
        <f t="shared" si="59"/>
        <v>0</v>
      </c>
      <c r="CH217" s="217">
        <f t="shared" si="59"/>
        <v>0</v>
      </c>
      <c r="CI217" s="218">
        <f>SUM(BW217:CH217)</f>
        <v>0</v>
      </c>
    </row>
    <row r="218" spans="1:87" ht="15.75" thickTop="1"/>
    <row r="219" spans="1:87"/>
    <row r="220" spans="1:87"/>
    <row r="221" spans="1:87"/>
    <row r="222" spans="1:87"/>
    <row r="223" spans="1:87"/>
    <row r="224" spans="1:87"/>
    <row r="225"/>
    <row r="226"/>
    <row r="227"/>
    <row r="228"/>
    <row r="229"/>
    <row r="230"/>
    <row r="231"/>
    <row r="232"/>
    <row r="233"/>
    <row r="234"/>
    <row r="235"/>
    <row r="236"/>
    <row r="237"/>
    <row r="238"/>
    <row r="239"/>
    <row r="240"/>
    <row r="241"/>
    <row r="242"/>
    <row r="243"/>
    <row r="244"/>
  </sheetData>
  <sheetProtection password="D49F" sheet="1" objects="1" scenarios="1" formatCells="0" formatColumns="0" formatRows="0"/>
  <protectedRanges>
    <protectedRange password="DC77" sqref="A2:O4" name="Range1_1_1"/>
    <protectedRange password="DC77" sqref="P4:AA4" name="Range1_1_2"/>
    <protectedRange password="DC77" sqref="D206:E213" name="Range1_1_4"/>
    <protectedRange password="DC77" sqref="J206:L213" name="Range1_1_5"/>
  </protectedRanges>
  <mergeCells count="57">
    <mergeCell ref="V212:AB213"/>
    <mergeCell ref="D213:E213"/>
    <mergeCell ref="H213:I213"/>
    <mergeCell ref="M212:U213"/>
    <mergeCell ref="D212:E212"/>
    <mergeCell ref="H212:I212"/>
    <mergeCell ref="J212:L213"/>
    <mergeCell ref="M206:U207"/>
    <mergeCell ref="H208:I208"/>
    <mergeCell ref="J208:L209"/>
    <mergeCell ref="D209:E209"/>
    <mergeCell ref="H209:I209"/>
    <mergeCell ref="BV205:CI205"/>
    <mergeCell ref="D206:E206"/>
    <mergeCell ref="H206:I206"/>
    <mergeCell ref="J206:L207"/>
    <mergeCell ref="V206:AB211"/>
    <mergeCell ref="BW206:CI206"/>
    <mergeCell ref="D207:E207"/>
    <mergeCell ref="D210:E210"/>
    <mergeCell ref="H210:I210"/>
    <mergeCell ref="J210:L211"/>
    <mergeCell ref="D211:E211"/>
    <mergeCell ref="H211:I211"/>
    <mergeCell ref="M208:U209"/>
    <mergeCell ref="M210:U211"/>
    <mergeCell ref="H207:I207"/>
    <mergeCell ref="D208:E208"/>
    <mergeCell ref="BV1:CI2"/>
    <mergeCell ref="H2:I2"/>
    <mergeCell ref="AB2:AB3"/>
    <mergeCell ref="F2:F4"/>
    <mergeCell ref="G2:G4"/>
    <mergeCell ref="H3:H4"/>
    <mergeCell ref="I3:I4"/>
    <mergeCell ref="J3:J4"/>
    <mergeCell ref="V2:W3"/>
    <mergeCell ref="X2:Y3"/>
    <mergeCell ref="Z2:AA3"/>
    <mergeCell ref="T2:U3"/>
    <mergeCell ref="M2:M4"/>
    <mergeCell ref="P2:Q3"/>
    <mergeCell ref="R2:S3"/>
    <mergeCell ref="L2:L4"/>
    <mergeCell ref="O2:O4"/>
    <mergeCell ref="D205:F205"/>
    <mergeCell ref="G205:I205"/>
    <mergeCell ref="A1:M1"/>
    <mergeCell ref="P1:AB1"/>
    <mergeCell ref="A3:A4"/>
    <mergeCell ref="B3:B4"/>
    <mergeCell ref="C3:C4"/>
    <mergeCell ref="D2:D4"/>
    <mergeCell ref="E2:E4"/>
    <mergeCell ref="A2:B2"/>
    <mergeCell ref="N2:N4"/>
    <mergeCell ref="K2:K3"/>
  </mergeCells>
  <conditionalFormatting sqref="H207:J207 H206:I206 F206 J209:J212 BW206:CI207 CI217 BW1:CI4 D2 H2 J2 A2:A205 H208:I208 I3 BV1:BV217 CI208:CI215 B3:C204 P5:AB204 D5:I204 H213:I213">
    <cfRule type="cellIs" dxfId="256" priority="105" stopIfTrue="1" operator="equal">
      <formula>0</formula>
    </cfRule>
  </conditionalFormatting>
  <conditionalFormatting sqref="J214:J218 H206:I206 F206 J207:J212 J2">
    <cfRule type="containsText" dxfId="255" priority="104" stopIfTrue="1" operator="containsText" text="iwjd">
      <formula>NOT(ISERROR(SEARCH("iwjd",F2)))</formula>
    </cfRule>
  </conditionalFormatting>
  <conditionalFormatting sqref="J5:J204">
    <cfRule type="containsText" dxfId="254" priority="103" stopIfTrue="1" operator="containsText" text="Re-Exam">
      <formula>NOT(ISERROR(SEARCH("Re-Exam",J5)))</formula>
    </cfRule>
  </conditionalFormatting>
  <conditionalFormatting sqref="H2:H3 I3">
    <cfRule type="containsText" dxfId="253" priority="101" stopIfTrue="1" operator="containsText" text="ST">
      <formula>NOT(ISERROR(SEARCH("ST",H2)))</formula>
    </cfRule>
    <cfRule type="containsText" dxfId="252" priority="102" stopIfTrue="1" operator="containsText" text="SC">
      <formula>NOT(ISERROR(SEARCH("SC",H2)))</formula>
    </cfRule>
  </conditionalFormatting>
  <conditionalFormatting sqref="H5:I204">
    <cfRule type="containsText" dxfId="251" priority="98" stopIfTrue="1" operator="containsText" text="OBC">
      <formula>NOT(ISERROR(SEARCH("OBC",H5)))</formula>
    </cfRule>
    <cfRule type="containsText" dxfId="250" priority="99" stopIfTrue="1" operator="containsText" text="ST">
      <formula>NOT(ISERROR(SEARCH("ST",H5)))</formula>
    </cfRule>
    <cfRule type="containsText" dxfId="249" priority="100" stopIfTrue="1" operator="containsText" text="SC">
      <formula>NOT(ISERROR(SEARCH("SC",H5)))</formula>
    </cfRule>
  </conditionalFormatting>
  <conditionalFormatting sqref="BW5:CI204 V5:AA204">
    <cfRule type="containsText" dxfId="248" priority="96" stopIfTrue="1" operator="containsText" text="mRrh.kZ">
      <formula>NOT(ISERROR(SEARCH("mRrh.kZ",V5)))</formula>
    </cfRule>
    <cfRule type="containsText" dxfId="247" priority="97" stopIfTrue="1" operator="containsText" text="vuqRrh.kZ">
      <formula>NOT(ISERROR(SEARCH("vuqRrh.kZ",V5)))</formula>
    </cfRule>
  </conditionalFormatting>
  <conditionalFormatting sqref="BW208:CI217">
    <cfRule type="cellIs" dxfId="246" priority="95" operator="equal">
      <formula>0</formula>
    </cfRule>
  </conditionalFormatting>
  <conditionalFormatting sqref="BW5:CI204 Z5:AA204">
    <cfRule type="containsText" dxfId="245" priority="91" operator="containsText" text="iwjd">
      <formula>NOT(ISERROR(SEARCH("iwjd",Z5)))</formula>
    </cfRule>
    <cfRule type="containsText" dxfId="244" priority="92" operator="containsText" text="uke i`Fkd">
      <formula>NOT(ISERROR(SEARCH("uke i`Fkd",Z5)))</formula>
    </cfRule>
    <cfRule type="containsText" dxfId="243" priority="93" operator="containsText" text="iqu% ijh{k">
      <formula>NOT(ISERROR(SEARCH("iqu% ijh{k",Z5)))</formula>
    </cfRule>
    <cfRule type="containsText" dxfId="242" priority="94" operator="containsText" text="vuqRrh.kZ">
      <formula>NOT(ISERROR(SEARCH("vuqRrh.kZ",Z5)))</formula>
    </cfRule>
  </conditionalFormatting>
  <conditionalFormatting sqref="I3 D2 H2 J2 A2:A4 B3:C4">
    <cfRule type="cellIs" dxfId="241" priority="90" stopIfTrue="1" operator="equal">
      <formula>0</formula>
    </cfRule>
  </conditionalFormatting>
  <conditionalFormatting sqref="J2">
    <cfRule type="containsText" dxfId="240" priority="89" stopIfTrue="1" operator="containsText" text="iwjd">
      <formula>NOT(ISERROR(SEARCH("iwjd",J2)))</formula>
    </cfRule>
  </conditionalFormatting>
  <conditionalFormatting sqref="H2:H3 I3">
    <cfRule type="containsText" dxfId="239" priority="87" stopIfTrue="1" operator="containsText" text="ST">
      <formula>NOT(ISERROR(SEARCH("ST",H2)))</formula>
    </cfRule>
    <cfRule type="containsText" dxfId="238" priority="88" stopIfTrue="1" operator="containsText" text="SC">
      <formula>NOT(ISERROR(SEARCH("SC",H2)))</formula>
    </cfRule>
  </conditionalFormatting>
  <conditionalFormatting sqref="H2:H3 I3">
    <cfRule type="containsText" dxfId="237" priority="85" stopIfTrue="1" operator="containsText" text="ST">
      <formula>NOT(ISERROR(SEARCH("ST",H2)))</formula>
    </cfRule>
    <cfRule type="containsText" dxfId="236" priority="86" stopIfTrue="1" operator="containsText" text="SC">
      <formula>NOT(ISERROR(SEARCH("SC",H2)))</formula>
    </cfRule>
  </conditionalFormatting>
  <conditionalFormatting sqref="P1:U1">
    <cfRule type="cellIs" dxfId="235" priority="84" stopIfTrue="1" operator="equal">
      <formula>0</formula>
    </cfRule>
  </conditionalFormatting>
  <conditionalFormatting sqref="F206">
    <cfRule type="cellIs" dxfId="234" priority="83" stopIfTrue="1" operator="equal">
      <formula>0</formula>
    </cfRule>
  </conditionalFormatting>
  <conditionalFormatting sqref="F206">
    <cfRule type="containsText" dxfId="233" priority="82" stopIfTrue="1" operator="containsText" text="iwjd">
      <formula>NOT(ISERROR(SEARCH("iwjd",F206)))</formula>
    </cfRule>
  </conditionalFormatting>
  <conditionalFormatting sqref="G206">
    <cfRule type="cellIs" dxfId="232" priority="81" stopIfTrue="1" operator="equal">
      <formula>0</formula>
    </cfRule>
  </conditionalFormatting>
  <conditionalFormatting sqref="G206">
    <cfRule type="containsText" dxfId="231" priority="80" stopIfTrue="1" operator="containsText" text="iwjd">
      <formula>NOT(ISERROR(SEARCH("iwjd",G206)))</formula>
    </cfRule>
  </conditionalFormatting>
  <conditionalFormatting sqref="G206">
    <cfRule type="cellIs" dxfId="230" priority="79" stopIfTrue="1" operator="equal">
      <formula>0</formula>
    </cfRule>
  </conditionalFormatting>
  <conditionalFormatting sqref="G206">
    <cfRule type="containsText" dxfId="229" priority="78" stopIfTrue="1" operator="containsText" text="iwjd">
      <formula>NOT(ISERROR(SEARCH("iwjd",G206)))</formula>
    </cfRule>
  </conditionalFormatting>
  <conditionalFormatting sqref="H206:I206">
    <cfRule type="cellIs" dxfId="228" priority="77" stopIfTrue="1" operator="equal">
      <formula>0</formula>
    </cfRule>
  </conditionalFormatting>
  <conditionalFormatting sqref="H206:I206">
    <cfRule type="containsText" dxfId="227" priority="76" stopIfTrue="1" operator="containsText" text="iwjd">
      <formula>NOT(ISERROR(SEARCH("iwjd",H206)))</formula>
    </cfRule>
  </conditionalFormatting>
  <conditionalFormatting sqref="H206:I206">
    <cfRule type="cellIs" dxfId="226" priority="75" stopIfTrue="1" operator="equal">
      <formula>0</formula>
    </cfRule>
  </conditionalFormatting>
  <conditionalFormatting sqref="H206:I206">
    <cfRule type="containsText" dxfId="225" priority="74" stopIfTrue="1" operator="containsText" text="iwjd">
      <formula>NOT(ISERROR(SEARCH("iwjd",H206)))</formula>
    </cfRule>
  </conditionalFormatting>
  <conditionalFormatting sqref="J207 J209:J212">
    <cfRule type="cellIs" dxfId="224" priority="73" stopIfTrue="1" operator="equal">
      <formula>0</formula>
    </cfRule>
  </conditionalFormatting>
  <conditionalFormatting sqref="J207:J212">
    <cfRule type="containsText" dxfId="223" priority="72" stopIfTrue="1" operator="containsText" text="iwjd">
      <formula>NOT(ISERROR(SEARCH("iwjd",J207)))</formula>
    </cfRule>
  </conditionalFormatting>
  <conditionalFormatting sqref="J207 J209:J212">
    <cfRule type="cellIs" dxfId="222" priority="71" stopIfTrue="1" operator="equal">
      <formula>0</formula>
    </cfRule>
  </conditionalFormatting>
  <conditionalFormatting sqref="J207:J212">
    <cfRule type="containsText" dxfId="221" priority="70" stopIfTrue="1" operator="containsText" text="iwjd">
      <formula>NOT(ISERROR(SEARCH("iwjd",J207)))</formula>
    </cfRule>
  </conditionalFormatting>
  <conditionalFormatting sqref="J207 J209:J212">
    <cfRule type="cellIs" dxfId="220" priority="69" stopIfTrue="1" operator="equal">
      <formula>0</formula>
    </cfRule>
  </conditionalFormatting>
  <conditionalFormatting sqref="J207:J212">
    <cfRule type="containsText" dxfId="219" priority="68" stopIfTrue="1" operator="containsText" text="iwjd">
      <formula>NOT(ISERROR(SEARCH("iwjd",J207)))</formula>
    </cfRule>
  </conditionalFormatting>
  <conditionalFormatting sqref="V212:W212">
    <cfRule type="cellIs" dxfId="218" priority="67" stopIfTrue="1" operator="equal">
      <formula>0</formula>
    </cfRule>
  </conditionalFormatting>
  <conditionalFormatting sqref="V212:W212">
    <cfRule type="containsText" dxfId="217" priority="66" stopIfTrue="1" operator="containsText" text="iwjd">
      <formula>NOT(ISERROR(SEARCH("iwjd",V212)))</formula>
    </cfRule>
  </conditionalFormatting>
  <conditionalFormatting sqref="I5:I204">
    <cfRule type="expression" dxfId="216" priority="64">
      <formula>I5="F"</formula>
    </cfRule>
    <cfRule type="expression" dxfId="215" priority="65">
      <formula>I5="M"</formula>
    </cfRule>
  </conditionalFormatting>
  <conditionalFormatting sqref="L5:L204">
    <cfRule type="expression" dxfId="214" priority="61">
      <formula>L5=""</formula>
    </cfRule>
    <cfRule type="top10" dxfId="213" priority="62" rank="3"/>
    <cfRule type="top10" dxfId="212" priority="63" percent="1" rank="3"/>
  </conditionalFormatting>
  <conditionalFormatting sqref="H207:J207 H206:I206 F206 J209:J212 BW206:CI207 CI217 BW1:CI4 D2 H2 J2 A2:A205 H208:I208 I3 BV1:BV217 CI208:CI215 B3:C204 P5:AB204 D5:I204 H213:I213">
    <cfRule type="cellIs" dxfId="211" priority="60" stopIfTrue="1" operator="equal">
      <formula>0</formula>
    </cfRule>
  </conditionalFormatting>
  <conditionalFormatting sqref="J214:J218 H206:I206 F206 J207:J212 J2">
    <cfRule type="containsText" dxfId="210" priority="59" stopIfTrue="1" operator="containsText" text="iwjd">
      <formula>NOT(ISERROR(SEARCH("iwjd",F2)))</formula>
    </cfRule>
  </conditionalFormatting>
  <conditionalFormatting sqref="J5:J204">
    <cfRule type="containsText" dxfId="209" priority="58" stopIfTrue="1" operator="containsText" text="कक्षा क्रमोन्नत">
      <formula>NOT(ISERROR(SEARCH("कक्षा क्रमोन्नत",J5)))</formula>
    </cfRule>
  </conditionalFormatting>
  <conditionalFormatting sqref="H2:H3 I3">
    <cfRule type="containsText" dxfId="208" priority="56" stopIfTrue="1" operator="containsText" text="ST">
      <formula>NOT(ISERROR(SEARCH("ST",H2)))</formula>
    </cfRule>
    <cfRule type="containsText" dxfId="207" priority="57" stopIfTrue="1" operator="containsText" text="SC">
      <formula>NOT(ISERROR(SEARCH("SC",H2)))</formula>
    </cfRule>
  </conditionalFormatting>
  <conditionalFormatting sqref="H5:I204">
    <cfRule type="containsText" dxfId="206" priority="53" stopIfTrue="1" operator="containsText" text="OBC">
      <formula>NOT(ISERROR(SEARCH("OBC",H5)))</formula>
    </cfRule>
    <cfRule type="containsText" dxfId="205" priority="54" stopIfTrue="1" operator="containsText" text="ST">
      <formula>NOT(ISERROR(SEARCH("ST",H5)))</formula>
    </cfRule>
    <cfRule type="containsText" dxfId="204" priority="55" stopIfTrue="1" operator="containsText" text="SC">
      <formula>NOT(ISERROR(SEARCH("SC",H5)))</formula>
    </cfRule>
  </conditionalFormatting>
  <conditionalFormatting sqref="BW5:CI204 V5:AA204">
    <cfRule type="containsText" dxfId="203" priority="51" stopIfTrue="1" operator="containsText" text="mRrh.kZ">
      <formula>NOT(ISERROR(SEARCH("mRrh.kZ",V5)))</formula>
    </cfRule>
    <cfRule type="containsText" dxfId="202" priority="52" stopIfTrue="1" operator="containsText" text="vuqRrh.kZ">
      <formula>NOT(ISERROR(SEARCH("vuqRrh.kZ",V5)))</formula>
    </cfRule>
  </conditionalFormatting>
  <conditionalFormatting sqref="BW208:CI217">
    <cfRule type="cellIs" dxfId="201" priority="50" operator="equal">
      <formula>0</formula>
    </cfRule>
  </conditionalFormatting>
  <conditionalFormatting sqref="BW5:CI204 Z5:AA204">
    <cfRule type="containsText" dxfId="200" priority="46" operator="containsText" text="iwjd">
      <formula>NOT(ISERROR(SEARCH("iwjd",Z5)))</formula>
    </cfRule>
    <cfRule type="containsText" dxfId="199" priority="47" operator="containsText" text="uke i`Fkd">
      <formula>NOT(ISERROR(SEARCH("uke i`Fkd",Z5)))</formula>
    </cfRule>
    <cfRule type="containsText" dxfId="198" priority="48" operator="containsText" text="iqu% ijh{k">
      <formula>NOT(ISERROR(SEARCH("iqu% ijh{k",Z5)))</formula>
    </cfRule>
    <cfRule type="containsText" dxfId="197" priority="49" operator="containsText" text="vuqRrh.kZ">
      <formula>NOT(ISERROR(SEARCH("vuqRrh.kZ",Z5)))</formula>
    </cfRule>
  </conditionalFormatting>
  <conditionalFormatting sqref="I3 D2 H2 J2 A2:A4 B3:C4">
    <cfRule type="cellIs" dxfId="196" priority="45" stopIfTrue="1" operator="equal">
      <formula>0</formula>
    </cfRule>
  </conditionalFormatting>
  <conditionalFormatting sqref="J2">
    <cfRule type="containsText" dxfId="195" priority="44" stopIfTrue="1" operator="containsText" text="iwjd">
      <formula>NOT(ISERROR(SEARCH("iwjd",J2)))</formula>
    </cfRule>
  </conditionalFormatting>
  <conditionalFormatting sqref="H2:H3 I3">
    <cfRule type="containsText" dxfId="194" priority="42" stopIfTrue="1" operator="containsText" text="ST">
      <formula>NOT(ISERROR(SEARCH("ST",H2)))</formula>
    </cfRule>
    <cfRule type="containsText" dxfId="193" priority="43" stopIfTrue="1" operator="containsText" text="SC">
      <formula>NOT(ISERROR(SEARCH("SC",H2)))</formula>
    </cfRule>
  </conditionalFormatting>
  <conditionalFormatting sqref="H2:H3 I3">
    <cfRule type="containsText" dxfId="192" priority="40" stopIfTrue="1" operator="containsText" text="ST">
      <formula>NOT(ISERROR(SEARCH("ST",H2)))</formula>
    </cfRule>
    <cfRule type="containsText" dxfId="191" priority="41" stopIfTrue="1" operator="containsText" text="SC">
      <formula>NOT(ISERROR(SEARCH("SC",H2)))</formula>
    </cfRule>
  </conditionalFormatting>
  <conditionalFormatting sqref="P1:U1">
    <cfRule type="cellIs" dxfId="190" priority="39" stopIfTrue="1" operator="equal">
      <formula>0</formula>
    </cfRule>
  </conditionalFormatting>
  <conditionalFormatting sqref="F206">
    <cfRule type="cellIs" dxfId="189" priority="38" stopIfTrue="1" operator="equal">
      <formula>0</formula>
    </cfRule>
  </conditionalFormatting>
  <conditionalFormatting sqref="F206">
    <cfRule type="containsText" dxfId="188" priority="37" stopIfTrue="1" operator="containsText" text="iwjd">
      <formula>NOT(ISERROR(SEARCH("iwjd",F206)))</formula>
    </cfRule>
  </conditionalFormatting>
  <conditionalFormatting sqref="G206">
    <cfRule type="cellIs" dxfId="187" priority="36" stopIfTrue="1" operator="equal">
      <formula>0</formula>
    </cfRule>
  </conditionalFormatting>
  <conditionalFormatting sqref="G206">
    <cfRule type="containsText" dxfId="186" priority="35" stopIfTrue="1" operator="containsText" text="iwjd">
      <formula>NOT(ISERROR(SEARCH("iwjd",G206)))</formula>
    </cfRule>
  </conditionalFormatting>
  <conditionalFormatting sqref="G206">
    <cfRule type="cellIs" dxfId="185" priority="34" stopIfTrue="1" operator="equal">
      <formula>0</formula>
    </cfRule>
  </conditionalFormatting>
  <conditionalFormatting sqref="G206">
    <cfRule type="containsText" dxfId="184" priority="33" stopIfTrue="1" operator="containsText" text="iwjd">
      <formula>NOT(ISERROR(SEARCH("iwjd",G206)))</formula>
    </cfRule>
  </conditionalFormatting>
  <conditionalFormatting sqref="H206:I206">
    <cfRule type="cellIs" dxfId="183" priority="32" stopIfTrue="1" operator="equal">
      <formula>0</formula>
    </cfRule>
  </conditionalFormatting>
  <conditionalFormatting sqref="H206:I206">
    <cfRule type="containsText" dxfId="182" priority="31" stopIfTrue="1" operator="containsText" text="iwjd">
      <formula>NOT(ISERROR(SEARCH("iwjd",H206)))</formula>
    </cfRule>
  </conditionalFormatting>
  <conditionalFormatting sqref="H206:I206">
    <cfRule type="cellIs" dxfId="181" priority="30" stopIfTrue="1" operator="equal">
      <formula>0</formula>
    </cfRule>
  </conditionalFormatting>
  <conditionalFormatting sqref="H206:I206">
    <cfRule type="containsText" dxfId="180" priority="29" stopIfTrue="1" operator="containsText" text="iwjd">
      <formula>NOT(ISERROR(SEARCH("iwjd",H206)))</formula>
    </cfRule>
  </conditionalFormatting>
  <conditionalFormatting sqref="J207 J209:J212">
    <cfRule type="cellIs" dxfId="179" priority="28" stopIfTrue="1" operator="equal">
      <formula>0</formula>
    </cfRule>
  </conditionalFormatting>
  <conditionalFormatting sqref="J207:J212">
    <cfRule type="containsText" dxfId="178" priority="27" stopIfTrue="1" operator="containsText" text="iwjd">
      <formula>NOT(ISERROR(SEARCH("iwjd",J207)))</formula>
    </cfRule>
  </conditionalFormatting>
  <conditionalFormatting sqref="J207 J209:J212">
    <cfRule type="cellIs" dxfId="177" priority="26" stopIfTrue="1" operator="equal">
      <formula>0</formula>
    </cfRule>
  </conditionalFormatting>
  <conditionalFormatting sqref="J207:J212">
    <cfRule type="containsText" dxfId="176" priority="25" stopIfTrue="1" operator="containsText" text="iwjd">
      <formula>NOT(ISERROR(SEARCH("iwjd",J207)))</formula>
    </cfRule>
  </conditionalFormatting>
  <conditionalFormatting sqref="J207 J209:J212">
    <cfRule type="cellIs" dxfId="175" priority="24" stopIfTrue="1" operator="equal">
      <formula>0</formula>
    </cfRule>
  </conditionalFormatting>
  <conditionalFormatting sqref="J207:J212">
    <cfRule type="containsText" dxfId="174" priority="23" stopIfTrue="1" operator="containsText" text="iwjd">
      <formula>NOT(ISERROR(SEARCH("iwjd",J207)))</formula>
    </cfRule>
  </conditionalFormatting>
  <conditionalFormatting sqref="V212:W212">
    <cfRule type="cellIs" dxfId="173" priority="22" stopIfTrue="1" operator="equal">
      <formula>0</formula>
    </cfRule>
  </conditionalFormatting>
  <conditionalFormatting sqref="V212:W212">
    <cfRule type="containsText" dxfId="172" priority="21" stopIfTrue="1" operator="containsText" text="iwjd">
      <formula>NOT(ISERROR(SEARCH("iwjd",V212)))</formula>
    </cfRule>
  </conditionalFormatting>
  <conditionalFormatting sqref="I5:I204">
    <cfRule type="expression" dxfId="171" priority="19">
      <formula>I5="F"</formula>
    </cfRule>
    <cfRule type="expression" dxfId="170" priority="20">
      <formula>I5="M"</formula>
    </cfRule>
  </conditionalFormatting>
  <conditionalFormatting sqref="L5:L204">
    <cfRule type="expression" dxfId="169" priority="16">
      <formula>L5=""</formula>
    </cfRule>
    <cfRule type="top10" dxfId="168" priority="17" rank="3"/>
    <cfRule type="top10" dxfId="167" priority="18" percent="1" rank="3"/>
  </conditionalFormatting>
  <conditionalFormatting sqref="E2:G2">
    <cfRule type="cellIs" dxfId="166" priority="15" stopIfTrue="1" operator="equal">
      <formula>0</formula>
    </cfRule>
  </conditionalFormatting>
  <conditionalFormatting sqref="E2:G2">
    <cfRule type="cellIs" dxfId="165" priority="14" stopIfTrue="1" operator="equal">
      <formula>0</formula>
    </cfRule>
  </conditionalFormatting>
  <conditionalFormatting sqref="E2:G2">
    <cfRule type="cellIs" dxfId="164" priority="13" stopIfTrue="1" operator="equal">
      <formula>0</formula>
    </cfRule>
  </conditionalFormatting>
  <conditionalFormatting sqref="E2:G2">
    <cfRule type="cellIs" dxfId="163" priority="12" stopIfTrue="1" operator="equal">
      <formula>0</formula>
    </cfRule>
  </conditionalFormatting>
  <conditionalFormatting sqref="I3 J2 D2:H2 B3:C4 A2:A4">
    <cfRule type="cellIs" dxfId="162" priority="11" stopIfTrue="1" operator="equal">
      <formula>0</formula>
    </cfRule>
  </conditionalFormatting>
  <conditionalFormatting sqref="J2">
    <cfRule type="containsText" dxfId="161" priority="10" stopIfTrue="1" operator="containsText" text="iwjd">
      <formula>NOT(ISERROR(SEARCH("iwjd",J2)))</formula>
    </cfRule>
  </conditionalFormatting>
  <conditionalFormatting sqref="H2:H3 I3">
    <cfRule type="containsText" dxfId="160" priority="8" stopIfTrue="1" operator="containsText" text="ST">
      <formula>NOT(ISERROR(SEARCH("ST",H2)))</formula>
    </cfRule>
    <cfRule type="containsText" dxfId="159" priority="9" stopIfTrue="1" operator="containsText" text="SC">
      <formula>NOT(ISERROR(SEARCH("SC",H2)))</formula>
    </cfRule>
  </conditionalFormatting>
  <conditionalFormatting sqref="H2:H3 I3">
    <cfRule type="containsText" dxfId="158" priority="6" stopIfTrue="1" operator="containsText" text="ST">
      <formula>NOT(ISERROR(SEARCH("ST",H2)))</formula>
    </cfRule>
    <cfRule type="containsText" dxfId="157" priority="7" stopIfTrue="1" operator="containsText" text="SC">
      <formula>NOT(ISERROR(SEARCH("SC",H2)))</formula>
    </cfRule>
  </conditionalFormatting>
  <conditionalFormatting sqref="J207 J209:J212">
    <cfRule type="cellIs" dxfId="156" priority="5" stopIfTrue="1" operator="equal">
      <formula>0</formula>
    </cfRule>
  </conditionalFormatting>
  <conditionalFormatting sqref="J207:J212">
    <cfRule type="containsText" dxfId="155" priority="4" stopIfTrue="1" operator="containsText" text="iwjd">
      <formula>NOT(ISERROR(SEARCH("iwjd",J207)))</formula>
    </cfRule>
  </conditionalFormatting>
  <conditionalFormatting sqref="F213">
    <cfRule type="cellIs" dxfId="154" priority="3" stopIfTrue="1" operator="equal">
      <formula>0</formula>
    </cfRule>
  </conditionalFormatting>
  <conditionalFormatting sqref="H213:I213">
    <cfRule type="cellIs" dxfId="153" priority="2" stopIfTrue="1" operator="equal">
      <formula>0</formula>
    </cfRule>
  </conditionalFormatting>
  <conditionalFormatting sqref="O5:O204">
    <cfRule type="top10" dxfId="152" priority="1" stopIfTrue="1" bottom="1" rank="3"/>
  </conditionalFormatting>
  <pageMargins left="0.7" right="0.2" top="0.25" bottom="0.25" header="0.3" footer="0.3"/>
  <pageSetup paperSize="9" scale="81" fitToHeight="5" orientation="landscape" r:id="rId1"/>
</worksheet>
</file>

<file path=xl/worksheets/sheet9.xml><?xml version="1.0" encoding="utf-8"?>
<worksheet xmlns="http://schemas.openxmlformats.org/spreadsheetml/2006/main" xmlns:r="http://schemas.openxmlformats.org/officeDocument/2006/relationships">
  <sheetPr>
    <pageSetUpPr fitToPage="1"/>
  </sheetPr>
  <dimension ref="A1:AB329"/>
  <sheetViews>
    <sheetView showGridLines="0" view="pageBreakPreview" zoomScaleSheetLayoutView="100" workbookViewId="0">
      <selection activeCell="T13" sqref="T13"/>
    </sheetView>
  </sheetViews>
  <sheetFormatPr defaultRowHeight="15"/>
  <cols>
    <col min="1" max="1" width="4.125" style="386" customWidth="1"/>
    <col min="2" max="2" width="14" customWidth="1"/>
    <col min="3" max="16" width="5.625" customWidth="1"/>
    <col min="17" max="18" width="6.125" customWidth="1"/>
    <col min="22" max="22" width="13.25" customWidth="1"/>
    <col min="23" max="23" width="8.125" customWidth="1"/>
    <col min="24" max="24" width="12.25" customWidth="1"/>
    <col min="25" max="25" width="6.125" customWidth="1"/>
    <col min="27" max="28" width="9" hidden="1" customWidth="1"/>
  </cols>
  <sheetData>
    <row r="1" spans="2:28" ht="21" customHeight="1">
      <c r="B1" s="1003" t="str">
        <f>IF('Master sheet'!$D$11="Hindi","वार्षिक रिपोर्ट कार्ड ","Report Card")</f>
        <v xml:space="preserve">वार्षिक रिपोर्ट कार्ड </v>
      </c>
      <c r="C1" s="1003"/>
      <c r="D1" s="1003"/>
      <c r="E1" s="1003"/>
      <c r="F1" s="1003"/>
      <c r="G1" s="1003"/>
      <c r="H1" s="1003"/>
      <c r="I1" s="1003"/>
      <c r="J1" s="1003"/>
      <c r="K1" s="1003"/>
      <c r="L1" s="1003"/>
      <c r="M1" s="1003"/>
      <c r="N1" s="1003"/>
      <c r="O1" s="1003"/>
      <c r="P1" s="1003"/>
      <c r="Q1" s="1003"/>
      <c r="R1" s="1003"/>
      <c r="U1" s="94"/>
      <c r="V1" s="94"/>
      <c r="W1" s="94"/>
      <c r="X1" s="94"/>
      <c r="Y1" s="94"/>
    </row>
    <row r="2" spans="2:28" ht="21" customHeight="1" thickBot="1">
      <c r="B2" s="1004" t="str">
        <f>IF('Master sheet'!$D$11="Hindi","शिक्षा विभाग, राजस्थान सरकार","Education Department, Rajasthan Government")</f>
        <v>शिक्षा विभाग, राजस्थान सरकार</v>
      </c>
      <c r="C2" s="1004"/>
      <c r="D2" s="1004"/>
      <c r="E2" s="1004"/>
      <c r="F2" s="1004"/>
      <c r="G2" s="1004"/>
      <c r="H2" s="1004"/>
      <c r="I2" s="1004"/>
      <c r="J2" s="1004"/>
      <c r="K2" s="1004"/>
      <c r="L2" s="1004"/>
      <c r="M2" s="1004"/>
      <c r="N2" s="1004"/>
      <c r="O2" s="1004"/>
      <c r="P2" s="1004"/>
      <c r="Q2" s="1004"/>
      <c r="R2" s="1004"/>
      <c r="U2" s="94"/>
      <c r="V2" s="94"/>
      <c r="W2" s="380" t="s">
        <v>54</v>
      </c>
      <c r="X2" s="94"/>
      <c r="Y2" s="94"/>
    </row>
    <row r="3" spans="2:28" ht="21" customHeight="1" thickBot="1">
      <c r="B3" s="1005" t="str">
        <f>IF('Master sheet'!$D$11="Hindi","विद्यालय का नाम :-","School Name :- ")</f>
        <v>विद्यालय का नाम :-</v>
      </c>
      <c r="C3" s="1005"/>
      <c r="D3" s="1005"/>
      <c r="E3" s="1006" t="str">
        <f>IF(AND(P8=""),"",IF('Master sheet'!$D$11="Hindi",'Master sheet'!$D$8,'Master sheet'!$D$7))</f>
        <v xml:space="preserve">महात्मा गाँधी राजकीय विद्यालय (अंग्रेजी माध्यम) बर, पाली </v>
      </c>
      <c r="F3" s="1006"/>
      <c r="G3" s="1006"/>
      <c r="H3" s="1006"/>
      <c r="I3" s="1006"/>
      <c r="J3" s="1006"/>
      <c r="K3" s="1006"/>
      <c r="L3" s="1006"/>
      <c r="M3" s="1006"/>
      <c r="N3" s="1006"/>
      <c r="O3" s="1006"/>
      <c r="P3" s="1006"/>
      <c r="Q3" s="1006"/>
      <c r="R3" s="1006"/>
      <c r="U3" s="94"/>
      <c r="V3" s="96"/>
      <c r="W3" s="380" t="s">
        <v>195</v>
      </c>
      <c r="X3" s="96"/>
      <c r="Y3" s="381"/>
      <c r="Z3" s="382"/>
      <c r="AA3" s="382"/>
      <c r="AB3" s="382"/>
    </row>
    <row r="4" spans="2:28" ht="21" customHeight="1" thickBot="1">
      <c r="B4" s="348"/>
      <c r="C4" s="348"/>
      <c r="D4" s="348"/>
      <c r="E4" s="959" t="str">
        <f>IF(AND(P8=""),"",IF('Master sheet'!$D$11="Hindi",CONCATENATE("(विद्यालय मान्यता क्रमांक व वर्ष : ","  ",'Master sheet'!$D$6),CONCATENATE("(School Recognition Number &amp; Years : ","  ",'Master sheet'!$D$6)))</f>
        <v>(विद्यालय मान्यता क्रमांक व वर्ष :   शिक्षा/पाली/1995/2001</v>
      </c>
      <c r="F4" s="959"/>
      <c r="G4" s="959"/>
      <c r="H4" s="959"/>
      <c r="I4" s="959"/>
      <c r="J4" s="959"/>
      <c r="K4" s="959"/>
      <c r="L4" s="959"/>
      <c r="M4" s="959"/>
      <c r="N4" s="959"/>
      <c r="O4" s="959"/>
      <c r="P4" s="959"/>
      <c r="Q4" s="959"/>
      <c r="R4" s="959"/>
      <c r="U4" s="94"/>
      <c r="V4" s="94"/>
      <c r="W4" s="94"/>
      <c r="X4" s="94"/>
      <c r="Y4" s="94"/>
    </row>
    <row r="5" spans="2:28" ht="21" customHeight="1">
      <c r="B5" s="349" t="str">
        <f>IF('Master sheet'!$D$11="Hindi","कक्षा  :-","CLASS :- ")</f>
        <v>कक्षा  :-</v>
      </c>
      <c r="C5" s="960">
        <f>IFERROR(IF(AND(P8=""),"",VLOOKUP(P8,Marks,2,0)),"")</f>
        <v>7</v>
      </c>
      <c r="D5" s="960"/>
      <c r="E5" s="961" t="str">
        <f>IF('Master sheet'!$D$11="Hindi","सेक्शन :-","Section :- ")</f>
        <v>सेक्शन :-</v>
      </c>
      <c r="F5" s="961"/>
      <c r="G5" s="961"/>
      <c r="H5" s="961"/>
      <c r="I5" s="961"/>
      <c r="J5" s="960" t="str">
        <f>IFERROR(IF(AND(P8=""),"",VLOOKUP(P8,Marks,3,0)),"")</f>
        <v>A</v>
      </c>
      <c r="K5" s="960"/>
      <c r="L5" s="969" t="str">
        <f>IF('Master sheet'!$D$11="Hindi","सत्र :- ","Session :- ")</f>
        <v xml:space="preserve">सत्र :- </v>
      </c>
      <c r="M5" s="969"/>
      <c r="N5" s="969"/>
      <c r="O5" s="969"/>
      <c r="P5" s="970" t="str">
        <f>IF(AND(P8=""),"",'Marks Entry 6th'!$I$2)</f>
        <v>2024-2025</v>
      </c>
      <c r="Q5" s="970"/>
      <c r="R5" s="970"/>
      <c r="U5" s="94"/>
      <c r="V5" s="1011" t="str">
        <f>IF('Master sheet'!$D$11="Hindi",AA9,AA8)</f>
        <v>आप एक साथ 10 मार्कशीट प्रिंट कर सकते है I उपर दो कॉलम दिए है , उसमे आप जो दस मार्कशीट प्रिंट करना चाहते है उनके प्रथम व उसका दसवां नामांक लिखकर प्रिंट ले सकते है I जैसेः 101 से 110 , 111 से 120 , 121 से 130 ...........</v>
      </c>
      <c r="W5" s="1012"/>
      <c r="X5" s="1013"/>
      <c r="Y5" s="94"/>
      <c r="AA5">
        <f>IF(V3="",MIN('Result Sheet'!B8:B207),V3)</f>
        <v>701</v>
      </c>
    </row>
    <row r="6" spans="2:28" ht="21" customHeight="1">
      <c r="B6" s="1007" t="str">
        <f>IF('Master sheet'!$D$11="Hindi","विद्यार्थी का नाम :-","Student's Name :-")</f>
        <v>विद्यार्थी का नाम :-</v>
      </c>
      <c r="C6" s="1007"/>
      <c r="D6" s="1007"/>
      <c r="E6" s="1008" t="str">
        <f>IFERROR(IF(AND(P8=""),"",VLOOKUP(P8,Marks,6,0)),"")</f>
        <v>AAKIFA BANO</v>
      </c>
      <c r="F6" s="1008"/>
      <c r="G6" s="1008"/>
      <c r="H6" s="1008"/>
      <c r="I6" s="1008"/>
      <c r="J6" s="1008"/>
      <c r="K6" s="1008"/>
      <c r="L6" s="1009" t="str">
        <f>IF('Master sheet'!$D$11="Hindi","प्रवेशांक :","SR. NO. :")</f>
        <v>प्रवेशांक :</v>
      </c>
      <c r="M6" s="1009"/>
      <c r="N6" s="1009"/>
      <c r="O6" s="1009"/>
      <c r="P6" s="1010">
        <f>IFERROR(IF(AND(P8=""),"",VLOOKUP(P8,Marks,5,0)),"")</f>
        <v>936</v>
      </c>
      <c r="Q6" s="1010"/>
      <c r="R6" s="1010"/>
      <c r="U6" s="94"/>
      <c r="V6" s="1014"/>
      <c r="W6" s="1015"/>
      <c r="X6" s="1016"/>
      <c r="Y6" s="94"/>
      <c r="AA6">
        <f>IF(X3="",MAX('Result Sheet'!B8:B207),X3)</f>
        <v>712</v>
      </c>
    </row>
    <row r="7" spans="2:28" ht="21" customHeight="1">
      <c r="B7" s="1007" t="str">
        <f>IF('Master sheet'!$D$11="Hindi","पिता का नाम :-","Father's Name :-")</f>
        <v>पिता का नाम :-</v>
      </c>
      <c r="C7" s="1007"/>
      <c r="D7" s="1007"/>
      <c r="E7" s="1008" t="str">
        <f>IFERROR(IF(AND(P8=""),"",VLOOKUP(P8,Marks,7,0)),"")</f>
        <v>SHABBIR MOHAMMAD</v>
      </c>
      <c r="F7" s="1008"/>
      <c r="G7" s="1008"/>
      <c r="H7" s="1008"/>
      <c r="I7" s="1008"/>
      <c r="J7" s="1008"/>
      <c r="K7" s="1008"/>
      <c r="L7" s="1009" t="str">
        <f>IF('Master sheet'!$D$11="Hindi","जन्म तिथि :","Date of Birth :")</f>
        <v>जन्म तिथि :</v>
      </c>
      <c r="M7" s="1009"/>
      <c r="N7" s="1009"/>
      <c r="O7" s="1009"/>
      <c r="P7" s="1020" t="str">
        <f>IFERROR(IF(AND(P8=""),"",VLOOKUP(P8,Marks,4,0)),"")</f>
        <v>28-10-2014</v>
      </c>
      <c r="Q7" s="1020"/>
      <c r="R7" s="1020"/>
      <c r="U7" s="94"/>
      <c r="V7" s="1014"/>
      <c r="W7" s="1015"/>
      <c r="X7" s="1016"/>
      <c r="Y7" s="94"/>
    </row>
    <row r="8" spans="2:28" ht="21" customHeight="1">
      <c r="B8" s="1007" t="str">
        <f>IF('Master sheet'!$D$11="Hindi","माता का नाम :-","Mother's Name :-")</f>
        <v>माता का नाम :-</v>
      </c>
      <c r="C8" s="1007"/>
      <c r="D8" s="1007"/>
      <c r="E8" s="1008" t="str">
        <f>IFERROR(IF(AND(P8=""),"",VLOOKUP(P8,Marks,8,0)),"")</f>
        <v>HEENA KOUSER</v>
      </c>
      <c r="F8" s="1008"/>
      <c r="G8" s="1008"/>
      <c r="H8" s="1008"/>
      <c r="I8" s="1008"/>
      <c r="J8" s="1008"/>
      <c r="K8" s="1008"/>
      <c r="L8" s="1009" t="str">
        <f>IF('Master sheet'!$D$11="Hindi","रोल नंबर :-","Roll No. :")</f>
        <v>रोल नंबर :-</v>
      </c>
      <c r="M8" s="1009"/>
      <c r="N8" s="1009"/>
      <c r="O8" s="1009"/>
      <c r="P8" s="1021">
        <f>IF(AA5="","",AA5)</f>
        <v>701</v>
      </c>
      <c r="Q8" s="1021"/>
      <c r="R8" s="1021"/>
      <c r="U8" s="94"/>
      <c r="V8" s="1014"/>
      <c r="W8" s="1015"/>
      <c r="X8" s="1016"/>
      <c r="Y8" s="94"/>
      <c r="AA8" t="s">
        <v>207</v>
      </c>
    </row>
    <row r="9" spans="2:28" ht="12" customHeight="1">
      <c r="B9" s="343"/>
      <c r="C9" s="343"/>
      <c r="D9" s="343"/>
      <c r="E9" s="344"/>
      <c r="F9" s="344"/>
      <c r="G9" s="421"/>
      <c r="H9" s="421"/>
      <c r="I9" s="344"/>
      <c r="J9" s="344"/>
      <c r="K9" s="344"/>
      <c r="L9" s="345"/>
      <c r="M9" s="345"/>
      <c r="N9" s="345"/>
      <c r="O9" s="345"/>
      <c r="P9" s="346"/>
      <c r="Q9" s="346"/>
      <c r="R9" s="346"/>
      <c r="U9" s="94"/>
      <c r="V9" s="1014"/>
      <c r="W9" s="1015"/>
      <c r="X9" s="1016"/>
      <c r="Y9" s="94"/>
      <c r="AA9" t="s">
        <v>208</v>
      </c>
    </row>
    <row r="10" spans="2:28" ht="23.25" customHeight="1" thickBot="1">
      <c r="B10" s="1022" t="str">
        <f>IF('Master sheet'!$D$11="Hindi","विषय","Subject")</f>
        <v>विषय</v>
      </c>
      <c r="C10" s="744" t="str">
        <f>IF('Master sheet'!$D$11="Hindi","प्रथम परख ","First Test")</f>
        <v xml:space="preserve">प्रथम परख </v>
      </c>
      <c r="D10" s="745"/>
      <c r="E10" s="746" t="str">
        <f>IF('Master sheet'!$D$11="Hindi","द्वितीय परख","Second Test")</f>
        <v>द्वितीय परख</v>
      </c>
      <c r="F10" s="747"/>
      <c r="G10" s="746" t="str">
        <f>IF('Master sheet'!$D$11="Hindi","तृतीय परख","Third Test")</f>
        <v>तृतीय परख</v>
      </c>
      <c r="H10" s="747"/>
      <c r="I10" s="1023" t="str">
        <f>IF('Master sheet'!$D$11="Hindi","सा. परख योग","Test Total")</f>
        <v>सा. परख योग</v>
      </c>
      <c r="J10" s="752" t="str">
        <f>IF('Master sheet'!$D$11="Hindi","अर्द्धवार्षिक","Half Yearly")</f>
        <v>अर्द्धवार्षिक</v>
      </c>
      <c r="K10" s="753"/>
      <c r="L10" s="754"/>
      <c r="M10" s="755" t="str">
        <f>IF('Master sheet'!$D$11="Hindi","अर्द्ध वा. तक योग","Total Till H.Y.")</f>
        <v>अर्द्ध वा. तक योग</v>
      </c>
      <c r="N10" s="752" t="str">
        <f>IF('Master sheet'!$D$11="Hindi","वार्षिक","Yearly")</f>
        <v>वार्षिक</v>
      </c>
      <c r="O10" s="753"/>
      <c r="P10" s="754"/>
      <c r="Q10" s="743" t="str">
        <f>IF('Master sheet'!$D$11="Hindi","विषय कुल योग ","Subject Total")</f>
        <v xml:space="preserve">विषय कुल योग </v>
      </c>
      <c r="R10" s="750" t="str">
        <f>IF('Master sheet'!$D$11="Hindi","ग्रेड","Grade")</f>
        <v>ग्रेड</v>
      </c>
      <c r="U10" s="94"/>
      <c r="V10" s="1017"/>
      <c r="W10" s="1018"/>
      <c r="X10" s="1019"/>
      <c r="Y10" s="94"/>
    </row>
    <row r="11" spans="2:28" ht="86.25" customHeight="1">
      <c r="B11" s="1022"/>
      <c r="C11" s="431" t="str">
        <f>IF('Master sheet'!$D$11="Hindi","लिखित परीक्षा","Written")</f>
        <v>लिखित परीक्षा</v>
      </c>
      <c r="D11" s="431" t="str">
        <f>IF('Master sheet'!$D$11="Hindi","गतिविधि, मौखिक, प्रोजेक्ट, प्रायोगिक","Act, Oral, Project, Prac.")</f>
        <v>गतिविधि, मौखिक, प्रोजेक्ट, प्रायोगिक</v>
      </c>
      <c r="E11" s="431" t="str">
        <f>IF('Master sheet'!$D$11="Hindi","लिखित परीक्षा","Written")</f>
        <v>लिखित परीक्षा</v>
      </c>
      <c r="F11" s="431" t="str">
        <f>IF('Master sheet'!$D$11="Hindi","गतिविधि, मौखिक, प्रोजेक्ट, प्रायोगिक","Act, Oral, Project, Prac.")</f>
        <v>गतिविधि, मौखिक, प्रोजेक्ट, प्रायोगिक</v>
      </c>
      <c r="G11" s="431" t="str">
        <f>IF('Master sheet'!$D$11="Hindi","लिखित परीक्षा","Written")</f>
        <v>लिखित परीक्षा</v>
      </c>
      <c r="H11" s="431" t="str">
        <f>IF('Master sheet'!$D$11="Hindi","गतिविधि, मौखिक, प्रोजेक्ट, प्रायोगिक","Act, Oral, Project, Prac.")</f>
        <v>गतिविधि, मौखिक, प्रोजेक्ट, प्रायोगिक</v>
      </c>
      <c r="I11" s="1024"/>
      <c r="J11" s="431" t="str">
        <f>IF('Master sheet'!$D$11="Hindi","लिखित परीक्षा","Written")</f>
        <v>लिखित परीक्षा</v>
      </c>
      <c r="K11" s="431" t="str">
        <f>IF('Master sheet'!$D$11="Hindi","गतिविधि, मौखिक, प्रोजेक्ट, प्रायोगिक","Act, Oral, Project, Prac.")</f>
        <v>गतिविधि, मौखिक, प्रोजेक्ट, प्रायोगिक</v>
      </c>
      <c r="L11" s="431" t="str">
        <f>IF('Master sheet'!$D$11="Hindi","अर्द्ध वा. योग","H.Y. Total")</f>
        <v>अर्द्ध वा. योग</v>
      </c>
      <c r="M11" s="755"/>
      <c r="N11" s="431" t="str">
        <f>IF('Master sheet'!$D$11="Hindi","लिखित परीक्षा","Written")</f>
        <v>लिखित परीक्षा</v>
      </c>
      <c r="O11" s="431" t="str">
        <f>IF('Master sheet'!$D$11="Hindi","गतिविधि, मौखिक, प्रोजेक्ट, प्रायोगिक","Act, Oral, Project, Prac.")</f>
        <v>गतिविधि, मौखिक, प्रोजेक्ट, प्रायोगिक</v>
      </c>
      <c r="P11" s="431" t="str">
        <f>IF('Master sheet'!$D$11="Hindi","वार्षिक योग","Yearly Total")</f>
        <v>वार्षिक योग</v>
      </c>
      <c r="Q11" s="743"/>
      <c r="R11" s="751">
        <v>0</v>
      </c>
    </row>
    <row r="12" spans="2:28" ht="19.5" customHeight="1">
      <c r="B12" s="1022"/>
      <c r="C12" s="114">
        <v>5</v>
      </c>
      <c r="D12" s="114">
        <v>5</v>
      </c>
      <c r="E12" s="114">
        <v>5</v>
      </c>
      <c r="F12" s="114">
        <v>5</v>
      </c>
      <c r="G12" s="114">
        <v>5</v>
      </c>
      <c r="H12" s="114">
        <v>5</v>
      </c>
      <c r="I12" s="369">
        <f>IF(AND(C12="",D12="",E12="",F12="",G12="",H12=""),"",SUM(C12:H12))</f>
        <v>30</v>
      </c>
      <c r="J12" s="114">
        <v>50</v>
      </c>
      <c r="K12" s="114">
        <v>20</v>
      </c>
      <c r="L12" s="116">
        <f>IF(AND(J12="",K12=""),"",SUM(J12:K12))</f>
        <v>70</v>
      </c>
      <c r="M12" s="115">
        <f>IF(AND(I12="NA",L12="NA"),"NA",SUM(I12,L12))</f>
        <v>100</v>
      </c>
      <c r="N12" s="114">
        <v>70</v>
      </c>
      <c r="O12" s="114">
        <v>30</v>
      </c>
      <c r="P12" s="286">
        <f>IF(AND(N12="",O12=""),"",SUM(N12:O12))</f>
        <v>100</v>
      </c>
      <c r="Q12" s="115">
        <f>IF(P12="","",SUM(M12,P12))</f>
        <v>200</v>
      </c>
      <c r="R12" s="114"/>
    </row>
    <row r="13" spans="2:28" ht="21" customHeight="1">
      <c r="B13" s="92" t="str">
        <f>IF('Master sheet'!D$11="Hindi","हिंदी","Hindi")</f>
        <v>हिंदी</v>
      </c>
      <c r="C13" s="341">
        <f>IFERROR(VLOOKUP(P8,Marks,11,0),"")</f>
        <v>3</v>
      </c>
      <c r="D13" s="341">
        <f>IFERROR(VLOOKUP(P8,Marks,12,0),"")</f>
        <v>4</v>
      </c>
      <c r="E13" s="341">
        <f>IFERROR(VLOOKUP(P8,Marks,13,0),"")</f>
        <v>5</v>
      </c>
      <c r="F13" s="341">
        <f>IFERROR(VLOOKUP(P8,Marks,14,0),"")</f>
        <v>3</v>
      </c>
      <c r="G13" s="419">
        <f>IFERROR(VLOOKUP(P8,Marks,15,0),"")</f>
        <v>3</v>
      </c>
      <c r="H13" s="419">
        <f>IFERROR(VLOOKUP(P8,Marks,16,0),"")</f>
        <v>3</v>
      </c>
      <c r="I13" s="368">
        <f>IFERROR(VLOOKUP(P8,Marks,17,0),"")</f>
        <v>21</v>
      </c>
      <c r="J13" s="341">
        <f>IFERROR(VLOOKUP(P8,Marks,18,0),"")</f>
        <v>39</v>
      </c>
      <c r="K13" s="341">
        <f>IFERROR(VLOOKUP(P8,Marks,19,0),"")</f>
        <v>10</v>
      </c>
      <c r="L13" s="87">
        <f>IFERROR(VLOOKUP(P8,Marks,20,0),"")</f>
        <v>49</v>
      </c>
      <c r="M13" s="367">
        <f>IFERROR(VLOOKUP(P8,Marks,21,0),"")</f>
        <v>70</v>
      </c>
      <c r="N13" s="341">
        <f>IFERROR(VLOOKUP(P8,Marks,22,0),"")</f>
        <v>39</v>
      </c>
      <c r="O13" s="341">
        <f>IFERROR(VLOOKUP(P8,Marks,23,0),"")</f>
        <v>10</v>
      </c>
      <c r="P13" s="87">
        <f>IFERROR(VLOOKUP(P8,Marks,24,0),"")</f>
        <v>49</v>
      </c>
      <c r="Q13" s="370">
        <f>IFERROR(VLOOKUP(P8,Marks,25,0),"")</f>
        <v>119</v>
      </c>
      <c r="R13" s="89" t="str">
        <f>IFERROR(VLOOKUP(P8,Marks,31,0),"")</f>
        <v>C</v>
      </c>
    </row>
    <row r="14" spans="2:28" ht="21" customHeight="1">
      <c r="B14" s="92" t="str">
        <f>IF('Master sheet'!$D$11="Hindi","अंग्रेजी","English")</f>
        <v>अंग्रेजी</v>
      </c>
      <c r="C14" s="341">
        <f>IFERROR(VLOOKUP(P8,Marks,32,0),"")</f>
        <v>1</v>
      </c>
      <c r="D14" s="341">
        <f>IFERROR(VLOOKUP(P8,Marks,33,0),"")</f>
        <v>5</v>
      </c>
      <c r="E14" s="341">
        <f>IFERROR(VLOOKUP(P8,Marks,34,0),"")</f>
        <v>2</v>
      </c>
      <c r="F14" s="341">
        <f>IFERROR(VLOOKUP(P8,Marks,35,0),"")</f>
        <v>5</v>
      </c>
      <c r="G14" s="419">
        <f>IFERROR(VLOOKUP(P8,Marks,36,0),"")</f>
        <v>4</v>
      </c>
      <c r="H14" s="419">
        <f>IFERROR(VLOOKUP(P8,Marks,37,0),"")</f>
        <v>5</v>
      </c>
      <c r="I14" s="368">
        <f>IFERROR(VLOOKUP(P8,Marks,38,0),"")</f>
        <v>22</v>
      </c>
      <c r="J14" s="341">
        <f>IFERROR(VLOOKUP(P8,Marks,39,0),"")</f>
        <v>39</v>
      </c>
      <c r="K14" s="341">
        <f>IFERROR(VLOOKUP(P8,Marks,40,0),"")</f>
        <v>11</v>
      </c>
      <c r="L14" s="87">
        <f>IFERROR(VLOOKUP(P8,Marks,41,0),"")</f>
        <v>50</v>
      </c>
      <c r="M14" s="367">
        <f>IFERROR(VLOOKUP(P8,Marks,42,0),"")</f>
        <v>72</v>
      </c>
      <c r="N14" s="341">
        <f>IFERROR(VLOOKUP(P8,Marks,43,0),"")</f>
        <v>50</v>
      </c>
      <c r="O14" s="341">
        <f>IFERROR(VLOOKUP(P8,Marks,44,0),"")</f>
        <v>10</v>
      </c>
      <c r="P14" s="87">
        <f>IFERROR(VLOOKUP(P8,Marks,45,0),"")</f>
        <v>60</v>
      </c>
      <c r="Q14" s="370">
        <f>IFERROR(VLOOKUP(P8,Marks,46,0),"")</f>
        <v>132</v>
      </c>
      <c r="R14" s="89" t="str">
        <f>IFERROR(VLOOKUP(P8,Marks,52,0),"")</f>
        <v>C</v>
      </c>
    </row>
    <row r="15" spans="2:28" ht="21" customHeight="1">
      <c r="B15" s="92" t="str">
        <f>IFERROR(VLOOKUP(P8,Marks,53,0),"")</f>
        <v>संस्कृत (71)</v>
      </c>
      <c r="C15" s="341">
        <f>IFERROR(VLOOKUP(P8,Marks,54,0),"")</f>
        <v>4</v>
      </c>
      <c r="D15" s="341">
        <f>IFERROR(VLOOKUP(P8,Marks,55,0),"")</f>
        <v>4</v>
      </c>
      <c r="E15" s="341">
        <f>IFERROR(VLOOKUP(P8,Marks,56,0),"")</f>
        <v>4</v>
      </c>
      <c r="F15" s="341">
        <f>IFERROR(VLOOKUP(P8,Marks,57,0),"")</f>
        <v>4</v>
      </c>
      <c r="G15" s="419">
        <f>IFERROR(VLOOKUP(P8,Marks,58,0),"")</f>
        <v>4</v>
      </c>
      <c r="H15" s="419">
        <f>IFERROR(VLOOKUP(P8,Marks,59,0),"")</f>
        <v>5</v>
      </c>
      <c r="I15" s="368">
        <f>IFERROR(VLOOKUP(P8,Marks,60,0),"")</f>
        <v>25</v>
      </c>
      <c r="J15" s="341">
        <f>IFERROR(VLOOKUP(P8,Marks,61,0),"")</f>
        <v>45</v>
      </c>
      <c r="K15" s="341">
        <f>IFERROR(VLOOKUP(P8,Marks,62,0),"")</f>
        <v>14</v>
      </c>
      <c r="L15" s="87">
        <f>IFERROR(VLOOKUP(P8,Marks,63,0),"")</f>
        <v>59</v>
      </c>
      <c r="M15" s="367">
        <f>IFERROR(VLOOKUP(P8,Marks,64,0),"")</f>
        <v>84</v>
      </c>
      <c r="N15" s="341">
        <f>IFERROR(VLOOKUP(P8,Marks,65,0),"")</f>
        <v>45</v>
      </c>
      <c r="O15" s="341">
        <f>IFERROR(VLOOKUP(P8,Marks,66,0),"")</f>
        <v>10</v>
      </c>
      <c r="P15" s="87">
        <f>IFERROR(VLOOKUP(P8,Marks,67,0),"")</f>
        <v>55</v>
      </c>
      <c r="Q15" s="370">
        <f>IFERROR(VLOOKUP(P8,Marks,68,0),"")</f>
        <v>139</v>
      </c>
      <c r="R15" s="89" t="str">
        <f>IFERROR(VLOOKUP(P8,Marks,74,0),"")</f>
        <v>C</v>
      </c>
    </row>
    <row r="16" spans="2:28" ht="21" customHeight="1">
      <c r="B16" s="92" t="str">
        <f>IF('Master sheet'!$D$11="Hindi","गणित","Maths")</f>
        <v>गणित</v>
      </c>
      <c r="C16" s="341">
        <f>IFERROR(VLOOKUP(P8,Marks,75,0),"")</f>
        <v>5</v>
      </c>
      <c r="D16" s="341">
        <f>IFERROR(VLOOKUP(P8,Marks,76,0),"")</f>
        <v>5</v>
      </c>
      <c r="E16" s="341">
        <f>IFERROR(VLOOKUP(P8,Marks,77,0),"")</f>
        <v>5</v>
      </c>
      <c r="F16" s="341">
        <f>IFERROR(VLOOKUP(P8,Marks,78,0),"")</f>
        <v>5</v>
      </c>
      <c r="G16" s="419">
        <f>IFERROR(VLOOKUP(P8,Marks,79,0),"")</f>
        <v>5</v>
      </c>
      <c r="H16" s="419">
        <f>IFERROR(VLOOKUP(P8,Marks,80,0),"")</f>
        <v>5</v>
      </c>
      <c r="I16" s="368">
        <f>IFERROR(VLOOKUP(P8,Marks,81,0),"")</f>
        <v>30</v>
      </c>
      <c r="J16" s="341">
        <f>IFERROR(VLOOKUP(P8,Marks,82,0),"")</f>
        <v>31</v>
      </c>
      <c r="K16" s="341">
        <f>IFERROR(VLOOKUP(P8,Marks,83,0),"")</f>
        <v>10</v>
      </c>
      <c r="L16" s="87">
        <f>IFERROR(VLOOKUP(P8,Marks,84,0),"")</f>
        <v>41</v>
      </c>
      <c r="M16" s="367">
        <f>IFERROR(VLOOKUP(P8,Marks,85,0),"")</f>
        <v>71</v>
      </c>
      <c r="N16" s="341">
        <f>IFERROR(VLOOKUP(P8,Marks,86,0),"")</f>
        <v>31</v>
      </c>
      <c r="O16" s="341">
        <f>IFERROR(VLOOKUP(P8,Marks,87,0),"")</f>
        <v>4</v>
      </c>
      <c r="P16" s="87">
        <f>IFERROR(VLOOKUP(P8,Marks,88,0),"")</f>
        <v>35</v>
      </c>
      <c r="Q16" s="370">
        <f>IFERROR(VLOOKUP(P8,Marks,89,0),"")</f>
        <v>106</v>
      </c>
      <c r="R16" s="89" t="str">
        <f>IFERROR(VLOOKUP(P8,Marks,95,0),"")</f>
        <v>C</v>
      </c>
    </row>
    <row r="17" spans="2:26" ht="21" customHeight="1">
      <c r="B17" s="92" t="str">
        <f>IF('Master sheet'!$D$11="Hindi","विज्ञान","Science")</f>
        <v>विज्ञान</v>
      </c>
      <c r="C17" s="341">
        <f>IFERROR(VLOOKUP(P8,Marks,96,0),"")</f>
        <v>4</v>
      </c>
      <c r="D17" s="341">
        <f>IFERROR(VLOOKUP(P8,Marks,97),"")</f>
        <v>5</v>
      </c>
      <c r="E17" s="341">
        <f>IFERROR(VLOOKUP(P8,Marks,98,0),"")</f>
        <v>4</v>
      </c>
      <c r="F17" s="341">
        <f>IFERROR(VLOOKUP(P8,Marks,99,0),"")</f>
        <v>4</v>
      </c>
      <c r="G17" s="419">
        <f>IFERROR(VLOOKUP(P8,Marks,100,0),"")</f>
        <v>4</v>
      </c>
      <c r="H17" s="419">
        <f>IFERROR(VLOOKUP(P8,Marks,101,0),"")</f>
        <v>4</v>
      </c>
      <c r="I17" s="368">
        <f>IFERROR(VLOOKUP(P8,Marks,102,0),"")</f>
        <v>25</v>
      </c>
      <c r="J17" s="341">
        <f>IFERROR(VLOOKUP(P8,Marks,103,0),"")</f>
        <v>22</v>
      </c>
      <c r="K17" s="341">
        <f>IFERROR(VLOOKUP(P8,Marks,104,0),"")</f>
        <v>8</v>
      </c>
      <c r="L17" s="87">
        <f>IFERROR(VLOOKUP(P8,Marks,105,0),"")</f>
        <v>30</v>
      </c>
      <c r="M17" s="367">
        <f>IFERROR(VLOOKUP(P8,Marks,106,0),"")</f>
        <v>55</v>
      </c>
      <c r="N17" s="341">
        <f>IFERROR(VLOOKUP(P8,Marks,107,0),"")</f>
        <v>45</v>
      </c>
      <c r="O17" s="341">
        <f>IFERROR(VLOOKUP(P8,Marks,108,0),"")</f>
        <v>4</v>
      </c>
      <c r="P17" s="87">
        <f>IFERROR(VLOOKUP(P8,Marks,109,0),"")</f>
        <v>49</v>
      </c>
      <c r="Q17" s="370">
        <f>IFERROR(VLOOKUP(P8,Marks,110,0),"")</f>
        <v>104</v>
      </c>
      <c r="R17" s="89" t="str">
        <f>IFERROR(VLOOKUP(P8,Marks,116,0),"")</f>
        <v>C</v>
      </c>
    </row>
    <row r="18" spans="2:26" ht="21" customHeight="1">
      <c r="B18" s="92" t="str">
        <f>IF('Master sheet'!$D$11="Hindi","सामाजिक विज्ञान","Social Science")</f>
        <v>सामाजिक विज्ञान</v>
      </c>
      <c r="C18" s="341">
        <f>IFERROR(VLOOKUP(P8,Marks,117,0),"")</f>
        <v>4</v>
      </c>
      <c r="D18" s="341">
        <f>IFERROR(VLOOKUP(P8,Marks,118,0),"")</f>
        <v>4</v>
      </c>
      <c r="E18" s="341">
        <f>IFERROR(VLOOKUP(P8,Marks,119,0),"")</f>
        <v>4</v>
      </c>
      <c r="F18" s="341">
        <f>IFERROR(VLOOKUP(P8,Marks,120,0),"")</f>
        <v>4</v>
      </c>
      <c r="G18" s="419">
        <f>IFERROR(VLOOKUP(P8,Marks,121,0),"")</f>
        <v>5</v>
      </c>
      <c r="H18" s="419">
        <f>IFERROR(VLOOKUP(P8,Marks,122,0),"")</f>
        <v>5</v>
      </c>
      <c r="I18" s="368">
        <f>IFERROR(VLOOKUP(P8,Marks,123,0),"")</f>
        <v>26</v>
      </c>
      <c r="J18" s="341">
        <f>IFERROR(VLOOKUP(P8,Marks,124,0),"")</f>
        <v>45</v>
      </c>
      <c r="K18" s="341">
        <f>IFERROR(VLOOKUP(P8,Marks,125,0),"")</f>
        <v>10</v>
      </c>
      <c r="L18" s="87">
        <f>IFERROR(VLOOKUP(P8,Marks,126,0),"")</f>
        <v>55</v>
      </c>
      <c r="M18" s="367">
        <f>IFERROR(VLOOKUP(P8,Marks,127,0),"")</f>
        <v>81</v>
      </c>
      <c r="N18" s="341">
        <f>IFERROR(VLOOKUP(P8,Marks,128,0),"")</f>
        <v>62</v>
      </c>
      <c r="O18" s="341">
        <f>IFERROR(VLOOKUP(P8,Marks,129,0),"")</f>
        <v>17</v>
      </c>
      <c r="P18" s="87">
        <f>IFERROR(VLOOKUP(P8,Marks,130,0),"")</f>
        <v>79</v>
      </c>
      <c r="Q18" s="370">
        <f>IFERROR(VLOOKUP(P8,Marks,131,0),"")</f>
        <v>160</v>
      </c>
      <c r="R18" s="89" t="str">
        <f>IFERROR(VLOOKUP(P8,Marks,137,0),"")</f>
        <v>B</v>
      </c>
    </row>
    <row r="19" spans="2:26" ht="26.25" customHeight="1">
      <c r="B19" s="342" t="str">
        <f>IF('Master sheet'!$D$11="Hindi","कुल योग","Total")</f>
        <v>कुल योग</v>
      </c>
      <c r="C19" s="90">
        <f>IF(AND(C13="",C14="",C15="",C16="",C17="",C18=""),"",SUM(C13:C18))</f>
        <v>21</v>
      </c>
      <c r="D19" s="90">
        <f t="shared" ref="D19:Q19" si="0">IF(AND(D13="",D14="",D15="",D16="",D17="",D18=""),"",SUM(D13:D18))</f>
        <v>27</v>
      </c>
      <c r="E19" s="90">
        <f t="shared" si="0"/>
        <v>24</v>
      </c>
      <c r="F19" s="90">
        <f t="shared" si="0"/>
        <v>25</v>
      </c>
      <c r="G19" s="90">
        <f t="shared" si="0"/>
        <v>25</v>
      </c>
      <c r="H19" s="90">
        <f t="shared" si="0"/>
        <v>27</v>
      </c>
      <c r="I19" s="90">
        <f t="shared" si="0"/>
        <v>149</v>
      </c>
      <c r="J19" s="90">
        <f t="shared" si="0"/>
        <v>221</v>
      </c>
      <c r="K19" s="90">
        <f t="shared" si="0"/>
        <v>63</v>
      </c>
      <c r="L19" s="90">
        <f t="shared" si="0"/>
        <v>284</v>
      </c>
      <c r="M19" s="90">
        <f t="shared" si="0"/>
        <v>433</v>
      </c>
      <c r="N19" s="90">
        <f t="shared" si="0"/>
        <v>272</v>
      </c>
      <c r="O19" s="90">
        <f t="shared" si="0"/>
        <v>55</v>
      </c>
      <c r="P19" s="90">
        <f t="shared" si="0"/>
        <v>327</v>
      </c>
      <c r="Q19" s="90">
        <f t="shared" si="0"/>
        <v>760</v>
      </c>
      <c r="R19" s="223" t="str">
        <f>IFERROR(VLOOKUP(P8,Marks,179,0),"")</f>
        <v>C</v>
      </c>
    </row>
    <row r="20" spans="2:26">
      <c r="B20" s="993"/>
      <c r="C20" s="993"/>
      <c r="D20" s="993"/>
      <c r="E20" s="993"/>
      <c r="F20" s="993"/>
      <c r="G20" s="993"/>
      <c r="H20" s="993"/>
      <c r="I20" s="993"/>
      <c r="J20" s="993"/>
      <c r="K20" s="993"/>
      <c r="L20" s="993"/>
      <c r="M20" s="993"/>
      <c r="N20" s="993"/>
      <c r="O20" s="993"/>
      <c r="P20" s="993"/>
      <c r="Q20" s="993"/>
      <c r="R20" s="993"/>
    </row>
    <row r="21" spans="2:26" ht="22.5" customHeight="1">
      <c r="B21" s="994" t="str">
        <f>IF('Master sheet'!$D$11="Hindi","अतिरिक्त विषय ","Extra Subject")</f>
        <v xml:space="preserve">अतिरिक्त विषय </v>
      </c>
      <c r="C21" s="994"/>
      <c r="D21" s="994"/>
      <c r="E21" s="994"/>
      <c r="F21" s="994"/>
      <c r="G21" s="994"/>
      <c r="H21" s="994"/>
      <c r="I21" s="994"/>
      <c r="J21" s="994"/>
      <c r="K21" s="994"/>
      <c r="L21" s="994"/>
      <c r="M21" s="994"/>
      <c r="N21" s="994"/>
      <c r="O21" s="994"/>
      <c r="P21" s="994"/>
      <c r="Q21" s="994"/>
      <c r="R21" s="994"/>
    </row>
    <row r="22" spans="2:26" ht="21" customHeight="1">
      <c r="B22" s="988" t="str">
        <f>IF('Master sheet'!$D$11="Hindi","विषय","Subject")</f>
        <v>विषय</v>
      </c>
      <c r="C22" s="988"/>
      <c r="D22" s="988" t="str">
        <f>IF('Master sheet'!$D$11="Hindi","पूर्णांक","M.M.")</f>
        <v>पूर्णांक</v>
      </c>
      <c r="E22" s="988"/>
      <c r="F22" s="988" t="str">
        <f>IF('Master sheet'!$D$11="Hindi","प्राप्तांक","Ob.M.")</f>
        <v>प्राप्तांक</v>
      </c>
      <c r="G22" s="988"/>
      <c r="H22" s="988" t="str">
        <f>IF('Master sheet'!$D$11="Hindi","ग्रेड","Grade")</f>
        <v>ग्रेड</v>
      </c>
      <c r="I22" s="988"/>
      <c r="J22" s="991" t="str">
        <f>IF('Master sheet'!$D$11="Hindi","विषय","Subject")</f>
        <v>विषय</v>
      </c>
      <c r="K22" s="992"/>
      <c r="L22" s="995"/>
      <c r="M22" s="991" t="str">
        <f>IF('Master sheet'!$D$11="Hindi","पूर्णांक","M.M.")</f>
        <v>पूर्णांक</v>
      </c>
      <c r="N22" s="995"/>
      <c r="O22" s="991" t="str">
        <f>IF('Master sheet'!$D$11="Hindi","प्राप्तांक","Ob.M.")</f>
        <v>प्राप्तांक</v>
      </c>
      <c r="P22" s="995"/>
      <c r="Q22" s="991" t="str">
        <f>IF('Master sheet'!$D$11="Hindi","ग्रेड","Grade")</f>
        <v>ग्रेड</v>
      </c>
      <c r="R22" s="995"/>
    </row>
    <row r="23" spans="2:26" ht="21" customHeight="1">
      <c r="B23" s="999" t="str">
        <f>IF(AND('Marks Entry 6th'!$CJ$3="",'Marks Entry 7th'!$CJ$3=""),"",IF(AND(C5=6),'Marks Entry 6th'!$CJ$3,IF(AND(C5=7),'Marks Entry 7th'!$CJ$3,"")))</f>
        <v>COMPUTER</v>
      </c>
      <c r="C23" s="999"/>
      <c r="D23" s="996">
        <f>IF(AND(P8=""),"",'Result Sheet'!$FO$7)</f>
        <v>100</v>
      </c>
      <c r="E23" s="996"/>
      <c r="F23" s="997">
        <f>IFERROR(IF(AND(P8=""),"",VLOOKUP(P8,Marks,170,0)),"")</f>
        <v>81</v>
      </c>
      <c r="G23" s="997"/>
      <c r="H23" s="998" t="str">
        <f>IFERROR(IF(AND(P8=""),"",VLOOKUP(P8,Marks,171,0)),"")</f>
        <v>A</v>
      </c>
      <c r="I23" s="998"/>
      <c r="J23" s="1000" t="str">
        <f>IF(AND('Marks Entry 6th'!$CL$3="",'Marks Entry 7th'!$CL$3=""),"",IF(AND(C5=6),'Marks Entry 6th'!$CL$3,IF(AND(C5=7),'Marks Entry 7th'!$CL$3,"")))</f>
        <v>G.K.</v>
      </c>
      <c r="K23" s="1001"/>
      <c r="L23" s="1002"/>
      <c r="M23" s="996">
        <f>IF(AND(P8=""),"",'Result Sheet'!$FS$7)</f>
        <v>100</v>
      </c>
      <c r="N23" s="996"/>
      <c r="O23" s="997">
        <f>IFERROR(IF(AND(P8=""),"",VLOOKUP(P8,Marks,174,0)),"")</f>
        <v>86</v>
      </c>
      <c r="P23" s="997"/>
      <c r="Q23" s="998" t="str">
        <f>IFERROR(IF(AND(P8=""),"",VLOOKUP(P8,Marks,175,0)),"")</f>
        <v>A</v>
      </c>
      <c r="R23" s="998"/>
    </row>
    <row r="24" spans="2:26" ht="21" customHeight="1">
      <c r="B24" s="991" t="str">
        <f>IF('Master sheet'!$D$11="Hindi","विषय","Subject")</f>
        <v>विषय</v>
      </c>
      <c r="C24" s="992"/>
      <c r="D24" s="992"/>
      <c r="E24" s="984" t="str">
        <f>IF('Master sheet'!$D$11="Hindi","प्राप्तांक","Ob.M.")</f>
        <v>प्राप्तांक</v>
      </c>
      <c r="F24" s="985"/>
      <c r="G24" s="429" t="str">
        <f>IF('Master sheet'!$D$11="Hindi","ग्रेड","Grade")</f>
        <v>ग्रेड</v>
      </c>
      <c r="H24" s="988" t="str">
        <f>IF('Master sheet'!$D$11="Hindi","विषय","Subject")</f>
        <v>विषय</v>
      </c>
      <c r="I24" s="988"/>
      <c r="J24" s="988"/>
      <c r="K24" s="989" t="str">
        <f>IF('Master sheet'!$D$11="Hindi","प्राप्तांक","Ob.M.")</f>
        <v>प्राप्तांक</v>
      </c>
      <c r="L24" s="990"/>
      <c r="M24" s="92" t="str">
        <f>IF('Master sheet'!$D$11="Hindi","ग्रेड","Grade")</f>
        <v>ग्रेड</v>
      </c>
      <c r="N24" s="973" t="str">
        <f>IF('Master sheet'!$D$11="Hindi","विषय","Subject")</f>
        <v>विषय</v>
      </c>
      <c r="O24" s="974"/>
      <c r="P24" s="975"/>
      <c r="Q24" s="357" t="str">
        <f>IF('Master sheet'!$D$11="Hindi","प्राप्तांक","Ob.M.")</f>
        <v>प्राप्तांक</v>
      </c>
      <c r="R24" s="92" t="str">
        <f>IF('Master sheet'!$D$11="Hindi","ग्रेड","Grade")</f>
        <v>ग्रेड</v>
      </c>
    </row>
    <row r="25" spans="2:26" ht="21" customHeight="1">
      <c r="B25" s="976" t="str">
        <f>IF('Master sheet'!$D$11="Hindi","कार्यानुभव","WORK EXP.")</f>
        <v>कार्यानुभव</v>
      </c>
      <c r="C25" s="977"/>
      <c r="D25" s="977"/>
      <c r="E25" s="986">
        <f>IFERROR(VLOOKUP(P8,Marks,143,0),"")</f>
        <v>91</v>
      </c>
      <c r="F25" s="987"/>
      <c r="G25" s="427" t="str">
        <f>IFERROR(VLOOKUP(P8,Marks,147,0),"")</f>
        <v>A+</v>
      </c>
      <c r="H25" s="988" t="str">
        <f>IF('Master sheet'!$D$11="Hindi","कला शिक्षा","ART EDU.")</f>
        <v>कला शिक्षा</v>
      </c>
      <c r="I25" s="988"/>
      <c r="J25" s="988"/>
      <c r="K25" s="986">
        <f>IFERROR(VLOOKUP(P8,Marks,153,0),"")</f>
        <v>75</v>
      </c>
      <c r="L25" s="987"/>
      <c r="M25" s="97" t="str">
        <f>IFERROR(VLOOKUP(P8,Marks,157,0),"")</f>
        <v>B</v>
      </c>
      <c r="N25" s="978" t="str">
        <f>IF('Master sheet'!$D$11="Hindi","स्वा. एवं शा. शिक्षा","HE.&amp;PH. EDU.")</f>
        <v>स्वा. एवं शा. शिक्षा</v>
      </c>
      <c r="O25" s="979"/>
      <c r="P25" s="980"/>
      <c r="Q25" s="88">
        <f>IFERROR(VLOOKUP(P8,Marks,163,0),"")</f>
        <v>95</v>
      </c>
      <c r="R25" s="97" t="str">
        <f>IFERROR(VLOOKUP(P8,Marks,167,0),"")</f>
        <v>A+</v>
      </c>
    </row>
    <row r="26" spans="2:26" ht="16.5" customHeight="1">
      <c r="B26" s="363"/>
      <c r="C26" s="363"/>
      <c r="D26" s="363"/>
      <c r="E26" s="364"/>
      <c r="F26" s="365"/>
      <c r="G26" s="365"/>
      <c r="H26" s="365"/>
      <c r="I26" s="363"/>
      <c r="J26" s="363"/>
      <c r="K26" s="363"/>
      <c r="L26" s="364"/>
      <c r="M26" s="365"/>
      <c r="N26" s="366"/>
      <c r="O26" s="366"/>
      <c r="P26" s="366"/>
      <c r="Q26" s="364"/>
      <c r="R26" s="365"/>
    </row>
    <row r="27" spans="2:26" ht="21" customHeight="1">
      <c r="B27" s="963" t="str">
        <f>IF('Master sheet'!$D$11="Hindi","कुल कार्य दिवस :-","Total Meeting :-")</f>
        <v>कुल कार्य दिवस :-</v>
      </c>
      <c r="C27" s="963"/>
      <c r="D27" s="963"/>
      <c r="E27" s="981">
        <f>IFERROR(VLOOKUP(P8,Marks,182,0),"")</f>
        <v>220</v>
      </c>
      <c r="F27" s="981"/>
      <c r="G27" s="981"/>
      <c r="H27" s="981"/>
      <c r="I27" s="981"/>
      <c r="J27" s="981"/>
      <c r="K27" s="963" t="str">
        <f>IF('Master sheet'!$D$11="Hindi","कुल उपस्थिति :-","Total Attendance :-")</f>
        <v>कुल उपस्थिति :-</v>
      </c>
      <c r="L27" s="963"/>
      <c r="M27" s="963"/>
      <c r="N27" s="963"/>
      <c r="O27" s="982">
        <f>IFERROR(VLOOKUP(P8,Marks,183,0),"")</f>
        <v>170</v>
      </c>
      <c r="P27" s="982"/>
      <c r="Q27" s="982"/>
      <c r="R27" s="982"/>
    </row>
    <row r="28" spans="2:26" ht="21" customHeight="1">
      <c r="B28" s="963" t="str">
        <f>IF('Master sheet'!$D$11="Hindi","परिणाम :-","Result :-")</f>
        <v>परिणाम :-</v>
      </c>
      <c r="C28" s="963"/>
      <c r="D28" s="963"/>
      <c r="E28" s="964" t="str">
        <f>IFERROR(VLOOKUP(P8,Marks,181,0),"")</f>
        <v>कक्षा क्रमोन्नत</v>
      </c>
      <c r="F28" s="964"/>
      <c r="G28" s="964"/>
      <c r="H28" s="964"/>
      <c r="I28" s="964"/>
      <c r="J28" s="964"/>
      <c r="K28" s="963" t="str">
        <f>IF('Master sheet'!$D$11="Hindi","परिणाम प्रतिशत में :-","Result in Percentage :-")</f>
        <v>परिणाम प्रतिशत में :-</v>
      </c>
      <c r="L28" s="963"/>
      <c r="M28" s="963"/>
      <c r="N28" s="963"/>
      <c r="O28" s="965">
        <f>IFERROR(VLOOKUP(P8,Marks,177,0),"")</f>
        <v>63.333333333333336</v>
      </c>
      <c r="P28" s="965"/>
      <c r="Q28" s="965"/>
      <c r="R28" s="965"/>
    </row>
    <row r="29" spans="2:26" ht="21" customHeight="1">
      <c r="B29" s="963" t="str">
        <f>IF('Master sheet'!$D$11="Hindi","श्रेणी :-","Division :-")</f>
        <v>श्रेणी :-</v>
      </c>
      <c r="C29" s="963"/>
      <c r="D29" s="963"/>
      <c r="E29" s="972" t="str">
        <f>IFERROR(VLOOKUP(P8,Marks,178,0),"")</f>
        <v>I</v>
      </c>
      <c r="F29" s="972"/>
      <c r="G29" s="972"/>
      <c r="H29" s="972"/>
      <c r="I29" s="972"/>
      <c r="J29" s="972"/>
      <c r="K29" s="963" t="str">
        <f>IF('Master sheet'!$D$11="Hindi","कक्षा में स्थान :-","Position in the Class :-")</f>
        <v>कक्षा में स्थान :-</v>
      </c>
      <c r="L29" s="963"/>
      <c r="M29" s="963"/>
      <c r="N29" s="963"/>
      <c r="O29" s="966">
        <f>IFERROR(VLOOKUP(P8,Marks,180,0),"")</f>
        <v>9.9999999999999858</v>
      </c>
      <c r="P29" s="966"/>
      <c r="Q29" s="966"/>
      <c r="R29" s="966"/>
    </row>
    <row r="30" spans="2:26" ht="21" customHeight="1">
      <c r="B30" s="967" t="str">
        <f>IF('Master sheet'!$D$11="Hindi","परीक्षा परिणाम घोषणा दिनांक :-","Result Declaration Date :-")</f>
        <v>परीक्षा परिणाम घोषणा दिनांक :-</v>
      </c>
      <c r="C30" s="967"/>
      <c r="D30" s="967"/>
      <c r="E30" s="968">
        <f>IF(AND(P8=""),"",'Master sheet'!$D$10)</f>
        <v>45428</v>
      </c>
      <c r="F30" s="968"/>
      <c r="G30" s="968"/>
      <c r="H30" s="968"/>
      <c r="I30" s="968"/>
      <c r="J30" s="347"/>
      <c r="K30" s="963" t="str">
        <f>IF('Master sheet'!$D$11="Hindi"," ग्रेड :-","Grade :-")</f>
        <v xml:space="preserve"> ग्रेड :-</v>
      </c>
      <c r="L30" s="963"/>
      <c r="M30" s="963"/>
      <c r="N30" s="963"/>
      <c r="O30" s="971" t="str">
        <f>IFERROR(VLOOKUP(P8,Marks,179,0),"")</f>
        <v>C</v>
      </c>
      <c r="P30" s="971"/>
      <c r="Q30" s="971"/>
      <c r="R30" s="971"/>
    </row>
    <row r="31" spans="2:26" ht="50.25" customHeight="1">
      <c r="B31" s="983" t="str">
        <f>IF(AND(C5=6),CONCATENATE("( ",UPPER('Master sheet'!H14)," )"),IF(AND(C5=7),CONCATENATE("( ",UPPER('Master sheet'!H25)," )"),""))</f>
        <v>( MAMTA LAWANIYA )</v>
      </c>
      <c r="C31" s="983"/>
      <c r="D31" s="983"/>
      <c r="E31" s="983"/>
      <c r="F31" s="983" t="str">
        <f>IF(AND(P8=""),"",CONCATENATE("(",'Master sheet'!$D$16," )"))</f>
        <v>(Suresh Chand )</v>
      </c>
      <c r="G31" s="983"/>
      <c r="H31" s="983"/>
      <c r="I31" s="983"/>
      <c r="J31" s="983"/>
      <c r="K31" s="983"/>
      <c r="L31" s="983"/>
      <c r="M31" s="983" t="str">
        <f>IF(AND(P8=""),"",CONCATENATE("(",'Master sheet'!$D$14," )"))</f>
        <v>(USHA PALIYA )</v>
      </c>
      <c r="N31" s="983"/>
      <c r="O31" s="983"/>
      <c r="P31" s="983"/>
      <c r="Q31" s="983"/>
      <c r="R31" s="983"/>
    </row>
    <row r="32" spans="2:26" ht="21" customHeight="1">
      <c r="B32" s="962" t="str">
        <f>IF('Master sheet'!$D$11="Hindi","हस्ताक्षर कक्षाध्यापक","Signature of the class teacher")</f>
        <v>हस्ताक्षर कक्षाध्यापक</v>
      </c>
      <c r="C32" s="962"/>
      <c r="D32" s="962"/>
      <c r="E32" s="962"/>
      <c r="F32" s="962" t="str">
        <f>IF('Master sheet'!$D$11="Hindi","हस्ताक्षर परीक्षा प्रभारी","Signature of the exam. Incharge")</f>
        <v>हस्ताक्षर परीक्षा प्रभारी</v>
      </c>
      <c r="G32" s="962"/>
      <c r="H32" s="962"/>
      <c r="I32" s="962"/>
      <c r="J32" s="962"/>
      <c r="K32" s="962"/>
      <c r="L32" s="962"/>
      <c r="M32" s="962" t="str">
        <f>IF('Master sheet'!$D$11="Hindi","हस्ताक्षर संस्था प्रधान","Head of Institute's Signature")</f>
        <v>हस्ताक्षर संस्था प्रधान</v>
      </c>
      <c r="N32" s="962"/>
      <c r="O32" s="962"/>
      <c r="P32" s="962"/>
      <c r="Q32" s="962"/>
      <c r="R32" s="962"/>
      <c r="V32" s="383"/>
      <c r="W32" s="383"/>
      <c r="X32" s="383"/>
      <c r="Y32" s="383"/>
      <c r="Z32" s="383"/>
    </row>
    <row r="34" spans="1:18" ht="21" customHeight="1">
      <c r="A34" s="386">
        <f>IF(P41="","",1)</f>
        <v>1</v>
      </c>
      <c r="B34" s="1003" t="str">
        <f>IF('Master sheet'!$D$11="Hindi","वार्षिक रिपोर्ट कार्ड ","Report Card")</f>
        <v xml:space="preserve">वार्षिक रिपोर्ट कार्ड </v>
      </c>
      <c r="C34" s="1003"/>
      <c r="D34" s="1003"/>
      <c r="E34" s="1003"/>
      <c r="F34" s="1003"/>
      <c r="G34" s="1003"/>
      <c r="H34" s="1003"/>
      <c r="I34" s="1003"/>
      <c r="J34" s="1003"/>
      <c r="K34" s="1003"/>
      <c r="L34" s="1003"/>
      <c r="M34" s="1003"/>
      <c r="N34" s="1003"/>
      <c r="O34" s="1003"/>
      <c r="P34" s="1003"/>
      <c r="Q34" s="1003"/>
      <c r="R34" s="1003"/>
    </row>
    <row r="35" spans="1:18" ht="21" customHeight="1">
      <c r="A35" s="386">
        <f>IF(P41="","",A34+1)</f>
        <v>2</v>
      </c>
      <c r="B35" s="1004" t="str">
        <f>IF('Master sheet'!$D$11="Hindi","शिक्षा विभाग, राजस्थान सरकार","Education Department, Rajasthan Government")</f>
        <v>शिक्षा विभाग, राजस्थान सरकार</v>
      </c>
      <c r="C35" s="1004"/>
      <c r="D35" s="1004"/>
      <c r="E35" s="1004"/>
      <c r="F35" s="1004"/>
      <c r="G35" s="1004"/>
      <c r="H35" s="1004"/>
      <c r="I35" s="1004"/>
      <c r="J35" s="1004"/>
      <c r="K35" s="1004"/>
      <c r="L35" s="1004"/>
      <c r="M35" s="1004"/>
      <c r="N35" s="1004"/>
      <c r="O35" s="1004"/>
      <c r="P35" s="1004"/>
      <c r="Q35" s="1004"/>
      <c r="R35" s="1004"/>
    </row>
    <row r="36" spans="1:18" ht="21" customHeight="1">
      <c r="A36" s="386">
        <f>IF(P41="","",A35+1)</f>
        <v>3</v>
      </c>
      <c r="B36" s="1005" t="str">
        <f>IF('Master sheet'!$D$11="Hindi","विद्यालय का नाम :-","School Name :- ")</f>
        <v>विद्यालय का नाम :-</v>
      </c>
      <c r="C36" s="1005"/>
      <c r="D36" s="1005"/>
      <c r="E36" s="1006" t="str">
        <f>IF(AND(P41=""),"",IF('Master sheet'!$D$11="Hindi",'Master sheet'!$D$8,'Master sheet'!$D$7))</f>
        <v xml:space="preserve">महात्मा गाँधी राजकीय विद्यालय (अंग्रेजी माध्यम) बर, पाली </v>
      </c>
      <c r="F36" s="1006"/>
      <c r="G36" s="1006"/>
      <c r="H36" s="1006"/>
      <c r="I36" s="1006"/>
      <c r="J36" s="1006"/>
      <c r="K36" s="1006"/>
      <c r="L36" s="1006"/>
      <c r="M36" s="1006"/>
      <c r="N36" s="1006"/>
      <c r="O36" s="1006"/>
      <c r="P36" s="1006"/>
      <c r="Q36" s="1006"/>
      <c r="R36" s="1006"/>
    </row>
    <row r="37" spans="1:18" ht="21" customHeight="1">
      <c r="A37" s="386">
        <f>IF(P41="","",A36+1)</f>
        <v>4</v>
      </c>
      <c r="B37" s="379"/>
      <c r="C37" s="379"/>
      <c r="D37" s="379"/>
      <c r="E37" s="959" t="str">
        <f>IF(AND(P41=""),"",IF('Master sheet'!$D$11="Hindi",CONCATENATE("(विद्यालय मान्यता क्रमांक व वर्ष : ","  ",'Master sheet'!$D$6),CONCATENATE("(School Recognition Number &amp; Years : ","  ",'Master sheet'!$D$6)))</f>
        <v>(विद्यालय मान्यता क्रमांक व वर्ष :   शिक्षा/पाली/1995/2001</v>
      </c>
      <c r="F37" s="959"/>
      <c r="G37" s="959"/>
      <c r="H37" s="959"/>
      <c r="I37" s="959"/>
      <c r="J37" s="959"/>
      <c r="K37" s="959"/>
      <c r="L37" s="959"/>
      <c r="M37" s="959"/>
      <c r="N37" s="959"/>
      <c r="O37" s="959"/>
      <c r="P37" s="959"/>
      <c r="Q37" s="959"/>
      <c r="R37" s="959"/>
    </row>
    <row r="38" spans="1:18" ht="21" customHeight="1">
      <c r="A38" s="386">
        <f>IF(P41="","",A37+1)</f>
        <v>5</v>
      </c>
      <c r="B38" s="373" t="str">
        <f>IF('Master sheet'!$D$11="Hindi","कक्षा  :-","CLASS :- ")</f>
        <v>कक्षा  :-</v>
      </c>
      <c r="C38" s="960">
        <f>IFERROR(IF(AND(P41=""),"",VLOOKUP(P41,Marks,2,0)),"")</f>
        <v>7</v>
      </c>
      <c r="D38" s="960"/>
      <c r="E38" s="961" t="str">
        <f>IF('Master sheet'!$D$11="Hindi","सेक्शन :-","Section :- ")</f>
        <v>सेक्शन :-</v>
      </c>
      <c r="F38" s="961"/>
      <c r="G38" s="961"/>
      <c r="H38" s="961"/>
      <c r="I38" s="961"/>
      <c r="J38" s="960" t="str">
        <f>IFERROR(IF(AND(P41=""),"",VLOOKUP(P41,Marks,3,0)),"")</f>
        <v>A</v>
      </c>
      <c r="K38" s="960"/>
      <c r="L38" s="969" t="str">
        <f>IF('Master sheet'!$D$11="Hindi","सत्र :- ","Session :- ")</f>
        <v xml:space="preserve">सत्र :- </v>
      </c>
      <c r="M38" s="969"/>
      <c r="N38" s="969"/>
      <c r="O38" s="969"/>
      <c r="P38" s="970" t="str">
        <f>IF(AND(P41=""),"",'Marks Entry 6th'!$I$2)</f>
        <v>2024-2025</v>
      </c>
      <c r="Q38" s="970"/>
      <c r="R38" s="970"/>
    </row>
    <row r="39" spans="1:18" ht="21" customHeight="1">
      <c r="A39" s="386">
        <f>IF(P41="","",A38+1)</f>
        <v>6</v>
      </c>
      <c r="B39" s="1007" t="str">
        <f>IF('Master sheet'!$D$11="Hindi","विद्यार्थी का नाम :-","Student's Name :-")</f>
        <v>विद्यार्थी का नाम :-</v>
      </c>
      <c r="C39" s="1007"/>
      <c r="D39" s="1007"/>
      <c r="E39" s="1008" t="str">
        <f>IFERROR(IF(AND(P41=""),"",VLOOKUP(P41,Marks,6,0)),"")</f>
        <v>ANUJ GIRI</v>
      </c>
      <c r="F39" s="1008"/>
      <c r="G39" s="1008"/>
      <c r="H39" s="1008"/>
      <c r="I39" s="1008"/>
      <c r="J39" s="1008"/>
      <c r="K39" s="1008"/>
      <c r="L39" s="1009" t="str">
        <f>IF('Master sheet'!$D$11="Hindi","प्रवेशांक :","SR. NO. :")</f>
        <v>प्रवेशांक :</v>
      </c>
      <c r="M39" s="1009"/>
      <c r="N39" s="1009"/>
      <c r="O39" s="1009"/>
      <c r="P39" s="1010">
        <f>IFERROR(IF(AND(P41=""),"",VLOOKUP(P41,Marks,5,0)),"")</f>
        <v>944</v>
      </c>
      <c r="Q39" s="1010"/>
      <c r="R39" s="1010"/>
    </row>
    <row r="40" spans="1:18" ht="21" customHeight="1">
      <c r="A40" s="386">
        <f>IF(P41="","",A39+1)</f>
        <v>7</v>
      </c>
      <c r="B40" s="1007" t="str">
        <f>IF('Master sheet'!$D$11="Hindi","पिता का नाम :-","Father's Name :-")</f>
        <v>पिता का नाम :-</v>
      </c>
      <c r="C40" s="1007"/>
      <c r="D40" s="1007"/>
      <c r="E40" s="1008" t="str">
        <f>IFERROR(IF(AND(P41=""),"",VLOOKUP(P41,Marks,7,0)),"")</f>
        <v>BHAGWAT GIRI</v>
      </c>
      <c r="F40" s="1008"/>
      <c r="G40" s="1008"/>
      <c r="H40" s="1008"/>
      <c r="I40" s="1008"/>
      <c r="J40" s="1008"/>
      <c r="K40" s="1008"/>
      <c r="L40" s="1009" t="str">
        <f>IF('Master sheet'!$D$11="Hindi","जन्म तिथि :","Date of Birth :")</f>
        <v>जन्म तिथि :</v>
      </c>
      <c r="M40" s="1009"/>
      <c r="N40" s="1009"/>
      <c r="O40" s="1009"/>
      <c r="P40" s="1020">
        <f>IFERROR(IF(AND(P41=""),"",VLOOKUP(P41,Marks,4,0)),"")</f>
        <v>42005</v>
      </c>
      <c r="Q40" s="1020"/>
      <c r="R40" s="1020"/>
    </row>
    <row r="41" spans="1:18" ht="15.75">
      <c r="A41" s="386">
        <f>IF(P41="","",A40+1)</f>
        <v>8</v>
      </c>
      <c r="B41" s="1007" t="str">
        <f>IF('Master sheet'!$D$11="Hindi","माता का नाम :-","Mother's Name :-")</f>
        <v>माता का नाम :-</v>
      </c>
      <c r="C41" s="1007"/>
      <c r="D41" s="1007"/>
      <c r="E41" s="1008" t="str">
        <f>IFERROR(IF(AND(P41=""),"",VLOOKUP(P41,Marks,8,0)),"")</f>
        <v>KANTA DEVI</v>
      </c>
      <c r="F41" s="1008"/>
      <c r="G41" s="1008"/>
      <c r="H41" s="1008"/>
      <c r="I41" s="1008"/>
      <c r="J41" s="1008"/>
      <c r="K41" s="1008"/>
      <c r="L41" s="1009" t="str">
        <f>IF('Master sheet'!$D$11="Hindi","रोल नंबर :-","Roll No. :")</f>
        <v>रोल नंबर :-</v>
      </c>
      <c r="M41" s="1009"/>
      <c r="N41" s="1009"/>
      <c r="O41" s="1009"/>
      <c r="P41" s="1021">
        <f>IF(P8="","",IF(AND(P8+1&gt;$AA$6),"",P8+1))</f>
        <v>702</v>
      </c>
      <c r="Q41" s="1021"/>
      <c r="R41" s="1021"/>
    </row>
    <row r="42" spans="1:18" ht="15.75">
      <c r="A42" s="386">
        <f>IF(P41="","",A41+1)</f>
        <v>9</v>
      </c>
      <c r="B42" s="374"/>
      <c r="C42" s="374"/>
      <c r="D42" s="374"/>
      <c r="E42" s="375"/>
      <c r="F42" s="375"/>
      <c r="G42" s="421"/>
      <c r="H42" s="421"/>
      <c r="I42" s="375"/>
      <c r="J42" s="375"/>
      <c r="K42" s="375"/>
      <c r="L42" s="376"/>
      <c r="M42" s="376"/>
      <c r="N42" s="376"/>
      <c r="O42" s="376"/>
      <c r="P42" s="377"/>
      <c r="Q42" s="377"/>
      <c r="R42" s="377"/>
    </row>
    <row r="43" spans="1:18" ht="21.75" customHeight="1">
      <c r="A43" s="386">
        <f>IF(P41="","",A42+1)</f>
        <v>10</v>
      </c>
      <c r="B43" s="1022" t="str">
        <f>IF('Master sheet'!$D$11="Hindi","विषय","Subject")</f>
        <v>विषय</v>
      </c>
      <c r="C43" s="744" t="str">
        <f>IF('Master sheet'!$D$11="Hindi","प्रथम परख ","First Test")</f>
        <v xml:space="preserve">प्रथम परख </v>
      </c>
      <c r="D43" s="745"/>
      <c r="E43" s="746" t="str">
        <f>IF('Master sheet'!$D$11="Hindi","द्वितीय परख","Second Test")</f>
        <v>द्वितीय परख</v>
      </c>
      <c r="F43" s="747"/>
      <c r="G43" s="746" t="str">
        <f>IF('Master sheet'!$D$11="Hindi","तृतीय परख","Third Test")</f>
        <v>तृतीय परख</v>
      </c>
      <c r="H43" s="747"/>
      <c r="I43" s="1023" t="str">
        <f>IF('Master sheet'!$D$11="Hindi","सा. परख योग","Test Total")</f>
        <v>सा. परख योग</v>
      </c>
      <c r="J43" s="752" t="str">
        <f>IF('Master sheet'!$D$11="Hindi","अर्द्धवार्षिक","Half Yearly")</f>
        <v>अर्द्धवार्षिक</v>
      </c>
      <c r="K43" s="753"/>
      <c r="L43" s="754"/>
      <c r="M43" s="755" t="str">
        <f>IF('Master sheet'!$D$11="Hindi","अर्द्ध वा. तक योग","Total Till H.Y.")</f>
        <v>अर्द्ध वा. तक योग</v>
      </c>
      <c r="N43" s="752" t="str">
        <f>IF('Master sheet'!$D$11="Hindi","वार्षिक","Yearly")</f>
        <v>वार्षिक</v>
      </c>
      <c r="O43" s="753"/>
      <c r="P43" s="754"/>
      <c r="Q43" s="743" t="str">
        <f>IF('Master sheet'!$D$11="Hindi","विषय कुल योग ","Subject Total")</f>
        <v xml:space="preserve">विषय कुल योग </v>
      </c>
      <c r="R43" s="750" t="str">
        <f>IF('Master sheet'!$D$11="Hindi","ग्रेड","Grade")</f>
        <v>ग्रेड</v>
      </c>
    </row>
    <row r="44" spans="1:18" ht="86.25" customHeight="1">
      <c r="A44" s="386">
        <f>IF(P41="","",A43+1)</f>
        <v>11</v>
      </c>
      <c r="B44" s="1022"/>
      <c r="C44" s="431" t="str">
        <f>IF('Master sheet'!$D$11="Hindi","लिखित परीक्षा","Written")</f>
        <v>लिखित परीक्षा</v>
      </c>
      <c r="D44" s="431" t="str">
        <f>IF('Master sheet'!$D$11="Hindi","गतिविधि, मौखिक, प्रोजेक्ट, प्रायोगिक","Act, Oral, Project, Prac.")</f>
        <v>गतिविधि, मौखिक, प्रोजेक्ट, प्रायोगिक</v>
      </c>
      <c r="E44" s="431" t="str">
        <f>IF('Master sheet'!$D$11="Hindi","लिखित परीक्षा","Written")</f>
        <v>लिखित परीक्षा</v>
      </c>
      <c r="F44" s="431" t="str">
        <f>IF('Master sheet'!$D$11="Hindi","गतिविधि, मौखिक, प्रोजेक्ट, प्रायोगिक","Act, Oral, Project, Prac.")</f>
        <v>गतिविधि, मौखिक, प्रोजेक्ट, प्रायोगिक</v>
      </c>
      <c r="G44" s="431" t="str">
        <f>IF('Master sheet'!$D$11="Hindi","लिखित परीक्षा","Written")</f>
        <v>लिखित परीक्षा</v>
      </c>
      <c r="H44" s="431" t="str">
        <f>IF('Master sheet'!$D$11="Hindi","गतिविधि, मौखिक, प्रोजेक्ट, प्रायोगिक","Act, Oral, Project, Prac.")</f>
        <v>गतिविधि, मौखिक, प्रोजेक्ट, प्रायोगिक</v>
      </c>
      <c r="I44" s="1024"/>
      <c r="J44" s="431" t="str">
        <f>IF('Master sheet'!$D$11="Hindi","लिखित परीक्षा","Written")</f>
        <v>लिखित परीक्षा</v>
      </c>
      <c r="K44" s="431" t="str">
        <f>IF('Master sheet'!$D$11="Hindi","गतिविधि, मौखिक, प्रोजेक्ट, प्रायोगिक","Act, Oral, Project, Prac.")</f>
        <v>गतिविधि, मौखिक, प्रोजेक्ट, प्रायोगिक</v>
      </c>
      <c r="L44" s="431" t="str">
        <f>IF('Master sheet'!$D$11="Hindi","अर्द्ध वा. योग","H.Y. Total")</f>
        <v>अर्द्ध वा. योग</v>
      </c>
      <c r="M44" s="755"/>
      <c r="N44" s="431" t="str">
        <f>IF('Master sheet'!$D$11="Hindi","लिखित परीक्षा","Written")</f>
        <v>लिखित परीक्षा</v>
      </c>
      <c r="O44" s="431" t="str">
        <f>IF('Master sheet'!$D$11="Hindi","गतिविधि, मौखिक, प्रोजेक्ट, प्रायोगिक","Act, Oral, Project, Prac.")</f>
        <v>गतिविधि, मौखिक, प्रोजेक्ट, प्रायोगिक</v>
      </c>
      <c r="P44" s="431" t="str">
        <f>IF('Master sheet'!$D$11="Hindi","वार्षिक योग","Yearly Total")</f>
        <v>वार्षिक योग</v>
      </c>
      <c r="Q44" s="743"/>
      <c r="R44" s="751">
        <v>0</v>
      </c>
    </row>
    <row r="45" spans="1:18" ht="21.75" customHeight="1">
      <c r="A45" s="386">
        <f>IF(P41="","",A44+1)</f>
        <v>12</v>
      </c>
      <c r="B45" s="1022"/>
      <c r="C45" s="114">
        <v>5</v>
      </c>
      <c r="D45" s="114">
        <v>5</v>
      </c>
      <c r="E45" s="114">
        <v>5</v>
      </c>
      <c r="F45" s="114">
        <v>5</v>
      </c>
      <c r="G45" s="114">
        <v>5</v>
      </c>
      <c r="H45" s="114">
        <v>5</v>
      </c>
      <c r="I45" s="369">
        <f>IF(AND(C45="",D45="",E45="",F45="",G45="",H45=""),"",SUM(C45:H45))</f>
        <v>30</v>
      </c>
      <c r="J45" s="114">
        <v>50</v>
      </c>
      <c r="K45" s="114">
        <v>20</v>
      </c>
      <c r="L45" s="116">
        <f>IF(AND(J45="",K45=""),"",SUM(J45:K45))</f>
        <v>70</v>
      </c>
      <c r="M45" s="115">
        <f>IF(AND(I45="NA",L45="NA"),"NA",SUM(I45,L45))</f>
        <v>100</v>
      </c>
      <c r="N45" s="114">
        <v>70</v>
      </c>
      <c r="O45" s="114">
        <v>30</v>
      </c>
      <c r="P45" s="286">
        <f>IF(AND(N45="",O45=""),"",SUM(N45:O45))</f>
        <v>100</v>
      </c>
      <c r="Q45" s="115">
        <f>IF(P45="","",SUM(M45,P45))</f>
        <v>200</v>
      </c>
      <c r="R45" s="114"/>
    </row>
    <row r="46" spans="1:18" ht="20.100000000000001" customHeight="1">
      <c r="A46" s="386">
        <f>IF(P41="","",A45+1)</f>
        <v>13</v>
      </c>
      <c r="B46" s="92" t="str">
        <f>IF('Master sheet'!D$11="Hindi","हिंदी","Hindi")</f>
        <v>हिंदी</v>
      </c>
      <c r="C46" s="423">
        <f>IFERROR(VLOOKUP(P41,Marks,11,0),"")</f>
        <v>4</v>
      </c>
      <c r="D46" s="423">
        <f>IFERROR(VLOOKUP(P41,Marks,12,0),"")</f>
        <v>5</v>
      </c>
      <c r="E46" s="423">
        <f>IFERROR(VLOOKUP(P41,Marks,13,0),"")</f>
        <v>5</v>
      </c>
      <c r="F46" s="423">
        <f>IFERROR(VLOOKUP(P41,Marks,14,0),"")</f>
        <v>5</v>
      </c>
      <c r="G46" s="423">
        <f>IFERROR(VLOOKUP(P41,Marks,15,0),"")</f>
        <v>5</v>
      </c>
      <c r="H46" s="423">
        <f>IFERROR(VLOOKUP(P41,Marks,16,0),"")</f>
        <v>3</v>
      </c>
      <c r="I46" s="368">
        <f>IFERROR(VLOOKUP(P41,Marks,17,0),"")</f>
        <v>27</v>
      </c>
      <c r="J46" s="423">
        <f>IFERROR(VLOOKUP(P41,Marks,18,0),"")</f>
        <v>37</v>
      </c>
      <c r="K46" s="423">
        <f>IFERROR(VLOOKUP(P41,Marks,19,0),"")</f>
        <v>11</v>
      </c>
      <c r="L46" s="87">
        <f>IFERROR(VLOOKUP(P41,Marks,20,0),"")</f>
        <v>48</v>
      </c>
      <c r="M46" s="367">
        <f>IFERROR(VLOOKUP(P41,Marks,21,0),"")</f>
        <v>75</v>
      </c>
      <c r="N46" s="423">
        <f>IFERROR(VLOOKUP(P41,Marks,22,0),"")</f>
        <v>37</v>
      </c>
      <c r="O46" s="423">
        <f>IFERROR(VLOOKUP(P41,Marks,23,0),"")</f>
        <v>11</v>
      </c>
      <c r="P46" s="87">
        <f>IFERROR(VLOOKUP(P41,Marks,24,0),"")</f>
        <v>48</v>
      </c>
      <c r="Q46" s="370">
        <f>IFERROR(VLOOKUP(P41,Marks,25,0),"")</f>
        <v>123</v>
      </c>
      <c r="R46" s="89" t="str">
        <f>IFERROR(VLOOKUP(P41,Marks,31,0),"")</f>
        <v>C</v>
      </c>
    </row>
    <row r="47" spans="1:18" ht="20.100000000000001" customHeight="1">
      <c r="A47" s="386">
        <f>IF(P41="","",A46+1)</f>
        <v>14</v>
      </c>
      <c r="B47" s="92" t="str">
        <f>IF('Master sheet'!$D$11="Hindi","अंग्रेजी","English")</f>
        <v>अंग्रेजी</v>
      </c>
      <c r="C47" s="423">
        <f>IFERROR(VLOOKUP(P41,Marks,32,0),"")</f>
        <v>2</v>
      </c>
      <c r="D47" s="423">
        <f>IFERROR(VLOOKUP(P41,Marks,33,0),"")</f>
        <v>4</v>
      </c>
      <c r="E47" s="423">
        <f>IFERROR(VLOOKUP(P41,Marks,34,0),"")</f>
        <v>2</v>
      </c>
      <c r="F47" s="423">
        <f>IFERROR(VLOOKUP(P41,Marks,35,0),"")</f>
        <v>5</v>
      </c>
      <c r="G47" s="423">
        <f>IFERROR(VLOOKUP(P41,Marks,36,0),"")</f>
        <v>4</v>
      </c>
      <c r="H47" s="423">
        <f>IFERROR(VLOOKUP(P41,Marks,37,0),"")</f>
        <v>5</v>
      </c>
      <c r="I47" s="368">
        <f>IFERROR(VLOOKUP(P41,Marks,38,0),"")</f>
        <v>22</v>
      </c>
      <c r="J47" s="423">
        <f>IFERROR(VLOOKUP(P41,Marks,39,0),"")</f>
        <v>37</v>
      </c>
      <c r="K47" s="423">
        <f>IFERROR(VLOOKUP(P41,Marks,40,0),"")</f>
        <v>12</v>
      </c>
      <c r="L47" s="87">
        <f>IFERROR(VLOOKUP(P41,Marks,41,0),"")</f>
        <v>49</v>
      </c>
      <c r="M47" s="367">
        <f>IFERROR(VLOOKUP(P41,Marks,42,0),"")</f>
        <v>71</v>
      </c>
      <c r="N47" s="423">
        <f>IFERROR(VLOOKUP(P41,Marks,43,0),"")</f>
        <v>37</v>
      </c>
      <c r="O47" s="423">
        <f>IFERROR(VLOOKUP(P41,Marks,44,0),"")</f>
        <v>9</v>
      </c>
      <c r="P47" s="87">
        <f>IFERROR(VLOOKUP(P41,Marks,45,0),"")</f>
        <v>46</v>
      </c>
      <c r="Q47" s="370">
        <f>IFERROR(VLOOKUP(P41,Marks,46,0),"")</f>
        <v>117</v>
      </c>
      <c r="R47" s="89" t="str">
        <f>IFERROR(VLOOKUP(P41,Marks,52,0),"")</f>
        <v>C</v>
      </c>
    </row>
    <row r="48" spans="1:18" ht="20.100000000000001" customHeight="1">
      <c r="A48" s="386">
        <f>IF(P41="","",A47+1)</f>
        <v>15</v>
      </c>
      <c r="B48" s="92" t="str">
        <f>IFERROR(VLOOKUP(P41,Marks,53,0),"")</f>
        <v>संस्कृत (71)</v>
      </c>
      <c r="C48" s="423" t="str">
        <f>IFERROR(VLOOKUP(P41,Marks,54,0),"")</f>
        <v>AB</v>
      </c>
      <c r="D48" s="423" t="str">
        <f>IFERROR(VLOOKUP(P41,Marks,55,0),"")</f>
        <v>AB</v>
      </c>
      <c r="E48" s="423">
        <f>IFERROR(VLOOKUP(P41,Marks,56,0),"")</f>
        <v>4</v>
      </c>
      <c r="F48" s="423">
        <f>IFERROR(VLOOKUP(P41,Marks,57,0),"")</f>
        <v>4</v>
      </c>
      <c r="G48" s="423">
        <f>IFERROR(VLOOKUP(P41,Marks,58,0),"")</f>
        <v>4</v>
      </c>
      <c r="H48" s="423">
        <f>IFERROR(VLOOKUP(P41,Marks,59,0),"")</f>
        <v>5</v>
      </c>
      <c r="I48" s="368">
        <f>IFERROR(VLOOKUP(P41,Marks,60,0),"")</f>
        <v>17</v>
      </c>
      <c r="J48" s="423">
        <f>IFERROR(VLOOKUP(P41,Marks,61,0),"")</f>
        <v>44</v>
      </c>
      <c r="K48" s="423">
        <f>IFERROR(VLOOKUP(P41,Marks,62,0),"")</f>
        <v>15</v>
      </c>
      <c r="L48" s="87">
        <f>IFERROR(VLOOKUP(P41,Marks,63,0),"")</f>
        <v>59</v>
      </c>
      <c r="M48" s="367">
        <f>IFERROR(VLOOKUP(P41,Marks,64,0),"")</f>
        <v>76</v>
      </c>
      <c r="N48" s="423">
        <f>IFERROR(VLOOKUP(P41,Marks,65,0),"")</f>
        <v>46</v>
      </c>
      <c r="O48" s="423">
        <f>IFERROR(VLOOKUP(P41,Marks,66,0),"")</f>
        <v>9</v>
      </c>
      <c r="P48" s="87">
        <f>IFERROR(VLOOKUP(P41,Marks,67,0),"")</f>
        <v>55</v>
      </c>
      <c r="Q48" s="370">
        <f>IFERROR(VLOOKUP(P41,Marks,68,0),"")</f>
        <v>131</v>
      </c>
      <c r="R48" s="89" t="str">
        <f>IFERROR(VLOOKUP(P41,Marks,74,0),"")</f>
        <v>C</v>
      </c>
    </row>
    <row r="49" spans="1:18" ht="20.100000000000001" customHeight="1">
      <c r="A49" s="386">
        <f>IF(P41="","",A48+1)</f>
        <v>16</v>
      </c>
      <c r="B49" s="92" t="str">
        <f>IF('Master sheet'!$D$11="Hindi","गणित","Maths")</f>
        <v>गणित</v>
      </c>
      <c r="C49" s="423">
        <f>IFERROR(VLOOKUP(P41,Marks,75,0),"")</f>
        <v>4</v>
      </c>
      <c r="D49" s="423">
        <f>IFERROR(VLOOKUP(P41,Marks,76,0),"")</f>
        <v>4</v>
      </c>
      <c r="E49" s="423">
        <f>IFERROR(VLOOKUP(P41,Marks,77,0),"")</f>
        <v>4</v>
      </c>
      <c r="F49" s="423">
        <f>IFERROR(VLOOKUP(P41,Marks,78,0),"")</f>
        <v>4</v>
      </c>
      <c r="G49" s="423">
        <f>IFERROR(VLOOKUP(P41,Marks,79,0),"")</f>
        <v>4</v>
      </c>
      <c r="H49" s="423">
        <f>IFERROR(VLOOKUP(P41,Marks,80,0),"")</f>
        <v>5</v>
      </c>
      <c r="I49" s="368">
        <f>IFERROR(VLOOKUP(P41,Marks,81,0),"")</f>
        <v>25</v>
      </c>
      <c r="J49" s="423">
        <f>IFERROR(VLOOKUP(P41,Marks,82,0),"")</f>
        <v>31</v>
      </c>
      <c r="K49" s="423">
        <f>IFERROR(VLOOKUP(P41,Marks,83,0),"")</f>
        <v>11</v>
      </c>
      <c r="L49" s="87">
        <f>IFERROR(VLOOKUP(P41,Marks,84,0),"")</f>
        <v>42</v>
      </c>
      <c r="M49" s="367">
        <f>IFERROR(VLOOKUP(P41,Marks,85,0),"")</f>
        <v>67</v>
      </c>
      <c r="N49" s="423">
        <f>IFERROR(VLOOKUP(P41,Marks,86,0),"")</f>
        <v>31</v>
      </c>
      <c r="O49" s="423">
        <f>IFERROR(VLOOKUP(P41,Marks,87,0),"")</f>
        <v>4</v>
      </c>
      <c r="P49" s="87">
        <f>IFERROR(VLOOKUP(P41,Marks,88,0),"")</f>
        <v>35</v>
      </c>
      <c r="Q49" s="370">
        <f>IFERROR(VLOOKUP(P41,Marks,89,0),"")</f>
        <v>102</v>
      </c>
      <c r="R49" s="89" t="str">
        <f>IFERROR(VLOOKUP(P41,Marks,95,0),"")</f>
        <v>C</v>
      </c>
    </row>
    <row r="50" spans="1:18" ht="20.100000000000001" customHeight="1">
      <c r="A50" s="386">
        <f>IF(P41="","",A49+1)</f>
        <v>17</v>
      </c>
      <c r="B50" s="92" t="str">
        <f>IF('Master sheet'!$D$11="Hindi","विज्ञान","Science")</f>
        <v>विज्ञान</v>
      </c>
      <c r="C50" s="423">
        <f>IFERROR(VLOOKUP(P41,Marks,96,0),"")</f>
        <v>5</v>
      </c>
      <c r="D50" s="423">
        <f>IFERROR(VLOOKUP(P41,Marks,97),"")</f>
        <v>5</v>
      </c>
      <c r="E50" s="423">
        <f>IFERROR(VLOOKUP(P41,Marks,98,0),"")</f>
        <v>5</v>
      </c>
      <c r="F50" s="423">
        <f>IFERROR(VLOOKUP(P41,Marks,99,0),"")</f>
        <v>5</v>
      </c>
      <c r="G50" s="423">
        <f>IFERROR(VLOOKUP(P41,Marks,100,0),"")</f>
        <v>4</v>
      </c>
      <c r="H50" s="423">
        <f>IFERROR(VLOOKUP(P41,Marks,101,0),"")</f>
        <v>4</v>
      </c>
      <c r="I50" s="368">
        <f>IFERROR(VLOOKUP(P41,Marks,102,0),"")</f>
        <v>28</v>
      </c>
      <c r="J50" s="423">
        <f>IFERROR(VLOOKUP(P41,Marks,103,0),"")</f>
        <v>14</v>
      </c>
      <c r="K50" s="423">
        <f>IFERROR(VLOOKUP(P41,Marks,104,0),"")</f>
        <v>9</v>
      </c>
      <c r="L50" s="87">
        <f>IFERROR(VLOOKUP(P41,Marks,105,0),"")</f>
        <v>23</v>
      </c>
      <c r="M50" s="367">
        <f>IFERROR(VLOOKUP(P41,Marks,106,0),"")</f>
        <v>51</v>
      </c>
      <c r="N50" s="423">
        <f>IFERROR(VLOOKUP(P41,Marks,107,0),"")</f>
        <v>14</v>
      </c>
      <c r="O50" s="423">
        <f>IFERROR(VLOOKUP(P41,Marks,108,0),"")</f>
        <v>4</v>
      </c>
      <c r="P50" s="87">
        <f>IFERROR(VLOOKUP(P41,Marks,109,0),"")</f>
        <v>18</v>
      </c>
      <c r="Q50" s="370">
        <f>IFERROR(VLOOKUP(P41,Marks,110,0),"")</f>
        <v>69</v>
      </c>
      <c r="R50" s="89" t="str">
        <f>IFERROR(VLOOKUP(P41,Marks,116,0),"")</f>
        <v>D</v>
      </c>
    </row>
    <row r="51" spans="1:18" ht="20.100000000000001" customHeight="1">
      <c r="A51" s="386">
        <f>IF(P41="","",A50+1)</f>
        <v>18</v>
      </c>
      <c r="B51" s="92" t="str">
        <f>IF('Master sheet'!$D$11="Hindi","सामाजिक विज्ञान","Social Science")</f>
        <v>सामाजिक विज्ञान</v>
      </c>
      <c r="C51" s="423">
        <f>IFERROR(VLOOKUP(P41,Marks,117,0),"")</f>
        <v>5</v>
      </c>
      <c r="D51" s="423">
        <f>IFERROR(VLOOKUP(P41,Marks,118,0),"")</f>
        <v>5</v>
      </c>
      <c r="E51" s="423">
        <f>IFERROR(VLOOKUP(P41,Marks,119,0),"")</f>
        <v>4</v>
      </c>
      <c r="F51" s="423">
        <f>IFERROR(VLOOKUP(P41,Marks,120,0),"")</f>
        <v>4</v>
      </c>
      <c r="G51" s="423">
        <f>IFERROR(VLOOKUP(P41,Marks,121,0),"")</f>
        <v>3</v>
      </c>
      <c r="H51" s="423">
        <f>IFERROR(VLOOKUP(P41,Marks,122,0),"")</f>
        <v>3</v>
      </c>
      <c r="I51" s="368">
        <f>IFERROR(VLOOKUP(P41,Marks,123,0),"")</f>
        <v>24</v>
      </c>
      <c r="J51" s="423">
        <f>IFERROR(VLOOKUP(P41,Marks,124,0),"")</f>
        <v>42</v>
      </c>
      <c r="K51" s="423">
        <f>IFERROR(VLOOKUP(P41,Marks,125,0),"")</f>
        <v>11</v>
      </c>
      <c r="L51" s="87">
        <f>IFERROR(VLOOKUP(P41,Marks,126,0),"")</f>
        <v>53</v>
      </c>
      <c r="M51" s="367">
        <f>IFERROR(VLOOKUP(P41,Marks,127,0),"")</f>
        <v>77</v>
      </c>
      <c r="N51" s="423">
        <f>IFERROR(VLOOKUP(P41,Marks,128,0),"")</f>
        <v>66</v>
      </c>
      <c r="O51" s="423">
        <f>IFERROR(VLOOKUP(P41,Marks,129,0),"")</f>
        <v>18</v>
      </c>
      <c r="P51" s="87">
        <f>IFERROR(VLOOKUP(P41,Marks,130,0),"")</f>
        <v>84</v>
      </c>
      <c r="Q51" s="370">
        <f>IFERROR(VLOOKUP(P41,Marks,131,0),"")</f>
        <v>161</v>
      </c>
      <c r="R51" s="89" t="str">
        <f>IFERROR(VLOOKUP(P41,Marks,137,0),"")</f>
        <v>B</v>
      </c>
    </row>
    <row r="52" spans="1:18" ht="27" customHeight="1">
      <c r="A52" s="386">
        <f>IF(P41="","",A51+1)</f>
        <v>19</v>
      </c>
      <c r="B52" s="378" t="str">
        <f>IF('Master sheet'!$D$11="Hindi","कुल योग","Total")</f>
        <v>कुल योग</v>
      </c>
      <c r="C52" s="90">
        <f>IF(AND(C46="",C47="",C48="",C49="",C50="",C51=""),"",SUM(C46:C51))</f>
        <v>20</v>
      </c>
      <c r="D52" s="90">
        <f t="shared" ref="D52:Q52" si="1">IF(AND(D46="",D47="",D48="",D49="",D50="",D51=""),"",SUM(D46:D51))</f>
        <v>23</v>
      </c>
      <c r="E52" s="90">
        <f t="shared" si="1"/>
        <v>24</v>
      </c>
      <c r="F52" s="90">
        <f t="shared" si="1"/>
        <v>27</v>
      </c>
      <c r="G52" s="90">
        <f t="shared" si="1"/>
        <v>24</v>
      </c>
      <c r="H52" s="90">
        <f t="shared" si="1"/>
        <v>25</v>
      </c>
      <c r="I52" s="90">
        <f t="shared" si="1"/>
        <v>143</v>
      </c>
      <c r="J52" s="90">
        <f t="shared" si="1"/>
        <v>205</v>
      </c>
      <c r="K52" s="90">
        <f t="shared" si="1"/>
        <v>69</v>
      </c>
      <c r="L52" s="90">
        <f t="shared" si="1"/>
        <v>274</v>
      </c>
      <c r="M52" s="90">
        <f t="shared" si="1"/>
        <v>417</v>
      </c>
      <c r="N52" s="90">
        <f t="shared" si="1"/>
        <v>231</v>
      </c>
      <c r="O52" s="90">
        <f t="shared" si="1"/>
        <v>55</v>
      </c>
      <c r="P52" s="90">
        <f t="shared" si="1"/>
        <v>286</v>
      </c>
      <c r="Q52" s="90">
        <f t="shared" si="1"/>
        <v>703</v>
      </c>
      <c r="R52" s="223" t="str">
        <f>IFERROR(VLOOKUP(P41,Marks,179,0),"")</f>
        <v>C</v>
      </c>
    </row>
    <row r="53" spans="1:18">
      <c r="A53" s="386">
        <f>IF(P41="","",A52+1)</f>
        <v>20</v>
      </c>
      <c r="B53" s="993"/>
      <c r="C53" s="993"/>
      <c r="D53" s="993"/>
      <c r="E53" s="993"/>
      <c r="F53" s="993"/>
      <c r="G53" s="993"/>
      <c r="H53" s="993"/>
      <c r="I53" s="993"/>
      <c r="J53" s="993"/>
      <c r="K53" s="993"/>
      <c r="L53" s="993"/>
      <c r="M53" s="993"/>
      <c r="N53" s="993"/>
      <c r="O53" s="993"/>
      <c r="P53" s="993"/>
      <c r="Q53" s="993"/>
      <c r="R53" s="993"/>
    </row>
    <row r="54" spans="1:18" ht="20.100000000000001" customHeight="1">
      <c r="A54" s="386">
        <f>IF(P41="","",A53+1)</f>
        <v>21</v>
      </c>
      <c r="B54" s="994" t="str">
        <f>IF('Master sheet'!$D$11="Hindi","अतिरिक्त विषय ","Extra Subject")</f>
        <v xml:space="preserve">अतिरिक्त विषय </v>
      </c>
      <c r="C54" s="994"/>
      <c r="D54" s="994"/>
      <c r="E54" s="994"/>
      <c r="F54" s="994"/>
      <c r="G54" s="994"/>
      <c r="H54" s="994"/>
      <c r="I54" s="994"/>
      <c r="J54" s="994"/>
      <c r="K54" s="994"/>
      <c r="L54" s="994"/>
      <c r="M54" s="994"/>
      <c r="N54" s="994"/>
      <c r="O54" s="994"/>
      <c r="P54" s="994"/>
      <c r="Q54" s="994"/>
      <c r="R54" s="994"/>
    </row>
    <row r="55" spans="1:18" ht="20.100000000000001" customHeight="1">
      <c r="A55" s="386">
        <f>IF(P41="","",A54+1)</f>
        <v>22</v>
      </c>
      <c r="B55" s="988" t="str">
        <f>IF('Master sheet'!$D$11="Hindi","विषय","Subject")</f>
        <v>विषय</v>
      </c>
      <c r="C55" s="988"/>
      <c r="D55" s="988" t="str">
        <f>IF('Master sheet'!$D$11="Hindi","पूर्णांक","M.M.")</f>
        <v>पूर्णांक</v>
      </c>
      <c r="E55" s="988"/>
      <c r="F55" s="988" t="str">
        <f>IF('Master sheet'!$D$11="Hindi","प्राप्तांक","Ob.M.")</f>
        <v>प्राप्तांक</v>
      </c>
      <c r="G55" s="988"/>
      <c r="H55" s="988" t="str">
        <f>IF('Master sheet'!$D$11="Hindi","ग्रेड","Grade")</f>
        <v>ग्रेड</v>
      </c>
      <c r="I55" s="988"/>
      <c r="J55" s="991" t="str">
        <f>IF('Master sheet'!$D$11="Hindi","विषय","Subject")</f>
        <v>विषय</v>
      </c>
      <c r="K55" s="992"/>
      <c r="L55" s="995"/>
      <c r="M55" s="991" t="str">
        <f>IF('Master sheet'!$D$11="Hindi","पूर्णांक","M.M.")</f>
        <v>पूर्णांक</v>
      </c>
      <c r="N55" s="995"/>
      <c r="O55" s="991" t="str">
        <f>IF('Master sheet'!$D$11="Hindi","प्राप्तांक","Ob.M.")</f>
        <v>प्राप्तांक</v>
      </c>
      <c r="P55" s="995"/>
      <c r="Q55" s="991" t="str">
        <f>IF('Master sheet'!$D$11="Hindi","ग्रेड","Grade")</f>
        <v>ग्रेड</v>
      </c>
      <c r="R55" s="995"/>
    </row>
    <row r="56" spans="1:18" ht="20.100000000000001" customHeight="1">
      <c r="A56" s="386">
        <f>IF(P41="","",A55+1)</f>
        <v>23</v>
      </c>
      <c r="B56" s="999" t="str">
        <f>IF(AND('Marks Entry 6th'!$CJ$3="",'Marks Entry 7th'!$CJ$3=""),"",IF(AND(C5=6),'Marks Entry 6th'!$CJ$3,IF(AND(C5=7),'Marks Entry 7th'!$CJ$3,"")))</f>
        <v>COMPUTER</v>
      </c>
      <c r="C56" s="999"/>
      <c r="D56" s="996">
        <f>IF(AND(P41=""),"",'Result Sheet'!$FO$7)</f>
        <v>100</v>
      </c>
      <c r="E56" s="996"/>
      <c r="F56" s="997">
        <f>IFERROR(IF(AND(P41=""),"",VLOOKUP(P41,Marks,170,0)),"")</f>
        <v>62</v>
      </c>
      <c r="G56" s="997"/>
      <c r="H56" s="998" t="str">
        <f>IFERROR(IF(AND(P41=""),"",VLOOKUP(P41,Marks,171,0)),"")</f>
        <v>B</v>
      </c>
      <c r="I56" s="998"/>
      <c r="J56" s="1000" t="str">
        <f>IF(AND('Marks Entry 6th'!$CL$3="",'Marks Entry 7th'!$CL$3=""),"",IF(AND(C5=6),'Marks Entry 6th'!$CL$3,IF(AND(C5=7),'Marks Entry 7th'!$CL$3,"")))</f>
        <v>G.K.</v>
      </c>
      <c r="K56" s="1001"/>
      <c r="L56" s="1002"/>
      <c r="M56" s="996">
        <f>IF(AND(P41=""),"",'Result Sheet'!$FS$7)</f>
        <v>100</v>
      </c>
      <c r="N56" s="996"/>
      <c r="O56" s="997">
        <f>IFERROR(IF(AND(P41=""),"",VLOOKUP(P41,Marks,174,0)),"")</f>
        <v>81</v>
      </c>
      <c r="P56" s="997"/>
      <c r="Q56" s="998" t="str">
        <f>IFERROR(IF(AND(P41=""),"",VLOOKUP(P41,Marks,175,0)),"")</f>
        <v>A</v>
      </c>
      <c r="R56" s="998"/>
    </row>
    <row r="57" spans="1:18" ht="20.100000000000001" customHeight="1">
      <c r="A57" s="386">
        <f>IF(P41="","",A56+1)</f>
        <v>24</v>
      </c>
      <c r="B57" s="973" t="str">
        <f>IF('Master sheet'!$D$11="Hindi","विषय","Subject")</f>
        <v>विषय</v>
      </c>
      <c r="C57" s="974"/>
      <c r="D57" s="974"/>
      <c r="E57" s="356" t="str">
        <f>IF('Master sheet'!$D$11="Hindi","प्राप्तांक","Ob.M.")</f>
        <v>प्राप्तांक</v>
      </c>
      <c r="F57" s="92" t="str">
        <f>IF('Master sheet'!$D$11="Hindi","ग्रेड","Grade")</f>
        <v>ग्रेड</v>
      </c>
      <c r="G57" s="420"/>
      <c r="H57" s="420"/>
      <c r="I57" s="973" t="str">
        <f>IF('Master sheet'!$D$11="Hindi","विषय","Subject")</f>
        <v>विषय</v>
      </c>
      <c r="J57" s="974"/>
      <c r="K57" s="974"/>
      <c r="L57" s="356" t="str">
        <f>IF('Master sheet'!$D$11="Hindi","प्राप्तांक","Ob.M.")</f>
        <v>प्राप्तांक</v>
      </c>
      <c r="M57" s="92" t="str">
        <f>IF('Master sheet'!$D$11="Hindi","ग्रेड","Grade")</f>
        <v>ग्रेड</v>
      </c>
      <c r="N57" s="973" t="str">
        <f>IF('Master sheet'!$D$11="Hindi","विषय","Subject")</f>
        <v>विषय</v>
      </c>
      <c r="O57" s="974"/>
      <c r="P57" s="975"/>
      <c r="Q57" s="357" t="str">
        <f>IF('Master sheet'!$D$11="Hindi","प्राप्तांक","Ob.M.")</f>
        <v>प्राप्तांक</v>
      </c>
      <c r="R57" s="92" t="str">
        <f>IF('Master sheet'!$D$11="Hindi","ग्रेड","Grade")</f>
        <v>ग्रेड</v>
      </c>
    </row>
    <row r="58" spans="1:18" ht="20.100000000000001" customHeight="1">
      <c r="A58" s="386">
        <f>IF(P41="","",A57+1)</f>
        <v>25</v>
      </c>
      <c r="B58" s="976" t="str">
        <f>IF('Master sheet'!$D$11="Hindi","कार्यानुभव","WORK EXP.")</f>
        <v>कार्यानुभव</v>
      </c>
      <c r="C58" s="977"/>
      <c r="D58" s="977"/>
      <c r="E58" s="986">
        <f>IFERROR(VLOOKUP(P41,Marks,143,0),"")</f>
        <v>93</v>
      </c>
      <c r="F58" s="987"/>
      <c r="G58" s="427" t="str">
        <f>IFERROR(VLOOKUP(P41,Marks,147,0),"")</f>
        <v>A+</v>
      </c>
      <c r="H58" s="988" t="str">
        <f>IF('Master sheet'!$D$11="Hindi","कला शिक्षा","ART EDU.")</f>
        <v>कला शिक्षा</v>
      </c>
      <c r="I58" s="988"/>
      <c r="J58" s="988"/>
      <c r="K58" s="986">
        <f>IFERROR(VLOOKUP(P41,Marks,153,0),"")</f>
        <v>77</v>
      </c>
      <c r="L58" s="987"/>
      <c r="M58" s="97" t="str">
        <f>IFERROR(VLOOKUP(P41,Marks,157,0),"")</f>
        <v>A</v>
      </c>
      <c r="N58" s="978" t="str">
        <f>IF('Master sheet'!$D$11="Hindi","स्वा. एवं शा. शिक्षा","HE.&amp;PH. EDU.")</f>
        <v>स्वा. एवं शा. शिक्षा</v>
      </c>
      <c r="O58" s="979"/>
      <c r="P58" s="980"/>
      <c r="Q58" s="88">
        <f>IFERROR(VLOOKUP(P41,Marks,163,0),"")</f>
        <v>94</v>
      </c>
      <c r="R58" s="97" t="str">
        <f>IFERROR(VLOOKUP(P41,Marks,167,0),"")</f>
        <v>A+</v>
      </c>
    </row>
    <row r="59" spans="1:18">
      <c r="A59" s="386">
        <f>IF(P41="","",A58+1)</f>
        <v>26</v>
      </c>
      <c r="B59" s="363"/>
      <c r="C59" s="363"/>
      <c r="D59" s="363"/>
      <c r="E59" s="364"/>
      <c r="F59" s="365"/>
      <c r="G59" s="365"/>
      <c r="H59" s="365"/>
      <c r="I59" s="363"/>
      <c r="J59" s="363"/>
      <c r="K59" s="363"/>
      <c r="L59" s="364"/>
      <c r="M59" s="365"/>
      <c r="N59" s="366"/>
      <c r="O59" s="366"/>
      <c r="P59" s="366"/>
      <c r="Q59" s="364"/>
      <c r="R59" s="365"/>
    </row>
    <row r="60" spans="1:18" ht="21" customHeight="1">
      <c r="A60" s="386">
        <f>IF(P41="","",A59+1)</f>
        <v>27</v>
      </c>
      <c r="B60" s="963" t="str">
        <f>IF('Master sheet'!$D$11="Hindi","कुल कार्य दिवस :-","Total Meeting :-")</f>
        <v>कुल कार्य दिवस :-</v>
      </c>
      <c r="C60" s="963"/>
      <c r="D60" s="963"/>
      <c r="E60" s="981">
        <f>IFERROR(VLOOKUP(P41,Marks,182,0),"")</f>
        <v>220</v>
      </c>
      <c r="F60" s="981"/>
      <c r="G60" s="981"/>
      <c r="H60" s="981"/>
      <c r="I60" s="981"/>
      <c r="J60" s="981"/>
      <c r="K60" s="963" t="str">
        <f>IF('Master sheet'!$D$11="Hindi","कुल उपस्थिति :-","Total Attendance :-")</f>
        <v>कुल उपस्थिति :-</v>
      </c>
      <c r="L60" s="963"/>
      <c r="M60" s="963"/>
      <c r="N60" s="963"/>
      <c r="O60" s="982">
        <f>IFERROR(VLOOKUP(P41,Marks,183,0),"")</f>
        <v>168</v>
      </c>
      <c r="P60" s="982"/>
      <c r="Q60" s="982"/>
      <c r="R60" s="982"/>
    </row>
    <row r="61" spans="1:18" ht="21" customHeight="1">
      <c r="A61" s="386">
        <f>IF(P41="","",A60+1)</f>
        <v>28</v>
      </c>
      <c r="B61" s="963" t="str">
        <f>IF('Master sheet'!$D$11="Hindi","परिणाम :-","Result :-")</f>
        <v>परिणाम :-</v>
      </c>
      <c r="C61" s="963"/>
      <c r="D61" s="963"/>
      <c r="E61" s="964" t="str">
        <f>IFERROR(VLOOKUP(P41,Marks,181,0),"")</f>
        <v>कक्षा क्रमोन्नत</v>
      </c>
      <c r="F61" s="964"/>
      <c r="G61" s="964"/>
      <c r="H61" s="964"/>
      <c r="I61" s="964"/>
      <c r="J61" s="964"/>
      <c r="K61" s="963" t="str">
        <f>IF('Master sheet'!$D$11="Hindi","परिणाम प्रतिशत में :-","Result in Percentage :-")</f>
        <v>परिणाम प्रतिशत में :-</v>
      </c>
      <c r="L61" s="963"/>
      <c r="M61" s="963"/>
      <c r="N61" s="963"/>
      <c r="O61" s="965">
        <f>IFERROR(VLOOKUP(P41,Marks,177,0),"")</f>
        <v>58.583333333333336</v>
      </c>
      <c r="P61" s="965"/>
      <c r="Q61" s="965"/>
      <c r="R61" s="965"/>
    </row>
    <row r="62" spans="1:18" ht="21" customHeight="1">
      <c r="A62" s="386">
        <f>IF(P41="","",A61+1)</f>
        <v>29</v>
      </c>
      <c r="B62" s="963" t="str">
        <f>IF('Master sheet'!$D$11="Hindi","श्रेणी :-","Division :-")</f>
        <v>श्रेणी :-</v>
      </c>
      <c r="C62" s="963"/>
      <c r="D62" s="963"/>
      <c r="E62" s="972" t="str">
        <f>IFERROR(VLOOKUP(P41,Marks,178,0),"")</f>
        <v>II</v>
      </c>
      <c r="F62" s="972"/>
      <c r="G62" s="972"/>
      <c r="H62" s="972"/>
      <c r="I62" s="972"/>
      <c r="J62" s="972"/>
      <c r="K62" s="963" t="str">
        <f>IF('Master sheet'!$D$11="Hindi","कक्षा में स्थान :-","Position in the Class :-")</f>
        <v>कक्षा में स्थान :-</v>
      </c>
      <c r="L62" s="963"/>
      <c r="M62" s="963"/>
      <c r="N62" s="963"/>
      <c r="O62" s="966">
        <f>IFERROR(VLOOKUP(P41,Marks,180,0),"")</f>
        <v>10.999999999999986</v>
      </c>
      <c r="P62" s="966"/>
      <c r="Q62" s="966"/>
      <c r="R62" s="966"/>
    </row>
    <row r="63" spans="1:18" ht="21" customHeight="1">
      <c r="A63" s="386">
        <f>IF(P41="","",A62+1)</f>
        <v>30</v>
      </c>
      <c r="B63" s="967" t="str">
        <f>IF('Master sheet'!$D$11="Hindi","परीक्षा परिणाम घोषणा दिनांक :-","Result Declaration Date :-")</f>
        <v>परीक्षा परिणाम घोषणा दिनांक :-</v>
      </c>
      <c r="C63" s="967"/>
      <c r="D63" s="967"/>
      <c r="E63" s="968">
        <f>IF(AND(P8=""),"",'Master sheet'!$D$10)</f>
        <v>45428</v>
      </c>
      <c r="F63" s="968"/>
      <c r="G63" s="968"/>
      <c r="H63" s="968"/>
      <c r="I63" s="968"/>
      <c r="J63" s="483"/>
      <c r="K63" s="963" t="str">
        <f>IF('Master sheet'!$D$11="Hindi"," ग्रेड :-","Grade :-")</f>
        <v xml:space="preserve"> ग्रेड :-</v>
      </c>
      <c r="L63" s="963"/>
      <c r="M63" s="963"/>
      <c r="N63" s="963"/>
      <c r="O63" s="971" t="str">
        <f>IFERROR(VLOOKUP(P41,Marks,179,0),"")</f>
        <v>C</v>
      </c>
      <c r="P63" s="971"/>
      <c r="Q63" s="971"/>
      <c r="R63" s="971"/>
    </row>
    <row r="64" spans="1:18" ht="67.5" customHeight="1">
      <c r="A64" s="386">
        <f>IF(P41="","",A63+1)</f>
        <v>31</v>
      </c>
      <c r="B64" s="983" t="str">
        <f>IF(AND(C38=6),CONCATENATE("( ",UPPER('Master sheet'!H14)," )"),IF(AND(C38=7),CONCATENATE("( ",UPPER('Master sheet'!H25)," )"),""))</f>
        <v>( MAMTA LAWANIYA )</v>
      </c>
      <c r="C64" s="983"/>
      <c r="D64" s="983"/>
      <c r="E64" s="983"/>
      <c r="F64" s="983" t="str">
        <f>IF(AND(P41=""),"",CONCATENATE("(",'Master sheet'!$D$16," )"))</f>
        <v>(Suresh Chand )</v>
      </c>
      <c r="G64" s="983"/>
      <c r="H64" s="983"/>
      <c r="I64" s="983"/>
      <c r="J64" s="983"/>
      <c r="K64" s="983"/>
      <c r="L64" s="983"/>
      <c r="M64" s="983" t="str">
        <f>IF(AND(P41=""),"",CONCATENATE("(",'Master sheet'!$D$14," )"))</f>
        <v>(USHA PALIYA )</v>
      </c>
      <c r="N64" s="983"/>
      <c r="O64" s="983"/>
      <c r="P64" s="983"/>
      <c r="Q64" s="983"/>
      <c r="R64" s="983"/>
    </row>
    <row r="65" spans="1:18">
      <c r="A65" s="386">
        <f>IF(P41="","",A64+1)</f>
        <v>32</v>
      </c>
      <c r="B65" s="962" t="str">
        <f>IF('Master sheet'!$D$11="Hindi","हस्ताक्षर कक्षाध्यापक","Signature of the class teacher")</f>
        <v>हस्ताक्षर कक्षाध्यापक</v>
      </c>
      <c r="C65" s="962"/>
      <c r="D65" s="962"/>
      <c r="E65" s="962"/>
      <c r="F65" s="962" t="str">
        <f>IF('Master sheet'!$D$11="Hindi","हस्ताक्षर परीक्षा प्रभारी","Signature of the exam. Incharge")</f>
        <v>हस्ताक्षर परीक्षा प्रभारी</v>
      </c>
      <c r="G65" s="962"/>
      <c r="H65" s="962"/>
      <c r="I65" s="962"/>
      <c r="J65" s="962"/>
      <c r="K65" s="962"/>
      <c r="L65" s="962"/>
      <c r="M65" s="962" t="str">
        <f>IF('Master sheet'!$D$11="Hindi","हस्ताक्षर संस्था प्रधान","Head of Institute's Signature")</f>
        <v>हस्ताक्षर संस्था प्रधान</v>
      </c>
      <c r="N65" s="962"/>
      <c r="O65" s="962"/>
      <c r="P65" s="962"/>
      <c r="Q65" s="962"/>
      <c r="R65" s="962"/>
    </row>
    <row r="67" spans="1:18" ht="21" customHeight="1">
      <c r="A67" s="386">
        <f>IF(P74="","",1)</f>
        <v>1</v>
      </c>
      <c r="B67" s="1003" t="str">
        <f>IF('Master sheet'!$D$11="Hindi","वार्षिक रिपोर्ट कार्ड ","Report Card")</f>
        <v xml:space="preserve">वार्षिक रिपोर्ट कार्ड </v>
      </c>
      <c r="C67" s="1003"/>
      <c r="D67" s="1003"/>
      <c r="E67" s="1003"/>
      <c r="F67" s="1003"/>
      <c r="G67" s="1003"/>
      <c r="H67" s="1003"/>
      <c r="I67" s="1003"/>
      <c r="J67" s="1003"/>
      <c r="K67" s="1003"/>
      <c r="L67" s="1003"/>
      <c r="M67" s="1003"/>
      <c r="N67" s="1003"/>
      <c r="O67" s="1003"/>
      <c r="P67" s="1003"/>
      <c r="Q67" s="1003"/>
      <c r="R67" s="1003"/>
    </row>
    <row r="68" spans="1:18" ht="21" customHeight="1">
      <c r="A68" s="386">
        <f>IF(P74="","",A67+1)</f>
        <v>2</v>
      </c>
      <c r="B68" s="1004" t="str">
        <f>IF('Master sheet'!$D$11="Hindi","शिक्षा विभाग, राजस्थान सरकार","Education Department, Rajasthan Government")</f>
        <v>शिक्षा विभाग, राजस्थान सरकार</v>
      </c>
      <c r="C68" s="1004"/>
      <c r="D68" s="1004"/>
      <c r="E68" s="1004"/>
      <c r="F68" s="1004"/>
      <c r="G68" s="1004"/>
      <c r="H68" s="1004"/>
      <c r="I68" s="1004"/>
      <c r="J68" s="1004"/>
      <c r="K68" s="1004"/>
      <c r="L68" s="1004"/>
      <c r="M68" s="1004"/>
      <c r="N68" s="1004"/>
      <c r="O68" s="1004"/>
      <c r="P68" s="1004"/>
      <c r="Q68" s="1004"/>
      <c r="R68" s="1004"/>
    </row>
    <row r="69" spans="1:18" ht="21" customHeight="1">
      <c r="A69" s="386">
        <f>IF(P74="","",A68+1)</f>
        <v>3</v>
      </c>
      <c r="B69" s="1005" t="str">
        <f>IF('Master sheet'!$D$11="Hindi","विद्यालय का नाम :-","School Name :- ")</f>
        <v>विद्यालय का नाम :-</v>
      </c>
      <c r="C69" s="1005"/>
      <c r="D69" s="1005"/>
      <c r="E69" s="1006" t="str">
        <f>IF(AND(P74=""),"",IF('Master sheet'!$D$11="Hindi",'Master sheet'!$D$8,'Master sheet'!$D$7))</f>
        <v xml:space="preserve">महात्मा गाँधी राजकीय विद्यालय (अंग्रेजी माध्यम) बर, पाली </v>
      </c>
      <c r="F69" s="1006"/>
      <c r="G69" s="1006"/>
      <c r="H69" s="1006"/>
      <c r="I69" s="1006"/>
      <c r="J69" s="1006"/>
      <c r="K69" s="1006"/>
      <c r="L69" s="1006"/>
      <c r="M69" s="1006"/>
      <c r="N69" s="1006"/>
      <c r="O69" s="1006"/>
      <c r="P69" s="1006"/>
      <c r="Q69" s="1006"/>
      <c r="R69" s="1006"/>
    </row>
    <row r="70" spans="1:18" ht="21" customHeight="1">
      <c r="A70" s="386">
        <f>IF(P74="","",A69+1)</f>
        <v>4</v>
      </c>
      <c r="B70" s="379"/>
      <c r="C70" s="379"/>
      <c r="D70" s="379"/>
      <c r="E70" s="959" t="str">
        <f>IF(AND(P74=""),"",IF('Master sheet'!$D$11="Hindi",CONCATENATE("(विद्यालय मान्यता क्रमांक व वर्ष : ","  ",'Master sheet'!$D$6),CONCATENATE("(School Recognition Number &amp; Years : ","  ",'Master sheet'!$D$6)))</f>
        <v>(विद्यालय मान्यता क्रमांक व वर्ष :   शिक्षा/पाली/1995/2001</v>
      </c>
      <c r="F70" s="959"/>
      <c r="G70" s="959"/>
      <c r="H70" s="959"/>
      <c r="I70" s="959"/>
      <c r="J70" s="959"/>
      <c r="K70" s="959"/>
      <c r="L70" s="959"/>
      <c r="M70" s="959"/>
      <c r="N70" s="959"/>
      <c r="O70" s="959"/>
      <c r="P70" s="959"/>
      <c r="Q70" s="959"/>
      <c r="R70" s="959"/>
    </row>
    <row r="71" spans="1:18" ht="21" customHeight="1">
      <c r="A71" s="386">
        <f>IF(P74="","",A70+1)</f>
        <v>5</v>
      </c>
      <c r="B71" s="373" t="str">
        <f>IF('Master sheet'!$D$11="Hindi","कक्षा  :-","CLASS :- ")</f>
        <v>कक्षा  :-</v>
      </c>
      <c r="C71" s="960">
        <f>IFERROR(IF(AND(P74=""),"",VLOOKUP(P74,Marks,2,0)),"")</f>
        <v>7</v>
      </c>
      <c r="D71" s="960"/>
      <c r="E71" s="961" t="str">
        <f>IF('Master sheet'!$D$11="Hindi","सेक्शन :-","Section :- ")</f>
        <v>सेक्शन :-</v>
      </c>
      <c r="F71" s="961"/>
      <c r="G71" s="961"/>
      <c r="H71" s="961"/>
      <c r="I71" s="961"/>
      <c r="J71" s="960" t="str">
        <f>IFERROR(IF(AND(P74=""),"",VLOOKUP(P74,Marks,3,0)),"")</f>
        <v>A</v>
      </c>
      <c r="K71" s="960"/>
      <c r="L71" s="969" t="str">
        <f>IF('Master sheet'!$D$11="Hindi","सत्र :- ","Session :- ")</f>
        <v xml:space="preserve">सत्र :- </v>
      </c>
      <c r="M71" s="969"/>
      <c r="N71" s="969"/>
      <c r="O71" s="969"/>
      <c r="P71" s="970" t="str">
        <f>IF(AND(P74=""),"",'Marks Entry 6th'!$I$2)</f>
        <v>2024-2025</v>
      </c>
      <c r="Q71" s="970"/>
      <c r="R71" s="970"/>
    </row>
    <row r="72" spans="1:18" ht="21" customHeight="1">
      <c r="A72" s="386">
        <f>IF(P74="","",A71+1)</f>
        <v>6</v>
      </c>
      <c r="B72" s="1007" t="str">
        <f>IF('Master sheet'!$D$11="Hindi","विद्यार्थी का नाम :-","Student's Name :-")</f>
        <v>विद्यार्थी का नाम :-</v>
      </c>
      <c r="C72" s="1007"/>
      <c r="D72" s="1007"/>
      <c r="E72" s="1008" t="str">
        <f>IFERROR(IF(AND(P74=""),"",VLOOKUP(P74,Marks,6,0)),"")</f>
        <v>ARMAN HUSSAIN</v>
      </c>
      <c r="F72" s="1008"/>
      <c r="G72" s="1008"/>
      <c r="H72" s="1008"/>
      <c r="I72" s="1008"/>
      <c r="J72" s="1008"/>
      <c r="K72" s="1008"/>
      <c r="L72" s="1009" t="str">
        <f>IF('Master sheet'!$D$11="Hindi","प्रवेशांक :","SR. NO. :")</f>
        <v>प्रवेशांक :</v>
      </c>
      <c r="M72" s="1009"/>
      <c r="N72" s="1009"/>
      <c r="O72" s="1009"/>
      <c r="P72" s="1010">
        <f>IFERROR(IF(AND(P74=""),"",VLOOKUP(P74,Marks,5,0)),"")</f>
        <v>934</v>
      </c>
      <c r="Q72" s="1010"/>
      <c r="R72" s="1010"/>
    </row>
    <row r="73" spans="1:18" ht="21" customHeight="1">
      <c r="A73" s="386">
        <f>IF(P74="","",A72+1)</f>
        <v>7</v>
      </c>
      <c r="B73" s="1007" t="str">
        <f>IF('Master sheet'!$D$11="Hindi","पिता का नाम :-","Father's Name :-")</f>
        <v>पिता का नाम :-</v>
      </c>
      <c r="C73" s="1007"/>
      <c r="D73" s="1007"/>
      <c r="E73" s="1008" t="str">
        <f>IFERROR(IF(AND(P74=""),"",VLOOKUP(P74,Marks,7,0)),"")</f>
        <v>AARIF HUSSAIN</v>
      </c>
      <c r="F73" s="1008"/>
      <c r="G73" s="1008"/>
      <c r="H73" s="1008"/>
      <c r="I73" s="1008"/>
      <c r="J73" s="1008"/>
      <c r="K73" s="1008"/>
      <c r="L73" s="1009" t="str">
        <f>IF('Master sheet'!$D$11="Hindi","जन्म तिथि :","Date of Birth :")</f>
        <v>जन्म तिथि :</v>
      </c>
      <c r="M73" s="1009"/>
      <c r="N73" s="1009"/>
      <c r="O73" s="1009"/>
      <c r="P73" s="1020">
        <f>IFERROR(IF(AND(P74=""),"",VLOOKUP(P74,Marks,4,0)),"")</f>
        <v>42348</v>
      </c>
      <c r="Q73" s="1020"/>
      <c r="R73" s="1020"/>
    </row>
    <row r="74" spans="1:18" ht="15.75">
      <c r="A74" s="386">
        <f>IF(P74="","",A73+1)</f>
        <v>8</v>
      </c>
      <c r="B74" s="1007" t="str">
        <f>IF('Master sheet'!$D$11="Hindi","माता का नाम :-","Mother's Name :-")</f>
        <v>माता का नाम :-</v>
      </c>
      <c r="C74" s="1007"/>
      <c r="D74" s="1007"/>
      <c r="E74" s="1008" t="str">
        <f>IFERROR(IF(AND(P74=""),"",VLOOKUP(P74,Marks,8,0)),"")</f>
        <v>SALMA BANO</v>
      </c>
      <c r="F74" s="1008"/>
      <c r="G74" s="1008"/>
      <c r="H74" s="1008"/>
      <c r="I74" s="1008"/>
      <c r="J74" s="1008"/>
      <c r="K74" s="1008"/>
      <c r="L74" s="1009" t="str">
        <f>IF('Master sheet'!$D$11="Hindi","रोल नंबर :-","Roll No. :")</f>
        <v>रोल नंबर :-</v>
      </c>
      <c r="M74" s="1009"/>
      <c r="N74" s="1009"/>
      <c r="O74" s="1009"/>
      <c r="P74" s="1021">
        <f>IF(P41="","",IF(AND(P41+1&gt;$AA$6),"",P41+1))</f>
        <v>703</v>
      </c>
      <c r="Q74" s="1021"/>
      <c r="R74" s="1021"/>
    </row>
    <row r="75" spans="1:18" ht="15.75">
      <c r="A75" s="386">
        <f>IF(P74="","",A74+1)</f>
        <v>9</v>
      </c>
      <c r="B75" s="374"/>
      <c r="C75" s="374"/>
      <c r="D75" s="374"/>
      <c r="E75" s="375"/>
      <c r="F75" s="375"/>
      <c r="G75" s="421"/>
      <c r="H75" s="421"/>
      <c r="I75" s="375"/>
      <c r="J75" s="375"/>
      <c r="K75" s="375"/>
      <c r="L75" s="376"/>
      <c r="M75" s="376"/>
      <c r="N75" s="376"/>
      <c r="O75" s="376"/>
      <c r="P75" s="377"/>
      <c r="Q75" s="377"/>
      <c r="R75" s="377"/>
    </row>
    <row r="76" spans="1:18" ht="21.75" customHeight="1">
      <c r="A76" s="386">
        <f>IF(P74="","",A75+1)</f>
        <v>10</v>
      </c>
      <c r="B76" s="1022" t="str">
        <f>IF('Master sheet'!$D$11="Hindi","विषय","Subject")</f>
        <v>विषय</v>
      </c>
      <c r="C76" s="744" t="str">
        <f>IF('Master sheet'!$D$11="Hindi","प्रथम परख ","First Test")</f>
        <v xml:space="preserve">प्रथम परख </v>
      </c>
      <c r="D76" s="745"/>
      <c r="E76" s="746" t="str">
        <f>IF('Master sheet'!$D$11="Hindi","द्वितीय परख","Second Test")</f>
        <v>द्वितीय परख</v>
      </c>
      <c r="F76" s="747"/>
      <c r="G76" s="746" t="str">
        <f>IF('Master sheet'!$D$11="Hindi","तृतीय परख","Third Test")</f>
        <v>तृतीय परख</v>
      </c>
      <c r="H76" s="747"/>
      <c r="I76" s="1023" t="str">
        <f>IF('Master sheet'!$D$11="Hindi","सा. परख योग","Test Total")</f>
        <v>सा. परख योग</v>
      </c>
      <c r="J76" s="752" t="str">
        <f>IF('Master sheet'!$D$11="Hindi","अर्द्धवार्षिक","Half Yearly")</f>
        <v>अर्द्धवार्षिक</v>
      </c>
      <c r="K76" s="753"/>
      <c r="L76" s="754"/>
      <c r="M76" s="755" t="str">
        <f>IF('Master sheet'!$D$11="Hindi","अर्द्ध वा. तक योग","Total Till H.Y.")</f>
        <v>अर्द्ध वा. तक योग</v>
      </c>
      <c r="N76" s="752" t="str">
        <f>IF('Master sheet'!$D$11="Hindi","वार्षिक","Yearly")</f>
        <v>वार्षिक</v>
      </c>
      <c r="O76" s="753"/>
      <c r="P76" s="754"/>
      <c r="Q76" s="743" t="str">
        <f>IF('Master sheet'!$D$11="Hindi","विषय कुल योग ","Subject Total")</f>
        <v xml:space="preserve">विषय कुल योग </v>
      </c>
      <c r="R76" s="750" t="str">
        <f>IF('Master sheet'!$D$11="Hindi","ग्रेड","Grade")</f>
        <v>ग्रेड</v>
      </c>
    </row>
    <row r="77" spans="1:18" ht="86.25" customHeight="1">
      <c r="A77" s="386">
        <f>IF(P74="","",A76+1)</f>
        <v>11</v>
      </c>
      <c r="B77" s="1022"/>
      <c r="C77" s="431" t="str">
        <f>IF('Master sheet'!$D$11="Hindi","लिखित परीक्षा","Written")</f>
        <v>लिखित परीक्षा</v>
      </c>
      <c r="D77" s="431" t="str">
        <f>IF('Master sheet'!$D$11="Hindi","गतिविधि, मौखिक, प्रोजेक्ट, प्रायोगिक","Act, Oral, Project, Prac.")</f>
        <v>गतिविधि, मौखिक, प्रोजेक्ट, प्रायोगिक</v>
      </c>
      <c r="E77" s="431" t="str">
        <f>IF('Master sheet'!$D$11="Hindi","लिखित परीक्षा","Written")</f>
        <v>लिखित परीक्षा</v>
      </c>
      <c r="F77" s="431" t="str">
        <f>IF('Master sheet'!$D$11="Hindi","गतिविधि, मौखिक, प्रोजेक्ट, प्रायोगिक","Act, Oral, Project, Prac.")</f>
        <v>गतिविधि, मौखिक, प्रोजेक्ट, प्रायोगिक</v>
      </c>
      <c r="G77" s="431" t="str">
        <f>IF('Master sheet'!$D$11="Hindi","लिखित परीक्षा","Written")</f>
        <v>लिखित परीक्षा</v>
      </c>
      <c r="H77" s="431" t="str">
        <f>IF('Master sheet'!$D$11="Hindi","गतिविधि, मौखिक, प्रोजेक्ट, प्रायोगिक","Act, Oral, Project, Prac.")</f>
        <v>गतिविधि, मौखिक, प्रोजेक्ट, प्रायोगिक</v>
      </c>
      <c r="I77" s="1024"/>
      <c r="J77" s="431" t="str">
        <f>IF('Master sheet'!$D$11="Hindi","लिखित परीक्षा","Written")</f>
        <v>लिखित परीक्षा</v>
      </c>
      <c r="K77" s="431" t="str">
        <f>IF('Master sheet'!$D$11="Hindi","गतिविधि, मौखिक, प्रोजेक्ट, प्रायोगिक","Act, Oral, Project, Prac.")</f>
        <v>गतिविधि, मौखिक, प्रोजेक्ट, प्रायोगिक</v>
      </c>
      <c r="L77" s="431" t="str">
        <f>IF('Master sheet'!$D$11="Hindi","अर्द्ध वा. योग","H.Y. Total")</f>
        <v>अर्द्ध वा. योग</v>
      </c>
      <c r="M77" s="755"/>
      <c r="N77" s="431" t="str">
        <f>IF('Master sheet'!$D$11="Hindi","लिखित परीक्षा","Written")</f>
        <v>लिखित परीक्षा</v>
      </c>
      <c r="O77" s="431" t="str">
        <f>IF('Master sheet'!$D$11="Hindi","गतिविधि, मौखिक, प्रोजेक्ट, प्रायोगिक","Act, Oral, Project, Prac.")</f>
        <v>गतिविधि, मौखिक, प्रोजेक्ट, प्रायोगिक</v>
      </c>
      <c r="P77" s="431" t="str">
        <f>IF('Master sheet'!$D$11="Hindi","वार्षिक योग","Yearly Total")</f>
        <v>वार्षिक योग</v>
      </c>
      <c r="Q77" s="743"/>
      <c r="R77" s="751">
        <v>0</v>
      </c>
    </row>
    <row r="78" spans="1:18" ht="21.75" customHeight="1">
      <c r="A78" s="386">
        <f>IF(P74="","",A77+1)</f>
        <v>12</v>
      </c>
      <c r="B78" s="1022"/>
      <c r="C78" s="114">
        <v>5</v>
      </c>
      <c r="D78" s="114">
        <v>5</v>
      </c>
      <c r="E78" s="114">
        <v>5</v>
      </c>
      <c r="F78" s="114">
        <v>5</v>
      </c>
      <c r="G78" s="114">
        <v>5</v>
      </c>
      <c r="H78" s="114">
        <v>5</v>
      </c>
      <c r="I78" s="369">
        <f>IF(AND(C78="",D78="",E78="",F78="",G78="",H78=""),"",SUM(C78:H78))</f>
        <v>30</v>
      </c>
      <c r="J78" s="114">
        <v>50</v>
      </c>
      <c r="K78" s="114">
        <v>20</v>
      </c>
      <c r="L78" s="116">
        <f>IF(AND(J78="",K78=""),"",SUM(J78:K78))</f>
        <v>70</v>
      </c>
      <c r="M78" s="115">
        <f>IF(AND(I78="NA",L78="NA"),"NA",SUM(I78,L78))</f>
        <v>100</v>
      </c>
      <c r="N78" s="114">
        <v>70</v>
      </c>
      <c r="O78" s="114">
        <v>30</v>
      </c>
      <c r="P78" s="286">
        <f>IF(AND(N78="",O78=""),"",SUM(N78:O78))</f>
        <v>100</v>
      </c>
      <c r="Q78" s="115">
        <f>IF(P78="","",SUM(M78,P78))</f>
        <v>200</v>
      </c>
      <c r="R78" s="114"/>
    </row>
    <row r="79" spans="1:18" ht="20.100000000000001" customHeight="1">
      <c r="A79" s="386">
        <f>IF(P74="","",A78+1)</f>
        <v>13</v>
      </c>
      <c r="B79" s="92" t="str">
        <f>IF('Master sheet'!D$11="Hindi","हिंदी","Hindi")</f>
        <v>हिंदी</v>
      </c>
      <c r="C79" s="423">
        <f>IFERROR(VLOOKUP(P74,Marks,11,0),"")</f>
        <v>4</v>
      </c>
      <c r="D79" s="423">
        <f>IFERROR(VLOOKUP(P74,Marks,12,0),"")</f>
        <v>5</v>
      </c>
      <c r="E79" s="423">
        <f>IFERROR(VLOOKUP(P74,Marks,13,0),"")</f>
        <v>5</v>
      </c>
      <c r="F79" s="423">
        <f>IFERROR(VLOOKUP(P74,Marks,14,0),"")</f>
        <v>5</v>
      </c>
      <c r="G79" s="423">
        <f>IFERROR(VLOOKUP(P74,Marks,15,0),"")</f>
        <v>5</v>
      </c>
      <c r="H79" s="423">
        <f>IFERROR(VLOOKUP(P74,Marks,16,0),"")</f>
        <v>3</v>
      </c>
      <c r="I79" s="368">
        <f>IFERROR(VLOOKUP(P74,Marks,17,0),"")</f>
        <v>27</v>
      </c>
      <c r="J79" s="423">
        <f>IFERROR(VLOOKUP(P74,Marks,18,0),"")</f>
        <v>38</v>
      </c>
      <c r="K79" s="423">
        <f>IFERROR(VLOOKUP(P74,Marks,19,0),"")</f>
        <v>12</v>
      </c>
      <c r="L79" s="87">
        <f>IFERROR(VLOOKUP(P74,Marks,20,0),"")</f>
        <v>50</v>
      </c>
      <c r="M79" s="367">
        <f>IFERROR(VLOOKUP(P74,Marks,21,0),"")</f>
        <v>77</v>
      </c>
      <c r="N79" s="423">
        <f>IFERROR(VLOOKUP(P74,Marks,22,0),"")</f>
        <v>37</v>
      </c>
      <c r="O79" s="423">
        <f>IFERROR(VLOOKUP(P74,Marks,23,0),"")</f>
        <v>11</v>
      </c>
      <c r="P79" s="87">
        <f>IFERROR(VLOOKUP(P74,Marks,24,0),"")</f>
        <v>48</v>
      </c>
      <c r="Q79" s="370">
        <f>IFERROR(VLOOKUP(P74,Marks,25,0),"")</f>
        <v>125</v>
      </c>
      <c r="R79" s="89" t="str">
        <f>IFERROR(VLOOKUP(P74,Marks,31,0),"")</f>
        <v>C</v>
      </c>
    </row>
    <row r="80" spans="1:18" ht="20.100000000000001" customHeight="1">
      <c r="A80" s="386">
        <f>IF(P74="","",A79+1)</f>
        <v>14</v>
      </c>
      <c r="B80" s="92" t="str">
        <f>IF('Master sheet'!$D$11="Hindi","अंग्रेजी","English")</f>
        <v>अंग्रेजी</v>
      </c>
      <c r="C80" s="423">
        <f>IFERROR(VLOOKUP(P74,Marks,32,0),"")</f>
        <v>3</v>
      </c>
      <c r="D80" s="423">
        <f>IFERROR(VLOOKUP(P74,Marks,33,0),"")</f>
        <v>4</v>
      </c>
      <c r="E80" s="423">
        <f>IFERROR(VLOOKUP(P74,Marks,34,0),"")</f>
        <v>2</v>
      </c>
      <c r="F80" s="423">
        <f>IFERROR(VLOOKUP(P74,Marks,35,0),"")</f>
        <v>5</v>
      </c>
      <c r="G80" s="423">
        <f>IFERROR(VLOOKUP(P74,Marks,36,0),"")</f>
        <v>4</v>
      </c>
      <c r="H80" s="423">
        <f>IFERROR(VLOOKUP(P74,Marks,37,0),"")</f>
        <v>5</v>
      </c>
      <c r="I80" s="368">
        <f>IFERROR(VLOOKUP(P74,Marks,38,0),"")</f>
        <v>23</v>
      </c>
      <c r="J80" s="423">
        <f>IFERROR(VLOOKUP(P74,Marks,39,0),"")</f>
        <v>40</v>
      </c>
      <c r="K80" s="423">
        <f>IFERROR(VLOOKUP(P74,Marks,40,0),"")</f>
        <v>11</v>
      </c>
      <c r="L80" s="87">
        <f>IFERROR(VLOOKUP(P74,Marks,41,0),"")</f>
        <v>51</v>
      </c>
      <c r="M80" s="367">
        <f>IFERROR(VLOOKUP(P74,Marks,42,0),"")</f>
        <v>74</v>
      </c>
      <c r="N80" s="423">
        <f>IFERROR(VLOOKUP(P74,Marks,43,0),"")</f>
        <v>37</v>
      </c>
      <c r="O80" s="423">
        <f>IFERROR(VLOOKUP(P74,Marks,44,0),"")</f>
        <v>8</v>
      </c>
      <c r="P80" s="87">
        <f>IFERROR(VLOOKUP(P74,Marks,45,0),"")</f>
        <v>45</v>
      </c>
      <c r="Q80" s="370">
        <f>IFERROR(VLOOKUP(P74,Marks,46,0),"")</f>
        <v>119</v>
      </c>
      <c r="R80" s="89" t="str">
        <f>IFERROR(VLOOKUP(P74,Marks,52,0),"")</f>
        <v>C</v>
      </c>
    </row>
    <row r="81" spans="1:18" ht="20.100000000000001" customHeight="1">
      <c r="A81" s="386">
        <f>IF(P74="","",A80+1)</f>
        <v>15</v>
      </c>
      <c r="B81" s="92" t="str">
        <f>IFERROR(VLOOKUP(P74,Marks,53,0),"")</f>
        <v>उर्दू (72)</v>
      </c>
      <c r="C81" s="423">
        <f>IFERROR(VLOOKUP(P74,Marks,54,0),"")</f>
        <v>3</v>
      </c>
      <c r="D81" s="423">
        <f>IFERROR(VLOOKUP(P74,Marks,55,0),"")</f>
        <v>3</v>
      </c>
      <c r="E81" s="423">
        <f>IFERROR(VLOOKUP(P74,Marks,56,0),"")</f>
        <v>4</v>
      </c>
      <c r="F81" s="423">
        <f>IFERROR(VLOOKUP(P74,Marks,57,0),"")</f>
        <v>4</v>
      </c>
      <c r="G81" s="423">
        <f>IFERROR(VLOOKUP(P74,Marks,58,0),"")</f>
        <v>5</v>
      </c>
      <c r="H81" s="423">
        <f>IFERROR(VLOOKUP(P74,Marks,59,0),"")</f>
        <v>5</v>
      </c>
      <c r="I81" s="368">
        <f>IFERROR(VLOOKUP(P74,Marks,60,0),"")</f>
        <v>24</v>
      </c>
      <c r="J81" s="423">
        <f>IFERROR(VLOOKUP(P74,Marks,61,0),"")</f>
        <v>42</v>
      </c>
      <c r="K81" s="423">
        <f>IFERROR(VLOOKUP(P74,Marks,62,0),"")</f>
        <v>14</v>
      </c>
      <c r="L81" s="87">
        <f>IFERROR(VLOOKUP(P74,Marks,63,0),"")</f>
        <v>56</v>
      </c>
      <c r="M81" s="367">
        <f>IFERROR(VLOOKUP(P74,Marks,64,0),"")</f>
        <v>80</v>
      </c>
      <c r="N81" s="423">
        <f>IFERROR(VLOOKUP(P74,Marks,65,0),"")</f>
        <v>41</v>
      </c>
      <c r="O81" s="423">
        <f>IFERROR(VLOOKUP(P74,Marks,66,0),"")</f>
        <v>8</v>
      </c>
      <c r="P81" s="87">
        <f>IFERROR(VLOOKUP(P74,Marks,67,0),"")</f>
        <v>49</v>
      </c>
      <c r="Q81" s="370">
        <f>IFERROR(VLOOKUP(P74,Marks,68,0),"")</f>
        <v>129</v>
      </c>
      <c r="R81" s="89" t="str">
        <f>IFERROR(VLOOKUP(P74,Marks,74,0),"")</f>
        <v>C</v>
      </c>
    </row>
    <row r="82" spans="1:18" ht="20.100000000000001" customHeight="1">
      <c r="A82" s="386">
        <f>IF(P74="","",A81+1)</f>
        <v>16</v>
      </c>
      <c r="B82" s="92" t="str">
        <f>IF('Master sheet'!$D$11="Hindi","गणित","Maths")</f>
        <v>गणित</v>
      </c>
      <c r="C82" s="423">
        <f>IFERROR(VLOOKUP(P74,Marks,75,0),"")</f>
        <v>4</v>
      </c>
      <c r="D82" s="423">
        <f>IFERROR(VLOOKUP(P74,Marks,76,0),"")</f>
        <v>5</v>
      </c>
      <c r="E82" s="423">
        <f>IFERROR(VLOOKUP(P74,Marks,77,0),"")</f>
        <v>4</v>
      </c>
      <c r="F82" s="423">
        <f>IFERROR(VLOOKUP(P74,Marks,78,0),"")</f>
        <v>5</v>
      </c>
      <c r="G82" s="423">
        <f>IFERROR(VLOOKUP(P74,Marks,79,0),"")</f>
        <v>4</v>
      </c>
      <c r="H82" s="423">
        <f>IFERROR(VLOOKUP(P74,Marks,80,0),"")</f>
        <v>5</v>
      </c>
      <c r="I82" s="368">
        <f>IFERROR(VLOOKUP(P74,Marks,81,0),"")</f>
        <v>27</v>
      </c>
      <c r="J82" s="423">
        <f>IFERROR(VLOOKUP(P74,Marks,82,0),"")</f>
        <v>31</v>
      </c>
      <c r="K82" s="423">
        <f>IFERROR(VLOOKUP(P74,Marks,83,0),"")</f>
        <v>12</v>
      </c>
      <c r="L82" s="87">
        <f>IFERROR(VLOOKUP(P74,Marks,84,0),"")</f>
        <v>43</v>
      </c>
      <c r="M82" s="367">
        <f>IFERROR(VLOOKUP(P74,Marks,85,0),"")</f>
        <v>70</v>
      </c>
      <c r="N82" s="423">
        <f>IFERROR(VLOOKUP(P74,Marks,86,0),"")</f>
        <v>55</v>
      </c>
      <c r="O82" s="423">
        <f>IFERROR(VLOOKUP(P74,Marks,87,0),"")</f>
        <v>8</v>
      </c>
      <c r="P82" s="87">
        <f>IFERROR(VLOOKUP(P74,Marks,88,0),"")</f>
        <v>63</v>
      </c>
      <c r="Q82" s="370">
        <f>IFERROR(VLOOKUP(P74,Marks,89,0),"")</f>
        <v>133</v>
      </c>
      <c r="R82" s="89" t="str">
        <f>IFERROR(VLOOKUP(P74,Marks,95,0),"")</f>
        <v>C</v>
      </c>
    </row>
    <row r="83" spans="1:18" ht="20.100000000000001" customHeight="1">
      <c r="A83" s="386">
        <f>IF(P74="","",A82+1)</f>
        <v>17</v>
      </c>
      <c r="B83" s="92" t="str">
        <f>IF('Master sheet'!$D$11="Hindi","विज्ञान","Science")</f>
        <v>विज्ञान</v>
      </c>
      <c r="C83" s="423">
        <f>IFERROR(VLOOKUP(P74,Marks,96,0),"")</f>
        <v>5</v>
      </c>
      <c r="D83" s="423">
        <f>IFERROR(VLOOKUP(P74,Marks,97),"")</f>
        <v>5</v>
      </c>
      <c r="E83" s="423">
        <f>IFERROR(VLOOKUP(P74,Marks,98,0),"")</f>
        <v>5</v>
      </c>
      <c r="F83" s="423">
        <f>IFERROR(VLOOKUP(P74,Marks,99,0),"")</f>
        <v>5</v>
      </c>
      <c r="G83" s="423">
        <f>IFERROR(VLOOKUP(P74,Marks,100,0),"")</f>
        <v>4</v>
      </c>
      <c r="H83" s="423">
        <f>IFERROR(VLOOKUP(P74,Marks,101,0),"")</f>
        <v>4</v>
      </c>
      <c r="I83" s="368">
        <f>IFERROR(VLOOKUP(P74,Marks,102,0),"")</f>
        <v>28</v>
      </c>
      <c r="J83" s="423">
        <f>IFERROR(VLOOKUP(P74,Marks,103,0),"")</f>
        <v>23</v>
      </c>
      <c r="K83" s="423">
        <f>IFERROR(VLOOKUP(P74,Marks,104,0),"")</f>
        <v>10</v>
      </c>
      <c r="L83" s="87">
        <f>IFERROR(VLOOKUP(P74,Marks,105,0),"")</f>
        <v>33</v>
      </c>
      <c r="M83" s="367">
        <f>IFERROR(VLOOKUP(P74,Marks,106,0),"")</f>
        <v>61</v>
      </c>
      <c r="N83" s="423">
        <f>IFERROR(VLOOKUP(P74,Marks,107,0),"")</f>
        <v>58</v>
      </c>
      <c r="O83" s="423">
        <f>IFERROR(VLOOKUP(P74,Marks,108,0),"")</f>
        <v>18</v>
      </c>
      <c r="P83" s="87">
        <f>IFERROR(VLOOKUP(P74,Marks,109,0),"")</f>
        <v>76</v>
      </c>
      <c r="Q83" s="370">
        <f>IFERROR(VLOOKUP(P74,Marks,110,0),"")</f>
        <v>137</v>
      </c>
      <c r="R83" s="89" t="str">
        <f>IFERROR(VLOOKUP(P74,Marks,116,0),"")</f>
        <v>C</v>
      </c>
    </row>
    <row r="84" spans="1:18" ht="20.100000000000001" customHeight="1">
      <c r="A84" s="386">
        <f>IF(P74="","",A83+1)</f>
        <v>18</v>
      </c>
      <c r="B84" s="92" t="str">
        <f>IF('Master sheet'!$D$11="Hindi","सामाजिक विज्ञान","Social Science")</f>
        <v>सामाजिक विज्ञान</v>
      </c>
      <c r="C84" s="423">
        <f>IFERROR(VLOOKUP(P74,Marks,117,0),"")</f>
        <v>5</v>
      </c>
      <c r="D84" s="423">
        <f>IFERROR(VLOOKUP(P74,Marks,118,0),"")</f>
        <v>5</v>
      </c>
      <c r="E84" s="423">
        <f>IFERROR(VLOOKUP(P74,Marks,119,0),"")</f>
        <v>4</v>
      </c>
      <c r="F84" s="423">
        <f>IFERROR(VLOOKUP(P74,Marks,120,0),"")</f>
        <v>4</v>
      </c>
      <c r="G84" s="423">
        <f>IFERROR(VLOOKUP(P74,Marks,121,0),"")</f>
        <v>3</v>
      </c>
      <c r="H84" s="423">
        <f>IFERROR(VLOOKUP(P74,Marks,122,0),"")</f>
        <v>3</v>
      </c>
      <c r="I84" s="368">
        <f>IFERROR(VLOOKUP(P74,Marks,123,0),"")</f>
        <v>24</v>
      </c>
      <c r="J84" s="423">
        <f>IFERROR(VLOOKUP(P74,Marks,124,0),"")</f>
        <v>42</v>
      </c>
      <c r="K84" s="423">
        <f>IFERROR(VLOOKUP(P74,Marks,125,0),"")</f>
        <v>12</v>
      </c>
      <c r="L84" s="87">
        <f>IFERROR(VLOOKUP(P74,Marks,126,0),"")</f>
        <v>54</v>
      </c>
      <c r="M84" s="367">
        <f>IFERROR(VLOOKUP(P74,Marks,127,0),"")</f>
        <v>78</v>
      </c>
      <c r="N84" s="423">
        <f>IFERROR(VLOOKUP(P74,Marks,128,0),"")</f>
        <v>66</v>
      </c>
      <c r="O84" s="423">
        <f>IFERROR(VLOOKUP(P74,Marks,129,0),"")</f>
        <v>18</v>
      </c>
      <c r="P84" s="87">
        <f>IFERROR(VLOOKUP(P74,Marks,130,0),"")</f>
        <v>84</v>
      </c>
      <c r="Q84" s="370">
        <f>IFERROR(VLOOKUP(P74,Marks,131,0),"")</f>
        <v>162</v>
      </c>
      <c r="R84" s="89" t="str">
        <f>IFERROR(VLOOKUP(P74,Marks,137,0),"")</f>
        <v>B</v>
      </c>
    </row>
    <row r="85" spans="1:18" ht="27" customHeight="1">
      <c r="A85" s="386">
        <f>IF(P74="","",A84+1)</f>
        <v>19</v>
      </c>
      <c r="B85" s="378" t="str">
        <f>IF('Master sheet'!$D$11="Hindi","कुल योग","Total")</f>
        <v>कुल योग</v>
      </c>
      <c r="C85" s="90">
        <f>IF(AND(C79="",C80="",C81="",C82="",C83="",C84=""),"",SUM(C79:C84))</f>
        <v>24</v>
      </c>
      <c r="D85" s="90">
        <f t="shared" ref="D85:Q85" si="2">IF(AND(D79="",D80="",D81="",D82="",D83="",D84=""),"",SUM(D79:D84))</f>
        <v>27</v>
      </c>
      <c r="E85" s="90">
        <f t="shared" si="2"/>
        <v>24</v>
      </c>
      <c r="F85" s="90">
        <f t="shared" si="2"/>
        <v>28</v>
      </c>
      <c r="G85" s="90">
        <f t="shared" si="2"/>
        <v>25</v>
      </c>
      <c r="H85" s="90">
        <f t="shared" si="2"/>
        <v>25</v>
      </c>
      <c r="I85" s="90">
        <f t="shared" si="2"/>
        <v>153</v>
      </c>
      <c r="J85" s="90">
        <f t="shared" si="2"/>
        <v>216</v>
      </c>
      <c r="K85" s="90">
        <f t="shared" si="2"/>
        <v>71</v>
      </c>
      <c r="L85" s="90">
        <f t="shared" si="2"/>
        <v>287</v>
      </c>
      <c r="M85" s="90">
        <f t="shared" si="2"/>
        <v>440</v>
      </c>
      <c r="N85" s="90">
        <f t="shared" si="2"/>
        <v>294</v>
      </c>
      <c r="O85" s="90">
        <f t="shared" si="2"/>
        <v>71</v>
      </c>
      <c r="P85" s="90">
        <f t="shared" si="2"/>
        <v>365</v>
      </c>
      <c r="Q85" s="90">
        <f t="shared" si="2"/>
        <v>805</v>
      </c>
      <c r="R85" s="223" t="str">
        <f>IFERROR(VLOOKUP(P74,Marks,179,0),"")</f>
        <v>C</v>
      </c>
    </row>
    <row r="86" spans="1:18">
      <c r="A86" s="386">
        <f>IF(P74="","",A85+1)</f>
        <v>20</v>
      </c>
      <c r="B86" s="993"/>
      <c r="C86" s="993"/>
      <c r="D86" s="993"/>
      <c r="E86" s="993"/>
      <c r="F86" s="993"/>
      <c r="G86" s="993"/>
      <c r="H86" s="993"/>
      <c r="I86" s="993"/>
      <c r="J86" s="993"/>
      <c r="K86" s="993"/>
      <c r="L86" s="993"/>
      <c r="M86" s="993"/>
      <c r="N86" s="993"/>
      <c r="O86" s="993"/>
      <c r="P86" s="993"/>
      <c r="Q86" s="993"/>
      <c r="R86" s="993"/>
    </row>
    <row r="87" spans="1:18" ht="20.100000000000001" customHeight="1">
      <c r="A87" s="386">
        <f>IF(P74="","",A86+1)</f>
        <v>21</v>
      </c>
      <c r="B87" s="994" t="str">
        <f>IF('Master sheet'!$D$11="Hindi","अतिरिक्त विषय ","Extra Subject")</f>
        <v xml:space="preserve">अतिरिक्त विषय </v>
      </c>
      <c r="C87" s="994"/>
      <c r="D87" s="994"/>
      <c r="E87" s="994"/>
      <c r="F87" s="994"/>
      <c r="G87" s="994"/>
      <c r="H87" s="994"/>
      <c r="I87" s="994"/>
      <c r="J87" s="994"/>
      <c r="K87" s="994"/>
      <c r="L87" s="994"/>
      <c r="M87" s="994"/>
      <c r="N87" s="994"/>
      <c r="O87" s="994"/>
      <c r="P87" s="994"/>
      <c r="Q87" s="994"/>
      <c r="R87" s="994"/>
    </row>
    <row r="88" spans="1:18" ht="20.100000000000001" customHeight="1">
      <c r="A88" s="386">
        <f>IF(P74="","",A87+1)</f>
        <v>22</v>
      </c>
      <c r="B88" s="988" t="str">
        <f>IF('Master sheet'!$D$11="Hindi","विषय","Subject")</f>
        <v>विषय</v>
      </c>
      <c r="C88" s="988"/>
      <c r="D88" s="988" t="str">
        <f>IF('Master sheet'!$D$11="Hindi","पूर्णांक","M.M.")</f>
        <v>पूर्णांक</v>
      </c>
      <c r="E88" s="988"/>
      <c r="F88" s="988" t="str">
        <f>IF('Master sheet'!$D$11="Hindi","प्राप्तांक","Ob.M.")</f>
        <v>प्राप्तांक</v>
      </c>
      <c r="G88" s="988"/>
      <c r="H88" s="988" t="str">
        <f>IF('Master sheet'!$D$11="Hindi","ग्रेड","Grade")</f>
        <v>ग्रेड</v>
      </c>
      <c r="I88" s="988"/>
      <c r="J88" s="991" t="str">
        <f>IF('Master sheet'!$D$11="Hindi","विषय","Subject")</f>
        <v>विषय</v>
      </c>
      <c r="K88" s="992"/>
      <c r="L88" s="995"/>
      <c r="M88" s="991" t="str">
        <f>IF('Master sheet'!$D$11="Hindi","पूर्णांक","M.M.")</f>
        <v>पूर्णांक</v>
      </c>
      <c r="N88" s="995"/>
      <c r="O88" s="991" t="str">
        <f>IF('Master sheet'!$D$11="Hindi","प्राप्तांक","Ob.M.")</f>
        <v>प्राप्तांक</v>
      </c>
      <c r="P88" s="995"/>
      <c r="Q88" s="991" t="str">
        <f>IF('Master sheet'!$D$11="Hindi","ग्रेड","Grade")</f>
        <v>ग्रेड</v>
      </c>
      <c r="R88" s="995"/>
    </row>
    <row r="89" spans="1:18" ht="20.100000000000001" customHeight="1">
      <c r="A89" s="386">
        <f>IF(P74="","",A88+1)</f>
        <v>23</v>
      </c>
      <c r="B89" s="999" t="str">
        <f>IF(AND('Marks Entry 6th'!$CJ$3="",'Marks Entry 7th'!$CJ$3=""),"",IF(AND(C38=6),'Marks Entry 6th'!$CJ$3,IF(AND(C38=7),'Marks Entry 7th'!$CJ$3,"")))</f>
        <v>COMPUTER</v>
      </c>
      <c r="C89" s="999"/>
      <c r="D89" s="996">
        <f>IF(AND(P74=""),"",'Result Sheet'!$FO$7)</f>
        <v>100</v>
      </c>
      <c r="E89" s="996"/>
      <c r="F89" s="997">
        <f>IFERROR(IF(AND(P74=""),"",VLOOKUP(P74,Marks,170,0)),"")</f>
        <v>83</v>
      </c>
      <c r="G89" s="997"/>
      <c r="H89" s="998" t="str">
        <f>IFERROR(IF(AND(P74=""),"",VLOOKUP(P74,Marks,171,0)),"")</f>
        <v>A</v>
      </c>
      <c r="I89" s="998"/>
      <c r="J89" s="1000" t="str">
        <f>IF(AND('Marks Entry 6th'!$CL$3="",'Marks Entry 7th'!$CL$3=""),"",IF(AND(C38=6),'Marks Entry 6th'!$CL$3,IF(AND(C38=7),'Marks Entry 7th'!$CL$3,"")))</f>
        <v>G.K.</v>
      </c>
      <c r="K89" s="1001"/>
      <c r="L89" s="1002"/>
      <c r="M89" s="996">
        <f>IF(AND(P74=""),"",'Result Sheet'!$FS$7)</f>
        <v>100</v>
      </c>
      <c r="N89" s="996"/>
      <c r="O89" s="997">
        <f>IFERROR(IF(AND(P74=""),"",VLOOKUP(P74,Marks,174,0)),"")</f>
        <v>87</v>
      </c>
      <c r="P89" s="997"/>
      <c r="Q89" s="998" t="str">
        <f>IFERROR(IF(AND(P74=""),"",VLOOKUP(P74,Marks,175,0)),"")</f>
        <v>A</v>
      </c>
      <c r="R89" s="998"/>
    </row>
    <row r="90" spans="1:18" ht="20.100000000000001" customHeight="1">
      <c r="A90" s="386">
        <f>IF(P74="","",A89+1)</f>
        <v>24</v>
      </c>
      <c r="B90" s="973" t="str">
        <f>IF('Master sheet'!$D$11="Hindi","विषय","Subject")</f>
        <v>विषय</v>
      </c>
      <c r="C90" s="974"/>
      <c r="D90" s="974"/>
      <c r="E90" s="356" t="str">
        <f>IF('Master sheet'!$D$11="Hindi","प्राप्तांक","Ob.M.")</f>
        <v>प्राप्तांक</v>
      </c>
      <c r="F90" s="92" t="str">
        <f>IF('Master sheet'!$D$11="Hindi","ग्रेड","Grade")</f>
        <v>ग्रेड</v>
      </c>
      <c r="G90" s="425"/>
      <c r="H90" s="425"/>
      <c r="I90" s="973" t="str">
        <f>IF('Master sheet'!$D$11="Hindi","विषय","Subject")</f>
        <v>विषय</v>
      </c>
      <c r="J90" s="974"/>
      <c r="K90" s="974"/>
      <c r="L90" s="356" t="str">
        <f>IF('Master sheet'!$D$11="Hindi","प्राप्तांक","Ob.M.")</f>
        <v>प्राप्तांक</v>
      </c>
      <c r="M90" s="92" t="str">
        <f>IF('Master sheet'!$D$11="Hindi","ग्रेड","Grade")</f>
        <v>ग्रेड</v>
      </c>
      <c r="N90" s="973" t="str">
        <f>IF('Master sheet'!$D$11="Hindi","विषय","Subject")</f>
        <v>विषय</v>
      </c>
      <c r="O90" s="974"/>
      <c r="P90" s="975"/>
      <c r="Q90" s="357" t="str">
        <f>IF('Master sheet'!$D$11="Hindi","प्राप्तांक","Ob.M.")</f>
        <v>प्राप्तांक</v>
      </c>
      <c r="R90" s="92" t="str">
        <f>IF('Master sheet'!$D$11="Hindi","ग्रेड","Grade")</f>
        <v>ग्रेड</v>
      </c>
    </row>
    <row r="91" spans="1:18" ht="20.100000000000001" customHeight="1">
      <c r="A91" s="386">
        <f>IF(P74="","",A90+1)</f>
        <v>25</v>
      </c>
      <c r="B91" s="976" t="str">
        <f>IF('Master sheet'!$D$11="Hindi","कार्यानुभव","WORK EXP.")</f>
        <v>कार्यानुभव</v>
      </c>
      <c r="C91" s="977"/>
      <c r="D91" s="977"/>
      <c r="E91" s="986">
        <f>IFERROR(VLOOKUP(P74,Marks,143,0),"")</f>
        <v>95</v>
      </c>
      <c r="F91" s="987"/>
      <c r="G91" s="427" t="str">
        <f>IFERROR(VLOOKUP(P74,Marks,147,0),"")</f>
        <v>A+</v>
      </c>
      <c r="H91" s="988" t="str">
        <f>IF('Master sheet'!$D$11="Hindi","कला शिक्षा","ART EDU.")</f>
        <v>कला शिक्षा</v>
      </c>
      <c r="I91" s="988"/>
      <c r="J91" s="988"/>
      <c r="K91" s="986">
        <f>IFERROR(VLOOKUP(P74,Marks,153,0),"")</f>
        <v>78</v>
      </c>
      <c r="L91" s="987"/>
      <c r="M91" s="97" t="str">
        <f>IFERROR(VLOOKUP(P74,Marks,157,0),"")</f>
        <v>A</v>
      </c>
      <c r="N91" s="978" t="str">
        <f>IF('Master sheet'!$D$11="Hindi","स्वा. एवं शा. शिक्षा","HE.&amp;PH. EDU.")</f>
        <v>स्वा. एवं शा. शिक्षा</v>
      </c>
      <c r="O91" s="979"/>
      <c r="P91" s="980"/>
      <c r="Q91" s="88">
        <f>IFERROR(VLOOKUP(P74,Marks,163,0),"")</f>
        <v>92</v>
      </c>
      <c r="R91" s="97" t="str">
        <f>IFERROR(VLOOKUP(P74,Marks,167,0),"")</f>
        <v>A+</v>
      </c>
    </row>
    <row r="92" spans="1:18">
      <c r="A92" s="386">
        <f>IF(P74="","",A91+1)</f>
        <v>26</v>
      </c>
      <c r="B92" s="363"/>
      <c r="C92" s="363"/>
      <c r="D92" s="363"/>
      <c r="E92" s="364"/>
      <c r="F92" s="365"/>
      <c r="G92" s="365"/>
      <c r="H92" s="365"/>
      <c r="I92" s="363"/>
      <c r="J92" s="363"/>
      <c r="K92" s="363"/>
      <c r="L92" s="364"/>
      <c r="M92" s="365"/>
      <c r="N92" s="366"/>
      <c r="O92" s="366"/>
      <c r="P92" s="366"/>
      <c r="Q92" s="364"/>
      <c r="R92" s="365"/>
    </row>
    <row r="93" spans="1:18" ht="21" customHeight="1">
      <c r="A93" s="386">
        <f>IF(P74="","",A92+1)</f>
        <v>27</v>
      </c>
      <c r="B93" s="963" t="str">
        <f>IF('Master sheet'!$D$11="Hindi","कुल कार्य दिवस :-","Total Meeting :-")</f>
        <v>कुल कार्य दिवस :-</v>
      </c>
      <c r="C93" s="963"/>
      <c r="D93" s="963"/>
      <c r="E93" s="981">
        <f>IFERROR(VLOOKUP(P74,Marks,182,0),"")</f>
        <v>360</v>
      </c>
      <c r="F93" s="981"/>
      <c r="G93" s="981"/>
      <c r="H93" s="981"/>
      <c r="I93" s="981"/>
      <c r="J93" s="981"/>
      <c r="K93" s="963" t="str">
        <f>IF('Master sheet'!$D$11="Hindi","कुल उपस्थिति :-","Total Attendance :-")</f>
        <v>कुल उपस्थिति :-</v>
      </c>
      <c r="L93" s="963"/>
      <c r="M93" s="963"/>
      <c r="N93" s="963"/>
      <c r="O93" s="982">
        <f>IFERROR(VLOOKUP(P74,Marks,183,0),"")</f>
        <v>160</v>
      </c>
      <c r="P93" s="982"/>
      <c r="Q93" s="982"/>
      <c r="R93" s="982"/>
    </row>
    <row r="94" spans="1:18" ht="21" customHeight="1">
      <c r="A94" s="386">
        <f>IF(P74="","",A93+1)</f>
        <v>28</v>
      </c>
      <c r="B94" s="963" t="str">
        <f>IF('Master sheet'!$D$11="Hindi","परिणाम :-","Result :-")</f>
        <v>परिणाम :-</v>
      </c>
      <c r="C94" s="963"/>
      <c r="D94" s="963"/>
      <c r="E94" s="964" t="str">
        <f>IFERROR(VLOOKUP(P74,Marks,181,0),"")</f>
        <v>कक्षा क्रमोन्नत</v>
      </c>
      <c r="F94" s="964"/>
      <c r="G94" s="964"/>
      <c r="H94" s="964"/>
      <c r="I94" s="964"/>
      <c r="J94" s="964"/>
      <c r="K94" s="963" t="str">
        <f>IF('Master sheet'!$D$11="Hindi","परिणाम प्रतिशत में :-","Result in Percentage :-")</f>
        <v>परिणाम प्रतिशत में :-</v>
      </c>
      <c r="L94" s="963"/>
      <c r="M94" s="963"/>
      <c r="N94" s="963"/>
      <c r="O94" s="965">
        <f>IFERROR(VLOOKUP(P74,Marks,177,0),"")</f>
        <v>67.083333333333329</v>
      </c>
      <c r="P94" s="965"/>
      <c r="Q94" s="965"/>
      <c r="R94" s="965"/>
    </row>
    <row r="95" spans="1:18" ht="21" customHeight="1">
      <c r="A95" s="386">
        <f>IF(P74="","",A94+1)</f>
        <v>29</v>
      </c>
      <c r="B95" s="963" t="str">
        <f>IF('Master sheet'!$D$11="Hindi","श्रेणी :-","Division :-")</f>
        <v>श्रेणी :-</v>
      </c>
      <c r="C95" s="963"/>
      <c r="D95" s="963"/>
      <c r="E95" s="972" t="str">
        <f>IFERROR(VLOOKUP(P74,Marks,178,0),"")</f>
        <v>I</v>
      </c>
      <c r="F95" s="972"/>
      <c r="G95" s="972"/>
      <c r="H95" s="972"/>
      <c r="I95" s="972"/>
      <c r="J95" s="972"/>
      <c r="K95" s="963" t="str">
        <f>IF('Master sheet'!$D$11="Hindi","कक्षा में स्थान :-","Position in the Class :-")</f>
        <v>कक्षा में स्थान :-</v>
      </c>
      <c r="L95" s="963"/>
      <c r="M95" s="963"/>
      <c r="N95" s="963"/>
      <c r="O95" s="966">
        <f>IFERROR(VLOOKUP(P74,Marks,180,0),"")</f>
        <v>6.9999999999999858</v>
      </c>
      <c r="P95" s="966"/>
      <c r="Q95" s="966"/>
      <c r="R95" s="966"/>
    </row>
    <row r="96" spans="1:18" ht="21" customHeight="1">
      <c r="A96" s="386">
        <f>IF(P74="","",A95+1)</f>
        <v>30</v>
      </c>
      <c r="B96" s="967" t="str">
        <f>IF('Master sheet'!$D$11="Hindi","परीक्षा परिणाम घोषणा दिनांक :-","Result Declaration Date :-")</f>
        <v>परीक्षा परिणाम घोषणा दिनांक :-</v>
      </c>
      <c r="C96" s="967"/>
      <c r="D96" s="967"/>
      <c r="E96" s="968">
        <f>IF(AND(P8=""),"",'Master sheet'!$D$10)</f>
        <v>45428</v>
      </c>
      <c r="F96" s="968"/>
      <c r="G96" s="968"/>
      <c r="H96" s="968"/>
      <c r="I96" s="968"/>
      <c r="J96" s="483"/>
      <c r="K96" s="963" t="str">
        <f>IF('Master sheet'!$D$11="Hindi"," ग्रेड :-","Grade :-")</f>
        <v xml:space="preserve"> ग्रेड :-</v>
      </c>
      <c r="L96" s="963"/>
      <c r="M96" s="963"/>
      <c r="N96" s="963"/>
      <c r="O96" s="971" t="str">
        <f>IFERROR(VLOOKUP(P74,Marks,179,0),"")</f>
        <v>C</v>
      </c>
      <c r="P96" s="971"/>
      <c r="Q96" s="971"/>
      <c r="R96" s="971"/>
    </row>
    <row r="97" spans="1:18" ht="67.5" customHeight="1">
      <c r="A97" s="386">
        <f>IF(P74="","",A96+1)</f>
        <v>31</v>
      </c>
      <c r="B97" s="983" t="str">
        <f>IF(AND(C71=6),CONCATENATE("( ",UPPER('Master sheet'!H14)," )"),IF(AND(C71=7),CONCATENATE("( ",UPPER('Master sheet'!H25)," )"),""))</f>
        <v>( MAMTA LAWANIYA )</v>
      </c>
      <c r="C97" s="983"/>
      <c r="D97" s="983"/>
      <c r="E97" s="983"/>
      <c r="F97" s="983" t="str">
        <f>IF(AND(P74=""),"",CONCATENATE("(",'Master sheet'!$D$16," )"))</f>
        <v>(Suresh Chand )</v>
      </c>
      <c r="G97" s="983"/>
      <c r="H97" s="983"/>
      <c r="I97" s="983"/>
      <c r="J97" s="983"/>
      <c r="K97" s="983"/>
      <c r="L97" s="983"/>
      <c r="M97" s="983" t="str">
        <f>IF(AND(P74=""),"",CONCATENATE("(",'Master sheet'!$D$14," )"))</f>
        <v>(USHA PALIYA )</v>
      </c>
      <c r="N97" s="983"/>
      <c r="O97" s="983"/>
      <c r="P97" s="983"/>
      <c r="Q97" s="983"/>
      <c r="R97" s="983"/>
    </row>
    <row r="98" spans="1:18">
      <c r="A98" s="386">
        <f>IF(P74="","",A97+1)</f>
        <v>32</v>
      </c>
      <c r="B98" s="962" t="str">
        <f>IF('Master sheet'!$D$11="Hindi","हस्ताक्षर कक्षाध्यापक","Signature of the class teacher")</f>
        <v>हस्ताक्षर कक्षाध्यापक</v>
      </c>
      <c r="C98" s="962"/>
      <c r="D98" s="962"/>
      <c r="E98" s="962"/>
      <c r="F98" s="962" t="str">
        <f>IF('Master sheet'!$D$11="Hindi","हस्ताक्षर परीक्षा प्रभारी","Signature of the exam. Incharge")</f>
        <v>हस्ताक्षर परीक्षा प्रभारी</v>
      </c>
      <c r="G98" s="962"/>
      <c r="H98" s="962"/>
      <c r="I98" s="962"/>
      <c r="J98" s="962"/>
      <c r="K98" s="962"/>
      <c r="L98" s="962"/>
      <c r="M98" s="962" t="str">
        <f>IF('Master sheet'!$D$11="Hindi","हस्ताक्षर संस्था प्रधान","Head of Institute's Signature")</f>
        <v>हस्ताक्षर संस्था प्रधान</v>
      </c>
      <c r="N98" s="962"/>
      <c r="O98" s="962"/>
      <c r="P98" s="962"/>
      <c r="Q98" s="962"/>
      <c r="R98" s="962"/>
    </row>
    <row r="100" spans="1:18" ht="21" customHeight="1">
      <c r="A100" s="386">
        <f>IF(P107="","",1)</f>
        <v>1</v>
      </c>
      <c r="B100" s="1003" t="str">
        <f>IF('Master sheet'!$D$11="Hindi","वार्षिक रिपोर्ट कार्ड ","Report Card")</f>
        <v xml:space="preserve">वार्षिक रिपोर्ट कार्ड </v>
      </c>
      <c r="C100" s="1003"/>
      <c r="D100" s="1003"/>
      <c r="E100" s="1003"/>
      <c r="F100" s="1003"/>
      <c r="G100" s="1003"/>
      <c r="H100" s="1003"/>
      <c r="I100" s="1003"/>
      <c r="J100" s="1003"/>
      <c r="K100" s="1003"/>
      <c r="L100" s="1003"/>
      <c r="M100" s="1003"/>
      <c r="N100" s="1003"/>
      <c r="O100" s="1003"/>
      <c r="P100" s="1003"/>
      <c r="Q100" s="1003"/>
      <c r="R100" s="1003"/>
    </row>
    <row r="101" spans="1:18" ht="21" customHeight="1">
      <c r="A101" s="386">
        <f>IF(P107="","",A100+1)</f>
        <v>2</v>
      </c>
      <c r="B101" s="1004" t="str">
        <f>IF('Master sheet'!$D$11="Hindi","शिक्षा विभाग, राजस्थान सरकार","Education Department, Rajasthan Government")</f>
        <v>शिक्षा विभाग, राजस्थान सरकार</v>
      </c>
      <c r="C101" s="1004"/>
      <c r="D101" s="1004"/>
      <c r="E101" s="1004"/>
      <c r="F101" s="1004"/>
      <c r="G101" s="1004"/>
      <c r="H101" s="1004"/>
      <c r="I101" s="1004"/>
      <c r="J101" s="1004"/>
      <c r="K101" s="1004"/>
      <c r="L101" s="1004"/>
      <c r="M101" s="1004"/>
      <c r="N101" s="1004"/>
      <c r="O101" s="1004"/>
      <c r="P101" s="1004"/>
      <c r="Q101" s="1004"/>
      <c r="R101" s="1004"/>
    </row>
    <row r="102" spans="1:18" ht="21" customHeight="1">
      <c r="A102" s="386">
        <f>IF(P107="","",A101+1)</f>
        <v>3</v>
      </c>
      <c r="B102" s="1005" t="str">
        <f>IF('Master sheet'!$D$11="Hindi","विद्यालय का नाम :-","School Name :- ")</f>
        <v>विद्यालय का नाम :-</v>
      </c>
      <c r="C102" s="1005"/>
      <c r="D102" s="1005"/>
      <c r="E102" s="1006" t="str">
        <f>IF(AND(P107=""),"",IF('Master sheet'!$D$11="Hindi",'Master sheet'!$D$8,'Master sheet'!$D$7))</f>
        <v xml:space="preserve">महात्मा गाँधी राजकीय विद्यालय (अंग्रेजी माध्यम) बर, पाली </v>
      </c>
      <c r="F102" s="1006"/>
      <c r="G102" s="1006"/>
      <c r="H102" s="1006"/>
      <c r="I102" s="1006"/>
      <c r="J102" s="1006"/>
      <c r="K102" s="1006"/>
      <c r="L102" s="1006"/>
      <c r="M102" s="1006"/>
      <c r="N102" s="1006"/>
      <c r="O102" s="1006"/>
      <c r="P102" s="1006"/>
      <c r="Q102" s="1006"/>
      <c r="R102" s="1006"/>
    </row>
    <row r="103" spans="1:18" ht="21" customHeight="1">
      <c r="A103" s="386">
        <f>IF(P107="","",A102+1)</f>
        <v>4</v>
      </c>
      <c r="B103" s="379"/>
      <c r="C103" s="379"/>
      <c r="D103" s="379"/>
      <c r="E103" s="959" t="str">
        <f>IF(AND(P107=""),"",IF('Master sheet'!$D$11="Hindi",CONCATENATE("(विद्यालय मान्यता क्रमांक व वर्ष : ","  ",'Master sheet'!$D$6),CONCATENATE("(School Recognition Number &amp; Years : ","  ",'Master sheet'!$D$6)))</f>
        <v>(विद्यालय मान्यता क्रमांक व वर्ष :   शिक्षा/पाली/1995/2001</v>
      </c>
      <c r="F103" s="959"/>
      <c r="G103" s="959"/>
      <c r="H103" s="959"/>
      <c r="I103" s="959"/>
      <c r="J103" s="959"/>
      <c r="K103" s="959"/>
      <c r="L103" s="959"/>
      <c r="M103" s="959"/>
      <c r="N103" s="959"/>
      <c r="O103" s="959"/>
      <c r="P103" s="959"/>
      <c r="Q103" s="959"/>
      <c r="R103" s="959"/>
    </row>
    <row r="104" spans="1:18" ht="21" customHeight="1">
      <c r="A104" s="386">
        <f>IF(P107="","",A103+1)</f>
        <v>5</v>
      </c>
      <c r="B104" s="373" t="str">
        <f>IF('Master sheet'!$D$11="Hindi","कक्षा  :-","CLASS :- ")</f>
        <v>कक्षा  :-</v>
      </c>
      <c r="C104" s="960">
        <f>IFERROR(IF(AND(P107=""),"",VLOOKUP(P107,Marks,2,0)),"")</f>
        <v>7</v>
      </c>
      <c r="D104" s="960"/>
      <c r="E104" s="961" t="str">
        <f>IF('Master sheet'!$D$11="Hindi","सेक्शन :-","Section :- ")</f>
        <v>सेक्शन :-</v>
      </c>
      <c r="F104" s="961"/>
      <c r="G104" s="961"/>
      <c r="H104" s="961"/>
      <c r="I104" s="961"/>
      <c r="J104" s="960" t="str">
        <f>IFERROR(IF(AND(P107=""),"",VLOOKUP(P107,Marks,3,0)),"")</f>
        <v>A</v>
      </c>
      <c r="K104" s="960"/>
      <c r="L104" s="969" t="str">
        <f>IF('Master sheet'!$D$11="Hindi","सत्र :- ","Session :- ")</f>
        <v xml:space="preserve">सत्र :- </v>
      </c>
      <c r="M104" s="969"/>
      <c r="N104" s="969"/>
      <c r="O104" s="969"/>
      <c r="P104" s="970" t="str">
        <f>IF(AND(P107=""),"",'Marks Entry 6th'!$I$2)</f>
        <v>2024-2025</v>
      </c>
      <c r="Q104" s="970"/>
      <c r="R104" s="970"/>
    </row>
    <row r="105" spans="1:18" ht="21" customHeight="1">
      <c r="A105" s="386">
        <f>IF(P107="","",A104+1)</f>
        <v>6</v>
      </c>
      <c r="B105" s="1007" t="str">
        <f>IF('Master sheet'!$D$11="Hindi","विद्यार्थी का नाम :-","Student's Name :-")</f>
        <v>विद्यार्थी का नाम :-</v>
      </c>
      <c r="C105" s="1007"/>
      <c r="D105" s="1007"/>
      <c r="E105" s="1008" t="str">
        <f>IFERROR(IF(AND(P107=""),"",VLOOKUP(P107,Marks,6,0)),"")</f>
        <v>ARMAN SHAH</v>
      </c>
      <c r="F105" s="1008"/>
      <c r="G105" s="1008"/>
      <c r="H105" s="1008"/>
      <c r="I105" s="1008"/>
      <c r="J105" s="1008"/>
      <c r="K105" s="1008"/>
      <c r="L105" s="1009" t="str">
        <f>IF('Master sheet'!$D$11="Hindi","प्रवेशांक :","SR. NO. :")</f>
        <v>प्रवेशांक :</v>
      </c>
      <c r="M105" s="1009"/>
      <c r="N105" s="1009"/>
      <c r="O105" s="1009"/>
      <c r="P105" s="1010">
        <f>IFERROR(IF(AND(P107=""),"",VLOOKUP(P107,Marks,5,0)),"")</f>
        <v>926</v>
      </c>
      <c r="Q105" s="1010"/>
      <c r="R105" s="1010"/>
    </row>
    <row r="106" spans="1:18" ht="21" customHeight="1">
      <c r="A106" s="386">
        <f>IF(P107="","",A105+1)</f>
        <v>7</v>
      </c>
      <c r="B106" s="1007" t="str">
        <f>IF('Master sheet'!$D$11="Hindi","पिता का नाम :-","Father's Name :-")</f>
        <v>पिता का नाम :-</v>
      </c>
      <c r="C106" s="1007"/>
      <c r="D106" s="1007"/>
      <c r="E106" s="1008" t="str">
        <f>IFERROR(IF(AND(P107=""),"",VLOOKUP(P107,Marks,7,0)),"")</f>
        <v>JAKIR SHAH</v>
      </c>
      <c r="F106" s="1008"/>
      <c r="G106" s="1008"/>
      <c r="H106" s="1008"/>
      <c r="I106" s="1008"/>
      <c r="J106" s="1008"/>
      <c r="K106" s="1008"/>
      <c r="L106" s="1009" t="str">
        <f>IF('Master sheet'!$D$11="Hindi","जन्म तिथि :","Date of Birth :")</f>
        <v>जन्म तिथि :</v>
      </c>
      <c r="M106" s="1009"/>
      <c r="N106" s="1009"/>
      <c r="O106" s="1009"/>
      <c r="P106" s="1020">
        <f>IFERROR(IF(AND(P107=""),"",VLOOKUP(P107,Marks,4,0)),"")</f>
        <v>42491</v>
      </c>
      <c r="Q106" s="1020"/>
      <c r="R106" s="1020"/>
    </row>
    <row r="107" spans="1:18" ht="15.75">
      <c r="A107" s="386">
        <f>IF(P107="","",A106+1)</f>
        <v>8</v>
      </c>
      <c r="B107" s="1007" t="str">
        <f>IF('Master sheet'!$D$11="Hindi","माता का नाम :-","Mother's Name :-")</f>
        <v>माता का नाम :-</v>
      </c>
      <c r="C107" s="1007"/>
      <c r="D107" s="1007"/>
      <c r="E107" s="1008" t="str">
        <f>IFERROR(IF(AND(P107=""),"",VLOOKUP(P107,Marks,8,0)),"")</f>
        <v>HEENA BANU</v>
      </c>
      <c r="F107" s="1008"/>
      <c r="G107" s="1008"/>
      <c r="H107" s="1008"/>
      <c r="I107" s="1008"/>
      <c r="J107" s="1008"/>
      <c r="K107" s="1008"/>
      <c r="L107" s="1009" t="str">
        <f>IF('Master sheet'!$D$11="Hindi","रोल नंबर :-","Roll No. :")</f>
        <v>रोल नंबर :-</v>
      </c>
      <c r="M107" s="1009"/>
      <c r="N107" s="1009"/>
      <c r="O107" s="1009"/>
      <c r="P107" s="1021">
        <f>IF(P74="","",IF(AND(P74+1&gt;$AA$6),"",P74+1))</f>
        <v>704</v>
      </c>
      <c r="Q107" s="1021"/>
      <c r="R107" s="1021"/>
    </row>
    <row r="108" spans="1:18" ht="15.75">
      <c r="A108" s="386">
        <f>IF(P107="","",A107+1)</f>
        <v>9</v>
      </c>
      <c r="B108" s="374"/>
      <c r="C108" s="374"/>
      <c r="D108" s="374"/>
      <c r="E108" s="375"/>
      <c r="F108" s="375"/>
      <c r="G108" s="421"/>
      <c r="H108" s="421"/>
      <c r="I108" s="375"/>
      <c r="J108" s="375"/>
      <c r="K108" s="375"/>
      <c r="L108" s="376"/>
      <c r="M108" s="376"/>
      <c r="N108" s="376"/>
      <c r="O108" s="376"/>
      <c r="P108" s="377"/>
      <c r="Q108" s="377"/>
      <c r="R108" s="377"/>
    </row>
    <row r="109" spans="1:18" ht="21.75" customHeight="1">
      <c r="A109" s="386">
        <f>IF(P107="","",A108+1)</f>
        <v>10</v>
      </c>
      <c r="B109" s="1022" t="str">
        <f>IF('Master sheet'!$D$11="Hindi","विषय","Subject")</f>
        <v>विषय</v>
      </c>
      <c r="C109" s="744" t="str">
        <f>IF('Master sheet'!$D$11="Hindi","प्रथम परख ","First Test")</f>
        <v xml:space="preserve">प्रथम परख </v>
      </c>
      <c r="D109" s="745"/>
      <c r="E109" s="746" t="str">
        <f>IF('Master sheet'!$D$11="Hindi","द्वितीय परख","Second Test")</f>
        <v>द्वितीय परख</v>
      </c>
      <c r="F109" s="747"/>
      <c r="G109" s="746" t="str">
        <f>IF('Master sheet'!$D$11="Hindi","तृतीय परख","Third Test")</f>
        <v>तृतीय परख</v>
      </c>
      <c r="H109" s="747"/>
      <c r="I109" s="1023" t="str">
        <f>IF('Master sheet'!$D$11="Hindi","सा. परख योग","Test Total")</f>
        <v>सा. परख योग</v>
      </c>
      <c r="J109" s="752" t="str">
        <f>IF('Master sheet'!$D$11="Hindi","अर्द्धवार्षिक","Half Yearly")</f>
        <v>अर्द्धवार्षिक</v>
      </c>
      <c r="K109" s="753"/>
      <c r="L109" s="754"/>
      <c r="M109" s="755" t="str">
        <f>IF('Master sheet'!$D$11="Hindi","अर्द्ध वा. तक योग","Total Till H.Y.")</f>
        <v>अर्द्ध वा. तक योग</v>
      </c>
      <c r="N109" s="752" t="str">
        <f>IF('Master sheet'!$D$11="Hindi","वार्षिक","Yearly")</f>
        <v>वार्षिक</v>
      </c>
      <c r="O109" s="753"/>
      <c r="P109" s="754"/>
      <c r="Q109" s="743" t="str">
        <f>IF('Master sheet'!$D$11="Hindi","विषय कुल योग ","Subject Total")</f>
        <v xml:space="preserve">विषय कुल योग </v>
      </c>
      <c r="R109" s="750" t="str">
        <f>IF('Master sheet'!$D$11="Hindi","ग्रेड","Grade")</f>
        <v>ग्रेड</v>
      </c>
    </row>
    <row r="110" spans="1:18" ht="86.25" customHeight="1">
      <c r="A110" s="386">
        <f>IF(P107="","",A109+1)</f>
        <v>11</v>
      </c>
      <c r="B110" s="1022"/>
      <c r="C110" s="431" t="str">
        <f>IF('Master sheet'!$D$11="Hindi","लिखित परीक्षा","Written")</f>
        <v>लिखित परीक्षा</v>
      </c>
      <c r="D110" s="431" t="str">
        <f>IF('Master sheet'!$D$11="Hindi","गतिविधि, मौखिक, प्रोजेक्ट, प्रायोगिक","Act, Oral, Project, Prac.")</f>
        <v>गतिविधि, मौखिक, प्रोजेक्ट, प्रायोगिक</v>
      </c>
      <c r="E110" s="431" t="str">
        <f>IF('Master sheet'!$D$11="Hindi","लिखित परीक्षा","Written")</f>
        <v>लिखित परीक्षा</v>
      </c>
      <c r="F110" s="431" t="str">
        <f>IF('Master sheet'!$D$11="Hindi","गतिविधि, मौखिक, प्रोजेक्ट, प्रायोगिक","Act, Oral, Project, Prac.")</f>
        <v>गतिविधि, मौखिक, प्रोजेक्ट, प्रायोगिक</v>
      </c>
      <c r="G110" s="431" t="str">
        <f>IF('Master sheet'!$D$11="Hindi","लिखित परीक्षा","Written")</f>
        <v>लिखित परीक्षा</v>
      </c>
      <c r="H110" s="431" t="str">
        <f>IF('Master sheet'!$D$11="Hindi","गतिविधि, मौखिक, प्रोजेक्ट, प्रायोगिक","Act, Oral, Project, Prac.")</f>
        <v>गतिविधि, मौखिक, प्रोजेक्ट, प्रायोगिक</v>
      </c>
      <c r="I110" s="1024"/>
      <c r="J110" s="431" t="str">
        <f>IF('Master sheet'!$D$11="Hindi","लिखित परीक्षा","Written")</f>
        <v>लिखित परीक्षा</v>
      </c>
      <c r="K110" s="431" t="str">
        <f>IF('Master sheet'!$D$11="Hindi","गतिविधि, मौखिक, प्रोजेक्ट, प्रायोगिक","Act, Oral, Project, Prac.")</f>
        <v>गतिविधि, मौखिक, प्रोजेक्ट, प्रायोगिक</v>
      </c>
      <c r="L110" s="431" t="str">
        <f>IF('Master sheet'!$D$11="Hindi","अर्द्ध वा. योग","H.Y. Total")</f>
        <v>अर्द्ध वा. योग</v>
      </c>
      <c r="M110" s="755"/>
      <c r="N110" s="431" t="str">
        <f>IF('Master sheet'!$D$11="Hindi","लिखित परीक्षा","Written")</f>
        <v>लिखित परीक्षा</v>
      </c>
      <c r="O110" s="431" t="str">
        <f>IF('Master sheet'!$D$11="Hindi","गतिविधि, मौखिक, प्रोजेक्ट, प्रायोगिक","Act, Oral, Project, Prac.")</f>
        <v>गतिविधि, मौखिक, प्रोजेक्ट, प्रायोगिक</v>
      </c>
      <c r="P110" s="431" t="str">
        <f>IF('Master sheet'!$D$11="Hindi","वार्षिक योग","Yearly Total")</f>
        <v>वार्षिक योग</v>
      </c>
      <c r="Q110" s="743"/>
      <c r="R110" s="751">
        <v>0</v>
      </c>
    </row>
    <row r="111" spans="1:18" ht="21.75" customHeight="1">
      <c r="A111" s="386">
        <f>IF(P107="","",A110+1)</f>
        <v>12</v>
      </c>
      <c r="B111" s="1022"/>
      <c r="C111" s="114">
        <v>5</v>
      </c>
      <c r="D111" s="114">
        <v>5</v>
      </c>
      <c r="E111" s="114">
        <v>5</v>
      </c>
      <c r="F111" s="114">
        <v>5</v>
      </c>
      <c r="G111" s="114">
        <v>5</v>
      </c>
      <c r="H111" s="114">
        <v>5</v>
      </c>
      <c r="I111" s="369">
        <f>IF(AND(C111="",D111="",E111="",F111="",G111="",H111=""),"",SUM(C111:H111))</f>
        <v>30</v>
      </c>
      <c r="J111" s="114">
        <v>50</v>
      </c>
      <c r="K111" s="114">
        <v>20</v>
      </c>
      <c r="L111" s="116">
        <f>IF(AND(J111="",K111=""),"",SUM(J111:K111))</f>
        <v>70</v>
      </c>
      <c r="M111" s="115">
        <f>IF(AND(I111="NA",L111="NA"),"NA",SUM(I111,L111))</f>
        <v>100</v>
      </c>
      <c r="N111" s="114">
        <v>70</v>
      </c>
      <c r="O111" s="114">
        <v>30</v>
      </c>
      <c r="P111" s="286">
        <f>IF(AND(N111="",O111=""),"",SUM(N111:O111))</f>
        <v>100</v>
      </c>
      <c r="Q111" s="115">
        <f>IF(P111="","",SUM(M111,P111))</f>
        <v>200</v>
      </c>
      <c r="R111" s="114"/>
    </row>
    <row r="112" spans="1:18" ht="20.100000000000001" customHeight="1">
      <c r="A112" s="386">
        <f>IF(P107="","",A111+1)</f>
        <v>13</v>
      </c>
      <c r="B112" s="92" t="str">
        <f>IF('Master sheet'!D$11="Hindi","हिंदी","Hindi")</f>
        <v>हिंदी</v>
      </c>
      <c r="C112" s="423">
        <f>IFERROR(VLOOKUP(P107,Marks,11,0),"")</f>
        <v>4</v>
      </c>
      <c r="D112" s="423">
        <f>IFERROR(VLOOKUP(P107,Marks,12,0),"")</f>
        <v>5</v>
      </c>
      <c r="E112" s="423">
        <f>IFERROR(VLOOKUP(P107,Marks,13,0),"")</f>
        <v>5</v>
      </c>
      <c r="F112" s="423">
        <f>IFERROR(VLOOKUP(P107,Marks,14,0),"")</f>
        <v>5</v>
      </c>
      <c r="G112" s="423">
        <f>IFERROR(VLOOKUP(P107,Marks,15,0),"")</f>
        <v>5</v>
      </c>
      <c r="H112" s="423">
        <f>IFERROR(VLOOKUP(P107,Marks,16,0),"")</f>
        <v>3</v>
      </c>
      <c r="I112" s="368">
        <f>IFERROR(VLOOKUP(P107,Marks,17,0),"")</f>
        <v>27</v>
      </c>
      <c r="J112" s="423">
        <f>IFERROR(VLOOKUP(P107,Marks,18,0),"")</f>
        <v>35</v>
      </c>
      <c r="K112" s="423">
        <f>IFERROR(VLOOKUP(P107,Marks,19,0),"")</f>
        <v>11</v>
      </c>
      <c r="L112" s="87">
        <f>IFERROR(VLOOKUP(P107,Marks,20,0),"")</f>
        <v>46</v>
      </c>
      <c r="M112" s="367">
        <f>IFERROR(VLOOKUP(P107,Marks,21,0),"")</f>
        <v>73</v>
      </c>
      <c r="N112" s="423">
        <f>IFERROR(VLOOKUP(P107,Marks,22,0),"")</f>
        <v>37</v>
      </c>
      <c r="O112" s="423">
        <f>IFERROR(VLOOKUP(P107,Marks,23,0),"")</f>
        <v>11</v>
      </c>
      <c r="P112" s="87">
        <f>IFERROR(VLOOKUP(P107,Marks,24,0),"")</f>
        <v>48</v>
      </c>
      <c r="Q112" s="370">
        <f>IFERROR(VLOOKUP(P107,Marks,25,0),"")</f>
        <v>121</v>
      </c>
      <c r="R112" s="89" t="str">
        <f>IFERROR(VLOOKUP(P107,Marks,31,0),"")</f>
        <v>C</v>
      </c>
    </row>
    <row r="113" spans="1:18" ht="20.100000000000001" customHeight="1">
      <c r="A113" s="386">
        <f>IF(P107="","",A112+1)</f>
        <v>14</v>
      </c>
      <c r="B113" s="92" t="str">
        <f>IF('Master sheet'!$D$11="Hindi","अंग्रेजी","English")</f>
        <v>अंग्रेजी</v>
      </c>
      <c r="C113" s="423">
        <f>IFERROR(VLOOKUP(P107,Marks,32,0),"")</f>
        <v>4</v>
      </c>
      <c r="D113" s="423">
        <f>IFERROR(VLOOKUP(P107,Marks,33,0),"")</f>
        <v>4</v>
      </c>
      <c r="E113" s="423" t="str">
        <f>IFERROR(VLOOKUP(P107,Marks,34,0),"")</f>
        <v>AB</v>
      </c>
      <c r="F113" s="423">
        <f>IFERROR(VLOOKUP(P107,Marks,35,0),"")</f>
        <v>5</v>
      </c>
      <c r="G113" s="423">
        <f>IFERROR(VLOOKUP(P107,Marks,36,0),"")</f>
        <v>4</v>
      </c>
      <c r="H113" s="423">
        <f>IFERROR(VLOOKUP(P107,Marks,37,0),"")</f>
        <v>5</v>
      </c>
      <c r="I113" s="368">
        <f>IFERROR(VLOOKUP(P107,Marks,38,0),"")</f>
        <v>22</v>
      </c>
      <c r="J113" s="423">
        <f>IFERROR(VLOOKUP(P107,Marks,39,0),"")</f>
        <v>41</v>
      </c>
      <c r="K113" s="423">
        <f>IFERROR(VLOOKUP(P107,Marks,40,0),"")</f>
        <v>10</v>
      </c>
      <c r="L113" s="87">
        <f>IFERROR(VLOOKUP(P107,Marks,41,0),"")</f>
        <v>51</v>
      </c>
      <c r="M113" s="367">
        <f>IFERROR(VLOOKUP(P107,Marks,42,0),"")</f>
        <v>73</v>
      </c>
      <c r="N113" s="423">
        <f>IFERROR(VLOOKUP(P107,Marks,43,0),"")</f>
        <v>37</v>
      </c>
      <c r="O113" s="423">
        <f>IFERROR(VLOOKUP(P107,Marks,44,0),"")</f>
        <v>7</v>
      </c>
      <c r="P113" s="87">
        <f>IFERROR(VLOOKUP(P107,Marks,45,0),"")</f>
        <v>44</v>
      </c>
      <c r="Q113" s="370">
        <f>IFERROR(VLOOKUP(P107,Marks,46,0),"")</f>
        <v>117</v>
      </c>
      <c r="R113" s="89" t="str">
        <f>IFERROR(VLOOKUP(P107,Marks,52,0),"")</f>
        <v>C</v>
      </c>
    </row>
    <row r="114" spans="1:18" ht="20.100000000000001" customHeight="1">
      <c r="A114" s="386">
        <f>IF(P107="","",A113+1)</f>
        <v>15</v>
      </c>
      <c r="B114" s="92" t="str">
        <f>IFERROR(VLOOKUP(P107,Marks,53,0),"")</f>
        <v>गुजराती (73)</v>
      </c>
      <c r="C114" s="423">
        <f>IFERROR(VLOOKUP(P107,Marks,54,0),"")</f>
        <v>3</v>
      </c>
      <c r="D114" s="423">
        <f>IFERROR(VLOOKUP(P107,Marks,55,0),"")</f>
        <v>3</v>
      </c>
      <c r="E114" s="423">
        <f>IFERROR(VLOOKUP(P107,Marks,56,0),"")</f>
        <v>4</v>
      </c>
      <c r="F114" s="423">
        <f>IFERROR(VLOOKUP(P107,Marks,57,0),"")</f>
        <v>4</v>
      </c>
      <c r="G114" s="423">
        <f>IFERROR(VLOOKUP(P107,Marks,58,0),"")</f>
        <v>5</v>
      </c>
      <c r="H114" s="423">
        <f>IFERROR(VLOOKUP(P107,Marks,59,0),"")</f>
        <v>5</v>
      </c>
      <c r="I114" s="368">
        <f>IFERROR(VLOOKUP(P107,Marks,60,0),"")</f>
        <v>24</v>
      </c>
      <c r="J114" s="423">
        <f>IFERROR(VLOOKUP(P107,Marks,61,0),"")</f>
        <v>42</v>
      </c>
      <c r="K114" s="423">
        <f>IFERROR(VLOOKUP(P107,Marks,62,0),"")</f>
        <v>18</v>
      </c>
      <c r="L114" s="87">
        <f>IFERROR(VLOOKUP(P107,Marks,63,0),"")</f>
        <v>60</v>
      </c>
      <c r="M114" s="367">
        <f>IFERROR(VLOOKUP(P107,Marks,64,0),"")</f>
        <v>84</v>
      </c>
      <c r="N114" s="423">
        <f>IFERROR(VLOOKUP(P107,Marks,65,0),"")</f>
        <v>40</v>
      </c>
      <c r="O114" s="423">
        <f>IFERROR(VLOOKUP(P107,Marks,66,0),"")</f>
        <v>6</v>
      </c>
      <c r="P114" s="87">
        <f>IFERROR(VLOOKUP(P107,Marks,67,0),"")</f>
        <v>46</v>
      </c>
      <c r="Q114" s="370">
        <f>IFERROR(VLOOKUP(P107,Marks,68,0),"")</f>
        <v>130</v>
      </c>
      <c r="R114" s="89" t="str">
        <f>IFERROR(VLOOKUP(P107,Marks,74,0),"")</f>
        <v>C</v>
      </c>
    </row>
    <row r="115" spans="1:18" ht="20.100000000000001" customHeight="1">
      <c r="A115" s="386">
        <f>IF(P107="","",A114+1)</f>
        <v>16</v>
      </c>
      <c r="B115" s="92" t="str">
        <f>IF('Master sheet'!$D$11="Hindi","गणित","Maths")</f>
        <v>गणित</v>
      </c>
      <c r="C115" s="423">
        <f>IFERROR(VLOOKUP(P107,Marks,75,0),"")</f>
        <v>4</v>
      </c>
      <c r="D115" s="423">
        <f>IFERROR(VLOOKUP(P107,Marks,76,0),"")</f>
        <v>5</v>
      </c>
      <c r="E115" s="423">
        <f>IFERROR(VLOOKUP(P107,Marks,77,0),"")</f>
        <v>4</v>
      </c>
      <c r="F115" s="423">
        <f>IFERROR(VLOOKUP(P107,Marks,78,0),"")</f>
        <v>5</v>
      </c>
      <c r="G115" s="423">
        <f>IFERROR(VLOOKUP(P107,Marks,79,0),"")</f>
        <v>4</v>
      </c>
      <c r="H115" s="423">
        <f>IFERROR(VLOOKUP(P107,Marks,80,0),"")</f>
        <v>5</v>
      </c>
      <c r="I115" s="368">
        <f>IFERROR(VLOOKUP(P107,Marks,81,0),"")</f>
        <v>27</v>
      </c>
      <c r="J115" s="423">
        <f>IFERROR(VLOOKUP(P107,Marks,82,0),"")</f>
        <v>31</v>
      </c>
      <c r="K115" s="423">
        <f>IFERROR(VLOOKUP(P107,Marks,83,0),"")</f>
        <v>10</v>
      </c>
      <c r="L115" s="87">
        <f>IFERROR(VLOOKUP(P107,Marks,84,0),"")</f>
        <v>41</v>
      </c>
      <c r="M115" s="367">
        <f>IFERROR(VLOOKUP(P107,Marks,85,0),"")</f>
        <v>68</v>
      </c>
      <c r="N115" s="423">
        <f>IFERROR(VLOOKUP(P107,Marks,86,0),"")</f>
        <v>55</v>
      </c>
      <c r="O115" s="423">
        <f>IFERROR(VLOOKUP(P107,Marks,87,0),"")</f>
        <v>8</v>
      </c>
      <c r="P115" s="87">
        <f>IFERROR(VLOOKUP(P107,Marks,88,0),"")</f>
        <v>63</v>
      </c>
      <c r="Q115" s="370">
        <f>IFERROR(VLOOKUP(P107,Marks,89,0),"")</f>
        <v>131</v>
      </c>
      <c r="R115" s="89" t="str">
        <f>IFERROR(VLOOKUP(P107,Marks,95,0),"")</f>
        <v>C</v>
      </c>
    </row>
    <row r="116" spans="1:18" ht="20.100000000000001" customHeight="1">
      <c r="A116" s="386">
        <f>IF(P107="","",A115+1)</f>
        <v>17</v>
      </c>
      <c r="B116" s="92" t="str">
        <f>IF('Master sheet'!$D$11="Hindi","विज्ञान","Science")</f>
        <v>विज्ञान</v>
      </c>
      <c r="C116" s="423">
        <f>IFERROR(VLOOKUP(P107,Marks,96,0),"")</f>
        <v>5</v>
      </c>
      <c r="D116" s="423">
        <f>IFERROR(VLOOKUP(P107,Marks,97),"")</f>
        <v>5</v>
      </c>
      <c r="E116" s="423">
        <f>IFERROR(VLOOKUP(P107,Marks,98,0),"")</f>
        <v>5</v>
      </c>
      <c r="F116" s="423">
        <f>IFERROR(VLOOKUP(P107,Marks,99,0),"")</f>
        <v>5</v>
      </c>
      <c r="G116" s="423">
        <f>IFERROR(VLOOKUP(P107,Marks,100,0),"")</f>
        <v>4</v>
      </c>
      <c r="H116" s="423">
        <f>IFERROR(VLOOKUP(P107,Marks,101,0),"")</f>
        <v>4</v>
      </c>
      <c r="I116" s="368">
        <f>IFERROR(VLOOKUP(P107,Marks,102,0),"")</f>
        <v>28</v>
      </c>
      <c r="J116" s="423">
        <f>IFERROR(VLOOKUP(P107,Marks,103,0),"")</f>
        <v>25</v>
      </c>
      <c r="K116" s="423">
        <f>IFERROR(VLOOKUP(P107,Marks,104,0),"")</f>
        <v>11</v>
      </c>
      <c r="L116" s="87">
        <f>IFERROR(VLOOKUP(P107,Marks,105,0),"")</f>
        <v>36</v>
      </c>
      <c r="M116" s="367">
        <f>IFERROR(VLOOKUP(P107,Marks,106,0),"")</f>
        <v>64</v>
      </c>
      <c r="N116" s="423">
        <f>IFERROR(VLOOKUP(P107,Marks,107,0),"")</f>
        <v>58</v>
      </c>
      <c r="O116" s="423">
        <f>IFERROR(VLOOKUP(P107,Marks,108,0),"")</f>
        <v>17</v>
      </c>
      <c r="P116" s="87">
        <f>IFERROR(VLOOKUP(P107,Marks,109,0),"")</f>
        <v>75</v>
      </c>
      <c r="Q116" s="370">
        <f>IFERROR(VLOOKUP(P107,Marks,110,0),"")</f>
        <v>139</v>
      </c>
      <c r="R116" s="89" t="str">
        <f>IFERROR(VLOOKUP(P107,Marks,116,0),"")</f>
        <v>C</v>
      </c>
    </row>
    <row r="117" spans="1:18" ht="20.100000000000001" customHeight="1">
      <c r="A117" s="386">
        <f>IF(P107="","",A116+1)</f>
        <v>18</v>
      </c>
      <c r="B117" s="92" t="str">
        <f>IF('Master sheet'!$D$11="Hindi","सामाजिक विज्ञान","Social Science")</f>
        <v>सामाजिक विज्ञान</v>
      </c>
      <c r="C117" s="423">
        <f>IFERROR(VLOOKUP(P107,Marks,117,0),"")</f>
        <v>5</v>
      </c>
      <c r="D117" s="423">
        <f>IFERROR(VLOOKUP(P107,Marks,118,0),"")</f>
        <v>5</v>
      </c>
      <c r="E117" s="423">
        <f>IFERROR(VLOOKUP(P107,Marks,119,0),"")</f>
        <v>4</v>
      </c>
      <c r="F117" s="423">
        <f>IFERROR(VLOOKUP(P107,Marks,120,0),"")</f>
        <v>4</v>
      </c>
      <c r="G117" s="423">
        <f>IFERROR(VLOOKUP(P107,Marks,121,0),"")</f>
        <v>3</v>
      </c>
      <c r="H117" s="423">
        <f>IFERROR(VLOOKUP(P107,Marks,122,0),"")</f>
        <v>3</v>
      </c>
      <c r="I117" s="368">
        <f>IFERROR(VLOOKUP(P107,Marks,123,0),"")</f>
        <v>24</v>
      </c>
      <c r="J117" s="423">
        <f>IFERROR(VLOOKUP(P107,Marks,124,0),"")</f>
        <v>42</v>
      </c>
      <c r="K117" s="423">
        <f>IFERROR(VLOOKUP(P107,Marks,125,0),"")</f>
        <v>10</v>
      </c>
      <c r="L117" s="87">
        <f>IFERROR(VLOOKUP(P107,Marks,126,0),"")</f>
        <v>52</v>
      </c>
      <c r="M117" s="367">
        <f>IFERROR(VLOOKUP(P107,Marks,127,0),"")</f>
        <v>76</v>
      </c>
      <c r="N117" s="423">
        <f>IFERROR(VLOOKUP(P107,Marks,128,0),"")</f>
        <v>66</v>
      </c>
      <c r="O117" s="423">
        <f>IFERROR(VLOOKUP(P107,Marks,129,0),"")</f>
        <v>18</v>
      </c>
      <c r="P117" s="87">
        <f>IFERROR(VLOOKUP(P107,Marks,130,0),"")</f>
        <v>84</v>
      </c>
      <c r="Q117" s="370">
        <f>IFERROR(VLOOKUP(P107,Marks,131,0),"")</f>
        <v>160</v>
      </c>
      <c r="R117" s="89" t="str">
        <f>IFERROR(VLOOKUP(P107,Marks,137,0),"")</f>
        <v>B</v>
      </c>
    </row>
    <row r="118" spans="1:18" ht="27" customHeight="1">
      <c r="A118" s="386">
        <f>IF(P107="","",A117+1)</f>
        <v>19</v>
      </c>
      <c r="B118" s="428" t="str">
        <f>IF('Master sheet'!$D$11="Hindi","कुल योग","Total")</f>
        <v>कुल योग</v>
      </c>
      <c r="C118" s="90">
        <f>IF(AND(C112="",C113="",C114="",C115="",C116="",C117=""),"",SUM(C112:C117))</f>
        <v>25</v>
      </c>
      <c r="D118" s="90">
        <f t="shared" ref="D118:Q118" si="3">IF(AND(D112="",D113="",D114="",D115="",D116="",D117=""),"",SUM(D112:D117))</f>
        <v>27</v>
      </c>
      <c r="E118" s="90">
        <f t="shared" si="3"/>
        <v>22</v>
      </c>
      <c r="F118" s="90">
        <f t="shared" si="3"/>
        <v>28</v>
      </c>
      <c r="G118" s="90">
        <f t="shared" si="3"/>
        <v>25</v>
      </c>
      <c r="H118" s="90">
        <f t="shared" si="3"/>
        <v>25</v>
      </c>
      <c r="I118" s="90">
        <f t="shared" si="3"/>
        <v>152</v>
      </c>
      <c r="J118" s="90">
        <f t="shared" si="3"/>
        <v>216</v>
      </c>
      <c r="K118" s="90">
        <f t="shared" si="3"/>
        <v>70</v>
      </c>
      <c r="L118" s="90">
        <f t="shared" si="3"/>
        <v>286</v>
      </c>
      <c r="M118" s="90">
        <f t="shared" si="3"/>
        <v>438</v>
      </c>
      <c r="N118" s="90">
        <f t="shared" si="3"/>
        <v>293</v>
      </c>
      <c r="O118" s="90">
        <f t="shared" si="3"/>
        <v>67</v>
      </c>
      <c r="P118" s="90">
        <f t="shared" si="3"/>
        <v>360</v>
      </c>
      <c r="Q118" s="90">
        <f t="shared" si="3"/>
        <v>798</v>
      </c>
      <c r="R118" s="223" t="str">
        <f>IFERROR(VLOOKUP(P107,Marks,179,0),"")</f>
        <v>C</v>
      </c>
    </row>
    <row r="119" spans="1:18">
      <c r="A119" s="386">
        <f>IF(P107="","",A118+1)</f>
        <v>20</v>
      </c>
      <c r="B119" s="993"/>
      <c r="C119" s="993"/>
      <c r="D119" s="993"/>
      <c r="E119" s="993"/>
      <c r="F119" s="993"/>
      <c r="G119" s="993"/>
      <c r="H119" s="993"/>
      <c r="I119" s="993"/>
      <c r="J119" s="993"/>
      <c r="K119" s="993"/>
      <c r="L119" s="993"/>
      <c r="M119" s="993"/>
      <c r="N119" s="993"/>
      <c r="O119" s="993"/>
      <c r="P119" s="993"/>
      <c r="Q119" s="993"/>
      <c r="R119" s="993"/>
    </row>
    <row r="120" spans="1:18" ht="20.100000000000001" customHeight="1">
      <c r="A120" s="386">
        <f>IF(P107="","",A119+1)</f>
        <v>21</v>
      </c>
      <c r="B120" s="994" t="str">
        <f>IF('Master sheet'!$D$11="Hindi","अतिरिक्त विषय ","Extra Subject")</f>
        <v xml:space="preserve">अतिरिक्त विषय </v>
      </c>
      <c r="C120" s="994"/>
      <c r="D120" s="994"/>
      <c r="E120" s="994"/>
      <c r="F120" s="994"/>
      <c r="G120" s="994"/>
      <c r="H120" s="994"/>
      <c r="I120" s="994"/>
      <c r="J120" s="994"/>
      <c r="K120" s="994"/>
      <c r="L120" s="994"/>
      <c r="M120" s="994"/>
      <c r="N120" s="994"/>
      <c r="O120" s="994"/>
      <c r="P120" s="994"/>
      <c r="Q120" s="994"/>
      <c r="R120" s="994"/>
    </row>
    <row r="121" spans="1:18" ht="20.100000000000001" customHeight="1">
      <c r="A121" s="386">
        <f>IF(P107="","",A120+1)</f>
        <v>22</v>
      </c>
      <c r="B121" s="988" t="str">
        <f>IF('Master sheet'!$D$11="Hindi","विषय","Subject")</f>
        <v>विषय</v>
      </c>
      <c r="C121" s="988"/>
      <c r="D121" s="988" t="str">
        <f>IF('Master sheet'!$D$11="Hindi","पूर्णांक","M.M.")</f>
        <v>पूर्णांक</v>
      </c>
      <c r="E121" s="988"/>
      <c r="F121" s="988" t="str">
        <f>IF('Master sheet'!$D$11="Hindi","प्राप्तांक","Ob.M.")</f>
        <v>प्राप्तांक</v>
      </c>
      <c r="G121" s="988"/>
      <c r="H121" s="988" t="str">
        <f>IF('Master sheet'!$D$11="Hindi","ग्रेड","Grade")</f>
        <v>ग्रेड</v>
      </c>
      <c r="I121" s="988"/>
      <c r="J121" s="991" t="str">
        <f>IF('Master sheet'!$D$11="Hindi","विषय","Subject")</f>
        <v>विषय</v>
      </c>
      <c r="K121" s="992"/>
      <c r="L121" s="995"/>
      <c r="M121" s="991" t="str">
        <f>IF('Master sheet'!$D$11="Hindi","पूर्णांक","M.M.")</f>
        <v>पूर्णांक</v>
      </c>
      <c r="N121" s="995"/>
      <c r="O121" s="991" t="str">
        <f>IF('Master sheet'!$D$11="Hindi","प्राप्तांक","Ob.M.")</f>
        <v>प्राप्तांक</v>
      </c>
      <c r="P121" s="995"/>
      <c r="Q121" s="991" t="str">
        <f>IF('Master sheet'!$D$11="Hindi","ग्रेड","Grade")</f>
        <v>ग्रेड</v>
      </c>
      <c r="R121" s="995"/>
    </row>
    <row r="122" spans="1:18" ht="20.100000000000001" customHeight="1">
      <c r="A122" s="386">
        <f>IF(P107="","",A121+1)</f>
        <v>23</v>
      </c>
      <c r="B122" s="999" t="str">
        <f>IF(AND('Marks Entry 6th'!$CJ$3="",'Marks Entry 7th'!$CJ$3=""),"",IF(AND(C71=6),'Marks Entry 6th'!$CJ$3,IF(AND(C71=7),'Marks Entry 7th'!$CJ$3,"")))</f>
        <v>COMPUTER</v>
      </c>
      <c r="C122" s="999"/>
      <c r="D122" s="996">
        <f>IF(AND(P107=""),"",'Result Sheet'!$FO$7)</f>
        <v>100</v>
      </c>
      <c r="E122" s="996"/>
      <c r="F122" s="997">
        <f>IFERROR(IF(AND(P107=""),"",VLOOKUP(P107,Marks,170,0)),"")</f>
        <v>95</v>
      </c>
      <c r="G122" s="997"/>
      <c r="H122" s="998" t="str">
        <f>IFERROR(IF(AND(P107=""),"",VLOOKUP(P107,Marks,171,0)),"")</f>
        <v>A+</v>
      </c>
      <c r="I122" s="998"/>
      <c r="J122" s="1000" t="str">
        <f>IF(AND('Marks Entry 6th'!$CL$3="",'Marks Entry 7th'!$CL$3=""),"",IF(AND(C71=6),'Marks Entry 6th'!$CL$3,IF(AND(C71=7),'Marks Entry 7th'!$CL$3,"")))</f>
        <v>G.K.</v>
      </c>
      <c r="K122" s="1001"/>
      <c r="L122" s="1002"/>
      <c r="M122" s="996">
        <f>IF(AND(P107=""),"",'Result Sheet'!$FS$7)</f>
        <v>100</v>
      </c>
      <c r="N122" s="996"/>
      <c r="O122" s="997">
        <f>IFERROR(IF(AND(P107=""),"",VLOOKUP(P107,Marks,174,0)),"")</f>
        <v>91</v>
      </c>
      <c r="P122" s="997"/>
      <c r="Q122" s="998" t="str">
        <f>IFERROR(IF(AND(P107=""),"",VLOOKUP(P107,Marks,175,0)),"")</f>
        <v>A+</v>
      </c>
      <c r="R122" s="998"/>
    </row>
    <row r="123" spans="1:18" ht="20.100000000000001" customHeight="1">
      <c r="A123" s="386">
        <f>IF(P107="","",A122+1)</f>
        <v>24</v>
      </c>
      <c r="B123" s="973" t="str">
        <f>IF('Master sheet'!$D$11="Hindi","विषय","Subject")</f>
        <v>विषय</v>
      </c>
      <c r="C123" s="974"/>
      <c r="D123" s="974"/>
      <c r="E123" s="356" t="str">
        <f>IF('Master sheet'!$D$11="Hindi","प्राप्तांक","Ob.M.")</f>
        <v>प्राप्तांक</v>
      </c>
      <c r="F123" s="92" t="str">
        <f>IF('Master sheet'!$D$11="Hindi","ग्रेड","Grade")</f>
        <v>ग्रेड</v>
      </c>
      <c r="G123" s="425"/>
      <c r="H123" s="425"/>
      <c r="I123" s="973" t="str">
        <f>IF('Master sheet'!$D$11="Hindi","विषय","Subject")</f>
        <v>विषय</v>
      </c>
      <c r="J123" s="974"/>
      <c r="K123" s="974"/>
      <c r="L123" s="356" t="str">
        <f>IF('Master sheet'!$D$11="Hindi","प्राप्तांक","Ob.M.")</f>
        <v>प्राप्तांक</v>
      </c>
      <c r="M123" s="92" t="str">
        <f>IF('Master sheet'!$D$11="Hindi","ग्रेड","Grade")</f>
        <v>ग्रेड</v>
      </c>
      <c r="N123" s="973" t="str">
        <f>IF('Master sheet'!$D$11="Hindi","विषय","Subject")</f>
        <v>विषय</v>
      </c>
      <c r="O123" s="974"/>
      <c r="P123" s="975"/>
      <c r="Q123" s="357" t="str">
        <f>IF('Master sheet'!$D$11="Hindi","प्राप्तांक","Ob.M.")</f>
        <v>प्राप्तांक</v>
      </c>
      <c r="R123" s="92" t="str">
        <f>IF('Master sheet'!$D$11="Hindi","ग्रेड","Grade")</f>
        <v>ग्रेड</v>
      </c>
    </row>
    <row r="124" spans="1:18" ht="20.100000000000001" customHeight="1">
      <c r="A124" s="386">
        <f>IF(P107="","",A123+1)</f>
        <v>25</v>
      </c>
      <c r="B124" s="976" t="str">
        <f>IF('Master sheet'!$D$11="Hindi","कार्यानुभव","WORK EXP.")</f>
        <v>कार्यानुभव</v>
      </c>
      <c r="C124" s="977"/>
      <c r="D124" s="977"/>
      <c r="E124" s="986">
        <f>IFERROR(VLOOKUP(P107,Marks,143,0),"")</f>
        <v>92</v>
      </c>
      <c r="F124" s="987"/>
      <c r="G124" s="427" t="str">
        <f>IFERROR(VLOOKUP(P107,Marks,147,0),"")</f>
        <v>A+</v>
      </c>
      <c r="H124" s="988" t="str">
        <f>IF('Master sheet'!$D$11="Hindi","कला शिक्षा","ART EDU.")</f>
        <v>कला शिक्षा</v>
      </c>
      <c r="I124" s="988"/>
      <c r="J124" s="988"/>
      <c r="K124" s="986">
        <f>IFERROR(VLOOKUP(P107,Marks,153,0),"")</f>
        <v>79</v>
      </c>
      <c r="L124" s="987"/>
      <c r="M124" s="97" t="str">
        <f>IFERROR(VLOOKUP(P107,Marks,157,0),"")</f>
        <v>A</v>
      </c>
      <c r="N124" s="978" t="str">
        <f>IF('Master sheet'!$D$11="Hindi","स्वा. एवं शा. शिक्षा","HE.&amp;PH. EDU.")</f>
        <v>स्वा. एवं शा. शिक्षा</v>
      </c>
      <c r="O124" s="979"/>
      <c r="P124" s="980"/>
      <c r="Q124" s="88">
        <f>IFERROR(VLOOKUP(P107,Marks,163,0),"")</f>
        <v>81</v>
      </c>
      <c r="R124" s="97" t="str">
        <f>IFERROR(VLOOKUP(P107,Marks,167,0),"")</f>
        <v>A</v>
      </c>
    </row>
    <row r="125" spans="1:18">
      <c r="A125" s="386">
        <f>IF(P107="","",A124+1)</f>
        <v>26</v>
      </c>
      <c r="B125" s="363"/>
      <c r="C125" s="363"/>
      <c r="D125" s="363"/>
      <c r="E125" s="364"/>
      <c r="F125" s="365"/>
      <c r="G125" s="365"/>
      <c r="H125" s="365"/>
      <c r="I125" s="363"/>
      <c r="J125" s="363"/>
      <c r="K125" s="363"/>
      <c r="L125" s="364"/>
      <c r="M125" s="365"/>
      <c r="N125" s="366"/>
      <c r="O125" s="366"/>
      <c r="P125" s="366"/>
      <c r="Q125" s="364"/>
      <c r="R125" s="365"/>
    </row>
    <row r="126" spans="1:18" ht="21" customHeight="1">
      <c r="A126" s="386">
        <f>IF(P107="","",A125+1)</f>
        <v>27</v>
      </c>
      <c r="B126" s="963" t="str">
        <f>IF('Master sheet'!$D$11="Hindi","कुल कार्य दिवस :-","Total Meeting :-")</f>
        <v>कुल कार्य दिवस :-</v>
      </c>
      <c r="C126" s="963"/>
      <c r="D126" s="963"/>
      <c r="E126" s="981">
        <f>IFERROR(VLOOKUP(P107,Marks,182,0),"")</f>
        <v>220</v>
      </c>
      <c r="F126" s="981"/>
      <c r="G126" s="981"/>
      <c r="H126" s="981"/>
      <c r="I126" s="981"/>
      <c r="J126" s="981"/>
      <c r="K126" s="963" t="str">
        <f>IF('Master sheet'!$D$11="Hindi","कुल उपस्थिति :-","Total Attendance :-")</f>
        <v>कुल उपस्थिति :-</v>
      </c>
      <c r="L126" s="963"/>
      <c r="M126" s="963"/>
      <c r="N126" s="963"/>
      <c r="O126" s="982">
        <f>IFERROR(VLOOKUP(P107,Marks,183,0),"")</f>
        <v>188</v>
      </c>
      <c r="P126" s="982"/>
      <c r="Q126" s="982"/>
      <c r="R126" s="982"/>
    </row>
    <row r="127" spans="1:18" ht="21" customHeight="1">
      <c r="A127" s="386">
        <f>IF(P107="","",A126+1)</f>
        <v>28</v>
      </c>
      <c r="B127" s="963" t="str">
        <f>IF('Master sheet'!$D$11="Hindi","परिणाम :-","Result :-")</f>
        <v>परिणाम :-</v>
      </c>
      <c r="C127" s="963"/>
      <c r="D127" s="963"/>
      <c r="E127" s="964" t="str">
        <f>IFERROR(VLOOKUP(P107,Marks,181,0),"")</f>
        <v>कक्षा क्रमोन्नत</v>
      </c>
      <c r="F127" s="964"/>
      <c r="G127" s="964"/>
      <c r="H127" s="964"/>
      <c r="I127" s="964"/>
      <c r="J127" s="964"/>
      <c r="K127" s="963" t="str">
        <f>IF('Master sheet'!$D$11="Hindi","परिणाम प्रतिशत में :-","Result in Percentage :-")</f>
        <v>परिणाम प्रतिशत में :-</v>
      </c>
      <c r="L127" s="963"/>
      <c r="M127" s="963"/>
      <c r="N127" s="963"/>
      <c r="O127" s="965">
        <f>IFERROR(VLOOKUP(P107,Marks,177,0),"")</f>
        <v>66.5</v>
      </c>
      <c r="P127" s="965"/>
      <c r="Q127" s="965"/>
      <c r="R127" s="965"/>
    </row>
    <row r="128" spans="1:18" ht="21" customHeight="1">
      <c r="A128" s="386">
        <f>IF(P107="","",A127+1)</f>
        <v>29</v>
      </c>
      <c r="B128" s="963" t="str">
        <f>IF('Master sheet'!$D$11="Hindi","श्रेणी :-","Division :-")</f>
        <v>श्रेणी :-</v>
      </c>
      <c r="C128" s="963"/>
      <c r="D128" s="963"/>
      <c r="E128" s="972" t="str">
        <f>IFERROR(VLOOKUP(P107,Marks,178,0),"")</f>
        <v>I</v>
      </c>
      <c r="F128" s="972"/>
      <c r="G128" s="972"/>
      <c r="H128" s="972"/>
      <c r="I128" s="972"/>
      <c r="J128" s="972"/>
      <c r="K128" s="963" t="str">
        <f>IF('Master sheet'!$D$11="Hindi","कक्षा में स्थान :-","Position in the Class :-")</f>
        <v>कक्षा में स्थान :-</v>
      </c>
      <c r="L128" s="963"/>
      <c r="M128" s="963"/>
      <c r="N128" s="963"/>
      <c r="O128" s="966">
        <f>IFERROR(VLOOKUP(P107,Marks,180,0),"")</f>
        <v>8.9999999999999858</v>
      </c>
      <c r="P128" s="966"/>
      <c r="Q128" s="966"/>
      <c r="R128" s="966"/>
    </row>
    <row r="129" spans="1:18" ht="21" customHeight="1">
      <c r="A129" s="386">
        <f>IF(P107="","",A128+1)</f>
        <v>30</v>
      </c>
      <c r="B129" s="967" t="str">
        <f>IF('Master sheet'!$D$11="Hindi","परीक्षा परिणाम घोषणा दिनांक :-","Result Declaration Date :-")</f>
        <v>परीक्षा परिणाम घोषणा दिनांक :-</v>
      </c>
      <c r="C129" s="967"/>
      <c r="D129" s="967"/>
      <c r="E129" s="968">
        <f>IF(AND(P41=""),"",'Master sheet'!$D$10)</f>
        <v>45428</v>
      </c>
      <c r="F129" s="968"/>
      <c r="G129" s="968"/>
      <c r="H129" s="968"/>
      <c r="I129" s="968"/>
      <c r="J129" s="483"/>
      <c r="K129" s="963" t="str">
        <f>IF('Master sheet'!$D$11="Hindi"," ग्रेड :-","Grade :-")</f>
        <v xml:space="preserve"> ग्रेड :-</v>
      </c>
      <c r="L129" s="963"/>
      <c r="M129" s="963"/>
      <c r="N129" s="963"/>
      <c r="O129" s="971" t="str">
        <f>IFERROR(VLOOKUP(P107,Marks,179,0),"")</f>
        <v>C</v>
      </c>
      <c r="P129" s="971"/>
      <c r="Q129" s="971"/>
      <c r="R129" s="971"/>
    </row>
    <row r="130" spans="1:18" ht="67.5" customHeight="1">
      <c r="A130" s="386">
        <f>IF(P107="","",A129+1)</f>
        <v>31</v>
      </c>
      <c r="B130" s="983" t="str">
        <f>IF(AND(C104=6),CONCATENATE("( ",UPPER('Master sheet'!H14)," )"),IF(AND(C104=7),CONCATENATE("( ",UPPER('Master sheet'!H25)," )"),""))</f>
        <v>( MAMTA LAWANIYA )</v>
      </c>
      <c r="C130" s="983"/>
      <c r="D130" s="983"/>
      <c r="E130" s="983"/>
      <c r="F130" s="983" t="str">
        <f>IF(AND(P107=""),"",CONCATENATE("(",'Master sheet'!$D$16," )"))</f>
        <v>(Suresh Chand )</v>
      </c>
      <c r="G130" s="983"/>
      <c r="H130" s="983"/>
      <c r="I130" s="983"/>
      <c r="J130" s="983"/>
      <c r="K130" s="983"/>
      <c r="L130" s="983"/>
      <c r="M130" s="983" t="str">
        <f>IF(AND(P107=""),"",CONCATENATE("(",'Master sheet'!$D$14," )"))</f>
        <v>(USHA PALIYA )</v>
      </c>
      <c r="N130" s="983"/>
      <c r="O130" s="983"/>
      <c r="P130" s="983"/>
      <c r="Q130" s="983"/>
      <c r="R130" s="983"/>
    </row>
    <row r="131" spans="1:18">
      <c r="A131" s="386">
        <f>IF(P107="","",A130+1)</f>
        <v>32</v>
      </c>
      <c r="B131" s="962" t="str">
        <f>IF('Master sheet'!$D$11="Hindi","हस्ताक्षर कक्षाध्यापक","Signature of the class teacher")</f>
        <v>हस्ताक्षर कक्षाध्यापक</v>
      </c>
      <c r="C131" s="962"/>
      <c r="D131" s="962"/>
      <c r="E131" s="962"/>
      <c r="F131" s="962" t="str">
        <f>IF('Master sheet'!$D$11="Hindi","हस्ताक्षर परीक्षा प्रभारी","Signature of the exam. Incharge")</f>
        <v>हस्ताक्षर परीक्षा प्रभारी</v>
      </c>
      <c r="G131" s="962"/>
      <c r="H131" s="962"/>
      <c r="I131" s="962"/>
      <c r="J131" s="962"/>
      <c r="K131" s="962"/>
      <c r="L131" s="962"/>
      <c r="M131" s="962" t="str">
        <f>IF('Master sheet'!$D$11="Hindi","हस्ताक्षर संस्था प्रधान","Head of Institute's Signature")</f>
        <v>हस्ताक्षर संस्था प्रधान</v>
      </c>
      <c r="N131" s="962"/>
      <c r="O131" s="962"/>
      <c r="P131" s="962"/>
      <c r="Q131" s="962"/>
      <c r="R131" s="962"/>
    </row>
    <row r="133" spans="1:18" ht="21" customHeight="1">
      <c r="A133" s="386">
        <f>IF(P140="","",1)</f>
        <v>1</v>
      </c>
      <c r="B133" s="1003" t="str">
        <f>IF('Master sheet'!$D$11="Hindi","वार्षिक रिपोर्ट कार्ड ","Report Card")</f>
        <v xml:space="preserve">वार्षिक रिपोर्ट कार्ड </v>
      </c>
      <c r="C133" s="1003"/>
      <c r="D133" s="1003"/>
      <c r="E133" s="1003"/>
      <c r="F133" s="1003"/>
      <c r="G133" s="1003"/>
      <c r="H133" s="1003"/>
      <c r="I133" s="1003"/>
      <c r="J133" s="1003"/>
      <c r="K133" s="1003"/>
      <c r="L133" s="1003"/>
      <c r="M133" s="1003"/>
      <c r="N133" s="1003"/>
      <c r="O133" s="1003"/>
      <c r="P133" s="1003"/>
      <c r="Q133" s="1003"/>
      <c r="R133" s="1003"/>
    </row>
    <row r="134" spans="1:18" ht="21" customHeight="1">
      <c r="A134" s="386">
        <f>IF(P140="","",A133+1)</f>
        <v>2</v>
      </c>
      <c r="B134" s="1004" t="str">
        <f>IF('Master sheet'!$D$11="Hindi","शिक्षा विभाग, राजस्थान सरकार","Education Department, Rajasthan Government")</f>
        <v>शिक्षा विभाग, राजस्थान सरकार</v>
      </c>
      <c r="C134" s="1004"/>
      <c r="D134" s="1004"/>
      <c r="E134" s="1004"/>
      <c r="F134" s="1004"/>
      <c r="G134" s="1004"/>
      <c r="H134" s="1004"/>
      <c r="I134" s="1004"/>
      <c r="J134" s="1004"/>
      <c r="K134" s="1004"/>
      <c r="L134" s="1004"/>
      <c r="M134" s="1004"/>
      <c r="N134" s="1004"/>
      <c r="O134" s="1004"/>
      <c r="P134" s="1004"/>
      <c r="Q134" s="1004"/>
      <c r="R134" s="1004"/>
    </row>
    <row r="135" spans="1:18" ht="21" customHeight="1">
      <c r="A135" s="386">
        <f>IF(P140="","",A134+1)</f>
        <v>3</v>
      </c>
      <c r="B135" s="1005" t="str">
        <f>IF('Master sheet'!$D$11="Hindi","विद्यालय का नाम :-","School Name :- ")</f>
        <v>विद्यालय का नाम :-</v>
      </c>
      <c r="C135" s="1005"/>
      <c r="D135" s="1005"/>
      <c r="E135" s="1006" t="str">
        <f>IF(AND(P140=""),"",IF('Master sheet'!$D$11="Hindi",'Master sheet'!$D$8,'Master sheet'!$D$7))</f>
        <v xml:space="preserve">महात्मा गाँधी राजकीय विद्यालय (अंग्रेजी माध्यम) बर, पाली </v>
      </c>
      <c r="F135" s="1006"/>
      <c r="G135" s="1006"/>
      <c r="H135" s="1006"/>
      <c r="I135" s="1006"/>
      <c r="J135" s="1006"/>
      <c r="K135" s="1006"/>
      <c r="L135" s="1006"/>
      <c r="M135" s="1006"/>
      <c r="N135" s="1006"/>
      <c r="O135" s="1006"/>
      <c r="P135" s="1006"/>
      <c r="Q135" s="1006"/>
      <c r="R135" s="1006"/>
    </row>
    <row r="136" spans="1:18" ht="21" customHeight="1">
      <c r="A136" s="386">
        <f>IF(P140="","",A135+1)</f>
        <v>4</v>
      </c>
      <c r="B136" s="379"/>
      <c r="C136" s="379"/>
      <c r="D136" s="379"/>
      <c r="E136" s="959" t="str">
        <f>IF(AND(P140=""),"",IF('Master sheet'!$D$11="Hindi",CONCATENATE("(विद्यालय मान्यता क्रमांक व वर्ष : ","  ",'Master sheet'!$D$6),CONCATENATE("(School Recognition Number &amp; Years : ","  ",'Master sheet'!$D$6)))</f>
        <v>(विद्यालय मान्यता क्रमांक व वर्ष :   शिक्षा/पाली/1995/2001</v>
      </c>
      <c r="F136" s="959"/>
      <c r="G136" s="959"/>
      <c r="H136" s="959"/>
      <c r="I136" s="959"/>
      <c r="J136" s="959"/>
      <c r="K136" s="959"/>
      <c r="L136" s="959"/>
      <c r="M136" s="959"/>
      <c r="N136" s="959"/>
      <c r="O136" s="959"/>
      <c r="P136" s="959"/>
      <c r="Q136" s="959"/>
      <c r="R136" s="959"/>
    </row>
    <row r="137" spans="1:18" ht="21" customHeight="1">
      <c r="A137" s="386">
        <f>IF(P140="","",A136+1)</f>
        <v>5</v>
      </c>
      <c r="B137" s="373" t="str">
        <f>IF('Master sheet'!$D$11="Hindi","कक्षा  :-","CLASS :- ")</f>
        <v>कक्षा  :-</v>
      </c>
      <c r="C137" s="960">
        <f>IFERROR(IF(AND(P140=""),"",VLOOKUP(P140,Marks,2,0)),"")</f>
        <v>7</v>
      </c>
      <c r="D137" s="960"/>
      <c r="E137" s="961" t="str">
        <f>IF('Master sheet'!$D$11="Hindi","सेक्शन :-","Section :- ")</f>
        <v>सेक्शन :-</v>
      </c>
      <c r="F137" s="961"/>
      <c r="G137" s="961"/>
      <c r="H137" s="961"/>
      <c r="I137" s="961"/>
      <c r="J137" s="960" t="str">
        <f>IFERROR(IF(AND(P140=""),"",VLOOKUP(P140,Marks,3,0)),"")</f>
        <v>A</v>
      </c>
      <c r="K137" s="960"/>
      <c r="L137" s="969" t="str">
        <f>IF('Master sheet'!$D$11="Hindi","सत्र :- ","Session :- ")</f>
        <v xml:space="preserve">सत्र :- </v>
      </c>
      <c r="M137" s="969"/>
      <c r="N137" s="969"/>
      <c r="O137" s="969"/>
      <c r="P137" s="970" t="str">
        <f>IF(AND(P140=""),"",'Marks Entry 6th'!$I$2)</f>
        <v>2024-2025</v>
      </c>
      <c r="Q137" s="970"/>
      <c r="R137" s="970"/>
    </row>
    <row r="138" spans="1:18" ht="21" customHeight="1">
      <c r="A138" s="386">
        <f>IF(P140="","",A137+1)</f>
        <v>6</v>
      </c>
      <c r="B138" s="1007" t="str">
        <f>IF('Master sheet'!$D$11="Hindi","विद्यार्थी का नाम :-","Student's Name :-")</f>
        <v>विद्यार्थी का नाम :-</v>
      </c>
      <c r="C138" s="1007"/>
      <c r="D138" s="1007"/>
      <c r="E138" s="1008" t="str">
        <f>IFERROR(IF(AND(P140=""),"",VLOOKUP(P140,Marks,6,0)),"")</f>
        <v>BHAVYANSH SINGH CHOUHAN</v>
      </c>
      <c r="F138" s="1008"/>
      <c r="G138" s="1008"/>
      <c r="H138" s="1008"/>
      <c r="I138" s="1008"/>
      <c r="J138" s="1008"/>
      <c r="K138" s="1008"/>
      <c r="L138" s="1009" t="str">
        <f>IF('Master sheet'!$D$11="Hindi","प्रवेशांक :","SR. NO. :")</f>
        <v>प्रवेशांक :</v>
      </c>
      <c r="M138" s="1009"/>
      <c r="N138" s="1009"/>
      <c r="O138" s="1009"/>
      <c r="P138" s="1010">
        <f>IFERROR(IF(AND(P140=""),"",VLOOKUP(P140,Marks,5,0)),"")</f>
        <v>951</v>
      </c>
      <c r="Q138" s="1010"/>
      <c r="R138" s="1010"/>
    </row>
    <row r="139" spans="1:18" ht="21" customHeight="1">
      <c r="A139" s="386">
        <f>IF(P140="","",A138+1)</f>
        <v>7</v>
      </c>
      <c r="B139" s="1007" t="str">
        <f>IF('Master sheet'!$D$11="Hindi","पिता का नाम :-","Father's Name :-")</f>
        <v>पिता का नाम :-</v>
      </c>
      <c r="C139" s="1007"/>
      <c r="D139" s="1007"/>
      <c r="E139" s="1008" t="str">
        <f>IFERROR(IF(AND(P140=""),"",VLOOKUP(P140,Marks,7,0)),"")</f>
        <v>AJIT SINGH</v>
      </c>
      <c r="F139" s="1008"/>
      <c r="G139" s="1008"/>
      <c r="H139" s="1008"/>
      <c r="I139" s="1008"/>
      <c r="J139" s="1008"/>
      <c r="K139" s="1008"/>
      <c r="L139" s="1009" t="str">
        <f>IF('Master sheet'!$D$11="Hindi","जन्म तिथि :","Date of Birth :")</f>
        <v>जन्म तिथि :</v>
      </c>
      <c r="M139" s="1009"/>
      <c r="N139" s="1009"/>
      <c r="O139" s="1009"/>
      <c r="P139" s="1020" t="str">
        <f>IFERROR(IF(AND(P140=""),"",VLOOKUP(P140,Marks,4,0)),"")</f>
        <v>25-08-2015</v>
      </c>
      <c r="Q139" s="1020"/>
      <c r="R139" s="1020"/>
    </row>
    <row r="140" spans="1:18" ht="15.75">
      <c r="A140" s="386">
        <f>IF(P140="","",A139+1)</f>
        <v>8</v>
      </c>
      <c r="B140" s="1007" t="str">
        <f>IF('Master sheet'!$D$11="Hindi","माता का नाम :-","Mother's Name :-")</f>
        <v>माता का नाम :-</v>
      </c>
      <c r="C140" s="1007"/>
      <c r="D140" s="1007"/>
      <c r="E140" s="1008" t="str">
        <f>IFERROR(IF(AND(P140=""),"",VLOOKUP(P140,Marks,8,0)),"")</f>
        <v>MEENA</v>
      </c>
      <c r="F140" s="1008"/>
      <c r="G140" s="1008"/>
      <c r="H140" s="1008"/>
      <c r="I140" s="1008"/>
      <c r="J140" s="1008"/>
      <c r="K140" s="1008"/>
      <c r="L140" s="1009" t="str">
        <f>IF('Master sheet'!$D$11="Hindi","रोल नंबर :-","Roll No. :")</f>
        <v>रोल नंबर :-</v>
      </c>
      <c r="M140" s="1009"/>
      <c r="N140" s="1009"/>
      <c r="O140" s="1009"/>
      <c r="P140" s="1021">
        <f>IF(P107="","",IF(AND(P107+1&gt;$AA$6),"",P107+1))</f>
        <v>705</v>
      </c>
      <c r="Q140" s="1021"/>
      <c r="R140" s="1021"/>
    </row>
    <row r="141" spans="1:18" ht="15.75">
      <c r="A141" s="386">
        <f>IF(P140="","",A140+1)</f>
        <v>9</v>
      </c>
      <c r="B141" s="374"/>
      <c r="C141" s="374"/>
      <c r="D141" s="374"/>
      <c r="E141" s="375"/>
      <c r="F141" s="375"/>
      <c r="G141" s="421"/>
      <c r="H141" s="421"/>
      <c r="I141" s="375"/>
      <c r="J141" s="375"/>
      <c r="K141" s="375"/>
      <c r="L141" s="376"/>
      <c r="M141" s="376"/>
      <c r="N141" s="376"/>
      <c r="O141" s="376"/>
      <c r="P141" s="377"/>
      <c r="Q141" s="377"/>
      <c r="R141" s="377"/>
    </row>
    <row r="142" spans="1:18" ht="21.75" customHeight="1">
      <c r="A142" s="386">
        <f>IF(P140="","",A141+1)</f>
        <v>10</v>
      </c>
      <c r="B142" s="1022" t="str">
        <f>IF('Master sheet'!$D$11="Hindi","विषय","Subject")</f>
        <v>विषय</v>
      </c>
      <c r="C142" s="744" t="str">
        <f>IF('Master sheet'!$D$11="Hindi","प्रथम परख ","First Test")</f>
        <v xml:space="preserve">प्रथम परख </v>
      </c>
      <c r="D142" s="745"/>
      <c r="E142" s="746" t="str">
        <f>IF('Master sheet'!$D$11="Hindi","द्वितीय परख","Second Test")</f>
        <v>द्वितीय परख</v>
      </c>
      <c r="F142" s="747"/>
      <c r="G142" s="746" t="str">
        <f>IF('Master sheet'!$D$11="Hindi","तृतीय परख","Third Test")</f>
        <v>तृतीय परख</v>
      </c>
      <c r="H142" s="747"/>
      <c r="I142" s="1023" t="str">
        <f>IF('Master sheet'!$D$11="Hindi","सा. परख योग","Test Total")</f>
        <v>सा. परख योग</v>
      </c>
      <c r="J142" s="752" t="str">
        <f>IF('Master sheet'!$D$11="Hindi","अर्द्धवार्षिक","Half Yearly")</f>
        <v>अर्द्धवार्षिक</v>
      </c>
      <c r="K142" s="753"/>
      <c r="L142" s="754"/>
      <c r="M142" s="755" t="str">
        <f>IF('Master sheet'!$D$11="Hindi","अर्द्ध वा. तक योग","Total Till H.Y.")</f>
        <v>अर्द्ध वा. तक योग</v>
      </c>
      <c r="N142" s="752" t="str">
        <f>IF('Master sheet'!$D$11="Hindi","वार्षिक","Yearly")</f>
        <v>वार्षिक</v>
      </c>
      <c r="O142" s="753"/>
      <c r="P142" s="754"/>
      <c r="Q142" s="743" t="str">
        <f>IF('Master sheet'!$D$11="Hindi","विषय कुल योग ","Subject Total")</f>
        <v xml:space="preserve">विषय कुल योग </v>
      </c>
      <c r="R142" s="750" t="str">
        <f>IF('Master sheet'!$D$11="Hindi","ग्रेड","Grade")</f>
        <v>ग्रेड</v>
      </c>
    </row>
    <row r="143" spans="1:18" ht="86.25" customHeight="1">
      <c r="A143" s="386">
        <f>IF(P140="","",A142+1)</f>
        <v>11</v>
      </c>
      <c r="B143" s="1022"/>
      <c r="C143" s="431" t="str">
        <f>IF('Master sheet'!$D$11="Hindi","लिखित परीक्षा","Written")</f>
        <v>लिखित परीक्षा</v>
      </c>
      <c r="D143" s="431" t="str">
        <f>IF('Master sheet'!$D$11="Hindi","गतिविधि, मौखिक, प्रोजेक्ट, प्रायोगिक","Act, Oral, Project, Prac.")</f>
        <v>गतिविधि, मौखिक, प्रोजेक्ट, प्रायोगिक</v>
      </c>
      <c r="E143" s="431" t="str">
        <f>IF('Master sheet'!$D$11="Hindi","लिखित परीक्षा","Written")</f>
        <v>लिखित परीक्षा</v>
      </c>
      <c r="F143" s="431" t="str">
        <f>IF('Master sheet'!$D$11="Hindi","गतिविधि, मौखिक, प्रोजेक्ट, प्रायोगिक","Act, Oral, Project, Prac.")</f>
        <v>गतिविधि, मौखिक, प्रोजेक्ट, प्रायोगिक</v>
      </c>
      <c r="G143" s="431" t="str">
        <f>IF('Master sheet'!$D$11="Hindi","लिखित परीक्षा","Written")</f>
        <v>लिखित परीक्षा</v>
      </c>
      <c r="H143" s="431" t="str">
        <f>IF('Master sheet'!$D$11="Hindi","गतिविधि, मौखिक, प्रोजेक्ट, प्रायोगिक","Act, Oral, Project, Prac.")</f>
        <v>गतिविधि, मौखिक, प्रोजेक्ट, प्रायोगिक</v>
      </c>
      <c r="I143" s="1024"/>
      <c r="J143" s="431" t="str">
        <f>IF('Master sheet'!$D$11="Hindi","लिखित परीक्षा","Written")</f>
        <v>लिखित परीक्षा</v>
      </c>
      <c r="K143" s="431" t="str">
        <f>IF('Master sheet'!$D$11="Hindi","गतिविधि, मौखिक, प्रोजेक्ट, प्रायोगिक","Act, Oral, Project, Prac.")</f>
        <v>गतिविधि, मौखिक, प्रोजेक्ट, प्रायोगिक</v>
      </c>
      <c r="L143" s="431" t="str">
        <f>IF('Master sheet'!$D$11="Hindi","अर्द्ध वा. योग","H.Y. Total")</f>
        <v>अर्द्ध वा. योग</v>
      </c>
      <c r="M143" s="755"/>
      <c r="N143" s="431" t="str">
        <f>IF('Master sheet'!$D$11="Hindi","लिखित परीक्षा","Written")</f>
        <v>लिखित परीक्षा</v>
      </c>
      <c r="O143" s="431" t="str">
        <f>IF('Master sheet'!$D$11="Hindi","गतिविधि, मौखिक, प्रोजेक्ट, प्रायोगिक","Act, Oral, Project, Prac.")</f>
        <v>गतिविधि, मौखिक, प्रोजेक्ट, प्रायोगिक</v>
      </c>
      <c r="P143" s="431" t="str">
        <f>IF('Master sheet'!$D$11="Hindi","वार्षिक योग","Yearly Total")</f>
        <v>वार्षिक योग</v>
      </c>
      <c r="Q143" s="743"/>
      <c r="R143" s="751">
        <v>0</v>
      </c>
    </row>
    <row r="144" spans="1:18" ht="21.75" customHeight="1">
      <c r="A144" s="386">
        <f>IF(P140="","",A143+1)</f>
        <v>12</v>
      </c>
      <c r="B144" s="1022"/>
      <c r="C144" s="114">
        <v>5</v>
      </c>
      <c r="D144" s="114">
        <v>5</v>
      </c>
      <c r="E144" s="114">
        <v>5</v>
      </c>
      <c r="F144" s="114">
        <v>5</v>
      </c>
      <c r="G144" s="114">
        <v>5</v>
      </c>
      <c r="H144" s="114">
        <v>5</v>
      </c>
      <c r="I144" s="369">
        <f>IF(AND(C144="",D144="",E144="",F144="",G144="",H144=""),"",SUM(C144:H144))</f>
        <v>30</v>
      </c>
      <c r="J144" s="114">
        <v>50</v>
      </c>
      <c r="K144" s="114">
        <v>20</v>
      </c>
      <c r="L144" s="116">
        <f>IF(AND(J144="",K144=""),"",SUM(J144:K144))</f>
        <v>70</v>
      </c>
      <c r="M144" s="115">
        <f>IF(AND(I144="NA",L144="NA"),"NA",SUM(I144,L144))</f>
        <v>100</v>
      </c>
      <c r="N144" s="114">
        <v>70</v>
      </c>
      <c r="O144" s="114">
        <v>30</v>
      </c>
      <c r="P144" s="286">
        <f>IF(AND(N144="",O144=""),"",SUM(N144:O144))</f>
        <v>100</v>
      </c>
      <c r="Q144" s="115">
        <f>IF(P144="","",SUM(M144,P144))</f>
        <v>200</v>
      </c>
      <c r="R144" s="114"/>
    </row>
    <row r="145" spans="1:18" ht="20.100000000000001" customHeight="1">
      <c r="A145" s="386">
        <f>IF(P140="","",A144+1)</f>
        <v>13</v>
      </c>
      <c r="B145" s="92" t="str">
        <f>IF('Master sheet'!D$11="Hindi","हिंदी","Hindi")</f>
        <v>हिंदी</v>
      </c>
      <c r="C145" s="423">
        <f>IFERROR(VLOOKUP(P140,Marks,11,0),"")</f>
        <v>4</v>
      </c>
      <c r="D145" s="423">
        <f>IFERROR(VLOOKUP(P140,Marks,12,0),"")</f>
        <v>5</v>
      </c>
      <c r="E145" s="423">
        <f>IFERROR(VLOOKUP(P140,Marks,13,0),"")</f>
        <v>5</v>
      </c>
      <c r="F145" s="423">
        <f>IFERROR(VLOOKUP(P140,Marks,14,0),"")</f>
        <v>5</v>
      </c>
      <c r="G145" s="423">
        <f>IFERROR(VLOOKUP(P140,Marks,15,0),"")</f>
        <v>5</v>
      </c>
      <c r="H145" s="423">
        <f>IFERROR(VLOOKUP(P140,Marks,16,0),"")</f>
        <v>3</v>
      </c>
      <c r="I145" s="368">
        <f>IFERROR(VLOOKUP(P140,Marks,17,0),"")</f>
        <v>27</v>
      </c>
      <c r="J145" s="423" t="str">
        <f>IFERROR(VLOOKUP(P140,Marks,18,0),"")</f>
        <v>ML</v>
      </c>
      <c r="K145" s="423">
        <f>IFERROR(VLOOKUP(P140,Marks,19,0),"")</f>
        <v>11</v>
      </c>
      <c r="L145" s="87">
        <f>IFERROR(VLOOKUP(P140,Marks,20,0),"")</f>
        <v>11</v>
      </c>
      <c r="M145" s="367">
        <f>IFERROR(VLOOKUP(P140,Marks,21,0),"")</f>
        <v>38</v>
      </c>
      <c r="N145" s="423">
        <f>IFERROR(VLOOKUP(P140,Marks,22,0),"")</f>
        <v>37</v>
      </c>
      <c r="O145" s="423">
        <f>IFERROR(VLOOKUP(P140,Marks,23,0),"")</f>
        <v>11</v>
      </c>
      <c r="P145" s="87">
        <f>IFERROR(VLOOKUP(P140,Marks,24,0),"")</f>
        <v>48</v>
      </c>
      <c r="Q145" s="370">
        <f>IFERROR(VLOOKUP(P140,Marks,25,0),"")</f>
        <v>86</v>
      </c>
      <c r="R145" s="89" t="str">
        <f>IFERROR(VLOOKUP(P140,Marks,31,0),"")</f>
        <v>C</v>
      </c>
    </row>
    <row r="146" spans="1:18" ht="20.100000000000001" customHeight="1">
      <c r="A146" s="386">
        <f>IF(P140="","",A145+1)</f>
        <v>14</v>
      </c>
      <c r="B146" s="92" t="str">
        <f>IF('Master sheet'!$D$11="Hindi","अंग्रेजी","English")</f>
        <v>अंग्रेजी</v>
      </c>
      <c r="C146" s="423">
        <f>IFERROR(VLOOKUP(P140,Marks,32,0),"")</f>
        <v>5</v>
      </c>
      <c r="D146" s="423">
        <f>IFERROR(VLOOKUP(P140,Marks,33,0),"")</f>
        <v>3</v>
      </c>
      <c r="E146" s="423">
        <f>IFERROR(VLOOKUP(P140,Marks,34,0),"")</f>
        <v>3</v>
      </c>
      <c r="F146" s="423">
        <f>IFERROR(VLOOKUP(P140,Marks,35,0),"")</f>
        <v>5</v>
      </c>
      <c r="G146" s="423">
        <f>IFERROR(VLOOKUP(P140,Marks,36,0),"")</f>
        <v>4</v>
      </c>
      <c r="H146" s="423">
        <f>IFERROR(VLOOKUP(P140,Marks,37,0),"")</f>
        <v>5</v>
      </c>
      <c r="I146" s="368">
        <f>IFERROR(VLOOKUP(P140,Marks,38,0),"")</f>
        <v>25</v>
      </c>
      <c r="J146" s="423">
        <f>IFERROR(VLOOKUP(P140,Marks,39,0),"")</f>
        <v>40</v>
      </c>
      <c r="K146" s="423">
        <f>IFERROR(VLOOKUP(P140,Marks,40,0),"")</f>
        <v>10</v>
      </c>
      <c r="L146" s="87">
        <f>IFERROR(VLOOKUP(P140,Marks,41,0),"")</f>
        <v>50</v>
      </c>
      <c r="M146" s="367">
        <f>IFERROR(VLOOKUP(P140,Marks,42,0),"")</f>
        <v>75</v>
      </c>
      <c r="N146" s="423">
        <f>IFERROR(VLOOKUP(P140,Marks,43,0),"")</f>
        <v>37</v>
      </c>
      <c r="O146" s="423">
        <f>IFERROR(VLOOKUP(P140,Marks,44,0),"")</f>
        <v>6</v>
      </c>
      <c r="P146" s="87">
        <f>IFERROR(VLOOKUP(P140,Marks,45,0),"")</f>
        <v>43</v>
      </c>
      <c r="Q146" s="370">
        <f>IFERROR(VLOOKUP(P140,Marks,46,0),"")</f>
        <v>118</v>
      </c>
      <c r="R146" s="89" t="str">
        <f>IFERROR(VLOOKUP(P140,Marks,52,0),"")</f>
        <v>C</v>
      </c>
    </row>
    <row r="147" spans="1:18" ht="20.100000000000001" customHeight="1">
      <c r="A147" s="386">
        <f>IF(P140="","",A146+1)</f>
        <v>15</v>
      </c>
      <c r="B147" s="92" t="str">
        <f>IFERROR(VLOOKUP(P140,Marks,53,0),"")</f>
        <v>सिंधी (74)</v>
      </c>
      <c r="C147" s="423" t="str">
        <f>IFERROR(VLOOKUP(P140,Marks,54,0),"")</f>
        <v>ML</v>
      </c>
      <c r="D147" s="423">
        <f>IFERROR(VLOOKUP(P140,Marks,55,0),"")</f>
        <v>4</v>
      </c>
      <c r="E147" s="423">
        <f>IFERROR(VLOOKUP(P140,Marks,56,0),"")</f>
        <v>4</v>
      </c>
      <c r="F147" s="423">
        <f>IFERROR(VLOOKUP(P140,Marks,57,0),"")</f>
        <v>4</v>
      </c>
      <c r="G147" s="423">
        <f>IFERROR(VLOOKUP(P140,Marks,58,0),"")</f>
        <v>4</v>
      </c>
      <c r="H147" s="423">
        <f>IFERROR(VLOOKUP(P140,Marks,59,0),"")</f>
        <v>5</v>
      </c>
      <c r="I147" s="368">
        <f>IFERROR(VLOOKUP(P140,Marks,60,0),"")</f>
        <v>21</v>
      </c>
      <c r="J147" s="423">
        <f>IFERROR(VLOOKUP(P140,Marks,61,0),"")</f>
        <v>48</v>
      </c>
      <c r="K147" s="423">
        <f>IFERROR(VLOOKUP(P140,Marks,62,0),"")</f>
        <v>19</v>
      </c>
      <c r="L147" s="87">
        <f>IFERROR(VLOOKUP(P140,Marks,63,0),"")</f>
        <v>67</v>
      </c>
      <c r="M147" s="367">
        <f>IFERROR(VLOOKUP(P140,Marks,64,0),"")</f>
        <v>88</v>
      </c>
      <c r="N147" s="423">
        <f>IFERROR(VLOOKUP(P140,Marks,65,0),"")</f>
        <v>42</v>
      </c>
      <c r="O147" s="423">
        <f>IFERROR(VLOOKUP(P140,Marks,66,0),"")</f>
        <v>8</v>
      </c>
      <c r="P147" s="87">
        <f>IFERROR(VLOOKUP(P140,Marks,67,0),"")</f>
        <v>50</v>
      </c>
      <c r="Q147" s="370">
        <f>IFERROR(VLOOKUP(P140,Marks,68,0),"")</f>
        <v>138</v>
      </c>
      <c r="R147" s="89" t="str">
        <f>IFERROR(VLOOKUP(P140,Marks,74,0),"")</f>
        <v>C</v>
      </c>
    </row>
    <row r="148" spans="1:18" ht="20.100000000000001" customHeight="1">
      <c r="A148" s="386">
        <f>IF(P140="","",A147+1)</f>
        <v>16</v>
      </c>
      <c r="B148" s="92" t="str">
        <f>IF('Master sheet'!$D$11="Hindi","गणित","Maths")</f>
        <v>गणित</v>
      </c>
      <c r="C148" s="423">
        <f>IFERROR(VLOOKUP(P140,Marks,75,0),"")</f>
        <v>4</v>
      </c>
      <c r="D148" s="423">
        <f>IFERROR(VLOOKUP(P140,Marks,76,0),"")</f>
        <v>5</v>
      </c>
      <c r="E148" s="423">
        <f>IFERROR(VLOOKUP(P140,Marks,77,0),"")</f>
        <v>4</v>
      </c>
      <c r="F148" s="423">
        <f>IFERROR(VLOOKUP(P140,Marks,78,0),"")</f>
        <v>5</v>
      </c>
      <c r="G148" s="423">
        <f>IFERROR(VLOOKUP(P140,Marks,79,0),"")</f>
        <v>4</v>
      </c>
      <c r="H148" s="423">
        <f>IFERROR(VLOOKUP(P140,Marks,80,0),"")</f>
        <v>5</v>
      </c>
      <c r="I148" s="368">
        <f>IFERROR(VLOOKUP(P140,Marks,81,0),"")</f>
        <v>27</v>
      </c>
      <c r="J148" s="423">
        <f>IFERROR(VLOOKUP(P140,Marks,82,0),"")</f>
        <v>31</v>
      </c>
      <c r="K148" s="423">
        <f>IFERROR(VLOOKUP(P140,Marks,83,0),"")</f>
        <v>8</v>
      </c>
      <c r="L148" s="87">
        <f>IFERROR(VLOOKUP(P140,Marks,84,0),"")</f>
        <v>39</v>
      </c>
      <c r="M148" s="367">
        <f>IFERROR(VLOOKUP(P140,Marks,85,0),"")</f>
        <v>66</v>
      </c>
      <c r="N148" s="423">
        <f>IFERROR(VLOOKUP(P140,Marks,86,0),"")</f>
        <v>55</v>
      </c>
      <c r="O148" s="423">
        <f>IFERROR(VLOOKUP(P140,Marks,87,0),"")</f>
        <v>8</v>
      </c>
      <c r="P148" s="87">
        <f>IFERROR(VLOOKUP(P140,Marks,88,0),"")</f>
        <v>63</v>
      </c>
      <c r="Q148" s="370">
        <f>IFERROR(VLOOKUP(P140,Marks,89,0),"")</f>
        <v>129</v>
      </c>
      <c r="R148" s="89" t="str">
        <f>IFERROR(VLOOKUP(P140,Marks,95,0),"")</f>
        <v>C</v>
      </c>
    </row>
    <row r="149" spans="1:18" ht="20.100000000000001" customHeight="1">
      <c r="A149" s="386">
        <f>IF(P140="","",A148+1)</f>
        <v>17</v>
      </c>
      <c r="B149" s="92" t="str">
        <f>IF('Master sheet'!$D$11="Hindi","विज्ञान","Science")</f>
        <v>विज्ञान</v>
      </c>
      <c r="C149" s="423">
        <f>IFERROR(VLOOKUP(P140,Marks,96,0),"")</f>
        <v>5</v>
      </c>
      <c r="D149" s="423">
        <f>IFERROR(VLOOKUP(P140,Marks,97),"")</f>
        <v>5</v>
      </c>
      <c r="E149" s="423">
        <f>IFERROR(VLOOKUP(P140,Marks,98,0),"")</f>
        <v>5</v>
      </c>
      <c r="F149" s="423">
        <f>IFERROR(VLOOKUP(P140,Marks,99,0),"")</f>
        <v>5</v>
      </c>
      <c r="G149" s="423">
        <f>IFERROR(VLOOKUP(P140,Marks,100,0),"")</f>
        <v>4</v>
      </c>
      <c r="H149" s="423">
        <f>IFERROR(VLOOKUP(P140,Marks,101,0),"")</f>
        <v>4</v>
      </c>
      <c r="I149" s="368">
        <f>IFERROR(VLOOKUP(P140,Marks,102,0),"")</f>
        <v>28</v>
      </c>
      <c r="J149" s="423">
        <f>IFERROR(VLOOKUP(P140,Marks,103,0),"")</f>
        <v>26</v>
      </c>
      <c r="K149" s="423">
        <f>IFERROR(VLOOKUP(P140,Marks,104,0),"")</f>
        <v>11</v>
      </c>
      <c r="L149" s="87">
        <f>IFERROR(VLOOKUP(P140,Marks,105,0),"")</f>
        <v>37</v>
      </c>
      <c r="M149" s="367">
        <f>IFERROR(VLOOKUP(P140,Marks,106,0),"")</f>
        <v>65</v>
      </c>
      <c r="N149" s="423">
        <f>IFERROR(VLOOKUP(P140,Marks,107,0),"")</f>
        <v>58</v>
      </c>
      <c r="O149" s="423">
        <f>IFERROR(VLOOKUP(P140,Marks,108,0),"")</f>
        <v>16</v>
      </c>
      <c r="P149" s="87">
        <f>IFERROR(VLOOKUP(P140,Marks,109,0),"")</f>
        <v>74</v>
      </c>
      <c r="Q149" s="370">
        <f>IFERROR(VLOOKUP(P140,Marks,110,0),"")</f>
        <v>139</v>
      </c>
      <c r="R149" s="89" t="str">
        <f>IFERROR(VLOOKUP(P140,Marks,116,0),"")</f>
        <v>C</v>
      </c>
    </row>
    <row r="150" spans="1:18" ht="20.100000000000001" customHeight="1">
      <c r="A150" s="386">
        <f>IF(P140="","",A149+1)</f>
        <v>18</v>
      </c>
      <c r="B150" s="92" t="str">
        <f>IF('Master sheet'!$D$11="Hindi","सामाजिक विज्ञान","Social Science")</f>
        <v>सामाजिक विज्ञान</v>
      </c>
      <c r="C150" s="423">
        <f>IFERROR(VLOOKUP(P140,Marks,117,0),"")</f>
        <v>5</v>
      </c>
      <c r="D150" s="423">
        <f>IFERROR(VLOOKUP(P140,Marks,118,0),"")</f>
        <v>5</v>
      </c>
      <c r="E150" s="423">
        <f>IFERROR(VLOOKUP(P140,Marks,119,0),"")</f>
        <v>4</v>
      </c>
      <c r="F150" s="423">
        <f>IFERROR(VLOOKUP(P140,Marks,120,0),"")</f>
        <v>4</v>
      </c>
      <c r="G150" s="423">
        <f>IFERROR(VLOOKUP(P140,Marks,121,0),"")</f>
        <v>3</v>
      </c>
      <c r="H150" s="423">
        <f>IFERROR(VLOOKUP(P140,Marks,122,0),"")</f>
        <v>3</v>
      </c>
      <c r="I150" s="368">
        <f>IFERROR(VLOOKUP(P140,Marks,123,0),"")</f>
        <v>24</v>
      </c>
      <c r="J150" s="423">
        <f>IFERROR(VLOOKUP(P140,Marks,124,0),"")</f>
        <v>42</v>
      </c>
      <c r="K150" s="423">
        <f>IFERROR(VLOOKUP(P140,Marks,125,0),"")</f>
        <v>10</v>
      </c>
      <c r="L150" s="87">
        <f>IFERROR(VLOOKUP(P140,Marks,126,0),"")</f>
        <v>52</v>
      </c>
      <c r="M150" s="367">
        <f>IFERROR(VLOOKUP(P140,Marks,127,0),"")</f>
        <v>76</v>
      </c>
      <c r="N150" s="423">
        <f>IFERROR(VLOOKUP(P140,Marks,128,0),"")</f>
        <v>66</v>
      </c>
      <c r="O150" s="423">
        <f>IFERROR(VLOOKUP(P140,Marks,129,0),"")</f>
        <v>18</v>
      </c>
      <c r="P150" s="87">
        <f>IFERROR(VLOOKUP(P140,Marks,130,0),"")</f>
        <v>84</v>
      </c>
      <c r="Q150" s="370">
        <f>IFERROR(VLOOKUP(P140,Marks,131,0),"")</f>
        <v>160</v>
      </c>
      <c r="R150" s="89" t="str">
        <f>IFERROR(VLOOKUP(P140,Marks,137,0),"")</f>
        <v>B</v>
      </c>
    </row>
    <row r="151" spans="1:18" ht="27" customHeight="1">
      <c r="A151" s="386">
        <f>IF(P140="","",A150+1)</f>
        <v>19</v>
      </c>
      <c r="B151" s="428" t="str">
        <f>IF('Master sheet'!$D$11="Hindi","कुल योग","Total")</f>
        <v>कुल योग</v>
      </c>
      <c r="C151" s="90">
        <f>IF(AND(C145="",C146="",C147="",C148="",C149="",C150=""),"",SUM(C145:C150))</f>
        <v>23</v>
      </c>
      <c r="D151" s="90">
        <f t="shared" ref="D151:Q151" si="4">IF(AND(D145="",D146="",D147="",D148="",D149="",D150=""),"",SUM(D145:D150))</f>
        <v>27</v>
      </c>
      <c r="E151" s="90">
        <f t="shared" si="4"/>
        <v>25</v>
      </c>
      <c r="F151" s="90">
        <f t="shared" si="4"/>
        <v>28</v>
      </c>
      <c r="G151" s="90">
        <f t="shared" si="4"/>
        <v>24</v>
      </c>
      <c r="H151" s="90">
        <f t="shared" si="4"/>
        <v>25</v>
      </c>
      <c r="I151" s="90">
        <f t="shared" si="4"/>
        <v>152</v>
      </c>
      <c r="J151" s="90">
        <f t="shared" si="4"/>
        <v>187</v>
      </c>
      <c r="K151" s="90">
        <f t="shared" si="4"/>
        <v>69</v>
      </c>
      <c r="L151" s="90">
        <f t="shared" si="4"/>
        <v>256</v>
      </c>
      <c r="M151" s="90">
        <f t="shared" si="4"/>
        <v>408</v>
      </c>
      <c r="N151" s="90">
        <f t="shared" si="4"/>
        <v>295</v>
      </c>
      <c r="O151" s="90">
        <f t="shared" si="4"/>
        <v>67</v>
      </c>
      <c r="P151" s="90">
        <f t="shared" si="4"/>
        <v>362</v>
      </c>
      <c r="Q151" s="90">
        <f t="shared" si="4"/>
        <v>770</v>
      </c>
      <c r="R151" s="223" t="str">
        <f>IFERROR(VLOOKUP(P140,Marks,179,0),"")</f>
        <v>C</v>
      </c>
    </row>
    <row r="152" spans="1:18">
      <c r="A152" s="386">
        <f>IF(P140="","",A151+1)</f>
        <v>20</v>
      </c>
      <c r="B152" s="993"/>
      <c r="C152" s="993"/>
      <c r="D152" s="993"/>
      <c r="E152" s="993"/>
      <c r="F152" s="993"/>
      <c r="G152" s="993"/>
      <c r="H152" s="993"/>
      <c r="I152" s="993"/>
      <c r="J152" s="993"/>
      <c r="K152" s="993"/>
      <c r="L152" s="993"/>
      <c r="M152" s="993"/>
      <c r="N152" s="993"/>
      <c r="O152" s="993"/>
      <c r="P152" s="993"/>
      <c r="Q152" s="993"/>
      <c r="R152" s="993"/>
    </row>
    <row r="153" spans="1:18" ht="20.100000000000001" customHeight="1">
      <c r="A153" s="386">
        <f>IF(P140="","",A152+1)</f>
        <v>21</v>
      </c>
      <c r="B153" s="994" t="str">
        <f>IF('Master sheet'!$D$11="Hindi","अतिरिक्त विषय ","Extra Subject")</f>
        <v xml:space="preserve">अतिरिक्त विषय </v>
      </c>
      <c r="C153" s="994"/>
      <c r="D153" s="994"/>
      <c r="E153" s="994"/>
      <c r="F153" s="994"/>
      <c r="G153" s="994"/>
      <c r="H153" s="994"/>
      <c r="I153" s="994"/>
      <c r="J153" s="994"/>
      <c r="K153" s="994"/>
      <c r="L153" s="994"/>
      <c r="M153" s="994"/>
      <c r="N153" s="994"/>
      <c r="O153" s="994"/>
      <c r="P153" s="994"/>
      <c r="Q153" s="994"/>
      <c r="R153" s="994"/>
    </row>
    <row r="154" spans="1:18" ht="20.100000000000001" customHeight="1">
      <c r="A154" s="386">
        <f>IF(P140="","",A153+1)</f>
        <v>22</v>
      </c>
      <c r="B154" s="988" t="str">
        <f>IF('Master sheet'!$D$11="Hindi","विषय","Subject")</f>
        <v>विषय</v>
      </c>
      <c r="C154" s="988"/>
      <c r="D154" s="988" t="str">
        <f>IF('Master sheet'!$D$11="Hindi","पूर्णांक","M.M.")</f>
        <v>पूर्णांक</v>
      </c>
      <c r="E154" s="988"/>
      <c r="F154" s="988" t="str">
        <f>IF('Master sheet'!$D$11="Hindi","प्राप्तांक","Ob.M.")</f>
        <v>प्राप्तांक</v>
      </c>
      <c r="G154" s="988"/>
      <c r="H154" s="988" t="str">
        <f>IF('Master sheet'!$D$11="Hindi","ग्रेड","Grade")</f>
        <v>ग्रेड</v>
      </c>
      <c r="I154" s="988"/>
      <c r="J154" s="991" t="str">
        <f>IF('Master sheet'!$D$11="Hindi","विषय","Subject")</f>
        <v>विषय</v>
      </c>
      <c r="K154" s="992"/>
      <c r="L154" s="995"/>
      <c r="M154" s="991" t="str">
        <f>IF('Master sheet'!$D$11="Hindi","पूर्णांक","M.M.")</f>
        <v>पूर्णांक</v>
      </c>
      <c r="N154" s="995"/>
      <c r="O154" s="991" t="str">
        <f>IF('Master sheet'!$D$11="Hindi","प्राप्तांक","Ob.M.")</f>
        <v>प्राप्तांक</v>
      </c>
      <c r="P154" s="995"/>
      <c r="Q154" s="991" t="str">
        <f>IF('Master sheet'!$D$11="Hindi","ग्रेड","Grade")</f>
        <v>ग्रेड</v>
      </c>
      <c r="R154" s="995"/>
    </row>
    <row r="155" spans="1:18" ht="20.100000000000001" customHeight="1">
      <c r="A155" s="386">
        <f>IF(P140="","",A154+1)</f>
        <v>23</v>
      </c>
      <c r="B155" s="999" t="str">
        <f>IF(AND('Marks Entry 6th'!$CJ$3="",'Marks Entry 7th'!$CJ$3=""),"",IF(AND(C104=6),'Marks Entry 6th'!$CJ$3,IF(AND(C104=7),'Marks Entry 7th'!$CJ$3,"")))</f>
        <v>COMPUTER</v>
      </c>
      <c r="C155" s="999"/>
      <c r="D155" s="996">
        <f>IF(AND(P140=""),"",'Result Sheet'!$FO$7)</f>
        <v>100</v>
      </c>
      <c r="E155" s="996"/>
      <c r="F155" s="997">
        <f>IFERROR(IF(AND(P140=""),"",VLOOKUP(P140,Marks,170,0)),"")</f>
        <v>65</v>
      </c>
      <c r="G155" s="997"/>
      <c r="H155" s="998" t="str">
        <f>IFERROR(IF(AND(P140=""),"",VLOOKUP(P140,Marks,171,0)),"")</f>
        <v>B</v>
      </c>
      <c r="I155" s="998"/>
      <c r="J155" s="1000" t="str">
        <f>IF(AND('Marks Entry 6th'!$CL$3="",'Marks Entry 7th'!$CL$3=""),"",IF(AND(C104=6),'Marks Entry 6th'!$CL$3,IF(AND(C104=7),'Marks Entry 7th'!$CL$3,"")))</f>
        <v>G.K.</v>
      </c>
      <c r="K155" s="1001"/>
      <c r="L155" s="1002"/>
      <c r="M155" s="996">
        <f>IF(AND(P140=""),"",'Result Sheet'!$FS$7)</f>
        <v>100</v>
      </c>
      <c r="N155" s="996"/>
      <c r="O155" s="997">
        <f>IFERROR(IF(AND(P140=""),"",VLOOKUP(P140,Marks,174,0)),"")</f>
        <v>69</v>
      </c>
      <c r="P155" s="997"/>
      <c r="Q155" s="998" t="str">
        <f>IFERROR(IF(AND(P140=""),"",VLOOKUP(P140,Marks,175,0)),"")</f>
        <v>B</v>
      </c>
      <c r="R155" s="998"/>
    </row>
    <row r="156" spans="1:18" ht="20.100000000000001" customHeight="1">
      <c r="A156" s="386">
        <f>IF(P140="","",A155+1)</f>
        <v>24</v>
      </c>
      <c r="B156" s="973" t="str">
        <f>IF('Master sheet'!$D$11="Hindi","विषय","Subject")</f>
        <v>विषय</v>
      </c>
      <c r="C156" s="974"/>
      <c r="D156" s="974"/>
      <c r="E156" s="356" t="str">
        <f>IF('Master sheet'!$D$11="Hindi","प्राप्तांक","Ob.M.")</f>
        <v>प्राप्तांक</v>
      </c>
      <c r="F156" s="92" t="str">
        <f>IF('Master sheet'!$D$11="Hindi","ग्रेड","Grade")</f>
        <v>ग्रेड</v>
      </c>
      <c r="G156" s="425"/>
      <c r="H156" s="425"/>
      <c r="I156" s="973" t="str">
        <f>IF('Master sheet'!$D$11="Hindi","विषय","Subject")</f>
        <v>विषय</v>
      </c>
      <c r="J156" s="974"/>
      <c r="K156" s="974"/>
      <c r="L156" s="356" t="str">
        <f>IF('Master sheet'!$D$11="Hindi","प्राप्तांक","Ob.M.")</f>
        <v>प्राप्तांक</v>
      </c>
      <c r="M156" s="92" t="str">
        <f>IF('Master sheet'!$D$11="Hindi","ग्रेड","Grade")</f>
        <v>ग्रेड</v>
      </c>
      <c r="N156" s="973" t="str">
        <f>IF('Master sheet'!$D$11="Hindi","विषय","Subject")</f>
        <v>विषय</v>
      </c>
      <c r="O156" s="974"/>
      <c r="P156" s="975"/>
      <c r="Q156" s="357" t="str">
        <f>IF('Master sheet'!$D$11="Hindi","प्राप्तांक","Ob.M.")</f>
        <v>प्राप्तांक</v>
      </c>
      <c r="R156" s="92" t="str">
        <f>IF('Master sheet'!$D$11="Hindi","ग्रेड","Grade")</f>
        <v>ग्रेड</v>
      </c>
    </row>
    <row r="157" spans="1:18" ht="20.100000000000001" customHeight="1">
      <c r="A157" s="386">
        <f>IF(P140="","",A156+1)</f>
        <v>25</v>
      </c>
      <c r="B157" s="976" t="str">
        <f>IF('Master sheet'!$D$11="Hindi","कार्यानुभव","WORK EXP.")</f>
        <v>कार्यानुभव</v>
      </c>
      <c r="C157" s="977"/>
      <c r="D157" s="977"/>
      <c r="E157" s="986">
        <f>IFERROR(VLOOKUP(P140,Marks,143,0),"")</f>
        <v>93</v>
      </c>
      <c r="F157" s="987"/>
      <c r="G157" s="427" t="str">
        <f>IFERROR(VLOOKUP(P140,Marks,147,0),"")</f>
        <v>A+</v>
      </c>
      <c r="H157" s="988" t="str">
        <f>IF('Master sheet'!$D$11="Hindi","कला शिक्षा","ART EDU.")</f>
        <v>कला शिक्षा</v>
      </c>
      <c r="I157" s="988"/>
      <c r="J157" s="988"/>
      <c r="K157" s="986">
        <f>IFERROR(VLOOKUP(P140,Marks,153,0),"")</f>
        <v>80</v>
      </c>
      <c r="L157" s="987"/>
      <c r="M157" s="97" t="str">
        <f>IFERROR(VLOOKUP(P140,Marks,157,0),"")</f>
        <v>A</v>
      </c>
      <c r="N157" s="978" t="str">
        <f>IF('Master sheet'!$D$11="Hindi","स्वा. एवं शा. शिक्षा","HE.&amp;PH. EDU.")</f>
        <v>स्वा. एवं शा. शिक्षा</v>
      </c>
      <c r="O157" s="979"/>
      <c r="P157" s="980"/>
      <c r="Q157" s="88">
        <f>IFERROR(VLOOKUP(P140,Marks,163,0),"")</f>
        <v>86</v>
      </c>
      <c r="R157" s="97" t="str">
        <f>IFERROR(VLOOKUP(P140,Marks,167,0),"")</f>
        <v>A</v>
      </c>
    </row>
    <row r="158" spans="1:18">
      <c r="A158" s="386">
        <f>IF(P140="","",A157+1)</f>
        <v>26</v>
      </c>
      <c r="B158" s="363"/>
      <c r="C158" s="363"/>
      <c r="D158" s="363"/>
      <c r="E158" s="364"/>
      <c r="F158" s="365"/>
      <c r="G158" s="365"/>
      <c r="H158" s="365"/>
      <c r="I158" s="363"/>
      <c r="J158" s="363"/>
      <c r="K158" s="363"/>
      <c r="L158" s="364"/>
      <c r="M158" s="365"/>
      <c r="N158" s="366"/>
      <c r="O158" s="366"/>
      <c r="P158" s="366"/>
      <c r="Q158" s="364"/>
      <c r="R158" s="365"/>
    </row>
    <row r="159" spans="1:18" ht="21" customHeight="1">
      <c r="A159" s="386">
        <f>IF(P140="","",A158+1)</f>
        <v>27</v>
      </c>
      <c r="B159" s="963" t="str">
        <f>IF('Master sheet'!$D$11="Hindi","कुल कार्य दिवस :-","Total Meeting :-")</f>
        <v>कुल कार्य दिवस :-</v>
      </c>
      <c r="C159" s="963"/>
      <c r="D159" s="963"/>
      <c r="E159" s="981">
        <f>IFERROR(VLOOKUP(P140,Marks,182,0),"")</f>
        <v>330</v>
      </c>
      <c r="F159" s="981"/>
      <c r="G159" s="981"/>
      <c r="H159" s="981"/>
      <c r="I159" s="981"/>
      <c r="J159" s="981"/>
      <c r="K159" s="963" t="str">
        <f>IF('Master sheet'!$D$11="Hindi","कुल उपस्थिति :-","Total Attendance :-")</f>
        <v>कुल उपस्थिति :-</v>
      </c>
      <c r="L159" s="963"/>
      <c r="M159" s="963"/>
      <c r="N159" s="963"/>
      <c r="O159" s="982">
        <f>IFERROR(VLOOKUP(P140,Marks,183,0),"")</f>
        <v>310</v>
      </c>
      <c r="P159" s="982"/>
      <c r="Q159" s="982"/>
      <c r="R159" s="982"/>
    </row>
    <row r="160" spans="1:18" ht="21" customHeight="1">
      <c r="A160" s="386">
        <f>IF(P140="","",A159+1)</f>
        <v>28</v>
      </c>
      <c r="B160" s="963" t="str">
        <f>IF('Master sheet'!$D$11="Hindi","परिणाम :-","Result :-")</f>
        <v>परिणाम :-</v>
      </c>
      <c r="C160" s="963"/>
      <c r="D160" s="963"/>
      <c r="E160" s="964" t="str">
        <f>IFERROR(VLOOKUP(P140,Marks,181,0),"")</f>
        <v>कक्षा क्रमोन्नत</v>
      </c>
      <c r="F160" s="964"/>
      <c r="G160" s="964"/>
      <c r="H160" s="964"/>
      <c r="I160" s="964"/>
      <c r="J160" s="964"/>
      <c r="K160" s="963" t="str">
        <f>IF('Master sheet'!$D$11="Hindi","परिणाम प्रतिशत में :-","Result in Percentage :-")</f>
        <v>परिणाम प्रतिशत में :-</v>
      </c>
      <c r="L160" s="963"/>
      <c r="M160" s="963"/>
      <c r="N160" s="963"/>
      <c r="O160" s="965">
        <f>IFERROR(VLOOKUP(P140,Marks,177,0),"")</f>
        <v>67.248908296943227</v>
      </c>
      <c r="P160" s="965"/>
      <c r="Q160" s="965"/>
      <c r="R160" s="965"/>
    </row>
    <row r="161" spans="1:18" ht="21" customHeight="1">
      <c r="A161" s="386">
        <f>IF(P140="","",A160+1)</f>
        <v>29</v>
      </c>
      <c r="B161" s="963" t="str">
        <f>IF('Master sheet'!$D$11="Hindi","श्रेणी :-","Division :-")</f>
        <v>श्रेणी :-</v>
      </c>
      <c r="C161" s="963"/>
      <c r="D161" s="963"/>
      <c r="E161" s="972" t="str">
        <f>IFERROR(VLOOKUP(P140,Marks,178,0),"")</f>
        <v>I</v>
      </c>
      <c r="F161" s="972"/>
      <c r="G161" s="972"/>
      <c r="H161" s="972"/>
      <c r="I161" s="972"/>
      <c r="J161" s="972"/>
      <c r="K161" s="963" t="str">
        <f>IF('Master sheet'!$D$11="Hindi","कक्षा में स्थान :-","Position in the Class :-")</f>
        <v>कक्षा में स्थान :-</v>
      </c>
      <c r="L161" s="963"/>
      <c r="M161" s="963"/>
      <c r="N161" s="963"/>
      <c r="O161" s="966">
        <f>IFERROR(VLOOKUP(P140,Marks,180,0),"")</f>
        <v>5.9999999999999858</v>
      </c>
      <c r="P161" s="966"/>
      <c r="Q161" s="966"/>
      <c r="R161" s="966"/>
    </row>
    <row r="162" spans="1:18" ht="21" customHeight="1">
      <c r="A162" s="386">
        <f>IF(P140="","",A161+1)</f>
        <v>30</v>
      </c>
      <c r="B162" s="967" t="str">
        <f>IF('Master sheet'!$D$11="Hindi","परीक्षा परिणाम घोषणा दिनांक :-","Result Declaration Date :-")</f>
        <v>परीक्षा परिणाम घोषणा दिनांक :-</v>
      </c>
      <c r="C162" s="967"/>
      <c r="D162" s="967"/>
      <c r="E162" s="968">
        <f>IF(AND(P74=""),"",'Master sheet'!$D$10)</f>
        <v>45428</v>
      </c>
      <c r="F162" s="968"/>
      <c r="G162" s="968"/>
      <c r="H162" s="968"/>
      <c r="I162" s="968"/>
      <c r="J162" s="483"/>
      <c r="K162" s="963" t="str">
        <f>IF('Master sheet'!$D$11="Hindi"," ग्रेड :-","Grade :-")</f>
        <v xml:space="preserve"> ग्रेड :-</v>
      </c>
      <c r="L162" s="963"/>
      <c r="M162" s="963"/>
      <c r="N162" s="963"/>
      <c r="O162" s="971" t="str">
        <f>IFERROR(VLOOKUP(P140,Marks,179,0),"")</f>
        <v>C</v>
      </c>
      <c r="P162" s="971"/>
      <c r="Q162" s="971"/>
      <c r="R162" s="971"/>
    </row>
    <row r="163" spans="1:18" ht="67.5" customHeight="1">
      <c r="A163" s="386">
        <f>IF(P140="","",A162+1)</f>
        <v>31</v>
      </c>
      <c r="B163" s="983" t="str">
        <f>IF(AND(C137=6),CONCATENATE("( ",UPPER('Master sheet'!H14)," )"),IF(AND(C137=7),CONCATENATE("( ",UPPER('Master sheet'!H25)," )"),""))</f>
        <v>( MAMTA LAWANIYA )</v>
      </c>
      <c r="C163" s="983"/>
      <c r="D163" s="983"/>
      <c r="E163" s="983"/>
      <c r="F163" s="983" t="str">
        <f>IF(AND(P140=""),"",CONCATENATE("(",'Master sheet'!$D$16," )"))</f>
        <v>(Suresh Chand )</v>
      </c>
      <c r="G163" s="983"/>
      <c r="H163" s="983"/>
      <c r="I163" s="983"/>
      <c r="J163" s="983"/>
      <c r="K163" s="983"/>
      <c r="L163" s="983"/>
      <c r="M163" s="983" t="str">
        <f>IF(AND(P140=""),"",CONCATENATE("(",'Master sheet'!$D$14," )"))</f>
        <v>(USHA PALIYA )</v>
      </c>
      <c r="N163" s="983"/>
      <c r="O163" s="983"/>
      <c r="P163" s="983"/>
      <c r="Q163" s="983"/>
      <c r="R163" s="983"/>
    </row>
    <row r="164" spans="1:18">
      <c r="A164" s="386">
        <f>IF(P140="","",A163+1)</f>
        <v>32</v>
      </c>
      <c r="B164" s="962" t="str">
        <f>IF('Master sheet'!$D$11="Hindi","हस्ताक्षर कक्षाध्यापक","Signature of the class teacher")</f>
        <v>हस्ताक्षर कक्षाध्यापक</v>
      </c>
      <c r="C164" s="962"/>
      <c r="D164" s="962"/>
      <c r="E164" s="962"/>
      <c r="F164" s="962" t="str">
        <f>IF('Master sheet'!$D$11="Hindi","हस्ताक्षर परीक्षा प्रभारी","Signature of the exam. Incharge")</f>
        <v>हस्ताक्षर परीक्षा प्रभारी</v>
      </c>
      <c r="G164" s="962"/>
      <c r="H164" s="962"/>
      <c r="I164" s="962"/>
      <c r="J164" s="962"/>
      <c r="K164" s="962"/>
      <c r="L164" s="962"/>
      <c r="M164" s="962" t="str">
        <f>IF('Master sheet'!$D$11="Hindi","हस्ताक्षर संस्था प्रधान","Head of Institute's Signature")</f>
        <v>हस्ताक्षर संस्था प्रधान</v>
      </c>
      <c r="N164" s="962"/>
      <c r="O164" s="962"/>
      <c r="P164" s="962"/>
      <c r="Q164" s="962"/>
      <c r="R164" s="962"/>
    </row>
    <row r="166" spans="1:18" ht="21" customHeight="1">
      <c r="A166" s="386">
        <f>IF(P173="","",1)</f>
        <v>1</v>
      </c>
      <c r="B166" s="1003" t="str">
        <f>IF('Master sheet'!$D$11="Hindi","वार्षिक रिपोर्ट कार्ड ","Report Card")</f>
        <v xml:space="preserve">वार्षिक रिपोर्ट कार्ड </v>
      </c>
      <c r="C166" s="1003"/>
      <c r="D166" s="1003"/>
      <c r="E166" s="1003"/>
      <c r="F166" s="1003"/>
      <c r="G166" s="1003"/>
      <c r="H166" s="1003"/>
      <c r="I166" s="1003"/>
      <c r="J166" s="1003"/>
      <c r="K166" s="1003"/>
      <c r="L166" s="1003"/>
      <c r="M166" s="1003"/>
      <c r="N166" s="1003"/>
      <c r="O166" s="1003"/>
      <c r="P166" s="1003"/>
      <c r="Q166" s="1003"/>
      <c r="R166" s="1003"/>
    </row>
    <row r="167" spans="1:18" ht="21" customHeight="1">
      <c r="A167" s="386">
        <f>IF(P173="","",A166+1)</f>
        <v>2</v>
      </c>
      <c r="B167" s="1004" t="str">
        <f>IF('Master sheet'!$D$11="Hindi","शिक्षा विभाग, राजस्थान सरकार","Education Department, Rajasthan Government")</f>
        <v>शिक्षा विभाग, राजस्थान सरकार</v>
      </c>
      <c r="C167" s="1004"/>
      <c r="D167" s="1004"/>
      <c r="E167" s="1004"/>
      <c r="F167" s="1004"/>
      <c r="G167" s="1004"/>
      <c r="H167" s="1004"/>
      <c r="I167" s="1004"/>
      <c r="J167" s="1004"/>
      <c r="K167" s="1004"/>
      <c r="L167" s="1004"/>
      <c r="M167" s="1004"/>
      <c r="N167" s="1004"/>
      <c r="O167" s="1004"/>
      <c r="P167" s="1004"/>
      <c r="Q167" s="1004"/>
      <c r="R167" s="1004"/>
    </row>
    <row r="168" spans="1:18" ht="21" customHeight="1">
      <c r="A168" s="386">
        <f>IF(P173="","",A167+1)</f>
        <v>3</v>
      </c>
      <c r="B168" s="1005" t="str">
        <f>IF('Master sheet'!$D$11="Hindi","विद्यालय का नाम :-","School Name :- ")</f>
        <v>विद्यालय का नाम :-</v>
      </c>
      <c r="C168" s="1005"/>
      <c r="D168" s="1005"/>
      <c r="E168" s="1006" t="str">
        <f>IF(AND(P173=""),"",IF('Master sheet'!$D$11="Hindi",'Master sheet'!$D$8,'Master sheet'!$D$7))</f>
        <v xml:space="preserve">महात्मा गाँधी राजकीय विद्यालय (अंग्रेजी माध्यम) बर, पाली </v>
      </c>
      <c r="F168" s="1006"/>
      <c r="G168" s="1006"/>
      <c r="H168" s="1006"/>
      <c r="I168" s="1006"/>
      <c r="J168" s="1006"/>
      <c r="K168" s="1006"/>
      <c r="L168" s="1006"/>
      <c r="M168" s="1006"/>
      <c r="N168" s="1006"/>
      <c r="O168" s="1006"/>
      <c r="P168" s="1006"/>
      <c r="Q168" s="1006"/>
      <c r="R168" s="1006"/>
    </row>
    <row r="169" spans="1:18" ht="21" customHeight="1">
      <c r="A169" s="386">
        <f>IF(P173="","",A168+1)</f>
        <v>4</v>
      </c>
      <c r="B169" s="379"/>
      <c r="C169" s="379"/>
      <c r="D169" s="379"/>
      <c r="E169" s="959" t="str">
        <f>IF(AND(P173=""),"",IF('Master sheet'!$D$11="Hindi",CONCATENATE("(विद्यालय मान्यता क्रमांक व वर्ष : ","  ",'Master sheet'!$D$6),CONCATENATE("(School Recognition Number &amp; Years : ","  ",'Master sheet'!$D$6)))</f>
        <v>(विद्यालय मान्यता क्रमांक व वर्ष :   शिक्षा/पाली/1995/2001</v>
      </c>
      <c r="F169" s="959"/>
      <c r="G169" s="959"/>
      <c r="H169" s="959"/>
      <c r="I169" s="959"/>
      <c r="J169" s="959"/>
      <c r="K169" s="959"/>
      <c r="L169" s="959"/>
      <c r="M169" s="959"/>
      <c r="N169" s="959"/>
      <c r="O169" s="959"/>
      <c r="P169" s="959"/>
      <c r="Q169" s="959"/>
      <c r="R169" s="959"/>
    </row>
    <row r="170" spans="1:18" ht="21" customHeight="1">
      <c r="A170" s="386">
        <f>IF(P173="","",A169+1)</f>
        <v>5</v>
      </c>
      <c r="B170" s="373" t="str">
        <f>IF('Master sheet'!$D$11="Hindi","कक्षा  :-","CLASS :- ")</f>
        <v>कक्षा  :-</v>
      </c>
      <c r="C170" s="960">
        <f>IFERROR(IF(AND(P173=""),"",VLOOKUP(P173,Marks,2,0)),"")</f>
        <v>7</v>
      </c>
      <c r="D170" s="960"/>
      <c r="E170" s="961" t="str">
        <f>IF('Master sheet'!$D$11="Hindi","सेक्शन :-","Section :- ")</f>
        <v>सेक्शन :-</v>
      </c>
      <c r="F170" s="961"/>
      <c r="G170" s="961"/>
      <c r="H170" s="961"/>
      <c r="I170" s="961"/>
      <c r="J170" s="960" t="str">
        <f>IFERROR(IF(AND(P173=""),"",VLOOKUP(P173,Marks,3,0)),"")</f>
        <v>A</v>
      </c>
      <c r="K170" s="960"/>
      <c r="L170" s="969" t="str">
        <f>IF('Master sheet'!$D$11="Hindi","सत्र :- ","Session :- ")</f>
        <v xml:space="preserve">सत्र :- </v>
      </c>
      <c r="M170" s="969"/>
      <c r="N170" s="969"/>
      <c r="O170" s="969"/>
      <c r="P170" s="970" t="str">
        <f>IF(AND(P173=""),"",'Marks Entry 6th'!$I$2)</f>
        <v>2024-2025</v>
      </c>
      <c r="Q170" s="970"/>
      <c r="R170" s="970"/>
    </row>
    <row r="171" spans="1:18" ht="21" customHeight="1">
      <c r="A171" s="386">
        <f>IF(P173="","",A170+1)</f>
        <v>6</v>
      </c>
      <c r="B171" s="1007" t="str">
        <f>IF('Master sheet'!$D$11="Hindi","विद्यार्थी का नाम :-","Student's Name :-")</f>
        <v>विद्यार्थी का नाम :-</v>
      </c>
      <c r="C171" s="1007"/>
      <c r="D171" s="1007"/>
      <c r="E171" s="1008" t="str">
        <f>IFERROR(IF(AND(P173=""),"",VLOOKUP(P173,Marks,6,0)),"")</f>
        <v>BHUMIKA BAGRI</v>
      </c>
      <c r="F171" s="1008"/>
      <c r="G171" s="1008"/>
      <c r="H171" s="1008"/>
      <c r="I171" s="1008"/>
      <c r="J171" s="1008"/>
      <c r="K171" s="1008"/>
      <c r="L171" s="1009" t="str">
        <f>IF('Master sheet'!$D$11="Hindi","प्रवेशांक :","SR. NO. :")</f>
        <v>प्रवेशांक :</v>
      </c>
      <c r="M171" s="1009"/>
      <c r="N171" s="1009"/>
      <c r="O171" s="1009"/>
      <c r="P171" s="1010">
        <f>IFERROR(IF(AND(P173=""),"",VLOOKUP(P173,Marks,5,0)),"")</f>
        <v>939</v>
      </c>
      <c r="Q171" s="1010"/>
      <c r="R171" s="1010"/>
    </row>
    <row r="172" spans="1:18" ht="21" customHeight="1">
      <c r="A172" s="386">
        <f>IF(P173="","",A171+1)</f>
        <v>7</v>
      </c>
      <c r="B172" s="1007" t="str">
        <f>IF('Master sheet'!$D$11="Hindi","पिता का नाम :-","Father's Name :-")</f>
        <v>पिता का नाम :-</v>
      </c>
      <c r="C172" s="1007"/>
      <c r="D172" s="1007"/>
      <c r="E172" s="1008" t="str">
        <f>IFERROR(IF(AND(P173=""),"",VLOOKUP(P173,Marks,7,0)),"")</f>
        <v>MUKESH BAGRI</v>
      </c>
      <c r="F172" s="1008"/>
      <c r="G172" s="1008"/>
      <c r="H172" s="1008"/>
      <c r="I172" s="1008"/>
      <c r="J172" s="1008"/>
      <c r="K172" s="1008"/>
      <c r="L172" s="1009" t="str">
        <f>IF('Master sheet'!$D$11="Hindi","जन्म तिथि :","Date of Birth :")</f>
        <v>जन्म तिथि :</v>
      </c>
      <c r="M172" s="1009"/>
      <c r="N172" s="1009"/>
      <c r="O172" s="1009"/>
      <c r="P172" s="1020" t="str">
        <f>IFERROR(IF(AND(P173=""),"",VLOOKUP(P173,Marks,4,0)),"")</f>
        <v>16-06-2014</v>
      </c>
      <c r="Q172" s="1020"/>
      <c r="R172" s="1020"/>
    </row>
    <row r="173" spans="1:18" ht="15.75">
      <c r="A173" s="386">
        <f>IF(P173="","",A172+1)</f>
        <v>8</v>
      </c>
      <c r="B173" s="1007" t="str">
        <f>IF('Master sheet'!$D$11="Hindi","माता का नाम :-","Mother's Name :-")</f>
        <v>माता का नाम :-</v>
      </c>
      <c r="C173" s="1007"/>
      <c r="D173" s="1007"/>
      <c r="E173" s="1008" t="str">
        <f>IFERROR(IF(AND(P173=""),"",VLOOKUP(P173,Marks,8,0)),"")</f>
        <v>SEEMA BAGRI</v>
      </c>
      <c r="F173" s="1008"/>
      <c r="G173" s="1008"/>
      <c r="H173" s="1008"/>
      <c r="I173" s="1008"/>
      <c r="J173" s="1008"/>
      <c r="K173" s="1008"/>
      <c r="L173" s="1009" t="str">
        <f>IF('Master sheet'!$D$11="Hindi","रोल नंबर :-","Roll No. :")</f>
        <v>रोल नंबर :-</v>
      </c>
      <c r="M173" s="1009"/>
      <c r="N173" s="1009"/>
      <c r="O173" s="1009"/>
      <c r="P173" s="1021">
        <f>IF(P140="","",IF(AND(P140+1&gt;$AA$6),"",P140+1))</f>
        <v>706</v>
      </c>
      <c r="Q173" s="1021"/>
      <c r="R173" s="1021"/>
    </row>
    <row r="174" spans="1:18" ht="15.75">
      <c r="A174" s="386">
        <f>IF(P173="","",A173+1)</f>
        <v>9</v>
      </c>
      <c r="B174" s="374"/>
      <c r="C174" s="374"/>
      <c r="D174" s="374"/>
      <c r="E174" s="375"/>
      <c r="F174" s="375"/>
      <c r="G174" s="421"/>
      <c r="H174" s="421"/>
      <c r="I174" s="375"/>
      <c r="J174" s="375"/>
      <c r="K174" s="375"/>
      <c r="L174" s="376"/>
      <c r="M174" s="376"/>
      <c r="N174" s="376"/>
      <c r="O174" s="376"/>
      <c r="P174" s="377"/>
      <c r="Q174" s="377"/>
      <c r="R174" s="377"/>
    </row>
    <row r="175" spans="1:18" ht="21.75" customHeight="1">
      <c r="A175" s="386">
        <f>IF(P173="","",A174+1)</f>
        <v>10</v>
      </c>
      <c r="B175" s="1022" t="str">
        <f>IF('Master sheet'!$D$11="Hindi","विषय","Subject")</f>
        <v>विषय</v>
      </c>
      <c r="C175" s="744" t="str">
        <f>IF('Master sheet'!$D$11="Hindi","प्रथम परख ","First Test")</f>
        <v xml:space="preserve">प्रथम परख </v>
      </c>
      <c r="D175" s="745"/>
      <c r="E175" s="746" t="str">
        <f>IF('Master sheet'!$D$11="Hindi","द्वितीय परख","Second Test")</f>
        <v>द्वितीय परख</v>
      </c>
      <c r="F175" s="747"/>
      <c r="G175" s="746" t="str">
        <f>IF('Master sheet'!$D$11="Hindi","तृतीय परख","Third Test")</f>
        <v>तृतीय परख</v>
      </c>
      <c r="H175" s="747"/>
      <c r="I175" s="1023" t="str">
        <f>IF('Master sheet'!$D$11="Hindi","सा. परख योग","Test Total")</f>
        <v>सा. परख योग</v>
      </c>
      <c r="J175" s="752" t="str">
        <f>IF('Master sheet'!$D$11="Hindi","अर्द्धवार्षिक","Half Yearly")</f>
        <v>अर्द्धवार्षिक</v>
      </c>
      <c r="K175" s="753"/>
      <c r="L175" s="754"/>
      <c r="M175" s="755" t="str">
        <f>IF('Master sheet'!$D$11="Hindi","अर्द्ध वा. तक योग","Total Till H.Y.")</f>
        <v>अर्द्ध वा. तक योग</v>
      </c>
      <c r="N175" s="752" t="str">
        <f>IF('Master sheet'!$D$11="Hindi","वार्षिक","Yearly")</f>
        <v>वार्षिक</v>
      </c>
      <c r="O175" s="753"/>
      <c r="P175" s="754"/>
      <c r="Q175" s="743" t="str">
        <f>IF('Master sheet'!$D$11="Hindi","विषय कुल योग ","Subject Total")</f>
        <v xml:space="preserve">विषय कुल योग </v>
      </c>
      <c r="R175" s="750" t="str">
        <f>IF('Master sheet'!$D$11="Hindi","ग्रेड","Grade")</f>
        <v>ग्रेड</v>
      </c>
    </row>
    <row r="176" spans="1:18" ht="86.25" customHeight="1">
      <c r="A176" s="386">
        <f>IF(P173="","",A175+1)</f>
        <v>11</v>
      </c>
      <c r="B176" s="1022"/>
      <c r="C176" s="431" t="str">
        <f>IF('Master sheet'!$D$11="Hindi","लिखित परीक्षा","Written")</f>
        <v>लिखित परीक्षा</v>
      </c>
      <c r="D176" s="431" t="str">
        <f>IF('Master sheet'!$D$11="Hindi","गतिविधि, मौखिक, प्रोजेक्ट, प्रायोगिक","Act, Oral, Project, Prac.")</f>
        <v>गतिविधि, मौखिक, प्रोजेक्ट, प्रायोगिक</v>
      </c>
      <c r="E176" s="431" t="str">
        <f>IF('Master sheet'!$D$11="Hindi","लिखित परीक्षा","Written")</f>
        <v>लिखित परीक्षा</v>
      </c>
      <c r="F176" s="431" t="str">
        <f>IF('Master sheet'!$D$11="Hindi","गतिविधि, मौखिक, प्रोजेक्ट, प्रायोगिक","Act, Oral, Project, Prac.")</f>
        <v>गतिविधि, मौखिक, प्रोजेक्ट, प्रायोगिक</v>
      </c>
      <c r="G176" s="431" t="str">
        <f>IF('Master sheet'!$D$11="Hindi","लिखित परीक्षा","Written")</f>
        <v>लिखित परीक्षा</v>
      </c>
      <c r="H176" s="431" t="str">
        <f>IF('Master sheet'!$D$11="Hindi","गतिविधि, मौखिक, प्रोजेक्ट, प्रायोगिक","Act, Oral, Project, Prac.")</f>
        <v>गतिविधि, मौखिक, प्रोजेक्ट, प्रायोगिक</v>
      </c>
      <c r="I176" s="1024"/>
      <c r="J176" s="431" t="str">
        <f>IF('Master sheet'!$D$11="Hindi","लिखित परीक्षा","Written")</f>
        <v>लिखित परीक्षा</v>
      </c>
      <c r="K176" s="431" t="str">
        <f>IF('Master sheet'!$D$11="Hindi","गतिविधि, मौखिक, प्रोजेक्ट, प्रायोगिक","Act, Oral, Project, Prac.")</f>
        <v>गतिविधि, मौखिक, प्रोजेक्ट, प्रायोगिक</v>
      </c>
      <c r="L176" s="431" t="str">
        <f>IF('Master sheet'!$D$11="Hindi","अर्द्ध वा. योग","H.Y. Total")</f>
        <v>अर्द्ध वा. योग</v>
      </c>
      <c r="M176" s="755"/>
      <c r="N176" s="431" t="str">
        <f>IF('Master sheet'!$D$11="Hindi","लिखित परीक्षा","Written")</f>
        <v>लिखित परीक्षा</v>
      </c>
      <c r="O176" s="431" t="str">
        <f>IF('Master sheet'!$D$11="Hindi","गतिविधि, मौखिक, प्रोजेक्ट, प्रायोगिक","Act, Oral, Project, Prac.")</f>
        <v>गतिविधि, मौखिक, प्रोजेक्ट, प्रायोगिक</v>
      </c>
      <c r="P176" s="431" t="str">
        <f>IF('Master sheet'!$D$11="Hindi","वार्षिक योग","Yearly Total")</f>
        <v>वार्षिक योग</v>
      </c>
      <c r="Q176" s="743"/>
      <c r="R176" s="751">
        <v>0</v>
      </c>
    </row>
    <row r="177" spans="1:18" ht="21.75" customHeight="1">
      <c r="A177" s="386">
        <f>IF(P173="","",A176+1)</f>
        <v>12</v>
      </c>
      <c r="B177" s="1022"/>
      <c r="C177" s="114">
        <v>5</v>
      </c>
      <c r="D177" s="114">
        <v>5</v>
      </c>
      <c r="E177" s="114">
        <v>5</v>
      </c>
      <c r="F177" s="114">
        <v>5</v>
      </c>
      <c r="G177" s="114">
        <v>5</v>
      </c>
      <c r="H177" s="114">
        <v>5</v>
      </c>
      <c r="I177" s="369">
        <f>IF(AND(C177="",D177="",E177="",F177="",G177="",H177=""),"",SUM(C177:H177))</f>
        <v>30</v>
      </c>
      <c r="J177" s="114">
        <v>50</v>
      </c>
      <c r="K177" s="114">
        <v>20</v>
      </c>
      <c r="L177" s="116">
        <f>IF(AND(J177="",K177=""),"",SUM(J177:K177))</f>
        <v>70</v>
      </c>
      <c r="M177" s="115">
        <f>IF(AND(I177="NA",L177="NA"),"NA",SUM(I177,L177))</f>
        <v>100</v>
      </c>
      <c r="N177" s="114">
        <v>70</v>
      </c>
      <c r="O177" s="114">
        <v>30</v>
      </c>
      <c r="P177" s="286">
        <f>IF(AND(N177="",O177=""),"",SUM(N177:O177))</f>
        <v>100</v>
      </c>
      <c r="Q177" s="115">
        <f>IF(P177="","",SUM(M177,P177))</f>
        <v>200</v>
      </c>
      <c r="R177" s="114"/>
    </row>
    <row r="178" spans="1:18" ht="20.100000000000001" customHeight="1">
      <c r="A178" s="386">
        <f>IF(P173="","",A177+1)</f>
        <v>13</v>
      </c>
      <c r="B178" s="92" t="str">
        <f>IF('Master sheet'!D$11="Hindi","हिंदी","Hindi")</f>
        <v>हिंदी</v>
      </c>
      <c r="C178" s="423">
        <f>IFERROR(VLOOKUP(P173,Marks,11,0),"")</f>
        <v>4</v>
      </c>
      <c r="D178" s="423">
        <f>IFERROR(VLOOKUP(P173,Marks,12,0),"")</f>
        <v>5</v>
      </c>
      <c r="E178" s="423">
        <f>IFERROR(VLOOKUP(P173,Marks,13,0),"")</f>
        <v>5</v>
      </c>
      <c r="F178" s="423">
        <f>IFERROR(VLOOKUP(P173,Marks,14,0),"")</f>
        <v>5</v>
      </c>
      <c r="G178" s="423">
        <f>IFERROR(VLOOKUP(P173,Marks,15,0),"")</f>
        <v>5</v>
      </c>
      <c r="H178" s="423">
        <f>IFERROR(VLOOKUP(P173,Marks,16,0),"")</f>
        <v>3</v>
      </c>
      <c r="I178" s="368">
        <f>IFERROR(VLOOKUP(P173,Marks,17,0),"")</f>
        <v>27</v>
      </c>
      <c r="J178" s="423">
        <f>IFERROR(VLOOKUP(P173,Marks,18,0),"")</f>
        <v>25</v>
      </c>
      <c r="K178" s="423">
        <f>IFERROR(VLOOKUP(P173,Marks,19,0),"")</f>
        <v>11</v>
      </c>
      <c r="L178" s="87">
        <f>IFERROR(VLOOKUP(P173,Marks,20,0),"")</f>
        <v>36</v>
      </c>
      <c r="M178" s="367">
        <f>IFERROR(VLOOKUP(P173,Marks,21,0),"")</f>
        <v>63</v>
      </c>
      <c r="N178" s="423">
        <f>IFERROR(VLOOKUP(P173,Marks,22,0),"")</f>
        <v>37</v>
      </c>
      <c r="O178" s="423">
        <f>IFERROR(VLOOKUP(P173,Marks,23,0),"")</f>
        <v>11</v>
      </c>
      <c r="P178" s="87">
        <f>IFERROR(VLOOKUP(P173,Marks,24,0),"")</f>
        <v>48</v>
      </c>
      <c r="Q178" s="370">
        <f>IFERROR(VLOOKUP(P173,Marks,25,0),"")</f>
        <v>111</v>
      </c>
      <c r="R178" s="89" t="str">
        <f>IFERROR(VLOOKUP(P173,Marks,31,0),"")</f>
        <v>C</v>
      </c>
    </row>
    <row r="179" spans="1:18" ht="20.100000000000001" customHeight="1">
      <c r="A179" s="386">
        <f>IF(P173="","",A178+1)</f>
        <v>14</v>
      </c>
      <c r="B179" s="92" t="str">
        <f>IF('Master sheet'!$D$11="Hindi","अंग्रेजी","English")</f>
        <v>अंग्रेजी</v>
      </c>
      <c r="C179" s="423">
        <f>IFERROR(VLOOKUP(P173,Marks,32,0),"")</f>
        <v>4</v>
      </c>
      <c r="D179" s="423">
        <f>IFERROR(VLOOKUP(P173,Marks,33,0),"")</f>
        <v>3</v>
      </c>
      <c r="E179" s="423">
        <f>IFERROR(VLOOKUP(P173,Marks,34,0),"")</f>
        <v>3</v>
      </c>
      <c r="F179" s="423">
        <f>IFERROR(VLOOKUP(P173,Marks,35,0),"")</f>
        <v>5</v>
      </c>
      <c r="G179" s="423">
        <f>IFERROR(VLOOKUP(P173,Marks,36,0),"")</f>
        <v>4</v>
      </c>
      <c r="H179" s="423">
        <f>IFERROR(VLOOKUP(P173,Marks,37,0),"")</f>
        <v>5</v>
      </c>
      <c r="I179" s="368">
        <f>IFERROR(VLOOKUP(P173,Marks,38,0),"")</f>
        <v>24</v>
      </c>
      <c r="J179" s="423">
        <f>IFERROR(VLOOKUP(P173,Marks,39,0),"")</f>
        <v>33</v>
      </c>
      <c r="K179" s="423">
        <f>IFERROR(VLOOKUP(P173,Marks,40,0),"")</f>
        <v>11</v>
      </c>
      <c r="L179" s="87">
        <f>IFERROR(VLOOKUP(P173,Marks,41,0),"")</f>
        <v>44</v>
      </c>
      <c r="M179" s="367">
        <f>IFERROR(VLOOKUP(P173,Marks,42,0),"")</f>
        <v>68</v>
      </c>
      <c r="N179" s="423">
        <f>IFERROR(VLOOKUP(P173,Marks,43,0),"")</f>
        <v>37</v>
      </c>
      <c r="O179" s="423">
        <f>IFERROR(VLOOKUP(P173,Marks,44,0),"")</f>
        <v>9</v>
      </c>
      <c r="P179" s="87">
        <f>IFERROR(VLOOKUP(P173,Marks,45,0),"")</f>
        <v>46</v>
      </c>
      <c r="Q179" s="370">
        <f>IFERROR(VLOOKUP(P173,Marks,46,0),"")</f>
        <v>114</v>
      </c>
      <c r="R179" s="89" t="str">
        <f>IFERROR(VLOOKUP(P173,Marks,52,0),"")</f>
        <v>C</v>
      </c>
    </row>
    <row r="180" spans="1:18" ht="20.100000000000001" customHeight="1">
      <c r="A180" s="386">
        <f>IF(P173="","",A179+1)</f>
        <v>15</v>
      </c>
      <c r="B180" s="92" t="str">
        <f>IFERROR(VLOOKUP(P173,Marks,53,0),"")</f>
        <v>पंजाबी (75)</v>
      </c>
      <c r="C180" s="423">
        <f>IFERROR(VLOOKUP(P173,Marks,54,0),"")</f>
        <v>5</v>
      </c>
      <c r="D180" s="423">
        <f>IFERROR(VLOOKUP(P173,Marks,55,0),"")</f>
        <v>4</v>
      </c>
      <c r="E180" s="423">
        <f>IFERROR(VLOOKUP(P173,Marks,56,0),"")</f>
        <v>4</v>
      </c>
      <c r="F180" s="423">
        <f>IFERROR(VLOOKUP(P173,Marks,57,0),"")</f>
        <v>4</v>
      </c>
      <c r="G180" s="423">
        <f>IFERROR(VLOOKUP(P173,Marks,58,0),"")</f>
        <v>4</v>
      </c>
      <c r="H180" s="423">
        <f>IFERROR(VLOOKUP(P173,Marks,59,0),"")</f>
        <v>5</v>
      </c>
      <c r="I180" s="368">
        <f>IFERROR(VLOOKUP(P173,Marks,60,0),"")</f>
        <v>26</v>
      </c>
      <c r="J180" s="423">
        <f>IFERROR(VLOOKUP(P173,Marks,61,0),"")</f>
        <v>48</v>
      </c>
      <c r="K180" s="423">
        <f>IFERROR(VLOOKUP(P173,Marks,62,0),"")</f>
        <v>19</v>
      </c>
      <c r="L180" s="87">
        <f>IFERROR(VLOOKUP(P173,Marks,63,0),"")</f>
        <v>67</v>
      </c>
      <c r="M180" s="367">
        <f>IFERROR(VLOOKUP(P173,Marks,64,0),"")</f>
        <v>93</v>
      </c>
      <c r="N180" s="423">
        <f>IFERROR(VLOOKUP(P173,Marks,65,0),"")</f>
        <v>43</v>
      </c>
      <c r="O180" s="423">
        <f>IFERROR(VLOOKUP(P173,Marks,66,0),"")</f>
        <v>8</v>
      </c>
      <c r="P180" s="87">
        <f>IFERROR(VLOOKUP(P173,Marks,67,0),"")</f>
        <v>51</v>
      </c>
      <c r="Q180" s="370">
        <f>IFERROR(VLOOKUP(P173,Marks,68,0),"")</f>
        <v>144</v>
      </c>
      <c r="R180" s="89" t="str">
        <f>IFERROR(VLOOKUP(P173,Marks,74,0),"")</f>
        <v>B</v>
      </c>
    </row>
    <row r="181" spans="1:18" ht="20.100000000000001" customHeight="1">
      <c r="A181" s="386">
        <f>IF(P173="","",A180+1)</f>
        <v>16</v>
      </c>
      <c r="B181" s="92" t="str">
        <f>IF('Master sheet'!$D$11="Hindi","गणित","Maths")</f>
        <v>गणित</v>
      </c>
      <c r="C181" s="423">
        <f>IFERROR(VLOOKUP(P173,Marks,75,0),"")</f>
        <v>4</v>
      </c>
      <c r="D181" s="423">
        <f>IFERROR(VLOOKUP(P173,Marks,76,0),"")</f>
        <v>5</v>
      </c>
      <c r="E181" s="423">
        <f>IFERROR(VLOOKUP(P173,Marks,77,0),"")</f>
        <v>4</v>
      </c>
      <c r="F181" s="423">
        <f>IFERROR(VLOOKUP(P173,Marks,78,0),"")</f>
        <v>5</v>
      </c>
      <c r="G181" s="423">
        <f>IFERROR(VLOOKUP(P173,Marks,79,0),"")</f>
        <v>4</v>
      </c>
      <c r="H181" s="423">
        <f>IFERROR(VLOOKUP(P173,Marks,80,0),"")</f>
        <v>5</v>
      </c>
      <c r="I181" s="368">
        <f>IFERROR(VLOOKUP(P173,Marks,81,0),"")</f>
        <v>27</v>
      </c>
      <c r="J181" s="423">
        <f>IFERROR(VLOOKUP(P173,Marks,82,0),"")</f>
        <v>31</v>
      </c>
      <c r="K181" s="423">
        <f>IFERROR(VLOOKUP(P173,Marks,83,0),"")</f>
        <v>9</v>
      </c>
      <c r="L181" s="87">
        <f>IFERROR(VLOOKUP(P173,Marks,84,0),"")</f>
        <v>40</v>
      </c>
      <c r="M181" s="367">
        <f>IFERROR(VLOOKUP(P173,Marks,85,0),"")</f>
        <v>67</v>
      </c>
      <c r="N181" s="423">
        <f>IFERROR(VLOOKUP(P173,Marks,86,0),"")</f>
        <v>55</v>
      </c>
      <c r="O181" s="423">
        <f>IFERROR(VLOOKUP(P173,Marks,87,0),"")</f>
        <v>8</v>
      </c>
      <c r="P181" s="87">
        <f>IFERROR(VLOOKUP(P173,Marks,88,0),"")</f>
        <v>63</v>
      </c>
      <c r="Q181" s="370">
        <f>IFERROR(VLOOKUP(P173,Marks,89,0),"")</f>
        <v>130</v>
      </c>
      <c r="R181" s="89" t="str">
        <f>IFERROR(VLOOKUP(P173,Marks,95,0),"")</f>
        <v>C</v>
      </c>
    </row>
    <row r="182" spans="1:18" ht="20.100000000000001" customHeight="1">
      <c r="A182" s="386">
        <f>IF(P173="","",A181+1)</f>
        <v>17</v>
      </c>
      <c r="B182" s="92" t="str">
        <f>IF('Master sheet'!$D$11="Hindi","विज्ञान","Science")</f>
        <v>विज्ञान</v>
      </c>
      <c r="C182" s="423">
        <f>IFERROR(VLOOKUP(P173,Marks,96,0),"")</f>
        <v>5</v>
      </c>
      <c r="D182" s="423">
        <f>IFERROR(VLOOKUP(P173,Marks,97),"")</f>
        <v>5</v>
      </c>
      <c r="E182" s="423">
        <f>IFERROR(VLOOKUP(P173,Marks,98,0),"")</f>
        <v>5</v>
      </c>
      <c r="F182" s="423">
        <f>IFERROR(VLOOKUP(P173,Marks,99,0),"")</f>
        <v>5</v>
      </c>
      <c r="G182" s="423">
        <f>IFERROR(VLOOKUP(P173,Marks,100,0),"")</f>
        <v>4</v>
      </c>
      <c r="H182" s="423">
        <f>IFERROR(VLOOKUP(P173,Marks,101,0),"")</f>
        <v>4</v>
      </c>
      <c r="I182" s="368">
        <f>IFERROR(VLOOKUP(P173,Marks,102,0),"")</f>
        <v>28</v>
      </c>
      <c r="J182" s="423">
        <f>IFERROR(VLOOKUP(P173,Marks,103,0),"")</f>
        <v>28</v>
      </c>
      <c r="K182" s="423">
        <f>IFERROR(VLOOKUP(P173,Marks,104,0),"")</f>
        <v>11</v>
      </c>
      <c r="L182" s="87">
        <f>IFERROR(VLOOKUP(P173,Marks,105,0),"")</f>
        <v>39</v>
      </c>
      <c r="M182" s="367">
        <f>IFERROR(VLOOKUP(P173,Marks,106,0),"")</f>
        <v>67</v>
      </c>
      <c r="N182" s="423">
        <f>IFERROR(VLOOKUP(P173,Marks,107,0),"")</f>
        <v>58</v>
      </c>
      <c r="O182" s="423">
        <f>IFERROR(VLOOKUP(P173,Marks,108,0),"")</f>
        <v>16</v>
      </c>
      <c r="P182" s="87">
        <f>IFERROR(VLOOKUP(P173,Marks,109,0),"")</f>
        <v>74</v>
      </c>
      <c r="Q182" s="370">
        <f>IFERROR(VLOOKUP(P173,Marks,110,0),"")</f>
        <v>141</v>
      </c>
      <c r="R182" s="89" t="str">
        <f>IFERROR(VLOOKUP(P173,Marks,116,0),"")</f>
        <v>C</v>
      </c>
    </row>
    <row r="183" spans="1:18" ht="20.100000000000001" customHeight="1">
      <c r="A183" s="386">
        <f>IF(P173="","",A182+1)</f>
        <v>18</v>
      </c>
      <c r="B183" s="92" t="str">
        <f>IF('Master sheet'!$D$11="Hindi","सामाजिक विज्ञान","Social Science")</f>
        <v>सामाजिक विज्ञान</v>
      </c>
      <c r="C183" s="423">
        <f>IFERROR(VLOOKUP(P173,Marks,117,0),"")</f>
        <v>5</v>
      </c>
      <c r="D183" s="423">
        <f>IFERROR(VLOOKUP(P173,Marks,118,0),"")</f>
        <v>5</v>
      </c>
      <c r="E183" s="423">
        <f>IFERROR(VLOOKUP(P173,Marks,119,0),"")</f>
        <v>4</v>
      </c>
      <c r="F183" s="423">
        <f>IFERROR(VLOOKUP(P173,Marks,120,0),"")</f>
        <v>4</v>
      </c>
      <c r="G183" s="423">
        <f>IFERROR(VLOOKUP(P173,Marks,121,0),"")</f>
        <v>3</v>
      </c>
      <c r="H183" s="423">
        <f>IFERROR(VLOOKUP(P173,Marks,122,0),"")</f>
        <v>3</v>
      </c>
      <c r="I183" s="368">
        <f>IFERROR(VLOOKUP(P173,Marks,123,0),"")</f>
        <v>24</v>
      </c>
      <c r="J183" s="423">
        <f>IFERROR(VLOOKUP(P173,Marks,124,0),"")</f>
        <v>42</v>
      </c>
      <c r="K183" s="423">
        <f>IFERROR(VLOOKUP(P173,Marks,125,0),"")</f>
        <v>10</v>
      </c>
      <c r="L183" s="87">
        <f>IFERROR(VLOOKUP(P173,Marks,126,0),"")</f>
        <v>52</v>
      </c>
      <c r="M183" s="367">
        <f>IFERROR(VLOOKUP(P173,Marks,127,0),"")</f>
        <v>76</v>
      </c>
      <c r="N183" s="423">
        <f>IFERROR(VLOOKUP(P173,Marks,128,0),"")</f>
        <v>66</v>
      </c>
      <c r="O183" s="423">
        <f>IFERROR(VLOOKUP(P173,Marks,129,0),"")</f>
        <v>18</v>
      </c>
      <c r="P183" s="87">
        <f>IFERROR(VLOOKUP(P173,Marks,130,0),"")</f>
        <v>84</v>
      </c>
      <c r="Q183" s="370">
        <f>IFERROR(VLOOKUP(P173,Marks,131,0),"")</f>
        <v>160</v>
      </c>
      <c r="R183" s="89" t="str">
        <f>IFERROR(VLOOKUP(P173,Marks,137,0),"")</f>
        <v>B</v>
      </c>
    </row>
    <row r="184" spans="1:18" ht="27" customHeight="1">
      <c r="A184" s="386">
        <f>IF(P173="","",A183+1)</f>
        <v>19</v>
      </c>
      <c r="B184" s="428" t="str">
        <f>IF('Master sheet'!$D$11="Hindi","कुल योग","Total")</f>
        <v>कुल योग</v>
      </c>
      <c r="C184" s="90">
        <f>IF(AND(C178="",C179="",C180="",C181="",C182="",C183=""),"",SUM(C178:C183))</f>
        <v>27</v>
      </c>
      <c r="D184" s="90">
        <f t="shared" ref="D184:Q184" si="5">IF(AND(D178="",D179="",D180="",D181="",D182="",D183=""),"",SUM(D178:D183))</f>
        <v>27</v>
      </c>
      <c r="E184" s="90">
        <f t="shared" si="5"/>
        <v>25</v>
      </c>
      <c r="F184" s="90">
        <f t="shared" si="5"/>
        <v>28</v>
      </c>
      <c r="G184" s="90">
        <f t="shared" si="5"/>
        <v>24</v>
      </c>
      <c r="H184" s="90">
        <f t="shared" si="5"/>
        <v>25</v>
      </c>
      <c r="I184" s="90">
        <f t="shared" si="5"/>
        <v>156</v>
      </c>
      <c r="J184" s="90">
        <f t="shared" si="5"/>
        <v>207</v>
      </c>
      <c r="K184" s="90">
        <f t="shared" si="5"/>
        <v>71</v>
      </c>
      <c r="L184" s="90">
        <f t="shared" si="5"/>
        <v>278</v>
      </c>
      <c r="M184" s="90">
        <f t="shared" si="5"/>
        <v>434</v>
      </c>
      <c r="N184" s="90">
        <f t="shared" si="5"/>
        <v>296</v>
      </c>
      <c r="O184" s="90">
        <f t="shared" si="5"/>
        <v>70</v>
      </c>
      <c r="P184" s="90">
        <f t="shared" si="5"/>
        <v>366</v>
      </c>
      <c r="Q184" s="90">
        <f t="shared" si="5"/>
        <v>800</v>
      </c>
      <c r="R184" s="223" t="str">
        <f>IFERROR(VLOOKUP(P173,Marks,179,0),"")</f>
        <v>C</v>
      </c>
    </row>
    <row r="185" spans="1:18">
      <c r="A185" s="386">
        <f>IF(P173="","",A184+1)</f>
        <v>20</v>
      </c>
      <c r="B185" s="993"/>
      <c r="C185" s="993"/>
      <c r="D185" s="993"/>
      <c r="E185" s="993"/>
      <c r="F185" s="993"/>
      <c r="G185" s="993"/>
      <c r="H185" s="993"/>
      <c r="I185" s="993"/>
      <c r="J185" s="993"/>
      <c r="K185" s="993"/>
      <c r="L185" s="993"/>
      <c r="M185" s="993"/>
      <c r="N185" s="993"/>
      <c r="O185" s="993"/>
      <c r="P185" s="993"/>
      <c r="Q185" s="993"/>
      <c r="R185" s="993"/>
    </row>
    <row r="186" spans="1:18" ht="20.100000000000001" customHeight="1">
      <c r="A186" s="386">
        <f>IF(P173="","",A185+1)</f>
        <v>21</v>
      </c>
      <c r="B186" s="994" t="str">
        <f>IF('Master sheet'!$D$11="Hindi","अतिरिक्त विषय ","Extra Subject")</f>
        <v xml:space="preserve">अतिरिक्त विषय </v>
      </c>
      <c r="C186" s="994"/>
      <c r="D186" s="994"/>
      <c r="E186" s="994"/>
      <c r="F186" s="994"/>
      <c r="G186" s="994"/>
      <c r="H186" s="994"/>
      <c r="I186" s="994"/>
      <c r="J186" s="994"/>
      <c r="K186" s="994"/>
      <c r="L186" s="994"/>
      <c r="M186" s="994"/>
      <c r="N186" s="994"/>
      <c r="O186" s="994"/>
      <c r="P186" s="994"/>
      <c r="Q186" s="994"/>
      <c r="R186" s="994"/>
    </row>
    <row r="187" spans="1:18" ht="20.100000000000001" customHeight="1">
      <c r="A187" s="386">
        <f>IF(P173="","",A186+1)</f>
        <v>22</v>
      </c>
      <c r="B187" s="988" t="str">
        <f>IF('Master sheet'!$D$11="Hindi","विषय","Subject")</f>
        <v>विषय</v>
      </c>
      <c r="C187" s="988"/>
      <c r="D187" s="988" t="str">
        <f>IF('Master sheet'!$D$11="Hindi","पूर्णांक","M.M.")</f>
        <v>पूर्णांक</v>
      </c>
      <c r="E187" s="988"/>
      <c r="F187" s="988" t="str">
        <f>IF('Master sheet'!$D$11="Hindi","प्राप्तांक","Ob.M.")</f>
        <v>प्राप्तांक</v>
      </c>
      <c r="G187" s="988"/>
      <c r="H187" s="988" t="str">
        <f>IF('Master sheet'!$D$11="Hindi","ग्रेड","Grade")</f>
        <v>ग्रेड</v>
      </c>
      <c r="I187" s="988"/>
      <c r="J187" s="991" t="str">
        <f>IF('Master sheet'!$D$11="Hindi","विषय","Subject")</f>
        <v>विषय</v>
      </c>
      <c r="K187" s="992"/>
      <c r="L187" s="995"/>
      <c r="M187" s="991" t="str">
        <f>IF('Master sheet'!$D$11="Hindi","पूर्णांक","M.M.")</f>
        <v>पूर्णांक</v>
      </c>
      <c r="N187" s="995"/>
      <c r="O187" s="991" t="str">
        <f>IF('Master sheet'!$D$11="Hindi","प्राप्तांक","Ob.M.")</f>
        <v>प्राप्तांक</v>
      </c>
      <c r="P187" s="995"/>
      <c r="Q187" s="991" t="str">
        <f>IF('Master sheet'!$D$11="Hindi","ग्रेड","Grade")</f>
        <v>ग्रेड</v>
      </c>
      <c r="R187" s="995"/>
    </row>
    <row r="188" spans="1:18" ht="20.100000000000001" customHeight="1">
      <c r="A188" s="386">
        <f>IF(P173="","",A187+1)</f>
        <v>23</v>
      </c>
      <c r="B188" s="999" t="str">
        <f>IF(AND('Marks Entry 6th'!$CJ$3="",'Marks Entry 7th'!$CJ$3=""),"",IF(AND(C137=6),'Marks Entry 6th'!$CJ$3,IF(AND(C137=7),'Marks Entry 7th'!$CJ$3,"")))</f>
        <v>COMPUTER</v>
      </c>
      <c r="C188" s="999"/>
      <c r="D188" s="996">
        <f>IF(AND(P173=""),"",'Result Sheet'!$FO$7)</f>
        <v>100</v>
      </c>
      <c r="E188" s="996"/>
      <c r="F188" s="997" t="str">
        <f>IFERROR(IF(AND(P173=""),"",VLOOKUP(P173,Marks,170,0)),"")</f>
        <v/>
      </c>
      <c r="G188" s="997"/>
      <c r="H188" s="998" t="str">
        <f>IFERROR(IF(AND(P173=""),"",VLOOKUP(P173,Marks,171,0)),"")</f>
        <v/>
      </c>
      <c r="I188" s="998"/>
      <c r="J188" s="1000" t="str">
        <f>IF(AND('Marks Entry 6th'!$CL$3="",'Marks Entry 7th'!$CL$3=""),"",IF(AND(C137=6),'Marks Entry 6th'!$CL$3,IF(AND(C137=7),'Marks Entry 7th'!$CL$3,"")))</f>
        <v>G.K.</v>
      </c>
      <c r="K188" s="1001"/>
      <c r="L188" s="1002"/>
      <c r="M188" s="996">
        <f>IF(AND(P173=""),"",'Result Sheet'!$FS$7)</f>
        <v>100</v>
      </c>
      <c r="N188" s="996"/>
      <c r="O188" s="997" t="str">
        <f>IFERROR(IF(AND(P173=""),"",VLOOKUP(P173,Marks,174,0)),"")</f>
        <v/>
      </c>
      <c r="P188" s="997"/>
      <c r="Q188" s="998" t="str">
        <f>IFERROR(IF(AND(P173=""),"",VLOOKUP(P173,Marks,175,0)),"")</f>
        <v/>
      </c>
      <c r="R188" s="998"/>
    </row>
    <row r="189" spans="1:18" ht="20.100000000000001" customHeight="1">
      <c r="A189" s="386">
        <f>IF(P173="","",A188+1)</f>
        <v>24</v>
      </c>
      <c r="B189" s="973" t="str">
        <f>IF('Master sheet'!$D$11="Hindi","विषय","Subject")</f>
        <v>विषय</v>
      </c>
      <c r="C189" s="974"/>
      <c r="D189" s="974"/>
      <c r="E189" s="356" t="str">
        <f>IF('Master sheet'!$D$11="Hindi","प्राप्तांक","Ob.M.")</f>
        <v>प्राप्तांक</v>
      </c>
      <c r="F189" s="92" t="str">
        <f>IF('Master sheet'!$D$11="Hindi","ग्रेड","Grade")</f>
        <v>ग्रेड</v>
      </c>
      <c r="G189" s="425"/>
      <c r="H189" s="425"/>
      <c r="I189" s="973" t="str">
        <f>IF('Master sheet'!$D$11="Hindi","विषय","Subject")</f>
        <v>विषय</v>
      </c>
      <c r="J189" s="974"/>
      <c r="K189" s="974"/>
      <c r="L189" s="356" t="str">
        <f>IF('Master sheet'!$D$11="Hindi","प्राप्तांक","Ob.M.")</f>
        <v>प्राप्तांक</v>
      </c>
      <c r="M189" s="92" t="str">
        <f>IF('Master sheet'!$D$11="Hindi","ग्रेड","Grade")</f>
        <v>ग्रेड</v>
      </c>
      <c r="N189" s="973" t="str">
        <f>IF('Master sheet'!$D$11="Hindi","विषय","Subject")</f>
        <v>विषय</v>
      </c>
      <c r="O189" s="974"/>
      <c r="P189" s="975"/>
      <c r="Q189" s="357" t="str">
        <f>IF('Master sheet'!$D$11="Hindi","प्राप्तांक","Ob.M.")</f>
        <v>प्राप्तांक</v>
      </c>
      <c r="R189" s="92" t="str">
        <f>IF('Master sheet'!$D$11="Hindi","ग्रेड","Grade")</f>
        <v>ग्रेड</v>
      </c>
    </row>
    <row r="190" spans="1:18" ht="20.100000000000001" customHeight="1">
      <c r="A190" s="386">
        <f>IF(P173="","",A189+1)</f>
        <v>25</v>
      </c>
      <c r="B190" s="976" t="str">
        <f>IF('Master sheet'!$D$11="Hindi","कार्यानुभव","WORK EXP.")</f>
        <v>कार्यानुभव</v>
      </c>
      <c r="C190" s="977"/>
      <c r="D190" s="977"/>
      <c r="E190" s="986">
        <f>IFERROR(VLOOKUP(P173,Marks,143,0),"")</f>
        <v>94</v>
      </c>
      <c r="F190" s="987"/>
      <c r="G190" s="427" t="str">
        <f>IFERROR(VLOOKUP(P173,Marks,147,0),"")</f>
        <v>A+</v>
      </c>
      <c r="H190" s="988" t="str">
        <f>IF('Master sheet'!$D$11="Hindi","कला शिक्षा","ART EDU.")</f>
        <v>कला शिक्षा</v>
      </c>
      <c r="I190" s="988"/>
      <c r="J190" s="988"/>
      <c r="K190" s="986">
        <f>IFERROR(VLOOKUP(P173,Marks,153,0),"")</f>
        <v>77</v>
      </c>
      <c r="L190" s="987"/>
      <c r="M190" s="97" t="str">
        <f>IFERROR(VLOOKUP(P173,Marks,157,0),"")</f>
        <v>A</v>
      </c>
      <c r="N190" s="978" t="str">
        <f>IF('Master sheet'!$D$11="Hindi","स्वा. एवं शा. शिक्षा","HE.&amp;PH. EDU.")</f>
        <v>स्वा. एवं शा. शिक्षा</v>
      </c>
      <c r="O190" s="979"/>
      <c r="P190" s="980"/>
      <c r="Q190" s="88">
        <f>IFERROR(VLOOKUP(P173,Marks,163,0),"")</f>
        <v>85</v>
      </c>
      <c r="R190" s="97" t="str">
        <f>IFERROR(VLOOKUP(P173,Marks,167,0),"")</f>
        <v>A</v>
      </c>
    </row>
    <row r="191" spans="1:18">
      <c r="A191" s="386">
        <f>IF(P173="","",A190+1)</f>
        <v>26</v>
      </c>
      <c r="B191" s="363"/>
      <c r="C191" s="363"/>
      <c r="D191" s="363"/>
      <c r="E191" s="364"/>
      <c r="F191" s="365"/>
      <c r="G191" s="365"/>
      <c r="H191" s="365"/>
      <c r="I191" s="363"/>
      <c r="J191" s="363"/>
      <c r="K191" s="363"/>
      <c r="L191" s="364"/>
      <c r="M191" s="365"/>
      <c r="N191" s="366"/>
      <c r="O191" s="366"/>
      <c r="P191" s="366"/>
      <c r="Q191" s="364"/>
      <c r="R191" s="365"/>
    </row>
    <row r="192" spans="1:18" ht="21" customHeight="1">
      <c r="A192" s="386">
        <f>IF(P173="","",A191+1)</f>
        <v>27</v>
      </c>
      <c r="B192" s="963" t="str">
        <f>IF('Master sheet'!$D$11="Hindi","कुल कार्य दिवस :-","Total Meeting :-")</f>
        <v>कुल कार्य दिवस :-</v>
      </c>
      <c r="C192" s="963"/>
      <c r="D192" s="963"/>
      <c r="E192" s="981" t="str">
        <f>IFERROR(VLOOKUP(P173,Marks,182,0),"")</f>
        <v/>
      </c>
      <c r="F192" s="981"/>
      <c r="G192" s="981"/>
      <c r="H192" s="981"/>
      <c r="I192" s="981"/>
      <c r="J192" s="981"/>
      <c r="K192" s="963" t="str">
        <f>IF('Master sheet'!$D$11="Hindi","कुल उपस्थिति :-","Total Attendance :-")</f>
        <v>कुल उपस्थिति :-</v>
      </c>
      <c r="L192" s="963"/>
      <c r="M192" s="963"/>
      <c r="N192" s="963"/>
      <c r="O192" s="982" t="str">
        <f>IFERROR(VLOOKUP(P173,Marks,183,0),"")</f>
        <v/>
      </c>
      <c r="P192" s="982"/>
      <c r="Q192" s="982"/>
      <c r="R192" s="982"/>
    </row>
    <row r="193" spans="1:18" ht="21" customHeight="1">
      <c r="A193" s="386">
        <f>IF(P173="","",A192+1)</f>
        <v>28</v>
      </c>
      <c r="B193" s="963" t="str">
        <f>IF('Master sheet'!$D$11="Hindi","परिणाम :-","Result :-")</f>
        <v>परिणाम :-</v>
      </c>
      <c r="C193" s="963"/>
      <c r="D193" s="963"/>
      <c r="E193" s="964" t="str">
        <f>IFERROR(VLOOKUP(P173,Marks,181,0),"")</f>
        <v>कक्षा क्रमोन्नत</v>
      </c>
      <c r="F193" s="964"/>
      <c r="G193" s="964"/>
      <c r="H193" s="964"/>
      <c r="I193" s="964"/>
      <c r="J193" s="964"/>
      <c r="K193" s="963" t="str">
        <f>IF('Master sheet'!$D$11="Hindi","परिणाम प्रतिशत में :-","Result in Percentage :-")</f>
        <v>परिणाम प्रतिशत में :-</v>
      </c>
      <c r="L193" s="963"/>
      <c r="M193" s="963"/>
      <c r="N193" s="963"/>
      <c r="O193" s="965">
        <f>IFERROR(VLOOKUP(P173,Marks,177,0),"")</f>
        <v>66.666666666666671</v>
      </c>
      <c r="P193" s="965"/>
      <c r="Q193" s="965"/>
      <c r="R193" s="965"/>
    </row>
    <row r="194" spans="1:18" ht="21" customHeight="1">
      <c r="A194" s="386">
        <f>IF(P173="","",A193+1)</f>
        <v>29</v>
      </c>
      <c r="B194" s="963" t="str">
        <f>IF('Master sheet'!$D$11="Hindi","श्रेणी :-","Division :-")</f>
        <v>श्रेणी :-</v>
      </c>
      <c r="C194" s="963"/>
      <c r="D194" s="963"/>
      <c r="E194" s="972" t="str">
        <f>IFERROR(VLOOKUP(P173,Marks,178,0),"")</f>
        <v>I</v>
      </c>
      <c r="F194" s="972"/>
      <c r="G194" s="972"/>
      <c r="H194" s="972"/>
      <c r="I194" s="972"/>
      <c r="J194" s="972"/>
      <c r="K194" s="963" t="str">
        <f>IF('Master sheet'!$D$11="Hindi","कक्षा में स्थान :-","Position in the Class :-")</f>
        <v>कक्षा में स्थान :-</v>
      </c>
      <c r="L194" s="963"/>
      <c r="M194" s="963"/>
      <c r="N194" s="963"/>
      <c r="O194" s="966">
        <f>IFERROR(VLOOKUP(P173,Marks,180,0),"")</f>
        <v>7.9999999999999858</v>
      </c>
      <c r="P194" s="966"/>
      <c r="Q194" s="966"/>
      <c r="R194" s="966"/>
    </row>
    <row r="195" spans="1:18" ht="21" customHeight="1">
      <c r="A195" s="386">
        <f>IF(P173="","",A194+1)</f>
        <v>30</v>
      </c>
      <c r="B195" s="967" t="str">
        <f>IF('Master sheet'!$D$11="Hindi","परीक्षा परिणाम घोषणा दिनांक :-","Result Declaration Date :-")</f>
        <v>परीक्षा परिणाम घोषणा दिनांक :-</v>
      </c>
      <c r="C195" s="967"/>
      <c r="D195" s="967"/>
      <c r="E195" s="968">
        <f>IF(AND(P107=""),"",'Master sheet'!$D$10)</f>
        <v>45428</v>
      </c>
      <c r="F195" s="968"/>
      <c r="G195" s="968"/>
      <c r="H195" s="968"/>
      <c r="I195" s="968"/>
      <c r="J195" s="483"/>
      <c r="K195" s="963" t="str">
        <f>IF('Master sheet'!$D$11="Hindi"," ग्रेड :-","Grade :-")</f>
        <v xml:space="preserve"> ग्रेड :-</v>
      </c>
      <c r="L195" s="963"/>
      <c r="M195" s="963"/>
      <c r="N195" s="963"/>
      <c r="O195" s="971" t="str">
        <f>IFERROR(VLOOKUP(P173,Marks,179,0),"")</f>
        <v>C</v>
      </c>
      <c r="P195" s="971"/>
      <c r="Q195" s="971"/>
      <c r="R195" s="971"/>
    </row>
    <row r="196" spans="1:18" ht="67.5" customHeight="1">
      <c r="A196" s="386">
        <f>IF(P173="","",A195+1)</f>
        <v>31</v>
      </c>
      <c r="B196" s="983" t="str">
        <f>IF(AND(C170=6),CONCATENATE("( ",UPPER('Master sheet'!H14)," )"),IF(AND(C170=7),CONCATENATE("( ",UPPER('Master sheet'!H25)," )"),""))</f>
        <v>( MAMTA LAWANIYA )</v>
      </c>
      <c r="C196" s="983"/>
      <c r="D196" s="983"/>
      <c r="E196" s="983"/>
      <c r="F196" s="983" t="str">
        <f>IF(AND(P173=""),"",CONCATENATE("(",'Master sheet'!$D$16," )"))</f>
        <v>(Suresh Chand )</v>
      </c>
      <c r="G196" s="983"/>
      <c r="H196" s="983"/>
      <c r="I196" s="983"/>
      <c r="J196" s="983"/>
      <c r="K196" s="983"/>
      <c r="L196" s="983"/>
      <c r="M196" s="983" t="str">
        <f>IF(AND(P173=""),"",CONCATENATE("(",'Master sheet'!$D$14," )"))</f>
        <v>(USHA PALIYA )</v>
      </c>
      <c r="N196" s="983"/>
      <c r="O196" s="983"/>
      <c r="P196" s="983"/>
      <c r="Q196" s="983"/>
      <c r="R196" s="983"/>
    </row>
    <row r="197" spans="1:18">
      <c r="A197" s="386">
        <f>IF(P173="","",A196+1)</f>
        <v>32</v>
      </c>
      <c r="B197" s="962" t="str">
        <f>IF('Master sheet'!$D$11="Hindi","हस्ताक्षर कक्षाध्यापक","Signature of the class teacher")</f>
        <v>हस्ताक्षर कक्षाध्यापक</v>
      </c>
      <c r="C197" s="962"/>
      <c r="D197" s="962"/>
      <c r="E197" s="962"/>
      <c r="F197" s="962" t="str">
        <f>IF('Master sheet'!$D$11="Hindi","हस्ताक्षर परीक्षा प्रभारी","Signature of the exam. Incharge")</f>
        <v>हस्ताक्षर परीक्षा प्रभारी</v>
      </c>
      <c r="G197" s="962"/>
      <c r="H197" s="962"/>
      <c r="I197" s="962"/>
      <c r="J197" s="962"/>
      <c r="K197" s="962"/>
      <c r="L197" s="962"/>
      <c r="M197" s="962" t="str">
        <f>IF('Master sheet'!$D$11="Hindi","हस्ताक्षर संस्था प्रधान","Head of Institute's Signature")</f>
        <v>हस्ताक्षर संस्था प्रधान</v>
      </c>
      <c r="N197" s="962"/>
      <c r="O197" s="962"/>
      <c r="P197" s="962"/>
      <c r="Q197" s="962"/>
      <c r="R197" s="962"/>
    </row>
    <row r="199" spans="1:18" ht="21" customHeight="1">
      <c r="A199" s="386">
        <f>IF(P206="","",1)</f>
        <v>1</v>
      </c>
      <c r="B199" s="1003" t="str">
        <f>IF('Master sheet'!$D$11="Hindi","वार्षिक रिपोर्ट कार्ड ","Report Card")</f>
        <v xml:space="preserve">वार्षिक रिपोर्ट कार्ड </v>
      </c>
      <c r="C199" s="1003"/>
      <c r="D199" s="1003"/>
      <c r="E199" s="1003"/>
      <c r="F199" s="1003"/>
      <c r="G199" s="1003"/>
      <c r="H199" s="1003"/>
      <c r="I199" s="1003"/>
      <c r="J199" s="1003"/>
      <c r="K199" s="1003"/>
      <c r="L199" s="1003"/>
      <c r="M199" s="1003"/>
      <c r="N199" s="1003"/>
      <c r="O199" s="1003"/>
      <c r="P199" s="1003"/>
      <c r="Q199" s="1003"/>
      <c r="R199" s="1003"/>
    </row>
    <row r="200" spans="1:18" ht="21" customHeight="1">
      <c r="A200" s="386">
        <f>IF(P206="","",A199+1)</f>
        <v>2</v>
      </c>
      <c r="B200" s="1004" t="str">
        <f>IF('Master sheet'!$D$11="Hindi","शिक्षा विभाग, राजस्थान सरकार","Education Department, Rajasthan Government")</f>
        <v>शिक्षा विभाग, राजस्थान सरकार</v>
      </c>
      <c r="C200" s="1004"/>
      <c r="D200" s="1004"/>
      <c r="E200" s="1004"/>
      <c r="F200" s="1004"/>
      <c r="G200" s="1004"/>
      <c r="H200" s="1004"/>
      <c r="I200" s="1004"/>
      <c r="J200" s="1004"/>
      <c r="K200" s="1004"/>
      <c r="L200" s="1004"/>
      <c r="M200" s="1004"/>
      <c r="N200" s="1004"/>
      <c r="O200" s="1004"/>
      <c r="P200" s="1004"/>
      <c r="Q200" s="1004"/>
      <c r="R200" s="1004"/>
    </row>
    <row r="201" spans="1:18" ht="21" customHeight="1">
      <c r="A201" s="386">
        <f>IF(P206="","",A200+1)</f>
        <v>3</v>
      </c>
      <c r="B201" s="1005" t="str">
        <f>IF('Master sheet'!$D$11="Hindi","विद्यालय का नाम :-","School Name :- ")</f>
        <v>विद्यालय का नाम :-</v>
      </c>
      <c r="C201" s="1005"/>
      <c r="D201" s="1005"/>
      <c r="E201" s="1006" t="str">
        <f>IF(AND(P206=""),"",IF('Master sheet'!$D$11="Hindi",'Master sheet'!$D$8,'Master sheet'!$D$7))</f>
        <v xml:space="preserve">महात्मा गाँधी राजकीय विद्यालय (अंग्रेजी माध्यम) बर, पाली </v>
      </c>
      <c r="F201" s="1006"/>
      <c r="G201" s="1006"/>
      <c r="H201" s="1006"/>
      <c r="I201" s="1006"/>
      <c r="J201" s="1006"/>
      <c r="K201" s="1006"/>
      <c r="L201" s="1006"/>
      <c r="M201" s="1006"/>
      <c r="N201" s="1006"/>
      <c r="O201" s="1006"/>
      <c r="P201" s="1006"/>
      <c r="Q201" s="1006"/>
      <c r="R201" s="1006"/>
    </row>
    <row r="202" spans="1:18" ht="21" customHeight="1">
      <c r="A202" s="386">
        <f>IF(P206="","",A201+1)</f>
        <v>4</v>
      </c>
      <c r="B202" s="379"/>
      <c r="C202" s="379"/>
      <c r="D202" s="379"/>
      <c r="E202" s="959" t="str">
        <f>IF(AND(P206=""),"",IF('Master sheet'!$D$11="Hindi",CONCATENATE("(विद्यालय मान्यता क्रमांक व वर्ष : ","  ",'Master sheet'!$D$6),CONCATENATE("(School Recognition Number &amp; Years : ","  ",'Master sheet'!$D$6)))</f>
        <v>(विद्यालय मान्यता क्रमांक व वर्ष :   शिक्षा/पाली/1995/2001</v>
      </c>
      <c r="F202" s="959"/>
      <c r="G202" s="959"/>
      <c r="H202" s="959"/>
      <c r="I202" s="959"/>
      <c r="J202" s="959"/>
      <c r="K202" s="959"/>
      <c r="L202" s="959"/>
      <c r="M202" s="959"/>
      <c r="N202" s="959"/>
      <c r="O202" s="959"/>
      <c r="P202" s="959"/>
      <c r="Q202" s="959"/>
      <c r="R202" s="959"/>
    </row>
    <row r="203" spans="1:18" ht="21" customHeight="1">
      <c r="A203" s="386">
        <f>IF(P206="","",A202+1)</f>
        <v>5</v>
      </c>
      <c r="B203" s="373" t="str">
        <f>IF('Master sheet'!$D$11="Hindi","कक्षा  :-","CLASS :- ")</f>
        <v>कक्षा  :-</v>
      </c>
      <c r="C203" s="960">
        <f>IFERROR(IF(AND(P206=""),"",VLOOKUP(P206,Marks,2,0)),"")</f>
        <v>7</v>
      </c>
      <c r="D203" s="960"/>
      <c r="E203" s="961" t="str">
        <f>IF('Master sheet'!$D$11="Hindi","सेक्शन :-","Section :- ")</f>
        <v>सेक्शन :-</v>
      </c>
      <c r="F203" s="961"/>
      <c r="G203" s="961"/>
      <c r="H203" s="961"/>
      <c r="I203" s="961"/>
      <c r="J203" s="960" t="str">
        <f>IFERROR(IF(AND(P206=""),"",VLOOKUP(P206,Marks,3,0)),"")</f>
        <v>A</v>
      </c>
      <c r="K203" s="960"/>
      <c r="L203" s="969" t="str">
        <f>IF('Master sheet'!$D$11="Hindi","सत्र :- ","Session :- ")</f>
        <v xml:space="preserve">सत्र :- </v>
      </c>
      <c r="M203" s="969"/>
      <c r="N203" s="969"/>
      <c r="O203" s="969"/>
      <c r="P203" s="970" t="str">
        <f>IF(AND(P206=""),"",'Marks Entry 6th'!$I$2)</f>
        <v>2024-2025</v>
      </c>
      <c r="Q203" s="970"/>
      <c r="R203" s="970"/>
    </row>
    <row r="204" spans="1:18" ht="21" customHeight="1">
      <c r="A204" s="386">
        <f>IF(P206="","",A203+1)</f>
        <v>6</v>
      </c>
      <c r="B204" s="1007" t="str">
        <f>IF('Master sheet'!$D$11="Hindi","विद्यार्थी का नाम :-","Student's Name :-")</f>
        <v>विद्यार्थी का नाम :-</v>
      </c>
      <c r="C204" s="1007"/>
      <c r="D204" s="1007"/>
      <c r="E204" s="1008" t="str">
        <f>IFERROR(IF(AND(P206=""),"",VLOOKUP(P206,Marks,6,0)),"")</f>
        <v>DAKSH PRAJAPAT</v>
      </c>
      <c r="F204" s="1008"/>
      <c r="G204" s="1008"/>
      <c r="H204" s="1008"/>
      <c r="I204" s="1008"/>
      <c r="J204" s="1008"/>
      <c r="K204" s="1008"/>
      <c r="L204" s="1009" t="str">
        <f>IF('Master sheet'!$D$11="Hindi","प्रवेशांक :","SR. NO. :")</f>
        <v>प्रवेशांक :</v>
      </c>
      <c r="M204" s="1009"/>
      <c r="N204" s="1009"/>
      <c r="O204" s="1009"/>
      <c r="P204" s="1010">
        <f>IFERROR(IF(AND(P206=""),"",VLOOKUP(P206,Marks,5,0)),"")</f>
        <v>942</v>
      </c>
      <c r="Q204" s="1010"/>
      <c r="R204" s="1010"/>
    </row>
    <row r="205" spans="1:18" ht="21" customHeight="1">
      <c r="A205" s="386">
        <f>IF(P206="","",A204+1)</f>
        <v>7</v>
      </c>
      <c r="B205" s="1007" t="str">
        <f>IF('Master sheet'!$D$11="Hindi","पिता का नाम :-","Father's Name :-")</f>
        <v>पिता का नाम :-</v>
      </c>
      <c r="C205" s="1007"/>
      <c r="D205" s="1007"/>
      <c r="E205" s="1008" t="str">
        <f>IFERROR(IF(AND(P206=""),"",VLOOKUP(P206,Marks,7,0)),"")</f>
        <v>PRAKASH PRAJAPAT</v>
      </c>
      <c r="F205" s="1008"/>
      <c r="G205" s="1008"/>
      <c r="H205" s="1008"/>
      <c r="I205" s="1008"/>
      <c r="J205" s="1008"/>
      <c r="K205" s="1008"/>
      <c r="L205" s="1009" t="str">
        <f>IF('Master sheet'!$D$11="Hindi","जन्म तिथि :","Date of Birth :")</f>
        <v>जन्म तिथि :</v>
      </c>
      <c r="M205" s="1009"/>
      <c r="N205" s="1009"/>
      <c r="O205" s="1009"/>
      <c r="P205" s="1020" t="str">
        <f>IFERROR(IF(AND(P206=""),"",VLOOKUP(P206,Marks,4,0)),"")</f>
        <v>28-09-2015</v>
      </c>
      <c r="Q205" s="1020"/>
      <c r="R205" s="1020"/>
    </row>
    <row r="206" spans="1:18" ht="15.75">
      <c r="A206" s="386">
        <f>IF(P206="","",A205+1)</f>
        <v>8</v>
      </c>
      <c r="B206" s="1007" t="str">
        <f>IF('Master sheet'!$D$11="Hindi","माता का नाम :-","Mother's Name :-")</f>
        <v>माता का नाम :-</v>
      </c>
      <c r="C206" s="1007"/>
      <c r="D206" s="1007"/>
      <c r="E206" s="1008" t="str">
        <f>IFERROR(IF(AND(P206=""),"",VLOOKUP(P206,Marks,8,0)),"")</f>
        <v>REKHA PRAJAPATI</v>
      </c>
      <c r="F206" s="1008"/>
      <c r="G206" s="1008"/>
      <c r="H206" s="1008"/>
      <c r="I206" s="1008"/>
      <c r="J206" s="1008"/>
      <c r="K206" s="1008"/>
      <c r="L206" s="1009" t="str">
        <f>IF('Master sheet'!$D$11="Hindi","रोल नंबर :-","Roll No. :")</f>
        <v>रोल नंबर :-</v>
      </c>
      <c r="M206" s="1009"/>
      <c r="N206" s="1009"/>
      <c r="O206" s="1009"/>
      <c r="P206" s="1021">
        <f>IF(P173="","",IF(AND(P173+1&gt;$AA$6),"",P173+1))</f>
        <v>707</v>
      </c>
      <c r="Q206" s="1021"/>
      <c r="R206" s="1021"/>
    </row>
    <row r="207" spans="1:18" ht="15.75">
      <c r="A207" s="386">
        <f>IF(P206="","",A206+1)</f>
        <v>9</v>
      </c>
      <c r="B207" s="374"/>
      <c r="C207" s="374"/>
      <c r="D207" s="374"/>
      <c r="E207" s="375"/>
      <c r="F207" s="375"/>
      <c r="G207" s="421"/>
      <c r="H207" s="421"/>
      <c r="I207" s="375"/>
      <c r="J207" s="375"/>
      <c r="K207" s="375"/>
      <c r="L207" s="376"/>
      <c r="M207" s="376"/>
      <c r="N207" s="376"/>
      <c r="O207" s="376"/>
      <c r="P207" s="377"/>
      <c r="Q207" s="377"/>
      <c r="R207" s="377"/>
    </row>
    <row r="208" spans="1:18" ht="21.75" customHeight="1">
      <c r="A208" s="386">
        <f>IF(P206="","",A207+1)</f>
        <v>10</v>
      </c>
      <c r="B208" s="1022" t="str">
        <f>IF('Master sheet'!$D$11="Hindi","विषय","Subject")</f>
        <v>विषय</v>
      </c>
      <c r="C208" s="744" t="str">
        <f>IF('Master sheet'!$D$11="Hindi","प्रथम परख ","First Test")</f>
        <v xml:space="preserve">प्रथम परख </v>
      </c>
      <c r="D208" s="745"/>
      <c r="E208" s="746" t="str">
        <f>IF('Master sheet'!$D$11="Hindi","द्वितीय परख","Second Test")</f>
        <v>द्वितीय परख</v>
      </c>
      <c r="F208" s="747"/>
      <c r="G208" s="746" t="str">
        <f>IF('Master sheet'!$D$11="Hindi","तृतीय परख","Third Test")</f>
        <v>तृतीय परख</v>
      </c>
      <c r="H208" s="747"/>
      <c r="I208" s="1023" t="str">
        <f>IF('Master sheet'!$D$11="Hindi","सा. परख योग","Test Total")</f>
        <v>सा. परख योग</v>
      </c>
      <c r="J208" s="752" t="str">
        <f>IF('Master sheet'!$D$11="Hindi","अर्द्धवार्षिक","Half Yearly")</f>
        <v>अर्द्धवार्षिक</v>
      </c>
      <c r="K208" s="753"/>
      <c r="L208" s="754"/>
      <c r="M208" s="755" t="str">
        <f>IF('Master sheet'!$D$11="Hindi","अर्द्ध वा. तक योग","Total Till H.Y.")</f>
        <v>अर्द्ध वा. तक योग</v>
      </c>
      <c r="N208" s="752" t="str">
        <f>IF('Master sheet'!$D$11="Hindi","वार्षिक","Yearly")</f>
        <v>वार्षिक</v>
      </c>
      <c r="O208" s="753"/>
      <c r="P208" s="754"/>
      <c r="Q208" s="743" t="str">
        <f>IF('Master sheet'!$D$11="Hindi","विषय कुल योग ","Subject Total")</f>
        <v xml:space="preserve">विषय कुल योग </v>
      </c>
      <c r="R208" s="750" t="str">
        <f>IF('Master sheet'!$D$11="Hindi","ग्रेड","Grade")</f>
        <v>ग्रेड</v>
      </c>
    </row>
    <row r="209" spans="1:18" ht="86.25" customHeight="1">
      <c r="A209" s="386">
        <f>IF(P206="","",A208+1)</f>
        <v>11</v>
      </c>
      <c r="B209" s="1022"/>
      <c r="C209" s="431" t="str">
        <f>IF('Master sheet'!$D$11="Hindi","लिखित परीक्षा","Written")</f>
        <v>लिखित परीक्षा</v>
      </c>
      <c r="D209" s="431" t="str">
        <f>IF('Master sheet'!$D$11="Hindi","गतिविधि, मौखिक, प्रोजेक्ट, प्रायोगिक","Act, Oral, Project, Prac.")</f>
        <v>गतिविधि, मौखिक, प्रोजेक्ट, प्रायोगिक</v>
      </c>
      <c r="E209" s="431" t="str">
        <f>IF('Master sheet'!$D$11="Hindi","लिखित परीक्षा","Written")</f>
        <v>लिखित परीक्षा</v>
      </c>
      <c r="F209" s="431" t="str">
        <f>IF('Master sheet'!$D$11="Hindi","गतिविधि, मौखिक, प्रोजेक्ट, प्रायोगिक","Act, Oral, Project, Prac.")</f>
        <v>गतिविधि, मौखिक, प्रोजेक्ट, प्रायोगिक</v>
      </c>
      <c r="G209" s="431" t="str">
        <f>IF('Master sheet'!$D$11="Hindi","लिखित परीक्षा","Written")</f>
        <v>लिखित परीक्षा</v>
      </c>
      <c r="H209" s="431" t="str">
        <f>IF('Master sheet'!$D$11="Hindi","गतिविधि, मौखिक, प्रोजेक्ट, प्रायोगिक","Act, Oral, Project, Prac.")</f>
        <v>गतिविधि, मौखिक, प्रोजेक्ट, प्रायोगिक</v>
      </c>
      <c r="I209" s="1024"/>
      <c r="J209" s="431" t="str">
        <f>IF('Master sheet'!$D$11="Hindi","लिखित परीक्षा","Written")</f>
        <v>लिखित परीक्षा</v>
      </c>
      <c r="K209" s="431" t="str">
        <f>IF('Master sheet'!$D$11="Hindi","गतिविधि, मौखिक, प्रोजेक्ट, प्रायोगिक","Act, Oral, Project, Prac.")</f>
        <v>गतिविधि, मौखिक, प्रोजेक्ट, प्रायोगिक</v>
      </c>
      <c r="L209" s="431" t="str">
        <f>IF('Master sheet'!$D$11="Hindi","अर्द्ध वा. योग","H.Y. Total")</f>
        <v>अर्द्ध वा. योग</v>
      </c>
      <c r="M209" s="755"/>
      <c r="N209" s="431" t="str">
        <f>IF('Master sheet'!$D$11="Hindi","लिखित परीक्षा","Written")</f>
        <v>लिखित परीक्षा</v>
      </c>
      <c r="O209" s="431" t="str">
        <f>IF('Master sheet'!$D$11="Hindi","गतिविधि, मौखिक, प्रोजेक्ट, प्रायोगिक","Act, Oral, Project, Prac.")</f>
        <v>गतिविधि, मौखिक, प्रोजेक्ट, प्रायोगिक</v>
      </c>
      <c r="P209" s="431" t="str">
        <f>IF('Master sheet'!$D$11="Hindi","वार्षिक योग","Yearly Total")</f>
        <v>वार्षिक योग</v>
      </c>
      <c r="Q209" s="743"/>
      <c r="R209" s="751">
        <v>0</v>
      </c>
    </row>
    <row r="210" spans="1:18" ht="21.75" customHeight="1">
      <c r="A210" s="386">
        <f>IF(P206="","",A209+1)</f>
        <v>12</v>
      </c>
      <c r="B210" s="1022"/>
      <c r="C210" s="114">
        <v>5</v>
      </c>
      <c r="D210" s="114">
        <v>5</v>
      </c>
      <c r="E210" s="114">
        <v>5</v>
      </c>
      <c r="F210" s="114">
        <v>5</v>
      </c>
      <c r="G210" s="114">
        <v>5</v>
      </c>
      <c r="H210" s="114">
        <v>5</v>
      </c>
      <c r="I210" s="369">
        <f>IF(AND(C210="",D210="",E210="",F210="",G210="",H210=""),"",SUM(C210:H210))</f>
        <v>30</v>
      </c>
      <c r="J210" s="114">
        <v>50</v>
      </c>
      <c r="K210" s="114">
        <v>20</v>
      </c>
      <c r="L210" s="116">
        <f>IF(AND(J210="",K210=""),"",SUM(J210:K210))</f>
        <v>70</v>
      </c>
      <c r="M210" s="115">
        <f>IF(AND(I210="NA",L210="NA"),"NA",SUM(I210,L210))</f>
        <v>100</v>
      </c>
      <c r="N210" s="114">
        <v>70</v>
      </c>
      <c r="O210" s="114">
        <v>30</v>
      </c>
      <c r="P210" s="286">
        <f>IF(AND(N210="",O210=""),"",SUM(N210:O210))</f>
        <v>100</v>
      </c>
      <c r="Q210" s="115">
        <f>IF(P210="","",SUM(M210,P210))</f>
        <v>200</v>
      </c>
      <c r="R210" s="114"/>
    </row>
    <row r="211" spans="1:18" ht="20.100000000000001" customHeight="1">
      <c r="A211" s="386">
        <f>IF(P206="","",A210+1)</f>
        <v>13</v>
      </c>
      <c r="B211" s="92" t="str">
        <f>IF('Master sheet'!D$11="Hindi","हिंदी","Hindi")</f>
        <v>हिंदी</v>
      </c>
      <c r="C211" s="423">
        <f>IFERROR(VLOOKUP(P206,Marks,11,0),"")</f>
        <v>4</v>
      </c>
      <c r="D211" s="423">
        <f>IFERROR(VLOOKUP(P206,Marks,12,0),"")</f>
        <v>5</v>
      </c>
      <c r="E211" s="423">
        <f>IFERROR(VLOOKUP(P206,Marks,13,0),"")</f>
        <v>5</v>
      </c>
      <c r="F211" s="423">
        <f>IFERROR(VLOOKUP(P206,Marks,14,0),"")</f>
        <v>5</v>
      </c>
      <c r="G211" s="423">
        <f>IFERROR(VLOOKUP(P206,Marks,15,0),"")</f>
        <v>5</v>
      </c>
      <c r="H211" s="423">
        <f>IFERROR(VLOOKUP(P206,Marks,16,0),"")</f>
        <v>3</v>
      </c>
      <c r="I211" s="368">
        <f>IFERROR(VLOOKUP(P206,Marks,17,0),"")</f>
        <v>27</v>
      </c>
      <c r="J211" s="423">
        <f>IFERROR(VLOOKUP(P206,Marks,18,0),"")</f>
        <v>39</v>
      </c>
      <c r="K211" s="423">
        <f>IFERROR(VLOOKUP(P206,Marks,19,0),"")</f>
        <v>11</v>
      </c>
      <c r="L211" s="87">
        <f>IFERROR(VLOOKUP(P206,Marks,20,0),"")</f>
        <v>50</v>
      </c>
      <c r="M211" s="367">
        <f>IFERROR(VLOOKUP(P206,Marks,21,0),"")</f>
        <v>77</v>
      </c>
      <c r="N211" s="423">
        <f>IFERROR(VLOOKUP(P206,Marks,22,0),"")</f>
        <v>37</v>
      </c>
      <c r="O211" s="423">
        <f>IFERROR(VLOOKUP(P206,Marks,23,0),"")</f>
        <v>11</v>
      </c>
      <c r="P211" s="87">
        <f>IFERROR(VLOOKUP(P206,Marks,24,0),"")</f>
        <v>48</v>
      </c>
      <c r="Q211" s="370">
        <f>IFERROR(VLOOKUP(P206,Marks,25,0),"")</f>
        <v>125</v>
      </c>
      <c r="R211" s="89" t="str">
        <f>IFERROR(VLOOKUP(P206,Marks,31,0),"")</f>
        <v>C</v>
      </c>
    </row>
    <row r="212" spans="1:18" ht="20.100000000000001" customHeight="1">
      <c r="A212" s="386">
        <f>IF(P206="","",A211+1)</f>
        <v>14</v>
      </c>
      <c r="B212" s="92" t="str">
        <f>IF('Master sheet'!$D$11="Hindi","अंग्रेजी","English")</f>
        <v>अंग्रेजी</v>
      </c>
      <c r="C212" s="423">
        <f>IFERROR(VLOOKUP(P206,Marks,32,0),"")</f>
        <v>4</v>
      </c>
      <c r="D212" s="423">
        <f>IFERROR(VLOOKUP(P206,Marks,33,0),"")</f>
        <v>3</v>
      </c>
      <c r="E212" s="423">
        <f>IFERROR(VLOOKUP(P206,Marks,34,0),"")</f>
        <v>3</v>
      </c>
      <c r="F212" s="423">
        <f>IFERROR(VLOOKUP(P206,Marks,35,0),"")</f>
        <v>5</v>
      </c>
      <c r="G212" s="423">
        <f>IFERROR(VLOOKUP(P206,Marks,36,0),"")</f>
        <v>5</v>
      </c>
      <c r="H212" s="423">
        <f>IFERROR(VLOOKUP(P206,Marks,37,0),"")</f>
        <v>5</v>
      </c>
      <c r="I212" s="368">
        <f>IFERROR(VLOOKUP(P206,Marks,38,0),"")</f>
        <v>25</v>
      </c>
      <c r="J212" s="423">
        <f>IFERROR(VLOOKUP(P206,Marks,39,0),"")</f>
        <v>39</v>
      </c>
      <c r="K212" s="423">
        <f>IFERROR(VLOOKUP(P206,Marks,40,0),"")</f>
        <v>12</v>
      </c>
      <c r="L212" s="87">
        <f>IFERROR(VLOOKUP(P206,Marks,41,0),"")</f>
        <v>51</v>
      </c>
      <c r="M212" s="367">
        <f>IFERROR(VLOOKUP(P206,Marks,42,0),"")</f>
        <v>76</v>
      </c>
      <c r="N212" s="423">
        <f>IFERROR(VLOOKUP(P206,Marks,43,0),"")</f>
        <v>37</v>
      </c>
      <c r="O212" s="423">
        <f>IFERROR(VLOOKUP(P206,Marks,44,0),"")</f>
        <v>8</v>
      </c>
      <c r="P212" s="87">
        <f>IFERROR(VLOOKUP(P206,Marks,45,0),"")</f>
        <v>45</v>
      </c>
      <c r="Q212" s="370">
        <f>IFERROR(VLOOKUP(P206,Marks,46,0),"")</f>
        <v>121</v>
      </c>
      <c r="R212" s="89" t="str">
        <f>IFERROR(VLOOKUP(P206,Marks,52,0),"")</f>
        <v>C</v>
      </c>
    </row>
    <row r="213" spans="1:18" ht="20.100000000000001" customHeight="1">
      <c r="A213" s="386">
        <f>IF(P206="","",A212+1)</f>
        <v>15</v>
      </c>
      <c r="B213" s="92" t="str">
        <f>IFERROR(VLOOKUP(P206,Marks,53,0),"")</f>
        <v>संस्कृत (71)</v>
      </c>
      <c r="C213" s="423">
        <f>IFERROR(VLOOKUP(P206,Marks,54,0),"")</f>
        <v>5</v>
      </c>
      <c r="D213" s="423">
        <f>IFERROR(VLOOKUP(P206,Marks,55,0),"")</f>
        <v>4</v>
      </c>
      <c r="E213" s="423">
        <f>IFERROR(VLOOKUP(P206,Marks,56,0),"")</f>
        <v>4</v>
      </c>
      <c r="F213" s="423">
        <f>IFERROR(VLOOKUP(P206,Marks,57,0),"")</f>
        <v>4</v>
      </c>
      <c r="G213" s="423">
        <f>IFERROR(VLOOKUP(P206,Marks,58,0),"")</f>
        <v>4</v>
      </c>
      <c r="H213" s="423">
        <f>IFERROR(VLOOKUP(P206,Marks,59,0),"")</f>
        <v>5</v>
      </c>
      <c r="I213" s="368">
        <f>IFERROR(VLOOKUP(P206,Marks,60,0),"")</f>
        <v>26</v>
      </c>
      <c r="J213" s="423">
        <f>IFERROR(VLOOKUP(P206,Marks,61,0),"")</f>
        <v>48</v>
      </c>
      <c r="K213" s="423">
        <f>IFERROR(VLOOKUP(P206,Marks,62,0),"")</f>
        <v>19</v>
      </c>
      <c r="L213" s="87">
        <f>IFERROR(VLOOKUP(P206,Marks,63,0),"")</f>
        <v>67</v>
      </c>
      <c r="M213" s="367">
        <f>IFERROR(VLOOKUP(P206,Marks,64,0),"")</f>
        <v>93</v>
      </c>
      <c r="N213" s="423">
        <f>IFERROR(VLOOKUP(P206,Marks,65,0),"")</f>
        <v>48</v>
      </c>
      <c r="O213" s="423">
        <f>IFERROR(VLOOKUP(P206,Marks,66,0),"")</f>
        <v>8</v>
      </c>
      <c r="P213" s="87">
        <f>IFERROR(VLOOKUP(P206,Marks,67,0),"")</f>
        <v>56</v>
      </c>
      <c r="Q213" s="370">
        <f>IFERROR(VLOOKUP(P206,Marks,68,0),"")</f>
        <v>149</v>
      </c>
      <c r="R213" s="89" t="str">
        <f>IFERROR(VLOOKUP(P206,Marks,74,0),"")</f>
        <v>B</v>
      </c>
    </row>
    <row r="214" spans="1:18" ht="20.100000000000001" customHeight="1">
      <c r="A214" s="386">
        <f>IF(P206="","",A213+1)</f>
        <v>16</v>
      </c>
      <c r="B214" s="92" t="str">
        <f>IF('Master sheet'!$D$11="Hindi","गणित","Maths")</f>
        <v>गणित</v>
      </c>
      <c r="C214" s="423">
        <f>IFERROR(VLOOKUP(P206,Marks,75,0),"")</f>
        <v>4</v>
      </c>
      <c r="D214" s="423">
        <f>IFERROR(VLOOKUP(P206,Marks,76,0),"")</f>
        <v>5</v>
      </c>
      <c r="E214" s="423">
        <f>IFERROR(VLOOKUP(P206,Marks,77,0),"")</f>
        <v>4</v>
      </c>
      <c r="F214" s="423">
        <f>IFERROR(VLOOKUP(P206,Marks,78,0),"")</f>
        <v>5</v>
      </c>
      <c r="G214" s="423">
        <f>IFERROR(VLOOKUP(P206,Marks,79,0),"")</f>
        <v>4</v>
      </c>
      <c r="H214" s="423">
        <f>IFERROR(VLOOKUP(P206,Marks,80,0),"")</f>
        <v>5</v>
      </c>
      <c r="I214" s="368">
        <f>IFERROR(VLOOKUP(P206,Marks,81,0),"")</f>
        <v>27</v>
      </c>
      <c r="J214" s="423">
        <f>IFERROR(VLOOKUP(P206,Marks,82,0),"")</f>
        <v>31</v>
      </c>
      <c r="K214" s="423">
        <f>IFERROR(VLOOKUP(P206,Marks,83,0),"")</f>
        <v>10</v>
      </c>
      <c r="L214" s="87">
        <f>IFERROR(VLOOKUP(P206,Marks,84,0),"")</f>
        <v>41</v>
      </c>
      <c r="M214" s="367">
        <f>IFERROR(VLOOKUP(P206,Marks,85,0),"")</f>
        <v>68</v>
      </c>
      <c r="N214" s="423">
        <f>IFERROR(VLOOKUP(P206,Marks,86,0),"")</f>
        <v>55</v>
      </c>
      <c r="O214" s="423">
        <f>IFERROR(VLOOKUP(P206,Marks,87,0),"")</f>
        <v>8</v>
      </c>
      <c r="P214" s="87">
        <f>IFERROR(VLOOKUP(P206,Marks,88,0),"")</f>
        <v>63</v>
      </c>
      <c r="Q214" s="370">
        <f>IFERROR(VLOOKUP(P206,Marks,89,0),"")</f>
        <v>131</v>
      </c>
      <c r="R214" s="89" t="str">
        <f>IFERROR(VLOOKUP(P206,Marks,95,0),"")</f>
        <v>C</v>
      </c>
    </row>
    <row r="215" spans="1:18" ht="20.100000000000001" customHeight="1">
      <c r="A215" s="386">
        <f>IF(P206="","",A214+1)</f>
        <v>17</v>
      </c>
      <c r="B215" s="92" t="str">
        <f>IF('Master sheet'!$D$11="Hindi","विज्ञान","Science")</f>
        <v>विज्ञान</v>
      </c>
      <c r="C215" s="423">
        <f>IFERROR(VLOOKUP(P206,Marks,96,0),"")</f>
        <v>5</v>
      </c>
      <c r="D215" s="423">
        <f>IFERROR(VLOOKUP(P206,Marks,97),"")</f>
        <v>5</v>
      </c>
      <c r="E215" s="423">
        <f>IFERROR(VLOOKUP(P206,Marks,98,0),"")</f>
        <v>5</v>
      </c>
      <c r="F215" s="423">
        <f>IFERROR(VLOOKUP(P206,Marks,99,0),"")</f>
        <v>5</v>
      </c>
      <c r="G215" s="423">
        <f>IFERROR(VLOOKUP(P206,Marks,100,0),"")</f>
        <v>4</v>
      </c>
      <c r="H215" s="423">
        <f>IFERROR(VLOOKUP(P206,Marks,101,0),"")</f>
        <v>4</v>
      </c>
      <c r="I215" s="368">
        <f>IFERROR(VLOOKUP(P206,Marks,102,0),"")</f>
        <v>28</v>
      </c>
      <c r="J215" s="423">
        <f>IFERROR(VLOOKUP(P206,Marks,103,0),"")</f>
        <v>27</v>
      </c>
      <c r="K215" s="423">
        <f>IFERROR(VLOOKUP(P206,Marks,104,0),"")</f>
        <v>11</v>
      </c>
      <c r="L215" s="87">
        <f>IFERROR(VLOOKUP(P206,Marks,105,0),"")</f>
        <v>38</v>
      </c>
      <c r="M215" s="367">
        <f>IFERROR(VLOOKUP(P206,Marks,106,0),"")</f>
        <v>66</v>
      </c>
      <c r="N215" s="423">
        <f>IFERROR(VLOOKUP(P206,Marks,107,0),"")</f>
        <v>58</v>
      </c>
      <c r="O215" s="423">
        <f>IFERROR(VLOOKUP(P206,Marks,108,0),"")</f>
        <v>16</v>
      </c>
      <c r="P215" s="87">
        <f>IFERROR(VLOOKUP(P206,Marks,109,0),"")</f>
        <v>74</v>
      </c>
      <c r="Q215" s="370">
        <f>IFERROR(VLOOKUP(P206,Marks,110,0),"")</f>
        <v>140</v>
      </c>
      <c r="R215" s="89" t="str">
        <f>IFERROR(VLOOKUP(P206,Marks,116,0),"")</f>
        <v>C</v>
      </c>
    </row>
    <row r="216" spans="1:18" ht="20.100000000000001" customHeight="1">
      <c r="A216" s="386">
        <f>IF(P206="","",A215+1)</f>
        <v>18</v>
      </c>
      <c r="B216" s="92" t="str">
        <f>IF('Master sheet'!$D$11="Hindi","सामाजिक विज्ञान","Social Science")</f>
        <v>सामाजिक विज्ञान</v>
      </c>
      <c r="C216" s="423">
        <f>IFERROR(VLOOKUP(P206,Marks,117,0),"")</f>
        <v>5</v>
      </c>
      <c r="D216" s="423">
        <f>IFERROR(VLOOKUP(P206,Marks,118,0),"")</f>
        <v>5</v>
      </c>
      <c r="E216" s="423">
        <f>IFERROR(VLOOKUP(P206,Marks,119,0),"")</f>
        <v>4</v>
      </c>
      <c r="F216" s="423">
        <f>IFERROR(VLOOKUP(P206,Marks,120,0),"")</f>
        <v>4</v>
      </c>
      <c r="G216" s="423">
        <f>IFERROR(VLOOKUP(P206,Marks,121,0),"")</f>
        <v>3</v>
      </c>
      <c r="H216" s="423">
        <f>IFERROR(VLOOKUP(P206,Marks,122,0),"")</f>
        <v>3</v>
      </c>
      <c r="I216" s="368">
        <f>IFERROR(VLOOKUP(P206,Marks,123,0),"")</f>
        <v>24</v>
      </c>
      <c r="J216" s="423">
        <f>IFERROR(VLOOKUP(P206,Marks,124,0),"")</f>
        <v>42</v>
      </c>
      <c r="K216" s="423">
        <f>IFERROR(VLOOKUP(P206,Marks,125,0),"")</f>
        <v>10</v>
      </c>
      <c r="L216" s="87">
        <f>IFERROR(VLOOKUP(P206,Marks,126,0),"")</f>
        <v>52</v>
      </c>
      <c r="M216" s="367">
        <f>IFERROR(VLOOKUP(P206,Marks,127,0),"")</f>
        <v>76</v>
      </c>
      <c r="N216" s="423">
        <f>IFERROR(VLOOKUP(P206,Marks,128,0),"")</f>
        <v>66</v>
      </c>
      <c r="O216" s="423">
        <f>IFERROR(VLOOKUP(P206,Marks,129,0),"")</f>
        <v>18</v>
      </c>
      <c r="P216" s="87">
        <f>IFERROR(VLOOKUP(P206,Marks,130,0),"")</f>
        <v>84</v>
      </c>
      <c r="Q216" s="370">
        <f>IFERROR(VLOOKUP(P206,Marks,131,0),"")</f>
        <v>160</v>
      </c>
      <c r="R216" s="89" t="str">
        <f>IFERROR(VLOOKUP(P206,Marks,137,0),"")</f>
        <v>B</v>
      </c>
    </row>
    <row r="217" spans="1:18" ht="27" customHeight="1">
      <c r="A217" s="386">
        <f>IF(P206="","",A216+1)</f>
        <v>19</v>
      </c>
      <c r="B217" s="428" t="str">
        <f>IF('Master sheet'!$D$11="Hindi","कुल योग","Total")</f>
        <v>कुल योग</v>
      </c>
      <c r="C217" s="90">
        <f>IF(AND(C211="",C212="",C213="",C214="",C215="",C216=""),"",SUM(C211:C216))</f>
        <v>27</v>
      </c>
      <c r="D217" s="90">
        <f t="shared" ref="D217:Q217" si="6">IF(AND(D211="",D212="",D213="",D214="",D215="",D216=""),"",SUM(D211:D216))</f>
        <v>27</v>
      </c>
      <c r="E217" s="90">
        <f t="shared" si="6"/>
        <v>25</v>
      </c>
      <c r="F217" s="90">
        <f t="shared" si="6"/>
        <v>28</v>
      </c>
      <c r="G217" s="90">
        <f t="shared" si="6"/>
        <v>25</v>
      </c>
      <c r="H217" s="90">
        <f t="shared" si="6"/>
        <v>25</v>
      </c>
      <c r="I217" s="90">
        <f t="shared" si="6"/>
        <v>157</v>
      </c>
      <c r="J217" s="90">
        <f t="shared" si="6"/>
        <v>226</v>
      </c>
      <c r="K217" s="90">
        <f t="shared" si="6"/>
        <v>73</v>
      </c>
      <c r="L217" s="90">
        <f t="shared" si="6"/>
        <v>299</v>
      </c>
      <c r="M217" s="90">
        <f t="shared" si="6"/>
        <v>456</v>
      </c>
      <c r="N217" s="90">
        <f t="shared" si="6"/>
        <v>301</v>
      </c>
      <c r="O217" s="90">
        <f t="shared" si="6"/>
        <v>69</v>
      </c>
      <c r="P217" s="90">
        <f t="shared" si="6"/>
        <v>370</v>
      </c>
      <c r="Q217" s="90">
        <f t="shared" si="6"/>
        <v>826</v>
      </c>
      <c r="R217" s="223" t="str">
        <f>IFERROR(VLOOKUP(P206,Marks,179,0),"")</f>
        <v>C</v>
      </c>
    </row>
    <row r="218" spans="1:18">
      <c r="A218" s="386">
        <f>IF(P206="","",A217+1)</f>
        <v>20</v>
      </c>
      <c r="B218" s="993"/>
      <c r="C218" s="993"/>
      <c r="D218" s="993"/>
      <c r="E218" s="993"/>
      <c r="F218" s="993"/>
      <c r="G218" s="993"/>
      <c r="H218" s="993"/>
      <c r="I218" s="993"/>
      <c r="J218" s="993"/>
      <c r="K218" s="993"/>
      <c r="L218" s="993"/>
      <c r="M218" s="993"/>
      <c r="N218" s="993"/>
      <c r="O218" s="993"/>
      <c r="P218" s="993"/>
      <c r="Q218" s="993"/>
      <c r="R218" s="993"/>
    </row>
    <row r="219" spans="1:18" ht="20.100000000000001" customHeight="1">
      <c r="A219" s="386">
        <f>IF(P206="","",A218+1)</f>
        <v>21</v>
      </c>
      <c r="B219" s="994" t="str">
        <f>IF('Master sheet'!$D$11="Hindi","अतिरिक्त विषय ","Extra Subject")</f>
        <v xml:space="preserve">अतिरिक्त विषय </v>
      </c>
      <c r="C219" s="994"/>
      <c r="D219" s="994"/>
      <c r="E219" s="994"/>
      <c r="F219" s="994"/>
      <c r="G219" s="994"/>
      <c r="H219" s="994"/>
      <c r="I219" s="994"/>
      <c r="J219" s="994"/>
      <c r="K219" s="994"/>
      <c r="L219" s="994"/>
      <c r="M219" s="994"/>
      <c r="N219" s="994"/>
      <c r="O219" s="994"/>
      <c r="P219" s="994"/>
      <c r="Q219" s="994"/>
      <c r="R219" s="994"/>
    </row>
    <row r="220" spans="1:18" ht="20.100000000000001" customHeight="1">
      <c r="A220" s="386">
        <f>IF(P206="","",A219+1)</f>
        <v>22</v>
      </c>
      <c r="B220" s="988" t="str">
        <f>IF('Master sheet'!$D$11="Hindi","विषय","Subject")</f>
        <v>विषय</v>
      </c>
      <c r="C220" s="988"/>
      <c r="D220" s="988" t="str">
        <f>IF('Master sheet'!$D$11="Hindi","पूर्णांक","M.M.")</f>
        <v>पूर्णांक</v>
      </c>
      <c r="E220" s="988"/>
      <c r="F220" s="988" t="str">
        <f>IF('Master sheet'!$D$11="Hindi","प्राप्तांक","Ob.M.")</f>
        <v>प्राप्तांक</v>
      </c>
      <c r="G220" s="988"/>
      <c r="H220" s="988" t="str">
        <f>IF('Master sheet'!$D$11="Hindi","ग्रेड","Grade")</f>
        <v>ग्रेड</v>
      </c>
      <c r="I220" s="988"/>
      <c r="J220" s="991" t="str">
        <f>IF('Master sheet'!$D$11="Hindi","विषय","Subject")</f>
        <v>विषय</v>
      </c>
      <c r="K220" s="992"/>
      <c r="L220" s="995"/>
      <c r="M220" s="991" t="str">
        <f>IF('Master sheet'!$D$11="Hindi","पूर्णांक","M.M.")</f>
        <v>पूर्णांक</v>
      </c>
      <c r="N220" s="995"/>
      <c r="O220" s="991" t="str">
        <f>IF('Master sheet'!$D$11="Hindi","प्राप्तांक","Ob.M.")</f>
        <v>प्राप्तांक</v>
      </c>
      <c r="P220" s="995"/>
      <c r="Q220" s="991" t="str">
        <f>IF('Master sheet'!$D$11="Hindi","ग्रेड","Grade")</f>
        <v>ग्रेड</v>
      </c>
      <c r="R220" s="995"/>
    </row>
    <row r="221" spans="1:18" ht="20.100000000000001" customHeight="1">
      <c r="A221" s="386">
        <f>IF(P206="","",A220+1)</f>
        <v>23</v>
      </c>
      <c r="B221" s="999" t="str">
        <f>IF(AND('Marks Entry 6th'!$CJ$3="",'Marks Entry 7th'!$CJ$3=""),"",IF(AND(C170=6),'Marks Entry 6th'!$CJ$3,IF(AND(C170=7),'Marks Entry 7th'!$CJ$3,"")))</f>
        <v>COMPUTER</v>
      </c>
      <c r="C221" s="999"/>
      <c r="D221" s="996">
        <f>IF(AND(P206=""),"",'Result Sheet'!$FO$7)</f>
        <v>100</v>
      </c>
      <c r="E221" s="996"/>
      <c r="F221" s="997" t="str">
        <f>IFERROR(IF(AND(P206=""),"",VLOOKUP(P206,Marks,170,0)),"")</f>
        <v/>
      </c>
      <c r="G221" s="997"/>
      <c r="H221" s="998" t="str">
        <f>IFERROR(IF(AND(P206=""),"",VLOOKUP(P206,Marks,171,0)),"")</f>
        <v/>
      </c>
      <c r="I221" s="998"/>
      <c r="J221" s="1000" t="str">
        <f>IF(AND('Marks Entry 6th'!$CL$3="",'Marks Entry 7th'!$CL$3=""),"",IF(AND(C170=6),'Marks Entry 6th'!$CL$3,IF(AND(C170=7),'Marks Entry 7th'!$CL$3,"")))</f>
        <v>G.K.</v>
      </c>
      <c r="K221" s="1001"/>
      <c r="L221" s="1002"/>
      <c r="M221" s="996">
        <f>IF(AND(P206=""),"",'Result Sheet'!$FS$7)</f>
        <v>100</v>
      </c>
      <c r="N221" s="996"/>
      <c r="O221" s="997" t="str">
        <f>IFERROR(IF(AND(P206=""),"",VLOOKUP(P206,Marks,174,0)),"")</f>
        <v/>
      </c>
      <c r="P221" s="997"/>
      <c r="Q221" s="998" t="str">
        <f>IFERROR(IF(AND(P206=""),"",VLOOKUP(P206,Marks,175,0)),"")</f>
        <v/>
      </c>
      <c r="R221" s="998"/>
    </row>
    <row r="222" spans="1:18" ht="20.100000000000001" customHeight="1">
      <c r="A222" s="386">
        <f>IF(P206="","",A221+1)</f>
        <v>24</v>
      </c>
      <c r="B222" s="973" t="str">
        <f>IF('Master sheet'!$D$11="Hindi","विषय","Subject")</f>
        <v>विषय</v>
      </c>
      <c r="C222" s="974"/>
      <c r="D222" s="974"/>
      <c r="E222" s="356" t="str">
        <f>IF('Master sheet'!$D$11="Hindi","प्राप्तांक","Ob.M.")</f>
        <v>प्राप्तांक</v>
      </c>
      <c r="F222" s="92" t="str">
        <f>IF('Master sheet'!$D$11="Hindi","ग्रेड","Grade")</f>
        <v>ग्रेड</v>
      </c>
      <c r="G222" s="425"/>
      <c r="H222" s="425"/>
      <c r="I222" s="973" t="str">
        <f>IF('Master sheet'!$D$11="Hindi","विषय","Subject")</f>
        <v>विषय</v>
      </c>
      <c r="J222" s="974"/>
      <c r="K222" s="974"/>
      <c r="L222" s="356" t="str">
        <f>IF('Master sheet'!$D$11="Hindi","प्राप्तांक","Ob.M.")</f>
        <v>प्राप्तांक</v>
      </c>
      <c r="M222" s="92" t="str">
        <f>IF('Master sheet'!$D$11="Hindi","ग्रेड","Grade")</f>
        <v>ग्रेड</v>
      </c>
      <c r="N222" s="973" t="str">
        <f>IF('Master sheet'!$D$11="Hindi","विषय","Subject")</f>
        <v>विषय</v>
      </c>
      <c r="O222" s="974"/>
      <c r="P222" s="975"/>
      <c r="Q222" s="357" t="str">
        <f>IF('Master sheet'!$D$11="Hindi","प्राप्तांक","Ob.M.")</f>
        <v>प्राप्तांक</v>
      </c>
      <c r="R222" s="92" t="str">
        <f>IF('Master sheet'!$D$11="Hindi","ग्रेड","Grade")</f>
        <v>ग्रेड</v>
      </c>
    </row>
    <row r="223" spans="1:18" ht="20.100000000000001" customHeight="1">
      <c r="A223" s="386">
        <f>IF(P206="","",A222+1)</f>
        <v>25</v>
      </c>
      <c r="B223" s="976" t="str">
        <f>IF('Master sheet'!$D$11="Hindi","कार्यानुभव","WORK EXP.")</f>
        <v>कार्यानुभव</v>
      </c>
      <c r="C223" s="977"/>
      <c r="D223" s="977"/>
      <c r="E223" s="986">
        <f>IFERROR(VLOOKUP(P206,Marks,143,0),"")</f>
        <v>94</v>
      </c>
      <c r="F223" s="987"/>
      <c r="G223" s="427" t="str">
        <f>IFERROR(VLOOKUP(P206,Marks,147,0),"")</f>
        <v>A+</v>
      </c>
      <c r="H223" s="988" t="str">
        <f>IF('Master sheet'!$D$11="Hindi","कला शिक्षा","ART EDU.")</f>
        <v>कला शिक्षा</v>
      </c>
      <c r="I223" s="988"/>
      <c r="J223" s="988"/>
      <c r="K223" s="986">
        <f>IFERROR(VLOOKUP(P206,Marks,153,0),"")</f>
        <v>78</v>
      </c>
      <c r="L223" s="987"/>
      <c r="M223" s="97" t="str">
        <f>IFERROR(VLOOKUP(P206,Marks,157,0),"")</f>
        <v>A</v>
      </c>
      <c r="N223" s="978" t="str">
        <f>IF('Master sheet'!$D$11="Hindi","स्वा. एवं शा. शिक्षा","HE.&amp;PH. EDU.")</f>
        <v>स्वा. एवं शा. शिक्षा</v>
      </c>
      <c r="O223" s="979"/>
      <c r="P223" s="980"/>
      <c r="Q223" s="88">
        <f>IFERROR(VLOOKUP(P206,Marks,163,0),"")</f>
        <v>87</v>
      </c>
      <c r="R223" s="97" t="str">
        <f>IFERROR(VLOOKUP(P206,Marks,167,0),"")</f>
        <v>A</v>
      </c>
    </row>
    <row r="224" spans="1:18">
      <c r="A224" s="386">
        <f>IF(P206="","",A223+1)</f>
        <v>26</v>
      </c>
      <c r="B224" s="363"/>
      <c r="C224" s="363"/>
      <c r="D224" s="363"/>
      <c r="E224" s="364"/>
      <c r="F224" s="365"/>
      <c r="G224" s="365"/>
      <c r="H224" s="365"/>
      <c r="I224" s="363"/>
      <c r="J224" s="363"/>
      <c r="K224" s="363"/>
      <c r="L224" s="364"/>
      <c r="M224" s="365"/>
      <c r="N224" s="366"/>
      <c r="O224" s="366"/>
      <c r="P224" s="366"/>
      <c r="Q224" s="364"/>
      <c r="R224" s="365"/>
    </row>
    <row r="225" spans="1:18" ht="21" customHeight="1">
      <c r="A225" s="386">
        <f>IF(P206="","",A224+1)</f>
        <v>27</v>
      </c>
      <c r="B225" s="963" t="str">
        <f>IF('Master sheet'!$D$11="Hindi","कुल कार्य दिवस :-","Total Meeting :-")</f>
        <v>कुल कार्य दिवस :-</v>
      </c>
      <c r="C225" s="963"/>
      <c r="D225" s="963"/>
      <c r="E225" s="981" t="str">
        <f>IFERROR(VLOOKUP(P206,Marks,182,0),"")</f>
        <v/>
      </c>
      <c r="F225" s="981"/>
      <c r="G225" s="981"/>
      <c r="H225" s="981"/>
      <c r="I225" s="981"/>
      <c r="J225" s="981"/>
      <c r="K225" s="963" t="str">
        <f>IF('Master sheet'!$D$11="Hindi","कुल उपस्थिति :-","Total Attendance :-")</f>
        <v>कुल उपस्थिति :-</v>
      </c>
      <c r="L225" s="963"/>
      <c r="M225" s="963"/>
      <c r="N225" s="963"/>
      <c r="O225" s="982" t="str">
        <f>IFERROR(VLOOKUP(P206,Marks,183,0),"")</f>
        <v/>
      </c>
      <c r="P225" s="982"/>
      <c r="Q225" s="982"/>
      <c r="R225" s="982"/>
    </row>
    <row r="226" spans="1:18" ht="21" customHeight="1">
      <c r="A226" s="386">
        <f>IF(P206="","",A225+1)</f>
        <v>28</v>
      </c>
      <c r="B226" s="963" t="str">
        <f>IF('Master sheet'!$D$11="Hindi","परिणाम :-","Result :-")</f>
        <v>परिणाम :-</v>
      </c>
      <c r="C226" s="963"/>
      <c r="D226" s="963"/>
      <c r="E226" s="964" t="str">
        <f>IFERROR(VLOOKUP(P206,Marks,181,0),"")</f>
        <v>कक्षा क्रमोन्नत</v>
      </c>
      <c r="F226" s="964"/>
      <c r="G226" s="964"/>
      <c r="H226" s="964"/>
      <c r="I226" s="964"/>
      <c r="J226" s="964"/>
      <c r="K226" s="963" t="str">
        <f>IF('Master sheet'!$D$11="Hindi","परिणाम प्रतिशत में :-","Result in Percentage :-")</f>
        <v>परिणाम प्रतिशत में :-</v>
      </c>
      <c r="L226" s="963"/>
      <c r="M226" s="963"/>
      <c r="N226" s="963"/>
      <c r="O226" s="965">
        <f>IFERROR(VLOOKUP(P206,Marks,177,0),"")</f>
        <v>68.833333333333329</v>
      </c>
      <c r="P226" s="965"/>
      <c r="Q226" s="965"/>
      <c r="R226" s="965"/>
    </row>
    <row r="227" spans="1:18" ht="21" customHeight="1">
      <c r="A227" s="386">
        <f>IF(P206="","",A226+1)</f>
        <v>29</v>
      </c>
      <c r="B227" s="963" t="str">
        <f>IF('Master sheet'!$D$11="Hindi","श्रेणी :-","Division :-")</f>
        <v>श्रेणी :-</v>
      </c>
      <c r="C227" s="963"/>
      <c r="D227" s="963"/>
      <c r="E227" s="972" t="str">
        <f>IFERROR(VLOOKUP(P206,Marks,178,0),"")</f>
        <v>I</v>
      </c>
      <c r="F227" s="972"/>
      <c r="G227" s="972"/>
      <c r="H227" s="972"/>
      <c r="I227" s="972"/>
      <c r="J227" s="972"/>
      <c r="K227" s="963" t="str">
        <f>IF('Master sheet'!$D$11="Hindi","कक्षा में स्थान :-","Position in the Class :-")</f>
        <v>कक्षा में स्थान :-</v>
      </c>
      <c r="L227" s="963"/>
      <c r="M227" s="963"/>
      <c r="N227" s="963"/>
      <c r="O227" s="966">
        <f>IFERROR(VLOOKUP(P206,Marks,180,0),"")</f>
        <v>3.9999999999999858</v>
      </c>
      <c r="P227" s="966"/>
      <c r="Q227" s="966"/>
      <c r="R227" s="966"/>
    </row>
    <row r="228" spans="1:18" ht="21" customHeight="1">
      <c r="A228" s="386">
        <f>IF(P206="","",A227+1)</f>
        <v>30</v>
      </c>
      <c r="B228" s="967" t="str">
        <f>IF('Master sheet'!$D$11="Hindi","परीक्षा परिणाम घोषणा दिनांक :-","Result Declaration Date :-")</f>
        <v>परीक्षा परिणाम घोषणा दिनांक :-</v>
      </c>
      <c r="C228" s="967"/>
      <c r="D228" s="967"/>
      <c r="E228" s="968">
        <f>IF(AND(P140=""),"",'Master sheet'!$D$10)</f>
        <v>45428</v>
      </c>
      <c r="F228" s="968"/>
      <c r="G228" s="968"/>
      <c r="H228" s="968"/>
      <c r="I228" s="968"/>
      <c r="J228" s="483"/>
      <c r="K228" s="963" t="str">
        <f>IF('Master sheet'!$D$11="Hindi"," ग्रेड :-","Grade :-")</f>
        <v xml:space="preserve"> ग्रेड :-</v>
      </c>
      <c r="L228" s="963"/>
      <c r="M228" s="963"/>
      <c r="N228" s="963"/>
      <c r="O228" s="971" t="str">
        <f>IFERROR(VLOOKUP(P206,Marks,179,0),"")</f>
        <v>C</v>
      </c>
      <c r="P228" s="971"/>
      <c r="Q228" s="971"/>
      <c r="R228" s="971"/>
    </row>
    <row r="229" spans="1:18" ht="67.5" customHeight="1">
      <c r="A229" s="386">
        <f>IF(P206="","",A228+1)</f>
        <v>31</v>
      </c>
      <c r="B229" s="983" t="str">
        <f>IF(AND(C203=6),CONCATENATE("( ",UPPER('Master sheet'!H14)," )"),IF(AND(C203=7),CONCATENATE("( ",UPPER('Master sheet'!H25)," )"),""))</f>
        <v>( MAMTA LAWANIYA )</v>
      </c>
      <c r="C229" s="983"/>
      <c r="D229" s="983"/>
      <c r="E229" s="983"/>
      <c r="F229" s="983" t="str">
        <f>IF(AND(P206=""),"",CONCATENATE("(",'Master sheet'!$D$16," )"))</f>
        <v>(Suresh Chand )</v>
      </c>
      <c r="G229" s="983"/>
      <c r="H229" s="983"/>
      <c r="I229" s="983"/>
      <c r="J229" s="983"/>
      <c r="K229" s="983"/>
      <c r="L229" s="983"/>
      <c r="M229" s="983" t="str">
        <f>IF(AND(P206=""),"",CONCATENATE("(",'Master sheet'!$D$14," )"))</f>
        <v>(USHA PALIYA )</v>
      </c>
      <c r="N229" s="983"/>
      <c r="O229" s="983"/>
      <c r="P229" s="983"/>
      <c r="Q229" s="983"/>
      <c r="R229" s="983"/>
    </row>
    <row r="230" spans="1:18">
      <c r="A230" s="386">
        <f>IF(P206="","",A229+1)</f>
        <v>32</v>
      </c>
      <c r="B230" s="962" t="str">
        <f>IF('Master sheet'!$D$11="Hindi","हस्ताक्षर कक्षाध्यापक","Signature of the class teacher")</f>
        <v>हस्ताक्षर कक्षाध्यापक</v>
      </c>
      <c r="C230" s="962"/>
      <c r="D230" s="962"/>
      <c r="E230" s="962"/>
      <c r="F230" s="962" t="str">
        <f>IF('Master sheet'!$D$11="Hindi","हस्ताक्षर परीक्षा प्रभारी","Signature of the exam. Incharge")</f>
        <v>हस्ताक्षर परीक्षा प्रभारी</v>
      </c>
      <c r="G230" s="962"/>
      <c r="H230" s="962"/>
      <c r="I230" s="962"/>
      <c r="J230" s="962"/>
      <c r="K230" s="962"/>
      <c r="L230" s="962"/>
      <c r="M230" s="962" t="str">
        <f>IF('Master sheet'!$D$11="Hindi","हस्ताक्षर संस्था प्रधान","Head of Institute's Signature")</f>
        <v>हस्ताक्षर संस्था प्रधान</v>
      </c>
      <c r="N230" s="962"/>
      <c r="O230" s="962"/>
      <c r="P230" s="962"/>
      <c r="Q230" s="962"/>
      <c r="R230" s="962"/>
    </row>
    <row r="232" spans="1:18" ht="21" customHeight="1">
      <c r="A232" s="386">
        <f>IF(P239="","",1)</f>
        <v>1</v>
      </c>
      <c r="B232" s="1003" t="str">
        <f>IF('Master sheet'!$D$11="Hindi","वार्षिक रिपोर्ट कार्ड ","Report Card")</f>
        <v xml:space="preserve">वार्षिक रिपोर्ट कार्ड </v>
      </c>
      <c r="C232" s="1003"/>
      <c r="D232" s="1003"/>
      <c r="E232" s="1003"/>
      <c r="F232" s="1003"/>
      <c r="G232" s="1003"/>
      <c r="H232" s="1003"/>
      <c r="I232" s="1003"/>
      <c r="J232" s="1003"/>
      <c r="K232" s="1003"/>
      <c r="L232" s="1003"/>
      <c r="M232" s="1003"/>
      <c r="N232" s="1003"/>
      <c r="O232" s="1003"/>
      <c r="P232" s="1003"/>
      <c r="Q232" s="1003"/>
      <c r="R232" s="1003"/>
    </row>
    <row r="233" spans="1:18" ht="21" customHeight="1">
      <c r="A233" s="386">
        <f>IF(P239="","",A232+1)</f>
        <v>2</v>
      </c>
      <c r="B233" s="1004" t="str">
        <f>IF('Master sheet'!$D$11="Hindi","शिक्षा विभाग, राजस्थान सरकार","Education Department, Rajasthan Government")</f>
        <v>शिक्षा विभाग, राजस्थान सरकार</v>
      </c>
      <c r="C233" s="1004"/>
      <c r="D233" s="1004"/>
      <c r="E233" s="1004"/>
      <c r="F233" s="1004"/>
      <c r="G233" s="1004"/>
      <c r="H233" s="1004"/>
      <c r="I233" s="1004"/>
      <c r="J233" s="1004"/>
      <c r="K233" s="1004"/>
      <c r="L233" s="1004"/>
      <c r="M233" s="1004"/>
      <c r="N233" s="1004"/>
      <c r="O233" s="1004"/>
      <c r="P233" s="1004"/>
      <c r="Q233" s="1004"/>
      <c r="R233" s="1004"/>
    </row>
    <row r="234" spans="1:18" ht="21" customHeight="1">
      <c r="A234" s="386">
        <f>IF(P239="","",A233+1)</f>
        <v>3</v>
      </c>
      <c r="B234" s="1005" t="str">
        <f>IF('Master sheet'!$D$11="Hindi","विद्यालय का नाम :-","School Name :- ")</f>
        <v>विद्यालय का नाम :-</v>
      </c>
      <c r="C234" s="1005"/>
      <c r="D234" s="1005"/>
      <c r="E234" s="1006" t="str">
        <f>IF(AND(P239=""),"",IF('Master sheet'!$D$11="Hindi",'Master sheet'!$D$8,'Master sheet'!$D$7))</f>
        <v xml:space="preserve">महात्मा गाँधी राजकीय विद्यालय (अंग्रेजी माध्यम) बर, पाली </v>
      </c>
      <c r="F234" s="1006"/>
      <c r="G234" s="1006"/>
      <c r="H234" s="1006"/>
      <c r="I234" s="1006"/>
      <c r="J234" s="1006"/>
      <c r="K234" s="1006"/>
      <c r="L234" s="1006"/>
      <c r="M234" s="1006"/>
      <c r="N234" s="1006"/>
      <c r="O234" s="1006"/>
      <c r="P234" s="1006"/>
      <c r="Q234" s="1006"/>
      <c r="R234" s="1006"/>
    </row>
    <row r="235" spans="1:18" ht="21" customHeight="1">
      <c r="A235" s="386">
        <f>IF(P239="","",A234+1)</f>
        <v>4</v>
      </c>
      <c r="B235" s="379"/>
      <c r="C235" s="379"/>
      <c r="D235" s="379"/>
      <c r="E235" s="959" t="str">
        <f>IF(AND(P239=""),"",IF('Master sheet'!$D$11="Hindi",CONCATENATE("(विद्यालय मान्यता क्रमांक व वर्ष : ","  ",'Master sheet'!$D$6),CONCATENATE("(School Recognition Number &amp; Years : ","  ",'Master sheet'!$D$6)))</f>
        <v>(विद्यालय मान्यता क्रमांक व वर्ष :   शिक्षा/पाली/1995/2001</v>
      </c>
      <c r="F235" s="959"/>
      <c r="G235" s="959"/>
      <c r="H235" s="959"/>
      <c r="I235" s="959"/>
      <c r="J235" s="959"/>
      <c r="K235" s="959"/>
      <c r="L235" s="959"/>
      <c r="M235" s="959"/>
      <c r="N235" s="959"/>
      <c r="O235" s="959"/>
      <c r="P235" s="959"/>
      <c r="Q235" s="959"/>
      <c r="R235" s="959"/>
    </row>
    <row r="236" spans="1:18" ht="21" customHeight="1">
      <c r="A236" s="386">
        <f>IF(P239="","",A235+1)</f>
        <v>5</v>
      </c>
      <c r="B236" s="373" t="str">
        <f>IF('Master sheet'!$D$11="Hindi","कक्षा  :-","CLASS :- ")</f>
        <v>कक्षा  :-</v>
      </c>
      <c r="C236" s="960">
        <f>IFERROR(IF(AND(P239=""),"",VLOOKUP(P239,Marks,2,0)),"")</f>
        <v>7</v>
      </c>
      <c r="D236" s="960"/>
      <c r="E236" s="961" t="str">
        <f>IF('Master sheet'!$D$11="Hindi","सेक्शन :-","Section :- ")</f>
        <v>सेक्शन :-</v>
      </c>
      <c r="F236" s="961"/>
      <c r="G236" s="961"/>
      <c r="H236" s="961"/>
      <c r="I236" s="961"/>
      <c r="J236" s="960" t="str">
        <f>IFERROR(IF(AND(P239=""),"",VLOOKUP(P239,Marks,3,0)),"")</f>
        <v>A</v>
      </c>
      <c r="K236" s="960"/>
      <c r="L236" s="969" t="str">
        <f>IF('Master sheet'!$D$11="Hindi","सत्र :- ","Session :- ")</f>
        <v xml:space="preserve">सत्र :- </v>
      </c>
      <c r="M236" s="969"/>
      <c r="N236" s="969"/>
      <c r="O236" s="969"/>
      <c r="P236" s="970" t="str">
        <f>IF(AND(P239=""),"",'Marks Entry 6th'!$I$2)</f>
        <v>2024-2025</v>
      </c>
      <c r="Q236" s="970"/>
      <c r="R236" s="970"/>
    </row>
    <row r="237" spans="1:18" ht="21" customHeight="1">
      <c r="A237" s="386">
        <f>IF(P239="","",A236+1)</f>
        <v>6</v>
      </c>
      <c r="B237" s="1007" t="str">
        <f>IF('Master sheet'!$D$11="Hindi","विद्यार्थी का नाम :-","Student's Name :-")</f>
        <v>विद्यार्थी का नाम :-</v>
      </c>
      <c r="C237" s="1007"/>
      <c r="D237" s="1007"/>
      <c r="E237" s="1008" t="str">
        <f>IFERROR(IF(AND(P239=""),"",VLOOKUP(P239,Marks,6,0)),"")</f>
        <v>DIVYA BAGRI</v>
      </c>
      <c r="F237" s="1008"/>
      <c r="G237" s="1008"/>
      <c r="H237" s="1008"/>
      <c r="I237" s="1008"/>
      <c r="J237" s="1008"/>
      <c r="K237" s="1008"/>
      <c r="L237" s="1009" t="str">
        <f>IF('Master sheet'!$D$11="Hindi","प्रवेशांक :","SR. NO. :")</f>
        <v>प्रवेशांक :</v>
      </c>
      <c r="M237" s="1009"/>
      <c r="N237" s="1009"/>
      <c r="O237" s="1009"/>
      <c r="P237" s="1010">
        <f>IFERROR(IF(AND(P239=""),"",VLOOKUP(P239,Marks,5,0)),"")</f>
        <v>925</v>
      </c>
      <c r="Q237" s="1010"/>
      <c r="R237" s="1010"/>
    </row>
    <row r="238" spans="1:18" ht="21" customHeight="1">
      <c r="A238" s="386">
        <f>IF(P239="","",A237+1)</f>
        <v>7</v>
      </c>
      <c r="B238" s="1007" t="str">
        <f>IF('Master sheet'!$D$11="Hindi","पिता का नाम :-","Father's Name :-")</f>
        <v>पिता का नाम :-</v>
      </c>
      <c r="C238" s="1007"/>
      <c r="D238" s="1007"/>
      <c r="E238" s="1008" t="str">
        <f>IFERROR(IF(AND(P239=""),"",VLOOKUP(P239,Marks,7,0)),"")</f>
        <v>MUKESH</v>
      </c>
      <c r="F238" s="1008"/>
      <c r="G238" s="1008"/>
      <c r="H238" s="1008"/>
      <c r="I238" s="1008"/>
      <c r="J238" s="1008"/>
      <c r="K238" s="1008"/>
      <c r="L238" s="1009" t="str">
        <f>IF('Master sheet'!$D$11="Hindi","जन्म तिथि :","Date of Birth :")</f>
        <v>जन्म तिथि :</v>
      </c>
      <c r="M238" s="1009"/>
      <c r="N238" s="1009"/>
      <c r="O238" s="1009"/>
      <c r="P238" s="1020" t="str">
        <f>IFERROR(IF(AND(P239=""),"",VLOOKUP(P239,Marks,4,0)),"")</f>
        <v>26-10-2015</v>
      </c>
      <c r="Q238" s="1020"/>
      <c r="R238" s="1020"/>
    </row>
    <row r="239" spans="1:18" ht="15.75">
      <c r="A239" s="386">
        <f>IF(P239="","",A238+1)</f>
        <v>8</v>
      </c>
      <c r="B239" s="1007" t="str">
        <f>IF('Master sheet'!$D$11="Hindi","माता का नाम :-","Mother's Name :-")</f>
        <v>माता का नाम :-</v>
      </c>
      <c r="C239" s="1007"/>
      <c r="D239" s="1007"/>
      <c r="E239" s="1008" t="str">
        <f>IFERROR(IF(AND(P239=""),"",VLOOKUP(P239,Marks,8,0)),"")</f>
        <v>SEEMA</v>
      </c>
      <c r="F239" s="1008"/>
      <c r="G239" s="1008"/>
      <c r="H239" s="1008"/>
      <c r="I239" s="1008"/>
      <c r="J239" s="1008"/>
      <c r="K239" s="1008"/>
      <c r="L239" s="1009" t="str">
        <f>IF('Master sheet'!$D$11="Hindi","रोल नंबर :-","Roll No. :")</f>
        <v>रोल नंबर :-</v>
      </c>
      <c r="M239" s="1009"/>
      <c r="N239" s="1009"/>
      <c r="O239" s="1009"/>
      <c r="P239" s="1021">
        <f>IF(P206="","",IF(AND(P206+1&gt;$AA$6),"",P206+1))</f>
        <v>708</v>
      </c>
      <c r="Q239" s="1021"/>
      <c r="R239" s="1021"/>
    </row>
    <row r="240" spans="1:18" ht="15.75">
      <c r="A240" s="386">
        <f>IF(P239="","",A239+1)</f>
        <v>9</v>
      </c>
      <c r="B240" s="374"/>
      <c r="C240" s="374"/>
      <c r="D240" s="374"/>
      <c r="E240" s="375"/>
      <c r="F240" s="375"/>
      <c r="G240" s="421"/>
      <c r="H240" s="421"/>
      <c r="I240" s="375"/>
      <c r="J240" s="375"/>
      <c r="K240" s="375"/>
      <c r="L240" s="376"/>
      <c r="M240" s="376"/>
      <c r="N240" s="376"/>
      <c r="O240" s="376"/>
      <c r="P240" s="377"/>
      <c r="Q240" s="377"/>
      <c r="R240" s="377"/>
    </row>
    <row r="241" spans="1:18" ht="21.75" customHeight="1">
      <c r="A241" s="386">
        <f>IF(P239="","",A240+1)</f>
        <v>10</v>
      </c>
      <c r="B241" s="1022" t="str">
        <f>IF('Master sheet'!$D$11="Hindi","विषय","Subject")</f>
        <v>विषय</v>
      </c>
      <c r="C241" s="744" t="str">
        <f>IF('Master sheet'!$D$11="Hindi","प्रथम परख ","First Test")</f>
        <v xml:space="preserve">प्रथम परख </v>
      </c>
      <c r="D241" s="745"/>
      <c r="E241" s="746" t="str">
        <f>IF('Master sheet'!$D$11="Hindi","द्वितीय परख","Second Test")</f>
        <v>द्वितीय परख</v>
      </c>
      <c r="F241" s="747"/>
      <c r="G241" s="746" t="str">
        <f>IF('Master sheet'!$D$11="Hindi","तृतीय परख","Third Test")</f>
        <v>तृतीय परख</v>
      </c>
      <c r="H241" s="747"/>
      <c r="I241" s="1023" t="str">
        <f>IF('Master sheet'!$D$11="Hindi","सा. परख योग","Test Total")</f>
        <v>सा. परख योग</v>
      </c>
      <c r="J241" s="752" t="str">
        <f>IF('Master sheet'!$D$11="Hindi","अर्द्धवार्षिक","Half Yearly")</f>
        <v>अर्द्धवार्षिक</v>
      </c>
      <c r="K241" s="753"/>
      <c r="L241" s="754"/>
      <c r="M241" s="755" t="str">
        <f>IF('Master sheet'!$D$11="Hindi","अर्द्ध वा. तक योग","Total Till H.Y.")</f>
        <v>अर्द्ध वा. तक योग</v>
      </c>
      <c r="N241" s="752" t="str">
        <f>IF('Master sheet'!$D$11="Hindi","वार्षिक","Yearly")</f>
        <v>वार्षिक</v>
      </c>
      <c r="O241" s="753"/>
      <c r="P241" s="754"/>
      <c r="Q241" s="743" t="str">
        <f>IF('Master sheet'!$D$11="Hindi","विषय कुल योग ","Subject Total")</f>
        <v xml:space="preserve">विषय कुल योग </v>
      </c>
      <c r="R241" s="750" t="str">
        <f>IF('Master sheet'!$D$11="Hindi","ग्रेड","Grade")</f>
        <v>ग्रेड</v>
      </c>
    </row>
    <row r="242" spans="1:18" ht="86.25" customHeight="1">
      <c r="A242" s="386">
        <f>IF(P239="","",A241+1)</f>
        <v>11</v>
      </c>
      <c r="B242" s="1022"/>
      <c r="C242" s="431" t="str">
        <f>IF('Master sheet'!$D$11="Hindi","लिखित परीक्षा","Written")</f>
        <v>लिखित परीक्षा</v>
      </c>
      <c r="D242" s="431" t="str">
        <f>IF('Master sheet'!$D$11="Hindi","गतिविधि, मौखिक, प्रोजेक्ट, प्रायोगिक","Act, Oral, Project, Prac.")</f>
        <v>गतिविधि, मौखिक, प्रोजेक्ट, प्रायोगिक</v>
      </c>
      <c r="E242" s="431" t="str">
        <f>IF('Master sheet'!$D$11="Hindi","लिखित परीक्षा","Written")</f>
        <v>लिखित परीक्षा</v>
      </c>
      <c r="F242" s="431" t="str">
        <f>IF('Master sheet'!$D$11="Hindi","गतिविधि, मौखिक, प्रोजेक्ट, प्रायोगिक","Act, Oral, Project, Prac.")</f>
        <v>गतिविधि, मौखिक, प्रोजेक्ट, प्रायोगिक</v>
      </c>
      <c r="G242" s="431" t="str">
        <f>IF('Master sheet'!$D$11="Hindi","लिखित परीक्षा","Written")</f>
        <v>लिखित परीक्षा</v>
      </c>
      <c r="H242" s="431" t="str">
        <f>IF('Master sheet'!$D$11="Hindi","गतिविधि, मौखिक, प्रोजेक्ट, प्रायोगिक","Act, Oral, Project, Prac.")</f>
        <v>गतिविधि, मौखिक, प्रोजेक्ट, प्रायोगिक</v>
      </c>
      <c r="I242" s="1024"/>
      <c r="J242" s="431" t="str">
        <f>IF('Master sheet'!$D$11="Hindi","लिखित परीक्षा","Written")</f>
        <v>लिखित परीक्षा</v>
      </c>
      <c r="K242" s="431" t="str">
        <f>IF('Master sheet'!$D$11="Hindi","गतिविधि, मौखिक, प्रोजेक्ट, प्रायोगिक","Act, Oral, Project, Prac.")</f>
        <v>गतिविधि, मौखिक, प्रोजेक्ट, प्रायोगिक</v>
      </c>
      <c r="L242" s="431" t="str">
        <f>IF('Master sheet'!$D$11="Hindi","अर्द्ध वा. योग","H.Y. Total")</f>
        <v>अर्द्ध वा. योग</v>
      </c>
      <c r="M242" s="755"/>
      <c r="N242" s="431" t="str">
        <f>IF('Master sheet'!$D$11="Hindi","लिखित परीक्षा","Written")</f>
        <v>लिखित परीक्षा</v>
      </c>
      <c r="O242" s="431" t="str">
        <f>IF('Master sheet'!$D$11="Hindi","गतिविधि, मौखिक, प्रोजेक्ट, प्रायोगिक","Act, Oral, Project, Prac.")</f>
        <v>गतिविधि, मौखिक, प्रोजेक्ट, प्रायोगिक</v>
      </c>
      <c r="P242" s="431" t="str">
        <f>IF('Master sheet'!$D$11="Hindi","वार्षिक योग","Yearly Total")</f>
        <v>वार्षिक योग</v>
      </c>
      <c r="Q242" s="743"/>
      <c r="R242" s="751">
        <v>0</v>
      </c>
    </row>
    <row r="243" spans="1:18" ht="21.75" customHeight="1">
      <c r="A243" s="386">
        <f>IF(P239="","",A242+1)</f>
        <v>12</v>
      </c>
      <c r="B243" s="1022"/>
      <c r="C243" s="114">
        <v>5</v>
      </c>
      <c r="D243" s="114">
        <v>5</v>
      </c>
      <c r="E243" s="114">
        <v>5</v>
      </c>
      <c r="F243" s="114">
        <v>5</v>
      </c>
      <c r="G243" s="114">
        <v>5</v>
      </c>
      <c r="H243" s="114">
        <v>5</v>
      </c>
      <c r="I243" s="369">
        <f>IF(AND(C243="",D243="",E243="",F243="",G243="",H243=""),"",SUM(C243:H243))</f>
        <v>30</v>
      </c>
      <c r="J243" s="114">
        <v>50</v>
      </c>
      <c r="K243" s="114">
        <v>20</v>
      </c>
      <c r="L243" s="116">
        <f>IF(AND(J243="",K243=""),"",SUM(J243:K243))</f>
        <v>70</v>
      </c>
      <c r="M243" s="115">
        <f>IF(AND(I243="NA",L243="NA"),"NA",SUM(I243,L243))</f>
        <v>100</v>
      </c>
      <c r="N243" s="114">
        <v>70</v>
      </c>
      <c r="O243" s="114">
        <v>30</v>
      </c>
      <c r="P243" s="286">
        <f>IF(AND(N243="",O243=""),"",SUM(N243:O243))</f>
        <v>100</v>
      </c>
      <c r="Q243" s="115">
        <f>IF(P243="","",SUM(M243,P243))</f>
        <v>200</v>
      </c>
      <c r="R243" s="114"/>
    </row>
    <row r="244" spans="1:18" ht="20.100000000000001" customHeight="1">
      <c r="A244" s="386">
        <f>IF(P239="","",A243+1)</f>
        <v>13</v>
      </c>
      <c r="B244" s="92" t="str">
        <f>IF('Master sheet'!D$11="Hindi","हिंदी","Hindi")</f>
        <v>हिंदी</v>
      </c>
      <c r="C244" s="423">
        <f>IFERROR(VLOOKUP(P239,Marks,11,0),"")</f>
        <v>4</v>
      </c>
      <c r="D244" s="423">
        <f>IFERROR(VLOOKUP(P239,Marks,12,0),"")</f>
        <v>5</v>
      </c>
      <c r="E244" s="423">
        <f>IFERROR(VLOOKUP(P239,Marks,13,0),"")</f>
        <v>5</v>
      </c>
      <c r="F244" s="423">
        <f>IFERROR(VLOOKUP(P239,Marks,14,0),"")</f>
        <v>5</v>
      </c>
      <c r="G244" s="423">
        <f>IFERROR(VLOOKUP(P239,Marks,15,0),"")</f>
        <v>5</v>
      </c>
      <c r="H244" s="423">
        <f>IFERROR(VLOOKUP(P239,Marks,16,0),"")</f>
        <v>3</v>
      </c>
      <c r="I244" s="368">
        <f>IFERROR(VLOOKUP(P239,Marks,17,0),"")</f>
        <v>27</v>
      </c>
      <c r="J244" s="423">
        <f>IFERROR(VLOOKUP(P239,Marks,18,0),"")</f>
        <v>37</v>
      </c>
      <c r="K244" s="423">
        <f>IFERROR(VLOOKUP(P239,Marks,19,0),"")</f>
        <v>11</v>
      </c>
      <c r="L244" s="87">
        <f>IFERROR(VLOOKUP(P239,Marks,20,0),"")</f>
        <v>48</v>
      </c>
      <c r="M244" s="367">
        <f>IFERROR(VLOOKUP(P239,Marks,21,0),"")</f>
        <v>75</v>
      </c>
      <c r="N244" s="423">
        <f>IFERROR(VLOOKUP(P239,Marks,22,0),"")</f>
        <v>37</v>
      </c>
      <c r="O244" s="423">
        <f>IFERROR(VLOOKUP(P239,Marks,23,0),"")</f>
        <v>11</v>
      </c>
      <c r="P244" s="87">
        <f>IFERROR(VLOOKUP(P239,Marks,24,0),"")</f>
        <v>48</v>
      </c>
      <c r="Q244" s="370">
        <f>IFERROR(VLOOKUP(P239,Marks,25,0),"")</f>
        <v>123</v>
      </c>
      <c r="R244" s="89" t="str">
        <f>IFERROR(VLOOKUP(P239,Marks,31,0),"")</f>
        <v>C</v>
      </c>
    </row>
    <row r="245" spans="1:18" ht="20.100000000000001" customHeight="1">
      <c r="A245" s="386">
        <f>IF(P239="","",A244+1)</f>
        <v>14</v>
      </c>
      <c r="B245" s="92" t="str">
        <f>IF('Master sheet'!$D$11="Hindi","अंग्रेजी","English")</f>
        <v>अंग्रेजी</v>
      </c>
      <c r="C245" s="423">
        <f>IFERROR(VLOOKUP(P239,Marks,32,0),"")</f>
        <v>4</v>
      </c>
      <c r="D245" s="423">
        <f>IFERROR(VLOOKUP(P239,Marks,33,0),"")</f>
        <v>3</v>
      </c>
      <c r="E245" s="423">
        <f>IFERROR(VLOOKUP(P239,Marks,34,0),"")</f>
        <v>3</v>
      </c>
      <c r="F245" s="423">
        <f>IFERROR(VLOOKUP(P239,Marks,35,0),"")</f>
        <v>5</v>
      </c>
      <c r="G245" s="423">
        <f>IFERROR(VLOOKUP(P239,Marks,36,0),"")</f>
        <v>5</v>
      </c>
      <c r="H245" s="423">
        <f>IFERROR(VLOOKUP(P239,Marks,37,0),"")</f>
        <v>5</v>
      </c>
      <c r="I245" s="368">
        <f>IFERROR(VLOOKUP(P239,Marks,38,0),"")</f>
        <v>25</v>
      </c>
      <c r="J245" s="423">
        <f>IFERROR(VLOOKUP(P239,Marks,39,0),"")</f>
        <v>45</v>
      </c>
      <c r="K245" s="423">
        <f>IFERROR(VLOOKUP(P239,Marks,40,0),"")</f>
        <v>10</v>
      </c>
      <c r="L245" s="87">
        <f>IFERROR(VLOOKUP(P239,Marks,41,0),"")</f>
        <v>55</v>
      </c>
      <c r="M245" s="367">
        <f>IFERROR(VLOOKUP(P239,Marks,42,0),"")</f>
        <v>80</v>
      </c>
      <c r="N245" s="423">
        <f>IFERROR(VLOOKUP(P239,Marks,43,0),"")</f>
        <v>37</v>
      </c>
      <c r="O245" s="423">
        <f>IFERROR(VLOOKUP(P239,Marks,44,0),"")</f>
        <v>7</v>
      </c>
      <c r="P245" s="87">
        <f>IFERROR(VLOOKUP(P239,Marks,45,0),"")</f>
        <v>44</v>
      </c>
      <c r="Q245" s="370">
        <f>IFERROR(VLOOKUP(P239,Marks,46,0),"")</f>
        <v>124</v>
      </c>
      <c r="R245" s="89" t="str">
        <f>IFERROR(VLOOKUP(P239,Marks,52,0),"")</f>
        <v>C</v>
      </c>
    </row>
    <row r="246" spans="1:18" ht="20.100000000000001" customHeight="1">
      <c r="A246" s="386">
        <f>IF(P239="","",A245+1)</f>
        <v>15</v>
      </c>
      <c r="B246" s="92" t="str">
        <f>IFERROR(VLOOKUP(P239,Marks,53,0),"")</f>
        <v>संस्कृत (71)</v>
      </c>
      <c r="C246" s="423">
        <f>IFERROR(VLOOKUP(P239,Marks,54,0),"")</f>
        <v>5</v>
      </c>
      <c r="D246" s="423">
        <f>IFERROR(VLOOKUP(P239,Marks,55,0),"")</f>
        <v>4</v>
      </c>
      <c r="E246" s="423">
        <f>IFERROR(VLOOKUP(P239,Marks,56,0),"")</f>
        <v>4</v>
      </c>
      <c r="F246" s="423">
        <f>IFERROR(VLOOKUP(P239,Marks,57,0),"")</f>
        <v>4</v>
      </c>
      <c r="G246" s="423">
        <f>IFERROR(VLOOKUP(P239,Marks,58,0),"")</f>
        <v>4</v>
      </c>
      <c r="H246" s="423">
        <f>IFERROR(VLOOKUP(P239,Marks,59,0),"")</f>
        <v>5</v>
      </c>
      <c r="I246" s="368">
        <f>IFERROR(VLOOKUP(P239,Marks,60,0),"")</f>
        <v>26</v>
      </c>
      <c r="J246" s="423">
        <f>IFERROR(VLOOKUP(P239,Marks,61,0),"")</f>
        <v>46</v>
      </c>
      <c r="K246" s="423">
        <f>IFERROR(VLOOKUP(P239,Marks,62,0),"")</f>
        <v>16</v>
      </c>
      <c r="L246" s="87">
        <f>IFERROR(VLOOKUP(P239,Marks,63,0),"")</f>
        <v>62</v>
      </c>
      <c r="M246" s="367">
        <f>IFERROR(VLOOKUP(P239,Marks,64,0),"")</f>
        <v>88</v>
      </c>
      <c r="N246" s="423">
        <f>IFERROR(VLOOKUP(P239,Marks,65,0),"")</f>
        <v>47</v>
      </c>
      <c r="O246" s="423">
        <f>IFERROR(VLOOKUP(P239,Marks,66,0),"")</f>
        <v>8</v>
      </c>
      <c r="P246" s="87">
        <f>IFERROR(VLOOKUP(P239,Marks,67,0),"")</f>
        <v>55</v>
      </c>
      <c r="Q246" s="370">
        <f>IFERROR(VLOOKUP(P239,Marks,68,0),"")</f>
        <v>143</v>
      </c>
      <c r="R246" s="89" t="str">
        <f>IFERROR(VLOOKUP(P239,Marks,74,0),"")</f>
        <v>B</v>
      </c>
    </row>
    <row r="247" spans="1:18" ht="20.100000000000001" customHeight="1">
      <c r="A247" s="386">
        <f>IF(P239="","",A246+1)</f>
        <v>16</v>
      </c>
      <c r="B247" s="92" t="str">
        <f>IF('Master sheet'!$D$11="Hindi","गणित","Maths")</f>
        <v>गणित</v>
      </c>
      <c r="C247" s="423">
        <f>IFERROR(VLOOKUP(P239,Marks,75,0),"")</f>
        <v>4</v>
      </c>
      <c r="D247" s="423">
        <f>IFERROR(VLOOKUP(P239,Marks,76,0),"")</f>
        <v>5</v>
      </c>
      <c r="E247" s="423">
        <f>IFERROR(VLOOKUP(P239,Marks,77,0),"")</f>
        <v>4</v>
      </c>
      <c r="F247" s="423">
        <f>IFERROR(VLOOKUP(P239,Marks,78,0),"")</f>
        <v>5</v>
      </c>
      <c r="G247" s="423">
        <f>IFERROR(VLOOKUP(P239,Marks,79,0),"")</f>
        <v>4</v>
      </c>
      <c r="H247" s="423">
        <f>IFERROR(VLOOKUP(P239,Marks,80,0),"")</f>
        <v>5</v>
      </c>
      <c r="I247" s="368">
        <f>IFERROR(VLOOKUP(P239,Marks,81,0),"")</f>
        <v>27</v>
      </c>
      <c r="J247" s="423">
        <f>IFERROR(VLOOKUP(P239,Marks,82,0),"")</f>
        <v>31</v>
      </c>
      <c r="K247" s="423">
        <f>IFERROR(VLOOKUP(P239,Marks,83,0),"")</f>
        <v>11</v>
      </c>
      <c r="L247" s="87">
        <f>IFERROR(VLOOKUP(P239,Marks,84,0),"")</f>
        <v>42</v>
      </c>
      <c r="M247" s="367">
        <f>IFERROR(VLOOKUP(P239,Marks,85,0),"")</f>
        <v>69</v>
      </c>
      <c r="N247" s="423">
        <f>IFERROR(VLOOKUP(P239,Marks,86,0),"")</f>
        <v>55</v>
      </c>
      <c r="O247" s="423">
        <f>IFERROR(VLOOKUP(P239,Marks,87,0),"")</f>
        <v>8</v>
      </c>
      <c r="P247" s="87">
        <f>IFERROR(VLOOKUP(P239,Marks,88,0),"")</f>
        <v>63</v>
      </c>
      <c r="Q247" s="370">
        <f>IFERROR(VLOOKUP(P239,Marks,89,0),"")</f>
        <v>132</v>
      </c>
      <c r="R247" s="89" t="str">
        <f>IFERROR(VLOOKUP(P239,Marks,95,0),"")</f>
        <v>C</v>
      </c>
    </row>
    <row r="248" spans="1:18" ht="20.100000000000001" customHeight="1">
      <c r="A248" s="386">
        <f>IF(P239="","",A247+1)</f>
        <v>17</v>
      </c>
      <c r="B248" s="92" t="str">
        <f>IF('Master sheet'!$D$11="Hindi","विज्ञान","Science")</f>
        <v>विज्ञान</v>
      </c>
      <c r="C248" s="423">
        <f>IFERROR(VLOOKUP(P239,Marks,96,0),"")</f>
        <v>5</v>
      </c>
      <c r="D248" s="423">
        <f>IFERROR(VLOOKUP(P239,Marks,97),"")</f>
        <v>5</v>
      </c>
      <c r="E248" s="423">
        <f>IFERROR(VLOOKUP(P239,Marks,98,0),"")</f>
        <v>5</v>
      </c>
      <c r="F248" s="423">
        <f>IFERROR(VLOOKUP(P239,Marks,99,0),"")</f>
        <v>5</v>
      </c>
      <c r="G248" s="423">
        <f>IFERROR(VLOOKUP(P239,Marks,100,0),"")</f>
        <v>4</v>
      </c>
      <c r="H248" s="423">
        <f>IFERROR(VLOOKUP(P239,Marks,101,0),"")</f>
        <v>4</v>
      </c>
      <c r="I248" s="368">
        <f>IFERROR(VLOOKUP(P239,Marks,102,0),"")</f>
        <v>28</v>
      </c>
      <c r="J248" s="423">
        <f>IFERROR(VLOOKUP(P239,Marks,103,0),"")</f>
        <v>29</v>
      </c>
      <c r="K248" s="423">
        <f>IFERROR(VLOOKUP(P239,Marks,104,0),"")</f>
        <v>11</v>
      </c>
      <c r="L248" s="87">
        <f>IFERROR(VLOOKUP(P239,Marks,105,0),"")</f>
        <v>40</v>
      </c>
      <c r="M248" s="367">
        <f>IFERROR(VLOOKUP(P239,Marks,106,0),"")</f>
        <v>68</v>
      </c>
      <c r="N248" s="423">
        <f>IFERROR(VLOOKUP(P239,Marks,107,0),"")</f>
        <v>58</v>
      </c>
      <c r="O248" s="423">
        <f>IFERROR(VLOOKUP(P239,Marks,108,0),"")</f>
        <v>16</v>
      </c>
      <c r="P248" s="87">
        <f>IFERROR(VLOOKUP(P239,Marks,109,0),"")</f>
        <v>74</v>
      </c>
      <c r="Q248" s="370">
        <f>IFERROR(VLOOKUP(P239,Marks,110,0),"")</f>
        <v>142</v>
      </c>
      <c r="R248" s="89" t="str">
        <f>IFERROR(VLOOKUP(P239,Marks,116,0),"")</f>
        <v>B</v>
      </c>
    </row>
    <row r="249" spans="1:18" ht="20.100000000000001" customHeight="1">
      <c r="A249" s="386">
        <f>IF(P239="","",A248+1)</f>
        <v>18</v>
      </c>
      <c r="B249" s="92" t="str">
        <f>IF('Master sheet'!$D$11="Hindi","सामाजिक विज्ञान","Social Science")</f>
        <v>सामाजिक विज्ञान</v>
      </c>
      <c r="C249" s="423">
        <f>IFERROR(VLOOKUP(P239,Marks,117,0),"")</f>
        <v>5</v>
      </c>
      <c r="D249" s="423">
        <f>IFERROR(VLOOKUP(P239,Marks,118,0),"")</f>
        <v>5</v>
      </c>
      <c r="E249" s="423">
        <f>IFERROR(VLOOKUP(P239,Marks,119,0),"")</f>
        <v>4</v>
      </c>
      <c r="F249" s="423">
        <f>IFERROR(VLOOKUP(P239,Marks,120,0),"")</f>
        <v>4</v>
      </c>
      <c r="G249" s="423">
        <f>IFERROR(VLOOKUP(P239,Marks,121,0),"")</f>
        <v>3</v>
      </c>
      <c r="H249" s="423">
        <f>IFERROR(VLOOKUP(P239,Marks,122,0),"")</f>
        <v>3</v>
      </c>
      <c r="I249" s="368">
        <f>IFERROR(VLOOKUP(P239,Marks,123,0),"")</f>
        <v>24</v>
      </c>
      <c r="J249" s="423">
        <f>IFERROR(VLOOKUP(P239,Marks,124,0),"")</f>
        <v>42</v>
      </c>
      <c r="K249" s="423">
        <f>IFERROR(VLOOKUP(P239,Marks,125,0),"")</f>
        <v>10</v>
      </c>
      <c r="L249" s="87">
        <f>IFERROR(VLOOKUP(P239,Marks,126,0),"")</f>
        <v>52</v>
      </c>
      <c r="M249" s="367">
        <f>IFERROR(VLOOKUP(P239,Marks,127,0),"")</f>
        <v>76</v>
      </c>
      <c r="N249" s="423">
        <f>IFERROR(VLOOKUP(P239,Marks,128,0),"")</f>
        <v>66</v>
      </c>
      <c r="O249" s="423">
        <f>IFERROR(VLOOKUP(P239,Marks,129,0),"")</f>
        <v>18</v>
      </c>
      <c r="P249" s="87">
        <f>IFERROR(VLOOKUP(P239,Marks,130,0),"")</f>
        <v>84</v>
      </c>
      <c r="Q249" s="370">
        <f>IFERROR(VLOOKUP(P239,Marks,131,0),"")</f>
        <v>160</v>
      </c>
      <c r="R249" s="89" t="str">
        <f>IFERROR(VLOOKUP(P239,Marks,137,0),"")</f>
        <v>B</v>
      </c>
    </row>
    <row r="250" spans="1:18" ht="27" customHeight="1">
      <c r="A250" s="386">
        <f>IF(P239="","",A249+1)</f>
        <v>19</v>
      </c>
      <c r="B250" s="428" t="str">
        <f>IF('Master sheet'!$D$11="Hindi","कुल योग","Total")</f>
        <v>कुल योग</v>
      </c>
      <c r="C250" s="90">
        <f>IF(AND(C244="",C245="",C246="",C247="",C248="",C249=""),"",SUM(C244:C249))</f>
        <v>27</v>
      </c>
      <c r="D250" s="90">
        <f t="shared" ref="D250:Q250" si="7">IF(AND(D244="",D245="",D246="",D247="",D248="",D249=""),"",SUM(D244:D249))</f>
        <v>27</v>
      </c>
      <c r="E250" s="90">
        <f t="shared" si="7"/>
        <v>25</v>
      </c>
      <c r="F250" s="90">
        <f t="shared" si="7"/>
        <v>28</v>
      </c>
      <c r="G250" s="90">
        <f t="shared" si="7"/>
        <v>25</v>
      </c>
      <c r="H250" s="90">
        <f t="shared" si="7"/>
        <v>25</v>
      </c>
      <c r="I250" s="90">
        <f t="shared" si="7"/>
        <v>157</v>
      </c>
      <c r="J250" s="90">
        <f t="shared" si="7"/>
        <v>230</v>
      </c>
      <c r="K250" s="90">
        <f t="shared" si="7"/>
        <v>69</v>
      </c>
      <c r="L250" s="90">
        <f t="shared" si="7"/>
        <v>299</v>
      </c>
      <c r="M250" s="90">
        <f t="shared" si="7"/>
        <v>456</v>
      </c>
      <c r="N250" s="90">
        <f t="shared" si="7"/>
        <v>300</v>
      </c>
      <c r="O250" s="90">
        <f t="shared" si="7"/>
        <v>68</v>
      </c>
      <c r="P250" s="90">
        <f t="shared" si="7"/>
        <v>368</v>
      </c>
      <c r="Q250" s="90">
        <f t="shared" si="7"/>
        <v>824</v>
      </c>
      <c r="R250" s="223" t="str">
        <f>IFERROR(VLOOKUP(P239,Marks,179,0),"")</f>
        <v>C</v>
      </c>
    </row>
    <row r="251" spans="1:18">
      <c r="A251" s="386">
        <f>IF(P239="","",A250+1)</f>
        <v>20</v>
      </c>
      <c r="B251" s="993"/>
      <c r="C251" s="993"/>
      <c r="D251" s="993"/>
      <c r="E251" s="993"/>
      <c r="F251" s="993"/>
      <c r="G251" s="993"/>
      <c r="H251" s="993"/>
      <c r="I251" s="993"/>
      <c r="J251" s="993"/>
      <c r="K251" s="993"/>
      <c r="L251" s="993"/>
      <c r="M251" s="993"/>
      <c r="N251" s="993"/>
      <c r="O251" s="993"/>
      <c r="P251" s="993"/>
      <c r="Q251" s="993"/>
      <c r="R251" s="993"/>
    </row>
    <row r="252" spans="1:18" ht="20.100000000000001" customHeight="1">
      <c r="A252" s="386">
        <f>IF(P239="","",A251+1)</f>
        <v>21</v>
      </c>
      <c r="B252" s="994" t="str">
        <f>IF('Master sheet'!$D$11="Hindi","अतिरिक्त विषय ","Extra Subject")</f>
        <v xml:space="preserve">अतिरिक्त विषय </v>
      </c>
      <c r="C252" s="994"/>
      <c r="D252" s="994"/>
      <c r="E252" s="994"/>
      <c r="F252" s="994"/>
      <c r="G252" s="994"/>
      <c r="H252" s="994"/>
      <c r="I252" s="994"/>
      <c r="J252" s="994"/>
      <c r="K252" s="994"/>
      <c r="L252" s="994"/>
      <c r="M252" s="994"/>
      <c r="N252" s="994"/>
      <c r="O252" s="994"/>
      <c r="P252" s="994"/>
      <c r="Q252" s="994"/>
      <c r="R252" s="994"/>
    </row>
    <row r="253" spans="1:18" ht="20.100000000000001" customHeight="1">
      <c r="A253" s="386">
        <f>IF(P239="","",A252+1)</f>
        <v>22</v>
      </c>
      <c r="B253" s="988" t="str">
        <f>IF('Master sheet'!$D$11="Hindi","विषय","Subject")</f>
        <v>विषय</v>
      </c>
      <c r="C253" s="988"/>
      <c r="D253" s="988" t="str">
        <f>IF('Master sheet'!$D$11="Hindi","पूर्णांक","M.M.")</f>
        <v>पूर्णांक</v>
      </c>
      <c r="E253" s="988"/>
      <c r="F253" s="988" t="str">
        <f>IF('Master sheet'!$D$11="Hindi","प्राप्तांक","Ob.M.")</f>
        <v>प्राप्तांक</v>
      </c>
      <c r="G253" s="988"/>
      <c r="H253" s="988" t="str">
        <f>IF('Master sheet'!$D$11="Hindi","ग्रेड","Grade")</f>
        <v>ग्रेड</v>
      </c>
      <c r="I253" s="988"/>
      <c r="J253" s="991" t="str">
        <f>IF('Master sheet'!$D$11="Hindi","विषय","Subject")</f>
        <v>विषय</v>
      </c>
      <c r="K253" s="992"/>
      <c r="L253" s="995"/>
      <c r="M253" s="991" t="str">
        <f>IF('Master sheet'!$D$11="Hindi","पूर्णांक","M.M.")</f>
        <v>पूर्णांक</v>
      </c>
      <c r="N253" s="995"/>
      <c r="O253" s="991" t="str">
        <f>IF('Master sheet'!$D$11="Hindi","प्राप्तांक","Ob.M.")</f>
        <v>प्राप्तांक</v>
      </c>
      <c r="P253" s="995"/>
      <c r="Q253" s="991" t="str">
        <f>IF('Master sheet'!$D$11="Hindi","ग्रेड","Grade")</f>
        <v>ग्रेड</v>
      </c>
      <c r="R253" s="995"/>
    </row>
    <row r="254" spans="1:18" ht="20.100000000000001" customHeight="1">
      <c r="A254" s="386">
        <f>IF(P239="","",A253+1)</f>
        <v>23</v>
      </c>
      <c r="B254" s="999" t="str">
        <f>IF(AND('Marks Entry 6th'!$CJ$3="",'Marks Entry 7th'!$CJ$3=""),"",IF(AND(C203=6),'Marks Entry 6th'!$CJ$3,IF(AND(C203=7),'Marks Entry 7th'!$CJ$3,"")))</f>
        <v>COMPUTER</v>
      </c>
      <c r="C254" s="999"/>
      <c r="D254" s="996">
        <f>IF(AND(P239=""),"",'Result Sheet'!$FO$7)</f>
        <v>100</v>
      </c>
      <c r="E254" s="996"/>
      <c r="F254" s="997" t="str">
        <f>IFERROR(IF(AND(P239=""),"",VLOOKUP(P239,Marks,170,0)),"")</f>
        <v/>
      </c>
      <c r="G254" s="997"/>
      <c r="H254" s="998" t="str">
        <f>IFERROR(IF(AND(P239=""),"",VLOOKUP(P239,Marks,171,0)),"")</f>
        <v/>
      </c>
      <c r="I254" s="998"/>
      <c r="J254" s="1000" t="str">
        <f>IF(AND('Marks Entry 6th'!$CL$3="",'Marks Entry 7th'!$CL$3=""),"",IF(AND(C203=6),'Marks Entry 6th'!$CL$3,IF(AND(C203=7),'Marks Entry 7th'!$CL$3,"")))</f>
        <v>G.K.</v>
      </c>
      <c r="K254" s="1001"/>
      <c r="L254" s="1002"/>
      <c r="M254" s="996">
        <f>IF(AND(P239=""),"",'Result Sheet'!$FS$7)</f>
        <v>100</v>
      </c>
      <c r="N254" s="996"/>
      <c r="O254" s="997" t="str">
        <f>IFERROR(IF(AND(P239=""),"",VLOOKUP(P239,Marks,174,0)),"")</f>
        <v/>
      </c>
      <c r="P254" s="997"/>
      <c r="Q254" s="998" t="str">
        <f>IFERROR(IF(AND(P239=""),"",VLOOKUP(P239,Marks,175,0)),"")</f>
        <v/>
      </c>
      <c r="R254" s="998"/>
    </row>
    <row r="255" spans="1:18" ht="20.100000000000001" customHeight="1">
      <c r="A255" s="386">
        <f>IF(P239="","",A254+1)</f>
        <v>24</v>
      </c>
      <c r="B255" s="973" t="str">
        <f>IF('Master sheet'!$D$11="Hindi","विषय","Subject")</f>
        <v>विषय</v>
      </c>
      <c r="C255" s="974"/>
      <c r="D255" s="974"/>
      <c r="E255" s="356" t="str">
        <f>IF('Master sheet'!$D$11="Hindi","प्राप्तांक","Ob.M.")</f>
        <v>प्राप्तांक</v>
      </c>
      <c r="F255" s="92" t="str">
        <f>IF('Master sheet'!$D$11="Hindi","ग्रेड","Grade")</f>
        <v>ग्रेड</v>
      </c>
      <c r="G255" s="425"/>
      <c r="H255" s="425"/>
      <c r="I255" s="973" t="str">
        <f>IF('Master sheet'!$D$11="Hindi","विषय","Subject")</f>
        <v>विषय</v>
      </c>
      <c r="J255" s="974"/>
      <c r="K255" s="974"/>
      <c r="L255" s="356" t="str">
        <f>IF('Master sheet'!$D$11="Hindi","प्राप्तांक","Ob.M.")</f>
        <v>प्राप्तांक</v>
      </c>
      <c r="M255" s="92" t="str">
        <f>IF('Master sheet'!$D$11="Hindi","ग्रेड","Grade")</f>
        <v>ग्रेड</v>
      </c>
      <c r="N255" s="973" t="str">
        <f>IF('Master sheet'!$D$11="Hindi","विषय","Subject")</f>
        <v>विषय</v>
      </c>
      <c r="O255" s="974"/>
      <c r="P255" s="975"/>
      <c r="Q255" s="357" t="str">
        <f>IF('Master sheet'!$D$11="Hindi","प्राप्तांक","Ob.M.")</f>
        <v>प्राप्तांक</v>
      </c>
      <c r="R255" s="92" t="str">
        <f>IF('Master sheet'!$D$11="Hindi","ग्रेड","Grade")</f>
        <v>ग्रेड</v>
      </c>
    </row>
    <row r="256" spans="1:18" ht="20.100000000000001" customHeight="1">
      <c r="A256" s="386">
        <f>IF(P239="","",A255+1)</f>
        <v>25</v>
      </c>
      <c r="B256" s="976" t="str">
        <f>IF('Master sheet'!$D$11="Hindi","कार्यानुभव","WORK EXP.")</f>
        <v>कार्यानुभव</v>
      </c>
      <c r="C256" s="977"/>
      <c r="D256" s="977"/>
      <c r="E256" s="986">
        <f>IFERROR(VLOOKUP(P239,Marks,143,0),"")</f>
        <v>94</v>
      </c>
      <c r="F256" s="987"/>
      <c r="G256" s="427" t="str">
        <f>IFERROR(VLOOKUP(P239,Marks,147,0),"")</f>
        <v>A+</v>
      </c>
      <c r="H256" s="988" t="str">
        <f>IF('Master sheet'!$D$11="Hindi","कला शिक्षा","ART EDU.")</f>
        <v>कला शिक्षा</v>
      </c>
      <c r="I256" s="988"/>
      <c r="J256" s="988"/>
      <c r="K256" s="986">
        <f>IFERROR(VLOOKUP(P239,Marks,153,0),"")</f>
        <v>78</v>
      </c>
      <c r="L256" s="987"/>
      <c r="M256" s="97" t="str">
        <f>IFERROR(VLOOKUP(P239,Marks,157,0),"")</f>
        <v>A</v>
      </c>
      <c r="N256" s="978" t="str">
        <f>IF('Master sheet'!$D$11="Hindi","स्वा. एवं शा. शिक्षा","HE.&amp;PH. EDU.")</f>
        <v>स्वा. एवं शा. शिक्षा</v>
      </c>
      <c r="O256" s="979"/>
      <c r="P256" s="980"/>
      <c r="Q256" s="88">
        <f>IFERROR(VLOOKUP(P239,Marks,163,0),"")</f>
        <v>82</v>
      </c>
      <c r="R256" s="97" t="str">
        <f>IFERROR(VLOOKUP(P239,Marks,167,0),"")</f>
        <v>A</v>
      </c>
    </row>
    <row r="257" spans="1:18">
      <c r="A257" s="386">
        <f>IF(P239="","",A256+1)</f>
        <v>26</v>
      </c>
      <c r="B257" s="363"/>
      <c r="C257" s="363"/>
      <c r="D257" s="363"/>
      <c r="E257" s="364"/>
      <c r="F257" s="365"/>
      <c r="G257" s="365"/>
      <c r="H257" s="365"/>
      <c r="I257" s="363"/>
      <c r="J257" s="363"/>
      <c r="K257" s="363"/>
      <c r="L257" s="364"/>
      <c r="M257" s="365"/>
      <c r="N257" s="366"/>
      <c r="O257" s="366"/>
      <c r="P257" s="366"/>
      <c r="Q257" s="364"/>
      <c r="R257" s="365"/>
    </row>
    <row r="258" spans="1:18" ht="21" customHeight="1">
      <c r="A258" s="386">
        <f>IF(P239="","",A257+1)</f>
        <v>27</v>
      </c>
      <c r="B258" s="963" t="str">
        <f>IF('Master sheet'!$D$11="Hindi","कुल कार्य दिवस :-","Total Meeting :-")</f>
        <v>कुल कार्य दिवस :-</v>
      </c>
      <c r="C258" s="963"/>
      <c r="D258" s="963"/>
      <c r="E258" s="981" t="str">
        <f>IFERROR(VLOOKUP(P239,Marks,182,0),"")</f>
        <v/>
      </c>
      <c r="F258" s="981"/>
      <c r="G258" s="981"/>
      <c r="H258" s="981"/>
      <c r="I258" s="981"/>
      <c r="J258" s="981"/>
      <c r="K258" s="963" t="str">
        <f>IF('Master sheet'!$D$11="Hindi","कुल उपस्थिति :-","Total Attendance :-")</f>
        <v>कुल उपस्थिति :-</v>
      </c>
      <c r="L258" s="963"/>
      <c r="M258" s="963"/>
      <c r="N258" s="963"/>
      <c r="O258" s="982" t="str">
        <f>IFERROR(VLOOKUP(P239,Marks,183,0),"")</f>
        <v/>
      </c>
      <c r="P258" s="982"/>
      <c r="Q258" s="982"/>
      <c r="R258" s="982"/>
    </row>
    <row r="259" spans="1:18" ht="21" customHeight="1">
      <c r="A259" s="386">
        <f>IF(P239="","",A258+1)</f>
        <v>28</v>
      </c>
      <c r="B259" s="963" t="str">
        <f>IF('Master sheet'!$D$11="Hindi","परिणाम :-","Result :-")</f>
        <v>परिणाम :-</v>
      </c>
      <c r="C259" s="963"/>
      <c r="D259" s="963"/>
      <c r="E259" s="964" t="str">
        <f>IFERROR(VLOOKUP(P239,Marks,181,0),"")</f>
        <v>कक्षा क्रमोन्नत</v>
      </c>
      <c r="F259" s="964"/>
      <c r="G259" s="964"/>
      <c r="H259" s="964"/>
      <c r="I259" s="964"/>
      <c r="J259" s="964"/>
      <c r="K259" s="963" t="str">
        <f>IF('Master sheet'!$D$11="Hindi","परिणाम प्रतिशत में :-","Result in Percentage :-")</f>
        <v>परिणाम प्रतिशत में :-</v>
      </c>
      <c r="L259" s="963"/>
      <c r="M259" s="963"/>
      <c r="N259" s="963"/>
      <c r="O259" s="965">
        <f>IFERROR(VLOOKUP(P239,Marks,177,0),"")</f>
        <v>68.666666666666671</v>
      </c>
      <c r="P259" s="965"/>
      <c r="Q259" s="965"/>
      <c r="R259" s="965"/>
    </row>
    <row r="260" spans="1:18" ht="21" customHeight="1">
      <c r="A260" s="386">
        <f>IF(P239="","",A259+1)</f>
        <v>29</v>
      </c>
      <c r="B260" s="963" t="str">
        <f>IF('Master sheet'!$D$11="Hindi","श्रेणी :-","Division :-")</f>
        <v>श्रेणी :-</v>
      </c>
      <c r="C260" s="963"/>
      <c r="D260" s="963"/>
      <c r="E260" s="972" t="str">
        <f>IFERROR(VLOOKUP(P239,Marks,178,0),"")</f>
        <v>I</v>
      </c>
      <c r="F260" s="972"/>
      <c r="G260" s="972"/>
      <c r="H260" s="972"/>
      <c r="I260" s="972"/>
      <c r="J260" s="972"/>
      <c r="K260" s="963" t="str">
        <f>IF('Master sheet'!$D$11="Hindi","कक्षा में स्थान :-","Position in the Class :-")</f>
        <v>कक्षा में स्थान :-</v>
      </c>
      <c r="L260" s="963"/>
      <c r="M260" s="963"/>
      <c r="N260" s="963"/>
      <c r="O260" s="966">
        <f>IFERROR(VLOOKUP(P239,Marks,180,0),"")</f>
        <v>4.9999999999999858</v>
      </c>
      <c r="P260" s="966"/>
      <c r="Q260" s="966"/>
      <c r="R260" s="966"/>
    </row>
    <row r="261" spans="1:18" ht="21" customHeight="1">
      <c r="A261" s="386">
        <f>IF(P239="","",A260+1)</f>
        <v>30</v>
      </c>
      <c r="B261" s="967" t="str">
        <f>IF('Master sheet'!$D$11="Hindi","परीक्षा परिणाम घोषणा दिनांक :-","Result Declaration Date :-")</f>
        <v>परीक्षा परिणाम घोषणा दिनांक :-</v>
      </c>
      <c r="C261" s="967"/>
      <c r="D261" s="967"/>
      <c r="E261" s="968">
        <f>IF(AND(P173=""),"",'Master sheet'!$D$10)</f>
        <v>45428</v>
      </c>
      <c r="F261" s="968"/>
      <c r="G261" s="968"/>
      <c r="H261" s="968"/>
      <c r="I261" s="968"/>
      <c r="J261" s="483"/>
      <c r="K261" s="963" t="str">
        <f>IF('Master sheet'!$D$11="Hindi"," ग्रेड :-","Grade :-")</f>
        <v xml:space="preserve"> ग्रेड :-</v>
      </c>
      <c r="L261" s="963"/>
      <c r="M261" s="963"/>
      <c r="N261" s="963"/>
      <c r="O261" s="971" t="str">
        <f>IFERROR(VLOOKUP(P239,Marks,179,0),"")</f>
        <v>C</v>
      </c>
      <c r="P261" s="971"/>
      <c r="Q261" s="971"/>
      <c r="R261" s="971"/>
    </row>
    <row r="262" spans="1:18" ht="67.5" customHeight="1">
      <c r="A262" s="386">
        <f>IF(P239="","",A261+1)</f>
        <v>31</v>
      </c>
      <c r="B262" s="983" t="str">
        <f>IF(AND(C236=6),CONCATENATE("( ",UPPER('Master sheet'!H14)," )"),IF(AND(C236=7),CONCATENATE("( ",UPPER('Master sheet'!H25)," )"),""))</f>
        <v>( MAMTA LAWANIYA )</v>
      </c>
      <c r="C262" s="983"/>
      <c r="D262" s="983"/>
      <c r="E262" s="983"/>
      <c r="F262" s="983" t="str">
        <f>IF(AND(P239=""),"",CONCATENATE("(",'Master sheet'!$D$16," )"))</f>
        <v>(Suresh Chand )</v>
      </c>
      <c r="G262" s="983"/>
      <c r="H262" s="983"/>
      <c r="I262" s="983"/>
      <c r="J262" s="983"/>
      <c r="K262" s="983"/>
      <c r="L262" s="983"/>
      <c r="M262" s="983" t="str">
        <f>IF(AND(P239=""),"",CONCATENATE("(",'Master sheet'!$D$14," )"))</f>
        <v>(USHA PALIYA )</v>
      </c>
      <c r="N262" s="983"/>
      <c r="O262" s="983"/>
      <c r="P262" s="983"/>
      <c r="Q262" s="983"/>
      <c r="R262" s="983"/>
    </row>
    <row r="263" spans="1:18">
      <c r="A263" s="386">
        <f>IF(P239="","",A262+1)</f>
        <v>32</v>
      </c>
      <c r="B263" s="962" t="str">
        <f>IF('Master sheet'!$D$11="Hindi","हस्ताक्षर कक्षाध्यापक","Signature of the class teacher")</f>
        <v>हस्ताक्षर कक्षाध्यापक</v>
      </c>
      <c r="C263" s="962"/>
      <c r="D263" s="962"/>
      <c r="E263" s="962"/>
      <c r="F263" s="962" t="str">
        <f>IF('Master sheet'!$D$11="Hindi","हस्ताक्षर परीक्षा प्रभारी","Signature of the exam. Incharge")</f>
        <v>हस्ताक्षर परीक्षा प्रभारी</v>
      </c>
      <c r="G263" s="962"/>
      <c r="H263" s="962"/>
      <c r="I263" s="962"/>
      <c r="J263" s="962"/>
      <c r="K263" s="962"/>
      <c r="L263" s="962"/>
      <c r="M263" s="962" t="str">
        <f>IF('Master sheet'!$D$11="Hindi","हस्ताक्षर संस्था प्रधान","Head of Institute's Signature")</f>
        <v>हस्ताक्षर संस्था प्रधान</v>
      </c>
      <c r="N263" s="962"/>
      <c r="O263" s="962"/>
      <c r="P263" s="962"/>
      <c r="Q263" s="962"/>
      <c r="R263" s="962"/>
    </row>
    <row r="265" spans="1:18" ht="21" customHeight="1">
      <c r="A265" s="386">
        <f>IF(P272="","",1)</f>
        <v>1</v>
      </c>
      <c r="B265" s="1003" t="str">
        <f>IF('Master sheet'!$D$11="Hindi","वार्षिक रिपोर्ट कार्ड ","Report Card")</f>
        <v xml:space="preserve">वार्षिक रिपोर्ट कार्ड </v>
      </c>
      <c r="C265" s="1003"/>
      <c r="D265" s="1003"/>
      <c r="E265" s="1003"/>
      <c r="F265" s="1003"/>
      <c r="G265" s="1003"/>
      <c r="H265" s="1003"/>
      <c r="I265" s="1003"/>
      <c r="J265" s="1003"/>
      <c r="K265" s="1003"/>
      <c r="L265" s="1003"/>
      <c r="M265" s="1003"/>
      <c r="N265" s="1003"/>
      <c r="O265" s="1003"/>
      <c r="P265" s="1003"/>
      <c r="Q265" s="1003"/>
      <c r="R265" s="1003"/>
    </row>
    <row r="266" spans="1:18" ht="21" customHeight="1">
      <c r="A266" s="386">
        <f>IF(P272="","",A265+1)</f>
        <v>2</v>
      </c>
      <c r="B266" s="1004" t="str">
        <f>IF('Master sheet'!$D$11="Hindi","शिक्षा विभाग, राजस्थान सरकार","Education Department, Rajasthan Government")</f>
        <v>शिक्षा विभाग, राजस्थान सरकार</v>
      </c>
      <c r="C266" s="1004"/>
      <c r="D266" s="1004"/>
      <c r="E266" s="1004"/>
      <c r="F266" s="1004"/>
      <c r="G266" s="1004"/>
      <c r="H266" s="1004"/>
      <c r="I266" s="1004"/>
      <c r="J266" s="1004"/>
      <c r="K266" s="1004"/>
      <c r="L266" s="1004"/>
      <c r="M266" s="1004"/>
      <c r="N266" s="1004"/>
      <c r="O266" s="1004"/>
      <c r="P266" s="1004"/>
      <c r="Q266" s="1004"/>
      <c r="R266" s="1004"/>
    </row>
    <row r="267" spans="1:18" ht="21" customHeight="1">
      <c r="A267" s="386">
        <f>IF(P272="","",A266+1)</f>
        <v>3</v>
      </c>
      <c r="B267" s="1005" t="str">
        <f>IF('Master sheet'!$D$11="Hindi","विद्यालय का नाम :-","School Name :- ")</f>
        <v>विद्यालय का नाम :-</v>
      </c>
      <c r="C267" s="1005"/>
      <c r="D267" s="1005"/>
      <c r="E267" s="1006" t="str">
        <f>IF(AND(P272=""),"",IF('Master sheet'!$D$11="Hindi",'Master sheet'!$D$8,'Master sheet'!$D$7))</f>
        <v xml:space="preserve">महात्मा गाँधी राजकीय विद्यालय (अंग्रेजी माध्यम) बर, पाली </v>
      </c>
      <c r="F267" s="1006"/>
      <c r="G267" s="1006"/>
      <c r="H267" s="1006"/>
      <c r="I267" s="1006"/>
      <c r="J267" s="1006"/>
      <c r="K267" s="1006"/>
      <c r="L267" s="1006"/>
      <c r="M267" s="1006"/>
      <c r="N267" s="1006"/>
      <c r="O267" s="1006"/>
      <c r="P267" s="1006"/>
      <c r="Q267" s="1006"/>
      <c r="R267" s="1006"/>
    </row>
    <row r="268" spans="1:18" ht="21" customHeight="1">
      <c r="A268" s="386">
        <f>IF(P272="","",A267+1)</f>
        <v>4</v>
      </c>
      <c r="B268" s="379"/>
      <c r="C268" s="379"/>
      <c r="D268" s="379"/>
      <c r="E268" s="959" t="str">
        <f>IF(AND(P272=""),"",IF('Master sheet'!$D$11="Hindi",CONCATENATE("(विद्यालय मान्यता क्रमांक व वर्ष : ","  ",'Master sheet'!$D$6),CONCATENATE("(School Recognition Number &amp; Years : ","  ",'Master sheet'!$D$6)))</f>
        <v>(विद्यालय मान्यता क्रमांक व वर्ष :   शिक्षा/पाली/1995/2001</v>
      </c>
      <c r="F268" s="959"/>
      <c r="G268" s="959"/>
      <c r="H268" s="959"/>
      <c r="I268" s="959"/>
      <c r="J268" s="959"/>
      <c r="K268" s="959"/>
      <c r="L268" s="959"/>
      <c r="M268" s="959"/>
      <c r="N268" s="959"/>
      <c r="O268" s="959"/>
      <c r="P268" s="959"/>
      <c r="Q268" s="959"/>
      <c r="R268" s="959"/>
    </row>
    <row r="269" spans="1:18" ht="21" customHeight="1">
      <c r="A269" s="386">
        <f>IF(P272="","",A268+1)</f>
        <v>5</v>
      </c>
      <c r="B269" s="373" t="str">
        <f>IF('Master sheet'!$D$11="Hindi","कक्षा  :-","CLASS :- ")</f>
        <v>कक्षा  :-</v>
      </c>
      <c r="C269" s="960">
        <f>IFERROR(IF(AND(P272=""),"",VLOOKUP(P272,Marks,2,0)),"")</f>
        <v>7</v>
      </c>
      <c r="D269" s="960"/>
      <c r="E269" s="961" t="str">
        <f>IF('Master sheet'!$D$11="Hindi","सेक्शन :-","Section :- ")</f>
        <v>सेक्शन :-</v>
      </c>
      <c r="F269" s="961"/>
      <c r="G269" s="961"/>
      <c r="H269" s="961"/>
      <c r="I269" s="961"/>
      <c r="J269" s="960" t="str">
        <f>IFERROR(IF(AND(P272=""),"",VLOOKUP(P272,Marks,3,0)),"")</f>
        <v>A</v>
      </c>
      <c r="K269" s="960"/>
      <c r="L269" s="969" t="str">
        <f>IF('Master sheet'!$D$11="Hindi","सत्र :- ","Session :- ")</f>
        <v xml:space="preserve">सत्र :- </v>
      </c>
      <c r="M269" s="969"/>
      <c r="N269" s="969"/>
      <c r="O269" s="969"/>
      <c r="P269" s="970" t="str">
        <f>IF(AND(P272=""),"",'Marks Entry 6th'!$I$2)</f>
        <v>2024-2025</v>
      </c>
      <c r="Q269" s="970"/>
      <c r="R269" s="970"/>
    </row>
    <row r="270" spans="1:18" ht="21" customHeight="1">
      <c r="A270" s="386">
        <f>IF(P272="","",A269+1)</f>
        <v>6</v>
      </c>
      <c r="B270" s="1007" t="str">
        <f>IF('Master sheet'!$D$11="Hindi","विद्यार्थी का नाम :-","Student's Name :-")</f>
        <v>विद्यार्थी का नाम :-</v>
      </c>
      <c r="C270" s="1007"/>
      <c r="D270" s="1007"/>
      <c r="E270" s="1008" t="str">
        <f>IFERROR(IF(AND(P272=""),"",VLOOKUP(P272,Marks,6,0)),"")</f>
        <v>DUSHYANT DAYAMA</v>
      </c>
      <c r="F270" s="1008"/>
      <c r="G270" s="1008"/>
      <c r="H270" s="1008"/>
      <c r="I270" s="1008"/>
      <c r="J270" s="1008"/>
      <c r="K270" s="1008"/>
      <c r="L270" s="1009" t="str">
        <f>IF('Master sheet'!$D$11="Hindi","प्रवेशांक :","SR. NO. :")</f>
        <v>प्रवेशांक :</v>
      </c>
      <c r="M270" s="1009"/>
      <c r="N270" s="1009"/>
      <c r="O270" s="1009"/>
      <c r="P270" s="1010">
        <f>IFERROR(IF(AND(P272=""),"",VLOOKUP(P272,Marks,5,0)),"")</f>
        <v>952</v>
      </c>
      <c r="Q270" s="1010"/>
      <c r="R270" s="1010"/>
    </row>
    <row r="271" spans="1:18" ht="21" customHeight="1">
      <c r="A271" s="386">
        <f>IF(P272="","",A270+1)</f>
        <v>7</v>
      </c>
      <c r="B271" s="1007" t="str">
        <f>IF('Master sheet'!$D$11="Hindi","पिता का नाम :-","Father's Name :-")</f>
        <v>पिता का नाम :-</v>
      </c>
      <c r="C271" s="1007"/>
      <c r="D271" s="1007"/>
      <c r="E271" s="1008" t="str">
        <f>IFERROR(IF(AND(P272=""),"",VLOOKUP(P272,Marks,7,0)),"")</f>
        <v>BASANT KUMAR DAYAMA</v>
      </c>
      <c r="F271" s="1008"/>
      <c r="G271" s="1008"/>
      <c r="H271" s="1008"/>
      <c r="I271" s="1008"/>
      <c r="J271" s="1008"/>
      <c r="K271" s="1008"/>
      <c r="L271" s="1009" t="str">
        <f>IF('Master sheet'!$D$11="Hindi","जन्म तिथि :","Date of Birth :")</f>
        <v>जन्म तिथि :</v>
      </c>
      <c r="M271" s="1009"/>
      <c r="N271" s="1009"/>
      <c r="O271" s="1009"/>
      <c r="P271" s="1020">
        <f>IFERROR(IF(AND(P272=""),"",VLOOKUP(P272,Marks,4,0)),"")</f>
        <v>42047</v>
      </c>
      <c r="Q271" s="1020"/>
      <c r="R271" s="1020"/>
    </row>
    <row r="272" spans="1:18" ht="15.75">
      <c r="A272" s="386">
        <f>IF(P272="","",A271+1)</f>
        <v>8</v>
      </c>
      <c r="B272" s="1007" t="str">
        <f>IF('Master sheet'!$D$11="Hindi","माता का नाम :-","Mother's Name :-")</f>
        <v>माता का नाम :-</v>
      </c>
      <c r="C272" s="1007"/>
      <c r="D272" s="1007"/>
      <c r="E272" s="1008" t="str">
        <f>IFERROR(IF(AND(P272=""),"",VLOOKUP(P272,Marks,8,0)),"")</f>
        <v>PUSHPA DAYAMA</v>
      </c>
      <c r="F272" s="1008"/>
      <c r="G272" s="1008"/>
      <c r="H272" s="1008"/>
      <c r="I272" s="1008"/>
      <c r="J272" s="1008"/>
      <c r="K272" s="1008"/>
      <c r="L272" s="1009" t="str">
        <f>IF('Master sheet'!$D$11="Hindi","रोल नंबर :-","Roll No. :")</f>
        <v>रोल नंबर :-</v>
      </c>
      <c r="M272" s="1009"/>
      <c r="N272" s="1009"/>
      <c r="O272" s="1009"/>
      <c r="P272" s="1021">
        <f>IF(P239="","",IF(AND(P239+1&gt;$AA$6),"",P239+1))</f>
        <v>709</v>
      </c>
      <c r="Q272" s="1021"/>
      <c r="R272" s="1021"/>
    </row>
    <row r="273" spans="1:18" ht="15.75">
      <c r="A273" s="386">
        <f>IF(P272="","",A272+1)</f>
        <v>9</v>
      </c>
      <c r="B273" s="374"/>
      <c r="C273" s="374"/>
      <c r="D273" s="374"/>
      <c r="E273" s="375"/>
      <c r="F273" s="375"/>
      <c r="G273" s="421"/>
      <c r="H273" s="421"/>
      <c r="I273" s="375"/>
      <c r="J273" s="375"/>
      <c r="K273" s="375"/>
      <c r="L273" s="376"/>
      <c r="M273" s="376"/>
      <c r="N273" s="376"/>
      <c r="O273" s="376"/>
      <c r="P273" s="377"/>
      <c r="Q273" s="377"/>
      <c r="R273" s="377"/>
    </row>
    <row r="274" spans="1:18" ht="21.75" customHeight="1">
      <c r="A274" s="386">
        <f>IF(P272="","",A273+1)</f>
        <v>10</v>
      </c>
      <c r="B274" s="1022" t="str">
        <f>IF('Master sheet'!$D$11="Hindi","विषय","Subject")</f>
        <v>विषय</v>
      </c>
      <c r="C274" s="744" t="str">
        <f>IF('Master sheet'!$D$11="Hindi","प्रथम परख ","First Test")</f>
        <v xml:space="preserve">प्रथम परख </v>
      </c>
      <c r="D274" s="745"/>
      <c r="E274" s="746" t="str">
        <f>IF('Master sheet'!$D$11="Hindi","द्वितीय परख","Second Test")</f>
        <v>द्वितीय परख</v>
      </c>
      <c r="F274" s="747"/>
      <c r="G274" s="746" t="str">
        <f>IF('Master sheet'!$D$11="Hindi","तृतीय परख","Third Test")</f>
        <v>तृतीय परख</v>
      </c>
      <c r="H274" s="747"/>
      <c r="I274" s="1023" t="str">
        <f>IF('Master sheet'!$D$11="Hindi","सा. परख योग","Test Total")</f>
        <v>सा. परख योग</v>
      </c>
      <c r="J274" s="752" t="str">
        <f>IF('Master sheet'!$D$11="Hindi","अर्द्धवार्षिक","Half Yearly")</f>
        <v>अर्द्धवार्षिक</v>
      </c>
      <c r="K274" s="753"/>
      <c r="L274" s="754"/>
      <c r="M274" s="755" t="str">
        <f>IF('Master sheet'!$D$11="Hindi","अर्द्ध वा. तक योग","Total Till H.Y.")</f>
        <v>अर्द्ध वा. तक योग</v>
      </c>
      <c r="N274" s="752" t="str">
        <f>IF('Master sheet'!$D$11="Hindi","वार्षिक","Yearly")</f>
        <v>वार्षिक</v>
      </c>
      <c r="O274" s="753"/>
      <c r="P274" s="754"/>
      <c r="Q274" s="743" t="str">
        <f>IF('Master sheet'!$D$11="Hindi","विषय कुल योग ","Subject Total")</f>
        <v xml:space="preserve">विषय कुल योग </v>
      </c>
      <c r="R274" s="750" t="str">
        <f>IF('Master sheet'!$D$11="Hindi","ग्रेड","Grade")</f>
        <v>ग्रेड</v>
      </c>
    </row>
    <row r="275" spans="1:18" ht="86.25" customHeight="1">
      <c r="A275" s="386">
        <f>IF(P272="","",A274+1)</f>
        <v>11</v>
      </c>
      <c r="B275" s="1022"/>
      <c r="C275" s="431" t="str">
        <f>IF('Master sheet'!$D$11="Hindi","लिखित परीक्षा","Written")</f>
        <v>लिखित परीक्षा</v>
      </c>
      <c r="D275" s="431" t="str">
        <f>IF('Master sheet'!$D$11="Hindi","गतिविधि, मौखिक, प्रोजेक्ट, प्रायोगिक","Act, Oral, Project, Prac.")</f>
        <v>गतिविधि, मौखिक, प्रोजेक्ट, प्रायोगिक</v>
      </c>
      <c r="E275" s="431" t="str">
        <f>IF('Master sheet'!$D$11="Hindi","लिखित परीक्षा","Written")</f>
        <v>लिखित परीक्षा</v>
      </c>
      <c r="F275" s="431" t="str">
        <f>IF('Master sheet'!$D$11="Hindi","गतिविधि, मौखिक, प्रोजेक्ट, प्रायोगिक","Act, Oral, Project, Prac.")</f>
        <v>गतिविधि, मौखिक, प्रोजेक्ट, प्रायोगिक</v>
      </c>
      <c r="G275" s="431" t="str">
        <f>IF('Master sheet'!$D$11="Hindi","लिखित परीक्षा","Written")</f>
        <v>लिखित परीक्षा</v>
      </c>
      <c r="H275" s="431" t="str">
        <f>IF('Master sheet'!$D$11="Hindi","गतिविधि, मौखिक, प्रोजेक्ट, प्रायोगिक","Act, Oral, Project, Prac.")</f>
        <v>गतिविधि, मौखिक, प्रोजेक्ट, प्रायोगिक</v>
      </c>
      <c r="I275" s="1024"/>
      <c r="J275" s="431" t="str">
        <f>IF('Master sheet'!$D$11="Hindi","लिखित परीक्षा","Written")</f>
        <v>लिखित परीक्षा</v>
      </c>
      <c r="K275" s="431" t="str">
        <f>IF('Master sheet'!$D$11="Hindi","गतिविधि, मौखिक, प्रोजेक्ट, प्रायोगिक","Act, Oral, Project, Prac.")</f>
        <v>गतिविधि, मौखिक, प्रोजेक्ट, प्रायोगिक</v>
      </c>
      <c r="L275" s="431" t="str">
        <f>IF('Master sheet'!$D$11="Hindi","अर्द्ध वा. योग","H.Y. Total")</f>
        <v>अर्द्ध वा. योग</v>
      </c>
      <c r="M275" s="755"/>
      <c r="N275" s="431" t="str">
        <f>IF('Master sheet'!$D$11="Hindi","लिखित परीक्षा","Written")</f>
        <v>लिखित परीक्षा</v>
      </c>
      <c r="O275" s="431" t="str">
        <f>IF('Master sheet'!$D$11="Hindi","गतिविधि, मौखिक, प्रोजेक्ट, प्रायोगिक","Act, Oral, Project, Prac.")</f>
        <v>गतिविधि, मौखिक, प्रोजेक्ट, प्रायोगिक</v>
      </c>
      <c r="P275" s="431" t="str">
        <f>IF('Master sheet'!$D$11="Hindi","वार्षिक योग","Yearly Total")</f>
        <v>वार्षिक योग</v>
      </c>
      <c r="Q275" s="743"/>
      <c r="R275" s="751">
        <v>0</v>
      </c>
    </row>
    <row r="276" spans="1:18" ht="21.75" customHeight="1">
      <c r="A276" s="386">
        <f>IF(P272="","",A275+1)</f>
        <v>12</v>
      </c>
      <c r="B276" s="1022"/>
      <c r="C276" s="114">
        <v>5</v>
      </c>
      <c r="D276" s="114">
        <v>5</v>
      </c>
      <c r="E276" s="114">
        <v>5</v>
      </c>
      <c r="F276" s="114">
        <v>5</v>
      </c>
      <c r="G276" s="114">
        <v>5</v>
      </c>
      <c r="H276" s="114">
        <v>5</v>
      </c>
      <c r="I276" s="369">
        <f>IF(AND(C276="",D276="",E276="",F276="",G276="",H276=""),"",SUM(C276:H276))</f>
        <v>30</v>
      </c>
      <c r="J276" s="114">
        <v>50</v>
      </c>
      <c r="K276" s="114">
        <v>20</v>
      </c>
      <c r="L276" s="116">
        <f>IF(AND(J276="",K276=""),"",SUM(J276:K276))</f>
        <v>70</v>
      </c>
      <c r="M276" s="115">
        <f>IF(AND(I276="NA",L276="NA"),"NA",SUM(I276,L276))</f>
        <v>100</v>
      </c>
      <c r="N276" s="114">
        <v>70</v>
      </c>
      <c r="O276" s="114">
        <v>30</v>
      </c>
      <c r="P276" s="286">
        <f>IF(AND(N276="",O276=""),"",SUM(N276:O276))</f>
        <v>100</v>
      </c>
      <c r="Q276" s="115">
        <f>IF(P276="","",SUM(M276,P276))</f>
        <v>200</v>
      </c>
      <c r="R276" s="114"/>
    </row>
    <row r="277" spans="1:18" ht="20.100000000000001" customHeight="1">
      <c r="A277" s="386">
        <f>IF(P272="","",A276+1)</f>
        <v>13</v>
      </c>
      <c r="B277" s="92" t="str">
        <f>IF('Master sheet'!D$11="Hindi","हिंदी","Hindi")</f>
        <v>हिंदी</v>
      </c>
      <c r="C277" s="423">
        <f>IFERROR(VLOOKUP(P272,Marks,11,0),"")</f>
        <v>4</v>
      </c>
      <c r="D277" s="423">
        <f>IFERROR(VLOOKUP(P272,Marks,12,0),"")</f>
        <v>5</v>
      </c>
      <c r="E277" s="423">
        <f>IFERROR(VLOOKUP(P272,Marks,13,0),"")</f>
        <v>5</v>
      </c>
      <c r="F277" s="423">
        <f>IFERROR(VLOOKUP(P272,Marks,14,0),"")</f>
        <v>5</v>
      </c>
      <c r="G277" s="423">
        <f>IFERROR(VLOOKUP(P272,Marks,15,0),"")</f>
        <v>5</v>
      </c>
      <c r="H277" s="423">
        <f>IFERROR(VLOOKUP(P272,Marks,16,0),"")</f>
        <v>3</v>
      </c>
      <c r="I277" s="368">
        <f>IFERROR(VLOOKUP(P272,Marks,17,0),"")</f>
        <v>27</v>
      </c>
      <c r="J277" s="423">
        <f>IFERROR(VLOOKUP(P272,Marks,18,0),"")</f>
        <v>35</v>
      </c>
      <c r="K277" s="423">
        <f>IFERROR(VLOOKUP(P272,Marks,19,0),"")</f>
        <v>11</v>
      </c>
      <c r="L277" s="87">
        <f>IFERROR(VLOOKUP(P272,Marks,20,0),"")</f>
        <v>46</v>
      </c>
      <c r="M277" s="367">
        <f>IFERROR(VLOOKUP(P272,Marks,21,0),"")</f>
        <v>73</v>
      </c>
      <c r="N277" s="423">
        <f>IFERROR(VLOOKUP(P272,Marks,22,0),"")</f>
        <v>37</v>
      </c>
      <c r="O277" s="423">
        <f>IFERROR(VLOOKUP(P272,Marks,23,0),"")</f>
        <v>11</v>
      </c>
      <c r="P277" s="87">
        <f>IFERROR(VLOOKUP(P272,Marks,24,0),"")</f>
        <v>48</v>
      </c>
      <c r="Q277" s="370">
        <f>IFERROR(VLOOKUP(P272,Marks,25,0),"")</f>
        <v>121</v>
      </c>
      <c r="R277" s="89" t="str">
        <f>IFERROR(VLOOKUP(P272,Marks,31,0),"")</f>
        <v>C</v>
      </c>
    </row>
    <row r="278" spans="1:18" ht="20.100000000000001" customHeight="1">
      <c r="A278" s="386">
        <f>IF(P272="","",A277+1)</f>
        <v>14</v>
      </c>
      <c r="B278" s="92" t="str">
        <f>IF('Master sheet'!$D$11="Hindi","अंग्रेजी","English")</f>
        <v>अंग्रेजी</v>
      </c>
      <c r="C278" s="423">
        <f>IFERROR(VLOOKUP(P272,Marks,32,0),"")</f>
        <v>4</v>
      </c>
      <c r="D278" s="423">
        <f>IFERROR(VLOOKUP(P272,Marks,33,0),"")</f>
        <v>3</v>
      </c>
      <c r="E278" s="423">
        <f>IFERROR(VLOOKUP(P272,Marks,34,0),"")</f>
        <v>4</v>
      </c>
      <c r="F278" s="423">
        <f>IFERROR(VLOOKUP(P272,Marks,35,0),"")</f>
        <v>5</v>
      </c>
      <c r="G278" s="423">
        <f>IFERROR(VLOOKUP(P272,Marks,36,0),"")</f>
        <v>5</v>
      </c>
      <c r="H278" s="423">
        <f>IFERROR(VLOOKUP(P272,Marks,37,0),"")</f>
        <v>5</v>
      </c>
      <c r="I278" s="368">
        <f>IFERROR(VLOOKUP(P272,Marks,38,0),"")</f>
        <v>26</v>
      </c>
      <c r="J278" s="423">
        <f>IFERROR(VLOOKUP(P272,Marks,39,0),"")</f>
        <v>46</v>
      </c>
      <c r="K278" s="423">
        <f>IFERROR(VLOOKUP(P272,Marks,40,0),"")</f>
        <v>9</v>
      </c>
      <c r="L278" s="87">
        <f>IFERROR(VLOOKUP(P272,Marks,41,0),"")</f>
        <v>55</v>
      </c>
      <c r="M278" s="367">
        <f>IFERROR(VLOOKUP(P272,Marks,42,0),"")</f>
        <v>81</v>
      </c>
      <c r="N278" s="423">
        <f>IFERROR(VLOOKUP(P272,Marks,43,0),"")</f>
        <v>37</v>
      </c>
      <c r="O278" s="423">
        <f>IFERROR(VLOOKUP(P272,Marks,44,0),"")</f>
        <v>9</v>
      </c>
      <c r="P278" s="87">
        <f>IFERROR(VLOOKUP(P272,Marks,45,0),"")</f>
        <v>46</v>
      </c>
      <c r="Q278" s="370">
        <f>IFERROR(VLOOKUP(P272,Marks,46,0),"")</f>
        <v>127</v>
      </c>
      <c r="R278" s="89" t="str">
        <f>IFERROR(VLOOKUP(P272,Marks,52,0),"")</f>
        <v>C</v>
      </c>
    </row>
    <row r="279" spans="1:18" ht="20.100000000000001" customHeight="1">
      <c r="A279" s="386">
        <f>IF(P272="","",A278+1)</f>
        <v>15</v>
      </c>
      <c r="B279" s="92" t="str">
        <f>IFERROR(VLOOKUP(P272,Marks,53,0),"")</f>
        <v>संस्कृत (71)</v>
      </c>
      <c r="C279" s="423">
        <f>IFERROR(VLOOKUP(P272,Marks,54,0),"")</f>
        <v>5</v>
      </c>
      <c r="D279" s="423">
        <f>IFERROR(VLOOKUP(P272,Marks,55,0),"")</f>
        <v>4</v>
      </c>
      <c r="E279" s="423">
        <f>IFERROR(VLOOKUP(P272,Marks,56,0),"")</f>
        <v>4</v>
      </c>
      <c r="F279" s="423">
        <f>IFERROR(VLOOKUP(P272,Marks,57,0),"")</f>
        <v>4</v>
      </c>
      <c r="G279" s="423">
        <f>IFERROR(VLOOKUP(P272,Marks,58,0),"")</f>
        <v>4</v>
      </c>
      <c r="H279" s="423">
        <f>IFERROR(VLOOKUP(P272,Marks,59,0),"")</f>
        <v>5</v>
      </c>
      <c r="I279" s="368">
        <f>IFERROR(VLOOKUP(P272,Marks,60,0),"")</f>
        <v>26</v>
      </c>
      <c r="J279" s="423">
        <f>IFERROR(VLOOKUP(P272,Marks,61,0),"")</f>
        <v>46</v>
      </c>
      <c r="K279" s="423">
        <f>IFERROR(VLOOKUP(P272,Marks,62,0),"")</f>
        <v>16</v>
      </c>
      <c r="L279" s="87">
        <f>IFERROR(VLOOKUP(P272,Marks,63,0),"")</f>
        <v>62</v>
      </c>
      <c r="M279" s="367">
        <f>IFERROR(VLOOKUP(P272,Marks,64,0),"")</f>
        <v>88</v>
      </c>
      <c r="N279" s="423">
        <f>IFERROR(VLOOKUP(P272,Marks,65,0),"")</f>
        <v>49</v>
      </c>
      <c r="O279" s="423">
        <f>IFERROR(VLOOKUP(P272,Marks,66,0),"")</f>
        <v>8</v>
      </c>
      <c r="P279" s="87">
        <f>IFERROR(VLOOKUP(P272,Marks,67,0),"")</f>
        <v>57</v>
      </c>
      <c r="Q279" s="370">
        <f>IFERROR(VLOOKUP(P272,Marks,68,0),"")</f>
        <v>145</v>
      </c>
      <c r="R279" s="89" t="str">
        <f>IFERROR(VLOOKUP(P272,Marks,74,0),"")</f>
        <v>B</v>
      </c>
    </row>
    <row r="280" spans="1:18" ht="20.100000000000001" customHeight="1">
      <c r="A280" s="386">
        <f>IF(P272="","",A279+1)</f>
        <v>16</v>
      </c>
      <c r="B280" s="92" t="str">
        <f>IF('Master sheet'!$D$11="Hindi","गणित","Maths")</f>
        <v>गणित</v>
      </c>
      <c r="C280" s="423">
        <f>IFERROR(VLOOKUP(P272,Marks,75,0),"")</f>
        <v>4</v>
      </c>
      <c r="D280" s="423">
        <f>IFERROR(VLOOKUP(P272,Marks,76,0),"")</f>
        <v>5</v>
      </c>
      <c r="E280" s="423">
        <f>IFERROR(VLOOKUP(P272,Marks,77,0),"")</f>
        <v>4</v>
      </c>
      <c r="F280" s="423">
        <f>IFERROR(VLOOKUP(P272,Marks,78,0),"")</f>
        <v>5</v>
      </c>
      <c r="G280" s="423">
        <f>IFERROR(VLOOKUP(P272,Marks,79,0),"")</f>
        <v>4</v>
      </c>
      <c r="H280" s="423">
        <f>IFERROR(VLOOKUP(P272,Marks,80,0),"")</f>
        <v>5</v>
      </c>
      <c r="I280" s="368">
        <f>IFERROR(VLOOKUP(P272,Marks,81,0),"")</f>
        <v>27</v>
      </c>
      <c r="J280" s="423">
        <f>IFERROR(VLOOKUP(P272,Marks,82,0),"")</f>
        <v>31</v>
      </c>
      <c r="K280" s="423">
        <f>IFERROR(VLOOKUP(P272,Marks,83,0),"")</f>
        <v>9</v>
      </c>
      <c r="L280" s="87">
        <f>IFERROR(VLOOKUP(P272,Marks,84,0),"")</f>
        <v>40</v>
      </c>
      <c r="M280" s="367">
        <f>IFERROR(VLOOKUP(P272,Marks,85,0),"")</f>
        <v>67</v>
      </c>
      <c r="N280" s="423">
        <f>IFERROR(VLOOKUP(P272,Marks,86,0),"")</f>
        <v>55</v>
      </c>
      <c r="O280" s="423">
        <f>IFERROR(VLOOKUP(P272,Marks,87,0),"")</f>
        <v>8</v>
      </c>
      <c r="P280" s="87">
        <f>IFERROR(VLOOKUP(P272,Marks,88,0),"")</f>
        <v>63</v>
      </c>
      <c r="Q280" s="370">
        <f>IFERROR(VLOOKUP(P272,Marks,89,0),"")</f>
        <v>130</v>
      </c>
      <c r="R280" s="89" t="str">
        <f>IFERROR(VLOOKUP(P272,Marks,95,0),"")</f>
        <v>C</v>
      </c>
    </row>
    <row r="281" spans="1:18" ht="20.100000000000001" customHeight="1">
      <c r="A281" s="386">
        <f>IF(P272="","",A280+1)</f>
        <v>17</v>
      </c>
      <c r="B281" s="92" t="str">
        <f>IF('Master sheet'!$D$11="Hindi","विज्ञान","Science")</f>
        <v>विज्ञान</v>
      </c>
      <c r="C281" s="423">
        <f>IFERROR(VLOOKUP(P272,Marks,96,0),"")</f>
        <v>5</v>
      </c>
      <c r="D281" s="423">
        <f>IFERROR(VLOOKUP(P272,Marks,97),"")</f>
        <v>5</v>
      </c>
      <c r="E281" s="423">
        <f>IFERROR(VLOOKUP(P272,Marks,98,0),"")</f>
        <v>5</v>
      </c>
      <c r="F281" s="423">
        <f>IFERROR(VLOOKUP(P272,Marks,99,0),"")</f>
        <v>5</v>
      </c>
      <c r="G281" s="423">
        <f>IFERROR(VLOOKUP(P272,Marks,100,0),"")</f>
        <v>4</v>
      </c>
      <c r="H281" s="423">
        <f>IFERROR(VLOOKUP(P272,Marks,101,0),"")</f>
        <v>4</v>
      </c>
      <c r="I281" s="368">
        <f>IFERROR(VLOOKUP(P272,Marks,102,0),"")</f>
        <v>28</v>
      </c>
      <c r="J281" s="423">
        <f>IFERROR(VLOOKUP(P272,Marks,103,0),"")</f>
        <v>30</v>
      </c>
      <c r="K281" s="423">
        <f>IFERROR(VLOOKUP(P272,Marks,104,0),"")</f>
        <v>11</v>
      </c>
      <c r="L281" s="87">
        <f>IFERROR(VLOOKUP(P272,Marks,105,0),"")</f>
        <v>41</v>
      </c>
      <c r="M281" s="367">
        <f>IFERROR(VLOOKUP(P272,Marks,106,0),"")</f>
        <v>69</v>
      </c>
      <c r="N281" s="423">
        <f>IFERROR(VLOOKUP(P272,Marks,107,0),"")</f>
        <v>58</v>
      </c>
      <c r="O281" s="423">
        <f>IFERROR(VLOOKUP(P272,Marks,108,0),"")</f>
        <v>16</v>
      </c>
      <c r="P281" s="87">
        <f>IFERROR(VLOOKUP(P272,Marks,109,0),"")</f>
        <v>74</v>
      </c>
      <c r="Q281" s="370">
        <f>IFERROR(VLOOKUP(P272,Marks,110,0),"")</f>
        <v>143</v>
      </c>
      <c r="R281" s="89" t="str">
        <f>IFERROR(VLOOKUP(P272,Marks,116,0),"")</f>
        <v>B</v>
      </c>
    </row>
    <row r="282" spans="1:18" ht="20.100000000000001" customHeight="1">
      <c r="A282" s="386">
        <f>IF(P272="","",A281+1)</f>
        <v>18</v>
      </c>
      <c r="B282" s="92" t="str">
        <f>IF('Master sheet'!$D$11="Hindi","सामाजिक विज्ञान","Social Science")</f>
        <v>सामाजिक विज्ञान</v>
      </c>
      <c r="C282" s="423">
        <f>IFERROR(VLOOKUP(P272,Marks,117,0),"")</f>
        <v>5</v>
      </c>
      <c r="D282" s="423">
        <f>IFERROR(VLOOKUP(P272,Marks,118,0),"")</f>
        <v>5</v>
      </c>
      <c r="E282" s="423">
        <f>IFERROR(VLOOKUP(P272,Marks,119,0),"")</f>
        <v>4</v>
      </c>
      <c r="F282" s="423">
        <f>IFERROR(VLOOKUP(P272,Marks,120,0),"")</f>
        <v>4</v>
      </c>
      <c r="G282" s="423">
        <f>IFERROR(VLOOKUP(P272,Marks,121,0),"")</f>
        <v>3</v>
      </c>
      <c r="H282" s="423">
        <f>IFERROR(VLOOKUP(P272,Marks,122,0),"")</f>
        <v>3</v>
      </c>
      <c r="I282" s="368">
        <f>IFERROR(VLOOKUP(P272,Marks,123,0),"")</f>
        <v>24</v>
      </c>
      <c r="J282" s="423">
        <f>IFERROR(VLOOKUP(P272,Marks,124,0),"")</f>
        <v>42</v>
      </c>
      <c r="K282" s="423">
        <f>IFERROR(VLOOKUP(P272,Marks,125,0),"")</f>
        <v>10</v>
      </c>
      <c r="L282" s="87">
        <f>IFERROR(VLOOKUP(P272,Marks,126,0),"")</f>
        <v>52</v>
      </c>
      <c r="M282" s="367">
        <f>IFERROR(VLOOKUP(P272,Marks,127,0),"")</f>
        <v>76</v>
      </c>
      <c r="N282" s="423">
        <f>IFERROR(VLOOKUP(P272,Marks,128,0),"")</f>
        <v>66</v>
      </c>
      <c r="O282" s="423">
        <f>IFERROR(VLOOKUP(P272,Marks,129,0),"")</f>
        <v>18</v>
      </c>
      <c r="P282" s="87">
        <f>IFERROR(VLOOKUP(P272,Marks,130,0),"")</f>
        <v>84</v>
      </c>
      <c r="Q282" s="370">
        <f>IFERROR(VLOOKUP(P272,Marks,131,0),"")</f>
        <v>160</v>
      </c>
      <c r="R282" s="89" t="str">
        <f>IFERROR(VLOOKUP(P272,Marks,137,0),"")</f>
        <v>B</v>
      </c>
    </row>
    <row r="283" spans="1:18" ht="27" customHeight="1">
      <c r="A283" s="386">
        <f>IF(P272="","",A282+1)</f>
        <v>19</v>
      </c>
      <c r="B283" s="428" t="str">
        <f>IF('Master sheet'!$D$11="Hindi","कुल योग","Total")</f>
        <v>कुल योग</v>
      </c>
      <c r="C283" s="90">
        <f>IF(AND(C277="",C278="",C279="",C280="",C281="",C282=""),"",SUM(C277:C282))</f>
        <v>27</v>
      </c>
      <c r="D283" s="90">
        <f t="shared" ref="D283:Q283" si="8">IF(AND(D277="",D278="",D279="",D280="",D281="",D282=""),"",SUM(D277:D282))</f>
        <v>27</v>
      </c>
      <c r="E283" s="90">
        <f t="shared" si="8"/>
        <v>26</v>
      </c>
      <c r="F283" s="90">
        <f t="shared" si="8"/>
        <v>28</v>
      </c>
      <c r="G283" s="90">
        <f t="shared" si="8"/>
        <v>25</v>
      </c>
      <c r="H283" s="90">
        <f t="shared" si="8"/>
        <v>25</v>
      </c>
      <c r="I283" s="90">
        <f t="shared" si="8"/>
        <v>158</v>
      </c>
      <c r="J283" s="90">
        <f t="shared" si="8"/>
        <v>230</v>
      </c>
      <c r="K283" s="90">
        <f t="shared" si="8"/>
        <v>66</v>
      </c>
      <c r="L283" s="90">
        <f t="shared" si="8"/>
        <v>296</v>
      </c>
      <c r="M283" s="90">
        <f t="shared" si="8"/>
        <v>454</v>
      </c>
      <c r="N283" s="90">
        <f t="shared" si="8"/>
        <v>302</v>
      </c>
      <c r="O283" s="90">
        <f t="shared" si="8"/>
        <v>70</v>
      </c>
      <c r="P283" s="90">
        <f t="shared" si="8"/>
        <v>372</v>
      </c>
      <c r="Q283" s="90">
        <f t="shared" si="8"/>
        <v>826</v>
      </c>
      <c r="R283" s="223" t="str">
        <f>IFERROR(VLOOKUP(P272,Marks,179,0),"")</f>
        <v>C</v>
      </c>
    </row>
    <row r="284" spans="1:18">
      <c r="A284" s="386">
        <f>IF(P272="","",A283+1)</f>
        <v>20</v>
      </c>
      <c r="B284" s="993"/>
      <c r="C284" s="993"/>
      <c r="D284" s="993"/>
      <c r="E284" s="993"/>
      <c r="F284" s="993"/>
      <c r="G284" s="993"/>
      <c r="H284" s="993"/>
      <c r="I284" s="993"/>
      <c r="J284" s="993"/>
      <c r="K284" s="993"/>
      <c r="L284" s="993"/>
      <c r="M284" s="993"/>
      <c r="N284" s="993"/>
      <c r="O284" s="993"/>
      <c r="P284" s="993"/>
      <c r="Q284" s="993"/>
      <c r="R284" s="993"/>
    </row>
    <row r="285" spans="1:18" ht="20.100000000000001" customHeight="1">
      <c r="A285" s="386">
        <f>IF(P272="","",A284+1)</f>
        <v>21</v>
      </c>
      <c r="B285" s="994" t="str">
        <f>IF('Master sheet'!$D$11="Hindi","अतिरिक्त विषय ","Extra Subject")</f>
        <v xml:space="preserve">अतिरिक्त विषय </v>
      </c>
      <c r="C285" s="994"/>
      <c r="D285" s="994"/>
      <c r="E285" s="994"/>
      <c r="F285" s="994"/>
      <c r="G285" s="994"/>
      <c r="H285" s="994"/>
      <c r="I285" s="994"/>
      <c r="J285" s="994"/>
      <c r="K285" s="994"/>
      <c r="L285" s="994"/>
      <c r="M285" s="994"/>
      <c r="N285" s="994"/>
      <c r="O285" s="994"/>
      <c r="P285" s="994"/>
      <c r="Q285" s="994"/>
      <c r="R285" s="994"/>
    </row>
    <row r="286" spans="1:18" ht="20.100000000000001" customHeight="1">
      <c r="A286" s="386">
        <f>IF(P272="","",A285+1)</f>
        <v>22</v>
      </c>
      <c r="B286" s="988" t="str">
        <f>IF('Master sheet'!$D$11="Hindi","विषय","Subject")</f>
        <v>विषय</v>
      </c>
      <c r="C286" s="988"/>
      <c r="D286" s="988" t="str">
        <f>IF('Master sheet'!$D$11="Hindi","पूर्णांक","M.M.")</f>
        <v>पूर्णांक</v>
      </c>
      <c r="E286" s="988"/>
      <c r="F286" s="988" t="str">
        <f>IF('Master sheet'!$D$11="Hindi","प्राप्तांक","Ob.M.")</f>
        <v>प्राप्तांक</v>
      </c>
      <c r="G286" s="988"/>
      <c r="H286" s="988" t="str">
        <f>IF('Master sheet'!$D$11="Hindi","ग्रेड","Grade")</f>
        <v>ग्रेड</v>
      </c>
      <c r="I286" s="988"/>
      <c r="J286" s="991" t="str">
        <f>IF('Master sheet'!$D$11="Hindi","विषय","Subject")</f>
        <v>विषय</v>
      </c>
      <c r="K286" s="992"/>
      <c r="L286" s="995"/>
      <c r="M286" s="991" t="str">
        <f>IF('Master sheet'!$D$11="Hindi","पूर्णांक","M.M.")</f>
        <v>पूर्णांक</v>
      </c>
      <c r="N286" s="995"/>
      <c r="O286" s="991" t="str">
        <f>IF('Master sheet'!$D$11="Hindi","प्राप्तांक","Ob.M.")</f>
        <v>प्राप्तांक</v>
      </c>
      <c r="P286" s="995"/>
      <c r="Q286" s="991" t="str">
        <f>IF('Master sheet'!$D$11="Hindi","ग्रेड","Grade")</f>
        <v>ग्रेड</v>
      </c>
      <c r="R286" s="995"/>
    </row>
    <row r="287" spans="1:18" ht="20.100000000000001" customHeight="1">
      <c r="A287" s="386">
        <f>IF(P272="","",A286+1)</f>
        <v>23</v>
      </c>
      <c r="B287" s="999" t="str">
        <f>IF(AND('Marks Entry 6th'!$CJ$3="",'Marks Entry 7th'!$CJ$3=""),"",IF(AND(C236=6),'Marks Entry 6th'!$CJ$3,IF(AND(C236=7),'Marks Entry 7th'!$CJ$3,"")))</f>
        <v>COMPUTER</v>
      </c>
      <c r="C287" s="999"/>
      <c r="D287" s="996">
        <f>IF(AND(P272=""),"",'Result Sheet'!$FO$7)</f>
        <v>100</v>
      </c>
      <c r="E287" s="996"/>
      <c r="F287" s="997" t="str">
        <f>IFERROR(IF(AND(P272=""),"",VLOOKUP(P272,Marks,170,0)),"")</f>
        <v/>
      </c>
      <c r="G287" s="997"/>
      <c r="H287" s="998" t="str">
        <f>IFERROR(IF(AND(P272=""),"",VLOOKUP(P272,Marks,171,0)),"")</f>
        <v/>
      </c>
      <c r="I287" s="998"/>
      <c r="J287" s="1000" t="str">
        <f>IF(AND('Marks Entry 6th'!$CL$3="",'Marks Entry 7th'!$CL$3=""),"",IF(AND(C236=6),'Marks Entry 6th'!$CL$3,IF(AND(C236=7),'Marks Entry 7th'!$CL$3,"")))</f>
        <v>G.K.</v>
      </c>
      <c r="K287" s="1001"/>
      <c r="L287" s="1002"/>
      <c r="M287" s="996">
        <f>IF(AND(P272=""),"",'Result Sheet'!$FS$7)</f>
        <v>100</v>
      </c>
      <c r="N287" s="996"/>
      <c r="O287" s="997" t="str">
        <f>IFERROR(IF(AND(P272=""),"",VLOOKUP(P272,Marks,174,0)),"")</f>
        <v/>
      </c>
      <c r="P287" s="997"/>
      <c r="Q287" s="998" t="str">
        <f>IFERROR(IF(AND(P272=""),"",VLOOKUP(P272,Marks,175,0)),"")</f>
        <v/>
      </c>
      <c r="R287" s="998"/>
    </row>
    <row r="288" spans="1:18" ht="20.100000000000001" customHeight="1">
      <c r="A288" s="386">
        <f>IF(P272="","",A287+1)</f>
        <v>24</v>
      </c>
      <c r="B288" s="973" t="str">
        <f>IF('Master sheet'!$D$11="Hindi","विषय","Subject")</f>
        <v>विषय</v>
      </c>
      <c r="C288" s="974"/>
      <c r="D288" s="974"/>
      <c r="E288" s="356" t="str">
        <f>IF('Master sheet'!$D$11="Hindi","प्राप्तांक","Ob.M.")</f>
        <v>प्राप्तांक</v>
      </c>
      <c r="F288" s="92" t="str">
        <f>IF('Master sheet'!$D$11="Hindi","ग्रेड","Grade")</f>
        <v>ग्रेड</v>
      </c>
      <c r="G288" s="425"/>
      <c r="H288" s="425"/>
      <c r="I288" s="973" t="str">
        <f>IF('Master sheet'!$D$11="Hindi","विषय","Subject")</f>
        <v>विषय</v>
      </c>
      <c r="J288" s="974"/>
      <c r="K288" s="974"/>
      <c r="L288" s="356" t="str">
        <f>IF('Master sheet'!$D$11="Hindi","प्राप्तांक","Ob.M.")</f>
        <v>प्राप्तांक</v>
      </c>
      <c r="M288" s="92" t="str">
        <f>IF('Master sheet'!$D$11="Hindi","ग्रेड","Grade")</f>
        <v>ग्रेड</v>
      </c>
      <c r="N288" s="973" t="str">
        <f>IF('Master sheet'!$D$11="Hindi","विषय","Subject")</f>
        <v>विषय</v>
      </c>
      <c r="O288" s="974"/>
      <c r="P288" s="975"/>
      <c r="Q288" s="357" t="str">
        <f>IF('Master sheet'!$D$11="Hindi","प्राप्तांक","Ob.M.")</f>
        <v>प्राप्तांक</v>
      </c>
      <c r="R288" s="92" t="str">
        <f>IF('Master sheet'!$D$11="Hindi","ग्रेड","Grade")</f>
        <v>ग्रेड</v>
      </c>
    </row>
    <row r="289" spans="1:18" ht="20.100000000000001" customHeight="1">
      <c r="A289" s="386">
        <f>IF(P272="","",A288+1)</f>
        <v>25</v>
      </c>
      <c r="B289" s="976" t="str">
        <f>IF('Master sheet'!$D$11="Hindi","कार्यानुभव","WORK EXP.")</f>
        <v>कार्यानुभव</v>
      </c>
      <c r="C289" s="977"/>
      <c r="D289" s="977"/>
      <c r="E289" s="986">
        <f>IFERROR(VLOOKUP(P272,Marks,143,0),"")</f>
        <v>94</v>
      </c>
      <c r="F289" s="987"/>
      <c r="G289" s="427" t="str">
        <f>IFERROR(VLOOKUP(P272,Marks,147,0),"")</f>
        <v>A+</v>
      </c>
      <c r="H289" s="988" t="str">
        <f>IF('Master sheet'!$D$11="Hindi","कला शिक्षा","ART EDU.")</f>
        <v>कला शिक्षा</v>
      </c>
      <c r="I289" s="988"/>
      <c r="J289" s="988"/>
      <c r="K289" s="986">
        <f>IFERROR(VLOOKUP(P272,Marks,153,0),"")</f>
        <v>79</v>
      </c>
      <c r="L289" s="987"/>
      <c r="M289" s="97" t="str">
        <f>IFERROR(VLOOKUP(P272,Marks,157,0),"")</f>
        <v>A</v>
      </c>
      <c r="N289" s="978" t="str">
        <f>IF('Master sheet'!$D$11="Hindi","स्वा. एवं शा. शिक्षा","HE.&amp;PH. EDU.")</f>
        <v>स्वा. एवं शा. शिक्षा</v>
      </c>
      <c r="O289" s="979"/>
      <c r="P289" s="980"/>
      <c r="Q289" s="88">
        <f>IFERROR(VLOOKUP(P272,Marks,163,0),"")</f>
        <v>82</v>
      </c>
      <c r="R289" s="97" t="str">
        <f>IFERROR(VLOOKUP(P272,Marks,167,0),"")</f>
        <v>A</v>
      </c>
    </row>
    <row r="290" spans="1:18">
      <c r="A290" s="386">
        <f>IF(P272="","",A289+1)</f>
        <v>26</v>
      </c>
      <c r="B290" s="363"/>
      <c r="C290" s="363"/>
      <c r="D290" s="363"/>
      <c r="E290" s="364"/>
      <c r="F290" s="365"/>
      <c r="G290" s="365"/>
      <c r="H290" s="365"/>
      <c r="I290" s="363"/>
      <c r="J290" s="363"/>
      <c r="K290" s="363"/>
      <c r="L290" s="364"/>
      <c r="M290" s="365"/>
      <c r="N290" s="366"/>
      <c r="O290" s="366"/>
      <c r="P290" s="366"/>
      <c r="Q290" s="364"/>
      <c r="R290" s="365"/>
    </row>
    <row r="291" spans="1:18" ht="21" customHeight="1">
      <c r="A291" s="386">
        <f>IF(P272="","",A290+1)</f>
        <v>27</v>
      </c>
      <c r="B291" s="963" t="str">
        <f>IF('Master sheet'!$D$11="Hindi","कुल कार्य दिवस :-","Total Meeting :-")</f>
        <v>कुल कार्य दिवस :-</v>
      </c>
      <c r="C291" s="963"/>
      <c r="D291" s="963"/>
      <c r="E291" s="981" t="str">
        <f>IFERROR(VLOOKUP(P272,Marks,182,0),"")</f>
        <v/>
      </c>
      <c r="F291" s="981"/>
      <c r="G291" s="981"/>
      <c r="H291" s="981"/>
      <c r="I291" s="981"/>
      <c r="J291" s="981"/>
      <c r="K291" s="963" t="str">
        <f>IF('Master sheet'!$D$11="Hindi","कुल उपस्थिति :-","Total Attendance :-")</f>
        <v>कुल उपस्थिति :-</v>
      </c>
      <c r="L291" s="963"/>
      <c r="M291" s="963"/>
      <c r="N291" s="963"/>
      <c r="O291" s="982" t="str">
        <f>IFERROR(VLOOKUP(P272,Marks,183,0),"")</f>
        <v/>
      </c>
      <c r="P291" s="982"/>
      <c r="Q291" s="982"/>
      <c r="R291" s="982"/>
    </row>
    <row r="292" spans="1:18" ht="21" customHeight="1">
      <c r="A292" s="386">
        <f>IF(P272="","",A291+1)</f>
        <v>28</v>
      </c>
      <c r="B292" s="963" t="str">
        <f>IF('Master sheet'!$D$11="Hindi","परिणाम :-","Result :-")</f>
        <v>परिणाम :-</v>
      </c>
      <c r="C292" s="963"/>
      <c r="D292" s="963"/>
      <c r="E292" s="964" t="str">
        <f>IFERROR(VLOOKUP(P272,Marks,181,0),"")</f>
        <v>कक्षा क्रमोन्नत</v>
      </c>
      <c r="F292" s="964"/>
      <c r="G292" s="964"/>
      <c r="H292" s="964"/>
      <c r="I292" s="964"/>
      <c r="J292" s="964"/>
      <c r="K292" s="963" t="str">
        <f>IF('Master sheet'!$D$11="Hindi","परिणाम प्रतिशत में :-","Result in Percentage :-")</f>
        <v>परिणाम प्रतिशत में :-</v>
      </c>
      <c r="L292" s="963"/>
      <c r="M292" s="963"/>
      <c r="N292" s="963"/>
      <c r="O292" s="965">
        <f>IFERROR(VLOOKUP(P272,Marks,177,0),"")</f>
        <v>68.833333333333329</v>
      </c>
      <c r="P292" s="965"/>
      <c r="Q292" s="965"/>
      <c r="R292" s="965"/>
    </row>
    <row r="293" spans="1:18" ht="21" customHeight="1">
      <c r="A293" s="386">
        <f>IF(P272="","",A292+1)</f>
        <v>29</v>
      </c>
      <c r="B293" s="963" t="str">
        <f>IF('Master sheet'!$D$11="Hindi","श्रेणी :-","Division :-")</f>
        <v>श्रेणी :-</v>
      </c>
      <c r="C293" s="963"/>
      <c r="D293" s="963"/>
      <c r="E293" s="972" t="str">
        <f>IFERROR(VLOOKUP(P272,Marks,178,0),"")</f>
        <v>I</v>
      </c>
      <c r="F293" s="972"/>
      <c r="G293" s="972"/>
      <c r="H293" s="972"/>
      <c r="I293" s="972"/>
      <c r="J293" s="972"/>
      <c r="K293" s="963" t="str">
        <f>IF('Master sheet'!$D$11="Hindi","कक्षा में स्थान :-","Position in the Class :-")</f>
        <v>कक्षा में स्थान :-</v>
      </c>
      <c r="L293" s="963"/>
      <c r="M293" s="963"/>
      <c r="N293" s="963"/>
      <c r="O293" s="966">
        <f>IFERROR(VLOOKUP(P272,Marks,180,0),"")</f>
        <v>3.9999999999999858</v>
      </c>
      <c r="P293" s="966"/>
      <c r="Q293" s="966"/>
      <c r="R293" s="966"/>
    </row>
    <row r="294" spans="1:18" ht="21" customHeight="1">
      <c r="A294" s="386">
        <f>IF(P272="","",A293+1)</f>
        <v>30</v>
      </c>
      <c r="B294" s="967" t="str">
        <f>IF('Master sheet'!$D$11="Hindi","परीक्षा परिणाम घोषणा दिनांक :-","Result Declaration Date :-")</f>
        <v>परीक्षा परिणाम घोषणा दिनांक :-</v>
      </c>
      <c r="C294" s="967"/>
      <c r="D294" s="967"/>
      <c r="E294" s="968">
        <f>IF(AND(P206=""),"",'Master sheet'!$D$10)</f>
        <v>45428</v>
      </c>
      <c r="F294" s="968"/>
      <c r="G294" s="968"/>
      <c r="H294" s="968"/>
      <c r="I294" s="968"/>
      <c r="J294" s="483"/>
      <c r="K294" s="963" t="str">
        <f>IF('Master sheet'!$D$11="Hindi"," ग्रेड :-","Grade :-")</f>
        <v xml:space="preserve"> ग्रेड :-</v>
      </c>
      <c r="L294" s="963"/>
      <c r="M294" s="963"/>
      <c r="N294" s="963"/>
      <c r="O294" s="971" t="str">
        <f>IFERROR(VLOOKUP(P272,Marks,179,0),"")</f>
        <v>C</v>
      </c>
      <c r="P294" s="971"/>
      <c r="Q294" s="971"/>
      <c r="R294" s="971"/>
    </row>
    <row r="295" spans="1:18" ht="67.5" customHeight="1">
      <c r="A295" s="386">
        <f>IF(P272="","",A294+1)</f>
        <v>31</v>
      </c>
      <c r="B295" s="983" t="str">
        <f>IF(AND(C269=6),CONCATENATE("( ",UPPER('Master sheet'!H14)," )"),IF(AND(C269=7),CONCATENATE("( ",UPPER('Master sheet'!H25)," )"),""))</f>
        <v>( MAMTA LAWANIYA )</v>
      </c>
      <c r="C295" s="983"/>
      <c r="D295" s="983"/>
      <c r="E295" s="983"/>
      <c r="F295" s="983" t="str">
        <f>IF(AND(P272=""),"",CONCATENATE("(",'Master sheet'!$D$16," )"))</f>
        <v>(Suresh Chand )</v>
      </c>
      <c r="G295" s="983"/>
      <c r="H295" s="983"/>
      <c r="I295" s="983"/>
      <c r="J295" s="983"/>
      <c r="K295" s="983"/>
      <c r="L295" s="983"/>
      <c r="M295" s="983" t="str">
        <f>IF(AND(P272=""),"",CONCATENATE("(",'Master sheet'!$D$14," )"))</f>
        <v>(USHA PALIYA )</v>
      </c>
      <c r="N295" s="983"/>
      <c r="O295" s="983"/>
      <c r="P295" s="983"/>
      <c r="Q295" s="983"/>
      <c r="R295" s="983"/>
    </row>
    <row r="296" spans="1:18">
      <c r="A296" s="386">
        <f>IF(P272="","",A295+1)</f>
        <v>32</v>
      </c>
      <c r="B296" s="962" t="str">
        <f>IF('Master sheet'!$D$11="Hindi","हस्ताक्षर कक्षाध्यापक","Signature of the class teacher")</f>
        <v>हस्ताक्षर कक्षाध्यापक</v>
      </c>
      <c r="C296" s="962"/>
      <c r="D296" s="962"/>
      <c r="E296" s="962"/>
      <c r="F296" s="962" t="str">
        <f>IF('Master sheet'!$D$11="Hindi","हस्ताक्षर परीक्षा प्रभारी","Signature of the exam. Incharge")</f>
        <v>हस्ताक्षर परीक्षा प्रभारी</v>
      </c>
      <c r="G296" s="962"/>
      <c r="H296" s="962"/>
      <c r="I296" s="962"/>
      <c r="J296" s="962"/>
      <c r="K296" s="962"/>
      <c r="L296" s="962"/>
      <c r="M296" s="962" t="str">
        <f>IF('Master sheet'!$D$11="Hindi","हस्ताक्षर संस्था प्रधान","Head of Institute's Signature")</f>
        <v>हस्ताक्षर संस्था प्रधान</v>
      </c>
      <c r="N296" s="962"/>
      <c r="O296" s="962"/>
      <c r="P296" s="962"/>
      <c r="Q296" s="962"/>
      <c r="R296" s="962"/>
    </row>
    <row r="298" spans="1:18" ht="21" customHeight="1">
      <c r="A298" s="386">
        <f>IF(P305="","",1)</f>
        <v>1</v>
      </c>
      <c r="B298" s="1003" t="str">
        <f>IF('Master sheet'!$D$11="Hindi","वार्षिक रिपोर्ट कार्ड ","Report Card")</f>
        <v xml:space="preserve">वार्षिक रिपोर्ट कार्ड </v>
      </c>
      <c r="C298" s="1003"/>
      <c r="D298" s="1003"/>
      <c r="E298" s="1003"/>
      <c r="F298" s="1003"/>
      <c r="G298" s="1003"/>
      <c r="H298" s="1003"/>
      <c r="I298" s="1003"/>
      <c r="J298" s="1003"/>
      <c r="K298" s="1003"/>
      <c r="L298" s="1003"/>
      <c r="M298" s="1003"/>
      <c r="N298" s="1003"/>
      <c r="O298" s="1003"/>
      <c r="P298" s="1003"/>
      <c r="Q298" s="1003"/>
      <c r="R298" s="1003"/>
    </row>
    <row r="299" spans="1:18" ht="21" customHeight="1">
      <c r="A299" s="386">
        <f>IF(P305="","",A298+1)</f>
        <v>2</v>
      </c>
      <c r="B299" s="1004" t="str">
        <f>IF('Master sheet'!$D$11="Hindi","शिक्षा विभाग, राजस्थान सरकार","Education Department, Rajasthan Government")</f>
        <v>शिक्षा विभाग, राजस्थान सरकार</v>
      </c>
      <c r="C299" s="1004"/>
      <c r="D299" s="1004"/>
      <c r="E299" s="1004"/>
      <c r="F299" s="1004"/>
      <c r="G299" s="1004"/>
      <c r="H299" s="1004"/>
      <c r="I299" s="1004"/>
      <c r="J299" s="1004"/>
      <c r="K299" s="1004"/>
      <c r="L299" s="1004"/>
      <c r="M299" s="1004"/>
      <c r="N299" s="1004"/>
      <c r="O299" s="1004"/>
      <c r="P299" s="1004"/>
      <c r="Q299" s="1004"/>
      <c r="R299" s="1004"/>
    </row>
    <row r="300" spans="1:18" ht="21" customHeight="1">
      <c r="A300" s="386">
        <f>IF(P305="","",A299+1)</f>
        <v>3</v>
      </c>
      <c r="B300" s="1005" t="str">
        <f>IF('Master sheet'!$D$11="Hindi","विद्यालय का नाम :-","School Name :- ")</f>
        <v>विद्यालय का नाम :-</v>
      </c>
      <c r="C300" s="1005"/>
      <c r="D300" s="1005"/>
      <c r="E300" s="1006" t="str">
        <f>IF(AND(P305=""),"",IF('Master sheet'!$D$11="Hindi",'Master sheet'!$D$8,'Master sheet'!$D$7))</f>
        <v xml:space="preserve">महात्मा गाँधी राजकीय विद्यालय (अंग्रेजी माध्यम) बर, पाली </v>
      </c>
      <c r="F300" s="1006"/>
      <c r="G300" s="1006"/>
      <c r="H300" s="1006"/>
      <c r="I300" s="1006"/>
      <c r="J300" s="1006"/>
      <c r="K300" s="1006"/>
      <c r="L300" s="1006"/>
      <c r="M300" s="1006"/>
      <c r="N300" s="1006"/>
      <c r="O300" s="1006"/>
      <c r="P300" s="1006"/>
      <c r="Q300" s="1006"/>
      <c r="R300" s="1006"/>
    </row>
    <row r="301" spans="1:18" ht="21" customHeight="1">
      <c r="A301" s="386">
        <f>IF(P305="","",A300+1)</f>
        <v>4</v>
      </c>
      <c r="B301" s="379"/>
      <c r="C301" s="379"/>
      <c r="D301" s="379"/>
      <c r="E301" s="959" t="str">
        <f>IF(AND(P305=""),"",IF('Master sheet'!$D$11="Hindi",CONCATENATE("(विद्यालय मान्यता क्रमांक व वर्ष : ","  ",'Master sheet'!$D$6),CONCATENATE("(School Recognition Number &amp; Years : ","  ",'Master sheet'!$D$6)))</f>
        <v>(विद्यालय मान्यता क्रमांक व वर्ष :   शिक्षा/पाली/1995/2001</v>
      </c>
      <c r="F301" s="959"/>
      <c r="G301" s="959"/>
      <c r="H301" s="959"/>
      <c r="I301" s="959"/>
      <c r="J301" s="959"/>
      <c r="K301" s="959"/>
      <c r="L301" s="959"/>
      <c r="M301" s="959"/>
      <c r="N301" s="959"/>
      <c r="O301" s="959"/>
      <c r="P301" s="959"/>
      <c r="Q301" s="959"/>
      <c r="R301" s="959"/>
    </row>
    <row r="302" spans="1:18" ht="21" customHeight="1">
      <c r="A302" s="386">
        <f>IF(P305="","",A301+1)</f>
        <v>5</v>
      </c>
      <c r="B302" s="373" t="str">
        <f>IF('Master sheet'!$D$11="Hindi","कक्षा  :-","CLASS :- ")</f>
        <v>कक्षा  :-</v>
      </c>
      <c r="C302" s="960">
        <f>IFERROR(IF(AND(P305=""),"",VLOOKUP(P305,Marks,2,0)),"")</f>
        <v>7</v>
      </c>
      <c r="D302" s="960"/>
      <c r="E302" s="961" t="str">
        <f>IF('Master sheet'!$D$11="Hindi","सेक्शन :-","Section :- ")</f>
        <v>सेक्शन :-</v>
      </c>
      <c r="F302" s="961"/>
      <c r="G302" s="961"/>
      <c r="H302" s="961"/>
      <c r="I302" s="961"/>
      <c r="J302" s="960" t="str">
        <f>IFERROR(IF(AND(P305=""),"",VLOOKUP(P305,Marks,3,0)),"")</f>
        <v>A</v>
      </c>
      <c r="K302" s="960"/>
      <c r="L302" s="969" t="str">
        <f>IF('Master sheet'!$D$11="Hindi","सत्र :- ","Session :- ")</f>
        <v xml:space="preserve">सत्र :- </v>
      </c>
      <c r="M302" s="969"/>
      <c r="N302" s="969"/>
      <c r="O302" s="969"/>
      <c r="P302" s="970" t="str">
        <f>IF(AND(P305=""),"",'Marks Entry 6th'!$I$2)</f>
        <v>2024-2025</v>
      </c>
      <c r="Q302" s="970"/>
      <c r="R302" s="970"/>
    </row>
    <row r="303" spans="1:18" ht="21" customHeight="1">
      <c r="A303" s="386">
        <f>IF(P305="","",A302+1)</f>
        <v>6</v>
      </c>
      <c r="B303" s="1007" t="str">
        <f>IF('Master sheet'!$D$11="Hindi","विद्यार्थी का नाम :-","Student's Name :-")</f>
        <v>विद्यार्थी का नाम :-</v>
      </c>
      <c r="C303" s="1007"/>
      <c r="D303" s="1007"/>
      <c r="E303" s="1008" t="str">
        <f>IFERROR(IF(AND(P305=""),"",VLOOKUP(P305,Marks,6,0)),"")</f>
        <v>GUNEET CHOUHAN</v>
      </c>
      <c r="F303" s="1008"/>
      <c r="G303" s="1008"/>
      <c r="H303" s="1008"/>
      <c r="I303" s="1008"/>
      <c r="J303" s="1008"/>
      <c r="K303" s="1008"/>
      <c r="L303" s="1009" t="str">
        <f>IF('Master sheet'!$D$11="Hindi","प्रवेशांक :","SR. NO. :")</f>
        <v>प्रवेशांक :</v>
      </c>
      <c r="M303" s="1009"/>
      <c r="N303" s="1009"/>
      <c r="O303" s="1009"/>
      <c r="P303" s="1010">
        <f>IFERROR(IF(AND(P305=""),"",VLOOKUP(P305,Marks,5,0)),"")</f>
        <v>931</v>
      </c>
      <c r="Q303" s="1010"/>
      <c r="R303" s="1010"/>
    </row>
    <row r="304" spans="1:18" ht="21" customHeight="1">
      <c r="A304" s="386">
        <f>IF(P305="","",A303+1)</f>
        <v>7</v>
      </c>
      <c r="B304" s="1007" t="str">
        <f>IF('Master sheet'!$D$11="Hindi","पिता का नाम :-","Father's Name :-")</f>
        <v>पिता का नाम :-</v>
      </c>
      <c r="C304" s="1007"/>
      <c r="D304" s="1007"/>
      <c r="E304" s="1008" t="str">
        <f>IFERROR(IF(AND(P305=""),"",VLOOKUP(P305,Marks,7,0)),"")</f>
        <v>KAILASH CHOUHAN</v>
      </c>
      <c r="F304" s="1008"/>
      <c r="G304" s="1008"/>
      <c r="H304" s="1008"/>
      <c r="I304" s="1008"/>
      <c r="J304" s="1008"/>
      <c r="K304" s="1008"/>
      <c r="L304" s="1009" t="str">
        <f>IF('Master sheet'!$D$11="Hindi","जन्म तिथि :","Date of Birth :")</f>
        <v>जन्म तिथि :</v>
      </c>
      <c r="M304" s="1009"/>
      <c r="N304" s="1009"/>
      <c r="O304" s="1009"/>
      <c r="P304" s="1020" t="str">
        <f>IFERROR(IF(AND(P305=""),"",VLOOKUP(P305,Marks,4,0)),"")</f>
        <v>23-10-2015</v>
      </c>
      <c r="Q304" s="1020"/>
      <c r="R304" s="1020"/>
    </row>
    <row r="305" spans="1:18" ht="15.75">
      <c r="A305" s="386">
        <f>IF(P305="","",A304+1)</f>
        <v>8</v>
      </c>
      <c r="B305" s="1007" t="str">
        <f>IF('Master sheet'!$D$11="Hindi","माता का नाम :-","Mother's Name :-")</f>
        <v>माता का नाम :-</v>
      </c>
      <c r="C305" s="1007"/>
      <c r="D305" s="1007"/>
      <c r="E305" s="1008" t="str">
        <f>IFERROR(IF(AND(P305=""),"",VLOOKUP(P305,Marks,8,0)),"")</f>
        <v>PUSHPA DEVI</v>
      </c>
      <c r="F305" s="1008"/>
      <c r="G305" s="1008"/>
      <c r="H305" s="1008"/>
      <c r="I305" s="1008"/>
      <c r="J305" s="1008"/>
      <c r="K305" s="1008"/>
      <c r="L305" s="1009" t="str">
        <f>IF('Master sheet'!$D$11="Hindi","रोल नंबर :-","Roll No. :")</f>
        <v>रोल नंबर :-</v>
      </c>
      <c r="M305" s="1009"/>
      <c r="N305" s="1009"/>
      <c r="O305" s="1009"/>
      <c r="P305" s="1021">
        <f>IF(P272="","",IF(AND(P272+1&gt;$AA$6),"",P272+1))</f>
        <v>710</v>
      </c>
      <c r="Q305" s="1021"/>
      <c r="R305" s="1021"/>
    </row>
    <row r="306" spans="1:18" ht="15.75">
      <c r="A306" s="386">
        <f>IF(P305="","",A305+1)</f>
        <v>9</v>
      </c>
      <c r="B306" s="374"/>
      <c r="C306" s="374"/>
      <c r="D306" s="374"/>
      <c r="E306" s="375"/>
      <c r="F306" s="375"/>
      <c r="G306" s="421"/>
      <c r="H306" s="421"/>
      <c r="I306" s="375"/>
      <c r="J306" s="375"/>
      <c r="K306" s="375"/>
      <c r="L306" s="376"/>
      <c r="M306" s="376"/>
      <c r="N306" s="376"/>
      <c r="O306" s="376"/>
      <c r="P306" s="377"/>
      <c r="Q306" s="377"/>
      <c r="R306" s="377"/>
    </row>
    <row r="307" spans="1:18" ht="21.75" customHeight="1">
      <c r="A307" s="386">
        <f>IF(P305="","",A306+1)</f>
        <v>10</v>
      </c>
      <c r="B307" s="1022" t="str">
        <f>IF('Master sheet'!$D$11="Hindi","विषय","Subject")</f>
        <v>विषय</v>
      </c>
      <c r="C307" s="744" t="str">
        <f>IF('Master sheet'!$D$11="Hindi","प्रथम परख ","First Test")</f>
        <v xml:space="preserve">प्रथम परख </v>
      </c>
      <c r="D307" s="745"/>
      <c r="E307" s="746" t="str">
        <f>IF('Master sheet'!$D$11="Hindi","द्वितीय परख","Second Test")</f>
        <v>द्वितीय परख</v>
      </c>
      <c r="F307" s="747"/>
      <c r="G307" s="746" t="str">
        <f>IF('Master sheet'!$D$11="Hindi","तृतीय परख","Third Test")</f>
        <v>तृतीय परख</v>
      </c>
      <c r="H307" s="747"/>
      <c r="I307" s="1023" t="str">
        <f>IF('Master sheet'!$D$11="Hindi","सा. परख योग","Test Total")</f>
        <v>सा. परख योग</v>
      </c>
      <c r="J307" s="752" t="str">
        <f>IF('Master sheet'!$D$11="Hindi","अर्द्धवार्षिक","Half Yearly")</f>
        <v>अर्द्धवार्षिक</v>
      </c>
      <c r="K307" s="753"/>
      <c r="L307" s="754"/>
      <c r="M307" s="755" t="str">
        <f>IF('Master sheet'!$D$11="Hindi","अर्द्ध वा. तक योग","Total Till H.Y.")</f>
        <v>अर्द्ध वा. तक योग</v>
      </c>
      <c r="N307" s="752" t="str">
        <f>IF('Master sheet'!$D$11="Hindi","वार्षिक","Yearly")</f>
        <v>वार्षिक</v>
      </c>
      <c r="O307" s="753"/>
      <c r="P307" s="754"/>
      <c r="Q307" s="743" t="str">
        <f>IF('Master sheet'!$D$11="Hindi","विषय कुल योग ","Subject Total")</f>
        <v xml:space="preserve">विषय कुल योग </v>
      </c>
      <c r="R307" s="750" t="str">
        <f>IF('Master sheet'!$D$11="Hindi","ग्रेड","Grade")</f>
        <v>ग्रेड</v>
      </c>
    </row>
    <row r="308" spans="1:18" ht="86.25" customHeight="1">
      <c r="A308" s="386">
        <f>IF(P305="","",A307+1)</f>
        <v>11</v>
      </c>
      <c r="B308" s="1022"/>
      <c r="C308" s="431" t="str">
        <f>IF('Master sheet'!$D$11="Hindi","लिखित परीक्षा","Written")</f>
        <v>लिखित परीक्षा</v>
      </c>
      <c r="D308" s="431" t="str">
        <f>IF('Master sheet'!$D$11="Hindi","गतिविधि, मौखिक, प्रोजेक्ट, प्रायोगिक","Act, Oral, Project, Prac.")</f>
        <v>गतिविधि, मौखिक, प्रोजेक्ट, प्रायोगिक</v>
      </c>
      <c r="E308" s="431" t="str">
        <f>IF('Master sheet'!$D$11="Hindi","लिखित परीक्षा","Written")</f>
        <v>लिखित परीक्षा</v>
      </c>
      <c r="F308" s="431" t="str">
        <f>IF('Master sheet'!$D$11="Hindi","गतिविधि, मौखिक, प्रोजेक्ट, प्रायोगिक","Act, Oral, Project, Prac.")</f>
        <v>गतिविधि, मौखिक, प्रोजेक्ट, प्रायोगिक</v>
      </c>
      <c r="G308" s="431" t="str">
        <f>IF('Master sheet'!$D$11="Hindi","लिखित परीक्षा","Written")</f>
        <v>लिखित परीक्षा</v>
      </c>
      <c r="H308" s="431" t="str">
        <f>IF('Master sheet'!$D$11="Hindi","गतिविधि, मौखिक, प्रोजेक्ट, प्रायोगिक","Act, Oral, Project, Prac.")</f>
        <v>गतिविधि, मौखिक, प्रोजेक्ट, प्रायोगिक</v>
      </c>
      <c r="I308" s="1024"/>
      <c r="J308" s="431" t="str">
        <f>IF('Master sheet'!$D$11="Hindi","लिखित परीक्षा","Written")</f>
        <v>लिखित परीक्षा</v>
      </c>
      <c r="K308" s="431" t="str">
        <f>IF('Master sheet'!$D$11="Hindi","गतिविधि, मौखिक, प्रोजेक्ट, प्रायोगिक","Act, Oral, Project, Prac.")</f>
        <v>गतिविधि, मौखिक, प्रोजेक्ट, प्रायोगिक</v>
      </c>
      <c r="L308" s="431" t="str">
        <f>IF('Master sheet'!$D$11="Hindi","अर्द्ध वा. योग","H.Y. Total")</f>
        <v>अर्द्ध वा. योग</v>
      </c>
      <c r="M308" s="755"/>
      <c r="N308" s="431" t="str">
        <f>IF('Master sheet'!$D$11="Hindi","लिखित परीक्षा","Written")</f>
        <v>लिखित परीक्षा</v>
      </c>
      <c r="O308" s="431" t="str">
        <f>IF('Master sheet'!$D$11="Hindi","गतिविधि, मौखिक, प्रोजेक्ट, प्रायोगिक","Act, Oral, Project, Prac.")</f>
        <v>गतिविधि, मौखिक, प्रोजेक्ट, प्रायोगिक</v>
      </c>
      <c r="P308" s="431" t="str">
        <f>IF('Master sheet'!$D$11="Hindi","वार्षिक योग","Yearly Total")</f>
        <v>वार्षिक योग</v>
      </c>
      <c r="Q308" s="743"/>
      <c r="R308" s="751">
        <v>0</v>
      </c>
    </row>
    <row r="309" spans="1:18" ht="21.75" customHeight="1">
      <c r="A309" s="386">
        <f>IF(P305="","",A308+1)</f>
        <v>12</v>
      </c>
      <c r="B309" s="1022"/>
      <c r="C309" s="114">
        <v>5</v>
      </c>
      <c r="D309" s="114">
        <v>5</v>
      </c>
      <c r="E309" s="114">
        <v>5</v>
      </c>
      <c r="F309" s="114">
        <v>5</v>
      </c>
      <c r="G309" s="114">
        <v>5</v>
      </c>
      <c r="H309" s="114">
        <v>5</v>
      </c>
      <c r="I309" s="369">
        <f>IF(AND(C309="",D309="",E309="",F309="",G309="",H309=""),"",SUM(C309:H309))</f>
        <v>30</v>
      </c>
      <c r="J309" s="114">
        <v>50</v>
      </c>
      <c r="K309" s="114">
        <v>20</v>
      </c>
      <c r="L309" s="116">
        <f>IF(AND(J309="",K309=""),"",SUM(J309:K309))</f>
        <v>70</v>
      </c>
      <c r="M309" s="115">
        <f>IF(AND(I309="NA",L309="NA"),"NA",SUM(I309,L309))</f>
        <v>100</v>
      </c>
      <c r="N309" s="114">
        <v>70</v>
      </c>
      <c r="O309" s="114">
        <v>30</v>
      </c>
      <c r="P309" s="286">
        <f>IF(AND(N309="",O309=""),"",SUM(N309:O309))</f>
        <v>100</v>
      </c>
      <c r="Q309" s="115">
        <f>IF(P309="","",SUM(M309,P309))</f>
        <v>200</v>
      </c>
      <c r="R309" s="114"/>
    </row>
    <row r="310" spans="1:18" ht="20.100000000000001" customHeight="1">
      <c r="A310" s="386">
        <f>IF(P305="","",A309+1)</f>
        <v>13</v>
      </c>
      <c r="B310" s="92" t="str">
        <f>IF('Master sheet'!D$11="Hindi","हिंदी","Hindi")</f>
        <v>हिंदी</v>
      </c>
      <c r="C310" s="423" t="str">
        <f>IFERROR(VLOOKUP(P305,Marks,11,0),"")</f>
        <v>AB</v>
      </c>
      <c r="D310" s="423">
        <f>IFERROR(VLOOKUP(P305,Marks,12,0),"")</f>
        <v>2</v>
      </c>
      <c r="E310" s="423">
        <f>IFERROR(VLOOKUP(P305,Marks,13,0),"")</f>
        <v>2</v>
      </c>
      <c r="F310" s="423">
        <f>IFERROR(VLOOKUP(P305,Marks,14,0),"")</f>
        <v>2</v>
      </c>
      <c r="G310" s="423">
        <f>IFERROR(VLOOKUP(P305,Marks,15,0),"")</f>
        <v>2</v>
      </c>
      <c r="H310" s="423">
        <f>IFERROR(VLOOKUP(P305,Marks,16,0),"")</f>
        <v>5</v>
      </c>
      <c r="I310" s="368">
        <f>IFERROR(VLOOKUP(P305,Marks,17,0),"")</f>
        <v>13</v>
      </c>
      <c r="J310" s="423">
        <f>IFERROR(VLOOKUP(P305,Marks,18,0),"")</f>
        <v>36</v>
      </c>
      <c r="K310" s="423">
        <f>IFERROR(VLOOKUP(P305,Marks,19,0),"")</f>
        <v>11</v>
      </c>
      <c r="L310" s="87">
        <f>IFERROR(VLOOKUP(P305,Marks,20,0),"")</f>
        <v>47</v>
      </c>
      <c r="M310" s="367">
        <f>IFERROR(VLOOKUP(P305,Marks,21,0),"")</f>
        <v>60</v>
      </c>
      <c r="N310" s="423">
        <f>IFERROR(VLOOKUP(P305,Marks,22,0),"")</f>
        <v>37</v>
      </c>
      <c r="O310" s="423">
        <f>IFERROR(VLOOKUP(P305,Marks,23,0),"")</f>
        <v>11</v>
      </c>
      <c r="P310" s="87">
        <f>IFERROR(VLOOKUP(P305,Marks,24,0),"")</f>
        <v>48</v>
      </c>
      <c r="Q310" s="370">
        <f>IFERROR(VLOOKUP(P305,Marks,25,0),"")</f>
        <v>108</v>
      </c>
      <c r="R310" s="89" t="str">
        <f>IFERROR(VLOOKUP(P305,Marks,31,0),"")</f>
        <v>C</v>
      </c>
    </row>
    <row r="311" spans="1:18" ht="20.100000000000001" customHeight="1">
      <c r="A311" s="386">
        <f>IF(P305="","",A310+1)</f>
        <v>14</v>
      </c>
      <c r="B311" s="92" t="str">
        <f>IF('Master sheet'!$D$11="Hindi","अंग्रेजी","English")</f>
        <v>अंग्रेजी</v>
      </c>
      <c r="C311" s="423">
        <f>IFERROR(VLOOKUP(P305,Marks,32,0),"")</f>
        <v>5</v>
      </c>
      <c r="D311" s="423">
        <f>IFERROR(VLOOKUP(P305,Marks,33,0),"")</f>
        <v>5</v>
      </c>
      <c r="E311" s="423">
        <f>IFERROR(VLOOKUP(P305,Marks,34,0),"")</f>
        <v>5</v>
      </c>
      <c r="F311" s="423">
        <f>IFERROR(VLOOKUP(P305,Marks,35,0),"")</f>
        <v>5</v>
      </c>
      <c r="G311" s="423">
        <f>IFERROR(VLOOKUP(P305,Marks,36,0),"")</f>
        <v>5</v>
      </c>
      <c r="H311" s="423">
        <f>IFERROR(VLOOKUP(P305,Marks,37,0),"")</f>
        <v>5</v>
      </c>
      <c r="I311" s="368">
        <f>IFERROR(VLOOKUP(P305,Marks,38,0),"")</f>
        <v>30</v>
      </c>
      <c r="J311" s="423">
        <f>IFERROR(VLOOKUP(P305,Marks,39,0),"")</f>
        <v>47</v>
      </c>
      <c r="K311" s="423">
        <f>IFERROR(VLOOKUP(P305,Marks,40,0),"")</f>
        <v>16</v>
      </c>
      <c r="L311" s="87">
        <f>IFERROR(VLOOKUP(P305,Marks,41,0),"")</f>
        <v>63</v>
      </c>
      <c r="M311" s="367">
        <f>IFERROR(VLOOKUP(P305,Marks,42,0),"")</f>
        <v>93</v>
      </c>
      <c r="N311" s="423">
        <f>IFERROR(VLOOKUP(P305,Marks,43,0),"")</f>
        <v>45</v>
      </c>
      <c r="O311" s="423">
        <f>IFERROR(VLOOKUP(P305,Marks,44,0),"")</f>
        <v>25</v>
      </c>
      <c r="P311" s="87">
        <f>IFERROR(VLOOKUP(P305,Marks,45,0),"")</f>
        <v>70</v>
      </c>
      <c r="Q311" s="370">
        <f>IFERROR(VLOOKUP(P305,Marks,46,0),"")</f>
        <v>163</v>
      </c>
      <c r="R311" s="89" t="str">
        <f>IFERROR(VLOOKUP(P305,Marks,52,0),"")</f>
        <v>B</v>
      </c>
    </row>
    <row r="312" spans="1:18" ht="20.100000000000001" customHeight="1">
      <c r="A312" s="386">
        <f>IF(P305="","",A311+1)</f>
        <v>15</v>
      </c>
      <c r="B312" s="92" t="str">
        <f>IFERROR(VLOOKUP(P305,Marks,53,0),"")</f>
        <v>संस्कृत (71)</v>
      </c>
      <c r="C312" s="423">
        <f>IFERROR(VLOOKUP(P305,Marks,54,0),"")</f>
        <v>5</v>
      </c>
      <c r="D312" s="423">
        <f>IFERROR(VLOOKUP(P305,Marks,55,0),"")</f>
        <v>4</v>
      </c>
      <c r="E312" s="423">
        <f>IFERROR(VLOOKUP(P305,Marks,56,0),"")</f>
        <v>4</v>
      </c>
      <c r="F312" s="423">
        <f>IFERROR(VLOOKUP(P305,Marks,57,0),"")</f>
        <v>4</v>
      </c>
      <c r="G312" s="423">
        <f>IFERROR(VLOOKUP(P305,Marks,58,0),"")</f>
        <v>4</v>
      </c>
      <c r="H312" s="423">
        <f>IFERROR(VLOOKUP(P305,Marks,59,0),"")</f>
        <v>5</v>
      </c>
      <c r="I312" s="368">
        <f>IFERROR(VLOOKUP(P305,Marks,60,0),"")</f>
        <v>26</v>
      </c>
      <c r="J312" s="423">
        <f>IFERROR(VLOOKUP(P305,Marks,61,0),"")</f>
        <v>46</v>
      </c>
      <c r="K312" s="423">
        <f>IFERROR(VLOOKUP(P305,Marks,62,0),"")</f>
        <v>16</v>
      </c>
      <c r="L312" s="87">
        <f>IFERROR(VLOOKUP(P305,Marks,63,0),"")</f>
        <v>62</v>
      </c>
      <c r="M312" s="367">
        <f>IFERROR(VLOOKUP(P305,Marks,64,0),"")</f>
        <v>88</v>
      </c>
      <c r="N312" s="423">
        <f>IFERROR(VLOOKUP(P305,Marks,65,0),"")</f>
        <v>45</v>
      </c>
      <c r="O312" s="423">
        <f>IFERROR(VLOOKUP(P305,Marks,66,0),"")</f>
        <v>8</v>
      </c>
      <c r="P312" s="87">
        <f>IFERROR(VLOOKUP(P305,Marks,67,0),"")</f>
        <v>53</v>
      </c>
      <c r="Q312" s="370">
        <f>IFERROR(VLOOKUP(P305,Marks,68,0),"")</f>
        <v>141</v>
      </c>
      <c r="R312" s="89" t="str">
        <f>IFERROR(VLOOKUP(P305,Marks,74,0),"")</f>
        <v>C</v>
      </c>
    </row>
    <row r="313" spans="1:18" ht="20.100000000000001" customHeight="1">
      <c r="A313" s="386">
        <f>IF(P305="","",A312+1)</f>
        <v>16</v>
      </c>
      <c r="B313" s="92" t="str">
        <f>IF('Master sheet'!$D$11="Hindi","गणित","Maths")</f>
        <v>गणित</v>
      </c>
      <c r="C313" s="423">
        <f>IFERROR(VLOOKUP(P305,Marks,75,0),"")</f>
        <v>4</v>
      </c>
      <c r="D313" s="423">
        <f>IFERROR(VLOOKUP(P305,Marks,76,0),"")</f>
        <v>5</v>
      </c>
      <c r="E313" s="423">
        <f>IFERROR(VLOOKUP(P305,Marks,77,0),"")</f>
        <v>4</v>
      </c>
      <c r="F313" s="423">
        <f>IFERROR(VLOOKUP(P305,Marks,78,0),"")</f>
        <v>5</v>
      </c>
      <c r="G313" s="423">
        <f>IFERROR(VLOOKUP(P305,Marks,79,0),"")</f>
        <v>4</v>
      </c>
      <c r="H313" s="423">
        <f>IFERROR(VLOOKUP(P305,Marks,80,0),"")</f>
        <v>5</v>
      </c>
      <c r="I313" s="368">
        <f>IFERROR(VLOOKUP(P305,Marks,81,0),"")</f>
        <v>27</v>
      </c>
      <c r="J313" s="423" t="str">
        <f>IFERROR(VLOOKUP(P305,Marks,82,0),"")</f>
        <v>ML</v>
      </c>
      <c r="K313" s="423">
        <f>IFERROR(VLOOKUP(P305,Marks,83,0),"")</f>
        <v>9</v>
      </c>
      <c r="L313" s="87">
        <f>IFERROR(VLOOKUP(P305,Marks,84,0),"")</f>
        <v>9</v>
      </c>
      <c r="M313" s="367">
        <f>IFERROR(VLOOKUP(P305,Marks,85,0),"")</f>
        <v>36</v>
      </c>
      <c r="N313" s="423">
        <f>IFERROR(VLOOKUP(P305,Marks,86,0),"")</f>
        <v>55</v>
      </c>
      <c r="O313" s="423">
        <f>IFERROR(VLOOKUP(P305,Marks,87,0),"")</f>
        <v>8</v>
      </c>
      <c r="P313" s="87">
        <f>IFERROR(VLOOKUP(P305,Marks,88,0),"")</f>
        <v>63</v>
      </c>
      <c r="Q313" s="370">
        <f>IFERROR(VLOOKUP(P305,Marks,89,0),"")</f>
        <v>99</v>
      </c>
      <c r="R313" s="89" t="str">
        <f>IFERROR(VLOOKUP(P305,Marks,95,0),"")</f>
        <v>C</v>
      </c>
    </row>
    <row r="314" spans="1:18" ht="20.100000000000001" customHeight="1">
      <c r="A314" s="386">
        <f>IF(P305="","",A313+1)</f>
        <v>17</v>
      </c>
      <c r="B314" s="92" t="str">
        <f>IF('Master sheet'!$D$11="Hindi","विज्ञान","Science")</f>
        <v>विज्ञान</v>
      </c>
      <c r="C314" s="423">
        <f>IFERROR(VLOOKUP(P305,Marks,96,0),"")</f>
        <v>5</v>
      </c>
      <c r="D314" s="423">
        <f>IFERROR(VLOOKUP(P305,Marks,97),"")</f>
        <v>5</v>
      </c>
      <c r="E314" s="423">
        <f>IFERROR(VLOOKUP(P305,Marks,98,0),"")</f>
        <v>5</v>
      </c>
      <c r="F314" s="423">
        <f>IFERROR(VLOOKUP(P305,Marks,99,0),"")</f>
        <v>5</v>
      </c>
      <c r="G314" s="423">
        <f>IFERROR(VLOOKUP(P305,Marks,100,0),"")</f>
        <v>4</v>
      </c>
      <c r="H314" s="423">
        <f>IFERROR(VLOOKUP(P305,Marks,101,0),"")</f>
        <v>4</v>
      </c>
      <c r="I314" s="368">
        <f>IFERROR(VLOOKUP(P305,Marks,102,0),"")</f>
        <v>28</v>
      </c>
      <c r="J314" s="423">
        <f>IFERROR(VLOOKUP(P305,Marks,103,0),"")</f>
        <v>32</v>
      </c>
      <c r="K314" s="423">
        <f>IFERROR(VLOOKUP(P305,Marks,104,0),"")</f>
        <v>11</v>
      </c>
      <c r="L314" s="87">
        <f>IFERROR(VLOOKUP(P305,Marks,105,0),"")</f>
        <v>43</v>
      </c>
      <c r="M314" s="367">
        <f>IFERROR(VLOOKUP(P305,Marks,106,0),"")</f>
        <v>71</v>
      </c>
      <c r="N314" s="423">
        <f>IFERROR(VLOOKUP(P305,Marks,107,0),"")</f>
        <v>58</v>
      </c>
      <c r="O314" s="423">
        <f>IFERROR(VLOOKUP(P305,Marks,108,0),"")</f>
        <v>16</v>
      </c>
      <c r="P314" s="87">
        <f>IFERROR(VLOOKUP(P305,Marks,109,0),"")</f>
        <v>74</v>
      </c>
      <c r="Q314" s="370">
        <f>IFERROR(VLOOKUP(P305,Marks,110,0),"")</f>
        <v>145</v>
      </c>
      <c r="R314" s="89" t="str">
        <f>IFERROR(VLOOKUP(P305,Marks,116,0),"")</f>
        <v>B</v>
      </c>
    </row>
    <row r="315" spans="1:18" ht="20.100000000000001" customHeight="1">
      <c r="A315" s="386">
        <f>IF(P305="","",A314+1)</f>
        <v>18</v>
      </c>
      <c r="B315" s="92" t="str">
        <f>IF('Master sheet'!$D$11="Hindi","सामाजिक विज्ञान","Social Science")</f>
        <v>सामाजिक विज्ञान</v>
      </c>
      <c r="C315" s="423">
        <f>IFERROR(VLOOKUP(P305,Marks,117,0),"")</f>
        <v>5</v>
      </c>
      <c r="D315" s="423">
        <f>IFERROR(VLOOKUP(P305,Marks,118,0),"")</f>
        <v>5</v>
      </c>
      <c r="E315" s="423">
        <f>IFERROR(VLOOKUP(P305,Marks,119,0),"")</f>
        <v>4</v>
      </c>
      <c r="F315" s="423">
        <f>IFERROR(VLOOKUP(P305,Marks,120,0),"")</f>
        <v>4</v>
      </c>
      <c r="G315" s="423">
        <f>IFERROR(VLOOKUP(P305,Marks,121,0),"")</f>
        <v>3</v>
      </c>
      <c r="H315" s="423">
        <f>IFERROR(VLOOKUP(P305,Marks,122,0),"")</f>
        <v>3</v>
      </c>
      <c r="I315" s="368">
        <f>IFERROR(VLOOKUP(P305,Marks,123,0),"")</f>
        <v>24</v>
      </c>
      <c r="J315" s="423">
        <f>IFERROR(VLOOKUP(P305,Marks,124,0),"")</f>
        <v>42</v>
      </c>
      <c r="K315" s="423">
        <f>IFERROR(VLOOKUP(P305,Marks,125,0),"")</f>
        <v>10</v>
      </c>
      <c r="L315" s="87">
        <f>IFERROR(VLOOKUP(P305,Marks,126,0),"")</f>
        <v>52</v>
      </c>
      <c r="M315" s="367">
        <f>IFERROR(VLOOKUP(P305,Marks,127,0),"")</f>
        <v>76</v>
      </c>
      <c r="N315" s="423">
        <f>IFERROR(VLOOKUP(P305,Marks,128,0),"")</f>
        <v>66</v>
      </c>
      <c r="O315" s="423">
        <f>IFERROR(VLOOKUP(P305,Marks,129,0),"")</f>
        <v>18</v>
      </c>
      <c r="P315" s="87">
        <f>IFERROR(VLOOKUP(P305,Marks,130,0),"")</f>
        <v>84</v>
      </c>
      <c r="Q315" s="370">
        <f>IFERROR(VLOOKUP(P305,Marks,131,0),"")</f>
        <v>160</v>
      </c>
      <c r="R315" s="89" t="str">
        <f>IFERROR(VLOOKUP(P305,Marks,137,0),"")</f>
        <v>B</v>
      </c>
    </row>
    <row r="316" spans="1:18" ht="27" customHeight="1">
      <c r="A316" s="386">
        <f>IF(P305="","",A315+1)</f>
        <v>19</v>
      </c>
      <c r="B316" s="428" t="str">
        <f>IF('Master sheet'!$D$11="Hindi","कुल योग","Total")</f>
        <v>कुल योग</v>
      </c>
      <c r="C316" s="90">
        <f>IF(AND(C310="",C311="",C312="",C313="",C314="",C315=""),"",SUM(C310:C315))</f>
        <v>24</v>
      </c>
      <c r="D316" s="90">
        <f t="shared" ref="D316:Q316" si="9">IF(AND(D310="",D311="",D312="",D313="",D314="",D315=""),"",SUM(D310:D315))</f>
        <v>26</v>
      </c>
      <c r="E316" s="90">
        <f t="shared" si="9"/>
        <v>24</v>
      </c>
      <c r="F316" s="90">
        <f t="shared" si="9"/>
        <v>25</v>
      </c>
      <c r="G316" s="90">
        <f t="shared" si="9"/>
        <v>22</v>
      </c>
      <c r="H316" s="90">
        <f t="shared" si="9"/>
        <v>27</v>
      </c>
      <c r="I316" s="90">
        <f t="shared" si="9"/>
        <v>148</v>
      </c>
      <c r="J316" s="90">
        <f t="shared" si="9"/>
        <v>203</v>
      </c>
      <c r="K316" s="90">
        <f t="shared" si="9"/>
        <v>73</v>
      </c>
      <c r="L316" s="90">
        <f t="shared" si="9"/>
        <v>276</v>
      </c>
      <c r="M316" s="90">
        <f t="shared" si="9"/>
        <v>424</v>
      </c>
      <c r="N316" s="90">
        <f t="shared" si="9"/>
        <v>306</v>
      </c>
      <c r="O316" s="90">
        <f t="shared" si="9"/>
        <v>86</v>
      </c>
      <c r="P316" s="90">
        <f t="shared" si="9"/>
        <v>392</v>
      </c>
      <c r="Q316" s="90">
        <f t="shared" si="9"/>
        <v>816</v>
      </c>
      <c r="R316" s="223" t="str">
        <f>IFERROR(VLOOKUP(P305,Marks,179,0),"")</f>
        <v>C</v>
      </c>
    </row>
    <row r="317" spans="1:18">
      <c r="A317" s="386">
        <f>IF(P305="","",A316+1)</f>
        <v>20</v>
      </c>
      <c r="B317" s="993"/>
      <c r="C317" s="993"/>
      <c r="D317" s="993"/>
      <c r="E317" s="993"/>
      <c r="F317" s="993"/>
      <c r="G317" s="993"/>
      <c r="H317" s="993"/>
      <c r="I317" s="993"/>
      <c r="J317" s="993"/>
      <c r="K317" s="993"/>
      <c r="L317" s="993"/>
      <c r="M317" s="993"/>
      <c r="N317" s="993"/>
      <c r="O317" s="993"/>
      <c r="P317" s="993"/>
      <c r="Q317" s="993"/>
      <c r="R317" s="993"/>
    </row>
    <row r="318" spans="1:18" ht="20.100000000000001" customHeight="1">
      <c r="A318" s="386">
        <f>IF(P305="","",A317+1)</f>
        <v>21</v>
      </c>
      <c r="B318" s="994" t="str">
        <f>IF('Master sheet'!$D$11="Hindi","अतिरिक्त विषय ","Extra Subject")</f>
        <v xml:space="preserve">अतिरिक्त विषय </v>
      </c>
      <c r="C318" s="994"/>
      <c r="D318" s="994"/>
      <c r="E318" s="994"/>
      <c r="F318" s="994"/>
      <c r="G318" s="994"/>
      <c r="H318" s="994"/>
      <c r="I318" s="994"/>
      <c r="J318" s="994"/>
      <c r="K318" s="994"/>
      <c r="L318" s="994"/>
      <c r="M318" s="994"/>
      <c r="N318" s="994"/>
      <c r="O318" s="994"/>
      <c r="P318" s="994"/>
      <c r="Q318" s="994"/>
      <c r="R318" s="994"/>
    </row>
    <row r="319" spans="1:18" ht="20.100000000000001" customHeight="1">
      <c r="A319" s="386">
        <f>IF(P305="","",A318+1)</f>
        <v>22</v>
      </c>
      <c r="B319" s="988" t="str">
        <f>IF('Master sheet'!$D$11="Hindi","विषय","Subject")</f>
        <v>विषय</v>
      </c>
      <c r="C319" s="988"/>
      <c r="D319" s="988" t="str">
        <f>IF('Master sheet'!$D$11="Hindi","पूर्णांक","M.M.")</f>
        <v>पूर्णांक</v>
      </c>
      <c r="E319" s="988"/>
      <c r="F319" s="988" t="str">
        <f>IF('Master sheet'!$D$11="Hindi","प्राप्तांक","Ob.M.")</f>
        <v>प्राप्तांक</v>
      </c>
      <c r="G319" s="988"/>
      <c r="H319" s="988" t="str">
        <f>IF('Master sheet'!$D$11="Hindi","ग्रेड","Grade")</f>
        <v>ग्रेड</v>
      </c>
      <c r="I319" s="988"/>
      <c r="J319" s="991" t="str">
        <f>IF('Master sheet'!$D$11="Hindi","विषय","Subject")</f>
        <v>विषय</v>
      </c>
      <c r="K319" s="992"/>
      <c r="L319" s="995"/>
      <c r="M319" s="991" t="str">
        <f>IF('Master sheet'!$D$11="Hindi","पूर्णांक","M.M.")</f>
        <v>पूर्णांक</v>
      </c>
      <c r="N319" s="995"/>
      <c r="O319" s="991" t="str">
        <f>IF('Master sheet'!$D$11="Hindi","प्राप्तांक","Ob.M.")</f>
        <v>प्राप्तांक</v>
      </c>
      <c r="P319" s="995"/>
      <c r="Q319" s="991" t="str">
        <f>IF('Master sheet'!$D$11="Hindi","ग्रेड","Grade")</f>
        <v>ग्रेड</v>
      </c>
      <c r="R319" s="995"/>
    </row>
    <row r="320" spans="1:18" ht="20.100000000000001" customHeight="1">
      <c r="A320" s="386">
        <f>IF(P305="","",A319+1)</f>
        <v>23</v>
      </c>
      <c r="B320" s="999" t="str">
        <f>IF(AND('Marks Entry 6th'!$CJ$3="",'Marks Entry 7th'!$CJ$3=""),"",IF(AND(C269=6),'Marks Entry 6th'!$CJ$3,IF(AND(C269=7),'Marks Entry 7th'!$CJ$3,"")))</f>
        <v>COMPUTER</v>
      </c>
      <c r="C320" s="999"/>
      <c r="D320" s="996">
        <f>IF(AND(P305=""),"",'Result Sheet'!$FO$7)</f>
        <v>100</v>
      </c>
      <c r="E320" s="996"/>
      <c r="F320" s="997" t="str">
        <f>IFERROR(IF(AND(P305=""),"",VLOOKUP(P305,Marks,170,0)),"")</f>
        <v/>
      </c>
      <c r="G320" s="997"/>
      <c r="H320" s="998" t="str">
        <f>IFERROR(IF(AND(P305=""),"",VLOOKUP(P305,Marks,171,0)),"")</f>
        <v/>
      </c>
      <c r="I320" s="998"/>
      <c r="J320" s="1000" t="str">
        <f>IF(AND('Marks Entry 6th'!$CL$3="",'Marks Entry 7th'!$CL$3=""),"",IF(AND(C269=6),'Marks Entry 6th'!$CL$3,IF(AND(C269=7),'Marks Entry 7th'!$CL$3,"")))</f>
        <v>G.K.</v>
      </c>
      <c r="K320" s="1001"/>
      <c r="L320" s="1002"/>
      <c r="M320" s="996">
        <f>IF(AND(P305=""),"",'Result Sheet'!$FS$7)</f>
        <v>100</v>
      </c>
      <c r="N320" s="996"/>
      <c r="O320" s="997" t="str">
        <f>IFERROR(IF(AND(P305=""),"",VLOOKUP(P305,Marks,174,0)),"")</f>
        <v/>
      </c>
      <c r="P320" s="997"/>
      <c r="Q320" s="998" t="str">
        <f>IFERROR(IF(AND(P305=""),"",VLOOKUP(P305,Marks,175,0)),"")</f>
        <v/>
      </c>
      <c r="R320" s="998"/>
    </row>
    <row r="321" spans="1:18" ht="20.100000000000001" customHeight="1">
      <c r="A321" s="386">
        <f>IF(P305="","",A320+1)</f>
        <v>24</v>
      </c>
      <c r="B321" s="973" t="str">
        <f>IF('Master sheet'!$D$11="Hindi","विषय","Subject")</f>
        <v>विषय</v>
      </c>
      <c r="C321" s="974"/>
      <c r="D321" s="974"/>
      <c r="E321" s="356" t="str">
        <f>IF('Master sheet'!$D$11="Hindi","प्राप्तांक","Ob.M.")</f>
        <v>प्राप्तांक</v>
      </c>
      <c r="F321" s="92" t="str">
        <f>IF('Master sheet'!$D$11="Hindi","ग्रेड","Grade")</f>
        <v>ग्रेड</v>
      </c>
      <c r="G321" s="425"/>
      <c r="H321" s="425"/>
      <c r="I321" s="973" t="str">
        <f>IF('Master sheet'!$D$11="Hindi","विषय","Subject")</f>
        <v>विषय</v>
      </c>
      <c r="J321" s="974"/>
      <c r="K321" s="974"/>
      <c r="L321" s="356" t="str">
        <f>IF('Master sheet'!$D$11="Hindi","प्राप्तांक","Ob.M.")</f>
        <v>प्राप्तांक</v>
      </c>
      <c r="M321" s="92" t="str">
        <f>IF('Master sheet'!$D$11="Hindi","ग्रेड","Grade")</f>
        <v>ग्रेड</v>
      </c>
      <c r="N321" s="973" t="str">
        <f>IF('Master sheet'!$D$11="Hindi","विषय","Subject")</f>
        <v>विषय</v>
      </c>
      <c r="O321" s="974"/>
      <c r="P321" s="975"/>
      <c r="Q321" s="357" t="str">
        <f>IF('Master sheet'!$D$11="Hindi","प्राप्तांक","Ob.M.")</f>
        <v>प्राप्तांक</v>
      </c>
      <c r="R321" s="92" t="str">
        <f>IF('Master sheet'!$D$11="Hindi","ग्रेड","Grade")</f>
        <v>ग्रेड</v>
      </c>
    </row>
    <row r="322" spans="1:18" ht="20.100000000000001" customHeight="1">
      <c r="A322" s="386">
        <f>IF(P305="","",A321+1)</f>
        <v>25</v>
      </c>
      <c r="B322" s="976" t="str">
        <f>IF('Master sheet'!$D$11="Hindi","कार्यानुभव","WORK EXP.")</f>
        <v>कार्यानुभव</v>
      </c>
      <c r="C322" s="977"/>
      <c r="D322" s="977"/>
      <c r="E322" s="986">
        <f>IFERROR(VLOOKUP(P305,Marks,143,0),"")</f>
        <v>94</v>
      </c>
      <c r="F322" s="987"/>
      <c r="G322" s="427" t="str">
        <f>IFERROR(VLOOKUP(P305,Marks,147,0),"")</f>
        <v>A+</v>
      </c>
      <c r="H322" s="988" t="str">
        <f>IF('Master sheet'!$D$11="Hindi","कला शिक्षा","ART EDU.")</f>
        <v>कला शिक्षा</v>
      </c>
      <c r="I322" s="988"/>
      <c r="J322" s="988"/>
      <c r="K322" s="986">
        <f>IFERROR(VLOOKUP(P305,Marks,153,0),"")</f>
        <v>80</v>
      </c>
      <c r="L322" s="987"/>
      <c r="M322" s="97" t="str">
        <f>IFERROR(VLOOKUP(P305,Marks,157,0),"")</f>
        <v>A</v>
      </c>
      <c r="N322" s="978" t="str">
        <f>IF('Master sheet'!$D$11="Hindi","स्वा. एवं शा. शिक्षा","HE.&amp;PH. EDU.")</f>
        <v>स्वा. एवं शा. शिक्षा</v>
      </c>
      <c r="O322" s="979"/>
      <c r="P322" s="980"/>
      <c r="Q322" s="88">
        <f>IFERROR(VLOOKUP(P305,Marks,163,0),"")</f>
        <v>82</v>
      </c>
      <c r="R322" s="97" t="str">
        <f>IFERROR(VLOOKUP(P305,Marks,167,0),"")</f>
        <v>A</v>
      </c>
    </row>
    <row r="323" spans="1:18">
      <c r="A323" s="386">
        <f>IF(P305="","",A322+1)</f>
        <v>26</v>
      </c>
      <c r="B323" s="363"/>
      <c r="C323" s="363"/>
      <c r="D323" s="363"/>
      <c r="E323" s="364"/>
      <c r="F323" s="365"/>
      <c r="G323" s="365"/>
      <c r="H323" s="365"/>
      <c r="I323" s="363"/>
      <c r="J323" s="363"/>
      <c r="K323" s="363"/>
      <c r="L323" s="364"/>
      <c r="M323" s="365"/>
      <c r="N323" s="366"/>
      <c r="O323" s="366"/>
      <c r="P323" s="366"/>
      <c r="Q323" s="364"/>
      <c r="R323" s="365"/>
    </row>
    <row r="324" spans="1:18" ht="21" customHeight="1">
      <c r="A324" s="386">
        <f>IF(P305="","",A323+1)</f>
        <v>27</v>
      </c>
      <c r="B324" s="963" t="str">
        <f>IF('Master sheet'!$D$11="Hindi","कुल कार्य दिवस :-","Total Meeting :-")</f>
        <v>कुल कार्य दिवस :-</v>
      </c>
      <c r="C324" s="963"/>
      <c r="D324" s="963"/>
      <c r="E324" s="981" t="str">
        <f>IFERROR(VLOOKUP(P305,Marks,182,0),"")</f>
        <v/>
      </c>
      <c r="F324" s="981"/>
      <c r="G324" s="981"/>
      <c r="H324" s="981"/>
      <c r="I324" s="981"/>
      <c r="J324" s="981"/>
      <c r="K324" s="963" t="str">
        <f>IF('Master sheet'!$D$11="Hindi","कुल उपस्थिति :-","Total Attendance :-")</f>
        <v>कुल उपस्थिति :-</v>
      </c>
      <c r="L324" s="963"/>
      <c r="M324" s="963"/>
      <c r="N324" s="963"/>
      <c r="O324" s="982" t="str">
        <f>IFERROR(VLOOKUP(P305,Marks,183,0),"")</f>
        <v/>
      </c>
      <c r="P324" s="982"/>
      <c r="Q324" s="982"/>
      <c r="R324" s="982"/>
    </row>
    <row r="325" spans="1:18" ht="21" customHeight="1">
      <c r="A325" s="386">
        <f>IF(P305="","",A324+1)</f>
        <v>28</v>
      </c>
      <c r="B325" s="963" t="str">
        <f>IF('Master sheet'!$D$11="Hindi","परिणाम :-","Result :-")</f>
        <v>परिणाम :-</v>
      </c>
      <c r="C325" s="963"/>
      <c r="D325" s="963"/>
      <c r="E325" s="964" t="str">
        <f>IFERROR(VLOOKUP(P305,Marks,181,0),"")</f>
        <v>कक्षा क्रमोन्नत</v>
      </c>
      <c r="F325" s="964"/>
      <c r="G325" s="964"/>
      <c r="H325" s="964"/>
      <c r="I325" s="964"/>
      <c r="J325" s="964"/>
      <c r="K325" s="963" t="str">
        <f>IF('Master sheet'!$D$11="Hindi","परिणाम प्रतिशत में :-","Result in Percentage :-")</f>
        <v>परिणाम प्रतिशत में :-</v>
      </c>
      <c r="L325" s="963"/>
      <c r="M325" s="963"/>
      <c r="N325" s="963"/>
      <c r="O325" s="965">
        <f>IFERROR(VLOOKUP(P305,Marks,177,0),"")</f>
        <v>70.956521739130437</v>
      </c>
      <c r="P325" s="965"/>
      <c r="Q325" s="965"/>
      <c r="R325" s="965"/>
    </row>
    <row r="326" spans="1:18" ht="21" customHeight="1">
      <c r="A326" s="386">
        <f>IF(P305="","",A325+1)</f>
        <v>29</v>
      </c>
      <c r="B326" s="963" t="str">
        <f>IF('Master sheet'!$D$11="Hindi","श्रेणी :-","Division :-")</f>
        <v>श्रेणी :-</v>
      </c>
      <c r="C326" s="963"/>
      <c r="D326" s="963"/>
      <c r="E326" s="972" t="str">
        <f>IFERROR(VLOOKUP(P305,Marks,178,0),"")</f>
        <v>I</v>
      </c>
      <c r="F326" s="972"/>
      <c r="G326" s="972"/>
      <c r="H326" s="972"/>
      <c r="I326" s="972"/>
      <c r="J326" s="972"/>
      <c r="K326" s="963" t="str">
        <f>IF('Master sheet'!$D$11="Hindi","कक्षा में स्थान :-","Position in the Class :-")</f>
        <v>कक्षा में स्थान :-</v>
      </c>
      <c r="L326" s="963"/>
      <c r="M326" s="963"/>
      <c r="N326" s="963"/>
      <c r="O326" s="966">
        <f>IFERROR(VLOOKUP(P305,Marks,180,0),"")</f>
        <v>2.9999999999999858</v>
      </c>
      <c r="P326" s="966"/>
      <c r="Q326" s="966"/>
      <c r="R326" s="966"/>
    </row>
    <row r="327" spans="1:18" ht="21" customHeight="1">
      <c r="A327" s="386">
        <f>IF(P305="","",A326+1)</f>
        <v>30</v>
      </c>
      <c r="B327" s="967" t="str">
        <f>IF('Master sheet'!$D$11="Hindi","परीक्षा परिणाम घोषणा दिनांक :-","Result Declaration Date :-")</f>
        <v>परीक्षा परिणाम घोषणा दिनांक :-</v>
      </c>
      <c r="C327" s="967"/>
      <c r="D327" s="967"/>
      <c r="E327" s="968">
        <f>IF(AND(P239=""),"",'Master sheet'!$D$10)</f>
        <v>45428</v>
      </c>
      <c r="F327" s="968"/>
      <c r="G327" s="968"/>
      <c r="H327" s="968"/>
      <c r="I327" s="968"/>
      <c r="J327" s="483"/>
      <c r="K327" s="963" t="str">
        <f>IF('Master sheet'!$D$11="Hindi"," ग्रेड :-","Grade :-")</f>
        <v xml:space="preserve"> ग्रेड :-</v>
      </c>
      <c r="L327" s="963"/>
      <c r="M327" s="963"/>
      <c r="N327" s="963"/>
      <c r="O327" s="971" t="str">
        <f>IFERROR(VLOOKUP(P305,Marks,179,0),"")</f>
        <v>C</v>
      </c>
      <c r="P327" s="971"/>
      <c r="Q327" s="971"/>
      <c r="R327" s="971"/>
    </row>
    <row r="328" spans="1:18" ht="67.5" customHeight="1">
      <c r="A328" s="386">
        <f>IF(P305="","",A327+1)</f>
        <v>31</v>
      </c>
      <c r="B328" s="983" t="str">
        <f>IF(AND(C302=6),CONCATENATE("( ",UPPER('Master sheet'!H14)," )"),IF(AND(C302=7),CONCATENATE("( ",UPPER('Master sheet'!H25)," )"),""))</f>
        <v>( MAMTA LAWANIYA )</v>
      </c>
      <c r="C328" s="983"/>
      <c r="D328" s="983"/>
      <c r="E328" s="983"/>
      <c r="F328" s="983" t="str">
        <f>IF(AND(P305=""),"",CONCATENATE("(",'Master sheet'!$D$16," )"))</f>
        <v>(Suresh Chand )</v>
      </c>
      <c r="G328" s="983"/>
      <c r="H328" s="983"/>
      <c r="I328" s="983"/>
      <c r="J328" s="983"/>
      <c r="K328" s="983"/>
      <c r="L328" s="983"/>
      <c r="M328" s="983" t="str">
        <f>IF(AND(P305=""),"",CONCATENATE("(",'Master sheet'!$D$14," )"))</f>
        <v>(USHA PALIYA )</v>
      </c>
      <c r="N328" s="983"/>
      <c r="O328" s="983"/>
      <c r="P328" s="983"/>
      <c r="Q328" s="983"/>
      <c r="R328" s="983"/>
    </row>
    <row r="329" spans="1:18">
      <c r="A329" s="386">
        <f>IF(P305="","",A328+1)</f>
        <v>32</v>
      </c>
      <c r="B329" s="962" t="str">
        <f>IF('Master sheet'!$D$11="Hindi","हस्ताक्षर कक्षाध्यापक","Signature of the class teacher")</f>
        <v>हस्ताक्षर कक्षाध्यापक</v>
      </c>
      <c r="C329" s="962"/>
      <c r="D329" s="962"/>
      <c r="E329" s="962"/>
      <c r="F329" s="962" t="str">
        <f>IF('Master sheet'!$D$11="Hindi","हस्ताक्षर परीक्षा प्रभारी","Signature of the exam. Incharge")</f>
        <v>हस्ताक्षर परीक्षा प्रभारी</v>
      </c>
      <c r="G329" s="962"/>
      <c r="H329" s="962"/>
      <c r="I329" s="962"/>
      <c r="J329" s="962"/>
      <c r="K329" s="962"/>
      <c r="L329" s="962"/>
      <c r="M329" s="962" t="str">
        <f>IF('Master sheet'!$D$11="Hindi","हस्ताक्षर संस्था प्रधान","Head of Institute's Signature")</f>
        <v>हस्ताक्षर संस्था प्रधान</v>
      </c>
      <c r="N329" s="962"/>
      <c r="O329" s="962"/>
      <c r="P329" s="962"/>
      <c r="Q329" s="962"/>
      <c r="R329" s="962"/>
    </row>
  </sheetData>
  <sheetProtection password="F18B" sheet="1" objects="1" scenarios="1" formatCells="0" formatColumns="0" formatRows="0"/>
  <protectedRanges>
    <protectedRange password="EA02" sqref="J10:Q11 I10 C10:F10 C11:H11 J43:Q44 I43 C43:F43 C44:H44 J76:Q77 I76 C76:F76 C77:H77 J109:Q110 I109 C109:F109 C110:H110 J142:Q143 I142 C142:F142 C143:H143 J175:Q176 I175 C175:F175 C176:H176 J208:Q209 I208 C208:F208 C209:H209 J241:Q242 I241 C241:F241 C242:H242 J274:Q275 I274 C274:F274 C275:H275 J307:Q308 I307 C307:F307 C308:H308" name="mark sheet_1"/>
    <protectedRange password="EA02" sqref="C12:Q12 C45:Q45 C78:Q78 C111:Q111 C144:Q144 C177:Q177 C210:Q210 C243:Q243 C276:Q276 C309:Q309" name="mark sheet_5"/>
    <protectedRange password="EA02" sqref="G10:H10 G43:H43 G76:H76 G109:H109 G142:H142 G175:H175 G208:H208 G241:H241 G274:H274 G307:H307" name="mark sheet"/>
  </protectedRanges>
  <mergeCells count="803">
    <mergeCell ref="B329:E329"/>
    <mergeCell ref="F329:L329"/>
    <mergeCell ref="M329:R329"/>
    <mergeCell ref="B327:D327"/>
    <mergeCell ref="E327:I327"/>
    <mergeCell ref="B328:E328"/>
    <mergeCell ref="F328:L328"/>
    <mergeCell ref="M328:R328"/>
    <mergeCell ref="B325:D325"/>
    <mergeCell ref="E325:J325"/>
    <mergeCell ref="K325:N325"/>
    <mergeCell ref="O325:R325"/>
    <mergeCell ref="B326:D326"/>
    <mergeCell ref="K326:N326"/>
    <mergeCell ref="O326:R326"/>
    <mergeCell ref="E326:J326"/>
    <mergeCell ref="K327:N327"/>
    <mergeCell ref="O327:R327"/>
    <mergeCell ref="B322:D322"/>
    <mergeCell ref="N322:P322"/>
    <mergeCell ref="B324:D324"/>
    <mergeCell ref="E324:J324"/>
    <mergeCell ref="K324:N324"/>
    <mergeCell ref="O324:R324"/>
    <mergeCell ref="O320:P320"/>
    <mergeCell ref="Q320:R320"/>
    <mergeCell ref="B321:D321"/>
    <mergeCell ref="I321:K321"/>
    <mergeCell ref="N321:P321"/>
    <mergeCell ref="M320:N320"/>
    <mergeCell ref="B320:C320"/>
    <mergeCell ref="D320:E320"/>
    <mergeCell ref="F320:G320"/>
    <mergeCell ref="H320:I320"/>
    <mergeCell ref="J320:L320"/>
    <mergeCell ref="E322:F322"/>
    <mergeCell ref="H322:J322"/>
    <mergeCell ref="K322:L322"/>
    <mergeCell ref="B317:R317"/>
    <mergeCell ref="B318:R318"/>
    <mergeCell ref="M319:N319"/>
    <mergeCell ref="O319:P319"/>
    <mergeCell ref="Q319:R319"/>
    <mergeCell ref="B319:C319"/>
    <mergeCell ref="D319:E319"/>
    <mergeCell ref="F319:G319"/>
    <mergeCell ref="H319:I319"/>
    <mergeCell ref="J319:L319"/>
    <mergeCell ref="B305:D305"/>
    <mergeCell ref="E305:K305"/>
    <mergeCell ref="L305:O305"/>
    <mergeCell ref="P305:R305"/>
    <mergeCell ref="B307:B309"/>
    <mergeCell ref="C307:D307"/>
    <mergeCell ref="E307:F307"/>
    <mergeCell ref="I307:I308"/>
    <mergeCell ref="J307:L307"/>
    <mergeCell ref="M307:M308"/>
    <mergeCell ref="N307:P307"/>
    <mergeCell ref="Q307:Q308"/>
    <mergeCell ref="R307:R308"/>
    <mergeCell ref="G307:H307"/>
    <mergeCell ref="B303:D303"/>
    <mergeCell ref="E303:K303"/>
    <mergeCell ref="L303:O303"/>
    <mergeCell ref="P303:R303"/>
    <mergeCell ref="B304:D304"/>
    <mergeCell ref="E304:K304"/>
    <mergeCell ref="L304:O304"/>
    <mergeCell ref="P304:R304"/>
    <mergeCell ref="B300:D300"/>
    <mergeCell ref="E300:R300"/>
    <mergeCell ref="E301:R301"/>
    <mergeCell ref="C302:D302"/>
    <mergeCell ref="E302:I302"/>
    <mergeCell ref="J302:K302"/>
    <mergeCell ref="L302:O302"/>
    <mergeCell ref="P302:R302"/>
    <mergeCell ref="B296:E296"/>
    <mergeCell ref="F296:L296"/>
    <mergeCell ref="M296:R296"/>
    <mergeCell ref="B298:R298"/>
    <mergeCell ref="B299:R299"/>
    <mergeCell ref="B294:D294"/>
    <mergeCell ref="E294:I294"/>
    <mergeCell ref="B295:E295"/>
    <mergeCell ref="F295:L295"/>
    <mergeCell ref="M295:R295"/>
    <mergeCell ref="K294:N294"/>
    <mergeCell ref="O294:R294"/>
    <mergeCell ref="B292:D292"/>
    <mergeCell ref="E292:J292"/>
    <mergeCell ref="K292:N292"/>
    <mergeCell ref="O292:R292"/>
    <mergeCell ref="B293:D293"/>
    <mergeCell ref="K293:N293"/>
    <mergeCell ref="O293:R293"/>
    <mergeCell ref="B289:D289"/>
    <mergeCell ref="N289:P289"/>
    <mergeCell ref="B291:D291"/>
    <mergeCell ref="E291:J291"/>
    <mergeCell ref="K291:N291"/>
    <mergeCell ref="O291:R291"/>
    <mergeCell ref="E289:F289"/>
    <mergeCell ref="H289:J289"/>
    <mergeCell ref="K289:L289"/>
    <mergeCell ref="E293:J293"/>
    <mergeCell ref="O287:P287"/>
    <mergeCell ref="Q287:R287"/>
    <mergeCell ref="B288:D288"/>
    <mergeCell ref="I288:K288"/>
    <mergeCell ref="N288:P288"/>
    <mergeCell ref="M287:N287"/>
    <mergeCell ref="B287:C287"/>
    <mergeCell ref="D287:E287"/>
    <mergeCell ref="F287:G287"/>
    <mergeCell ref="H287:I287"/>
    <mergeCell ref="J287:L287"/>
    <mergeCell ref="B284:R284"/>
    <mergeCell ref="B285:R285"/>
    <mergeCell ref="M286:N286"/>
    <mergeCell ref="O286:P286"/>
    <mergeCell ref="Q286:R286"/>
    <mergeCell ref="B286:C286"/>
    <mergeCell ref="D286:E286"/>
    <mergeCell ref="F286:G286"/>
    <mergeCell ref="H286:I286"/>
    <mergeCell ref="J286:L286"/>
    <mergeCell ref="B272:D272"/>
    <mergeCell ref="E272:K272"/>
    <mergeCell ref="L272:O272"/>
    <mergeCell ref="P272:R272"/>
    <mergeCell ref="B274:B276"/>
    <mergeCell ref="C274:D274"/>
    <mergeCell ref="E274:F274"/>
    <mergeCell ref="I274:I275"/>
    <mergeCell ref="J274:L274"/>
    <mergeCell ref="M274:M275"/>
    <mergeCell ref="N274:P274"/>
    <mergeCell ref="Q274:Q275"/>
    <mergeCell ref="R274:R275"/>
    <mergeCell ref="G274:H274"/>
    <mergeCell ref="B270:D270"/>
    <mergeCell ref="E270:K270"/>
    <mergeCell ref="L270:O270"/>
    <mergeCell ref="P270:R270"/>
    <mergeCell ref="B271:D271"/>
    <mergeCell ref="E271:K271"/>
    <mergeCell ref="L271:O271"/>
    <mergeCell ref="P271:R271"/>
    <mergeCell ref="B267:D267"/>
    <mergeCell ref="E267:R267"/>
    <mergeCell ref="E268:R268"/>
    <mergeCell ref="C269:D269"/>
    <mergeCell ref="E269:I269"/>
    <mergeCell ref="J269:K269"/>
    <mergeCell ref="L269:O269"/>
    <mergeCell ref="P269:R269"/>
    <mergeCell ref="B263:E263"/>
    <mergeCell ref="F263:L263"/>
    <mergeCell ref="M263:R263"/>
    <mergeCell ref="B265:R265"/>
    <mergeCell ref="B266:R266"/>
    <mergeCell ref="B261:D261"/>
    <mergeCell ref="E261:I261"/>
    <mergeCell ref="B262:E262"/>
    <mergeCell ref="F262:L262"/>
    <mergeCell ref="M262:R262"/>
    <mergeCell ref="K261:N261"/>
    <mergeCell ref="O261:R261"/>
    <mergeCell ref="B259:D259"/>
    <mergeCell ref="E259:J259"/>
    <mergeCell ref="K259:N259"/>
    <mergeCell ref="O259:R259"/>
    <mergeCell ref="B260:D260"/>
    <mergeCell ref="K260:N260"/>
    <mergeCell ref="O260:R260"/>
    <mergeCell ref="B256:D256"/>
    <mergeCell ref="N256:P256"/>
    <mergeCell ref="B258:D258"/>
    <mergeCell ref="E258:J258"/>
    <mergeCell ref="K258:N258"/>
    <mergeCell ref="O258:R258"/>
    <mergeCell ref="E256:F256"/>
    <mergeCell ref="H256:J256"/>
    <mergeCell ref="K256:L256"/>
    <mergeCell ref="E260:J260"/>
    <mergeCell ref="O254:P254"/>
    <mergeCell ref="Q254:R254"/>
    <mergeCell ref="B255:D255"/>
    <mergeCell ref="I255:K255"/>
    <mergeCell ref="N255:P255"/>
    <mergeCell ref="M254:N254"/>
    <mergeCell ref="B254:C254"/>
    <mergeCell ref="D254:E254"/>
    <mergeCell ref="F254:G254"/>
    <mergeCell ref="H254:I254"/>
    <mergeCell ref="J254:L254"/>
    <mergeCell ref="B251:R251"/>
    <mergeCell ref="B252:R252"/>
    <mergeCell ref="M253:N253"/>
    <mergeCell ref="O253:P253"/>
    <mergeCell ref="Q253:R253"/>
    <mergeCell ref="B253:C253"/>
    <mergeCell ref="D253:E253"/>
    <mergeCell ref="F253:G253"/>
    <mergeCell ref="H253:I253"/>
    <mergeCell ref="J253:L253"/>
    <mergeCell ref="B239:D239"/>
    <mergeCell ref="E239:K239"/>
    <mergeCell ref="L239:O239"/>
    <mergeCell ref="P239:R239"/>
    <mergeCell ref="B241:B243"/>
    <mergeCell ref="C241:D241"/>
    <mergeCell ref="E241:F241"/>
    <mergeCell ref="I241:I242"/>
    <mergeCell ref="J241:L241"/>
    <mergeCell ref="M241:M242"/>
    <mergeCell ref="N241:P241"/>
    <mergeCell ref="Q241:Q242"/>
    <mergeCell ref="R241:R242"/>
    <mergeCell ref="G241:H241"/>
    <mergeCell ref="B237:D237"/>
    <mergeCell ref="E237:K237"/>
    <mergeCell ref="L237:O237"/>
    <mergeCell ref="P237:R237"/>
    <mergeCell ref="B238:D238"/>
    <mergeCell ref="E238:K238"/>
    <mergeCell ref="L238:O238"/>
    <mergeCell ref="P238:R238"/>
    <mergeCell ref="B234:D234"/>
    <mergeCell ref="E234:R234"/>
    <mergeCell ref="E235:R235"/>
    <mergeCell ref="C236:D236"/>
    <mergeCell ref="E236:I236"/>
    <mergeCell ref="J236:K236"/>
    <mergeCell ref="L236:O236"/>
    <mergeCell ref="P236:R236"/>
    <mergeCell ref="B230:E230"/>
    <mergeCell ref="F230:L230"/>
    <mergeCell ref="M230:R230"/>
    <mergeCell ref="B232:R232"/>
    <mergeCell ref="B233:R233"/>
    <mergeCell ref="B228:D228"/>
    <mergeCell ref="E228:I228"/>
    <mergeCell ref="B229:E229"/>
    <mergeCell ref="F229:L229"/>
    <mergeCell ref="M229:R229"/>
    <mergeCell ref="K228:N228"/>
    <mergeCell ref="O228:R228"/>
    <mergeCell ref="B226:D226"/>
    <mergeCell ref="E226:J226"/>
    <mergeCell ref="K226:N226"/>
    <mergeCell ref="O226:R226"/>
    <mergeCell ref="B227:D227"/>
    <mergeCell ref="K227:N227"/>
    <mergeCell ref="O227:R227"/>
    <mergeCell ref="B223:D223"/>
    <mergeCell ref="N223:P223"/>
    <mergeCell ref="B225:D225"/>
    <mergeCell ref="E225:J225"/>
    <mergeCell ref="K225:N225"/>
    <mergeCell ref="O225:R225"/>
    <mergeCell ref="E223:F223"/>
    <mergeCell ref="H223:J223"/>
    <mergeCell ref="K223:L223"/>
    <mergeCell ref="E227:J227"/>
    <mergeCell ref="O221:P221"/>
    <mergeCell ref="Q221:R221"/>
    <mergeCell ref="B222:D222"/>
    <mergeCell ref="I222:K222"/>
    <mergeCell ref="N222:P222"/>
    <mergeCell ref="M221:N221"/>
    <mergeCell ref="B221:C221"/>
    <mergeCell ref="D221:E221"/>
    <mergeCell ref="F221:G221"/>
    <mergeCell ref="H221:I221"/>
    <mergeCell ref="J221:L221"/>
    <mergeCell ref="B218:R218"/>
    <mergeCell ref="B219:R219"/>
    <mergeCell ref="M220:N220"/>
    <mergeCell ref="O220:P220"/>
    <mergeCell ref="Q220:R220"/>
    <mergeCell ref="B220:C220"/>
    <mergeCell ref="D220:E220"/>
    <mergeCell ref="F220:G220"/>
    <mergeCell ref="H220:I220"/>
    <mergeCell ref="J220:L220"/>
    <mergeCell ref="B206:D206"/>
    <mergeCell ref="E206:K206"/>
    <mergeCell ref="L206:O206"/>
    <mergeCell ref="P206:R206"/>
    <mergeCell ref="B208:B210"/>
    <mergeCell ref="C208:D208"/>
    <mergeCell ref="E208:F208"/>
    <mergeCell ref="I208:I209"/>
    <mergeCell ref="J208:L208"/>
    <mergeCell ref="M208:M209"/>
    <mergeCell ref="N208:P208"/>
    <mergeCell ref="Q208:Q209"/>
    <mergeCell ref="R208:R209"/>
    <mergeCell ref="G208:H208"/>
    <mergeCell ref="B204:D204"/>
    <mergeCell ref="E204:K204"/>
    <mergeCell ref="L204:O204"/>
    <mergeCell ref="P204:R204"/>
    <mergeCell ref="B205:D205"/>
    <mergeCell ref="E205:K205"/>
    <mergeCell ref="L205:O205"/>
    <mergeCell ref="P205:R205"/>
    <mergeCell ref="B201:D201"/>
    <mergeCell ref="E201:R201"/>
    <mergeCell ref="E202:R202"/>
    <mergeCell ref="C203:D203"/>
    <mergeCell ref="E203:I203"/>
    <mergeCell ref="J203:K203"/>
    <mergeCell ref="L203:O203"/>
    <mergeCell ref="P203:R203"/>
    <mergeCell ref="B197:E197"/>
    <mergeCell ref="F197:L197"/>
    <mergeCell ref="M197:R197"/>
    <mergeCell ref="B199:R199"/>
    <mergeCell ref="B200:R200"/>
    <mergeCell ref="B195:D195"/>
    <mergeCell ref="E195:I195"/>
    <mergeCell ref="B196:E196"/>
    <mergeCell ref="F196:L196"/>
    <mergeCell ref="M196:R196"/>
    <mergeCell ref="K195:N195"/>
    <mergeCell ref="O195:R195"/>
    <mergeCell ref="B193:D193"/>
    <mergeCell ref="E193:J193"/>
    <mergeCell ref="K193:N193"/>
    <mergeCell ref="O193:R193"/>
    <mergeCell ref="B194:D194"/>
    <mergeCell ref="K194:N194"/>
    <mergeCell ref="O194:R194"/>
    <mergeCell ref="B190:D190"/>
    <mergeCell ref="N190:P190"/>
    <mergeCell ref="B192:D192"/>
    <mergeCell ref="E192:J192"/>
    <mergeCell ref="K192:N192"/>
    <mergeCell ref="O192:R192"/>
    <mergeCell ref="E190:F190"/>
    <mergeCell ref="H190:J190"/>
    <mergeCell ref="K190:L190"/>
    <mergeCell ref="E194:J194"/>
    <mergeCell ref="O188:P188"/>
    <mergeCell ref="Q188:R188"/>
    <mergeCell ref="B189:D189"/>
    <mergeCell ref="I189:K189"/>
    <mergeCell ref="N189:P189"/>
    <mergeCell ref="M188:N188"/>
    <mergeCell ref="B188:C188"/>
    <mergeCell ref="D188:E188"/>
    <mergeCell ref="F188:G188"/>
    <mergeCell ref="H188:I188"/>
    <mergeCell ref="J188:L188"/>
    <mergeCell ref="B185:R185"/>
    <mergeCell ref="B186:R186"/>
    <mergeCell ref="M187:N187"/>
    <mergeCell ref="O187:P187"/>
    <mergeCell ref="Q187:R187"/>
    <mergeCell ref="B187:C187"/>
    <mergeCell ref="D187:E187"/>
    <mergeCell ref="F187:G187"/>
    <mergeCell ref="H187:I187"/>
    <mergeCell ref="J187:L187"/>
    <mergeCell ref="B173:D173"/>
    <mergeCell ref="E173:K173"/>
    <mergeCell ref="L173:O173"/>
    <mergeCell ref="P173:R173"/>
    <mergeCell ref="B175:B177"/>
    <mergeCell ref="C175:D175"/>
    <mergeCell ref="E175:F175"/>
    <mergeCell ref="I175:I176"/>
    <mergeCell ref="J175:L175"/>
    <mergeCell ref="M175:M176"/>
    <mergeCell ref="N175:P175"/>
    <mergeCell ref="Q175:Q176"/>
    <mergeCell ref="R175:R176"/>
    <mergeCell ref="G175:H175"/>
    <mergeCell ref="B171:D171"/>
    <mergeCell ref="E171:K171"/>
    <mergeCell ref="L171:O171"/>
    <mergeCell ref="P171:R171"/>
    <mergeCell ref="B172:D172"/>
    <mergeCell ref="E172:K172"/>
    <mergeCell ref="L172:O172"/>
    <mergeCell ref="P172:R172"/>
    <mergeCell ref="B168:D168"/>
    <mergeCell ref="E168:R168"/>
    <mergeCell ref="E169:R169"/>
    <mergeCell ref="C170:D170"/>
    <mergeCell ref="E170:I170"/>
    <mergeCell ref="J170:K170"/>
    <mergeCell ref="L170:O170"/>
    <mergeCell ref="P170:R170"/>
    <mergeCell ref="B164:E164"/>
    <mergeCell ref="F164:L164"/>
    <mergeCell ref="M164:R164"/>
    <mergeCell ref="B166:R166"/>
    <mergeCell ref="B167:R167"/>
    <mergeCell ref="B162:D162"/>
    <mergeCell ref="E162:I162"/>
    <mergeCell ref="B163:E163"/>
    <mergeCell ref="F163:L163"/>
    <mergeCell ref="M163:R163"/>
    <mergeCell ref="K162:N162"/>
    <mergeCell ref="O162:R162"/>
    <mergeCell ref="B160:D160"/>
    <mergeCell ref="E160:J160"/>
    <mergeCell ref="K160:N160"/>
    <mergeCell ref="O160:R160"/>
    <mergeCell ref="B161:D161"/>
    <mergeCell ref="K161:N161"/>
    <mergeCell ref="O161:R161"/>
    <mergeCell ref="B157:D157"/>
    <mergeCell ref="N157:P157"/>
    <mergeCell ref="B159:D159"/>
    <mergeCell ref="E159:J159"/>
    <mergeCell ref="K159:N159"/>
    <mergeCell ref="O159:R159"/>
    <mergeCell ref="E157:F157"/>
    <mergeCell ref="H157:J157"/>
    <mergeCell ref="K157:L157"/>
    <mergeCell ref="E161:J161"/>
    <mergeCell ref="O155:P155"/>
    <mergeCell ref="Q155:R155"/>
    <mergeCell ref="B156:D156"/>
    <mergeCell ref="I156:K156"/>
    <mergeCell ref="N156:P156"/>
    <mergeCell ref="M155:N155"/>
    <mergeCell ref="B155:C155"/>
    <mergeCell ref="D155:E155"/>
    <mergeCell ref="F155:G155"/>
    <mergeCell ref="H155:I155"/>
    <mergeCell ref="J155:L155"/>
    <mergeCell ref="B152:R152"/>
    <mergeCell ref="B153:R153"/>
    <mergeCell ref="M154:N154"/>
    <mergeCell ref="O154:P154"/>
    <mergeCell ref="Q154:R154"/>
    <mergeCell ref="B154:C154"/>
    <mergeCell ref="D154:E154"/>
    <mergeCell ref="F154:G154"/>
    <mergeCell ref="H154:I154"/>
    <mergeCell ref="J154:L154"/>
    <mergeCell ref="B140:D140"/>
    <mergeCell ref="E140:K140"/>
    <mergeCell ref="L140:O140"/>
    <mergeCell ref="P140:R140"/>
    <mergeCell ref="B142:B144"/>
    <mergeCell ref="C142:D142"/>
    <mergeCell ref="E142:F142"/>
    <mergeCell ref="I142:I143"/>
    <mergeCell ref="J142:L142"/>
    <mergeCell ref="M142:M143"/>
    <mergeCell ref="N142:P142"/>
    <mergeCell ref="Q142:Q143"/>
    <mergeCell ref="R142:R143"/>
    <mergeCell ref="G142:H142"/>
    <mergeCell ref="B138:D138"/>
    <mergeCell ref="E138:K138"/>
    <mergeCell ref="L138:O138"/>
    <mergeCell ref="P138:R138"/>
    <mergeCell ref="B139:D139"/>
    <mergeCell ref="E139:K139"/>
    <mergeCell ref="L139:O139"/>
    <mergeCell ref="P139:R139"/>
    <mergeCell ref="B135:D135"/>
    <mergeCell ref="E135:R135"/>
    <mergeCell ref="E136:R136"/>
    <mergeCell ref="C137:D137"/>
    <mergeCell ref="E137:I137"/>
    <mergeCell ref="J137:K137"/>
    <mergeCell ref="L137:O137"/>
    <mergeCell ref="P137:R137"/>
    <mergeCell ref="B131:E131"/>
    <mergeCell ref="F131:L131"/>
    <mergeCell ref="M131:R131"/>
    <mergeCell ref="B133:R133"/>
    <mergeCell ref="B134:R134"/>
    <mergeCell ref="B129:D129"/>
    <mergeCell ref="E129:I129"/>
    <mergeCell ref="B130:E130"/>
    <mergeCell ref="F130:L130"/>
    <mergeCell ref="M130:R130"/>
    <mergeCell ref="K129:N129"/>
    <mergeCell ref="O129:R129"/>
    <mergeCell ref="B127:D127"/>
    <mergeCell ref="E127:J127"/>
    <mergeCell ref="K127:N127"/>
    <mergeCell ref="O127:R127"/>
    <mergeCell ref="B128:D128"/>
    <mergeCell ref="K128:N128"/>
    <mergeCell ref="O128:R128"/>
    <mergeCell ref="B124:D124"/>
    <mergeCell ref="N124:P124"/>
    <mergeCell ref="B126:D126"/>
    <mergeCell ref="E126:J126"/>
    <mergeCell ref="K126:N126"/>
    <mergeCell ref="O126:R126"/>
    <mergeCell ref="E124:F124"/>
    <mergeCell ref="H124:J124"/>
    <mergeCell ref="K124:L124"/>
    <mergeCell ref="E128:J128"/>
    <mergeCell ref="O122:P122"/>
    <mergeCell ref="Q122:R122"/>
    <mergeCell ref="B123:D123"/>
    <mergeCell ref="I123:K123"/>
    <mergeCell ref="N123:P123"/>
    <mergeCell ref="M122:N122"/>
    <mergeCell ref="B122:C122"/>
    <mergeCell ref="D122:E122"/>
    <mergeCell ref="F122:G122"/>
    <mergeCell ref="H122:I122"/>
    <mergeCell ref="J122:L122"/>
    <mergeCell ref="B119:R119"/>
    <mergeCell ref="B120:R120"/>
    <mergeCell ref="M121:N121"/>
    <mergeCell ref="O121:P121"/>
    <mergeCell ref="Q121:R121"/>
    <mergeCell ref="B121:C121"/>
    <mergeCell ref="D121:E121"/>
    <mergeCell ref="F121:G121"/>
    <mergeCell ref="H121:I121"/>
    <mergeCell ref="J121:L121"/>
    <mergeCell ref="B107:D107"/>
    <mergeCell ref="E107:K107"/>
    <mergeCell ref="L107:O107"/>
    <mergeCell ref="P107:R107"/>
    <mergeCell ref="B109:B111"/>
    <mergeCell ref="C109:D109"/>
    <mergeCell ref="E109:F109"/>
    <mergeCell ref="I109:I110"/>
    <mergeCell ref="J109:L109"/>
    <mergeCell ref="M109:M110"/>
    <mergeCell ref="N109:P109"/>
    <mergeCell ref="Q109:Q110"/>
    <mergeCell ref="R109:R110"/>
    <mergeCell ref="G109:H109"/>
    <mergeCell ref="B105:D105"/>
    <mergeCell ref="E105:K105"/>
    <mergeCell ref="L105:O105"/>
    <mergeCell ref="P105:R105"/>
    <mergeCell ref="B106:D106"/>
    <mergeCell ref="E106:K106"/>
    <mergeCell ref="L106:O106"/>
    <mergeCell ref="P106:R106"/>
    <mergeCell ref="B102:D102"/>
    <mergeCell ref="E102:R102"/>
    <mergeCell ref="E103:R103"/>
    <mergeCell ref="C104:D104"/>
    <mergeCell ref="E104:I104"/>
    <mergeCell ref="J104:K104"/>
    <mergeCell ref="L104:O104"/>
    <mergeCell ref="P104:R104"/>
    <mergeCell ref="B98:E98"/>
    <mergeCell ref="F98:L98"/>
    <mergeCell ref="M98:R98"/>
    <mergeCell ref="B100:R100"/>
    <mergeCell ref="B101:R101"/>
    <mergeCell ref="B96:D96"/>
    <mergeCell ref="E96:I96"/>
    <mergeCell ref="B97:E97"/>
    <mergeCell ref="F97:L97"/>
    <mergeCell ref="M97:R97"/>
    <mergeCell ref="K96:N96"/>
    <mergeCell ref="O96:R96"/>
    <mergeCell ref="B94:D94"/>
    <mergeCell ref="E94:J94"/>
    <mergeCell ref="K94:N94"/>
    <mergeCell ref="O94:R94"/>
    <mergeCell ref="B95:D95"/>
    <mergeCell ref="K95:N95"/>
    <mergeCell ref="O95:R95"/>
    <mergeCell ref="B91:D91"/>
    <mergeCell ref="N91:P91"/>
    <mergeCell ref="B93:D93"/>
    <mergeCell ref="E93:J93"/>
    <mergeCell ref="K93:N93"/>
    <mergeCell ref="O93:R93"/>
    <mergeCell ref="E91:F91"/>
    <mergeCell ref="H91:J91"/>
    <mergeCell ref="K91:L91"/>
    <mergeCell ref="E95:J95"/>
    <mergeCell ref="O89:P89"/>
    <mergeCell ref="Q89:R89"/>
    <mergeCell ref="B90:D90"/>
    <mergeCell ref="I90:K90"/>
    <mergeCell ref="N90:P90"/>
    <mergeCell ref="M89:N89"/>
    <mergeCell ref="B89:C89"/>
    <mergeCell ref="D89:E89"/>
    <mergeCell ref="F89:G89"/>
    <mergeCell ref="H89:I89"/>
    <mergeCell ref="J89:L89"/>
    <mergeCell ref="B86:R86"/>
    <mergeCell ref="B87:R87"/>
    <mergeCell ref="M88:N88"/>
    <mergeCell ref="O88:P88"/>
    <mergeCell ref="Q88:R88"/>
    <mergeCell ref="B88:C88"/>
    <mergeCell ref="D88:E88"/>
    <mergeCell ref="F88:G88"/>
    <mergeCell ref="H88:I88"/>
    <mergeCell ref="J88:L88"/>
    <mergeCell ref="B74:D74"/>
    <mergeCell ref="E74:K74"/>
    <mergeCell ref="L74:O74"/>
    <mergeCell ref="P74:R74"/>
    <mergeCell ref="B76:B78"/>
    <mergeCell ref="C76:D76"/>
    <mergeCell ref="E76:F76"/>
    <mergeCell ref="I76:I77"/>
    <mergeCell ref="J76:L76"/>
    <mergeCell ref="M76:M77"/>
    <mergeCell ref="N76:P76"/>
    <mergeCell ref="Q76:Q77"/>
    <mergeCell ref="R76:R77"/>
    <mergeCell ref="G76:H76"/>
    <mergeCell ref="B72:D72"/>
    <mergeCell ref="E72:K72"/>
    <mergeCell ref="L72:O72"/>
    <mergeCell ref="P72:R72"/>
    <mergeCell ref="B73:D73"/>
    <mergeCell ref="E73:K73"/>
    <mergeCell ref="L73:O73"/>
    <mergeCell ref="P73:R73"/>
    <mergeCell ref="B69:D69"/>
    <mergeCell ref="E69:R69"/>
    <mergeCell ref="E70:R70"/>
    <mergeCell ref="C71:D71"/>
    <mergeCell ref="E71:I71"/>
    <mergeCell ref="J71:K71"/>
    <mergeCell ref="L71:O71"/>
    <mergeCell ref="P71:R71"/>
    <mergeCell ref="B65:E65"/>
    <mergeCell ref="F65:L65"/>
    <mergeCell ref="M65:R65"/>
    <mergeCell ref="B67:R67"/>
    <mergeCell ref="B68:R68"/>
    <mergeCell ref="B63:D63"/>
    <mergeCell ref="E63:I63"/>
    <mergeCell ref="B64:E64"/>
    <mergeCell ref="F64:L64"/>
    <mergeCell ref="M64:R64"/>
    <mergeCell ref="K63:N63"/>
    <mergeCell ref="O63:R63"/>
    <mergeCell ref="B61:D61"/>
    <mergeCell ref="E61:J61"/>
    <mergeCell ref="K61:N61"/>
    <mergeCell ref="O61:R61"/>
    <mergeCell ref="B62:D62"/>
    <mergeCell ref="K62:N62"/>
    <mergeCell ref="O62:R62"/>
    <mergeCell ref="B58:D58"/>
    <mergeCell ref="N58:P58"/>
    <mergeCell ref="B60:D60"/>
    <mergeCell ref="E60:J60"/>
    <mergeCell ref="K60:N60"/>
    <mergeCell ref="O60:R60"/>
    <mergeCell ref="E58:F58"/>
    <mergeCell ref="H58:J58"/>
    <mergeCell ref="K58:L58"/>
    <mergeCell ref="E62:J62"/>
    <mergeCell ref="B57:D57"/>
    <mergeCell ref="I57:K57"/>
    <mergeCell ref="N57:P57"/>
    <mergeCell ref="M56:N56"/>
    <mergeCell ref="B56:C56"/>
    <mergeCell ref="D56:E56"/>
    <mergeCell ref="F56:G56"/>
    <mergeCell ref="H56:I56"/>
    <mergeCell ref="J56:L56"/>
    <mergeCell ref="B54:R54"/>
    <mergeCell ref="M55:N55"/>
    <mergeCell ref="O55:P55"/>
    <mergeCell ref="Q55:R55"/>
    <mergeCell ref="O56:P56"/>
    <mergeCell ref="Q56:R56"/>
    <mergeCell ref="B55:C55"/>
    <mergeCell ref="D55:E55"/>
    <mergeCell ref="F55:G55"/>
    <mergeCell ref="H55:I55"/>
    <mergeCell ref="J55:L55"/>
    <mergeCell ref="B39:D39"/>
    <mergeCell ref="E39:K39"/>
    <mergeCell ref="L39:O39"/>
    <mergeCell ref="P39:R39"/>
    <mergeCell ref="B40:D40"/>
    <mergeCell ref="E40:K40"/>
    <mergeCell ref="L40:O40"/>
    <mergeCell ref="P40:R40"/>
    <mergeCell ref="B53:R53"/>
    <mergeCell ref="G43:H43"/>
    <mergeCell ref="B41:D41"/>
    <mergeCell ref="E41:K41"/>
    <mergeCell ref="L41:O41"/>
    <mergeCell ref="P41:R41"/>
    <mergeCell ref="B43:B45"/>
    <mergeCell ref="C43:D43"/>
    <mergeCell ref="E43:F43"/>
    <mergeCell ref="I43:I44"/>
    <mergeCell ref="J43:L43"/>
    <mergeCell ref="M43:M44"/>
    <mergeCell ref="N43:P43"/>
    <mergeCell ref="Q43:Q44"/>
    <mergeCell ref="R43:R44"/>
    <mergeCell ref="V5:X10"/>
    <mergeCell ref="B34:R34"/>
    <mergeCell ref="B35:R35"/>
    <mergeCell ref="B36:D36"/>
    <mergeCell ref="E36:R36"/>
    <mergeCell ref="C5:D5"/>
    <mergeCell ref="E5:I5"/>
    <mergeCell ref="J5:K5"/>
    <mergeCell ref="L5:O5"/>
    <mergeCell ref="P5:R5"/>
    <mergeCell ref="B7:D7"/>
    <mergeCell ref="E7:K7"/>
    <mergeCell ref="L7:O7"/>
    <mergeCell ref="P7:R7"/>
    <mergeCell ref="B8:D8"/>
    <mergeCell ref="E8:K8"/>
    <mergeCell ref="L8:O8"/>
    <mergeCell ref="P8:R8"/>
    <mergeCell ref="B10:B12"/>
    <mergeCell ref="C10:D10"/>
    <mergeCell ref="E10:F10"/>
    <mergeCell ref="I10:I11"/>
    <mergeCell ref="J10:L10"/>
    <mergeCell ref="M10:M11"/>
    <mergeCell ref="B1:R1"/>
    <mergeCell ref="B2:R2"/>
    <mergeCell ref="B3:D3"/>
    <mergeCell ref="E3:R3"/>
    <mergeCell ref="E4:R4"/>
    <mergeCell ref="B6:D6"/>
    <mergeCell ref="E6:K6"/>
    <mergeCell ref="L6:O6"/>
    <mergeCell ref="P6:R6"/>
    <mergeCell ref="N10:P10"/>
    <mergeCell ref="Q10:Q11"/>
    <mergeCell ref="R10:R11"/>
    <mergeCell ref="B20:R20"/>
    <mergeCell ref="B21:R21"/>
    <mergeCell ref="O22:P22"/>
    <mergeCell ref="Q22:R22"/>
    <mergeCell ref="M23:N23"/>
    <mergeCell ref="O23:P23"/>
    <mergeCell ref="Q23:R23"/>
    <mergeCell ref="M22:N22"/>
    <mergeCell ref="G10:H10"/>
    <mergeCell ref="F22:G22"/>
    <mergeCell ref="D22:E22"/>
    <mergeCell ref="B22:C22"/>
    <mergeCell ref="F23:G23"/>
    <mergeCell ref="D23:E23"/>
    <mergeCell ref="B23:C23"/>
    <mergeCell ref="H22:I22"/>
    <mergeCell ref="H23:I23"/>
    <mergeCell ref="J22:L22"/>
    <mergeCell ref="J23:L23"/>
    <mergeCell ref="N24:P24"/>
    <mergeCell ref="B25:D25"/>
    <mergeCell ref="N25:P25"/>
    <mergeCell ref="B27:D27"/>
    <mergeCell ref="E27:J27"/>
    <mergeCell ref="K27:N27"/>
    <mergeCell ref="O27:R27"/>
    <mergeCell ref="B31:E31"/>
    <mergeCell ref="F31:L31"/>
    <mergeCell ref="M31:R31"/>
    <mergeCell ref="E24:F24"/>
    <mergeCell ref="E25:F25"/>
    <mergeCell ref="H24:J24"/>
    <mergeCell ref="H25:J25"/>
    <mergeCell ref="K24:L24"/>
    <mergeCell ref="K25:L25"/>
    <mergeCell ref="B24:D24"/>
    <mergeCell ref="E37:R37"/>
    <mergeCell ref="C38:D38"/>
    <mergeCell ref="E38:I38"/>
    <mergeCell ref="B32:E32"/>
    <mergeCell ref="F32:L32"/>
    <mergeCell ref="M32:R32"/>
    <mergeCell ref="B28:D28"/>
    <mergeCell ref="E28:J28"/>
    <mergeCell ref="K28:N28"/>
    <mergeCell ref="O28:R28"/>
    <mergeCell ref="B29:D29"/>
    <mergeCell ref="K29:N29"/>
    <mergeCell ref="O29:R29"/>
    <mergeCell ref="B30:D30"/>
    <mergeCell ref="E30:I30"/>
    <mergeCell ref="J38:K38"/>
    <mergeCell ref="L38:O38"/>
    <mergeCell ref="P38:R38"/>
    <mergeCell ref="O30:R30"/>
    <mergeCell ref="K30:N30"/>
    <mergeCell ref="E29:J29"/>
  </mergeCells>
  <conditionalFormatting sqref="B5:B9 B2:B3 L12:M12 P12:Q12 E2:R9 K27:N29 D23 E21:E22 F21:F23 B23 M21:R23 G21:L21 H23:I23 G319 E55:F55 E88:F88 E121:F121 E154:F154 E187:F187 E220:F220 E253:F253 E286:F286 I309:I318 I12:I28 I30:I42 K62:N62 I45:I75 K95:N95 I78:I108 K128:N128 I111:I141 K161:N161 I144:I174 K194:N194 I177:I207 K227:N227 I210:I240 K260:N260 I243:I273 K293:N293 I276:I306 K326:N326 I320:I329">
    <cfRule type="cellIs" dxfId="151" priority="114" stopIfTrue="1" operator="equal">
      <formula>0</formula>
    </cfRule>
  </conditionalFormatting>
  <conditionalFormatting sqref="B5:B9 J8:J9 B2:B3">
    <cfRule type="containsText" dxfId="150" priority="112" stopIfTrue="1" operator="containsText" text="f'k{kk foHkkx jktLFkku">
      <formula>NOT(ISERROR(SEARCH("f'k{kk foHkkx jktLFkku",B2)))</formula>
    </cfRule>
    <cfRule type="containsText" dxfId="149" priority="113" stopIfTrue="1" operator="containsText" text="iw.kkZad">
      <formula>NOT(ISERROR(SEARCH("iw.kkZad",B2)))</formula>
    </cfRule>
  </conditionalFormatting>
  <conditionalFormatting sqref="B5:B9 J8:J9 B2:B3">
    <cfRule type="containsText" dxfId="148" priority="111" stopIfTrue="1" operator="containsText" text="dsoy jktdh; fo|ky;ksa esa iz;ksx gsrq fu%'kqYd">
      <formula>NOT(ISERROR(SEARCH("dsoy jktdh; fo|ky;ksa esa iz;ksx gsrq fu%'kqYd",B2)))</formula>
    </cfRule>
  </conditionalFormatting>
  <conditionalFormatting sqref="M309:R329 I309:L318 I320:L329 B34:B329 C34:R42 C45:R75 C78:R108 C111:R141 C144:R174 C177:R207 C210:R240 C243:R273 C276:R306 C309:H329 B95:R96 B128:R129 B161:R162 B194:R195 B227:R228 B260:R261 B293:R294 B326:R327">
    <cfRule type="expression" dxfId="147" priority="105" stopIfTrue="1">
      <formula>$A34=""</formula>
    </cfRule>
  </conditionalFormatting>
  <conditionalFormatting sqref="M13 Q12:Q29 Q31:Q42 Q45:Q75 Q78:Q108 Q111:Q141 Q144:Q174 Q177:Q207 Q210:Q240 Q243:Q273 Q276:Q306 Q309:Q329">
    <cfRule type="cellIs" dxfId="146" priority="69" stopIfTrue="1" operator="equal">
      <formula>0</formula>
    </cfRule>
  </conditionalFormatting>
  <conditionalFormatting sqref="G286">
    <cfRule type="cellIs" dxfId="145" priority="20" stopIfTrue="1" operator="equal">
      <formula>0</formula>
    </cfRule>
  </conditionalFormatting>
  <conditionalFormatting sqref="G253">
    <cfRule type="cellIs" dxfId="144" priority="19" stopIfTrue="1" operator="equal">
      <formula>0</formula>
    </cfRule>
  </conditionalFormatting>
  <conditionalFormatting sqref="G220">
    <cfRule type="cellIs" dxfId="143" priority="18" stopIfTrue="1" operator="equal">
      <formula>0</formula>
    </cfRule>
  </conditionalFormatting>
  <conditionalFormatting sqref="G187">
    <cfRule type="cellIs" dxfId="142" priority="17" stopIfTrue="1" operator="equal">
      <formula>0</formula>
    </cfRule>
  </conditionalFormatting>
  <conditionalFormatting sqref="G154">
    <cfRule type="cellIs" dxfId="141" priority="16" stopIfTrue="1" operator="equal">
      <formula>0</formula>
    </cfRule>
  </conditionalFormatting>
  <conditionalFormatting sqref="G154">
    <cfRule type="cellIs" dxfId="140" priority="15" stopIfTrue="1" operator="equal">
      <formula>0</formula>
    </cfRule>
  </conditionalFormatting>
  <conditionalFormatting sqref="G121">
    <cfRule type="cellIs" dxfId="139" priority="14" stopIfTrue="1" operator="equal">
      <formula>0</formula>
    </cfRule>
  </conditionalFormatting>
  <conditionalFormatting sqref="G88">
    <cfRule type="cellIs" dxfId="138" priority="13" stopIfTrue="1" operator="equal">
      <formula>0</formula>
    </cfRule>
  </conditionalFormatting>
  <conditionalFormatting sqref="G55">
    <cfRule type="cellIs" dxfId="137" priority="12" stopIfTrue="1" operator="equal">
      <formula>0</formula>
    </cfRule>
  </conditionalFormatting>
  <conditionalFormatting sqref="E319:F319 I319">
    <cfRule type="cellIs" dxfId="136" priority="11" stopIfTrue="1" operator="equal">
      <formula>0</formula>
    </cfRule>
  </conditionalFormatting>
  <conditionalFormatting sqref="K30:N30">
    <cfRule type="cellIs" dxfId="135" priority="10" stopIfTrue="1" operator="equal">
      <formula>0</formula>
    </cfRule>
  </conditionalFormatting>
  <conditionalFormatting sqref="K63:N63">
    <cfRule type="cellIs" dxfId="134" priority="9" stopIfTrue="1" operator="equal">
      <formula>0</formula>
    </cfRule>
  </conditionalFormatting>
  <conditionalFormatting sqref="K96:N96">
    <cfRule type="cellIs" dxfId="133" priority="8" stopIfTrue="1" operator="equal">
      <formula>0</formula>
    </cfRule>
  </conditionalFormatting>
  <conditionalFormatting sqref="K129:N129">
    <cfRule type="cellIs" dxfId="132" priority="7" stopIfTrue="1" operator="equal">
      <formula>0</formula>
    </cfRule>
  </conditionalFormatting>
  <conditionalFormatting sqref="K162:N162">
    <cfRule type="cellIs" dxfId="131" priority="6" stopIfTrue="1" operator="equal">
      <formula>0</formula>
    </cfRule>
  </conditionalFormatting>
  <conditionalFormatting sqref="K195:N195">
    <cfRule type="cellIs" dxfId="130" priority="5" stopIfTrue="1" operator="equal">
      <formula>0</formula>
    </cfRule>
  </conditionalFormatting>
  <conditionalFormatting sqref="K228:N228">
    <cfRule type="cellIs" dxfId="129" priority="4" stopIfTrue="1" operator="equal">
      <formula>0</formula>
    </cfRule>
  </conditionalFormatting>
  <conditionalFormatting sqref="K261:N261">
    <cfRule type="cellIs" dxfId="128" priority="3" stopIfTrue="1" operator="equal">
      <formula>0</formula>
    </cfRule>
  </conditionalFormatting>
  <conditionalFormatting sqref="K294:N294">
    <cfRule type="cellIs" dxfId="127" priority="2" stopIfTrue="1" operator="equal">
      <formula>0</formula>
    </cfRule>
  </conditionalFormatting>
  <conditionalFormatting sqref="K327:N327">
    <cfRule type="cellIs" dxfId="126" priority="1" stopIfTrue="1" operator="equal">
      <formula>0</formula>
    </cfRule>
  </conditionalFormatting>
  <dataValidations count="1">
    <dataValidation type="whole" operator="greaterThanOrEqual" allowBlank="1" showInputMessage="1" showErrorMessage="1" error="आप रोल नंबर अवरोही क्रम में ही लिखे " sqref="X3">
      <formula1>V3</formula1>
    </dataValidation>
  </dataValidations>
  <pageMargins left="0.4" right="0.3" top="0.5" bottom="0.2" header="0.3" footer="0.3"/>
  <pageSetup paperSize="9" scale="91"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सामान्य जानकारी</vt:lpstr>
      <vt:lpstr>Master sheet</vt:lpstr>
      <vt:lpstr>Marks Entry 6th</vt:lpstr>
      <vt:lpstr>Marks Entry 7th</vt:lpstr>
      <vt:lpstr>Result Sheet</vt:lpstr>
      <vt:lpstr>Green Sheet</vt:lpstr>
      <vt:lpstr>Teacher &amp; Cat. Wise Result</vt:lpstr>
      <vt:lpstr>Result Aggregate</vt:lpstr>
      <vt:lpstr>Full Marksheet</vt:lpstr>
      <vt:lpstr>Duble Mark sheet</vt:lpstr>
      <vt:lpstr>Mark</vt:lpstr>
      <vt:lpstr>Marks</vt:lpstr>
      <vt:lpstr>'Duble Mark sheet'!Print_Area</vt:lpstr>
      <vt:lpstr>'Full Marksheet'!Print_Area</vt:lpstr>
      <vt:lpstr>'Green Sheet'!Print_Area</vt:lpstr>
      <vt:lpstr>'Result Aggregate'!Print_Area</vt:lpstr>
      <vt:lpstr>'Result Sheet'!Print_Area</vt:lpstr>
      <vt:lpstr>'Teacher &amp; Cat. Wise Result'!Print_Area</vt:lpstr>
      <vt:lpstr>sub_1</vt:lpstr>
      <vt:lpstr>Sub_2</vt:lpstr>
      <vt:lpstr>subject5</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mcp</dc:creator>
  <cp:lastModifiedBy>Windows User</cp:lastModifiedBy>
  <cp:lastPrinted>2024-03-27T13:01:17Z</cp:lastPrinted>
  <dcterms:created xsi:type="dcterms:W3CDTF">2019-03-06T09:30:06Z</dcterms:created>
  <dcterms:modified xsi:type="dcterms:W3CDTF">2025-04-16T18:58:19Z</dcterms:modified>
</cp:coreProperties>
</file>